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50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MirkaandMAACSharedSite/Shared Documents/Funding Applications/CDLAC_9.9.2021/Ivy/IVY - Joint Application_9.9.2021/TAB 40/"/>
    </mc:Choice>
  </mc:AlternateContent>
  <xr:revisionPtr revIDLastSave="197" documentId="14_{75ECFB2A-F69E-4770-A601-75A46F9D5971}" xr6:coauthVersionLast="47" xr6:coauthVersionMax="47" xr10:uidLastSave="{758EEA92-DCA1-448A-B452-0D654233BB86}"/>
  <bookViews>
    <workbookView xWindow="-28920" yWindow="-120" windowWidth="29040" windowHeight="15840" tabRatio="905" firstSheet="7"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E61" i="7" l="1"/>
  <c r="AC61" i="7"/>
  <c r="AB50" i="15"/>
  <c r="S99" i="4"/>
  <c r="AO650" i="3"/>
  <c r="C95" i="4"/>
  <c r="C53" i="4"/>
  <c r="C37" i="4"/>
  <c r="C33" i="4"/>
  <c r="AG448" i="3"/>
  <c r="H99" i="4" l="1"/>
  <c r="AC886" i="3" l="1"/>
  <c r="G16" i="22"/>
  <c r="G17" i="22"/>
  <c r="B182" i="20" l="1"/>
  <c r="B138" i="20"/>
  <c r="F92" i="13"/>
  <c r="F90" i="13"/>
  <c r="F84" i="13"/>
  <c r="F65" i="13"/>
  <c r="F52" i="13"/>
  <c r="F51" i="13"/>
  <c r="F50" i="13"/>
  <c r="F49" i="13"/>
  <c r="F48" i="13"/>
  <c r="F47" i="13"/>
  <c r="F46" i="13"/>
  <c r="F36" i="13"/>
  <c r="F34" i="13"/>
  <c r="F29" i="13"/>
  <c r="J10" i="13"/>
  <c r="J99" i="13"/>
  <c r="C94" i="13"/>
  <c r="C93" i="13"/>
  <c r="C92" i="13"/>
  <c r="C91" i="13"/>
  <c r="C90" i="13"/>
  <c r="C89" i="13"/>
  <c r="C88" i="13"/>
  <c r="C87" i="13"/>
  <c r="C84" i="13"/>
  <c r="C83" i="13"/>
  <c r="C69" i="13"/>
  <c r="C68" i="13"/>
  <c r="C67" i="13"/>
  <c r="C66" i="13"/>
  <c r="C65" i="13"/>
  <c r="C60" i="13"/>
  <c r="C59" i="13"/>
  <c r="C58" i="13"/>
  <c r="C57" i="13"/>
  <c r="C56" i="13"/>
  <c r="C52" i="13"/>
  <c r="C51" i="13"/>
  <c r="C50" i="13"/>
  <c r="C49" i="13"/>
  <c r="C48" i="13"/>
  <c r="C47" i="13"/>
  <c r="C46" i="13"/>
  <c r="C29" i="13"/>
  <c r="C10" i="13"/>
  <c r="C6" i="13"/>
  <c r="C4" i="13"/>
  <c r="S92" i="4" l="1"/>
  <c r="S87" i="4"/>
  <c r="S84" i="4"/>
  <c r="S69" i="4"/>
  <c r="S68" i="4"/>
  <c r="S67" i="4"/>
  <c r="S66" i="4"/>
  <c r="S52" i="4"/>
  <c r="S51" i="4"/>
  <c r="S50" i="4"/>
  <c r="S49" i="4"/>
  <c r="S48" i="4"/>
  <c r="S47" i="4"/>
  <c r="S46" i="4"/>
  <c r="S36" i="4"/>
  <c r="S34" i="4"/>
  <c r="S29" i="4"/>
  <c r="T10" i="4"/>
  <c r="F84" i="4"/>
  <c r="F83" i="4"/>
  <c r="F31" i="4"/>
  <c r="F46" i="4"/>
  <c r="E46" i="4" s="1"/>
  <c r="F35" i="4"/>
  <c r="E35" i="4" s="1"/>
  <c r="F37" i="4"/>
  <c r="E37" i="4" s="1"/>
  <c r="F32" i="4"/>
  <c r="F33" i="4"/>
  <c r="E33" i="4" s="1"/>
  <c r="F29" i="4"/>
  <c r="C93" i="4"/>
  <c r="E93" i="4" s="1"/>
  <c r="C94" i="4"/>
  <c r="E94" i="4" s="1"/>
  <c r="E19" i="4"/>
  <c r="E25" i="4"/>
  <c r="E103" i="4"/>
  <c r="E102" i="4"/>
  <c r="E101" i="4"/>
  <c r="E100" i="4"/>
  <c r="E95" i="4"/>
  <c r="E92" i="4"/>
  <c r="E91" i="4"/>
  <c r="E90" i="4"/>
  <c r="E89" i="4"/>
  <c r="E88" i="4"/>
  <c r="E87" i="4"/>
  <c r="E86" i="4"/>
  <c r="E85" i="4"/>
  <c r="E84" i="4"/>
  <c r="E80" i="4"/>
  <c r="E79" i="4"/>
  <c r="E76" i="4"/>
  <c r="E75" i="4"/>
  <c r="E74" i="4"/>
  <c r="E73" i="4"/>
  <c r="E72" i="4"/>
  <c r="E69" i="4"/>
  <c r="E68" i="4"/>
  <c r="E67" i="4"/>
  <c r="E66" i="4"/>
  <c r="E65" i="4"/>
  <c r="E60" i="4"/>
  <c r="E59" i="4"/>
  <c r="E58" i="4"/>
  <c r="E57" i="4"/>
  <c r="E53" i="4"/>
  <c r="E51" i="4"/>
  <c r="E50" i="4"/>
  <c r="E49" i="4"/>
  <c r="E48" i="4"/>
  <c r="E47" i="4"/>
  <c r="E45" i="4"/>
  <c r="E43" i="4"/>
  <c r="E41" i="4"/>
  <c r="E40" i="4"/>
  <c r="E36" i="4"/>
  <c r="E34" i="4"/>
  <c r="E32" i="4"/>
  <c r="E30" i="4"/>
  <c r="E29" i="4"/>
  <c r="E27" i="4"/>
  <c r="E24" i="4"/>
  <c r="E23" i="4"/>
  <c r="E22" i="4"/>
  <c r="E21" i="4"/>
  <c r="E20" i="4"/>
  <c r="E18" i="4"/>
  <c r="E17" i="4"/>
  <c r="E15" i="4"/>
  <c r="E14" i="4"/>
  <c r="E13" i="4"/>
  <c r="E10" i="4"/>
  <c r="E9" i="4"/>
  <c r="E7" i="4"/>
  <c r="E6" i="4"/>
  <c r="E5" i="4"/>
  <c r="E4" i="4"/>
  <c r="AJ1004" i="3"/>
  <c r="AA933" i="3"/>
  <c r="AD182" i="20" s="1"/>
  <c r="I933" i="3"/>
  <c r="AA916" i="3"/>
  <c r="AA915" i="3"/>
  <c r="AC884" i="3"/>
  <c r="T772" i="3"/>
  <c r="Y745" i="3"/>
  <c r="Y746" i="3" s="1"/>
  <c r="Y747" i="3" s="1"/>
  <c r="Y741" i="3"/>
  <c r="Y742" i="3" s="1"/>
  <c r="Y743" i="3" s="1"/>
  <c r="Y737" i="3"/>
  <c r="Y738" i="3" s="1"/>
  <c r="Y739" i="3" s="1"/>
  <c r="Y733" i="3"/>
  <c r="Y734" i="3" s="1"/>
  <c r="Y735" i="3" s="1"/>
  <c r="Y730" i="3"/>
  <c r="Y731" i="3" s="1"/>
  <c r="Y729" i="3"/>
  <c r="K745" i="3"/>
  <c r="K746" i="3" s="1"/>
  <c r="K747" i="3" s="1"/>
  <c r="K741" i="3"/>
  <c r="K742" i="3" s="1"/>
  <c r="K743" i="3" s="1"/>
  <c r="K737" i="3"/>
  <c r="K738" i="3" s="1"/>
  <c r="K739" i="3" s="1"/>
  <c r="K733" i="3"/>
  <c r="K734" i="3" s="1"/>
  <c r="K735" i="3" s="1"/>
  <c r="K730" i="3"/>
  <c r="K731" i="3" s="1"/>
  <c r="K729" i="3"/>
  <c r="Z657" i="3"/>
  <c r="Z656" i="3"/>
  <c r="Z655" i="3"/>
  <c r="Z654" i="3"/>
  <c r="G657" i="3"/>
  <c r="G656" i="3"/>
  <c r="G655" i="3"/>
  <c r="G654" i="3"/>
  <c r="AO638" i="3"/>
  <c r="Z591" i="3"/>
  <c r="Z590" i="3"/>
  <c r="Z589" i="3"/>
  <c r="Z588" i="3"/>
  <c r="G591" i="3"/>
  <c r="G590" i="3"/>
  <c r="G589" i="3"/>
  <c r="G588" i="3"/>
  <c r="Z582" i="3"/>
  <c r="Z581" i="3"/>
  <c r="Z580" i="3"/>
  <c r="Z579" i="3"/>
  <c r="G99" i="4" l="1"/>
  <c r="E31" i="4"/>
  <c r="AG442" i="3"/>
  <c r="AG439" i="3"/>
  <c r="V387" i="3" l="1"/>
  <c r="J387" i="3"/>
  <c r="AA338" i="3"/>
  <c r="H318" i="3"/>
  <c r="AD103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I23" i="7" l="1"/>
  <c r="K23" i="7" s="1"/>
  <c r="M23" i="7" s="1"/>
  <c r="O23" i="7" s="1"/>
  <c r="Q23" i="7" s="1"/>
  <c r="S23" i="7" s="1"/>
  <c r="U23" i="7" s="1"/>
  <c r="W23" i="7" s="1"/>
  <c r="Y23" i="7" s="1"/>
  <c r="AA23" i="7" s="1"/>
  <c r="AC23" i="7" s="1"/>
  <c r="AE23" i="7" s="1"/>
  <c r="AG23" i="7" s="1"/>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E28" i="7" l="1"/>
  <c r="O28" i="7"/>
  <c r="K28" i="7"/>
  <c r="AC28" i="7"/>
  <c r="M28" i="7"/>
  <c r="AA28" i="7"/>
  <c r="Y28" i="7"/>
  <c r="I28" i="7"/>
  <c r="G28" i="7"/>
  <c r="Q28" i="7"/>
  <c r="W28" i="7"/>
  <c r="AG28" i="7"/>
  <c r="U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I723" i="3" s="1"/>
  <c r="BH712" i="3"/>
  <c r="BH715" i="3"/>
  <c r="BH727" i="3"/>
  <c r="BI727" i="3" s="1"/>
  <c r="BH708" i="3"/>
  <c r="BH724" i="3"/>
  <c r="BI724" i="3" s="1"/>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T25" i="15"/>
  <c r="AI7" i="15" s="1"/>
  <c r="AG440" i="3"/>
  <c r="AG443" i="3"/>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F91" i="13" s="1"/>
  <c r="E87" i="13"/>
  <c r="E84" i="13"/>
  <c r="E65" i="13"/>
  <c r="E52" i="13"/>
  <c r="E51" i="13"/>
  <c r="E50" i="13"/>
  <c r="E49" i="13"/>
  <c r="E48" i="13"/>
  <c r="E47" i="13"/>
  <c r="E46" i="13"/>
  <c r="E45" i="13"/>
  <c r="F45" i="13" s="1"/>
  <c r="E41" i="13"/>
  <c r="E34" i="13"/>
  <c r="E29" i="13"/>
  <c r="E27" i="13"/>
  <c r="E25" i="13"/>
  <c r="E23" i="13"/>
  <c r="E22" i="13"/>
  <c r="E21" i="13"/>
  <c r="E20" i="13"/>
  <c r="E19" i="13"/>
  <c r="E18" i="13"/>
  <c r="E17" i="13"/>
  <c r="E15" i="13"/>
  <c r="E14" i="13"/>
  <c r="E13" i="13"/>
  <c r="E10" i="13"/>
  <c r="B99" i="13"/>
  <c r="C99" i="13" s="1"/>
  <c r="C104" i="13" s="1"/>
  <c r="B95" i="13"/>
  <c r="C95" i="13" s="1"/>
  <c r="B94" i="13"/>
  <c r="B93" i="13"/>
  <c r="B92" i="13"/>
  <c r="B91" i="13"/>
  <c r="B90" i="13"/>
  <c r="B89" i="13"/>
  <c r="B88" i="13"/>
  <c r="B87" i="13"/>
  <c r="B86" i="13"/>
  <c r="C86" i="13" s="1"/>
  <c r="C96" i="13" s="1"/>
  <c r="B85" i="13"/>
  <c r="C85" i="13" s="1"/>
  <c r="B84" i="13"/>
  <c r="B83" i="13"/>
  <c r="B79" i="13"/>
  <c r="C79" i="13" s="1"/>
  <c r="C81" i="13" s="1"/>
  <c r="B76" i="13"/>
  <c r="B75" i="13"/>
  <c r="C75" i="13" s="1"/>
  <c r="C77" i="13" s="1"/>
  <c r="B74" i="13"/>
  <c r="B73" i="13"/>
  <c r="B72" i="13"/>
  <c r="B70" i="13"/>
  <c r="B65" i="13"/>
  <c r="B61" i="13"/>
  <c r="C61" i="13" s="1"/>
  <c r="C62" i="13" s="1"/>
  <c r="B60" i="13"/>
  <c r="B59" i="13"/>
  <c r="B58" i="13"/>
  <c r="B57" i="13"/>
  <c r="B56" i="13"/>
  <c r="B53" i="13"/>
  <c r="C53" i="13" s="1"/>
  <c r="B52" i="13"/>
  <c r="B51" i="13"/>
  <c r="B50" i="13"/>
  <c r="B49" i="13"/>
  <c r="B48" i="13"/>
  <c r="B47" i="13"/>
  <c r="B46" i="13"/>
  <c r="B45" i="13"/>
  <c r="C45" i="13" s="1"/>
  <c r="C54" i="13" s="1"/>
  <c r="B43" i="13"/>
  <c r="C43" i="13" s="1"/>
  <c r="C42" i="4"/>
  <c r="B42" i="13" s="1"/>
  <c r="B41" i="13"/>
  <c r="B40" i="13"/>
  <c r="C40" i="13" s="1"/>
  <c r="C42" i="13" s="1"/>
  <c r="B37" i="13"/>
  <c r="C37" i="13" s="1"/>
  <c r="B35" i="13"/>
  <c r="C35" i="13" s="1"/>
  <c r="B34" i="13"/>
  <c r="B33" i="13"/>
  <c r="C33" i="13" s="1"/>
  <c r="B32" i="13"/>
  <c r="C32" i="13" s="1"/>
  <c r="B31" i="13"/>
  <c r="C31" i="13" s="1"/>
  <c r="B30" i="13"/>
  <c r="C30" i="13" s="1"/>
  <c r="B29" i="13"/>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5" i="4"/>
  <c r="R94" i="4"/>
  <c r="R93" i="4"/>
  <c r="S93" i="4" s="1"/>
  <c r="E93" i="13" s="1"/>
  <c r="F93" i="13" s="1"/>
  <c r="R92" i="4"/>
  <c r="R90" i="4"/>
  <c r="E90" i="13" s="1"/>
  <c r="R89" i="4"/>
  <c r="S89" i="4" s="1"/>
  <c r="E89" i="13" s="1"/>
  <c r="F89" i="13" s="1"/>
  <c r="R88" i="4"/>
  <c r="R87" i="4"/>
  <c r="R86" i="4"/>
  <c r="S86" i="4" s="1"/>
  <c r="E86" i="13" s="1"/>
  <c r="F86" i="13" s="1"/>
  <c r="R85" i="4"/>
  <c r="S85" i="4" s="1"/>
  <c r="E85" i="13" s="1"/>
  <c r="F85" i="13" s="1"/>
  <c r="R76" i="4"/>
  <c r="R75" i="4"/>
  <c r="R72" i="4"/>
  <c r="R73" i="4"/>
  <c r="R74" i="4"/>
  <c r="R69" i="4"/>
  <c r="R65" i="4"/>
  <c r="R60" i="4"/>
  <c r="R59" i="4"/>
  <c r="R58" i="4"/>
  <c r="R57" i="4"/>
  <c r="R53" i="4"/>
  <c r="S53" i="4" s="1"/>
  <c r="E53" i="13" s="1"/>
  <c r="F53" i="13" s="1"/>
  <c r="R51" i="4"/>
  <c r="R50" i="4"/>
  <c r="R49" i="4"/>
  <c r="R48" i="4"/>
  <c r="R47" i="4"/>
  <c r="R46" i="4"/>
  <c r="R45" i="4"/>
  <c r="R43" i="4"/>
  <c r="S43" i="4" s="1"/>
  <c r="E43" i="13" s="1"/>
  <c r="F43" i="13" s="1"/>
  <c r="R41" i="4"/>
  <c r="R40" i="4"/>
  <c r="S40" i="4" s="1"/>
  <c r="E40" i="13" s="1"/>
  <c r="F40" i="13" s="1"/>
  <c r="F42" i="13" s="1"/>
  <c r="R37" i="4"/>
  <c r="S37" i="4" s="1"/>
  <c r="E37" i="13" s="1"/>
  <c r="F37" i="13" s="1"/>
  <c r="R35" i="4"/>
  <c r="S35" i="4" s="1"/>
  <c r="E35" i="13" s="1"/>
  <c r="F35" i="13" s="1"/>
  <c r="R34" i="4"/>
  <c r="R33" i="4"/>
  <c r="S33" i="4" s="1"/>
  <c r="E33" i="13" s="1"/>
  <c r="F33" i="13" s="1"/>
  <c r="R32" i="4"/>
  <c r="S32" i="4" s="1"/>
  <c r="E32" i="13" s="1"/>
  <c r="F32" i="13" s="1"/>
  <c r="R31" i="4"/>
  <c r="S31" i="4" s="1"/>
  <c r="E31" i="13" s="1"/>
  <c r="F31" i="13" s="1"/>
  <c r="R30" i="4"/>
  <c r="S30" i="4" s="1"/>
  <c r="E30" i="13" s="1"/>
  <c r="F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69" i="3" s="1"/>
  <c r="AM576" i="3" s="1"/>
  <c r="S26" i="4"/>
  <c r="E26" i="13" s="1"/>
  <c r="S38" i="4"/>
  <c r="E38" i="13" s="1"/>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C745" i="3"/>
  <c r="AM745" i="3" s="1"/>
  <c r="BI720" i="3" s="1"/>
  <c r="AC746" i="3"/>
  <c r="AC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6" i="4" l="1"/>
  <c r="E96" i="13" s="1"/>
  <c r="F54" i="13"/>
  <c r="F96" i="13"/>
  <c r="N153" i="23"/>
  <c r="S81" i="4"/>
  <c r="E81" i="13" s="1"/>
  <c r="C38" i="13"/>
  <c r="F38" i="13"/>
  <c r="F63" i="13" s="1"/>
  <c r="B77" i="4"/>
  <c r="E80" i="13"/>
  <c r="F80" i="13" s="1"/>
  <c r="F81" i="13" s="1"/>
  <c r="R81" i="4"/>
  <c r="AM744" i="3"/>
  <c r="BI719" i="3" s="1"/>
  <c r="AM740" i="3"/>
  <c r="BI715" i="3" s="1"/>
  <c r="AM737" i="3"/>
  <c r="BI712" i="3" s="1"/>
  <c r="AM736" i="3"/>
  <c r="BI711" i="3" s="1"/>
  <c r="AM747" i="3"/>
  <c r="BI722" i="3" s="1"/>
  <c r="AM746" i="3"/>
  <c r="BI721" i="3" s="1"/>
  <c r="AM743" i="3"/>
  <c r="BI718" i="3" s="1"/>
  <c r="AM742" i="3"/>
  <c r="BI717" i="3" s="1"/>
  <c r="AM741" i="3"/>
  <c r="BI716" i="3" s="1"/>
  <c r="AM739" i="3"/>
  <c r="BI714" i="3" s="1"/>
  <c r="AM738" i="3"/>
  <c r="BI713" i="3" s="1"/>
  <c r="AM735" i="3"/>
  <c r="BI710" i="3" s="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D66" i="11"/>
  <c r="R38" i="4"/>
  <c r="C63" i="13"/>
  <c r="C97" i="13" s="1"/>
  <c r="C105" i="13" s="1"/>
  <c r="D92" i="11"/>
  <c r="D75" i="11"/>
  <c r="B71" i="11"/>
  <c r="B39" i="11"/>
  <c r="D28" i="11"/>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E11" i="21" s="1"/>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Y11" i="15"/>
  <c r="Y23" i="15" s="1"/>
  <c r="Y26" i="15" s="1"/>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P420" i="3"/>
  <c r="E126" i="20"/>
  <c r="E127" i="20" s="1"/>
  <c r="H107" i="13"/>
  <c r="AD11" i="15" s="1"/>
  <c r="AD23" i="15" s="1"/>
  <c r="AD26" i="15" s="1"/>
  <c r="AD28" i="15" s="1"/>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U588" i="20" l="1"/>
  <c r="F16" i="22"/>
  <c r="AJ1024" i="3"/>
  <c r="AJ1028" i="3"/>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E69" i="7" l="1"/>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K61" i="7" l="1"/>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G44" i="7"/>
  <c r="AG46" i="7" s="1"/>
  <c r="AE59" i="7"/>
  <c r="AE46" i="7"/>
  <c r="AE47" i="7"/>
  <c r="AC69" i="7" l="1"/>
  <c r="AC71" i="7" s="1"/>
  <c r="AE66" i="7"/>
  <c r="AE65" i="7"/>
  <c r="AG59" i="7"/>
  <c r="AG47" i="7"/>
  <c r="AE69" i="7" l="1"/>
  <c r="AE71" i="7" s="1"/>
  <c r="AG66" i="7"/>
  <c r="AG65" i="7"/>
  <c r="AG69" i="7" l="1"/>
  <c r="AG71" i="7" s="1"/>
  <c r="AS153" i="23"/>
  <c r="AK131" i="20" l="1"/>
  <c r="T787" i="20" s="1"/>
  <c r="AF787" i="20" s="1"/>
  <c r="E83" i="4"/>
  <c r="R83" i="4" s="1"/>
  <c r="R96" i="4" s="1"/>
  <c r="F96" i="4"/>
  <c r="E96" i="4" l="1"/>
  <c r="E99" i="4"/>
  <c r="R99" i="4" s="1"/>
  <c r="F104" i="4"/>
  <c r="R104" i="4" l="1"/>
  <c r="E104" i="4"/>
  <c r="E52" i="4"/>
  <c r="R52" i="4" s="1"/>
  <c r="R54" i="4" s="1"/>
  <c r="F54" i="4"/>
  <c r="S104" i="4" l="1"/>
  <c r="E99" i="13"/>
  <c r="F99" i="13" s="1"/>
  <c r="F104" i="13" s="1"/>
  <c r="F105" i="13" s="1"/>
  <c r="F107" i="13" s="1"/>
  <c r="E54" i="4"/>
  <c r="E56" i="4"/>
  <c r="E104" i="13" l="1"/>
  <c r="S105" i="4"/>
  <c r="R56" i="4"/>
  <c r="E61" i="4"/>
  <c r="R61" i="4" s="1"/>
  <c r="R62" i="4" s="1"/>
  <c r="R63" i="4" s="1"/>
  <c r="R97" i="4" s="1"/>
  <c r="R105" i="4" s="1"/>
  <c r="F62" i="4"/>
  <c r="F63" i="4"/>
  <c r="F97" i="4" s="1"/>
  <c r="F105" i="4" s="1"/>
  <c r="S107" i="4" l="1"/>
  <c r="E105" i="13"/>
  <c r="E62" i="4"/>
  <c r="E63" i="4" s="1"/>
  <c r="E97" i="4" s="1"/>
  <c r="E105" i="4" s="1"/>
  <c r="E107" i="13" l="1"/>
  <c r="T11" i="15" s="1"/>
  <c r="T23" i="15" s="1"/>
  <c r="AC455" i="3"/>
  <c r="AF766" i="20"/>
  <c r="AF768" i="20" s="1"/>
  <c r="AK774" i="20" s="1"/>
  <c r="T799" i="20" s="1"/>
  <c r="AF799" i="20" s="1"/>
  <c r="AF801" i="20" s="1"/>
  <c r="Y64" i="15" l="1"/>
  <c r="Y68" i="15" s="1"/>
  <c r="T26" i="15"/>
  <c r="T28" i="15" s="1"/>
  <c r="T29" i="15" s="1"/>
  <c r="AD38" i="15"/>
  <c r="AD40" i="15" s="1"/>
  <c r="Y38" i="15" l="1"/>
  <c r="Y40" i="15" s="1"/>
  <c r="Y41" i="15" s="1"/>
  <c r="AB54" i="15" l="1"/>
  <c r="AB55" i="15" s="1"/>
  <c r="AB56" i="15" s="1"/>
  <c r="M26" i="3" l="1"/>
  <c r="AB57" i="15"/>
  <c r="AB59" i="15" s="1"/>
  <c r="AB76" i="15" s="1"/>
  <c r="AB77" i="15" s="1"/>
  <c r="E3" i="21" s="1"/>
  <c r="E7" i="21" s="1"/>
  <c r="E18" i="21" s="1"/>
  <c r="M27" i="3" l="1"/>
  <c r="P204" i="3" s="1"/>
  <c r="P203"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<sst xmlns="http://schemas.openxmlformats.org/spreadsheetml/2006/main" count="5063" uniqueCount="2668">
  <si>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</si>
  <si>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</si>
  <si>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</si>
  <si>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</si>
  <si>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</si>
  <si>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</si>
  <si>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</si>
  <si>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Mail the $1,000 application fee in the form of a check to TCAC at:  915 Capitol Mall, Room 485, Sacramento, CA 95814.  For scattered site and resyndication applications, the application fee is $1,500.</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</si>
  <si>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</si>
  <si>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Mail the application materials to TCAC at: 915 Capitol Mall, Room 485, Sacramento, CA 95814. Enclose a $1,000 application filing fee in the form of a check.  For scattered site and resyndication applications, the application fee is $1,500.</t>
  </si>
  <si>
    <t>Refer to the TCAC website for more complete filing instructions:</t>
  </si>
  <si>
    <t>https://www.treasurer.ca.gov/ctcac/2021/applications/joint-cdlac-tcac-applications.asp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</si>
  <si>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</si>
  <si>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</si>
  <si>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</si>
  <si>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</si>
  <si>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</si>
  <si>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</si>
  <si>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</si>
  <si>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</si>
  <si>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</si>
  <si>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</si>
  <si>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</si>
  <si>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</si>
  <si>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</si>
  <si>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</si>
  <si>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</si>
  <si>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</si>
  <si>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</si>
  <si>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</si>
  <si>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</si>
  <si>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</si>
  <si>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</si>
  <si>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</si>
  <si>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</si>
  <si>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</si>
  <si>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</si>
  <si>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</si>
  <si>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</si>
  <si>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</si>
  <si>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</si>
  <si>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</si>
  <si>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</si>
  <si>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</si>
  <si>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</si>
  <si>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</si>
  <si>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</si>
  <si>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</si>
  <si>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</si>
  <si>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</si>
  <si>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</si>
  <si>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</si>
  <si>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</si>
  <si>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</si>
  <si>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</si>
  <si>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</si>
  <si>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</si>
  <si>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</si>
  <si>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</si>
  <si>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</si>
  <si>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</si>
  <si>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</si>
  <si>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</si>
  <si>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</si>
  <si>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</si>
  <si>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</si>
  <si>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</si>
  <si>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</si>
  <si>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</si>
  <si>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</si>
  <si>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</si>
  <si>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</si>
  <si>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</si>
  <si>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</si>
  <si>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</si>
  <si>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</si>
  <si>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</si>
  <si>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</si>
  <si>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</si>
  <si>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</si>
  <si>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</si>
  <si>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</si>
  <si>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</si>
  <si>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</si>
  <si>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</si>
  <si>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</si>
  <si>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</si>
  <si>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</si>
  <si>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</si>
  <si>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</si>
  <si>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</si>
  <si>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</si>
  <si>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</si>
  <si>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</si>
  <si>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</si>
  <si>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</si>
  <si>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</si>
  <si>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</si>
  <si>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</si>
  <si>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</si>
  <si>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</si>
  <si>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</si>
  <si>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</si>
  <si>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</si>
  <si>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</si>
  <si>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</si>
  <si>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</si>
  <si>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</si>
  <si>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</si>
  <si>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</si>
  <si>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</si>
  <si>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</si>
  <si>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</si>
  <si>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</si>
  <si>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</si>
  <si>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</si>
  <si>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</si>
  <si>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</si>
  <si>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</si>
  <si>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</si>
  <si>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</si>
  <si>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</si>
  <si>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</si>
  <si>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</si>
  <si>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</si>
  <si>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</si>
  <si>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</si>
  <si>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</si>
  <si>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</si>
  <si>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</si>
  <si>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</si>
  <si>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</si>
  <si>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</si>
  <si>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</si>
  <si>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</si>
  <si>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</si>
  <si>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</si>
  <si>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</si>
  <si>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</si>
  <si>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</si>
  <si>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</si>
  <si>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</si>
  <si>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</si>
  <si>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</si>
  <si>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</si>
  <si>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</si>
  <si>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</si>
  <si>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</si>
  <si>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</si>
  <si>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</si>
  <si>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</si>
  <si>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</si>
  <si>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</si>
  <si>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</si>
  <si>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</si>
  <si>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</si>
  <si>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</si>
  <si>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</si>
  <si>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</si>
  <si>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</si>
  <si>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</si>
  <si>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</si>
  <si>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</si>
  <si>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</si>
  <si>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</si>
  <si>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</si>
  <si>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</si>
  <si>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</si>
  <si>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</si>
  <si>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</si>
  <si>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</si>
  <si>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</si>
  <si>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</si>
  <si>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</si>
  <si>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</si>
  <si>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</si>
  <si>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</si>
  <si>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</si>
  <si>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</si>
  <si>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</si>
  <si>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</si>
  <si>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</si>
  <si>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</si>
  <si>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</si>
  <si>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</si>
  <si>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</si>
  <si>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</si>
  <si>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</si>
  <si>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</si>
  <si>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</si>
  <si>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</si>
  <si>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</si>
  <si>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</si>
  <si>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</si>
  <si>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</si>
  <si>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</si>
  <si>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</si>
  <si>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</si>
  <si>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</si>
  <si>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</si>
  <si>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</si>
  <si>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</si>
  <si>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</si>
  <si>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</si>
  <si>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</si>
  <si>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</si>
  <si>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</si>
  <si>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</si>
  <si>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</si>
  <si>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</si>
  <si>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</si>
  <si>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</si>
  <si>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</si>
  <si>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</si>
  <si>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</si>
  <si>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</si>
  <si>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</si>
  <si>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</si>
  <si>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</si>
  <si>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</si>
  <si>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</si>
  <si>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</si>
  <si>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</si>
  <si>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</si>
  <si>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</si>
  <si>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</si>
  <si>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</si>
  <si>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</si>
  <si>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</si>
  <si>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</si>
  <si>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</si>
  <si>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</si>
  <si>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</si>
  <si>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</si>
  <si>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</si>
  <si>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</si>
  <si>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</si>
  <si>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</si>
  <si>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</si>
  <si>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</si>
  <si>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</si>
  <si>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</si>
  <si>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</si>
  <si>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</si>
  <si>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</si>
  <si>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</si>
  <si>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</si>
  <si>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</si>
  <si>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</si>
  <si>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</si>
  <si>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</si>
  <si>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</si>
  <si>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</si>
  <si>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</si>
  <si>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</si>
  <si>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</si>
  <si>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</si>
  <si>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</si>
  <si>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</si>
  <si>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</si>
  <si>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</si>
  <si>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</si>
  <si>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</si>
  <si>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</si>
  <si>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</si>
  <si>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</si>
  <si>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</si>
  <si>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</si>
  <si>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</si>
  <si>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</si>
  <si>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</si>
  <si>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</si>
  <si>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</si>
  <si>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</si>
  <si>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</si>
  <si>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</si>
  <si>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</si>
  <si>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</si>
  <si>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</si>
  <si>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</si>
  <si>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</si>
  <si>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</si>
  <si>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</si>
  <si>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</si>
  <si>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</si>
  <si>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</si>
  <si>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</si>
  <si>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</si>
  <si>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</si>
  <si>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</si>
  <si>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</si>
  <si>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</si>
  <si>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</si>
  <si>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</si>
  <si>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</si>
  <si>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</si>
  <si>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</si>
  <si>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</si>
  <si>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</si>
  <si>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</si>
  <si>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</si>
  <si>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</si>
  <si>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</si>
  <si>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</si>
  <si>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</si>
  <si>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</si>
  <si>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</si>
  <si>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</si>
  <si>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</si>
  <si>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</si>
  <si>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</si>
  <si>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</si>
  <si>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</si>
  <si>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</si>
  <si>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</si>
  <si>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</si>
  <si>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</si>
  <si>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</si>
  <si>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</si>
  <si>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</si>
  <si>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</si>
  <si>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</si>
  <si>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</si>
  <si>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</si>
  <si>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</si>
  <si>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</si>
  <si>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</si>
  <si>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</si>
  <si>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</si>
  <si>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</si>
  <si>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</si>
  <si>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</si>
  <si>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</si>
  <si>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</si>
  <si>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</si>
  <si>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</si>
  <si>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</si>
  <si>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</si>
  <si>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</si>
  <si>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</si>
  <si>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</si>
  <si>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</si>
  <si>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</si>
  <si>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</si>
  <si>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</si>
  <si>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</si>
  <si>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</si>
  <si>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</si>
  <si>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</si>
  <si>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</si>
  <si>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</si>
  <si>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</si>
  <si>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</si>
  <si>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</si>
  <si>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</si>
  <si>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</si>
  <si>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</si>
  <si>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</si>
  <si>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</si>
  <si>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</si>
  <si>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</si>
  <si>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</si>
  <si>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</si>
  <si>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</si>
  <si>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</si>
  <si>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</si>
  <si>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</si>
  <si>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</si>
  <si>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</si>
  <si>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</si>
  <si>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</si>
  <si>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</si>
  <si>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</si>
  <si>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</si>
  <si>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</si>
  <si>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</si>
  <si>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</si>
  <si>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</si>
  <si>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</si>
  <si>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</si>
  <si>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</si>
  <si>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</si>
  <si>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</si>
  <si>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</si>
  <si>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</si>
  <si>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</si>
  <si>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</si>
  <si>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</si>
  <si>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</si>
  <si>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</si>
  <si>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</si>
  <si>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</si>
  <si>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</si>
  <si>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</si>
  <si>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</si>
  <si>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</si>
  <si>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</si>
  <si>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</si>
  <si>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</si>
  <si>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</si>
  <si>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</si>
  <si>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</si>
  <si>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</si>
  <si>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</si>
  <si>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</si>
  <si>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</si>
  <si>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</si>
  <si>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</si>
  <si>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</si>
  <si>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</si>
  <si>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</si>
  <si>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</si>
  <si>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</si>
  <si>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</si>
  <si>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</si>
  <si>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</si>
  <si>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</si>
  <si>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</si>
  <si>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</si>
  <si>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</si>
  <si>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</si>
  <si>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</si>
  <si>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</si>
  <si>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</si>
  <si>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</si>
  <si>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</si>
  <si>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</si>
  <si>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</si>
  <si>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</si>
  <si>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</si>
  <si>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</si>
  <si>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</si>
  <si>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</si>
  <si>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</si>
  <si>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</si>
  <si>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</si>
  <si>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</si>
  <si>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</si>
  <si>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</si>
  <si>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</si>
  <si>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</si>
  <si>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</si>
  <si>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</si>
  <si>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</si>
  <si>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</si>
  <si>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</si>
  <si>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</si>
  <si>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</si>
  <si>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</si>
  <si>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</si>
  <si>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</si>
  <si>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</si>
  <si>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</si>
  <si>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</si>
  <si>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</si>
  <si>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</si>
  <si>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</si>
  <si>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</si>
  <si>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</si>
  <si>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</si>
  <si>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</si>
  <si>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</si>
  <si>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</si>
  <si>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</si>
  <si>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</si>
  <si>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</si>
  <si>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</si>
  <si>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</si>
  <si>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</si>
  <si>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</si>
  <si>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</si>
  <si>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</si>
  <si>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</si>
  <si>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</si>
  <si>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</si>
  <si>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</si>
  <si>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</si>
  <si>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</si>
  <si>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</si>
  <si>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</si>
  <si>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</si>
  <si>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</si>
  <si>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</si>
  <si>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</si>
  <si>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</si>
  <si>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</si>
  <si>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</si>
  <si>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</si>
  <si>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</si>
  <si>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</si>
  <si>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</si>
  <si>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</si>
  <si>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</si>
  <si>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</si>
  <si>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</si>
  <si>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</si>
  <si>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</si>
  <si>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</si>
  <si>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</si>
  <si>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</si>
  <si>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</si>
  <si>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</si>
  <si>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</si>
  <si>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</si>
  <si>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</si>
  <si>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</si>
  <si>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</si>
  <si>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</si>
  <si>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</si>
  <si>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</si>
  <si>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</si>
  <si>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</si>
  <si>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</si>
  <si>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</si>
  <si>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</si>
  <si>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</si>
  <si>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</si>
  <si>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2021 CDLAC-TCAC JOINT APPLICATION CHECKLIST</t>
  </si>
  <si>
    <t>TAX-EXEMPT BOND FINANCED PROJECTS WITH LOW INCOME HOUSING TAX CREDITS</t>
  </si>
  <si>
    <t>CDLAC Joint Checklist</t>
  </si>
  <si>
    <t>Attachment Name</t>
  </si>
  <si>
    <t>Not Applicable</t>
  </si>
  <si>
    <t>Attachment 1-D</t>
  </si>
  <si>
    <t>Provided</t>
  </si>
  <si>
    <t>Attachment 1-A</t>
  </si>
  <si>
    <t>Attachment 1-B1</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</si>
  <si>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</si>
  <si>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</si>
  <si>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</si>
  <si>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</si>
  <si>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</si>
  <si>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</si>
  <si>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</si>
  <si>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</si>
  <si>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</si>
  <si>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</si>
  <si>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</si>
  <si>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</si>
  <si>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 2-A3:  Disposition of Current Outstanding Liens</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</si>
  <si>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</si>
  <si>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</si>
  <si>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</si>
  <si>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</si>
  <si>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</si>
  <si>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</si>
  <si>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</si>
  <si>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</si>
  <si>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</si>
  <si>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</si>
  <si>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Attachment 2-F2</t>
  </si>
  <si>
    <t>TAB 3 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</si>
  <si>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</si>
  <si>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</si>
  <si>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</si>
  <si>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</si>
  <si>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</si>
  <si>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include: </t>
  </si>
  <si>
    <t xml:space="preserve">     </t>
  </si>
  <si>
    <t>ATTACHMENT 4(A): Applicant Large Family Eligibility Certification</t>
  </si>
  <si>
    <t xml:space="preserve">Senior Projects </t>
  </si>
  <si>
    <t>Attachment 4-B1*</t>
  </si>
  <si>
    <t xml:space="preserve">   </t>
  </si>
  <si>
    <t>ATTACHMENT 4(B): Applicant Senior Eligibility Certification</t>
  </si>
  <si>
    <t xml:space="preserve">Special Needs Projects </t>
  </si>
  <si>
    <t>Attachment 4-C1*</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</si>
  <si>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</si>
  <si>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</si>
  <si>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Attachment 4-D1*</t>
  </si>
  <si>
    <t xml:space="preserve">SRO Projects </t>
  </si>
  <si>
    <t>Attachment 4-E1*</t>
  </si>
  <si>
    <t>ATTACHMENT 4(E): Applicant SRO Eligibility Certification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</si>
  <si>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</si>
  <si>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</si>
  <si>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</si>
  <si>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</si>
  <si>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</si>
  <si>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TCAC, if not receiving CDLAC points for experience, provide evidence that a general partner meets the minimum scoring standards of Section 10325(c)(1)(A) and include a signed: </t>
  </si>
  <si>
    <t>Attachment 21*</t>
  </si>
  <si>
    <t>Attachment 21</t>
  </si>
  <si>
    <t>Legal Status of TCAC Applicant</t>
  </si>
  <si>
    <t>Attachment 5-C*</t>
  </si>
  <si>
    <t>ATTACHMENT 5-C:  Legal Status Questionnaire</t>
  </si>
  <si>
    <t>Attachment 22*</t>
  </si>
  <si>
    <t xml:space="preserve">Provide evidence that the property management company meets the minimum scoring standards of Section 10325(c)(1)(B) and include a signed: </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</si>
  <si>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</si>
  <si>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</si>
  <si>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</si>
  <si>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</si>
  <si>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</si>
  <si>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</si>
  <si>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Attachment 8-C</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</si>
  <si>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</si>
  <si>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Attachment 8-B*</t>
  </si>
  <si>
    <t>Attachment 8-E1, 8-E2, etc.</t>
  </si>
  <si>
    <t>use the above naming convention for each subsequent item required in this section and as per the questionnaire</t>
  </si>
  <si>
    <t>https://www.treasurer.ca.gov/ctcac/forms/transfer-event-questionnaire.pdf</t>
  </si>
  <si>
    <t xml:space="preserve">Include the questionnaire and any documents required within the questions in Tab 8.
Include documentation associated with the any exemption or waiver.  </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</si>
  <si>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</si>
  <si>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</si>
  <si>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</si>
  <si>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</si>
  <si>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</si>
  <si>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</si>
  <si>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</si>
  <si>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</si>
  <si>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</si>
  <si>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</si>
  <si>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</si>
  <si>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</si>
  <si>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</si>
  <si>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</si>
  <si>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</si>
  <si>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</si>
  <si>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</si>
  <si>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</si>
  <si>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</si>
  <si>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TCAC Applicant statement including certification and guarantee that the minimum construction standards will be incorporated into the project. </t>
  </si>
  <si>
    <t>Attachment 10-A*</t>
  </si>
  <si>
    <t>Attachment 10-A</t>
  </si>
  <si>
    <t>Attachment 12-A1, 12-A2, etc.</t>
  </si>
  <si>
    <t>Attachment 12-B1, 12-B2, etc.</t>
  </si>
  <si>
    <t>Attachment 12-D</t>
  </si>
  <si>
    <t>Attachment 12-C</t>
  </si>
  <si>
    <t>Attachment 12-A1*</t>
  </si>
  <si>
    <t>Attachment 12-E1</t>
  </si>
  <si>
    <t>Attachment 12-E2</t>
  </si>
  <si>
    <t>Attachment 13-C</t>
  </si>
  <si>
    <r>
      <t xml:space="preserve">Attachment 13-A1 </t>
    </r>
    <r>
      <rPr>
        <sz val="10"/>
        <rFont val="Arial"/>
        <family val="2"/>
      </rPr>
      <t>or</t>
    </r>
  </si>
  <si>
    <t>Attachment 13-A2</t>
  </si>
  <si>
    <t>Attachment 13-A3</t>
  </si>
  <si>
    <t>Attachment 14*</t>
  </si>
  <si>
    <t>Attachment 2-C</t>
  </si>
  <si>
    <t>Attachment 15</t>
  </si>
  <si>
    <t>Joint Application</t>
  </si>
  <si>
    <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</si>
  <si>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</si>
  <si>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Attachment 16-A*</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</si>
  <si>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</si>
  <si>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</si>
  <si>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</si>
  <si>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</si>
  <si>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</si>
  <si>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</si>
  <si>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</si>
  <si>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</si>
  <si>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Attachment 18-A*</t>
  </si>
  <si>
    <t>If the assessing entity does not complete "Local Development Impact Fees" TCAC form, see above, then the applicant MUST provide a completed copy of the Attachment 18(A) form to go with 'the "other evidence from the assessing entity".</t>
  </si>
  <si>
    <t>Attachment 18-A</t>
  </si>
  <si>
    <t>Attachment 18-B*</t>
  </si>
  <si>
    <t>Attachment 18-C</t>
  </si>
  <si>
    <t>If project is subject to state prevailing wage law, include certification that contractors and subcontractors will comply with § 1725.5 of the Labor Code.</t>
  </si>
  <si>
    <t>Attachment 10-C</t>
  </si>
  <si>
    <t>Attachment 18-D</t>
  </si>
  <si>
    <t>Attachment 36-B</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</si>
  <si>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</si>
  <si>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</si>
  <si>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</si>
  <si>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</si>
  <si>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</si>
  <si>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</si>
  <si>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</si>
  <si>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</si>
  <si>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</si>
  <si>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</si>
  <si>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</si>
  <si>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</si>
  <si>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</si>
  <si>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</si>
  <si>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</si>
  <si>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</si>
  <si>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</si>
  <si>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</si>
  <si>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</si>
  <si>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</si>
  <si>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</si>
  <si>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</si>
  <si>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</si>
  <si>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</si>
  <si>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</si>
  <si>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</si>
  <si>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</si>
  <si>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</si>
  <si>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</si>
  <si>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</si>
  <si>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</si>
  <si>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</si>
  <si>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</si>
  <si>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</si>
  <si>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</si>
  <si>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</si>
  <si>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</si>
  <si>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</si>
  <si>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</si>
  <si>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</si>
  <si>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</si>
  <si>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</si>
  <si>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</si>
  <si>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</si>
  <si>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</si>
  <si>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</si>
  <si>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</si>
  <si>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</si>
  <si>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</si>
  <si>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</si>
  <si>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</si>
  <si>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</si>
  <si>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</si>
  <si>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</si>
  <si>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</si>
  <si>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</si>
  <si>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</si>
  <si>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</si>
  <si>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</si>
  <si>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</si>
  <si>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</si>
  <si>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</si>
  <si>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</si>
  <si>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</si>
  <si>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(CDLAC Points System)</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</si>
  <si>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</si>
  <si>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</si>
  <si>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Attachment 24-A*</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</si>
  <si>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</si>
  <si>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</si>
  <si>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</si>
  <si>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</si>
  <si>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</si>
  <si>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</si>
  <si>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</si>
  <si>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</si>
  <si>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</si>
  <si>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</si>
  <si>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</si>
  <si>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</si>
  <si>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</si>
  <si>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</si>
  <si>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</si>
  <si>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</si>
  <si>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</si>
  <si>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</si>
  <si>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</si>
  <si>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</si>
  <si>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</si>
  <si>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</si>
  <si>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</si>
  <si>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</si>
  <si>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</si>
  <si>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</si>
  <si>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</si>
  <si>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</si>
  <si>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</si>
  <si>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</si>
  <si>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</si>
  <si>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</si>
  <si>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</si>
  <si>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</si>
  <si>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</si>
  <si>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</si>
  <si>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</si>
  <si>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</si>
  <si>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</si>
  <si>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</si>
  <si>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</si>
  <si>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</si>
  <si>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</si>
  <si>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</si>
  <si>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</si>
  <si>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</si>
  <si>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</si>
  <si>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 https://www.treasurer.ca.gov/ctcac/2020/applications/2020-methodology-for-determining-rural-status.pdf</t>
  </si>
  <si>
    <t>Attachment 36-A1</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</si>
  <si>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</si>
  <si>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</si>
  <si>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</si>
  <si>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</si>
  <si>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</si>
  <si>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</si>
  <si>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</si>
  <si>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</si>
  <si>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</si>
  <si>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</si>
  <si>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TCAC or CDLAC templates</t>
  </si>
  <si>
    <t>CALIFORNIA TAX CREDIT ALLOCATION COMMITTEE</t>
  </si>
  <si>
    <t>ATTACHMENT 40 FOR CDLAC-TCAC JOINT APPLICATION</t>
  </si>
  <si>
    <t>2021 4% FEDERAL LOW-INCOME HOUSING TAX CREDITS WITH TAX-EXEMPT BONDS</t>
  </si>
  <si>
    <t>INCLUDING STATE CREDITS</t>
  </si>
  <si>
    <t>April 29, 2021 Version</t>
  </si>
  <si>
    <t>II. APPLICATION - SECTION 1: TCAC APPLICANT STATEMENT AND CERTIFICATION</t>
  </si>
  <si>
    <t>TCAC APPLICANT:</t>
  </si>
  <si>
    <t>MAAC IVY LP</t>
  </si>
  <si>
    <t>PROJECT NAME:</t>
  </si>
  <si>
    <t>The Ivy</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</si>
  <si>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</si>
  <si>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</si>
  <si>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</si>
  <si>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</si>
  <si>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</si>
  <si>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</si>
  <si>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</si>
  <si>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</si>
  <si>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</si>
  <si>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</si>
  <si>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</si>
  <si>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</si>
  <si>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</si>
  <si>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</si>
  <si>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</si>
  <si>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</si>
  <si>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</si>
  <si>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</si>
  <si>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</si>
  <si>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</si>
  <si>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</si>
  <si>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</si>
  <si>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</si>
  <si>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</si>
  <si>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</si>
  <si>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</si>
  <si>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</si>
  <si>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</si>
  <si>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</si>
  <si>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</si>
  <si>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</si>
  <si>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</si>
  <si>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</si>
  <si>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</si>
  <si>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</si>
  <si>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</si>
  <si>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</si>
  <si>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</si>
  <si>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</si>
  <si>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</si>
  <si>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</si>
  <si>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</si>
  <si>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</si>
  <si>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</si>
  <si>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</si>
  <si>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</si>
  <si>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</si>
  <si>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</si>
  <si>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</si>
  <si>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</si>
  <si>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</si>
  <si>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</si>
  <si>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</si>
  <si>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</si>
  <si>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</si>
  <si>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</si>
  <si>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</si>
  <si>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</si>
  <si>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</si>
  <si>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</si>
  <si>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</si>
  <si>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</si>
  <si>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</si>
  <si>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</si>
  <si>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</si>
  <si>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</si>
  <si>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</si>
  <si>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</si>
  <si>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</si>
  <si>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</si>
  <si>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</si>
  <si>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</si>
  <si>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</si>
  <si>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</si>
  <si>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</si>
  <si>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</si>
  <si>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</si>
  <si>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</si>
  <si>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</si>
  <si>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</si>
  <si>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</si>
  <si>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</si>
  <si>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</si>
  <si>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</si>
  <si>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</si>
  <si>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</si>
  <si>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</si>
  <si>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</si>
  <si>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</si>
  <si>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</si>
  <si>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Escondido</t>
  </si>
  <si>
    <t>City Manager:</t>
  </si>
  <si>
    <t>Ms. Roni Keiser</t>
  </si>
  <si>
    <t>Title:</t>
  </si>
  <si>
    <t>Housing Division Manager</t>
  </si>
  <si>
    <t xml:space="preserve">Mailing Address: </t>
  </si>
  <si>
    <t>201 N. Broadway</t>
  </si>
  <si>
    <t xml:space="preserve">City: </t>
  </si>
  <si>
    <t>Escondido</t>
  </si>
  <si>
    <t>ALAMEDA</t>
  </si>
  <si>
    <t>Alameda</t>
  </si>
  <si>
    <t xml:space="preserve">Zip Code: </t>
  </si>
  <si>
    <t>92025-2798</t>
  </si>
  <si>
    <t>ALPINE</t>
  </si>
  <si>
    <t>Alpine</t>
  </si>
  <si>
    <t>Phone Number:</t>
  </si>
  <si>
    <t>760-839-4356</t>
  </si>
  <si>
    <t>Ext.</t>
  </si>
  <si>
    <t>AMADOR</t>
  </si>
  <si>
    <t>Amador</t>
  </si>
  <si>
    <t xml:space="preserve">FAX Number: </t>
  </si>
  <si>
    <t>760-730-7091</t>
  </si>
  <si>
    <t>BUTTE</t>
  </si>
  <si>
    <t>Butte</t>
  </si>
  <si>
    <t xml:space="preserve">E-mail: </t>
  </si>
  <si>
    <t>rkeiser@escondido.org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</si>
  <si>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</si>
  <si>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</si>
  <si>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</si>
  <si>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</si>
  <si>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</si>
  <si>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</si>
  <si>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</si>
  <si>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</si>
  <si>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</si>
  <si>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</si>
  <si>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</si>
  <si>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</si>
  <si>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</si>
  <si>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</si>
  <si>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</si>
  <si>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</si>
  <si>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</si>
  <si>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</si>
  <si>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</si>
  <si>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</si>
  <si>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</si>
  <si>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</si>
  <si>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</si>
  <si>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</si>
  <si>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</si>
  <si>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</si>
  <si>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</si>
  <si>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</si>
  <si>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</si>
  <si>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</si>
  <si>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</si>
  <si>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</si>
  <si>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</si>
  <si>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</si>
  <si>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</si>
  <si>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CDLAC-TCAC Joint Application (submitting concurrently)</t>
  </si>
  <si>
    <t>LASSEN</t>
  </si>
  <si>
    <t>Lassen</t>
  </si>
  <si>
    <t>Prior application was submitted but not selected?</t>
  </si>
  <si>
    <t>LOS ANGELES</t>
  </si>
  <si>
    <t>Los Angeles</t>
  </si>
  <si>
    <t>If yes, enter application number:</t>
  </si>
  <si>
    <t>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</si>
  <si>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</si>
  <si>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</si>
  <si>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</si>
  <si>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</si>
  <si>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</si>
  <si>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</si>
  <si>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</si>
  <si>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</si>
  <si>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</si>
  <si>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</si>
  <si>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</si>
  <si>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</si>
  <si>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</si>
  <si>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</si>
  <si>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</si>
  <si>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</si>
  <si>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</si>
  <si>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</si>
  <si>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</si>
  <si>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</si>
  <si>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</si>
  <si>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</si>
  <si>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</si>
  <si>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</si>
  <si>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</si>
  <si>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</si>
  <si>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</si>
  <si>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</si>
  <si>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343E 2nd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</si>
  <si>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</si>
  <si>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</si>
  <si>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</si>
  <si>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</si>
  <si>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</si>
  <si>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</si>
  <si>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</si>
  <si>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</si>
  <si>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</si>
  <si>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</si>
  <si>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</si>
  <si>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</si>
  <si>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</si>
  <si>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</si>
  <si>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</si>
  <si>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</si>
  <si>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</si>
  <si>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Large Family</t>
  </si>
  <si>
    <t>SACRAMENTO</t>
  </si>
  <si>
    <t>Sacramento</t>
  </si>
  <si>
    <t>Assessor's Parcel Number(s):</t>
  </si>
  <si>
    <t>229-471-09-00, 229-471-10-00, 229-471-11-00, 229-471-12-00</t>
  </si>
  <si>
    <t>Seniors</t>
  </si>
  <si>
    <t>SAN BENITO</t>
  </si>
  <si>
    <t>San Benito</t>
  </si>
  <si>
    <t>Special Needs</t>
  </si>
  <si>
    <t>At least 20% 1-bedroom units and 10% larger than 1-bedroom units</t>
  </si>
  <si>
    <t>SAN BERNARDINO</t>
  </si>
  <si>
    <t>San Bernardino</t>
  </si>
  <si>
    <t>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</si>
  <si>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</si>
  <si>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</si>
  <si>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</si>
  <si>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</si>
  <si>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</si>
  <si>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</si>
  <si>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</si>
  <si>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</si>
  <si>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</si>
  <si>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</si>
  <si>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</si>
  <si>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</si>
  <si>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</si>
  <si>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</si>
  <si>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</si>
  <si>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</si>
  <si>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</si>
  <si>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</si>
  <si>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</si>
  <si>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</si>
  <si>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</si>
  <si>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r>
      <t xml:space="preserve">Project is </t>
    </r>
    <r>
      <rPr>
        <b/>
        <sz val="10"/>
        <rFont val="Arial"/>
        <family val="2"/>
      </rPr>
      <t>Rural</t>
    </r>
    <r>
      <rPr>
        <sz val="10"/>
        <rFont val="Arial"/>
        <family val="2"/>
      </rPr>
      <t xml:space="preserve"> as defined by TCAC Regulation Section 10302(kk):</t>
    </r>
  </si>
  <si>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</si>
  <si>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</si>
  <si>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</si>
  <si>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</si>
  <si>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</si>
  <si>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</si>
  <si>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</si>
  <si>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</si>
  <si>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</si>
  <si>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</si>
  <si>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</si>
  <si>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</si>
  <si>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</si>
  <si>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</si>
  <si>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</si>
  <si>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</si>
  <si>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</si>
  <si>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</si>
  <si>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</si>
  <si>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</si>
  <si>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</si>
  <si>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</si>
  <si>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</si>
  <si>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</si>
  <si>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</si>
  <si>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</si>
  <si>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</si>
  <si>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</si>
  <si>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</si>
  <si>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</si>
  <si>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</si>
  <si>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</si>
  <si>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</si>
  <si>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</si>
  <si>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</si>
  <si>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</si>
  <si>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</si>
  <si>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</si>
  <si>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</si>
  <si>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</si>
  <si>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</si>
  <si>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</si>
  <si>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</si>
  <si>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</si>
  <si>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</si>
  <si>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</si>
  <si>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</si>
  <si>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</si>
  <si>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</si>
  <si>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</si>
  <si>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</si>
  <si>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</si>
  <si>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</si>
  <si>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</si>
  <si>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</si>
  <si>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</si>
  <si>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</si>
  <si>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</si>
  <si>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</si>
  <si>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</si>
  <si>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</si>
  <si>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</si>
  <si>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</si>
  <si>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</si>
  <si>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</si>
  <si>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</si>
  <si>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</si>
  <si>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</si>
  <si>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</si>
  <si>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</si>
  <si>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</si>
  <si>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</si>
  <si>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</si>
  <si>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</si>
  <si>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</si>
  <si>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</si>
  <si>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</si>
  <si>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</si>
  <si>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</si>
  <si>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</si>
  <si>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</si>
  <si>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</si>
  <si>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</si>
  <si>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</si>
  <si>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</si>
  <si>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</si>
  <si>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1355 Third Avenue</t>
  </si>
  <si>
    <t>Chula Vista</t>
  </si>
  <si>
    <t>State:</t>
  </si>
  <si>
    <t>Ca</t>
  </si>
  <si>
    <t>Contact Person:</t>
  </si>
  <si>
    <t>Kursat Misirlioglu</t>
  </si>
  <si>
    <t>Phone:</t>
  </si>
  <si>
    <t>619-599-3852</t>
  </si>
  <si>
    <t>Ext.:</t>
  </si>
  <si>
    <t>Fax:</t>
  </si>
  <si>
    <t xml:space="preserve">Email: </t>
  </si>
  <si>
    <t>kursatm@mirkainvest.com</t>
  </si>
  <si>
    <t>both nonprofits</t>
  </si>
  <si>
    <t>Legal Status of Applicant:</t>
  </si>
  <si>
    <t>Parent Company:</t>
  </si>
  <si>
    <t>Metropolitan Area Advisory Committee on Anti-poverty of San Diego County, Inc.</t>
  </si>
  <si>
    <t>If Other, Specify:</t>
  </si>
  <si>
    <t>both for-profit</t>
  </si>
  <si>
    <t>General Partner(s) Information (post-closing GPs):</t>
  </si>
  <si>
    <t>D(1)</t>
  </si>
  <si>
    <t>General Partner Name:</t>
  </si>
  <si>
    <t>MAAC IVY LLC</t>
  </si>
  <si>
    <t>Managing GP</t>
  </si>
  <si>
    <t>OWNERSHIP</t>
  </si>
  <si>
    <t>CA</t>
  </si>
  <si>
    <t>INTEREST (%):</t>
  </si>
  <si>
    <t>Nonprofit</t>
  </si>
  <si>
    <t>Christopher Ramirez</t>
  </si>
  <si>
    <t>currently exists</t>
  </si>
  <si>
    <t>619-426-3595</t>
  </si>
  <si>
    <t>to be formed</t>
  </si>
  <si>
    <t>For Profit</t>
  </si>
  <si>
    <t>cramirez@maacproject.org</t>
  </si>
  <si>
    <t>Nonprofit/For Profit:</t>
  </si>
  <si>
    <t>D(2)</t>
  </si>
  <si>
    <t>General Partner Name:*</t>
  </si>
  <si>
    <t>KRMM Investments LLC</t>
  </si>
  <si>
    <t>Administrative GP</t>
  </si>
  <si>
    <t>600 B Street, Suite 300</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</si>
  <si>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</si>
  <si>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</si>
  <si>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</si>
  <si>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</si>
  <si>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</si>
  <si>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</si>
  <si>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</si>
  <si>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</si>
  <si>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</si>
  <si>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</si>
  <si>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</si>
  <si>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</si>
  <si>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</si>
  <si>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</si>
  <si>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MAAC, Inc</t>
  </si>
  <si>
    <t>Architect:</t>
  </si>
  <si>
    <t>AVRP Studios</t>
  </si>
  <si>
    <t>Address:</t>
  </si>
  <si>
    <t>1355 Third Ave</t>
  </si>
  <si>
    <t>703 16th St., Ste. 200</t>
  </si>
  <si>
    <t>City, State, Zip</t>
  </si>
  <si>
    <t>Chula Vista, CA, 91911</t>
  </si>
  <si>
    <t>City, State, Zip:</t>
  </si>
  <si>
    <t>San Diego, CA 92101</t>
  </si>
  <si>
    <t>Pablo S Collin</t>
  </si>
  <si>
    <t>619-704-2700</t>
  </si>
  <si>
    <t>Email:</t>
  </si>
  <si>
    <t>pcollin@avrpstudios.com</t>
  </si>
  <si>
    <t>Attorney:</t>
  </si>
  <si>
    <t>Goldfarb Lipman</t>
  </si>
  <si>
    <t>General Contractor:</t>
  </si>
  <si>
    <t>Sun Country Builders</t>
  </si>
  <si>
    <t>1300 Clay Street, 11th Floor</t>
  </si>
  <si>
    <t>3156 Lionshead Avenue, Suite 2</t>
  </si>
  <si>
    <t>Oakland, CA, 94612</t>
  </si>
  <si>
    <t>Carlsbad, CA, 92010</t>
  </si>
  <si>
    <t>William DiCamilo</t>
  </si>
  <si>
    <t>Daryl McFarland</t>
  </si>
  <si>
    <t>510-836-6336</t>
  </si>
  <si>
    <t>760-630-8042</t>
  </si>
  <si>
    <t xml:space="preserve">wdicamillo@goldfarblipman.com </t>
  </si>
  <si>
    <t>dmcfarland@suncountrybuilders.net</t>
  </si>
  <si>
    <t>Tax Professional:</t>
  </si>
  <si>
    <t>Energy Consultant:</t>
  </si>
  <si>
    <t>SoCal HERS Raters</t>
  </si>
  <si>
    <t>2840 Fletcher Parkway, #213</t>
  </si>
  <si>
    <t>EL Cajon, CA 92020</t>
  </si>
  <si>
    <t>Kevin Rassmussen</t>
  </si>
  <si>
    <t>619-251-7982</t>
  </si>
  <si>
    <t xml:space="preserve">kvnras@gmail.com </t>
  </si>
  <si>
    <t>CPA:</t>
  </si>
  <si>
    <t>HCVT</t>
  </si>
  <si>
    <t>Investor:</t>
  </si>
  <si>
    <t xml:space="preserve">Hunt Capital Partners, LLC </t>
  </si>
  <si>
    <t xml:space="preserve">3011 Towngate Rd. </t>
  </si>
  <si>
    <t>15910 Ventura Boulevard</t>
  </si>
  <si>
    <t>Westlake Village, CA, 91361</t>
  </si>
  <si>
    <t>Encino, CA, 91436</t>
  </si>
  <si>
    <t>Dave Bierhost</t>
  </si>
  <si>
    <t>Dana Mayo</t>
  </si>
  <si>
    <t>805-413-1702</t>
  </si>
  <si>
    <t>818-380-6180</t>
  </si>
  <si>
    <t>dave@hcvt.com</t>
  </si>
  <si>
    <t xml:space="preserve">dana.mayo@huntcompanies.com </t>
  </si>
  <si>
    <t>Consultant:</t>
  </si>
  <si>
    <t>Market Analyst:</t>
  </si>
  <si>
    <t>Kinetic Valuation Group</t>
  </si>
  <si>
    <t>300 B Street, Suite 300</t>
  </si>
  <si>
    <t>11060 Oak Street | Suite 6 |</t>
  </si>
  <si>
    <t>San Diego, CA, 92101</t>
  </si>
  <si>
    <t>Omaha, NE 68144</t>
  </si>
  <si>
    <t>Brent R. Griffiths</t>
  </si>
  <si>
    <t>402-270-4516</t>
  </si>
  <si>
    <t>brent@kvgteam.com</t>
  </si>
  <si>
    <t>Appraiser:</t>
  </si>
  <si>
    <t>CNA Consultant:</t>
  </si>
  <si>
    <t>PACS, Inc.</t>
  </si>
  <si>
    <t>26481 Rancho Pkwy S</t>
  </si>
  <si>
    <t>Lake Forest, CA  92630</t>
  </si>
  <si>
    <t>Bertie Chawla</t>
  </si>
  <si>
    <t>714-571-0287</t>
  </si>
  <si>
    <t>info@costreview.com</t>
  </si>
  <si>
    <t>Bond Issuer:</t>
  </si>
  <si>
    <t>CalHFA</t>
  </si>
  <si>
    <t>Prop. Mgmt. Co.:</t>
  </si>
  <si>
    <t>MAAC Inc</t>
  </si>
  <si>
    <t>500 Capitol Mall, Suite 1400, MS-990</t>
  </si>
  <si>
    <t>Sacramento, CA, 95814</t>
  </si>
  <si>
    <t>Chula Vista, CA  91911</t>
  </si>
  <si>
    <t>Kevin Brown</t>
  </si>
  <si>
    <t>Anthony Bernal</t>
  </si>
  <si>
    <t>916-326-8808</t>
  </si>
  <si>
    <t>kbrown@calhfa.ca.gov</t>
  </si>
  <si>
    <t>abernal@maacproject.org</t>
  </si>
  <si>
    <t>2nd Prop. Mgmt. Co.:</t>
  </si>
  <si>
    <t>Barker Management, Incorporated</t>
  </si>
  <si>
    <t>1101 E. Orangewood Avenue</t>
  </si>
  <si>
    <t>Anaheim, CA 92805</t>
  </si>
  <si>
    <t>714-533-3450</t>
  </si>
  <si>
    <t>PBarker@barkermgt.com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</si>
  <si>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</si>
  <si>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</si>
  <si>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</si>
  <si>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</si>
  <si>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</si>
  <si>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</si>
  <si>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</si>
  <si>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</si>
  <si>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</si>
  <si>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</si>
  <si>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</si>
  <si>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</si>
  <si>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</si>
  <si>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</si>
  <si>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</si>
  <si>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</si>
  <si>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</si>
  <si>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</si>
  <si>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</si>
  <si>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</si>
  <si>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</si>
  <si>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</si>
  <si>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</si>
  <si>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</si>
  <si>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</si>
  <si>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</si>
  <si>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</si>
  <si>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</si>
  <si>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</si>
  <si>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</si>
  <si>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</si>
  <si>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</si>
  <si>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</si>
  <si>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</si>
  <si>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MAAC Ivy LLC</t>
  </si>
  <si>
    <t>Signatory of Seller:</t>
  </si>
  <si>
    <t>Arnulfo Marniquez</t>
  </si>
  <si>
    <t>Seller Principal:</t>
  </si>
  <si>
    <t>President and CEO</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</si>
  <si>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</si>
  <si>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</si>
  <si>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</si>
  <si>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</si>
  <si>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</si>
  <si>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</si>
  <si>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</si>
  <si>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</si>
  <si>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</si>
  <si>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</si>
  <si>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</si>
  <si>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</si>
  <si>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</si>
  <si>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</si>
  <si>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</si>
  <si>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</si>
  <si>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</si>
  <si>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</si>
  <si>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</si>
  <si>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</si>
  <si>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</si>
  <si>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</si>
  <si>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</si>
  <si>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</si>
  <si>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</si>
  <si>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</si>
  <si>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</si>
  <si>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</si>
  <si>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</si>
  <si>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</si>
  <si>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</si>
  <si>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</si>
  <si>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</si>
  <si>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</si>
  <si>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</si>
  <si>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</si>
  <si>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</si>
  <si>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</si>
  <si>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</si>
  <si>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</si>
  <si>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</si>
  <si>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</si>
  <si>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</si>
  <si>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</si>
  <si>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</si>
  <si>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</si>
  <si>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</si>
  <si>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</si>
  <si>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</si>
  <si>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</si>
  <si>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</si>
  <si>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</si>
  <si>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</si>
  <si>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</si>
  <si>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</si>
  <si>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</si>
  <si>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</si>
  <si>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</si>
  <si>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</si>
  <si>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</si>
  <si>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</si>
  <si>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</si>
  <si>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</si>
  <si>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</si>
  <si>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</si>
  <si>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</si>
  <si>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</si>
  <si>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</si>
  <si>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</si>
  <si>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</si>
  <si>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</si>
  <si>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</si>
  <si>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</si>
  <si>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</si>
  <si>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</si>
  <si>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</si>
  <si>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</si>
  <si>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</si>
  <si>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</si>
  <si>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</si>
  <si>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</si>
  <si>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</si>
  <si>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</si>
  <si>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</si>
  <si>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</si>
  <si>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</si>
  <si>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</si>
  <si>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</si>
  <si>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</si>
  <si>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</si>
  <si>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</si>
  <si>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</si>
  <si>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</si>
  <si>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</si>
  <si>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</si>
  <si>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</si>
  <si>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</si>
  <si>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</si>
  <si>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</si>
  <si>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Multifamily Residential</t>
  </si>
  <si>
    <t>Current Zoning and Maximum Density</t>
  </si>
  <si>
    <t>SPA 9 and 75 unit per acre without affordable density bonus</t>
  </si>
  <si>
    <t>Proposed Zoning and Maximum Density</t>
  </si>
  <si>
    <t>SPA 9 and 104 unit per acre, including affordable density bonus /100%</t>
  </si>
  <si>
    <t>Occupancy restrictions that run with the land due to CUP’s or density bonuses?</t>
  </si>
  <si>
    <t>(if yes, explain here)</t>
  </si>
  <si>
    <t>Subject to Inclusionary Zoning?</t>
  </si>
  <si>
    <t>Building Height Requirements</t>
  </si>
  <si>
    <t>Required Parking Ratio</t>
  </si>
  <si>
    <t>138 for 126</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</si>
  <si>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</si>
  <si>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</si>
  <si>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</si>
  <si>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</si>
  <si>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</si>
  <si>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</si>
  <si>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</si>
  <si>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</si>
  <si>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</si>
  <si>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</si>
  <si>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</si>
  <si>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</si>
  <si>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</si>
  <si>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</si>
  <si>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</si>
  <si>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</si>
  <si>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</si>
  <si>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</si>
  <si>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</si>
  <si>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</si>
  <si>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</si>
  <si>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</si>
  <si>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</si>
  <si>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</si>
  <si>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</si>
  <si>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</si>
  <si>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</si>
  <si>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</si>
  <si>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</si>
  <si>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</si>
  <si>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</si>
  <si>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</si>
  <si>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</si>
  <si>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</si>
  <si>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</si>
  <si>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</si>
  <si>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</si>
  <si>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</si>
  <si>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</si>
  <si>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</si>
  <si>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</si>
  <si>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</si>
  <si>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</si>
  <si>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</si>
  <si>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Citi/Tax Exempt - New Bonds</t>
  </si>
  <si>
    <t>Fixed</t>
  </si>
  <si>
    <t>Citi/Tax Exempt - Recycled Bonds</t>
  </si>
  <si>
    <t>Citi/Taxable Construction Loan</t>
  </si>
  <si>
    <t xml:space="preserve">Hunt Capital/Tax Credit Equity </t>
  </si>
  <si>
    <t>Deferred Developer Fee</t>
  </si>
  <si>
    <t>6)</t>
  </si>
  <si>
    <t>Deferred Costs</t>
  </si>
  <si>
    <t>7)</t>
  </si>
  <si>
    <t>8)</t>
  </si>
  <si>
    <t>9)</t>
  </si>
  <si>
    <t>10)</t>
  </si>
  <si>
    <t>11)</t>
  </si>
  <si>
    <t>12)</t>
  </si>
  <si>
    <t>Total Funds For Construction:</t>
  </si>
  <si>
    <t>Lender/Source:</t>
  </si>
  <si>
    <t>300 South Grand Ave, Suite 3110</t>
  </si>
  <si>
    <t>Contact Name:</t>
  </si>
  <si>
    <t>Hao Li</t>
  </si>
  <si>
    <t>213-239-1914</t>
  </si>
  <si>
    <t>Type of Financing:</t>
  </si>
  <si>
    <t>Tax-Exempt Bonds/Private</t>
  </si>
  <si>
    <t>Tax-Exempt Bonds (Recycled)/Private</t>
  </si>
  <si>
    <t>Variable Rate Index (if applicable):</t>
  </si>
  <si>
    <t>Is the Lender/Source Committed?</t>
  </si>
  <si>
    <t>Taxable Bonds/Private</t>
  </si>
  <si>
    <t>Tax Equity/Private</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</si>
  <si>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</si>
  <si>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</si>
  <si>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</si>
  <si>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</si>
  <si>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</si>
  <si>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</si>
  <si>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</si>
  <si>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</si>
  <si>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</si>
  <si>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</si>
  <si>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</si>
  <si>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</si>
  <si>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</si>
  <si>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</si>
  <si>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</si>
  <si>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(residential)</t>
  </si>
  <si>
    <t>Annual Debt Service (commercial)</t>
  </si>
  <si>
    <t>TOTAL LI Units</t>
  </si>
  <si>
    <t>Citibank Permanent Loan</t>
  </si>
  <si>
    <t>TOTAL LI Bedrooms</t>
  </si>
  <si>
    <t>Residual</t>
  </si>
  <si>
    <t>Deferred</t>
  </si>
  <si>
    <t>manager(s)</t>
  </si>
  <si>
    <t>TOTAL Manager Units</t>
  </si>
  <si>
    <t>TOTAL Manager Bedrooms</t>
  </si>
  <si>
    <t>market rate</t>
  </si>
  <si>
    <t>market rate AMIs</t>
  </si>
  <si>
    <t>Total Permanent Financing:</t>
  </si>
  <si>
    <t>Total Tax Credit Equity:</t>
  </si>
  <si>
    <t>Total Sources of Project Funds:</t>
  </si>
  <si>
    <t>Permanent/Private</t>
  </si>
  <si>
    <t>Soft/Private</t>
  </si>
  <si>
    <t>TOTAL Market Units</t>
  </si>
  <si>
    <t>TOTAL Market Units at or below 100% AMI</t>
  </si>
  <si>
    <t>TOTAL Market BRs</t>
  </si>
  <si>
    <t>total sum for threshold basis limit</t>
  </si>
  <si>
    <t>TOTAL LI &amp; Market BRs</t>
  </si>
  <si>
    <t>2021 100% RENTS</t>
  </si>
  <si>
    <t>California Tax Credit Allocation Committee</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</si>
  <si>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</si>
  <si>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</si>
  <si>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</si>
  <si>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</si>
  <si>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</si>
  <si>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</si>
  <si>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</si>
  <si>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</si>
  <si>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</si>
  <si>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</si>
  <si>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</si>
  <si>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</si>
  <si>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</si>
  <si>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</si>
  <si>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</si>
  <si>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</si>
  <si>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</si>
  <si>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</si>
  <si>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</si>
  <si>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</si>
  <si>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</si>
  <si>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</si>
  <si>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</si>
  <si>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</si>
  <si>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</si>
  <si>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</si>
  <si>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</si>
  <si>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</si>
  <si>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</si>
  <si>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</si>
  <si>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</si>
  <si>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</si>
  <si>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</si>
  <si>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</si>
  <si>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</si>
  <si>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</si>
  <si>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</si>
  <si>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</si>
  <si>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</si>
  <si>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</si>
  <si>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</si>
  <si>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</si>
  <si>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</si>
  <si>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</si>
  <si>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Project with desk or security staff in lieu of on-site manager unit(s)</t>
  </si>
  <si>
    <t>See 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</si>
  <si>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</si>
  <si>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</si>
  <si>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</si>
  <si>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</si>
  <si>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</si>
  <si>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</si>
  <si>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</si>
  <si>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</si>
  <si>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2021 TBLs</t>
  </si>
  <si>
    <t>9% 2021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</si>
  <si>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</si>
  <si>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</si>
  <si>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</si>
  <si>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</si>
  <si>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</si>
  <si>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</si>
  <si>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</si>
  <si>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</si>
  <si>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</si>
  <si>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</si>
  <si>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</si>
  <si>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</si>
  <si>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</si>
  <si>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</si>
  <si>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</si>
  <si>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</si>
  <si>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</si>
  <si>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</si>
  <si>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</si>
  <si>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</si>
  <si>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</si>
  <si>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</si>
  <si>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</si>
  <si>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</si>
  <si>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</si>
  <si>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</si>
  <si>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</si>
  <si>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</si>
  <si>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</si>
  <si>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San Diego Housing Commission</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</si>
  <si>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</si>
  <si>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</si>
  <si>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</si>
  <si>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</si>
  <si>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</si>
  <si>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</si>
  <si>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</si>
  <si>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</si>
  <si>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</si>
  <si>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</si>
  <si>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</si>
  <si>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</si>
  <si>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</si>
  <si>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</si>
  <si>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</si>
  <si>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</si>
  <si>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</si>
  <si>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</si>
  <si>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</si>
  <si>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</si>
  <si>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</si>
  <si>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</si>
  <si>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</si>
  <si>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</si>
  <si>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</si>
  <si>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</si>
  <si>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</si>
  <si>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</si>
  <si>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</si>
  <si>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</si>
  <si>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Insurance</t>
  </si>
  <si>
    <t>Expenses</t>
  </si>
  <si>
    <t>Taxes</t>
  </si>
  <si>
    <t>Miscellenaus Office Supplies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</si>
  <si>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</si>
  <si>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</si>
  <si>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</si>
  <si>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</si>
  <si>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</si>
  <si>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</si>
  <si>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</si>
  <si>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</si>
  <si>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</si>
  <si>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</si>
  <si>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</si>
  <si>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</si>
  <si>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</si>
  <si>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</si>
  <si>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</si>
  <si>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</si>
  <si>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</si>
  <si>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</si>
  <si>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</si>
  <si>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</si>
  <si>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</si>
  <si>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</si>
  <si>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</si>
  <si>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</si>
  <si>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</si>
  <si>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</si>
  <si>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</si>
  <si>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</si>
  <si>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</si>
  <si>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</si>
  <si>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</si>
  <si>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</si>
  <si>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</si>
  <si>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</si>
  <si>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</si>
  <si>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</si>
  <si>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</si>
  <si>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</si>
  <si>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</si>
  <si>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</si>
  <si>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</si>
  <si>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</si>
  <si>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</si>
  <si>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</si>
  <si>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</si>
  <si>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</si>
  <si>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</si>
  <si>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</si>
  <si>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</si>
  <si>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</si>
  <si>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</si>
  <si>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</si>
  <si>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</si>
  <si>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</si>
  <si>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</si>
  <si>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</si>
  <si>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</si>
  <si>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</si>
  <si>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</si>
  <si>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</si>
  <si>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</si>
  <si>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</si>
  <si>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</si>
  <si>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</si>
  <si>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</si>
  <si>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</si>
  <si>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</si>
  <si>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</si>
  <si>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</si>
  <si>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</si>
  <si>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</si>
  <si>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</si>
  <si>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</si>
  <si>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</si>
  <si>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</si>
  <si>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</si>
  <si>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</si>
  <si>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</si>
  <si>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</si>
  <si>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</si>
  <si>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</si>
  <si>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</si>
  <si>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</si>
  <si>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</si>
  <si>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</si>
  <si>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</si>
  <si>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</si>
  <si>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</si>
  <si>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</si>
  <si>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</si>
  <si>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</si>
  <si>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</si>
  <si>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</si>
  <si>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</si>
  <si>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</si>
  <si>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</si>
  <si>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</si>
  <si>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</si>
  <si>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</si>
  <si>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</si>
  <si>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</si>
  <si>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</si>
  <si>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</si>
  <si>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</si>
  <si>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</si>
  <si>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</si>
  <si>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</si>
  <si>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</si>
  <si>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</si>
  <si>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</si>
  <si>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</si>
  <si>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</si>
  <si>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</si>
  <si>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</si>
  <si>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</si>
  <si>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</si>
  <si>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</si>
  <si>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</si>
  <si>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</si>
  <si>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</si>
  <si>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</si>
  <si>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</si>
  <si>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STATEWIDE BASIS DELTA FOR CDLAC TIE BREAKER</t>
  </si>
  <si>
    <t>Project County 2-Bedroom Basis Limit</t>
  </si>
  <si>
    <t>2-Bedroom Basis Limit (all counties)</t>
  </si>
  <si>
    <t>STATEWIDE BASIS DELTA (maximum 30%)</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</si>
  <si>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</si>
  <si>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</si>
  <si>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</si>
  <si>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</si>
  <si>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</si>
  <si>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</si>
  <si>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</si>
  <si>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</si>
  <si>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</si>
  <si>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</si>
  <si>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</si>
  <si>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</si>
  <si>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</si>
  <si>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</si>
  <si>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</si>
  <si>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</si>
  <si>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</si>
  <si>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</si>
  <si>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</si>
  <si>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</si>
  <si>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</si>
  <si>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</si>
  <si>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</si>
  <si>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</si>
  <si>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</si>
  <si>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</si>
  <si>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</si>
  <si>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</si>
  <si>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</si>
  <si>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</si>
  <si>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</si>
  <si>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</si>
  <si>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</si>
  <si>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</si>
  <si>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</si>
  <si>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</si>
  <si>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</si>
  <si>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</si>
  <si>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</si>
  <si>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</si>
  <si>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</si>
  <si>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</si>
  <si>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</si>
  <si>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</si>
  <si>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</si>
  <si>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</si>
  <si>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</si>
  <si>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Off-Site Improvements, Parking Garage, GC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</si>
  <si>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</si>
  <si>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</si>
  <si>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</si>
  <si>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</si>
  <si>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</si>
  <si>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</si>
  <si>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</si>
  <si>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</si>
  <si>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</si>
  <si>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</si>
  <si>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</si>
  <si>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</si>
  <si>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</si>
  <si>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Lender Inspection Fee, Construction Management and Monitoring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</si>
  <si>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</si>
  <si>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</si>
  <si>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</si>
  <si>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</si>
  <si>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</si>
  <si>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</si>
  <si>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</si>
  <si>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</si>
  <si>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</si>
  <si>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</si>
  <si>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</si>
  <si>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</si>
  <si>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</si>
  <si>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</si>
  <si>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</si>
  <si>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</si>
  <si>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</si>
  <si>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</si>
  <si>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</si>
  <si>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</si>
  <si>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</si>
  <si>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</si>
  <si>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</si>
  <si>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</si>
  <si>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</si>
  <si>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</si>
  <si>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</si>
  <si>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</si>
  <si>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</si>
  <si>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Accounting/Reimbursables</t>
  </si>
  <si>
    <t>Appraisal Costs</t>
  </si>
  <si>
    <t>Soils Report, Phase 1</t>
  </si>
  <si>
    <t>Lender, Investor Deposit</t>
  </si>
  <si>
    <t>Final Cost Audit Expense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</si>
  <si>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</si>
  <si>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</si>
  <si>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</si>
  <si>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</si>
  <si>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</si>
  <si>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</si>
  <si>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</si>
  <si>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</si>
  <si>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</si>
  <si>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</si>
  <si>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</si>
  <si>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</si>
  <si>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</si>
  <si>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</si>
  <si>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</si>
  <si>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</si>
  <si>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</si>
  <si>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</si>
  <si>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</si>
  <si>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</si>
  <si>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</si>
  <si>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</si>
  <si>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</si>
  <si>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</si>
  <si>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</si>
  <si>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</si>
  <si>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</si>
  <si>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</si>
  <si>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</si>
  <si>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</si>
  <si>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</si>
  <si>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</si>
  <si>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</si>
  <si>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</si>
  <si>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</si>
  <si>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</si>
  <si>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</si>
  <si>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</si>
  <si>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</si>
  <si>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</si>
  <si>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</si>
  <si>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</si>
  <si>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</si>
  <si>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</si>
  <si>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</si>
  <si>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</si>
  <si>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</si>
  <si>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</si>
  <si>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</si>
  <si>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</si>
  <si>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</si>
  <si>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</si>
  <si>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</si>
  <si>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</si>
  <si>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</si>
  <si>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</si>
  <si>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</si>
  <si>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</si>
  <si>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</si>
  <si>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</si>
  <si>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</si>
  <si>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</si>
  <si>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</si>
  <si>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</si>
  <si>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</si>
  <si>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</si>
  <si>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</si>
  <si>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</si>
  <si>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</si>
  <si>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</si>
  <si>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</si>
  <si>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</si>
  <si>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</si>
  <si>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</si>
  <si>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</si>
  <si>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</si>
  <si>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</si>
  <si>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</si>
  <si>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</si>
  <si>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</si>
  <si>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</si>
  <si>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</si>
  <si>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</si>
  <si>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</si>
  <si>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</si>
  <si>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</si>
  <si>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</si>
  <si>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</si>
  <si>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</si>
  <si>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</si>
  <si>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</si>
  <si>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</si>
  <si>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</si>
  <si>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</si>
  <si>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</si>
  <si>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</si>
  <si>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</si>
  <si>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</si>
  <si>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</si>
  <si>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</si>
  <si>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</si>
  <si>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</si>
  <si>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</si>
  <si>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</si>
  <si>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</si>
  <si>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15 years</t>
  </si>
  <si>
    <t>Description of Service</t>
  </si>
  <si>
    <t>Comprehensive social services including self sufficiency, computer training, job search, etc.</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</si>
  <si>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</si>
  <si>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</si>
  <si>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</si>
  <si>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</si>
  <si>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</si>
  <si>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</si>
  <si>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</si>
  <si>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</si>
  <si>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</si>
  <si>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</si>
  <si>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</si>
  <si>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</si>
  <si>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</si>
  <si>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</si>
  <si>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</si>
  <si>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</si>
  <si>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</si>
  <si>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</si>
  <si>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</si>
  <si>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</si>
  <si>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</si>
  <si>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</si>
  <si>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</si>
  <si>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</si>
  <si>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&gt;500</t>
  </si>
  <si>
    <t>&gt;700</t>
  </si>
  <si>
    <t>Has the General Contractor been engaged in bid/pricing estimates of hard costs for this project?</t>
  </si>
  <si>
    <t>Y/N</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</si>
  <si>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</si>
  <si>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</si>
  <si>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</si>
  <si>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</si>
  <si>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</si>
  <si>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See Resume</t>
  </si>
  <si>
    <t>See reume</t>
  </si>
  <si>
    <t>Status of Entitlements/Permit Approvals</t>
  </si>
  <si>
    <t>Description</t>
  </si>
  <si>
    <t>Term</t>
  </si>
  <si>
    <t>Application Submittal Date</t>
  </si>
  <si>
    <t>Annual Payment</t>
  </si>
  <si>
    <t>Disposition Development Agreement</t>
  </si>
  <si>
    <t>N/A/</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</si>
  <si>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</si>
  <si>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</si>
  <si>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</si>
  <si>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</si>
  <si>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</si>
  <si>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</si>
  <si>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</si>
  <si>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1 </t>
  </si>
  <si>
    <t>High Cost Explanation:  Describe Factors Contributing to total development cost per unit that is $500,000 or higher.</t>
  </si>
  <si>
    <t xml:space="preserve"> CalHFA may require the same analysis for Projects under this threshold on a case-by-case basis. </t>
  </si>
  <si>
    <t>Estimated Costs</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</si>
  <si>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</si>
  <si>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</si>
  <si>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</si>
  <si>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</si>
  <si>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</si>
  <si>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</si>
  <si>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</si>
  <si>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</si>
  <si>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</si>
  <si>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</si>
  <si>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</si>
  <si>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</si>
  <si>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</si>
  <si>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</si>
  <si>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</si>
  <si>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</si>
  <si>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</si>
  <si>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</si>
  <si>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</si>
  <si>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</si>
  <si>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</si>
  <si>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Director of Real Estate Development</t>
  </si>
  <si>
    <t>Entity Represented:</t>
  </si>
  <si>
    <t>MAAC Ivy LP</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</si>
  <si>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</si>
  <si>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</si>
  <si>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</si>
  <si>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</si>
  <si>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</si>
  <si>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</si>
  <si>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</si>
  <si>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</si>
  <si>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</si>
  <si>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</si>
  <si>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</si>
  <si>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</si>
  <si>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</si>
  <si>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</si>
  <si>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</si>
  <si>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</si>
  <si>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</si>
  <si>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</si>
  <si>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AB 1699 Financing,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</si>
  <si>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</si>
  <si>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</si>
  <si>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</si>
  <si>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</si>
  <si>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</si>
  <si>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</si>
  <si>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</si>
  <si>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</si>
  <si>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</si>
  <si>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</si>
  <si>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</si>
  <si>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</si>
  <si>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</si>
  <si>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</si>
  <si>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</si>
  <si>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</si>
  <si>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</si>
  <si>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</si>
  <si>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</si>
  <si>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</si>
  <si>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</si>
  <si>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</si>
  <si>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</si>
  <si>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</si>
  <si>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</si>
  <si>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</si>
  <si>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</si>
  <si>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</si>
  <si>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</si>
  <si>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</si>
  <si>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</si>
  <si>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</si>
  <si>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</si>
  <si>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</si>
  <si>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</si>
  <si>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</si>
  <si>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</si>
  <si>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</si>
  <si>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</si>
  <si>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</si>
  <si>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</si>
  <si>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</si>
  <si>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</si>
  <si>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</si>
  <si>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</si>
  <si>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</si>
  <si>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</si>
  <si>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</si>
  <si>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</si>
  <si>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</si>
  <si>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</si>
  <si>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</si>
  <si>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</si>
  <si>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</si>
  <si>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</si>
  <si>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</si>
  <si>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</si>
  <si>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</si>
  <si>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</si>
  <si>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</si>
  <si>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</si>
  <si>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</si>
  <si>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</si>
  <si>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</si>
  <si>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</si>
  <si>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</si>
  <si>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</si>
  <si>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</si>
  <si>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</si>
  <si>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</si>
  <si>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</si>
  <si>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</si>
  <si>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</si>
  <si>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</si>
  <si>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</si>
  <si>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</si>
  <si>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</si>
  <si>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</si>
  <si>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</si>
  <si>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</si>
  <si>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</si>
  <si>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</si>
  <si>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</si>
  <si>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</si>
  <si>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</si>
  <si>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</si>
  <si>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</si>
  <si>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</si>
  <si>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</si>
  <si>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</si>
  <si>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</si>
  <si>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</si>
  <si>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</si>
  <si>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</si>
  <si>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</si>
  <si>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</si>
  <si>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</si>
  <si>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</si>
  <si>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</si>
  <si>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</si>
  <si>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</si>
  <si>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</si>
  <si>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</si>
  <si>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</si>
  <si>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</si>
  <si>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</si>
  <si>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</si>
  <si>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</si>
  <si>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</si>
  <si>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</si>
  <si>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</si>
  <si>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</si>
  <si>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</si>
  <si>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</si>
  <si>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</si>
  <si>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</si>
  <si>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</si>
  <si>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</si>
  <si>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</si>
  <si>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</si>
  <si>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</si>
  <si>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</si>
  <si>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</si>
  <si>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</si>
  <si>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</si>
  <si>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</si>
  <si>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</si>
  <si>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</si>
  <si>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</si>
  <si>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</si>
  <si>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</si>
  <si>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</si>
  <si>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</si>
  <si>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</si>
  <si>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</si>
  <si>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</si>
  <si>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</si>
  <si>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</si>
  <si>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</si>
  <si>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</si>
  <si>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</si>
  <si>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</si>
  <si>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TCAC Reg. §10325(f)(3), for all construction financing; and commitment to begin construction within 180 days of the bond allocation as documented by the requirements described in TCAC Reg. §10325(c)(7). </t>
  </si>
  <si>
    <t>Total Points for Readiness to Proceed:</t>
  </si>
  <si>
    <t>j.</t>
  </si>
  <si>
    <t>Affirmatively Furthering Fair Housing  (AFFH)</t>
  </si>
  <si>
    <t xml:space="preserve">SELECT ONE OF THE 4 OPTIONS BELOW (A-D).  </t>
  </si>
  <si>
    <r>
      <t xml:space="preserve">Note:  AFFH has two components.  Either select option A or select one of options B-D </t>
    </r>
    <r>
      <rPr>
        <b/>
        <u/>
        <sz val="10"/>
        <rFont val="Arial"/>
        <family val="2"/>
      </rPr>
      <t>plus</t>
    </r>
    <r>
      <rPr>
        <b/>
        <sz val="10"/>
        <rFont val="Arial"/>
        <family val="2"/>
      </rPr>
      <t xml:space="preserve"> Site Amenities. </t>
    </r>
  </si>
  <si>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</si>
  <si>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</si>
  <si>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</si>
  <si>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</si>
  <si>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</si>
  <si>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</si>
  <si>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</si>
  <si>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</si>
  <si>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</si>
  <si>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</si>
  <si>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</si>
  <si>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</si>
  <si>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</si>
  <si>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</si>
  <si>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</si>
  <si>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</si>
  <si>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</si>
  <si>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</si>
  <si>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</si>
  <si>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</si>
  <si>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</si>
  <si>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</si>
  <si>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</si>
  <si>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</si>
  <si>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</si>
  <si>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</si>
  <si>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</si>
  <si>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</si>
  <si>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</si>
  <si>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</si>
  <si>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</si>
  <si>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</si>
  <si>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</si>
  <si>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</si>
  <si>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</si>
  <si>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</si>
  <si>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</si>
  <si>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</si>
  <si>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</si>
  <si>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</si>
  <si>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</si>
  <si>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</si>
  <si>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</si>
  <si>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</si>
  <si>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</si>
  <si>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</si>
  <si>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</si>
  <si>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</si>
  <si>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</si>
  <si>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</si>
  <si>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</si>
  <si>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</si>
  <si>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</si>
  <si>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</si>
  <si>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</si>
  <si>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</si>
  <si>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</si>
  <si>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</si>
  <si>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</si>
  <si>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</si>
  <si>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</si>
  <si>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</si>
  <si>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</si>
  <si>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</si>
  <si>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</si>
  <si>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</si>
  <si>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</si>
  <si>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</si>
  <si>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</si>
  <si>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</si>
  <si>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</si>
  <si>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</si>
  <si>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</si>
  <si>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</si>
  <si>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</si>
  <si>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</si>
  <si>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</si>
  <si>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</si>
  <si>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</si>
  <si>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</si>
  <si>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</si>
  <si>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</si>
  <si>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</si>
  <si>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</si>
  <si>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</si>
  <si>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</si>
  <si>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</si>
  <si>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</si>
  <si>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</si>
  <si>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</si>
  <si>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</si>
  <si>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</si>
  <si>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</si>
  <si>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</si>
  <si>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</si>
  <si>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</si>
  <si>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</si>
  <si>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</si>
  <si>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</si>
  <si>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</si>
  <si>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</si>
  <si>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</si>
  <si>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</si>
  <si>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</si>
  <si>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</si>
  <si>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</si>
  <si>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</si>
  <si>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</si>
  <si>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</si>
  <si>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</si>
  <si>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</si>
  <si>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</si>
  <si>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</si>
  <si>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</si>
  <si>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</si>
  <si>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</si>
  <si>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</si>
  <si>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</si>
  <si>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</si>
  <si>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</si>
  <si>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</si>
  <si>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</si>
  <si>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</si>
  <si>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</si>
  <si>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</si>
  <si>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</si>
  <si>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</si>
  <si>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</si>
  <si>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</si>
  <si>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</si>
  <si>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</si>
  <si>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</si>
  <si>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</si>
  <si>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</si>
  <si>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</si>
  <si>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</si>
  <si>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</si>
  <si>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</si>
  <si>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</si>
  <si>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</si>
  <si>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</si>
  <si>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</si>
  <si>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</si>
  <si>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</si>
  <si>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</si>
  <si>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</si>
  <si>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</si>
  <si>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</si>
  <si>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</si>
  <si>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</si>
  <si>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</si>
  <si>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</si>
  <si>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</si>
  <si>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</si>
  <si>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</si>
  <si>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</si>
  <si>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</si>
  <si>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</si>
  <si>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</si>
  <si>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</si>
  <si>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</si>
  <si>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</si>
  <si>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</si>
  <si>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</si>
  <si>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</si>
  <si>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</si>
  <si>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</si>
  <si>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</si>
  <si>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</si>
  <si>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</si>
  <si>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</si>
  <si>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</si>
  <si>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</si>
  <si>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</si>
  <si>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</si>
  <si>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</si>
  <si>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</si>
  <si>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</si>
  <si>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</si>
  <si>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</si>
  <si>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</si>
  <si>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</si>
  <si>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</si>
  <si>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</si>
  <si>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</si>
  <si>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</si>
  <si>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</si>
  <si>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</si>
  <si>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</si>
  <si>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</si>
  <si>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</si>
  <si>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</si>
  <si>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</si>
  <si>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</si>
  <si>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</si>
  <si>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</si>
  <si>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</si>
  <si>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</si>
  <si>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</si>
  <si>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</si>
  <si>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</si>
  <si>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</si>
  <si>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</si>
  <si>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</si>
  <si>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</si>
  <si>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</si>
  <si>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</si>
  <si>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</si>
  <si>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</si>
  <si>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</si>
  <si>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</si>
  <si>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</si>
  <si>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</si>
  <si>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</si>
  <si>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</si>
  <si>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</si>
  <si>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</si>
  <si>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</si>
  <si>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</si>
  <si>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</si>
  <si>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</si>
  <si>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</si>
  <si>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</si>
  <si>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</si>
  <si>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</si>
  <si>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</si>
  <si>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</si>
  <si>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</si>
  <si>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</si>
  <si>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</si>
  <si>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</si>
  <si>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</si>
  <si>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</si>
  <si>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</si>
  <si>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</si>
  <si>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</si>
  <si>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</si>
  <si>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</si>
  <si>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</si>
  <si>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</si>
  <si>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</si>
  <si>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</si>
  <si>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</si>
  <si>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</si>
  <si>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</si>
  <si>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</si>
  <si>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</si>
  <si>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</si>
  <si>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</si>
  <si>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</si>
  <si>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</si>
  <si>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</si>
  <si>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</si>
  <si>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</si>
  <si>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</si>
  <si>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</si>
  <si>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</si>
  <si>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</si>
  <si>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</si>
  <si>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</si>
  <si>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</si>
  <si>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</si>
  <si>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</si>
  <si>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</si>
  <si>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</si>
  <si>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</si>
  <si>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</si>
  <si>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</si>
  <si>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</si>
  <si>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 xml:space="preserve">Site Amenities </t>
  </si>
  <si>
    <t>*Negative Points (if any, enter the amount:)</t>
  </si>
  <si>
    <t>NO MAX</t>
  </si>
  <si>
    <t>Total Points:</t>
  </si>
  <si>
    <t>CDLAC TIE BREAKER</t>
  </si>
  <si>
    <t>Bond and State Credit Request</t>
  </si>
  <si>
    <t>Statewide Basis Delta*</t>
  </si>
  <si>
    <t>Highest / High Resource Area Multiplier**</t>
  </si>
  <si>
    <t>Homeless Project Multiplier**</t>
  </si>
  <si>
    <t>Adjusted Bond and State Credit Request</t>
  </si>
  <si>
    <t>Adjustment</t>
  </si>
  <si>
    <t>Adjusted</t>
  </si>
  <si>
    <t>Units</t>
  </si>
  <si>
    <t>Factor</t>
  </si>
  <si>
    <t>1-Bedroom</t>
  </si>
  <si>
    <t>2-Bedroom</t>
  </si>
  <si>
    <t>3-Bedroom</t>
  </si>
  <si>
    <t>4-Bedroom or larger</t>
  </si>
  <si>
    <t>Tie Breaker Self-Score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</si>
  <si>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</si>
  <si>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**Only one of these mulitpliers will be applied, the maximum is 20%.</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</si>
  <si>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</si>
  <si>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</si>
  <si>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</si>
  <si>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</si>
  <si>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</si>
  <si>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</si>
  <si>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</si>
  <si>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</si>
  <si>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</si>
  <si>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</si>
  <si>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</si>
  <si>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</si>
  <si>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</si>
  <si>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</si>
  <si>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</si>
  <si>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</si>
  <si>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</si>
  <si>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</si>
  <si>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</si>
  <si>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</si>
  <si>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</si>
  <si>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</si>
  <si>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</si>
  <si>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</si>
  <si>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</si>
  <si>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</si>
  <si>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</si>
  <si>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</si>
  <si>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</si>
  <si>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</si>
  <si>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</si>
  <si>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</si>
  <si>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</si>
  <si>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</si>
  <si>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</si>
  <si>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</si>
  <si>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</si>
  <si>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</si>
  <si>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</si>
  <si>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</si>
  <si>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</si>
  <si>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</si>
  <si>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</si>
  <si>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</si>
  <si>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</si>
  <si>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</si>
  <si>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</si>
  <si>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</si>
  <si>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</si>
  <si>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</si>
  <si>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</si>
  <si>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</si>
  <si>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</si>
  <si>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</si>
  <si>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</si>
  <si>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</si>
  <si>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</si>
  <si>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</si>
  <si>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</si>
  <si>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</si>
  <si>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</si>
  <si>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</si>
  <si>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t>
    </r>
  </si>
  <si>
    <t>Funding Source</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</si>
  <si>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</si>
  <si>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</si>
  <si>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</si>
  <si>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</si>
  <si>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</si>
  <si>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</si>
  <si>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</si>
  <si>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</si>
  <si>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</si>
  <si>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</si>
  <si>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</si>
  <si>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</si>
  <si>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</si>
  <si>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</si>
  <si>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</si>
  <si>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</si>
  <si>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</si>
  <si>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</si>
  <si>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</si>
  <si>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</si>
  <si>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</si>
  <si>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</si>
  <si>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</si>
  <si>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</si>
  <si>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</si>
  <si>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</si>
  <si>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</si>
  <si>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r>
      <t xml:space="preserve">15 YEAR PROJECT CASH FLOW PROJECTIONS - </t>
    </r>
    <r>
      <rPr>
        <sz val="12"/>
        <rFont val="Arial"/>
        <family val="2"/>
      </rPr>
      <t xml:space="preserve">Refer to 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</si>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</sst>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
    <numFmt numFmtId="175" formatCode="&quot;$&quot;#,##0.00000"/>
    <numFmt numFmtId="176" formatCode="[$-409]mmmm\ d\,\ yyyy;@"/>
    <numFmt numFmtId="177" formatCode="mm/dd/yy;@"/>
    <numFmt numFmtId="178" formatCode="#,##0.0000000000"/>
    <numFmt numFmtId="179" formatCode="0.0"/>
    <numFmt numFmtId="180" formatCode="_(* #,##0_);_(* \(#,##0\);_(* &quot;-&quot;??_);_(@_)"/>
    <numFmt numFmtId="181" formatCode="_(* #,##0_);_(* \(#,##0\);_(* &quot;-&quot;?_);_(@_)"/>
    <numFmt numFmtId="182" formatCode="_(&quot;$&quot;* #,##0_);_(&quot;$&quot;* \(#,##0\);_(&quot;$&quot;* &quot;-&quot;??_);_(@_)"/>
    <numFmt numFmtId="183" formatCode="&quot;$&quot;#,##0.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rgb="FF000000"/>
      <name val="Calibri"/>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
      <patternFill patternType="solid">
        <fgColor rgb="FFFFFF00"/>
        <bgColor rgb="FF000000"/>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rgb="FF000000"/>
      </right>
      <top style="thin">
        <color indexed="64"/>
      </top>
      <bottom style="thin">
        <color indexed="64"/>
      </bottom>
      <diagonal/>
    </border>
  </borders>
  <cellStyleXfs count="25575">
    <xf numFmtId="0" fontId="0" fillId="0" borderId="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1" fillId="23"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3" fillId="36" borderId="0" applyNumberFormat="0" applyBorder="0" applyAlignment="0" applyProtection="0"/>
    <xf numFmtId="0" fontId="73" fillId="36" borderId="0" applyNumberFormat="0" applyBorder="0" applyAlignment="0" applyProtection="0"/>
    <xf numFmtId="0" fontId="74" fillId="37" borderId="18" applyNumberFormat="0" applyAlignment="0" applyProtection="0"/>
    <xf numFmtId="0" fontId="74" fillId="37" borderId="18" applyNumberFormat="0" applyAlignment="0" applyProtection="0"/>
    <xf numFmtId="0" fontId="75" fillId="38"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9"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40"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1"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21" fillId="0" borderId="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63"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86" fillId="37" borderId="25" applyNumberFormat="0" applyAlignment="0" applyProtection="0"/>
    <xf numFmtId="0" fontId="86" fillId="37"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9" fontId="12" fillId="0" borderId="0" applyFont="0" applyFill="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63" fillId="42"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87" fillId="0" borderId="0" applyNumberFormat="0" applyFill="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4" fontId="159" fillId="0" borderId="0" applyFont="0" applyFill="0" applyBorder="0" applyAlignment="0" applyProtection="0"/>
    <xf numFmtId="43" fontId="159"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12"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2501">
    <xf numFmtId="0" fontId="0" fillId="0" borderId="0" xfId="0"/>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0" fillId="0" borderId="0" xfId="0" applyAlignment="1">
      <alignment vertical="top"/>
    </xf>
    <xf numFmtId="0" fontId="0" fillId="0" borderId="1" xfId="0" applyBorder="1"/>
    <xf numFmtId="0" fontId="0" fillId="0" borderId="2" xfId="0" applyBorder="1"/>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3" xfId="0" applyFont="1" applyBorder="1" applyAlignment="1">
      <alignment horizontal="left"/>
    </xf>
    <xf numFmtId="0" fontId="28" fillId="0" borderId="9" xfId="0" applyFont="1" applyBorder="1" applyAlignment="1">
      <alignment horizontal="left"/>
    </xf>
    <xf numFmtId="0" fontId="28" fillId="0" borderId="0" xfId="0" applyFont="1" applyAlignment="1">
      <alignment horizontal="left"/>
    </xf>
    <xf numFmtId="0" fontId="19" fillId="0" borderId="0" xfId="0" applyFont="1" applyAlignment="1">
      <alignment horizontal="right"/>
    </xf>
    <xf numFmtId="0" fontId="0" fillId="0" borderId="7" xfId="0" applyBorder="1"/>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0" fontId="42" fillId="0" borderId="3" xfId="0" applyFont="1" applyBorder="1"/>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0" fontId="19" fillId="0" borderId="0" xfId="544" applyFont="1" applyAlignment="1">
      <alignment horizontal="right" vertical="top" wrapText="1"/>
    </xf>
    <xf numFmtId="0" fontId="21" fillId="0" borderId="0" xfId="544" applyAlignment="1">
      <alignment horizontal="left" vertical="center"/>
    </xf>
    <xf numFmtId="0" fontId="21" fillId="0" borderId="0" xfId="544"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3" fontId="55" fillId="0" borderId="6" xfId="0" applyNumberFormat="1" applyFont="1" applyBorder="1"/>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0" fontId="17" fillId="0" borderId="11" xfId="253" applyFont="1" applyBorder="1" applyAlignment="1" applyProtection="1">
      <alignment horizontal="center" wrapText="1"/>
      <protection locked="0"/>
    </xf>
    <xf numFmtId="168" fontId="17" fillId="0" borderId="0" xfId="271" applyNumberFormat="1" applyFont="1" applyProtection="1">
      <protection locked="0"/>
    </xf>
    <xf numFmtId="3" fontId="17" fillId="10" borderId="11" xfId="271" applyNumberFormat="1" applyFont="1" applyFill="1" applyBorder="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165" fontId="19" fillId="0" borderId="0" xfId="271" applyNumberFormat="1" applyFont="1" applyAlignment="1">
      <alignment horizontal="center"/>
    </xf>
    <xf numFmtId="0" fontId="19" fillId="0" borderId="0" xfId="271" applyFont="1" applyAlignment="1">
      <alignment horizontal="center"/>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3"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26" fillId="0" borderId="8" xfId="570" applyFont="1" applyBorder="1" applyAlignment="1">
      <alignment vertical="top" wrapText="1"/>
    </xf>
    <xf numFmtId="0" fontId="26" fillId="0" borderId="0" xfId="570" applyFont="1" applyAlignment="1">
      <alignment vertical="top" wrapText="1"/>
    </xf>
    <xf numFmtId="0" fontId="44" fillId="2" borderId="11" xfId="570" applyFont="1" applyFill="1" applyBorder="1" applyAlignment="1">
      <alignment horizontal="left" vertical="top" wrapText="1"/>
    </xf>
    <xf numFmtId="6" fontId="42" fillId="4" borderId="11" xfId="570" applyNumberFormat="1" applyFont="1" applyFill="1" applyBorder="1" applyAlignment="1">
      <alignment vertical="top" wrapText="1"/>
    </xf>
    <xf numFmtId="0" fontId="42" fillId="0" borderId="8" xfId="570" applyFont="1" applyBorder="1" applyAlignment="1">
      <alignment vertical="top" wrapText="1"/>
    </xf>
    <xf numFmtId="0" fontId="42" fillId="0" borderId="0" xfId="570" applyFont="1" applyAlignment="1">
      <alignment vertical="top" wrapText="1"/>
    </xf>
    <xf numFmtId="6" fontId="42" fillId="0" borderId="11" xfId="570" applyNumberFormat="1" applyFont="1" applyBorder="1" applyAlignment="1">
      <alignment vertical="top" wrapText="1"/>
    </xf>
    <xf numFmtId="6" fontId="42" fillId="5" borderId="11" xfId="570" applyNumberFormat="1" applyFont="1" applyFill="1" applyBorder="1" applyAlignment="1" applyProtection="1">
      <alignment vertical="top" wrapText="1"/>
      <protection locked="0"/>
    </xf>
    <xf numFmtId="6" fontId="42" fillId="6" borderId="11" xfId="570" applyNumberFormat="1" applyFont="1" applyFill="1" applyBorder="1" applyAlignment="1">
      <alignment horizontal="center" vertical="top" wrapText="1"/>
    </xf>
    <xf numFmtId="0" fontId="42" fillId="0" borderId="11" xfId="570" applyFont="1" applyBorder="1" applyAlignment="1">
      <alignment horizontal="right" vertical="top" wrapText="1"/>
    </xf>
    <xf numFmtId="0" fontId="43" fillId="0" borderId="11" xfId="570" applyFont="1" applyBorder="1" applyAlignment="1">
      <alignment horizontal="right" vertical="top" wrapText="1"/>
    </xf>
    <xf numFmtId="0" fontId="42" fillId="0" borderId="11" xfId="570" applyFont="1" applyBorder="1" applyAlignment="1">
      <alignment horizontal="right" vertical="top"/>
    </xf>
    <xf numFmtId="6" fontId="43" fillId="0" borderId="11" xfId="570" applyNumberFormat="1" applyFont="1" applyBorder="1" applyAlignment="1">
      <alignment vertical="top" wrapText="1"/>
    </xf>
    <xf numFmtId="0" fontId="43" fillId="0" borderId="8" xfId="570" applyFont="1" applyBorder="1" applyAlignment="1">
      <alignment vertical="top" wrapText="1"/>
    </xf>
    <xf numFmtId="0" fontId="43" fillId="0" borderId="0" xfId="570" applyFont="1" applyAlignment="1">
      <alignment vertical="top" wrapText="1"/>
    </xf>
    <xf numFmtId="0" fontId="15" fillId="0" borderId="11" xfId="570" applyFont="1" applyBorder="1" applyAlignment="1">
      <alignment horizontal="right" vertical="top" wrapText="1"/>
    </xf>
    <xf numFmtId="0" fontId="43" fillId="0" borderId="0" xfId="570" applyFont="1" applyAlignment="1">
      <alignment horizontal="left" vertical="top"/>
    </xf>
    <xf numFmtId="6" fontId="42" fillId="0" borderId="0" xfId="570" applyNumberFormat="1" applyFont="1" applyAlignment="1">
      <alignment horizontal="left" vertical="top"/>
    </xf>
    <xf numFmtId="0" fontId="92" fillId="0" borderId="0" xfId="570" applyFont="1" applyAlignment="1">
      <alignment horizontal="left" vertical="top"/>
    </xf>
    <xf numFmtId="6" fontId="42" fillId="0" borderId="0" xfId="570" applyNumberFormat="1" applyFont="1" applyAlignment="1">
      <alignment vertical="top" wrapText="1"/>
    </xf>
    <xf numFmtId="0" fontId="42" fillId="0" borderId="0" xfId="570" applyFont="1" applyAlignment="1">
      <alignment horizontal="left" vertical="top"/>
    </xf>
    <xf numFmtId="0" fontId="42" fillId="0" borderId="12" xfId="570" applyFont="1" applyBorder="1" applyAlignment="1">
      <alignment vertical="top" wrapText="1"/>
    </xf>
    <xf numFmtId="0" fontId="95" fillId="0" borderId="0" xfId="570" applyFont="1" applyAlignment="1">
      <alignment horizontal="left" vertical="top"/>
    </xf>
    <xf numFmtId="0" fontId="51" fillId="0" borderId="0" xfId="570" applyFont="1" applyAlignment="1">
      <alignment horizontal="left" vertical="center"/>
    </xf>
    <xf numFmtId="0" fontId="27" fillId="0" borderId="0" xfId="570" applyFont="1" applyAlignment="1">
      <alignment vertical="top" wrapText="1"/>
    </xf>
    <xf numFmtId="0" fontId="27" fillId="0" borderId="12" xfId="570" applyFont="1" applyBorder="1" applyAlignment="1">
      <alignment vertical="top" wrapText="1"/>
    </xf>
    <xf numFmtId="0" fontId="27" fillId="0" borderId="8" xfId="570" applyFont="1" applyBorder="1" applyAlignment="1">
      <alignment vertical="top" wrapText="1"/>
    </xf>
    <xf numFmtId="0" fontId="42" fillId="0" borderId="0" xfId="570" applyFont="1" applyAlignment="1">
      <alignment vertical="top"/>
    </xf>
    <xf numFmtId="168" fontId="42" fillId="0" borderId="0" xfId="570" applyNumberFormat="1" applyFont="1" applyAlignment="1" applyProtection="1">
      <alignment horizontal="right" vertical="top" wrapText="1"/>
      <protection locked="0"/>
    </xf>
    <xf numFmtId="0" fontId="12" fillId="0" borderId="0" xfId="570" applyAlignment="1">
      <alignment vertical="top"/>
    </xf>
    <xf numFmtId="0" fontId="42" fillId="0" borderId="0" xfId="570" applyFont="1" applyAlignment="1">
      <alignment horizontal="right" vertical="top" wrapText="1"/>
    </xf>
    <xf numFmtId="168" fontId="42" fillId="0" borderId="0" xfId="570" applyNumberFormat="1" applyFont="1" applyAlignment="1">
      <alignment horizontal="right" vertical="top" wrapText="1"/>
    </xf>
    <xf numFmtId="0" fontId="12" fillId="0" borderId="0" xfId="570" applyAlignment="1" applyProtection="1">
      <alignment horizontal="left" vertical="top" wrapText="1"/>
      <protection locked="0"/>
    </xf>
    <xf numFmtId="0" fontId="67" fillId="0" borderId="0" xfId="570" applyFont="1" applyAlignment="1">
      <alignment vertical="top" wrapText="1"/>
    </xf>
    <xf numFmtId="0" fontId="67" fillId="0" borderId="12" xfId="570" applyFont="1" applyBorder="1" applyAlignment="1">
      <alignment vertical="top" wrapText="1"/>
    </xf>
    <xf numFmtId="0" fontId="67" fillId="0" borderId="8" xfId="570" applyFont="1" applyBorder="1" applyAlignment="1">
      <alignment vertical="top" wrapText="1"/>
    </xf>
    <xf numFmtId="0" fontId="26" fillId="0" borderId="0" xfId="570" applyFont="1" applyAlignment="1">
      <alignment horizontal="right" vertical="top" wrapText="1"/>
    </xf>
    <xf numFmtId="0" fontId="67" fillId="0" borderId="0" xfId="570" applyFont="1" applyAlignment="1">
      <alignment horizontal="right" vertical="top" wrapText="1"/>
    </xf>
    <xf numFmtId="0" fontId="43" fillId="0" borderId="3" xfId="570" applyFont="1" applyBorder="1" applyAlignment="1">
      <alignment horizontal="left"/>
    </xf>
    <xf numFmtId="0" fontId="43" fillId="0" borderId="13" xfId="570" applyFont="1" applyBorder="1" applyAlignment="1">
      <alignment horizontal="center" wrapText="1"/>
    </xf>
    <xf numFmtId="0" fontId="43" fillId="0" borderId="8" xfId="570" applyFont="1" applyBorder="1" applyAlignment="1">
      <alignment horizontal="center" wrapText="1"/>
    </xf>
    <xf numFmtId="0" fontId="43" fillId="0" borderId="0" xfId="570" applyFont="1" applyAlignment="1">
      <alignment horizontal="center" wrapText="1"/>
    </xf>
    <xf numFmtId="0" fontId="12" fillId="0" borderId="0" xfId="570"/>
    <xf numFmtId="0" fontId="18" fillId="0" borderId="0" xfId="570" applyFont="1" applyAlignment="1">
      <alignment horizontal="center" vertical="center"/>
    </xf>
    <xf numFmtId="0" fontId="19" fillId="0" borderId="0" xfId="570" applyFont="1"/>
    <xf numFmtId="0" fontId="12" fillId="0" borderId="1" xfId="570" applyBorder="1"/>
    <xf numFmtId="0" fontId="12" fillId="0" borderId="2" xfId="570" applyBorder="1"/>
    <xf numFmtId="0" fontId="12" fillId="0" borderId="8" xfId="570" applyBorder="1"/>
    <xf numFmtId="0" fontId="12" fillId="0" borderId="9" xfId="570" applyBorder="1"/>
    <xf numFmtId="0" fontId="12" fillId="0" borderId="6" xfId="570" applyBorder="1"/>
    <xf numFmtId="0" fontId="20" fillId="0" borderId="0" xfId="570" applyFont="1"/>
    <xf numFmtId="0" fontId="12" fillId="0" borderId="7" xfId="570" applyBorder="1"/>
    <xf numFmtId="0" fontId="12" fillId="0" borderId="12" xfId="570" applyBorder="1"/>
    <xf numFmtId="0" fontId="12" fillId="0" borderId="10" xfId="570" applyBorder="1"/>
    <xf numFmtId="0" fontId="20" fillId="0" borderId="0" xfId="570" applyFont="1" applyAlignment="1">
      <alignment vertical="top" wrapText="1"/>
    </xf>
    <xf numFmtId="0" fontId="12" fillId="0" borderId="0" xfId="570" applyAlignment="1">
      <alignment horizontal="right"/>
    </xf>
    <xf numFmtId="0" fontId="12" fillId="0" borderId="0" xfId="570" applyAlignment="1">
      <alignment vertical="center"/>
    </xf>
    <xf numFmtId="0" fontId="32" fillId="0" borderId="0" xfId="570" applyFont="1" applyAlignment="1">
      <alignment vertical="center" wrapText="1"/>
    </xf>
    <xf numFmtId="0" fontId="30" fillId="0" borderId="0" xfId="570" applyFont="1" applyAlignment="1">
      <alignment vertical="top" wrapText="1"/>
    </xf>
    <xf numFmtId="0" fontId="19" fillId="0" borderId="0" xfId="570" applyFont="1" applyAlignment="1">
      <alignment vertical="top" wrapText="1"/>
    </xf>
    <xf numFmtId="0" fontId="20" fillId="0" borderId="0" xfId="570" applyFont="1" applyAlignment="1">
      <alignment horizontal="left" vertical="top" wrapText="1"/>
    </xf>
    <xf numFmtId="164" fontId="12" fillId="0" borderId="0" xfId="570" applyNumberFormat="1" applyAlignment="1">
      <alignment horizontal="right"/>
    </xf>
    <xf numFmtId="168" fontId="12" fillId="0" borderId="0" xfId="570" applyNumberFormat="1" applyAlignment="1">
      <alignment horizontal="right"/>
    </xf>
    <xf numFmtId="0" fontId="93" fillId="0" borderId="0" xfId="570" applyFont="1" applyAlignment="1">
      <alignment horizontal="left" vertical="top" wrapText="1"/>
    </xf>
    <xf numFmtId="168" fontId="12" fillId="0" borderId="0" xfId="570"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3" fontId="17" fillId="10" borderId="11" xfId="271" applyNumberFormat="1" applyFont="1" applyFill="1" applyBorder="1" applyAlignment="1" applyProtection="1">
      <alignment horizontal="center"/>
      <protection locked="0"/>
    </xf>
    <xf numFmtId="0" fontId="12" fillId="0" borderId="3" xfId="570" applyBorder="1"/>
    <xf numFmtId="0" fontId="12" fillId="5" borderId="3" xfId="570" applyFill="1" applyBorder="1"/>
    <xf numFmtId="0" fontId="0" fillId="5" borderId="6" xfId="0" applyFill="1" applyBorder="1" applyProtection="1">
      <protection locked="0"/>
    </xf>
    <xf numFmtId="0" fontId="94" fillId="0" borderId="0" xfId="1835"/>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0" fontId="19" fillId="0" borderId="12" xfId="543" applyFont="1" applyBorder="1" applyAlignment="1">
      <alignment horizontal="right"/>
    </xf>
    <xf numFmtId="0" fontId="36" fillId="0" borderId="0" xfId="1193" applyFont="1"/>
    <xf numFmtId="0" fontId="42" fillId="0" borderId="11" xfId="0" applyFont="1" applyBorder="1" applyAlignment="1">
      <alignment horizontal="right" vertical="center"/>
    </xf>
    <xf numFmtId="0" fontId="36" fillId="0" borderId="0" xfId="0" applyFont="1" applyAlignment="1">
      <alignment vertical="top" wrapText="1"/>
    </xf>
    <xf numFmtId="6" fontId="43" fillId="0" borderId="0" xfId="570" applyNumberFormat="1" applyFont="1" applyAlignment="1">
      <alignment horizontal="right" vertical="top"/>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3"/>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70" applyAlignment="1">
      <alignment horizontal="center"/>
    </xf>
    <xf numFmtId="49" fontId="19" fillId="0" borderId="0" xfId="570" applyNumberFormat="1" applyFont="1" applyAlignment="1">
      <alignment horizontal="center"/>
    </xf>
    <xf numFmtId="0" fontId="40" fillId="0" borderId="0" xfId="570" applyFont="1" applyAlignment="1">
      <alignment horizontal="center"/>
    </xf>
    <xf numFmtId="0" fontId="12" fillId="5" borderId="6" xfId="570" applyFill="1" applyBorder="1" applyProtection="1">
      <protection locked="0"/>
    </xf>
    <xf numFmtId="0" fontId="13" fillId="0" borderId="0" xfId="244" applyAlignment="1" applyProtection="1">
      <alignment horizontal="center"/>
    </xf>
    <xf numFmtId="49" fontId="12" fillId="0" borderId="0" xfId="570" applyNumberFormat="1" applyAlignment="1">
      <alignment horizontal="center"/>
    </xf>
    <xf numFmtId="0" fontId="12" fillId="0" borderId="0" xfId="570" applyAlignment="1">
      <alignment horizontal="center" vertical="center"/>
    </xf>
    <xf numFmtId="0" fontId="12" fillId="0" borderId="0" xfId="1193" applyAlignment="1">
      <alignment horizontal="center"/>
    </xf>
    <xf numFmtId="0" fontId="12" fillId="0" borderId="0" xfId="570" applyAlignment="1">
      <alignment horizontal="left" indent="4"/>
    </xf>
    <xf numFmtId="0" fontId="12" fillId="0" borderId="0" xfId="570" quotePrefix="1" applyAlignment="1">
      <alignment horizontal="left"/>
    </xf>
    <xf numFmtId="0" fontId="30" fillId="0" borderId="0" xfId="570" applyFont="1"/>
    <xf numFmtId="0" fontId="12" fillId="0" borderId="0" xfId="1193" applyAlignment="1" applyProtection="1">
      <alignment horizontal="left"/>
      <protection locked="0"/>
    </xf>
    <xf numFmtId="0" fontId="12" fillId="0" borderId="0" xfId="570" applyAlignment="1" applyProtection="1">
      <alignment horizontal="left"/>
      <protection locked="0"/>
    </xf>
    <xf numFmtId="49" fontId="12" fillId="0" borderId="0" xfId="1193" applyNumberFormat="1" applyAlignment="1">
      <alignment horizontal="center"/>
    </xf>
    <xf numFmtId="0" fontId="40" fillId="0" borderId="0" xfId="1193" applyFont="1" applyAlignment="1">
      <alignment horizontal="center"/>
    </xf>
    <xf numFmtId="0" fontId="19" fillId="0" borderId="0" xfId="1193" applyFont="1" applyAlignment="1">
      <alignment horizontal="left"/>
    </xf>
    <xf numFmtId="4" fontId="12" fillId="0" borderId="0" xfId="1193" applyNumberFormat="1" applyAlignment="1">
      <alignment horizontal="left"/>
    </xf>
    <xf numFmtId="0" fontId="19" fillId="0" borderId="0" xfId="570" quotePrefix="1" applyFont="1" applyAlignment="1">
      <alignment horizontal="center"/>
    </xf>
    <xf numFmtId="49" fontId="12" fillId="0" borderId="0" xfId="570" applyNumberFormat="1"/>
    <xf numFmtId="0" fontId="38" fillId="0" borderId="0" xfId="570" applyFont="1" applyAlignment="1">
      <alignment horizontal="left"/>
    </xf>
    <xf numFmtId="4" fontId="40" fillId="0" borderId="0" xfId="570" applyNumberFormat="1" applyFont="1" applyAlignment="1">
      <alignment horizontal="center"/>
    </xf>
    <xf numFmtId="4" fontId="12" fillId="0" borderId="0" xfId="570" applyNumberFormat="1" applyAlignment="1">
      <alignment horizontal="center"/>
    </xf>
    <xf numFmtId="4" fontId="12" fillId="0" borderId="0" xfId="570" applyNumberFormat="1"/>
    <xf numFmtId="0" fontId="37" fillId="0" borderId="0" xfId="570"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70"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70" applyFont="1"/>
    <xf numFmtId="4" fontId="12" fillId="0" borderId="0" xfId="1193" applyNumberFormat="1" applyAlignment="1">
      <alignment vertical="top" wrapText="1"/>
    </xf>
    <xf numFmtId="0" fontId="19" fillId="0" borderId="16" xfId="271" applyFont="1" applyBorder="1"/>
    <xf numFmtId="0" fontId="47" fillId="0" borderId="0" xfId="570" applyFont="1"/>
    <xf numFmtId="0" fontId="32" fillId="0" borderId="0" xfId="570" applyFont="1"/>
    <xf numFmtId="49" fontId="12" fillId="0" borderId="0" xfId="1193"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0" fontId="91" fillId="0" borderId="0" xfId="0" applyFont="1" applyAlignment="1">
      <alignment horizontal="right"/>
    </xf>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6" applyFont="1" applyBorder="1"/>
    <xf numFmtId="0" fontId="12" fillId="0" borderId="0" xfId="4496" applyFont="1"/>
    <xf numFmtId="0" fontId="18" fillId="0" borderId="0" xfId="4496" applyFont="1" applyAlignment="1">
      <alignment horizontal="center" vertical="center"/>
    </xf>
    <xf numFmtId="0" fontId="19" fillId="0" borderId="0" xfId="4496" applyFont="1" applyAlignment="1">
      <alignment horizontal="left"/>
    </xf>
    <xf numFmtId="0" fontId="19" fillId="0" borderId="0" xfId="4496" applyFont="1"/>
    <xf numFmtId="0" fontId="22" fillId="0" borderId="0" xfId="4496" applyFont="1" applyAlignment="1">
      <alignment horizontal="center" vertical="center"/>
    </xf>
    <xf numFmtId="0" fontId="22" fillId="0" borderId="27" xfId="4496" applyFont="1" applyBorder="1" applyAlignment="1">
      <alignment horizontal="center" vertical="center"/>
    </xf>
    <xf numFmtId="0" fontId="22" fillId="0" borderId="46" xfId="4496" applyFont="1" applyBorder="1" applyAlignment="1">
      <alignment horizontal="center" vertical="center"/>
    </xf>
    <xf numFmtId="0" fontId="30" fillId="0" borderId="0" xfId="4496" applyFont="1" applyAlignment="1">
      <alignment horizontal="left" vertical="center"/>
    </xf>
    <xf numFmtId="0" fontId="12" fillId="0" borderId="0" xfId="1193" quotePrefix="1" applyAlignment="1">
      <alignment horizontal="center"/>
    </xf>
    <xf numFmtId="0" fontId="37" fillId="0" borderId="0" xfId="4496" applyFont="1" applyAlignment="1">
      <alignment horizontal="left" vertical="center"/>
    </xf>
    <xf numFmtId="49" fontId="20" fillId="0" borderId="0" xfId="4496" applyNumberFormat="1" applyFont="1" applyAlignment="1">
      <alignment horizontal="left" vertical="top"/>
    </xf>
    <xf numFmtId="0" fontId="12" fillId="0" borderId="47" xfId="4496" applyFont="1" applyBorder="1" applyAlignment="1">
      <alignment horizontal="left" vertical="center"/>
    </xf>
    <xf numFmtId="0" fontId="22" fillId="0" borderId="48" xfId="4496" applyFont="1" applyBorder="1" applyAlignment="1">
      <alignment horizontal="center" vertical="center"/>
    </xf>
    <xf numFmtId="0" fontId="20" fillId="0" borderId="0" xfId="4496" applyFont="1"/>
    <xf numFmtId="0" fontId="20" fillId="0" borderId="0" xfId="4496" applyFont="1" applyAlignment="1">
      <alignment horizontal="left" vertical="top"/>
    </xf>
    <xf numFmtId="0" fontId="109" fillId="0" borderId="53" xfId="4497" applyFont="1" applyBorder="1" applyAlignment="1">
      <alignment horizontal="left" vertical="top"/>
    </xf>
    <xf numFmtId="0" fontId="12" fillId="0" borderId="0" xfId="4496" applyFont="1" applyAlignment="1">
      <alignment horizontal="left" vertical="center"/>
    </xf>
    <xf numFmtId="0" fontId="110" fillId="0" borderId="0" xfId="4497" applyFont="1" applyAlignment="1">
      <alignment vertical="center"/>
    </xf>
    <xf numFmtId="0" fontId="108" fillId="0" borderId="0" xfId="4497" applyFont="1"/>
    <xf numFmtId="0" fontId="108" fillId="0" borderId="0" xfId="4497" applyFont="1" applyAlignment="1">
      <alignment vertical="center"/>
    </xf>
    <xf numFmtId="0" fontId="111" fillId="0" borderId="0" xfId="4497" applyFont="1" applyAlignment="1">
      <alignment vertical="center"/>
    </xf>
    <xf numFmtId="0" fontId="12" fillId="0" borderId="0" xfId="4497" applyFont="1" applyAlignment="1">
      <alignment vertical="center"/>
    </xf>
    <xf numFmtId="0" fontId="20" fillId="0" borderId="3" xfId="4496" applyFont="1" applyBorder="1" applyAlignment="1">
      <alignment vertical="top" wrapText="1"/>
    </xf>
    <xf numFmtId="0" fontId="20" fillId="0" borderId="4" xfId="4496" applyFont="1" applyBorder="1" applyAlignment="1">
      <alignment vertical="top" wrapText="1"/>
    </xf>
    <xf numFmtId="164" fontId="106" fillId="0" borderId="4" xfId="4496" applyNumberFormat="1" applyBorder="1" applyAlignment="1">
      <alignment horizontal="right"/>
    </xf>
    <xf numFmtId="0" fontId="20" fillId="0" borderId="4" xfId="4496" applyFont="1" applyBorder="1"/>
    <xf numFmtId="0" fontId="19" fillId="0" borderId="5" xfId="4496" applyFont="1" applyBorder="1" applyAlignment="1">
      <alignment horizontal="right"/>
    </xf>
    <xf numFmtId="0" fontId="12" fillId="0" borderId="16" xfId="4496" applyFont="1" applyBorder="1"/>
    <xf numFmtId="0" fontId="12" fillId="0" borderId="16" xfId="4496" applyFont="1" applyBorder="1" applyAlignment="1">
      <alignment horizontal="left" vertical="top"/>
    </xf>
    <xf numFmtId="0" fontId="20" fillId="0" borderId="16" xfId="4496" applyFont="1" applyBorder="1" applyAlignment="1">
      <alignment horizontal="left" vertical="top" wrapText="1"/>
    </xf>
    <xf numFmtId="0" fontId="20" fillId="0" borderId="45" xfId="4496" applyFont="1" applyBorder="1" applyAlignment="1">
      <alignment horizontal="left" vertical="top" wrapText="1"/>
    </xf>
    <xf numFmtId="0" fontId="106" fillId="0" borderId="0" xfId="4496"/>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6" applyFont="1" applyAlignment="1">
      <alignment horizontal="right" vertical="top"/>
    </xf>
    <xf numFmtId="0" fontId="12" fillId="0" borderId="0" xfId="4496" applyFont="1" applyAlignment="1">
      <alignment vertical="center" wrapText="1"/>
    </xf>
    <xf numFmtId="0" fontId="108" fillId="0" borderId="53" xfId="4497" applyFont="1" applyBorder="1" applyAlignment="1">
      <alignment vertical="top" wrapText="1"/>
    </xf>
    <xf numFmtId="0" fontId="108" fillId="0" borderId="0" xfId="4497" applyFont="1" applyAlignment="1">
      <alignment vertical="top" wrapText="1"/>
    </xf>
    <xf numFmtId="10" fontId="108" fillId="0" borderId="0" xfId="4497" applyNumberFormat="1" applyFont="1" applyAlignment="1">
      <alignment vertical="top" wrapText="1"/>
    </xf>
    <xf numFmtId="0" fontId="108" fillId="0" borderId="54" xfId="4497" applyFont="1" applyBorder="1" applyAlignment="1">
      <alignment vertical="top" wrapText="1"/>
    </xf>
    <xf numFmtId="0" fontId="108" fillId="0" borderId="0" xfId="4497" applyFont="1" applyAlignment="1">
      <alignment vertical="top"/>
    </xf>
    <xf numFmtId="165" fontId="108" fillId="0" borderId="0" xfId="4497" applyNumberFormat="1" applyFont="1" applyAlignment="1">
      <alignment vertical="top" wrapText="1"/>
    </xf>
    <xf numFmtId="0" fontId="19" fillId="0" borderId="57" xfId="4496" applyFont="1" applyBorder="1"/>
    <xf numFmtId="0" fontId="19" fillId="0" borderId="58" xfId="4496" applyFont="1" applyBorder="1"/>
    <xf numFmtId="0" fontId="19" fillId="0" borderId="58" xfId="4496" applyFont="1" applyBorder="1" applyAlignment="1">
      <alignment horizontal="right"/>
    </xf>
    <xf numFmtId="0" fontId="19" fillId="0" borderId="59" xfId="4496" applyFont="1" applyBorder="1" applyAlignment="1">
      <alignment horizontal="right"/>
    </xf>
    <xf numFmtId="0" fontId="108" fillId="0" borderId="0" xfId="4497" applyFont="1" applyAlignment="1">
      <alignment horizontal="left" vertical="top"/>
    </xf>
    <xf numFmtId="0" fontId="22" fillId="0" borderId="57" xfId="4496" applyFont="1" applyBorder="1" applyAlignment="1">
      <alignment horizontal="center" vertical="center"/>
    </xf>
    <xf numFmtId="0" fontId="22" fillId="0" borderId="58" xfId="4496" applyFont="1" applyBorder="1" applyAlignment="1">
      <alignment horizontal="center" vertical="center"/>
    </xf>
    <xf numFmtId="0" fontId="22" fillId="0" borderId="59" xfId="4496" applyFont="1" applyBorder="1" applyAlignment="1">
      <alignment horizontal="center" vertical="center"/>
    </xf>
    <xf numFmtId="0" fontId="19" fillId="0" borderId="8" xfId="4496" applyFont="1" applyBorder="1"/>
    <xf numFmtId="0" fontId="20" fillId="0" borderId="0" xfId="4496" applyFont="1" applyAlignment="1">
      <alignment horizontal="left"/>
    </xf>
    <xf numFmtId="0" fontId="12" fillId="0" borderId="0" xfId="4496" applyFont="1" applyAlignment="1">
      <alignment horizontal="center"/>
    </xf>
    <xf numFmtId="0" fontId="28" fillId="0" borderId="0" xfId="4496" applyFont="1"/>
    <xf numFmtId="0" fontId="20" fillId="0" borderId="8" xfId="4496" applyFont="1" applyBorder="1"/>
    <xf numFmtId="0" fontId="42" fillId="0" borderId="8" xfId="4496" applyFont="1" applyBorder="1"/>
    <xf numFmtId="1" fontId="12" fillId="0" borderId="0" xfId="1193" applyNumberFormat="1"/>
    <xf numFmtId="0" fontId="12" fillId="0" borderId="3" xfId="4496" applyFont="1" applyBorder="1"/>
    <xf numFmtId="0" fontId="12" fillId="0" borderId="4" xfId="4496" applyFont="1" applyBorder="1"/>
    <xf numFmtId="0" fontId="12" fillId="0" borderId="0" xfId="1193" applyAlignment="1">
      <alignment wrapText="1"/>
    </xf>
    <xf numFmtId="0" fontId="20" fillId="0" borderId="0" xfId="4496" applyFont="1" applyAlignment="1">
      <alignment vertical="top" wrapText="1"/>
    </xf>
    <xf numFmtId="0" fontId="20" fillId="0" borderId="0" xfId="1193" applyFont="1"/>
    <xf numFmtId="0" fontId="20" fillId="0" borderId="3" xfId="4496" applyFont="1" applyBorder="1"/>
    <xf numFmtId="0" fontId="12" fillId="0" borderId="4" xfId="4496" applyFont="1" applyBorder="1" applyAlignment="1">
      <alignment horizontal="right"/>
    </xf>
    <xf numFmtId="1" fontId="12" fillId="0" borderId="0" xfId="4496" applyNumberFormat="1" applyFont="1" applyAlignment="1">
      <alignment horizontal="center"/>
    </xf>
    <xf numFmtId="0" fontId="42" fillId="0" borderId="0" xfId="4496" applyFont="1"/>
    <xf numFmtId="0" fontId="12" fillId="0" borderId="0" xfId="4496" applyFont="1" applyAlignment="1">
      <alignment horizontal="right"/>
    </xf>
    <xf numFmtId="0" fontId="20" fillId="0" borderId="0" xfId="4496" applyFont="1" applyAlignment="1">
      <alignment vertical="top"/>
    </xf>
    <xf numFmtId="0" fontId="20" fillId="0" borderId="27" xfId="4496" applyFont="1" applyBorder="1"/>
    <xf numFmtId="0" fontId="19" fillId="0" borderId="0" xfId="4496" applyFont="1" applyAlignment="1">
      <alignment vertical="top"/>
    </xf>
    <xf numFmtId="0" fontId="30" fillId="0" borderId="0" xfId="4496" applyFont="1" applyAlignment="1">
      <alignment vertical="top" wrapText="1"/>
    </xf>
    <xf numFmtId="0" fontId="12" fillId="0" borderId="0" xfId="4496" applyFont="1" applyAlignment="1">
      <alignment horizontal="left" vertical="top"/>
    </xf>
    <xf numFmtId="0" fontId="30" fillId="0" borderId="0" xfId="4496" applyFont="1" applyAlignment="1">
      <alignment vertical="top"/>
    </xf>
    <xf numFmtId="0" fontId="12" fillId="0" borderId="10" xfId="4496" applyFont="1" applyBorder="1" applyAlignment="1">
      <alignment horizontal="center"/>
    </xf>
    <xf numFmtId="0" fontId="12" fillId="0" borderId="16" xfId="4496" applyFont="1" applyBorder="1" applyAlignment="1">
      <alignment horizontal="center"/>
    </xf>
    <xf numFmtId="0" fontId="28" fillId="0" borderId="16" xfId="4496" applyFont="1" applyBorder="1"/>
    <xf numFmtId="0" fontId="20" fillId="0" borderId="16" xfId="4496" applyFont="1" applyBorder="1"/>
    <xf numFmtId="0" fontId="12" fillId="0" borderId="0" xfId="4497" applyFont="1" applyAlignment="1">
      <alignment vertical="top" wrapText="1"/>
    </xf>
    <xf numFmtId="0" fontId="19" fillId="0" borderId="0" xfId="1193" applyFont="1" applyAlignment="1">
      <alignment horizontal="right"/>
    </xf>
    <xf numFmtId="0" fontId="12" fillId="0" borderId="0" xfId="4497" applyFont="1"/>
    <xf numFmtId="0" fontId="12" fillId="0" borderId="0" xfId="4497" applyFont="1" applyAlignment="1">
      <alignment horizontal="left"/>
    </xf>
    <xf numFmtId="0" fontId="12" fillId="0" borderId="0" xfId="4497" applyFont="1" applyAlignment="1">
      <alignment horizontal="right"/>
    </xf>
    <xf numFmtId="0" fontId="20" fillId="0" borderId="0" xfId="4497" applyFont="1" applyAlignment="1">
      <alignment vertical="top" wrapText="1"/>
    </xf>
    <xf numFmtId="0" fontId="12" fillId="0" borderId="4" xfId="4497" applyFont="1" applyBorder="1"/>
    <xf numFmtId="0" fontId="19" fillId="0" borderId="4" xfId="4497" applyFont="1" applyBorder="1" applyAlignment="1">
      <alignment horizontal="right"/>
    </xf>
    <xf numFmtId="0" fontId="20" fillId="0" borderId="27" xfId="4496" applyFont="1" applyBorder="1" applyAlignment="1">
      <alignment horizontal="left" vertical="top"/>
    </xf>
    <xf numFmtId="0" fontId="12" fillId="0" borderId="27" xfId="4496" applyFont="1" applyBorder="1" applyAlignment="1">
      <alignment horizontal="left" vertical="top"/>
    </xf>
    <xf numFmtId="0" fontId="19" fillId="0" borderId="27" xfId="4496" applyFont="1" applyBorder="1" applyAlignment="1">
      <alignment horizontal="right"/>
    </xf>
    <xf numFmtId="0" fontId="12" fillId="0" borderId="27" xfId="4496" applyFont="1" applyBorder="1" applyAlignment="1">
      <alignment horizontal="center"/>
    </xf>
    <xf numFmtId="0" fontId="12" fillId="0" borderId="46" xfId="4496" applyFont="1" applyBorder="1" applyAlignment="1">
      <alignment horizontal="center"/>
    </xf>
    <xf numFmtId="164" fontId="20" fillId="0" borderId="0" xfId="4496" applyNumberFormat="1" applyFont="1" applyAlignment="1">
      <alignment horizontal="left" vertical="top" wrapText="1"/>
    </xf>
    <xf numFmtId="0" fontId="23" fillId="0" borderId="0" xfId="4496" applyFont="1"/>
    <xf numFmtId="0" fontId="20" fillId="0" borderId="0" xfId="4496" applyFont="1" applyAlignment="1">
      <alignment horizontal="right"/>
    </xf>
    <xf numFmtId="0" fontId="12" fillId="0" borderId="27" xfId="543" applyBorder="1"/>
    <xf numFmtId="0" fontId="12" fillId="0" borderId="46" xfId="543" applyBorder="1"/>
    <xf numFmtId="1" fontId="106" fillId="0" borderId="0" xfId="4496" applyNumberFormat="1"/>
    <xf numFmtId="0" fontId="12" fillId="0" borderId="0" xfId="4496" applyFont="1" applyAlignment="1">
      <alignment vertical="top" wrapText="1"/>
    </xf>
    <xf numFmtId="0" fontId="12" fillId="0" borderId="50" xfId="4496" applyFont="1" applyBorder="1" applyAlignment="1">
      <alignment vertical="top"/>
    </xf>
    <xf numFmtId="0" fontId="12" fillId="0" borderId="51" xfId="4496" applyFont="1" applyBorder="1" applyAlignment="1">
      <alignment vertical="top"/>
    </xf>
    <xf numFmtId="0" fontId="12" fillId="0" borderId="52" xfId="4496" applyFont="1" applyBorder="1" applyAlignment="1">
      <alignment vertical="top"/>
    </xf>
    <xf numFmtId="1" fontId="20" fillId="0" borderId="8" xfId="4496" applyNumberFormat="1" applyFont="1" applyBorder="1"/>
    <xf numFmtId="0" fontId="12" fillId="0" borderId="0" xfId="543" applyAlignment="1">
      <alignment vertical="top"/>
    </xf>
    <xf numFmtId="0" fontId="20" fillId="0" borderId="51" xfId="4496" applyFont="1" applyBorder="1" applyAlignment="1">
      <alignment horizontal="left" vertical="top"/>
    </xf>
    <xf numFmtId="0" fontId="20" fillId="0" borderId="52" xfId="4496" applyFont="1" applyBorder="1" applyAlignment="1">
      <alignment horizontal="left" vertical="top"/>
    </xf>
    <xf numFmtId="0" fontId="12" fillId="0" borderId="53" xfId="4496" applyFont="1" applyBorder="1" applyAlignment="1">
      <alignment vertical="top"/>
    </xf>
    <xf numFmtId="0" fontId="12" fillId="0" borderId="54" xfId="4496" applyFont="1" applyBorder="1" applyAlignment="1">
      <alignment vertical="top" wrapText="1"/>
    </xf>
    <xf numFmtId="0" fontId="48" fillId="0" borderId="53" xfId="4496" applyFont="1" applyBorder="1"/>
    <xf numFmtId="0" fontId="20" fillId="0" borderId="54" xfId="4496" applyFont="1" applyBorder="1" applyAlignment="1">
      <alignment horizontal="left" vertical="top"/>
    </xf>
    <xf numFmtId="0" fontId="12" fillId="0" borderId="53" xfId="4496" applyFont="1" applyBorder="1" applyAlignment="1">
      <alignment vertical="center" wrapText="1"/>
    </xf>
    <xf numFmtId="0" fontId="48" fillId="0" borderId="57" xfId="4496" applyFont="1" applyBorder="1"/>
    <xf numFmtId="0" fontId="20" fillId="0" borderId="58" xfId="4496" applyFont="1" applyBorder="1" applyAlignment="1">
      <alignment horizontal="left" vertical="top"/>
    </xf>
    <xf numFmtId="0" fontId="20" fillId="0" borderId="12" xfId="4496" applyFont="1" applyBorder="1"/>
    <xf numFmtId="0" fontId="12" fillId="0" borderId="57" xfId="4496" applyFont="1" applyBorder="1" applyAlignment="1">
      <alignment vertical="center"/>
    </xf>
    <xf numFmtId="0" fontId="12" fillId="0" borderId="58" xfId="4496" applyFont="1" applyBorder="1" applyAlignment="1">
      <alignment vertical="top"/>
    </xf>
    <xf numFmtId="0" fontId="12" fillId="0" borderId="59" xfId="4496" applyFont="1" applyBorder="1" applyAlignment="1">
      <alignment vertical="top"/>
    </xf>
    <xf numFmtId="0" fontId="12" fillId="0" borderId="0" xfId="4496" applyFont="1" applyAlignment="1">
      <alignment vertical="top"/>
    </xf>
    <xf numFmtId="0" fontId="20" fillId="0" borderId="4" xfId="4496" applyFont="1" applyBorder="1" applyAlignment="1">
      <alignment horizontal="left" vertical="top"/>
    </xf>
    <xf numFmtId="0" fontId="12" fillId="0" borderId="4" xfId="4496" applyFont="1" applyBorder="1" applyAlignment="1">
      <alignment horizontal="left" vertical="top"/>
    </xf>
    <xf numFmtId="0" fontId="12" fillId="0" borderId="2" xfId="4496" applyFont="1" applyBorder="1"/>
    <xf numFmtId="0" fontId="20" fillId="0" borderId="2" xfId="4496" applyFont="1" applyBorder="1"/>
    <xf numFmtId="0" fontId="12" fillId="0" borderId="2" xfId="4496" applyFont="1" applyBorder="1" applyAlignment="1">
      <alignment horizontal="center"/>
    </xf>
    <xf numFmtId="0" fontId="20" fillId="0" borderId="7" xfId="4496" applyFont="1" applyBorder="1"/>
    <xf numFmtId="0" fontId="28" fillId="0" borderId="0" xfId="4496" applyFont="1" applyAlignment="1">
      <alignment horizontal="right"/>
    </xf>
    <xf numFmtId="0" fontId="112" fillId="0" borderId="0" xfId="4496" applyFont="1" applyAlignment="1">
      <alignment horizontal="left" vertical="top" wrapText="1"/>
    </xf>
    <xf numFmtId="0" fontId="28" fillId="0" borderId="0" xfId="4496" applyFont="1" applyAlignment="1">
      <alignment horizontal="left" vertical="top"/>
    </xf>
    <xf numFmtId="0" fontId="20" fillId="0" borderId="0" xfId="4496" quotePrefix="1" applyFont="1" applyAlignment="1">
      <alignment horizontal="right"/>
    </xf>
    <xf numFmtId="0" fontId="12" fillId="0" borderId="0" xfId="4498"/>
    <xf numFmtId="0" fontId="20" fillId="0" borderId="0" xfId="4496" applyFont="1" applyAlignment="1">
      <alignment horizontal="left" vertical="top" wrapText="1" shrinkToFit="1"/>
    </xf>
    <xf numFmtId="0" fontId="106" fillId="0" borderId="0" xfId="4496" applyAlignment="1">
      <alignment vertical="top" wrapText="1"/>
    </xf>
    <xf numFmtId="0" fontId="20" fillId="0" borderId="4" xfId="4496" applyFont="1" applyBorder="1" applyAlignment="1">
      <alignment horizontal="left" vertical="top" wrapText="1" shrinkToFit="1"/>
    </xf>
    <xf numFmtId="0" fontId="28" fillId="0" borderId="8" xfId="4496" applyFont="1" applyBorder="1"/>
    <xf numFmtId="0" fontId="20" fillId="0" borderId="0" xfId="4496" quotePrefix="1" applyFont="1"/>
    <xf numFmtId="0" fontId="20" fillId="0" borderId="0" xfId="4496" applyFont="1" applyAlignment="1">
      <alignment horizontal="left" vertical="top" shrinkToFit="1"/>
    </xf>
    <xf numFmtId="0" fontId="37" fillId="0" borderId="0" xfId="4496" applyFont="1"/>
    <xf numFmtId="0" fontId="20" fillId="0" borderId="3" xfId="4496" applyFont="1" applyBorder="1" applyAlignment="1">
      <alignment horizontal="center"/>
    </xf>
    <xf numFmtId="0" fontId="106" fillId="0" borderId="8" xfId="4496" applyBorder="1"/>
    <xf numFmtId="0" fontId="19" fillId="0" borderId="8" xfId="4496" applyFont="1" applyBorder="1" applyAlignment="1">
      <alignment vertical="top"/>
    </xf>
    <xf numFmtId="0" fontId="106" fillId="0" borderId="0" xfId="4496" applyAlignment="1">
      <alignment vertical="top"/>
    </xf>
    <xf numFmtId="0" fontId="19" fillId="0" borderId="4" xfId="4496" applyFont="1" applyBorder="1" applyAlignment="1">
      <alignment horizontal="center" vertical="top"/>
    </xf>
    <xf numFmtId="0" fontId="112" fillId="0" borderId="0" xfId="4496" applyFont="1" applyAlignment="1">
      <alignment horizontal="left" vertical="top"/>
    </xf>
    <xf numFmtId="0" fontId="112" fillId="0" borderId="4" xfId="4496" applyFont="1" applyBorder="1" applyAlignment="1">
      <alignment horizontal="left" vertical="top"/>
    </xf>
    <xf numFmtId="168" fontId="12" fillId="0" borderId="0" xfId="4498" applyNumberFormat="1"/>
    <xf numFmtId="1" fontId="20" fillId="0" borderId="0" xfId="4496" applyNumberFormat="1" applyFont="1" applyAlignment="1">
      <alignment horizontal="center" vertical="top"/>
    </xf>
    <xf numFmtId="0" fontId="116" fillId="0" borderId="0" xfId="4496" applyFont="1" applyAlignment="1">
      <alignment vertical="top" wrapText="1"/>
    </xf>
    <xf numFmtId="0" fontId="20" fillId="0" borderId="6" xfId="4496" applyFont="1" applyBorder="1"/>
    <xf numFmtId="1" fontId="20" fillId="0" borderId="8" xfId="4496" applyNumberFormat="1" applyFont="1" applyBorder="1" applyAlignment="1">
      <alignment horizontal="center" vertical="top"/>
    </xf>
    <xf numFmtId="0" fontId="106" fillId="0" borderId="12" xfId="4496" applyBorder="1"/>
    <xf numFmtId="0" fontId="20" fillId="0" borderId="9" xfId="4496" applyFont="1" applyBorder="1"/>
    <xf numFmtId="0" fontId="106" fillId="0" borderId="10" xfId="4496" applyBorder="1"/>
    <xf numFmtId="0" fontId="28" fillId="0" borderId="3" xfId="4496" applyFont="1" applyBorder="1"/>
    <xf numFmtId="0" fontId="19" fillId="0" borderId="4" xfId="4496" applyFont="1" applyBorder="1"/>
    <xf numFmtId="0" fontId="106" fillId="0" borderId="12" xfId="4496" applyBorder="1" applyAlignment="1">
      <alignment vertical="top"/>
    </xf>
    <xf numFmtId="0" fontId="28" fillId="0" borderId="1" xfId="4496" applyFont="1" applyBorder="1"/>
    <xf numFmtId="0" fontId="116" fillId="0" borderId="2" xfId="4496" applyFont="1" applyBorder="1" applyAlignment="1">
      <alignment horizontal="left" wrapText="1"/>
    </xf>
    <xf numFmtId="0" fontId="116" fillId="0" borderId="2" xfId="4496" applyFont="1" applyBorder="1" applyAlignment="1">
      <alignment horizontal="left"/>
    </xf>
    <xf numFmtId="0" fontId="116" fillId="0" borderId="7" xfId="4496" applyFont="1" applyBorder="1" applyAlignment="1">
      <alignment horizontal="left" wrapText="1"/>
    </xf>
    <xf numFmtId="0" fontId="116" fillId="0" borderId="0" xfId="4496" applyFont="1" applyAlignment="1">
      <alignment horizontal="left" wrapText="1"/>
    </xf>
    <xf numFmtId="0" fontId="28" fillId="0" borderId="9" xfId="4496" applyFont="1" applyBorder="1"/>
    <xf numFmtId="0" fontId="20" fillId="0" borderId="10" xfId="4496" applyFont="1" applyBorder="1"/>
    <xf numFmtId="0" fontId="116" fillId="0" borderId="0" xfId="4496" applyFont="1" applyAlignment="1">
      <alignment wrapText="1"/>
    </xf>
    <xf numFmtId="0" fontId="28" fillId="0" borderId="9" xfId="4496" applyFont="1" applyBorder="1" applyAlignment="1">
      <alignment horizontal="center"/>
    </xf>
    <xf numFmtId="0" fontId="19" fillId="0" borderId="10" xfId="4496" applyFont="1" applyBorder="1"/>
    <xf numFmtId="0" fontId="30" fillId="0" borderId="0" xfId="4496" applyFont="1"/>
    <xf numFmtId="0" fontId="20" fillId="0" borderId="50" xfId="4496" applyFont="1" applyBorder="1"/>
    <xf numFmtId="0" fontId="20" fillId="0" borderId="51" xfId="4496" applyFont="1" applyBorder="1"/>
    <xf numFmtId="1" fontId="20" fillId="0" borderId="51" xfId="4496" quotePrefix="1" applyNumberFormat="1" applyFont="1" applyBorder="1" applyAlignment="1">
      <alignment horizontal="center" vertical="top"/>
    </xf>
    <xf numFmtId="0" fontId="19" fillId="0" borderId="51" xfId="4496" applyFont="1" applyBorder="1"/>
    <xf numFmtId="0" fontId="19" fillId="0" borderId="52" xfId="4496" applyFont="1" applyBorder="1" applyAlignment="1">
      <alignment horizontal="center"/>
    </xf>
    <xf numFmtId="0" fontId="12" fillId="0" borderId="53" xfId="4496" applyFont="1" applyBorder="1"/>
    <xf numFmtId="1" fontId="20" fillId="0" borderId="0" xfId="4496" quotePrefix="1" applyNumberFormat="1" applyFont="1" applyAlignment="1">
      <alignment horizontal="center" vertical="top"/>
    </xf>
    <xf numFmtId="0" fontId="28" fillId="0" borderId="0" xfId="4496" applyFont="1" applyAlignment="1">
      <alignment vertical="top"/>
    </xf>
    <xf numFmtId="0" fontId="20" fillId="0" borderId="61" xfId="4496" applyFont="1" applyBorder="1"/>
    <xf numFmtId="0" fontId="106" fillId="0" borderId="58" xfId="4496" applyBorder="1" applyAlignment="1">
      <alignment horizontal="center"/>
    </xf>
    <xf numFmtId="1" fontId="20" fillId="0" borderId="58" xfId="4496" quotePrefix="1" applyNumberFormat="1" applyFont="1" applyBorder="1" applyAlignment="1">
      <alignment horizontal="center" vertical="top"/>
    </xf>
    <xf numFmtId="0" fontId="28" fillId="0" borderId="58" xfId="4496" applyFont="1" applyBorder="1" applyAlignment="1">
      <alignment vertical="top"/>
    </xf>
    <xf numFmtId="0" fontId="20" fillId="0" borderId="58" xfId="4496" applyFont="1" applyBorder="1" applyAlignment="1">
      <alignment vertical="top" wrapText="1"/>
    </xf>
    <xf numFmtId="0" fontId="20" fillId="0" borderId="58" xfId="4496" applyFont="1" applyBorder="1"/>
    <xf numFmtId="0" fontId="19" fillId="0" borderId="58" xfId="4496" applyFont="1" applyBorder="1" applyAlignment="1">
      <alignment horizontal="center"/>
    </xf>
    <xf numFmtId="0" fontId="106" fillId="0" borderId="61" xfId="4496" applyBorder="1"/>
    <xf numFmtId="0" fontId="12" fillId="0" borderId="53" xfId="543" applyBorder="1"/>
    <xf numFmtId="0" fontId="20" fillId="0" borderId="54" xfId="4496" applyFont="1" applyBorder="1"/>
    <xf numFmtId="0" fontId="12" fillId="0" borderId="58" xfId="543" applyBorder="1"/>
    <xf numFmtId="1" fontId="20" fillId="0" borderId="58" xfId="4496" applyNumberFormat="1" applyFont="1" applyBorder="1" applyAlignment="1">
      <alignment horizontal="center" vertical="top"/>
    </xf>
    <xf numFmtId="0" fontId="28" fillId="0" borderId="58" xfId="4496" applyFont="1" applyBorder="1" applyAlignment="1">
      <alignment vertical="center"/>
    </xf>
    <xf numFmtId="0" fontId="106" fillId="0" borderId="58" xfId="4496" applyBorder="1" applyAlignment="1">
      <alignment vertical="top" wrapText="1"/>
    </xf>
    <xf numFmtId="0" fontId="12" fillId="0" borderId="58" xfId="4496" applyFont="1" applyBorder="1"/>
    <xf numFmtId="0" fontId="28" fillId="0" borderId="0" xfId="4496" applyFont="1" applyAlignment="1">
      <alignment vertical="center"/>
    </xf>
    <xf numFmtId="0" fontId="20" fillId="0" borderId="53" xfId="4496" applyFont="1" applyBorder="1"/>
    <xf numFmtId="0" fontId="12" fillId="0" borderId="57" xfId="543" applyBorder="1"/>
    <xf numFmtId="0" fontId="20" fillId="0" borderId="58" xfId="4496" applyFont="1" applyBorder="1" applyAlignment="1">
      <alignment vertical="top"/>
    </xf>
    <xf numFmtId="0" fontId="20" fillId="0" borderId="59" xfId="4496" applyFont="1" applyBorder="1"/>
    <xf numFmtId="0" fontId="20" fillId="0" borderId="57" xfId="4496" applyFont="1" applyBorder="1"/>
    <xf numFmtId="0" fontId="12" fillId="0" borderId="51" xfId="4496" applyFont="1" applyBorder="1"/>
    <xf numFmtId="0" fontId="20" fillId="0" borderId="52" xfId="4496" applyFont="1" applyBorder="1"/>
    <xf numFmtId="0" fontId="12" fillId="0" borderId="50" xfId="543" applyBorder="1"/>
    <xf numFmtId="0" fontId="12" fillId="0" borderId="51" xfId="543" applyBorder="1"/>
    <xf numFmtId="0" fontId="12" fillId="0" borderId="52" xfId="543" applyBorder="1"/>
    <xf numFmtId="0" fontId="20" fillId="0" borderId="62" xfId="4496" applyFont="1" applyBorder="1"/>
    <xf numFmtId="0" fontId="20" fillId="0" borderId="0" xfId="4496" applyFont="1" applyAlignment="1">
      <alignment wrapText="1"/>
    </xf>
    <xf numFmtId="2" fontId="20" fillId="0" borderId="0" xfId="4496" applyNumberFormat="1" applyFont="1" applyAlignment="1">
      <alignment horizontal="right"/>
    </xf>
    <xf numFmtId="2" fontId="20" fillId="0" borderId="8" xfId="4496" applyNumberFormat="1" applyFont="1" applyBorder="1" applyAlignment="1">
      <alignment horizontal="left"/>
    </xf>
    <xf numFmtId="0" fontId="20" fillId="0" borderId="8" xfId="4496" applyFont="1" applyBorder="1" applyAlignment="1">
      <alignment horizontal="right"/>
    </xf>
    <xf numFmtId="0" fontId="115" fillId="0" borderId="0" xfId="4496" applyFont="1"/>
    <xf numFmtId="0" fontId="106" fillId="0" borderId="57" xfId="4496" applyBorder="1" applyAlignment="1">
      <alignment horizontal="center"/>
    </xf>
    <xf numFmtId="0" fontId="19" fillId="0" borderId="59" xfId="4496" applyFont="1" applyBorder="1" applyAlignment="1">
      <alignment horizontal="center"/>
    </xf>
    <xf numFmtId="9" fontId="20" fillId="0" borderId="0" xfId="4496" applyNumberFormat="1" applyFont="1" applyAlignment="1">
      <alignment horizontal="left"/>
    </xf>
    <xf numFmtId="0" fontId="12" fillId="0" borderId="17" xfId="543" applyBorder="1"/>
    <xf numFmtId="0" fontId="12" fillId="0" borderId="16" xfId="543" applyBorder="1"/>
    <xf numFmtId="0" fontId="12" fillId="0" borderId="51" xfId="4496" quotePrefix="1" applyFont="1" applyBorder="1" applyAlignment="1">
      <alignment horizontal="center" vertical="top"/>
    </xf>
    <xf numFmtId="0" fontId="20" fillId="0" borderId="53" xfId="4496" applyFont="1" applyBorder="1" applyAlignment="1">
      <alignment horizontal="left" vertical="top"/>
    </xf>
    <xf numFmtId="0" fontId="20" fillId="0" borderId="0" xfId="4496" applyFont="1" applyAlignment="1">
      <alignment horizontal="center" vertical="top"/>
    </xf>
    <xf numFmtId="0" fontId="20" fillId="0" borderId="57" xfId="4496" applyFont="1" applyBorder="1" applyAlignment="1">
      <alignment horizontal="left" vertical="top"/>
    </xf>
    <xf numFmtId="0" fontId="20" fillId="0" borderId="58" xfId="4496" applyFont="1" applyBorder="1" applyAlignment="1">
      <alignment horizontal="center" vertical="top"/>
    </xf>
    <xf numFmtId="0" fontId="106" fillId="0" borderId="58" xfId="4496" applyBorder="1"/>
    <xf numFmtId="0" fontId="19" fillId="0" borderId="58" xfId="4496" applyFont="1" applyBorder="1" applyAlignment="1">
      <alignment vertical="top"/>
    </xf>
    <xf numFmtId="0" fontId="19" fillId="0" borderId="58" xfId="4496" applyFont="1" applyBorder="1" applyAlignment="1">
      <alignment horizontal="left" vertical="top"/>
    </xf>
    <xf numFmtId="0" fontId="19" fillId="0" borderId="51" xfId="4496" applyFont="1" applyBorder="1" applyAlignment="1">
      <alignment horizontal="left" vertical="top"/>
    </xf>
    <xf numFmtId="0" fontId="19" fillId="0" borderId="53" xfId="4496" applyFont="1" applyBorder="1" applyAlignment="1">
      <alignment horizontal="left" vertical="top"/>
    </xf>
    <xf numFmtId="0" fontId="42" fillId="0" borderId="0" xfId="4496" applyFont="1" applyAlignment="1">
      <alignment horizontal="left" vertical="top"/>
    </xf>
    <xf numFmtId="0" fontId="20" fillId="0" borderId="0" xfId="4496" quotePrefix="1" applyFont="1" applyAlignment="1">
      <alignment horizontal="center" vertical="top"/>
    </xf>
    <xf numFmtId="0" fontId="43" fillId="0" borderId="0" xfId="4496" applyFont="1" applyAlignment="1">
      <alignment horizontal="center"/>
    </xf>
    <xf numFmtId="0" fontId="43" fillId="0" borderId="0" xfId="4496" applyFont="1" applyAlignment="1">
      <alignment vertical="top"/>
    </xf>
    <xf numFmtId="0" fontId="93" fillId="0" borderId="0" xfId="4496" applyFont="1"/>
    <xf numFmtId="0" fontId="42" fillId="0" borderId="0" xfId="4496" applyFont="1" applyAlignment="1">
      <alignment vertical="top"/>
    </xf>
    <xf numFmtId="0" fontId="28" fillId="0" borderId="53" xfId="4496" applyFont="1" applyBorder="1"/>
    <xf numFmtId="2" fontId="20" fillId="0" borderId="8" xfId="4496" applyNumberFormat="1" applyFont="1" applyBorder="1" applyAlignment="1">
      <alignment horizontal="right"/>
    </xf>
    <xf numFmtId="0" fontId="19" fillId="0" borderId="50" xfId="4496" applyFont="1" applyBorder="1" applyAlignment="1">
      <alignment horizontal="left" vertical="top"/>
    </xf>
    <xf numFmtId="0" fontId="42" fillId="0" borderId="51" xfId="4496" applyFont="1" applyBorder="1" applyAlignment="1">
      <alignment horizontal="left" vertical="top"/>
    </xf>
    <xf numFmtId="0" fontId="106" fillId="0" borderId="53" xfId="4496" applyBorder="1"/>
    <xf numFmtId="0" fontId="93" fillId="0" borderId="0" xfId="4496" applyFont="1" applyAlignment="1">
      <alignment horizontal="left" vertical="top"/>
    </xf>
    <xf numFmtId="1" fontId="19" fillId="0" borderId="58" xfId="4496"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6" applyFont="1" applyAlignment="1">
      <alignment wrapText="1"/>
    </xf>
    <xf numFmtId="0" fontId="28" fillId="0" borderId="0" xfId="4496" applyFont="1" applyAlignment="1">
      <alignment horizontal="center"/>
    </xf>
    <xf numFmtId="0" fontId="28" fillId="0" borderId="0" xfId="4496" applyFont="1" applyAlignment="1">
      <alignment vertical="center" wrapText="1"/>
    </xf>
    <xf numFmtId="179" fontId="20" fillId="0" borderId="0" xfId="4496" applyNumberFormat="1" applyFont="1" applyAlignment="1">
      <alignment horizontal="center"/>
    </xf>
    <xf numFmtId="1" fontId="20" fillId="0" borderId="0" xfId="4496" applyNumberFormat="1" applyFont="1" applyAlignment="1">
      <alignment horizontal="center"/>
    </xf>
    <xf numFmtId="0" fontId="19" fillId="0" borderId="51" xfId="4496" applyFont="1" applyBorder="1" applyAlignment="1">
      <alignment horizontal="center"/>
    </xf>
    <xf numFmtId="0" fontId="19" fillId="0" borderId="51" xfId="4496" applyFont="1" applyBorder="1" applyAlignment="1">
      <alignment vertical="top"/>
    </xf>
    <xf numFmtId="0" fontId="19" fillId="0" borderId="53" xfId="4496" applyFont="1" applyBorder="1"/>
    <xf numFmtId="0" fontId="12" fillId="0" borderId="54" xfId="543" applyBorder="1"/>
    <xf numFmtId="49" fontId="20" fillId="0" borderId="0" xfId="4496" applyNumberFormat="1" applyFont="1" applyAlignment="1">
      <alignment horizontal="left" vertical="center" wrapText="1"/>
    </xf>
    <xf numFmtId="0" fontId="12" fillId="0" borderId="57" xfId="4496" applyFont="1" applyBorder="1"/>
    <xf numFmtId="1" fontId="12" fillId="0" borderId="0" xfId="4496" applyNumberFormat="1" applyFont="1" applyAlignment="1">
      <alignment vertical="center"/>
    </xf>
    <xf numFmtId="0" fontId="30" fillId="0" borderId="50" xfId="4496" applyFont="1" applyBorder="1"/>
    <xf numFmtId="0" fontId="20" fillId="0" borderId="51" xfId="4496" applyFont="1" applyBorder="1" applyAlignment="1">
      <alignment horizontal="center" vertical="top"/>
    </xf>
    <xf numFmtId="0" fontId="20" fillId="0" borderId="51" xfId="4496" applyFont="1" applyBorder="1" applyAlignment="1">
      <alignment vertical="top" wrapText="1"/>
    </xf>
    <xf numFmtId="0" fontId="12" fillId="0" borderId="0" xfId="4496" quotePrefix="1" applyFont="1" applyAlignment="1">
      <alignment horizontal="center" vertical="top"/>
    </xf>
    <xf numFmtId="1" fontId="20" fillId="0" borderId="0" xfId="4496" quotePrefix="1" applyNumberFormat="1" applyFont="1" applyAlignment="1">
      <alignment wrapText="1"/>
    </xf>
    <xf numFmtId="0" fontId="20" fillId="0" borderId="6" xfId="4496" applyFont="1" applyBorder="1" applyAlignment="1">
      <alignment horizontal="right"/>
    </xf>
    <xf numFmtId="0" fontId="108" fillId="0" borderId="0" xfId="4497" applyFont="1" applyAlignment="1">
      <alignment wrapText="1"/>
    </xf>
    <xf numFmtId="0" fontId="12" fillId="0" borderId="0" xfId="4497" applyFont="1" applyAlignment="1">
      <alignment wrapText="1"/>
    </xf>
    <xf numFmtId="0" fontId="28" fillId="0" borderId="51" xfId="4496" applyFont="1" applyBorder="1" applyAlignment="1">
      <alignment vertical="top"/>
    </xf>
    <xf numFmtId="0" fontId="12" fillId="0" borderId="51" xfId="4497" applyFont="1" applyBorder="1" applyAlignment="1">
      <alignment wrapText="1"/>
    </xf>
    <xf numFmtId="0" fontId="19" fillId="0" borderId="51" xfId="4496" applyFont="1" applyBorder="1" applyAlignment="1">
      <alignment horizontal="right"/>
    </xf>
    <xf numFmtId="0" fontId="12" fillId="0" borderId="52" xfId="4496" applyFont="1" applyBorder="1" applyAlignment="1">
      <alignment horizontal="center"/>
    </xf>
    <xf numFmtId="0" fontId="12" fillId="0" borderId="53" xfId="4496" applyFont="1" applyBorder="1" applyAlignment="1">
      <alignment horizontal="left" vertical="top"/>
    </xf>
    <xf numFmtId="0" fontId="12" fillId="0" borderId="54" xfId="4496" applyFont="1" applyBorder="1" applyAlignment="1">
      <alignment horizontal="left" vertical="top"/>
    </xf>
    <xf numFmtId="0" fontId="12" fillId="0" borderId="54" xfId="4496" applyFont="1" applyBorder="1" applyAlignment="1">
      <alignment horizontal="center"/>
    </xf>
    <xf numFmtId="0" fontId="12" fillId="0" borderId="59" xfId="4496" applyFont="1" applyBorder="1" applyAlignment="1">
      <alignment horizontal="center"/>
    </xf>
    <xf numFmtId="9" fontId="12" fillId="0" borderId="0" xfId="4497" applyNumberFormat="1" applyFont="1" applyAlignment="1">
      <alignment horizontal="center"/>
    </xf>
    <xf numFmtId="1" fontId="12" fillId="0" borderId="0" xfId="543" applyNumberFormat="1"/>
    <xf numFmtId="0" fontId="20" fillId="0" borderId="1" xfId="4496" applyFont="1" applyBorder="1"/>
    <xf numFmtId="0" fontId="19" fillId="0" borderId="0" xfId="4496" applyFont="1" applyAlignment="1">
      <alignment horizontal="center" wrapText="1"/>
    </xf>
    <xf numFmtId="0" fontId="19" fillId="0" borderId="9" xfId="4496" applyFont="1" applyBorder="1" applyAlignment="1">
      <alignment horizontal="left"/>
    </xf>
    <xf numFmtId="0" fontId="12" fillId="0" borderId="2" xfId="4496" applyFont="1" applyBorder="1" applyAlignment="1">
      <alignment horizontal="left"/>
    </xf>
    <xf numFmtId="0" fontId="19" fillId="0" borderId="2" xfId="4496" applyFont="1" applyBorder="1" applyAlignment="1">
      <alignment horizontal="left"/>
    </xf>
    <xf numFmtId="179" fontId="51" fillId="0" borderId="0" xfId="4496" applyNumberFormat="1" applyFont="1" applyAlignment="1">
      <alignment horizontal="center" vertical="center"/>
    </xf>
    <xf numFmtId="0" fontId="12" fillId="0" borderId="12" xfId="4496" applyFont="1" applyBorder="1" applyAlignment="1">
      <alignment vertical="top"/>
    </xf>
    <xf numFmtId="0" fontId="84" fillId="0" borderId="0" xfId="4497" applyFont="1"/>
    <xf numFmtId="0" fontId="84" fillId="0" borderId="0" xfId="4497" applyFont="1" applyAlignment="1">
      <alignment wrapText="1"/>
    </xf>
    <xf numFmtId="0" fontId="123" fillId="0" borderId="0" xfId="4497" applyFont="1"/>
    <xf numFmtId="180" fontId="124" fillId="0" borderId="0" xfId="4499" applyNumberFormat="1" applyFont="1"/>
    <xf numFmtId="0" fontId="125" fillId="0" borderId="0" xfId="4497" applyFont="1" applyAlignment="1">
      <alignment vertical="center" wrapText="1"/>
    </xf>
    <xf numFmtId="49" fontId="84" fillId="0" borderId="0" xfId="4497" applyNumberFormat="1" applyFont="1" applyAlignment="1">
      <alignment horizontal="center"/>
    </xf>
    <xf numFmtId="168" fontId="84" fillId="0" borderId="0" xfId="4500" applyNumberFormat="1" applyFont="1" applyFill="1" applyBorder="1" applyAlignment="1">
      <alignment vertical="center"/>
    </xf>
    <xf numFmtId="0" fontId="84" fillId="0" borderId="0" xfId="4497" applyFont="1" applyAlignment="1">
      <alignment vertical="center"/>
    </xf>
    <xf numFmtId="9" fontId="84" fillId="0" borderId="0" xfId="4500" applyFont="1" applyFill="1" applyBorder="1" applyAlignment="1">
      <alignment vertical="center"/>
    </xf>
    <xf numFmtId="9" fontId="84" fillId="0" borderId="0" xfId="4500" applyFont="1" applyBorder="1" applyAlignment="1">
      <alignment vertical="center"/>
    </xf>
    <xf numFmtId="181" fontId="84" fillId="0" borderId="0" xfId="4497" applyNumberFormat="1" applyFont="1"/>
    <xf numFmtId="0" fontId="84" fillId="0" borderId="0" xfId="4497" applyFont="1" applyAlignment="1">
      <alignment horizontal="center"/>
    </xf>
    <xf numFmtId="0" fontId="126" fillId="0" borderId="0" xfId="4497" applyFont="1"/>
    <xf numFmtId="0" fontId="127" fillId="0" borderId="0" xfId="4497" applyFont="1"/>
    <xf numFmtId="181" fontId="84" fillId="0" borderId="0" xfId="4497" applyNumberFormat="1" applyFont="1" applyAlignment="1">
      <alignment horizontal="center"/>
    </xf>
    <xf numFmtId="0" fontId="84" fillId="0" borderId="6" xfId="4497" applyFont="1" applyBorder="1" applyAlignment="1">
      <alignment horizontal="center"/>
    </xf>
    <xf numFmtId="0" fontId="84" fillId="0" borderId="0" xfId="4497" applyFont="1" applyAlignment="1">
      <alignment horizontal="left"/>
    </xf>
    <xf numFmtId="2" fontId="84" fillId="0" borderId="0" xfId="4497" applyNumberFormat="1" applyFont="1" applyAlignment="1">
      <alignment horizontal="center"/>
    </xf>
    <xf numFmtId="2" fontId="84" fillId="0" borderId="0" xfId="4497" applyNumberFormat="1" applyFont="1"/>
    <xf numFmtId="2" fontId="84" fillId="0" borderId="6" xfId="4497" applyNumberFormat="1" applyFont="1" applyBorder="1"/>
    <xf numFmtId="180" fontId="84" fillId="0" borderId="0" xfId="4497" applyNumberFormat="1" applyFont="1"/>
    <xf numFmtId="7" fontId="123" fillId="0" borderId="0" xfId="4497" applyNumberFormat="1" applyFont="1"/>
    <xf numFmtId="165" fontId="124" fillId="0" borderId="0" xfId="4500" applyNumberFormat="1" applyFont="1"/>
    <xf numFmtId="165" fontId="124" fillId="0" borderId="0" xfId="4500" applyNumberFormat="1" applyFont="1" applyFill="1" applyBorder="1"/>
    <xf numFmtId="0" fontId="37" fillId="0" borderId="0" xfId="4496" applyFont="1" applyAlignment="1">
      <alignment vertical="top" wrapText="1"/>
    </xf>
    <xf numFmtId="0" fontId="12" fillId="0" borderId="51" xfId="4496" applyFont="1" applyBorder="1" applyAlignment="1">
      <alignment horizontal="right"/>
    </xf>
    <xf numFmtId="0" fontId="12" fillId="0" borderId="52" xfId="4496" applyFont="1" applyBorder="1" applyAlignment="1">
      <alignment horizontal="right"/>
    </xf>
    <xf numFmtId="0" fontId="12" fillId="0" borderId="54" xfId="4496" applyFont="1" applyBorder="1" applyAlignment="1">
      <alignment horizontal="right"/>
    </xf>
    <xf numFmtId="0" fontId="12" fillId="0" borderId="58" xfId="4496" applyFont="1" applyBorder="1" applyAlignment="1">
      <alignment horizontal="right"/>
    </xf>
    <xf numFmtId="0" fontId="12" fillId="0" borderId="59" xfId="4496" applyFont="1" applyBorder="1" applyAlignment="1">
      <alignment horizontal="right"/>
    </xf>
    <xf numFmtId="0" fontId="37" fillId="0" borderId="0" xfId="4496" applyFont="1" applyAlignment="1">
      <alignment horizontal="left" vertical="top" wrapText="1"/>
    </xf>
    <xf numFmtId="0" fontId="12" fillId="0" borderId="0" xfId="1193" applyAlignment="1">
      <alignment horizontal="left" vertical="top"/>
    </xf>
    <xf numFmtId="0" fontId="30" fillId="0" borderId="0" xfId="1193" applyFont="1" applyAlignment="1">
      <alignment horizontal="left" vertical="top"/>
    </xf>
    <xf numFmtId="0" fontId="12" fillId="0" borderId="0" xfId="1193" applyAlignment="1">
      <alignment vertical="top"/>
    </xf>
    <xf numFmtId="168" fontId="12" fillId="0" borderId="0" xfId="1193" applyNumberFormat="1"/>
    <xf numFmtId="165" fontId="12" fillId="0" borderId="0" xfId="1193" applyNumberFormat="1"/>
    <xf numFmtId="2" fontId="12" fillId="0" borderId="0" xfId="1193" applyNumberFormat="1"/>
    <xf numFmtId="6" fontId="12" fillId="0" borderId="0" xfId="1193" applyNumberFormat="1"/>
    <xf numFmtId="0" fontId="19" fillId="0" borderId="0" xfId="1193" applyFont="1"/>
    <xf numFmtId="0" fontId="37" fillId="0" borderId="0" xfId="1193" applyFont="1"/>
    <xf numFmtId="168" fontId="12" fillId="0" borderId="0" xfId="4496" applyNumberFormat="1" applyFont="1"/>
    <xf numFmtId="0" fontId="19" fillId="0" borderId="0" xfId="1193" applyFont="1" applyAlignment="1">
      <alignment vertical="center"/>
    </xf>
    <xf numFmtId="0" fontId="104" fillId="0" borderId="0" xfId="1193" applyFont="1" applyAlignment="1">
      <alignment horizontal="left"/>
    </xf>
    <xf numFmtId="0" fontId="101" fillId="0" borderId="0" xfId="1193" applyFont="1" applyAlignment="1">
      <alignment horizontal="left"/>
    </xf>
    <xf numFmtId="0" fontId="101" fillId="0" borderId="0" xfId="1193" applyFont="1" applyAlignment="1">
      <alignment horizontal="center"/>
    </xf>
    <xf numFmtId="168" fontId="12" fillId="0" borderId="0" xfId="1193" applyNumberFormat="1" applyAlignment="1">
      <alignment horizontal="center"/>
    </xf>
    <xf numFmtId="9" fontId="12" fillId="0" borderId="0" xfId="1193" applyNumberFormat="1"/>
    <xf numFmtId="0" fontId="12" fillId="0" borderId="53" xfId="4496" applyFont="1" applyBorder="1" applyAlignment="1">
      <alignment horizontal="left"/>
    </xf>
    <xf numFmtId="6" fontId="19" fillId="0" borderId="0" xfId="1193" applyNumberFormat="1" applyFont="1" applyAlignment="1">
      <alignment horizontal="right"/>
    </xf>
    <xf numFmtId="165" fontId="12" fillId="0" borderId="0" xfId="4496" applyNumberFormat="1" applyFont="1"/>
    <xf numFmtId="0" fontId="43" fillId="0" borderId="4" xfId="4496" applyFont="1" applyBorder="1"/>
    <xf numFmtId="1" fontId="84" fillId="0" borderId="0" xfId="4497" applyNumberFormat="1" applyFont="1"/>
    <xf numFmtId="1" fontId="84" fillId="0" borderId="6" xfId="4497" applyNumberFormat="1" applyFont="1" applyBorder="1"/>
    <xf numFmtId="168" fontId="84" fillId="0" borderId="0" xfId="4500" applyNumberFormat="1" applyFont="1" applyBorder="1" applyAlignment="1">
      <alignment vertical="center"/>
    </xf>
    <xf numFmtId="174" fontId="84" fillId="0" borderId="0" xfId="4500" applyNumberFormat="1" applyFont="1" applyFill="1" applyBorder="1" applyAlignment="1">
      <alignment vertical="center"/>
    </xf>
    <xf numFmtId="1" fontId="19" fillId="0" borderId="13" xfId="271" applyNumberFormat="1" applyFont="1" applyBorder="1"/>
    <xf numFmtId="1" fontId="21" fillId="0" borderId="13" xfId="271" applyNumberFormat="1" applyBorder="1"/>
    <xf numFmtId="49" fontId="122" fillId="0" borderId="0" xfId="570" applyNumberFormat="1" applyFont="1" applyAlignment="1">
      <alignment vertical="center"/>
    </xf>
    <xf numFmtId="0" fontId="17" fillId="0" borderId="0" xfId="570" applyFont="1"/>
    <xf numFmtId="0" fontId="17" fillId="0" borderId="0" xfId="570" applyFont="1" applyAlignment="1">
      <alignment horizontal="left" vertical="center"/>
    </xf>
    <xf numFmtId="1" fontId="17" fillId="0" borderId="6" xfId="570" applyNumberFormat="1" applyFont="1" applyBorder="1" applyAlignment="1">
      <alignment horizontal="left" vertical="center" wrapText="1"/>
    </xf>
    <xf numFmtId="0" fontId="17" fillId="5" borderId="6" xfId="570" applyFont="1" applyFill="1" applyBorder="1" applyAlignment="1" applyProtection="1">
      <alignment horizontal="left" vertical="center" wrapText="1"/>
      <protection locked="0"/>
    </xf>
    <xf numFmtId="0" fontId="17" fillId="0" borderId="0" xfId="570" applyFont="1" applyAlignment="1">
      <alignment horizontal="left"/>
    </xf>
    <xf numFmtId="0" fontId="17" fillId="0" borderId="6" xfId="570" applyFont="1" applyBorder="1" applyAlignment="1">
      <alignment horizontal="left" wrapText="1"/>
    </xf>
    <xf numFmtId="0" fontId="17" fillId="0" borderId="6" xfId="570" applyFont="1" applyBorder="1"/>
    <xf numFmtId="0" fontId="19" fillId="43" borderId="8" xfId="570" applyFont="1" applyFill="1" applyBorder="1"/>
    <xf numFmtId="0" fontId="12" fillId="43" borderId="0" xfId="570" applyFill="1"/>
    <xf numFmtId="0" fontId="122" fillId="49" borderId="15" xfId="570" applyFont="1" applyFill="1" applyBorder="1" applyAlignment="1">
      <alignment horizontal="center" vertical="center" wrapText="1"/>
    </xf>
    <xf numFmtId="49" fontId="122" fillId="49" borderId="15" xfId="570" applyNumberFormat="1" applyFont="1" applyFill="1" applyBorder="1" applyAlignment="1">
      <alignment horizontal="center" vertical="center" wrapText="1"/>
    </xf>
    <xf numFmtId="49" fontId="17" fillId="0" borderId="8" xfId="570" applyNumberFormat="1" applyFont="1" applyBorder="1"/>
    <xf numFmtId="0" fontId="17" fillId="5" borderId="14" xfId="570" applyFont="1" applyFill="1" applyBorder="1" applyProtection="1">
      <protection locked="0"/>
    </xf>
    <xf numFmtId="168" fontId="17" fillId="5" borderId="14" xfId="570" applyNumberFormat="1" applyFont="1" applyFill="1" applyBorder="1" applyProtection="1">
      <protection locked="0"/>
    </xf>
    <xf numFmtId="49" fontId="17" fillId="5" borderId="14" xfId="570" applyNumberFormat="1" applyFont="1" applyFill="1" applyBorder="1" applyProtection="1">
      <protection locked="0"/>
    </xf>
    <xf numFmtId="3" fontId="17" fillId="5" borderId="14" xfId="570" applyNumberFormat="1" applyFont="1" applyFill="1" applyBorder="1" applyProtection="1">
      <protection locked="0"/>
    </xf>
    <xf numFmtId="0" fontId="17" fillId="0" borderId="12" xfId="570" applyFont="1" applyBorder="1"/>
    <xf numFmtId="0" fontId="17" fillId="5" borderId="12" xfId="570" applyFont="1" applyFill="1" applyBorder="1" applyProtection="1">
      <protection locked="0"/>
    </xf>
    <xf numFmtId="49" fontId="17" fillId="0" borderId="9" xfId="570" applyNumberFormat="1" applyFont="1" applyBorder="1"/>
    <xf numFmtId="0" fontId="17" fillId="0" borderId="10" xfId="570" applyFont="1" applyBorder="1"/>
    <xf numFmtId="49" fontId="19" fillId="43" borderId="8" xfId="570" applyNumberFormat="1" applyFont="1" applyFill="1" applyBorder="1"/>
    <xf numFmtId="0" fontId="17" fillId="43" borderId="0" xfId="570" applyFont="1" applyFill="1"/>
    <xf numFmtId="0" fontId="17" fillId="49" borderId="14" xfId="570" applyFont="1" applyFill="1" applyBorder="1"/>
    <xf numFmtId="3" fontId="17" fillId="49" borderId="14" xfId="570" applyNumberFormat="1" applyFont="1" applyFill="1" applyBorder="1"/>
    <xf numFmtId="49" fontId="17" fillId="49" borderId="14" xfId="570" applyNumberFormat="1" applyFont="1" applyFill="1" applyBorder="1"/>
    <xf numFmtId="0" fontId="17" fillId="0" borderId="9" xfId="570" applyFont="1" applyBorder="1"/>
    <xf numFmtId="49" fontId="52" fillId="43" borderId="8" xfId="570" applyNumberFormat="1" applyFont="1" applyFill="1" applyBorder="1"/>
    <xf numFmtId="0" fontId="17" fillId="49" borderId="14" xfId="570" applyFont="1" applyFill="1" applyBorder="1" applyProtection="1">
      <protection locked="0"/>
    </xf>
    <xf numFmtId="3" fontId="17" fillId="49" borderId="14" xfId="570" applyNumberFormat="1" applyFont="1" applyFill="1" applyBorder="1" applyProtection="1">
      <protection locked="0"/>
    </xf>
    <xf numFmtId="49" fontId="17" fillId="49" borderId="14" xfId="570" applyNumberFormat="1" applyFont="1" applyFill="1" applyBorder="1" applyProtection="1">
      <protection locked="0"/>
    </xf>
    <xf numFmtId="0" fontId="17" fillId="5" borderId="6" xfId="570" applyFont="1" applyFill="1" applyBorder="1" applyProtection="1">
      <protection locked="0"/>
    </xf>
    <xf numFmtId="0" fontId="17" fillId="5" borderId="4" xfId="570" applyFont="1" applyFill="1" applyBorder="1" applyProtection="1">
      <protection locked="0"/>
    </xf>
    <xf numFmtId="0" fontId="17" fillId="0" borderId="13" xfId="570" applyFont="1" applyBorder="1"/>
    <xf numFmtId="49" fontId="52" fillId="0" borderId="3" xfId="570" applyNumberFormat="1" applyFont="1" applyBorder="1"/>
    <xf numFmtId="0" fontId="17" fillId="0" borderId="4" xfId="570" applyFont="1" applyBorder="1"/>
    <xf numFmtId="0" fontId="17" fillId="3" borderId="13" xfId="570" applyFont="1" applyFill="1" applyBorder="1"/>
    <xf numFmtId="168" fontId="17" fillId="0" borderId="11" xfId="570" applyNumberFormat="1" applyFont="1" applyBorder="1"/>
    <xf numFmtId="0" fontId="17" fillId="3" borderId="5" xfId="570" applyFont="1" applyFill="1" applyBorder="1"/>
    <xf numFmtId="0" fontId="132" fillId="0" borderId="0" xfId="570" applyFont="1"/>
    <xf numFmtId="0" fontId="132" fillId="0" borderId="0" xfId="570" applyFont="1" applyProtection="1">
      <protection locked="0"/>
    </xf>
    <xf numFmtId="0" fontId="17" fillId="0" borderId="0" xfId="570" applyFont="1" applyProtection="1">
      <protection locked="0"/>
    </xf>
    <xf numFmtId="0" fontId="12" fillId="0" borderId="11" xfId="0" applyFont="1" applyBorder="1"/>
    <xf numFmtId="9" fontId="12" fillId="0" borderId="0" xfId="4496" applyNumberFormat="1" applyFont="1"/>
    <xf numFmtId="165" fontId="108" fillId="0" borderId="0" xfId="4497" applyNumberFormat="1" applyFont="1" applyAlignment="1">
      <alignment horizontal="center" vertical="top" wrapText="1"/>
    </xf>
    <xf numFmtId="168" fontId="108" fillId="0" borderId="0" xfId="4497" applyNumberFormat="1" applyFont="1" applyAlignment="1">
      <alignment vertical="top" wrapText="1"/>
    </xf>
    <xf numFmtId="165" fontId="108" fillId="0" borderId="65" xfId="4497" applyNumberFormat="1" applyFont="1" applyBorder="1" applyAlignment="1">
      <alignment horizontal="center" vertical="top" wrapText="1"/>
    </xf>
    <xf numFmtId="165" fontId="108" fillId="0" borderId="53" xfId="4497" applyNumberFormat="1" applyFont="1" applyBorder="1" applyAlignment="1">
      <alignment horizontal="left" vertical="top"/>
    </xf>
    <xf numFmtId="165" fontId="108" fillId="0" borderId="53" xfId="4497" applyNumberFormat="1" applyFont="1" applyBorder="1" applyAlignment="1">
      <alignment horizontal="center" vertical="top" wrapText="1"/>
    </xf>
    <xf numFmtId="168" fontId="108" fillId="0" borderId="0" xfId="4497" applyNumberFormat="1" applyFont="1" applyAlignment="1">
      <alignment vertical="top"/>
    </xf>
    <xf numFmtId="1" fontId="108" fillId="0" borderId="0" xfId="4497" applyNumberFormat="1" applyFont="1" applyAlignment="1">
      <alignment vertical="top" wrapText="1"/>
    </xf>
    <xf numFmtId="164" fontId="20" fillId="0" borderId="0" xfId="4496" applyNumberFormat="1" applyFont="1"/>
    <xf numFmtId="168" fontId="0" fillId="0" borderId="3" xfId="0" applyNumberFormat="1" applyBorder="1"/>
    <xf numFmtId="168" fontId="0" fillId="0" borderId="4" xfId="0" applyNumberFormat="1" applyBorder="1"/>
    <xf numFmtId="168" fontId="0" fillId="0" borderId="5" xfId="0" applyNumberFormat="1" applyBorder="1"/>
    <xf numFmtId="0" fontId="134" fillId="0" borderId="50" xfId="1193" applyFont="1" applyBorder="1" applyAlignment="1">
      <alignment horizontal="left"/>
    </xf>
    <xf numFmtId="0" fontId="135" fillId="0" borderId="51" xfId="4496" applyFont="1" applyBorder="1" applyAlignment="1">
      <alignment vertical="top"/>
    </xf>
    <xf numFmtId="0" fontId="134" fillId="0" borderId="51" xfId="4496" applyFont="1" applyBorder="1" applyAlignment="1">
      <alignment vertical="top" wrapText="1"/>
    </xf>
    <xf numFmtId="0" fontId="135" fillId="0" borderId="51" xfId="4496" applyFont="1" applyBorder="1"/>
    <xf numFmtId="0" fontId="135" fillId="0" borderId="53" xfId="1193" applyFont="1" applyBorder="1" applyAlignment="1">
      <alignment horizontal="left"/>
    </xf>
    <xf numFmtId="0" fontId="135" fillId="0" borderId="0" xfId="4496" applyFont="1" applyAlignment="1">
      <alignment vertical="top"/>
    </xf>
    <xf numFmtId="0" fontId="134" fillId="0" borderId="0" xfId="4496" applyFont="1" applyAlignment="1">
      <alignment vertical="top" wrapText="1"/>
    </xf>
    <xf numFmtId="0" fontId="135" fillId="0" borderId="0" xfId="4496" applyFont="1"/>
    <xf numFmtId="0" fontId="134" fillId="0" borderId="53" xfId="1193" applyFont="1" applyBorder="1" applyAlignment="1">
      <alignment horizontal="left"/>
    </xf>
    <xf numFmtId="0" fontId="134" fillId="0" borderId="57" xfId="1193" applyFont="1" applyBorder="1" applyAlignment="1">
      <alignment horizontal="left"/>
    </xf>
    <xf numFmtId="0" fontId="135" fillId="0" borderId="58" xfId="4496" applyFont="1" applyBorder="1" applyAlignment="1">
      <alignment vertical="top"/>
    </xf>
    <xf numFmtId="0" fontId="134" fillId="0" borderId="58" xfId="4496" applyFont="1" applyBorder="1" applyAlignment="1">
      <alignment vertical="top" wrapText="1"/>
    </xf>
    <xf numFmtId="0" fontId="135" fillId="0" borderId="58" xfId="4496" applyFont="1" applyBorder="1"/>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5" fillId="0" borderId="0" xfId="4501"/>
    <xf numFmtId="0" fontId="89" fillId="0" borderId="0" xfId="4501" applyFont="1"/>
    <xf numFmtId="0" fontId="5" fillId="51" borderId="67" xfId="4501" applyFill="1" applyBorder="1"/>
    <xf numFmtId="0" fontId="5" fillId="51" borderId="0" xfId="4501" applyFill="1"/>
    <xf numFmtId="0" fontId="88" fillId="51" borderId="0" xfId="4501" applyFont="1" applyFill="1"/>
    <xf numFmtId="182" fontId="0" fillId="51" borderId="0" xfId="4502" applyNumberFormat="1" applyFont="1" applyFill="1" applyBorder="1" applyAlignment="1"/>
    <xf numFmtId="182" fontId="89" fillId="51" borderId="0" xfId="4502" applyNumberFormat="1" applyFont="1" applyFill="1" applyBorder="1" applyAlignment="1"/>
    <xf numFmtId="182" fontId="143" fillId="51" borderId="0" xfId="4502" applyNumberFormat="1" applyFont="1" applyFill="1" applyBorder="1" applyAlignment="1"/>
    <xf numFmtId="0" fontId="5" fillId="51" borderId="41" xfId="4501" applyFill="1" applyBorder="1"/>
    <xf numFmtId="0" fontId="89" fillId="51" borderId="0" xfId="4501" applyFont="1" applyFill="1"/>
    <xf numFmtId="0" fontId="149" fillId="51" borderId="0" xfId="4501" applyFont="1" applyFill="1"/>
    <xf numFmtId="0" fontId="88" fillId="51" borderId="41" xfId="4501" applyFont="1" applyFill="1" applyBorder="1"/>
    <xf numFmtId="0" fontId="88" fillId="0" borderId="0" xfId="4501" applyFont="1"/>
    <xf numFmtId="0" fontId="88" fillId="45" borderId="0" xfId="4501" applyFont="1" applyFill="1"/>
    <xf numFmtId="0" fontId="5" fillId="45" borderId="0" xfId="4501" applyFill="1"/>
    <xf numFmtId="0" fontId="151" fillId="51" borderId="0" xfId="4501" applyFont="1" applyFill="1"/>
    <xf numFmtId="0" fontId="5" fillId="50" borderId="66" xfId="4501" applyFill="1" applyBorder="1"/>
    <xf numFmtId="0" fontId="5" fillId="50" borderId="29" xfId="4501" applyFill="1" applyBorder="1"/>
    <xf numFmtId="0" fontId="5" fillId="50" borderId="31" xfId="4501" applyFill="1" applyBorder="1"/>
    <xf numFmtId="0" fontId="5" fillId="50" borderId="67" xfId="4501" applyFill="1" applyBorder="1"/>
    <xf numFmtId="0" fontId="5" fillId="50" borderId="0" xfId="4501" applyFill="1"/>
    <xf numFmtId="0" fontId="5" fillId="50" borderId="41" xfId="4501" applyFill="1" applyBorder="1"/>
    <xf numFmtId="0" fontId="5" fillId="50" borderId="88" xfId="4501" applyFill="1" applyBorder="1"/>
    <xf numFmtId="0" fontId="5" fillId="50" borderId="42" xfId="4501" applyFill="1" applyBorder="1"/>
    <xf numFmtId="0" fontId="5" fillId="50" borderId="44" xfId="4501" applyFill="1" applyBorder="1"/>
    <xf numFmtId="0" fontId="139" fillId="45" borderId="0" xfId="4501" applyFont="1" applyFill="1" applyAlignment="1">
      <alignment horizontal="left"/>
    </xf>
    <xf numFmtId="0" fontId="88" fillId="51" borderId="67" xfId="4501" applyFont="1" applyFill="1" applyBorder="1"/>
    <xf numFmtId="49" fontId="88" fillId="51" borderId="67" xfId="4501" applyNumberFormat="1" applyFont="1" applyFill="1" applyBorder="1" applyAlignment="1">
      <alignment horizontal="right" vertical="top"/>
    </xf>
    <xf numFmtId="0" fontId="5" fillId="51" borderId="0" xfId="4501" applyFill="1" applyAlignment="1">
      <alignment vertical="top" wrapText="1"/>
    </xf>
    <xf numFmtId="0" fontId="5" fillId="51" borderId="88" xfId="4501" applyFill="1" applyBorder="1"/>
    <xf numFmtId="0" fontId="5" fillId="51" borderId="42" xfId="4501" applyFill="1" applyBorder="1"/>
    <xf numFmtId="0" fontId="5" fillId="51" borderId="44" xfId="4501" applyFill="1" applyBorder="1"/>
    <xf numFmtId="0" fontId="5" fillId="45" borderId="67" xfId="4501" applyFill="1" applyBorder="1"/>
    <xf numFmtId="0" fontId="5" fillId="45" borderId="41" xfId="4501" applyFill="1" applyBorder="1"/>
    <xf numFmtId="0" fontId="5" fillId="45" borderId="0" xfId="4501" applyFill="1" applyAlignment="1">
      <alignment horizontal="left"/>
    </xf>
    <xf numFmtId="0" fontId="5" fillId="45" borderId="88" xfId="4501" applyFill="1" applyBorder="1"/>
    <xf numFmtId="0" fontId="5" fillId="45" borderId="42" xfId="4501" applyFill="1" applyBorder="1"/>
    <xf numFmtId="0" fontId="5" fillId="45" borderId="44" xfId="4501" applyFill="1" applyBorder="1"/>
    <xf numFmtId="0" fontId="156" fillId="0" borderId="0" xfId="4501" applyFont="1"/>
    <xf numFmtId="0" fontId="18" fillId="0" borderId="0" xfId="0" applyFont="1" applyAlignment="1">
      <alignment horizontal="center" vertical="center" wrapText="1"/>
    </xf>
    <xf numFmtId="0" fontId="19" fillId="0" borderId="3" xfId="0" applyFont="1" applyBorder="1"/>
    <xf numFmtId="0" fontId="19" fillId="0" borderId="5" xfId="0" applyFont="1" applyBorder="1"/>
    <xf numFmtId="0" fontId="19" fillId="0" borderId="4" xfId="271" applyFont="1" applyBorder="1"/>
    <xf numFmtId="0" fontId="19" fillId="0" borderId="3" xfId="271" applyFont="1" applyBorder="1"/>
    <xf numFmtId="0" fontId="19" fillId="0" borderId="5" xfId="271" applyFont="1" applyBorder="1"/>
    <xf numFmtId="168" fontId="17" fillId="44"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70" applyFont="1" applyBorder="1" applyAlignment="1">
      <alignment vertical="top"/>
    </xf>
    <xf numFmtId="183" fontId="84" fillId="0" borderId="0" xfId="4497" applyNumberFormat="1" applyFont="1" applyAlignment="1">
      <alignment vertical="center" wrapText="1"/>
    </xf>
    <xf numFmtId="164" fontId="84" fillId="0" borderId="0" xfId="4497" applyNumberFormat="1" applyFont="1" applyAlignment="1">
      <alignment vertical="center" wrapText="1"/>
    </xf>
    <xf numFmtId="164" fontId="84" fillId="0" borderId="0" xfId="4497" applyNumberFormat="1" applyFont="1" applyAlignment="1">
      <alignment wrapText="1"/>
    </xf>
    <xf numFmtId="0" fontId="22" fillId="0" borderId="0" xfId="4496" applyFont="1"/>
    <xf numFmtId="0" fontId="12" fillId="0" borderId="0" xfId="4496" applyFont="1" applyAlignment="1">
      <alignment vertical="top" wrapText="1" shrinkToFit="1"/>
    </xf>
    <xf numFmtId="0" fontId="157" fillId="0" borderId="0" xfId="4496" applyFont="1"/>
    <xf numFmtId="164" fontId="12" fillId="0" borderId="0" xfId="1193" applyNumberFormat="1" applyAlignment="1">
      <alignment horizontal="right"/>
    </xf>
    <xf numFmtId="164" fontId="12" fillId="0" borderId="0" xfId="4496" applyNumberFormat="1" applyFont="1" applyAlignment="1">
      <alignment horizontal="right"/>
    </xf>
    <xf numFmtId="0" fontId="12" fillId="0" borderId="6" xfId="4496" applyFont="1" applyBorder="1" applyAlignment="1">
      <alignment vertical="top" wrapText="1"/>
    </xf>
    <xf numFmtId="0" fontId="157" fillId="0" borderId="4" xfId="4496" applyFont="1" applyBorder="1"/>
    <xf numFmtId="0" fontId="12" fillId="0" borderId="4" xfId="4496" applyFont="1" applyBorder="1" applyAlignment="1">
      <alignment horizontal="left" vertical="top" wrapText="1" shrinkToFit="1"/>
    </xf>
    <xf numFmtId="0" fontId="22" fillId="0" borderId="0" xfId="4496" applyFont="1" applyAlignment="1">
      <alignment horizontal="left" vertical="top"/>
    </xf>
    <xf numFmtId="0" fontId="12" fillId="0" borderId="0" xfId="4496" applyFont="1" applyAlignment="1">
      <alignment vertical="center" wrapText="1" shrinkToFit="1"/>
    </xf>
    <xf numFmtId="0" fontId="12" fillId="0" borderId="0" xfId="4496" applyFont="1" applyAlignment="1">
      <alignment horizontal="left" vertical="top" shrinkToFit="1"/>
    </xf>
    <xf numFmtId="0" fontId="12" fillId="0" borderId="0" xfId="4496" applyFont="1" applyAlignment="1">
      <alignment horizontal="left" vertical="center" shrinkToFit="1"/>
    </xf>
    <xf numFmtId="0" fontId="22" fillId="0" borderId="4" xfId="4496" applyFont="1" applyBorder="1"/>
    <xf numFmtId="0" fontId="12" fillId="0" borderId="4" xfId="4496" applyFont="1" applyBorder="1" applyAlignment="1">
      <alignment horizontal="left" vertical="top" shrinkToFit="1"/>
    </xf>
    <xf numFmtId="0" fontId="12" fillId="0" borderId="0" xfId="4496" applyFont="1" applyAlignment="1">
      <alignment vertical="center"/>
    </xf>
    <xf numFmtId="0" fontId="18" fillId="0" borderId="0" xfId="4496" applyFont="1"/>
    <xf numFmtId="0" fontId="22" fillId="0" borderId="0" xfId="4496" applyFont="1" applyAlignment="1">
      <alignment horizontal="center"/>
    </xf>
    <xf numFmtId="0" fontId="12" fillId="0" borderId="4" xfId="4496" applyFont="1" applyBorder="1" applyAlignment="1">
      <alignment horizontal="left" vertical="top" wrapText="1"/>
    </xf>
    <xf numFmtId="44" fontId="12" fillId="0" borderId="4" xfId="708" applyFont="1" applyFill="1" applyBorder="1" applyAlignment="1" applyProtection="1">
      <alignment horizontal="left" vertical="top" wrapText="1"/>
    </xf>
    <xf numFmtId="164" fontId="30" fillId="0" borderId="0" xfId="4496" applyNumberFormat="1" applyFont="1" applyAlignment="1">
      <alignment horizontal="left"/>
    </xf>
    <xf numFmtId="0" fontId="22" fillId="0" borderId="0" xfId="4496" applyFont="1" applyAlignment="1">
      <alignment horizontal="left"/>
    </xf>
    <xf numFmtId="0" fontId="12" fillId="0" borderId="4" xfId="4496" applyFont="1" applyBorder="1" applyAlignment="1">
      <alignment vertical="top" wrapText="1"/>
    </xf>
    <xf numFmtId="0" fontId="22" fillId="0" borderId="4" xfId="4496" applyFont="1" applyBorder="1" applyAlignment="1">
      <alignment horizontal="left" vertical="top"/>
    </xf>
    <xf numFmtId="0" fontId="12" fillId="0" borderId="6" xfId="4496" applyFont="1" applyBorder="1" applyAlignment="1">
      <alignment horizontal="left" vertical="top" wrapText="1"/>
    </xf>
    <xf numFmtId="2" fontId="104" fillId="0" borderId="0" xfId="0" applyNumberFormat="1" applyFont="1" applyAlignment="1">
      <alignment horizontal="center"/>
    </xf>
    <xf numFmtId="9" fontId="12" fillId="0" borderId="0" xfId="4495"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6" applyFont="1" applyBorder="1" applyAlignment="1">
      <alignment vertical="center"/>
    </xf>
    <xf numFmtId="0" fontId="12" fillId="0" borderId="51" xfId="4496" applyFont="1" applyBorder="1" applyAlignment="1">
      <alignment vertical="center"/>
    </xf>
    <xf numFmtId="0" fontId="12" fillId="0" borderId="52" xfId="4496" applyFont="1" applyBorder="1" applyAlignment="1">
      <alignment vertical="center"/>
    </xf>
    <xf numFmtId="0" fontId="12" fillId="0" borderId="54" xfId="4496" applyFont="1" applyBorder="1" applyAlignment="1">
      <alignment vertical="center" wrapText="1"/>
    </xf>
    <xf numFmtId="0" fontId="12" fillId="0" borderId="53" xfId="4496"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7" applyFont="1"/>
    <xf numFmtId="168" fontId="42" fillId="5" borderId="11" xfId="0" applyNumberFormat="1" applyFont="1" applyFill="1" applyBorder="1" applyAlignment="1" applyProtection="1">
      <alignment vertical="top" wrapText="1"/>
      <protection locked="0"/>
    </xf>
    <xf numFmtId="43" fontId="40" fillId="0" borderId="0" xfId="4506" applyFont="1" applyAlignment="1" applyProtection="1">
      <alignment horizontal="center"/>
    </xf>
    <xf numFmtId="43" fontId="12" fillId="0" borderId="0" xfId="4506" applyFont="1" applyAlignment="1" applyProtection="1">
      <alignment horizontal="center"/>
    </xf>
    <xf numFmtId="43" fontId="12" fillId="0" borderId="0" xfId="4506"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0" xfId="0" quotePrefix="1" applyFont="1" applyAlignment="1">
      <alignment horizontal="left"/>
    </xf>
    <xf numFmtId="0" fontId="37" fillId="0" borderId="0" xfId="1193"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6" applyNumberFormat="1" applyFont="1"/>
    <xf numFmtId="10" fontId="108" fillId="0" borderId="0" xfId="4497" applyNumberFormat="1" applyFont="1" applyAlignment="1">
      <alignment horizontal="center" vertical="top" wrapText="1"/>
    </xf>
    <xf numFmtId="10" fontId="108" fillId="0" borderId="65" xfId="4497" applyNumberFormat="1" applyFont="1" applyBorder="1" applyAlignment="1">
      <alignment horizontal="center" vertical="top" wrapText="1"/>
    </xf>
    <xf numFmtId="10" fontId="108" fillId="0" borderId="53" xfId="4497" applyNumberFormat="1" applyFont="1" applyBorder="1" applyAlignment="1">
      <alignment horizontal="left" vertical="top"/>
    </xf>
    <xf numFmtId="0" fontId="108" fillId="0" borderId="0" xfId="4496" applyFont="1"/>
    <xf numFmtId="10" fontId="108" fillId="0" borderId="0" xfId="4496" applyNumberFormat="1" applyFont="1"/>
    <xf numFmtId="172" fontId="12" fillId="0" borderId="0" xfId="4496" applyNumberFormat="1" applyFont="1"/>
    <xf numFmtId="0" fontId="0" fillId="0" borderId="10" xfId="0" applyBorder="1" applyAlignment="1">
      <alignment horizontal="left"/>
    </xf>
    <xf numFmtId="1" fontId="12" fillId="0" borderId="0" xfId="1193" applyNumberFormat="1" applyAlignment="1">
      <alignment horizontal="center"/>
    </xf>
    <xf numFmtId="0" fontId="106" fillId="0" borderId="64" xfId="4496"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6" applyFont="1" applyBorder="1" applyAlignment="1">
      <alignment vertical="top"/>
    </xf>
    <xf numFmtId="168" fontId="84" fillId="0" borderId="0" xfId="4500" applyNumberFormat="1" applyFont="1" applyFill="1" applyBorder="1" applyAlignment="1" applyProtection="1">
      <alignment vertical="center"/>
    </xf>
    <xf numFmtId="0" fontId="12" fillId="0" borderId="16" xfId="570" applyBorder="1" applyAlignment="1">
      <alignment horizontal="center"/>
    </xf>
    <xf numFmtId="164" fontId="12" fillId="0" borderId="57" xfId="4496" applyNumberFormat="1" applyFont="1" applyBorder="1" applyAlignment="1">
      <alignment vertical="top" wrapText="1"/>
    </xf>
    <xf numFmtId="164" fontId="12" fillId="0" borderId="58" xfId="4496" applyNumberFormat="1" applyFont="1" applyBorder="1" applyAlignment="1">
      <alignment vertical="top" wrapText="1"/>
    </xf>
    <xf numFmtId="164" fontId="12" fillId="0" borderId="59" xfId="4496" applyNumberFormat="1" applyFont="1" applyBorder="1" applyAlignment="1">
      <alignment vertical="top" wrapText="1"/>
    </xf>
    <xf numFmtId="43" fontId="19" fillId="0" borderId="0" xfId="4506" applyFont="1" applyProtection="1"/>
    <xf numFmtId="0" fontId="19" fillId="0" borderId="0" xfId="570" applyFont="1" applyAlignment="1">
      <alignment vertical="center"/>
    </xf>
    <xf numFmtId="49" fontId="19" fillId="0" borderId="0" xfId="570" applyNumberFormat="1" applyFont="1"/>
    <xf numFmtId="4" fontId="19" fillId="0" borderId="0" xfId="570" applyNumberFormat="1" applyFont="1"/>
    <xf numFmtId="0" fontId="19" fillId="0" borderId="0" xfId="570" quotePrefix="1" applyFont="1"/>
    <xf numFmtId="0" fontId="12" fillId="0" borderId="16" xfId="570" applyBorder="1"/>
    <xf numFmtId="0" fontId="19" fillId="0" borderId="16" xfId="570" applyFont="1" applyBorder="1"/>
    <xf numFmtId="0" fontId="12" fillId="0" borderId="4" xfId="570" applyBorder="1"/>
    <xf numFmtId="0" fontId="19" fillId="0" borderId="4" xfId="570" applyFont="1" applyBorder="1"/>
    <xf numFmtId="49" fontId="12" fillId="0" borderId="4" xfId="570" applyNumberFormat="1" applyBorder="1"/>
    <xf numFmtId="49" fontId="19" fillId="0" borderId="4" xfId="570" applyNumberFormat="1" applyFont="1" applyBorder="1"/>
    <xf numFmtId="0" fontId="42" fillId="5" borderId="11" xfId="0" applyFont="1" applyFill="1" applyBorder="1" applyAlignment="1" applyProtection="1">
      <alignment horizontal="right" vertical="top" wrapText="1"/>
      <protection locked="0"/>
    </xf>
    <xf numFmtId="0" fontId="12" fillId="0" borderId="4" xfId="0" applyFont="1" applyBorder="1"/>
    <xf numFmtId="0" fontId="35" fillId="0" borderId="0" xfId="0" applyFont="1"/>
    <xf numFmtId="0" fontId="12" fillId="0" borderId="0" xfId="0" applyFont="1" applyAlignment="1">
      <alignment horizontal="left" vertical="center"/>
    </xf>
    <xf numFmtId="0" fontId="13" fillId="0" borderId="0" xfId="244" applyFont="1" applyAlignment="1" applyProtection="1">
      <alignment horizontal="center"/>
    </xf>
    <xf numFmtId="0" fontId="12" fillId="0" borderId="0" xfId="0" applyFont="1" applyAlignment="1">
      <alignment horizontal="center" vertical="center"/>
    </xf>
    <xf numFmtId="0" fontId="12" fillId="0" borderId="0" xfId="0" applyFont="1" applyAlignment="1">
      <alignment horizontal="left" indent="4"/>
    </xf>
    <xf numFmtId="0" fontId="12" fillId="0" borderId="0" xfId="0" applyFont="1" applyAlignment="1" applyProtection="1">
      <alignment horizontal="left"/>
      <protection locked="0"/>
    </xf>
    <xf numFmtId="0" fontId="37" fillId="0" borderId="0" xfId="244" applyFont="1" applyFill="1" applyBorder="1" applyAlignment="1" applyProtection="1">
      <alignment horizontal="left"/>
    </xf>
    <xf numFmtId="0" fontId="12" fillId="0" borderId="0" xfId="0" applyFont="1" applyAlignment="1">
      <alignment horizontal="righ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1" fontId="12" fillId="0" borderId="0" xfId="0" applyNumberFormat="1" applyFont="1" applyAlignment="1">
      <alignment horizontal="center"/>
    </xf>
    <xf numFmtId="9" fontId="12" fillId="0" borderId="0" xfId="0" applyNumberFormat="1" applyFont="1"/>
    <xf numFmtId="0" fontId="12" fillId="0" borderId="0" xfId="543"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9" fillId="0" borderId="0" xfId="0" applyFont="1" applyAlignment="1">
      <alignment vertical="top" wrapText="1"/>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12" fillId="0" borderId="6" xfId="543" applyFont="1" applyBorder="1"/>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Font="1"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5"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0" fontId="12"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2" fillId="0" borderId="0" xfId="1193"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12" fillId="0" borderId="0" xfId="1193" applyAlignment="1">
      <alignment horizontal="left"/>
    </xf>
    <xf numFmtId="4" fontId="12" fillId="0" borderId="0" xfId="1193" applyNumberFormat="1" applyAlignment="1">
      <alignment horizontal="left" vertical="top" wrapText="1"/>
    </xf>
    <xf numFmtId="0" fontId="30" fillId="0" borderId="0" xfId="0" applyFont="1" applyAlignment="1">
      <alignment horizontal="left"/>
    </xf>
    <xf numFmtId="0" fontId="19" fillId="0" borderId="0" xfId="0" applyFont="1" applyAlignment="1">
      <alignment horizontal="left"/>
    </xf>
    <xf numFmtId="0" fontId="30" fillId="0" borderId="0" xfId="570" applyFont="1" applyAlignment="1">
      <alignment horizontal="left"/>
    </xf>
    <xf numFmtId="0" fontId="12" fillId="0" borderId="0" xfId="570" applyAlignment="1">
      <alignment horizontal="left" vertical="top" wrapText="1"/>
    </xf>
    <xf numFmtId="0" fontId="12" fillId="0" borderId="0" xfId="570" applyAlignment="1">
      <alignment horizontal="left"/>
    </xf>
    <xf numFmtId="0" fontId="12" fillId="0" borderId="0" xfId="570"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0" xfId="57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4" fontId="12" fillId="0" borderId="0" xfId="570" applyNumberFormat="1" applyAlignment="1">
      <alignment horizontal="left"/>
    </xf>
    <xf numFmtId="0" fontId="12" fillId="0" borderId="0" xfId="570" applyAlignment="1">
      <alignment wrapText="1"/>
    </xf>
    <xf numFmtId="0" fontId="12" fillId="0" borderId="0" xfId="1193" applyAlignment="1">
      <alignment vertical="top" wrapText="1"/>
    </xf>
    <xf numFmtId="0" fontId="19" fillId="0" borderId="0" xfId="0" applyFont="1" applyAlignment="1">
      <alignment horizontal="left" vertical="top"/>
    </xf>
    <xf numFmtId="4" fontId="12" fillId="0" borderId="0" xfId="0" applyNumberFormat="1" applyFont="1" applyAlignment="1">
      <alignment horizontal="left"/>
    </xf>
    <xf numFmtId="0" fontId="19" fillId="0" borderId="0" xfId="1193" applyFont="1" applyAlignment="1">
      <alignment horizontal="left" vertical="top" wrapText="1"/>
    </xf>
    <xf numFmtId="49" fontId="19" fillId="0" borderId="0" xfId="0" applyNumberFormat="1" applyFont="1" applyAlignment="1">
      <alignment horizontal="left"/>
    </xf>
    <xf numFmtId="0" fontId="12" fillId="0" borderId="0" xfId="0" quotePrefix="1" applyFont="1" applyAlignment="1">
      <alignment horizontal="left" vertical="top"/>
    </xf>
    <xf numFmtId="0" fontId="19" fillId="0" borderId="0" xfId="570" applyFont="1" applyAlignment="1">
      <alignment horizontal="left"/>
    </xf>
    <xf numFmtId="0" fontId="19" fillId="0" borderId="0" xfId="570" applyFont="1" applyAlignment="1">
      <alignment horizontal="center"/>
    </xf>
    <xf numFmtId="0" fontId="30" fillId="0" borderId="0" xfId="570" applyFont="1" applyAlignment="1">
      <alignment horizontal="center"/>
    </xf>
    <xf numFmtId="0" fontId="12" fillId="0" borderId="0" xfId="570" applyAlignment="1">
      <alignment horizontal="center"/>
    </xf>
    <xf numFmtId="0" fontId="19" fillId="0" borderId="0" xfId="570" applyFont="1" applyAlignment="1">
      <alignment horizontal="left" vertical="top" wrapText="1"/>
    </xf>
    <xf numFmtId="0" fontId="0" fillId="0" borderId="6" xfId="0" applyBorder="1" applyAlignment="1">
      <alignment horizontal="left"/>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2" xfId="0" applyFont="1" applyBorder="1" applyAlignment="1">
      <alignment horizontal="center"/>
    </xf>
    <xf numFmtId="0" fontId="19" fillId="0" borderId="7" xfId="543" applyFont="1" applyBorder="1" applyAlignment="1">
      <alignment horizontal="right"/>
    </xf>
    <xf numFmtId="0" fontId="0" fillId="0" borderId="3" xfId="0" applyBorder="1" applyAlignment="1">
      <alignment horizontal="left"/>
    </xf>
    <xf numFmtId="0" fontId="0" fillId="0" borderId="4" xfId="0" applyBorder="1" applyAlignment="1">
      <alignment horizontal="left"/>
    </xf>
    <xf numFmtId="0" fontId="19" fillId="0" borderId="7" xfId="0" applyFont="1" applyBorder="1" applyAlignment="1">
      <alignment horizontal="right"/>
    </xf>
    <xf numFmtId="0" fontId="39" fillId="0" borderId="0" xfId="0" applyFont="1" applyAlignment="1">
      <alignment horizontal="center"/>
    </xf>
    <xf numFmtId="0" fontId="0" fillId="5" borderId="4" xfId="0" applyFill="1" applyBorder="1" applyAlignment="1" applyProtection="1">
      <alignment horizontal="left"/>
      <protection locked="0"/>
    </xf>
    <xf numFmtId="0" fontId="12" fillId="0" borderId="0" xfId="543" applyAlignment="1">
      <alignment horizontal="center"/>
    </xf>
    <xf numFmtId="0" fontId="19" fillId="0" borderId="4" xfId="0" applyFont="1" applyBorder="1" applyAlignment="1">
      <alignment horizontal="right"/>
    </xf>
    <xf numFmtId="0" fontId="19" fillId="0" borderId="5" xfId="0" applyFont="1" applyBorder="1" applyAlignment="1">
      <alignment horizontal="right"/>
    </xf>
    <xf numFmtId="0" fontId="0" fillId="5" borderId="3" xfId="0" applyFill="1" applyBorder="1" applyAlignment="1" applyProtection="1">
      <alignment horizontal="left"/>
      <protection locked="0"/>
    </xf>
    <xf numFmtId="168" fontId="0" fillId="0" borderId="0" xfId="0" applyNumberFormat="1" applyAlignment="1">
      <alignment horizontal="center"/>
    </xf>
    <xf numFmtId="0" fontId="19" fillId="0" borderId="6" xfId="0" applyFont="1" applyBorder="1" applyAlignment="1">
      <alignment horizontal="center"/>
    </xf>
    <xf numFmtId="0" fontId="19" fillId="0" borderId="6" xfId="0" applyFont="1" applyBorder="1" applyAlignment="1">
      <alignment horizontal="right"/>
    </xf>
    <xf numFmtId="0" fontId="27" fillId="0" borderId="0" xfId="0" applyFont="1" applyAlignment="1">
      <alignment horizontal="center"/>
    </xf>
    <xf numFmtId="0" fontId="12" fillId="0" borderId="0" xfId="0" applyFont="1" applyAlignment="1">
      <alignment horizontal="center"/>
    </xf>
    <xf numFmtId="0" fontId="20" fillId="0" borderId="0" xfId="0" applyFont="1" applyAlignment="1">
      <alignment horizontal="center"/>
    </xf>
    <xf numFmtId="0" fontId="19" fillId="0" borderId="4" xfId="0" applyFont="1" applyBorder="1" applyAlignment="1">
      <alignment horizontal="center"/>
    </xf>
    <xf numFmtId="0" fontId="12" fillId="0" borderId="4" xfId="0" applyFont="1" applyBorder="1" applyAlignment="1">
      <alignment horizontal="left"/>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0" fontId="0" fillId="0" borderId="5" xfId="0" applyBorder="1" applyAlignment="1">
      <alignment horizontal="left"/>
    </xf>
    <xf numFmtId="0" fontId="0" fillId="0" borderId="12" xfId="0" applyBorder="1" applyAlignment="1">
      <alignment horizontal="center"/>
    </xf>
    <xf numFmtId="0" fontId="42"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0" xfId="570" applyAlignment="1">
      <alignment vertical="top" wrapText="1"/>
    </xf>
    <xf numFmtId="0" fontId="12" fillId="0" borderId="0" xfId="570" applyAlignment="1">
      <alignment horizontal="right" vertical="top" wrapText="1"/>
    </xf>
    <xf numFmtId="0" fontId="88" fillId="51" borderId="41" xfId="4501" applyFont="1" applyFill="1" applyBorder="1" applyAlignment="1">
      <alignment horizontal="center"/>
    </xf>
    <xf numFmtId="0" fontId="140" fillId="50" borderId="4" xfId="4501" applyFont="1" applyFill="1" applyBorder="1" applyAlignment="1">
      <alignment horizontal="center"/>
    </xf>
    <xf numFmtId="0" fontId="140" fillId="50" borderId="81" xfId="4501" applyFont="1" applyFill="1" applyBorder="1" applyAlignment="1">
      <alignment horizontal="center"/>
    </xf>
    <xf numFmtId="0" fontId="88" fillId="48" borderId="3" xfId="4501" applyFont="1" applyFill="1" applyBorder="1" applyAlignment="1" applyProtection="1">
      <alignment horizontal="center"/>
      <protection locked="0"/>
    </xf>
    <xf numFmtId="0" fontId="88" fillId="48" borderId="4" xfId="4501" applyFont="1" applyFill="1" applyBorder="1" applyAlignment="1" applyProtection="1">
      <alignment horizontal="center"/>
      <protection locked="0"/>
    </xf>
    <xf numFmtId="0" fontId="88" fillId="48" borderId="5" xfId="4501" applyFont="1" applyFill="1" applyBorder="1" applyAlignment="1" applyProtection="1">
      <alignment horizontal="center"/>
      <protection locked="0"/>
    </xf>
    <xf numFmtId="0" fontId="12" fillId="0" borderId="58" xfId="4496" applyFont="1" applyBorder="1" applyAlignment="1">
      <alignment vertical="center" wrapText="1"/>
    </xf>
    <xf numFmtId="0" fontId="12" fillId="0" borderId="59" xfId="4496" applyFont="1" applyBorder="1" applyAlignment="1">
      <alignment vertical="center" wrapText="1"/>
    </xf>
    <xf numFmtId="0" fontId="12" fillId="0" borderId="0" xfId="4496" applyFont="1" applyAlignment="1">
      <alignment horizontal="left" vertical="center" wrapText="1"/>
    </xf>
    <xf numFmtId="0" fontId="19" fillId="0" borderId="0" xfId="4496" applyFont="1" applyAlignment="1">
      <alignment horizontal="right"/>
    </xf>
    <xf numFmtId="0" fontId="108" fillId="0" borderId="53" xfId="4497" applyFont="1" applyBorder="1" applyAlignment="1">
      <alignment horizontal="left" vertical="top" wrapText="1"/>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0" fontId="19" fillId="0" borderId="0" xfId="4496" applyFont="1" applyAlignment="1">
      <alignment horizontal="center" vertical="top"/>
    </xf>
    <xf numFmtId="0" fontId="12" fillId="0" borderId="0" xfId="1193" applyAlignment="1">
      <alignment horizontal="right"/>
    </xf>
    <xf numFmtId="9" fontId="12" fillId="0" borderId="0" xfId="1193" quotePrefix="1" applyNumberFormat="1" applyAlignment="1">
      <alignment horizontal="center"/>
    </xf>
    <xf numFmtId="0" fontId="12" fillId="0" borderId="0" xfId="4496" applyFont="1" applyAlignment="1">
      <alignment horizontal="left"/>
    </xf>
    <xf numFmtId="0" fontId="19" fillId="0" borderId="0" xfId="4496" applyFont="1" applyAlignment="1">
      <alignment horizontal="left" vertical="top"/>
    </xf>
    <xf numFmtId="0" fontId="106" fillId="0" borderId="0" xfId="4496" applyAlignment="1" applyProtection="1">
      <alignment horizontal="center"/>
      <protection locked="0"/>
    </xf>
    <xf numFmtId="165" fontId="12" fillId="0" borderId="0" xfId="1193" applyNumberFormat="1" applyAlignment="1">
      <alignment horizontal="right"/>
    </xf>
    <xf numFmtId="0" fontId="12" fillId="0" borderId="0" xfId="4496" applyFont="1" applyAlignment="1">
      <alignment horizontal="left" vertical="top" wrapText="1"/>
    </xf>
    <xf numFmtId="0" fontId="12" fillId="0" borderId="58" xfId="4496" applyFont="1" applyBorder="1" applyAlignment="1">
      <alignment horizontal="left" vertical="top" wrapText="1"/>
    </xf>
    <xf numFmtId="0" fontId="12" fillId="0" borderId="51" xfId="4496" applyFont="1" applyBorder="1" applyAlignment="1">
      <alignment horizontal="left" vertical="top" wrapText="1"/>
    </xf>
    <xf numFmtId="0" fontId="12" fillId="0" borderId="0" xfId="4496" applyFont="1" applyAlignment="1">
      <alignment horizontal="left" vertical="center" wrapText="1" shrinkToFit="1"/>
    </xf>
    <xf numFmtId="0" fontId="20" fillId="0" borderId="0" xfId="4496" applyFont="1" applyAlignment="1">
      <alignment horizontal="center"/>
    </xf>
    <xf numFmtId="0" fontId="12" fillId="0" borderId="0" xfId="4496" applyFont="1" applyAlignment="1">
      <alignment horizontal="left" vertical="top" wrapText="1" shrinkToFit="1"/>
    </xf>
    <xf numFmtId="44" fontId="12" fillId="0" borderId="0" xfId="708" applyFont="1" applyFill="1" applyBorder="1" applyAlignment="1" applyProtection="1">
      <alignment horizontal="left" vertical="top" wrapText="1"/>
    </xf>
    <xf numFmtId="0" fontId="116" fillId="0" borderId="0" xfId="4496" applyFont="1" applyAlignment="1">
      <alignment horizontal="left" vertical="top" wrapText="1"/>
    </xf>
    <xf numFmtId="0" fontId="19" fillId="0" borderId="0" xfId="4496" applyFont="1" applyAlignment="1">
      <alignment horizontal="left" vertical="top" wrapText="1"/>
    </xf>
    <xf numFmtId="0" fontId="19" fillId="0" borderId="0" xfId="4496" applyFont="1" applyAlignment="1">
      <alignment horizontal="center"/>
    </xf>
    <xf numFmtId="0" fontId="19" fillId="0" borderId="54" xfId="4496" applyFont="1" applyBorder="1" applyAlignment="1">
      <alignment horizontal="center"/>
    </xf>
    <xf numFmtId="0" fontId="20" fillId="0" borderId="51" xfId="4496" applyFont="1" applyBorder="1" applyAlignment="1">
      <alignment horizontal="left" vertical="top" wrapText="1"/>
    </xf>
    <xf numFmtId="0" fontId="20" fillId="0" borderId="0" xfId="4496" applyFont="1" applyAlignment="1">
      <alignment horizontal="left" vertical="top" wrapText="1"/>
    </xf>
    <xf numFmtId="0" fontId="19" fillId="0" borderId="54" xfId="4496" applyFont="1" applyBorder="1" applyAlignment="1">
      <alignment horizontal="center" vertical="top"/>
    </xf>
    <xf numFmtId="0" fontId="106" fillId="0" borderId="0" xfId="4496" applyAlignment="1">
      <alignment horizontal="center"/>
    </xf>
    <xf numFmtId="0" fontId="106" fillId="0" borderId="53" xfId="4496" applyBorder="1" applyAlignment="1">
      <alignment horizontal="center"/>
    </xf>
    <xf numFmtId="0" fontId="19" fillId="0" borderId="4" xfId="4496" applyFont="1" applyBorder="1" applyAlignment="1">
      <alignment horizontal="left"/>
    </xf>
    <xf numFmtId="0" fontId="19" fillId="0" borderId="5" xfId="4496" applyFont="1" applyBorder="1" applyAlignment="1">
      <alignment horizontal="left"/>
    </xf>
    <xf numFmtId="0" fontId="19" fillId="0" borderId="3" xfId="4496" applyFont="1" applyBorder="1" applyAlignment="1">
      <alignment horizontal="left"/>
    </xf>
    <xf numFmtId="0" fontId="84" fillId="0" borderId="0" xfId="4497" applyFont="1" applyAlignment="1">
      <alignment horizontal="center" vertical="center"/>
    </xf>
    <xf numFmtId="0" fontId="42" fillId="0" borderId="0" xfId="570" applyFont="1" applyAlignment="1">
      <alignment horizontal="left"/>
    </xf>
    <xf numFmtId="0" fontId="17" fillId="0" borderId="0" xfId="570" applyFont="1" applyAlignment="1">
      <alignment horizontal="left" vertical="center" wrapText="1"/>
    </xf>
    <xf numFmtId="0" fontId="17" fillId="0" borderId="6" xfId="570" applyFont="1" applyBorder="1" applyAlignment="1">
      <alignment horizontal="left" vertical="center" wrapText="1"/>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1193"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70" applyFont="1" applyAlignment="1">
      <alignment horizontal="left"/>
    </xf>
    <xf numFmtId="4" fontId="12" fillId="0" borderId="0" xfId="570" applyNumberFormat="1" applyAlignment="1">
      <alignment horizontal="left"/>
    </xf>
    <xf numFmtId="0" fontId="12" fillId="0" borderId="0" xfId="570" applyAlignment="1">
      <alignment horizontal="left" vertical="top" wrapText="1"/>
    </xf>
    <xf numFmtId="4" fontId="30" fillId="0" borderId="0" xfId="570" applyNumberFormat="1" applyFont="1" applyAlignment="1">
      <alignment horizontal="left" vertical="top" wrapText="1"/>
    </xf>
    <xf numFmtId="4" fontId="12" fillId="0" borderId="0" xfId="570"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70" applyFont="1" applyBorder="1" applyAlignment="1">
      <alignment horizontal="left"/>
    </xf>
    <xf numFmtId="0" fontId="19" fillId="0" borderId="4" xfId="570"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70" applyFont="1" applyAlignment="1">
      <alignment horizontal="left" vertical="top"/>
    </xf>
    <xf numFmtId="0" fontId="12" fillId="0" borderId="0" xfId="570" applyAlignment="1">
      <alignment horizontal="left" vertical="top"/>
    </xf>
    <xf numFmtId="0" fontId="19" fillId="0" borderId="0" xfId="570"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3" applyNumberFormat="1" applyAlignment="1">
      <alignment horizontal="left" vertical="top" wrapText="1"/>
    </xf>
    <xf numFmtId="0" fontId="30" fillId="0" borderId="0" xfId="0" applyFont="1" applyAlignment="1">
      <alignment horizontal="center"/>
    </xf>
    <xf numFmtId="0" fontId="0" fillId="0" borderId="0" xfId="0" applyAlignment="1"/>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3" applyNumberFormat="1" applyAlignment="1">
      <alignment horizontal="left" vertical="top" wrapText="1"/>
    </xf>
    <xf numFmtId="0" fontId="30" fillId="0" borderId="0" xfId="570" applyFont="1" applyAlignment="1">
      <alignment horizontal="left" vertical="top" wrapText="1"/>
    </xf>
    <xf numFmtId="0" fontId="12" fillId="0" borderId="0" xfId="570"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3"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3" applyFont="1" applyAlignment="1">
      <alignment horizontal="left"/>
    </xf>
    <xf numFmtId="0" fontId="19" fillId="0" borderId="0" xfId="271" applyFont="1" applyAlignment="1">
      <alignment horizontal="left" vertical="top" wrapText="1"/>
    </xf>
    <xf numFmtId="0" fontId="100" fillId="0" borderId="0" xfId="570" applyFont="1" applyAlignment="1">
      <alignment horizontal="center"/>
    </xf>
    <xf numFmtId="0" fontId="101" fillId="0" borderId="0" xfId="570" applyFont="1" applyAlignment="1"/>
    <xf numFmtId="0" fontId="12" fillId="0" borderId="0" xfId="570" applyAlignment="1">
      <alignment wrapText="1"/>
    </xf>
    <xf numFmtId="0" fontId="19" fillId="0" borderId="0" xfId="570" applyFont="1" applyAlignment="1">
      <alignment wrapText="1"/>
    </xf>
    <xf numFmtId="0" fontId="27" fillId="0" borderId="0" xfId="570" applyFont="1" applyAlignment="1">
      <alignment horizontal="center"/>
    </xf>
    <xf numFmtId="0" fontId="12" fillId="0" borderId="0" xfId="570" applyAlignment="1"/>
    <xf numFmtId="0" fontId="12" fillId="0" borderId="0" xfId="1193" applyAlignment="1">
      <alignment vertical="top" wrapText="1"/>
    </xf>
    <xf numFmtId="0" fontId="30" fillId="0" borderId="0" xfId="570" applyFont="1" applyAlignment="1">
      <alignment horizontal="center"/>
    </xf>
    <xf numFmtId="0" fontId="19" fillId="0" borderId="0" xfId="570" applyFont="1" applyAlignment="1">
      <alignment horizontal="center"/>
    </xf>
    <xf numFmtId="0" fontId="12" fillId="0" borderId="15" xfId="570" applyBorder="1" applyAlignment="1">
      <alignment horizontal="center" vertical="top" wrapText="1"/>
    </xf>
    <xf numFmtId="0" fontId="12" fillId="0" borderId="14" xfId="570" applyBorder="1" applyAlignment="1">
      <alignment horizontal="center" vertical="top" wrapText="1"/>
    </xf>
    <xf numFmtId="0" fontId="12" fillId="0" borderId="13" xfId="570" applyBorder="1" applyAlignment="1">
      <alignment horizontal="center" vertical="top" wrapText="1"/>
    </xf>
    <xf numFmtId="0" fontId="12" fillId="0" borderId="0" xfId="1193" applyAlignment="1" applyProtection="1">
      <alignment horizontal="left" vertical="top" wrapText="1"/>
      <protection locked="0"/>
    </xf>
    <xf numFmtId="0" fontId="12" fillId="0" borderId="27" xfId="570" applyBorder="1" applyAlignment="1">
      <alignment horizontal="left"/>
    </xf>
    <xf numFmtId="0" fontId="13" fillId="0" borderId="0" xfId="244" applyAlignment="1" applyProtection="1">
      <alignment horizontal="left" vertical="top" wrapText="1"/>
    </xf>
    <xf numFmtId="0" fontId="19" fillId="0" borderId="0" xfId="570"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570" applyFont="1" applyAlignment="1">
      <alignment horizontal="left" vertical="top" wrapText="1"/>
    </xf>
    <xf numFmtId="0" fontId="12" fillId="0" borderId="0" xfId="570" applyAlignment="1">
      <alignment horizontal="center"/>
    </xf>
    <xf numFmtId="0" fontId="19" fillId="0" borderId="0" xfId="0" applyFont="1" applyAlignment="1">
      <alignment horizontal="left" vertical="top"/>
    </xf>
    <xf numFmtId="0" fontId="30" fillId="0" borderId="0" xfId="570" applyFont="1" applyAlignment="1">
      <alignment horizontal="left" wrapText="1"/>
    </xf>
    <xf numFmtId="0" fontId="13" fillId="0" borderId="0" xfId="244" applyNumberFormat="1" applyFill="1" applyAlignment="1" applyProtection="1">
      <alignment horizontal="left"/>
    </xf>
    <xf numFmtId="0" fontId="19" fillId="0" borderId="16" xfId="570" applyFont="1" applyBorder="1" applyAlignment="1">
      <alignment horizontal="left"/>
    </xf>
    <xf numFmtId="0" fontId="12" fillId="0" borderId="0" xfId="0" quotePrefix="1" applyFont="1" applyAlignment="1">
      <alignment horizontal="left" vertical="top" wrapText="1"/>
    </xf>
    <xf numFmtId="0" fontId="12" fillId="0" borderId="0" xfId="0" quotePrefix="1" applyFont="1" applyAlignment="1">
      <alignment horizontal="left" vertical="top"/>
    </xf>
    <xf numFmtId="0" fontId="19" fillId="0" borderId="0" xfId="1193" applyFont="1" applyAlignment="1">
      <alignment horizontal="left" vertical="top" wrapText="1"/>
    </xf>
    <xf numFmtId="49" fontId="19" fillId="0" borderId="0" xfId="0" applyNumberFormat="1" applyFont="1" applyAlignment="1">
      <alignment horizontal="left"/>
    </xf>
    <xf numFmtId="0" fontId="30" fillId="0" borderId="0" xfId="1193" applyFont="1" applyAlignment="1">
      <alignment horizontal="left" vertical="top" wrapText="1"/>
    </xf>
    <xf numFmtId="49" fontId="19" fillId="0" borderId="0" xfId="0" applyNumberFormat="1" applyFont="1" applyAlignment="1">
      <alignment horizontal="left" vertical="top"/>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70" applyAlignment="1">
      <alignment horizontal="left" wrapText="1"/>
    </xf>
    <xf numFmtId="0" fontId="0" fillId="5" borderId="4" xfId="0" applyFill="1" applyBorder="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44" borderId="6" xfId="0" applyFill="1" applyBorder="1" applyAlignment="1" applyProtection="1">
      <alignment horizontal="left"/>
      <protection locked="0"/>
    </xf>
    <xf numFmtId="0" fontId="12" fillId="46" borderId="11" xfId="0" applyFont="1" applyFill="1" applyBorder="1" applyAlignment="1">
      <alignment horizontal="center"/>
    </xf>
    <xf numFmtId="0" fontId="12" fillId="46" borderId="3" xfId="0" applyFont="1" applyFill="1" applyBorder="1" applyAlignment="1">
      <alignment horizontal="center"/>
    </xf>
    <xf numFmtId="0" fontId="12" fillId="46" borderId="4" xfId="0" applyFont="1" applyFill="1" applyBorder="1" applyAlignment="1">
      <alignment horizontal="center"/>
    </xf>
    <xf numFmtId="0" fontId="12" fillId="46"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14" fontId="0" fillId="5" borderId="11"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4"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2" fillId="44" borderId="3" xfId="0" applyNumberFormat="1" applyFont="1" applyFill="1" applyBorder="1" applyAlignment="1" applyProtection="1">
      <alignment horizontal="center"/>
      <protection locked="0"/>
    </xf>
    <xf numFmtId="168" fontId="12" fillId="44" borderId="4" xfId="0" applyNumberFormat="1" applyFont="1" applyFill="1" applyBorder="1" applyAlignment="1" applyProtection="1">
      <alignment horizontal="center"/>
      <protection locked="0"/>
    </xf>
    <xf numFmtId="168" fontId="12"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7"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12" fillId="0" borderId="3"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12" fillId="5" borderId="11" xfId="0" applyNumberFormat="1" applyFont="1" applyFill="1" applyBorder="1" applyAlignment="1" applyProtection="1">
      <alignment horizontal="center"/>
      <protection locked="0"/>
    </xf>
    <xf numFmtId="10" fontId="12" fillId="0" borderId="11" xfId="0" applyNumberFormat="1" applyFont="1" applyBorder="1" applyAlignment="1">
      <alignment horizontal="center"/>
    </xf>
    <xf numFmtId="3" fontId="0" fillId="0" borderId="6" xfId="0" applyNumberFormat="1" applyBorder="1" applyAlignment="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20" fillId="44" borderId="6" xfId="0" applyFont="1" applyFill="1" applyBorder="1" applyAlignment="1" applyProtection="1">
      <alignment horizontal="left"/>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3"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0" fillId="54"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20" fillId="5" borderId="6" xfId="0" applyFon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6" xfId="0" applyBorder="1" applyAlignment="1">
      <alignment horizontal="left"/>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1" fontId="12"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2" fillId="44" borderId="4" xfId="0" applyFont="1" applyFill="1" applyBorder="1" applyAlignment="1" applyProtection="1">
      <alignment horizontal="left" wrapText="1"/>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0" borderId="6" xfId="0" applyBorder="1" applyAlignment="1" applyProtection="1">
      <alignment horizontal="center"/>
      <protection locked="0"/>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0" fontId="12"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9" fontId="20" fillId="44" borderId="3" xfId="0" applyNumberFormat="1" applyFont="1" applyFill="1" applyBorder="1" applyAlignment="1" applyProtection="1">
      <alignment horizontal="center"/>
      <protection locked="0"/>
    </xf>
    <xf numFmtId="179" fontId="20" fillId="44" borderId="4" xfId="0" applyNumberFormat="1" applyFont="1" applyFill="1" applyBorder="1" applyAlignment="1" applyProtection="1">
      <alignment horizontal="center"/>
      <protection locked="0"/>
    </xf>
    <xf numFmtId="179" fontId="20" fillId="44" borderId="5" xfId="0" applyNumberFormat="1" applyFont="1" applyFill="1" applyBorder="1" applyAlignment="1" applyProtection="1">
      <alignment horizontal="center"/>
      <protection locked="0"/>
    </xf>
    <xf numFmtId="0" fontId="12"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2" fillId="5" borderId="9" xfId="0" applyFont="1" applyFill="1" applyBorder="1" applyAlignment="1" applyProtection="1">
      <alignment horizontal="center"/>
      <protection locked="0"/>
    </xf>
    <xf numFmtId="174" fontId="12" fillId="44" borderId="3" xfId="0" applyNumberFormat="1" applyFont="1" applyFill="1" applyBorder="1" applyAlignment="1" applyProtection="1">
      <alignment horizontal="center"/>
      <protection locked="0"/>
    </xf>
    <xf numFmtId="174" fontId="12" fillId="44" borderId="4" xfId="0" applyNumberFormat="1" applyFont="1" applyFill="1" applyBorder="1" applyAlignment="1" applyProtection="1">
      <alignment horizontal="center"/>
      <protection locked="0"/>
    </xf>
    <xf numFmtId="174" fontId="12"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0" fillId="44" borderId="4" xfId="0"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9" fillId="0" borderId="11" xfId="0" applyFont="1" applyBorder="1" applyAlignment="1">
      <alignment horizontal="center" vertical="top" wrapText="1"/>
    </xf>
    <xf numFmtId="0" fontId="12" fillId="0" borderId="11" xfId="0"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11" xfId="543" applyBorder="1" applyAlignment="1">
      <alignment horizontal="center"/>
    </xf>
    <xf numFmtId="49" fontId="0" fillId="5" borderId="6" xfId="0" applyNumberFormat="1" applyFill="1" applyBorder="1" applyAlignment="1" applyProtection="1">
      <alignment horizontal="center"/>
      <protection locked="0"/>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2" fontId="0" fillId="0" borderId="6" xfId="0" applyNumberFormat="1" applyBorder="1" applyAlignment="1">
      <alignment horizontal="center"/>
    </xf>
    <xf numFmtId="0" fontId="12" fillId="0" borderId="0" xfId="0" applyFont="1" applyAlignment="1">
      <alignment horizontal="center"/>
    </xf>
    <xf numFmtId="0" fontId="12" fillId="0" borderId="6" xfId="0" applyFont="1" applyBorder="1" applyAlignment="1" applyProtection="1">
      <alignment horizontal="center"/>
      <protection locked="0"/>
    </xf>
    <xf numFmtId="0" fontId="0" fillId="54" borderId="4" xfId="0" applyFill="1" applyBorder="1" applyAlignment="1" applyProtection="1">
      <alignment horizontal="left"/>
      <protection locked="0"/>
    </xf>
    <xf numFmtId="0" fontId="12" fillId="54" borderId="6" xfId="0" applyFont="1" applyFill="1" applyBorder="1" applyAlignment="1" applyProtection="1">
      <alignment horizontal="left"/>
      <protection locked="0"/>
    </xf>
    <xf numFmtId="168" fontId="12"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12" fillId="54" borderId="4" xfId="0" applyFont="1" applyFill="1" applyBorder="1" applyAlignment="1" applyProtection="1">
      <alignment horizontal="left"/>
      <protection locked="0"/>
    </xf>
    <xf numFmtId="0" fontId="0" fillId="54" borderId="6" xfId="0" applyFill="1" applyBorder="1" applyAlignment="1" applyProtection="1">
      <alignment horizontal="left"/>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0" fontId="0" fillId="5" borderId="6" xfId="0" applyFill="1" applyBorder="1" applyAlignment="1" applyProtection="1">
      <alignment horizontal="left" wrapText="1"/>
      <protection locked="0"/>
    </xf>
    <xf numFmtId="0" fontId="0" fillId="54"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54" borderId="6"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2" fillId="54" borderId="0" xfId="0" applyFont="1" applyFill="1" applyAlignment="1" applyProtection="1">
      <alignment horizontal="left" vertical="top" wrapText="1"/>
      <protection locked="0"/>
    </xf>
    <xf numFmtId="0" fontId="0" fillId="44" borderId="6" xfId="0" applyFill="1" applyBorder="1" applyAlignment="1" applyProtection="1">
      <alignment horizontal="center"/>
      <protection locked="0"/>
    </xf>
    <xf numFmtId="0" fontId="0" fillId="5" borderId="6" xfId="0" applyFill="1" applyBorder="1" applyAlignment="1" applyProtection="1">
      <protection locked="0"/>
    </xf>
    <xf numFmtId="0" fontId="12" fillId="44" borderId="0" xfId="0" applyFont="1" applyFill="1" applyAlignment="1" applyProtection="1">
      <alignment horizontal="left" vertical="center" wrapText="1"/>
      <protection locked="0"/>
    </xf>
    <xf numFmtId="0" fontId="12" fillId="44"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73" fontId="0" fillId="5" borderId="6" xfId="0" applyNumberFormat="1" applyFill="1" applyBorder="1" applyAlignment="1" applyProtection="1">
      <alignment horizontal="center"/>
      <protection locked="0"/>
    </xf>
    <xf numFmtId="0" fontId="12" fillId="5" borderId="6" xfId="244" applyFont="1" applyFill="1" applyBorder="1" applyAlignment="1" applyProtection="1">
      <alignment horizontal="left"/>
      <protection locked="0"/>
    </xf>
    <xf numFmtId="0" fontId="12" fillId="5" borderId="0" xfId="244"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2" fillId="0" borderId="6" xfId="0" applyFont="1" applyBorder="1" applyAlignment="1">
      <alignment horizontal="left" wrapText="1"/>
    </xf>
    <xf numFmtId="0" fontId="27" fillId="0" borderId="0" xfId="0" applyFont="1" applyAlignment="1">
      <alignment horizontal="center"/>
    </xf>
    <xf numFmtId="0" fontId="12" fillId="0" borderId="4" xfId="0" applyFont="1" applyBorder="1" applyAlignment="1" applyProtection="1">
      <alignment horizontal="left"/>
      <protection locked="0"/>
    </xf>
    <xf numFmtId="0" fontId="19" fillId="0" borderId="9"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6" fontId="0" fillId="5" borderId="6" xfId="0" applyNumberForma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9" fillId="0" borderId="11" xfId="0" applyFont="1" applyBorder="1" applyAlignment="1">
      <alignment horizontal="center" wrapText="1"/>
    </xf>
    <xf numFmtId="2" fontId="0" fillId="5" borderId="6" xfId="0" applyNumberFormat="1" applyFill="1" applyBorder="1" applyAlignment="1" applyProtection="1">
      <alignment horizontal="center"/>
      <protection locked="0"/>
    </xf>
    <xf numFmtId="168" fontId="12"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right"/>
      <protection locked="0"/>
    </xf>
    <xf numFmtId="14" fontId="12"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168" fontId="0" fillId="0" borderId="11" xfId="0" applyNumberForma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9" fillId="0" borderId="11" xfId="0" applyFont="1" applyBorder="1" applyAlignment="1">
      <alignment horizontal="center"/>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71" fontId="12" fillId="0" borderId="0" xfId="543" applyNumberFormat="1" applyAlignment="1">
      <alignment horizontal="center"/>
    </xf>
    <xf numFmtId="168" fontId="0" fillId="5" borderId="11" xfId="0" applyNumberFormat="1" applyFill="1" applyBorder="1" applyAlignment="1" applyProtection="1">
      <protection locked="0"/>
    </xf>
    <xf numFmtId="9" fontId="12" fillId="0" borderId="0" xfId="543" applyNumberFormat="1" applyAlignment="1">
      <alignment horizontal="center" vertical="center"/>
    </xf>
    <xf numFmtId="0" fontId="20" fillId="54" borderId="3" xfId="0" applyFont="1" applyFill="1" applyBorder="1" applyAlignment="1" applyProtection="1">
      <protection locked="0"/>
    </xf>
    <xf numFmtId="0" fontId="20" fillId="54" borderId="4" xfId="0" applyFont="1" applyFill="1" applyBorder="1" applyAlignment="1" applyProtection="1">
      <protection locked="0"/>
    </xf>
    <xf numFmtId="0" fontId="20" fillId="54" borderId="106" xfId="0" applyFont="1" applyFill="1" applyBorder="1" applyAlignment="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0" borderId="11" xfId="0" applyNumberFormat="1" applyBorder="1" applyAlignment="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2" fillId="5" borderId="3"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168" fontId="21" fillId="0" borderId="0" xfId="544" applyNumberFormat="1" applyAlignment="1">
      <alignment horizontal="right" vertical="center" wrapText="1"/>
    </xf>
    <xf numFmtId="174" fontId="21" fillId="0" borderId="0" xfId="544" applyNumberFormat="1" applyAlignment="1">
      <alignment horizontal="center" vertical="center" wrapText="1"/>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174" fontId="12" fillId="0" borderId="3" xfId="543" applyNumberFormat="1" applyBorder="1" applyAlignment="1">
      <alignment horizontal="center" vertical="center"/>
    </xf>
    <xf numFmtId="174" fontId="12" fillId="0" borderId="4" xfId="543" applyNumberFormat="1" applyBorder="1" applyAlignment="1">
      <alignment horizontal="center" vertical="center"/>
    </xf>
    <xf numFmtId="174" fontId="12" fillId="0" borderId="5" xfId="543" applyNumberFormat="1" applyBorder="1" applyAlignment="1">
      <alignment horizontal="center" vertical="center"/>
    </xf>
    <xf numFmtId="168" fontId="0" fillId="0" borderId="0" xfId="0" applyNumberFormat="1" applyAlignment="1">
      <alignment horizontal="center"/>
    </xf>
    <xf numFmtId="0" fontId="12" fillId="0" borderId="0" xfId="543" applyAlignment="1">
      <alignment horizontal="left"/>
    </xf>
    <xf numFmtId="168" fontId="12" fillId="0" borderId="0" xfId="543" applyNumberFormat="1" applyAlignment="1">
      <alignment horizontal="center" vertical="center"/>
    </xf>
    <xf numFmtId="0" fontId="12" fillId="0" borderId="6" xfId="543" applyBorder="1" applyAlignment="1">
      <alignment horizontal="left"/>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68" fontId="12"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2" borderId="11" xfId="0" applyFont="1" applyFill="1" applyBorder="1" applyAlignment="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74" fontId="42" fillId="5" borderId="3" xfId="0" applyNumberFormat="1" applyFont="1" applyFill="1" applyBorder="1" applyAlignment="1" applyProtection="1">
      <alignment horizontal="center"/>
      <protection locked="0"/>
    </xf>
    <xf numFmtId="174" fontId="42" fillId="5" borderId="4" xfId="0" applyNumberFormat="1" applyFont="1" applyFill="1" applyBorder="1" applyAlignment="1" applyProtection="1">
      <alignment horizontal="center"/>
      <protection locked="0"/>
    </xf>
    <xf numFmtId="174" fontId="42"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left"/>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68" fontId="12" fillId="11" borderId="3" xfId="543" applyNumberFormat="1" applyFill="1" applyBorder="1" applyAlignment="1">
      <alignment horizontal="center"/>
    </xf>
    <xf numFmtId="168" fontId="12" fillId="11" borderId="4" xfId="543" applyNumberFormat="1" applyFill="1" applyBorder="1" applyAlignment="1">
      <alignment horizontal="center"/>
    </xf>
    <xf numFmtId="168" fontId="12" fillId="11" borderId="5" xfId="543" applyNumberFormat="1" applyFill="1" applyBorder="1" applyAlignment="1">
      <alignment horizontal="center"/>
    </xf>
    <xf numFmtId="0" fontId="19" fillId="5" borderId="11" xfId="0" applyFont="1" applyFill="1" applyBorder="1" applyAlignment="1" applyProtection="1">
      <alignment horizontal="center"/>
      <protection locked="0"/>
    </xf>
    <xf numFmtId="3" fontId="35" fillId="11" borderId="6" xfId="543" applyNumberFormat="1" applyFont="1" applyFill="1" applyBorder="1" applyAlignment="1">
      <alignment horizontal="left" vertical="center" wrapText="1"/>
    </xf>
    <xf numFmtId="0" fontId="0" fillId="5" borderId="3" xfId="0" quotePrefix="1" applyFill="1" applyBorder="1" applyAlignment="1" applyProtection="1">
      <alignment horizontal="right"/>
      <protection locked="0"/>
    </xf>
    <xf numFmtId="0" fontId="21" fillId="5" borderId="6" xfId="27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0" fontId="43" fillId="0" borderId="1" xfId="0" applyFont="1" applyBorder="1" applyAlignment="1">
      <alignment horizontal="center" wrapText="1"/>
    </xf>
    <xf numFmtId="0" fontId="43" fillId="0" borderId="2" xfId="0" applyFont="1" applyBorder="1" applyAlignment="1">
      <alignment horizontal="center" wrapText="1"/>
    </xf>
    <xf numFmtId="0" fontId="43" fillId="0" borderId="7" xfId="0" applyFont="1" applyBorder="1" applyAlignment="1">
      <alignment horizontal="center" wrapText="1"/>
    </xf>
    <xf numFmtId="0" fontId="43" fillId="0" borderId="8"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9" xfId="0" applyFont="1" applyBorder="1" applyAlignment="1">
      <alignment horizontal="center" wrapText="1"/>
    </xf>
    <xf numFmtId="0" fontId="43" fillId="0" borderId="6" xfId="0" applyFont="1" applyBorder="1" applyAlignment="1">
      <alignment horizontal="center" wrapText="1"/>
    </xf>
    <xf numFmtId="0" fontId="43" fillId="0" borderId="10" xfId="0" applyFont="1" applyBorder="1" applyAlignment="1">
      <alignment horizontal="center" wrapText="1"/>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79" fontId="0" fillId="0" borderId="6" xfId="0" applyNumberFormat="1" applyBorder="1" applyAlignment="1">
      <alignment horizontal="center"/>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0" fontId="18" fillId="3" borderId="0" xfId="0" applyFont="1" applyFill="1" applyAlignment="1">
      <alignment horizontal="center" vertical="center"/>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1" borderId="3" xfId="543" applyFont="1" applyFill="1" applyBorder="1" applyAlignment="1">
      <alignment horizontal="center"/>
    </xf>
    <xf numFmtId="0" fontId="19" fillId="11" borderId="4" xfId="543" applyFont="1" applyFill="1" applyBorder="1" applyAlignment="1">
      <alignment horizontal="center"/>
    </xf>
    <xf numFmtId="0" fontId="19" fillId="11"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5" borderId="3" xfId="543" applyFill="1" applyBorder="1" applyAlignment="1" applyProtection="1">
      <alignment horizontal="left" vertical="top" wrapText="1"/>
      <protection locked="0"/>
    </xf>
    <xf numFmtId="0" fontId="12" fillId="5" borderId="4" xfId="543" applyFont="1" applyFill="1" applyBorder="1" applyAlignment="1" applyProtection="1">
      <alignment horizontal="left" vertical="top" wrapText="1"/>
      <protection locked="0"/>
    </xf>
    <xf numFmtId="0" fontId="12"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0" fontId="19" fillId="0" borderId="8" xfId="0" applyFont="1" applyBorder="1" applyAlignment="1">
      <alignment horizontal="center"/>
    </xf>
    <xf numFmtId="0" fontId="19" fillId="0" borderId="12" xfId="0" applyFont="1" applyBorder="1" applyAlignment="1">
      <alignment horizontal="center"/>
    </xf>
    <xf numFmtId="0" fontId="12" fillId="0" borderId="2" xfId="0" applyFont="1" applyBorder="1" applyAlignment="1">
      <alignment horizontal="left" vertical="top" wrapText="1"/>
    </xf>
    <xf numFmtId="176"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70" applyFont="1" applyAlignment="1">
      <alignment vertical="top" wrapText="1"/>
    </xf>
    <xf numFmtId="0" fontId="12" fillId="0" borderId="0" xfId="570" applyAlignment="1">
      <alignment vertical="top" wrapText="1"/>
    </xf>
    <xf numFmtId="0" fontId="12" fillId="0" borderId="0" xfId="570"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138" fillId="50" borderId="66" xfId="4501" applyFont="1" applyFill="1" applyBorder="1" applyAlignment="1">
      <alignment horizontal="center"/>
    </xf>
    <xf numFmtId="0" fontId="138" fillId="50" borderId="29" xfId="4501" applyFont="1" applyFill="1" applyBorder="1" applyAlignment="1">
      <alignment horizontal="center"/>
    </xf>
    <xf numFmtId="0" fontId="138" fillId="50" borderId="31" xfId="4501" applyFont="1" applyFill="1" applyBorder="1" applyAlignment="1">
      <alignment horizontal="center"/>
    </xf>
    <xf numFmtId="0" fontId="139" fillId="51" borderId="67" xfId="4501" applyFont="1" applyFill="1" applyBorder="1" applyAlignment="1">
      <alignment horizontal="center"/>
    </xf>
    <xf numFmtId="0" fontId="139" fillId="51" borderId="0" xfId="4501" applyFont="1" applyFill="1" applyAlignment="1">
      <alignment horizontal="center"/>
    </xf>
    <xf numFmtId="0" fontId="139" fillId="51" borderId="41" xfId="4501" applyFont="1" applyFill="1" applyBorder="1" applyAlignment="1">
      <alignment horizontal="center"/>
    </xf>
    <xf numFmtId="0" fontId="72" fillId="52" borderId="68" xfId="4501" applyFont="1" applyFill="1" applyBorder="1" applyAlignment="1">
      <alignment horizontal="center"/>
    </xf>
    <xf numFmtId="0" fontId="72" fillId="52" borderId="69" xfId="4501" applyFont="1" applyFill="1" applyBorder="1" applyAlignment="1">
      <alignment horizontal="center"/>
    </xf>
    <xf numFmtId="0" fontId="72" fillId="52" borderId="70" xfId="4501" applyFont="1" applyFill="1" applyBorder="1" applyAlignment="1">
      <alignment horizontal="center"/>
    </xf>
    <xf numFmtId="0" fontId="140" fillId="45" borderId="71" xfId="4501" applyFont="1" applyFill="1" applyBorder="1" applyAlignment="1">
      <alignment horizontal="center"/>
    </xf>
    <xf numFmtId="0" fontId="140" fillId="45" borderId="72" xfId="4501" applyFont="1" applyFill="1" applyBorder="1" applyAlignment="1">
      <alignment horizontal="center"/>
    </xf>
    <xf numFmtId="14" fontId="144" fillId="48" borderId="73" xfId="4501" applyNumberFormat="1" applyFont="1" applyFill="1" applyBorder="1" applyAlignment="1" applyProtection="1">
      <alignment horizontal="center"/>
      <protection locked="0"/>
    </xf>
    <xf numFmtId="0" fontId="144" fillId="48" borderId="69" xfId="4501" applyFont="1" applyFill="1" applyBorder="1" applyAlignment="1" applyProtection="1">
      <alignment horizontal="center"/>
      <protection locked="0"/>
    </xf>
    <xf numFmtId="0" fontId="144" fillId="48" borderId="70" xfId="4501" applyFont="1" applyFill="1" applyBorder="1" applyAlignment="1" applyProtection="1">
      <alignment horizontal="center"/>
      <protection locked="0"/>
    </xf>
    <xf numFmtId="0" fontId="140" fillId="45" borderId="74" xfId="4501" applyFont="1" applyFill="1" applyBorder="1" applyAlignment="1">
      <alignment horizontal="center"/>
    </xf>
    <xf numFmtId="0" fontId="140" fillId="45" borderId="75" xfId="4501" applyFont="1" applyFill="1" applyBorder="1" applyAlignment="1">
      <alignment horizontal="center"/>
    </xf>
    <xf numFmtId="0" fontId="88" fillId="45" borderId="68" xfId="4501" applyFont="1" applyFill="1" applyBorder="1" applyAlignment="1">
      <alignment horizontal="center"/>
    </xf>
    <xf numFmtId="0" fontId="88" fillId="45" borderId="69" xfId="4501" applyFont="1" applyFill="1" applyBorder="1" applyAlignment="1">
      <alignment horizontal="center"/>
    </xf>
    <xf numFmtId="0" fontId="88" fillId="45" borderId="70" xfId="4501" applyFont="1" applyFill="1" applyBorder="1" applyAlignment="1">
      <alignment horizontal="center"/>
    </xf>
    <xf numFmtId="14" fontId="142" fillId="48" borderId="68" xfId="4501" applyNumberFormat="1" applyFont="1" applyFill="1" applyBorder="1" applyAlignment="1" applyProtection="1">
      <alignment horizontal="center" vertical="center"/>
      <protection locked="0"/>
    </xf>
    <xf numFmtId="0" fontId="142" fillId="48" borderId="69" xfId="4501" applyFont="1" applyFill="1" applyBorder="1" applyAlignment="1" applyProtection="1">
      <alignment horizontal="center" vertical="center"/>
      <protection locked="0"/>
    </xf>
    <xf numFmtId="0" fontId="142" fillId="48" borderId="70" xfId="4501" applyFont="1" applyFill="1" applyBorder="1" applyAlignment="1" applyProtection="1">
      <alignment horizontal="center" vertical="center"/>
      <protection locked="0"/>
    </xf>
    <xf numFmtId="1" fontId="5" fillId="52" borderId="68" xfId="4501" applyNumberFormat="1" applyFill="1" applyBorder="1" applyAlignment="1">
      <alignment horizontal="center"/>
    </xf>
    <xf numFmtId="0" fontId="5" fillId="52" borderId="69" xfId="4501" applyFill="1" applyBorder="1" applyAlignment="1">
      <alignment horizontal="center"/>
    </xf>
    <xf numFmtId="0" fontId="5" fillId="52" borderId="70" xfId="4501" applyFill="1" applyBorder="1" applyAlignment="1">
      <alignment horizontal="center"/>
    </xf>
    <xf numFmtId="0" fontId="144" fillId="48" borderId="68" xfId="4501" applyFont="1" applyFill="1" applyBorder="1" applyAlignment="1" applyProtection="1">
      <alignment horizontal="center"/>
      <protection locked="0"/>
    </xf>
    <xf numFmtId="0" fontId="88" fillId="0" borderId="0" xfId="4501" applyFont="1" applyAlignment="1">
      <alignment horizontal="center"/>
    </xf>
    <xf numFmtId="0" fontId="88" fillId="0" borderId="41" xfId="4501" applyFont="1" applyBorder="1" applyAlignment="1">
      <alignment horizontal="center"/>
    </xf>
    <xf numFmtId="0" fontId="5" fillId="52" borderId="72" xfId="4501" applyFill="1" applyBorder="1" applyAlignment="1">
      <alignment horizontal="center"/>
    </xf>
    <xf numFmtId="0" fontId="5" fillId="52" borderId="76" xfId="4501" applyFill="1" applyBorder="1" applyAlignment="1">
      <alignment horizontal="center"/>
    </xf>
    <xf numFmtId="0" fontId="5" fillId="52" borderId="68" xfId="4501" applyFill="1" applyBorder="1" applyAlignment="1">
      <alignment horizontal="left"/>
    </xf>
    <xf numFmtId="0" fontId="5" fillId="52" borderId="69" xfId="4501" applyFill="1" applyBorder="1" applyAlignment="1">
      <alignment horizontal="left"/>
    </xf>
    <xf numFmtId="0" fontId="5" fillId="52" borderId="70" xfId="4501" applyFill="1" applyBorder="1" applyAlignment="1">
      <alignment horizontal="left"/>
    </xf>
    <xf numFmtId="0" fontId="5" fillId="53" borderId="68" xfId="4501" applyFill="1" applyBorder="1" applyAlignment="1">
      <alignment horizontal="center"/>
    </xf>
    <xf numFmtId="0" fontId="5" fillId="53" borderId="69" xfId="4501" applyFill="1" applyBorder="1" applyAlignment="1">
      <alignment horizontal="center"/>
    </xf>
    <xf numFmtId="0" fontId="5"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1" fillId="45" borderId="68" xfId="4501" applyFont="1" applyFill="1" applyBorder="1" applyAlignment="1">
      <alignment horizontal="center" wrapText="1"/>
    </xf>
    <xf numFmtId="0" fontId="141" fillId="45" borderId="69" xfId="4501" applyFont="1" applyFill="1" applyBorder="1" applyAlignment="1">
      <alignment horizontal="center" wrapText="1"/>
    </xf>
    <xf numFmtId="0" fontId="141" fillId="45" borderId="70" xfId="4501" applyFont="1" applyFill="1" applyBorder="1" applyAlignment="1">
      <alignment horizontal="center" wrapText="1"/>
    </xf>
    <xf numFmtId="0" fontId="139" fillId="45" borderId="77" xfId="4501" applyFont="1" applyFill="1" applyBorder="1" applyAlignment="1">
      <alignment horizontal="center"/>
    </xf>
    <xf numFmtId="0" fontId="139" fillId="45" borderId="78" xfId="4501" applyFont="1" applyFill="1" applyBorder="1" applyAlignment="1">
      <alignment horizontal="center"/>
    </xf>
    <xf numFmtId="0" fontId="139" fillId="45" borderId="79" xfId="4501" applyFont="1" applyFill="1" applyBorder="1" applyAlignment="1">
      <alignment horizontal="center"/>
    </xf>
    <xf numFmtId="0" fontId="145" fillId="45" borderId="80" xfId="4501" applyFont="1" applyFill="1" applyBorder="1" applyAlignment="1">
      <alignment horizontal="center"/>
    </xf>
    <xf numFmtId="0" fontId="145" fillId="45" borderId="2" xfId="4501" applyFont="1" applyFill="1" applyBorder="1" applyAlignment="1">
      <alignment horizontal="center"/>
    </xf>
    <xf numFmtId="0" fontId="145" fillId="45" borderId="7" xfId="4501" applyFont="1" applyFill="1" applyBorder="1" applyAlignment="1">
      <alignment horizontal="center"/>
    </xf>
    <xf numFmtId="0" fontId="145" fillId="45" borderId="3" xfId="4501" applyFont="1" applyFill="1" applyBorder="1" applyAlignment="1">
      <alignment horizontal="center"/>
    </xf>
    <xf numFmtId="0" fontId="145" fillId="45" borderId="4" xfId="4501" applyFont="1" applyFill="1" applyBorder="1" applyAlignment="1">
      <alignment horizontal="center"/>
    </xf>
    <xf numFmtId="0" fontId="145" fillId="45" borderId="5" xfId="4501" applyFont="1" applyFill="1" applyBorder="1" applyAlignment="1">
      <alignment horizontal="center"/>
    </xf>
    <xf numFmtId="0" fontId="145" fillId="45" borderId="81" xfId="4501" applyFont="1" applyFill="1" applyBorder="1" applyAlignment="1">
      <alignment horizontal="center"/>
    </xf>
    <xf numFmtId="0" fontId="145" fillId="52" borderId="3" xfId="4501" applyFont="1" applyFill="1" applyBorder="1" applyAlignment="1">
      <alignment horizontal="center"/>
    </xf>
    <xf numFmtId="0" fontId="145" fillId="52" borderId="4" xfId="4501" applyFont="1" applyFill="1" applyBorder="1" applyAlignment="1">
      <alignment horizontal="center"/>
    </xf>
    <xf numFmtId="0" fontId="145" fillId="52" borderId="5" xfId="4501" applyFont="1" applyFill="1" applyBorder="1" applyAlignment="1">
      <alignment horizontal="center"/>
    </xf>
    <xf numFmtId="9" fontId="145" fillId="45" borderId="3" xfId="4501" applyNumberFormat="1" applyFont="1" applyFill="1" applyBorder="1" applyAlignment="1">
      <alignment horizontal="center"/>
    </xf>
    <xf numFmtId="9" fontId="145" fillId="45" borderId="4" xfId="4501" applyNumberFormat="1" applyFont="1" applyFill="1" applyBorder="1" applyAlignment="1">
      <alignment horizontal="center"/>
    </xf>
    <xf numFmtId="9" fontId="145" fillId="45" borderId="81" xfId="4501" applyNumberFormat="1" applyFont="1" applyFill="1" applyBorder="1" applyAlignment="1">
      <alignment horizontal="center"/>
    </xf>
    <xf numFmtId="9" fontId="145" fillId="45" borderId="82" xfId="4501" applyNumberFormat="1" applyFont="1" applyFill="1" applyBorder="1" applyAlignment="1">
      <alignment horizontal="center"/>
    </xf>
    <xf numFmtId="0" fontId="145" fillId="45" borderId="11" xfId="4501" applyFont="1" applyFill="1" applyBorder="1" applyAlignment="1">
      <alignment horizontal="center"/>
    </xf>
    <xf numFmtId="0" fontId="145" fillId="45" borderId="88" xfId="4501" applyFont="1" applyFill="1" applyBorder="1" applyAlignment="1">
      <alignment horizontal="center"/>
    </xf>
    <xf numFmtId="0" fontId="145" fillId="45" borderId="42" xfId="4501" applyFont="1" applyFill="1" applyBorder="1" applyAlignment="1">
      <alignment horizontal="center"/>
    </xf>
    <xf numFmtId="0" fontId="145" fillId="45" borderId="89" xfId="4501" applyFont="1" applyFill="1" applyBorder="1" applyAlignment="1">
      <alignment horizontal="center"/>
    </xf>
    <xf numFmtId="0" fontId="145" fillId="45" borderId="90" xfId="4501" applyFont="1" applyFill="1" applyBorder="1" applyAlignment="1">
      <alignment horizontal="center"/>
    </xf>
    <xf numFmtId="9" fontId="145" fillId="45" borderId="90" xfId="4495" applyFont="1" applyFill="1" applyBorder="1" applyAlignment="1">
      <alignment horizontal="center"/>
    </xf>
    <xf numFmtId="9" fontId="145" fillId="45" borderId="42" xfId="4495" applyFont="1" applyFill="1" applyBorder="1" applyAlignment="1">
      <alignment horizontal="center"/>
    </xf>
    <xf numFmtId="9" fontId="145" fillId="45" borderId="44" xfId="4495" applyFont="1" applyFill="1" applyBorder="1" applyAlignment="1">
      <alignment horizontal="center"/>
    </xf>
    <xf numFmtId="0" fontId="145" fillId="45" borderId="83" xfId="4501" applyFont="1" applyFill="1" applyBorder="1" applyAlignment="1">
      <alignment horizontal="center"/>
    </xf>
    <xf numFmtId="0" fontId="145" fillId="45" borderId="84" xfId="4501" applyFont="1" applyFill="1" applyBorder="1" applyAlignment="1">
      <alignment horizontal="center"/>
    </xf>
    <xf numFmtId="0" fontId="145" fillId="45" borderId="85" xfId="4501" applyFont="1" applyFill="1" applyBorder="1" applyAlignment="1">
      <alignment horizontal="center"/>
    </xf>
    <xf numFmtId="0" fontId="52" fillId="45" borderId="68" xfId="4501" applyFont="1" applyFill="1" applyBorder="1" applyAlignment="1">
      <alignment horizontal="center"/>
    </xf>
    <xf numFmtId="0" fontId="52" fillId="45" borderId="69" xfId="4501" applyFont="1" applyFill="1" applyBorder="1" applyAlignment="1">
      <alignment horizontal="center"/>
    </xf>
    <xf numFmtId="0" fontId="52" fillId="45" borderId="70" xfId="4501" applyFont="1" applyFill="1" applyBorder="1" applyAlignment="1">
      <alignment horizontal="center"/>
    </xf>
    <xf numFmtId="0" fontId="146" fillId="45" borderId="67" xfId="4501" applyFont="1" applyFill="1" applyBorder="1" applyAlignment="1">
      <alignment horizontal="center" vertical="center" wrapText="1"/>
    </xf>
    <xf numFmtId="0" fontId="146" fillId="45" borderId="0" xfId="4501" applyFont="1" applyFill="1" applyAlignment="1">
      <alignment horizontal="center" vertical="center"/>
    </xf>
    <xf numFmtId="0" fontId="146" fillId="45" borderId="41" xfId="4501" applyFont="1" applyFill="1" applyBorder="1" applyAlignment="1">
      <alignment horizontal="center" vertical="center"/>
    </xf>
    <xf numFmtId="0" fontId="146" fillId="45" borderId="67" xfId="4501" applyFont="1" applyFill="1" applyBorder="1" applyAlignment="1">
      <alignment horizontal="center" vertical="center"/>
    </xf>
    <xf numFmtId="0" fontId="140" fillId="45" borderId="67" xfId="4501" applyFont="1" applyFill="1" applyBorder="1" applyAlignment="1">
      <alignment horizontal="center" vertical="center" wrapText="1"/>
    </xf>
    <xf numFmtId="0" fontId="140" fillId="45" borderId="0" xfId="4501" applyFont="1" applyFill="1" applyAlignment="1">
      <alignment horizontal="center" vertical="center"/>
    </xf>
    <xf numFmtId="0" fontId="140" fillId="45" borderId="41" xfId="4501" applyFont="1" applyFill="1" applyBorder="1" applyAlignment="1">
      <alignment horizontal="center" vertical="center"/>
    </xf>
    <xf numFmtId="0" fontId="140" fillId="45" borderId="67" xfId="4501" applyFont="1" applyFill="1" applyBorder="1" applyAlignment="1">
      <alignment horizontal="center" vertical="center"/>
    </xf>
    <xf numFmtId="0" fontId="43" fillId="45" borderId="68" xfId="4501" applyFont="1" applyFill="1" applyBorder="1" applyAlignment="1">
      <alignment horizontal="center"/>
    </xf>
    <xf numFmtId="0" fontId="43" fillId="45" borderId="69" xfId="4501" applyFont="1" applyFill="1" applyBorder="1" applyAlignment="1">
      <alignment horizontal="center"/>
    </xf>
    <xf numFmtId="0" fontId="43" fillId="45" borderId="70" xfId="4501" applyFont="1" applyFill="1" applyBorder="1" applyAlignment="1">
      <alignment horizontal="center"/>
    </xf>
    <xf numFmtId="0" fontId="43" fillId="45" borderId="66" xfId="4501" applyFont="1" applyFill="1" applyBorder="1" applyAlignment="1">
      <alignment horizontal="center" vertical="center" wrapText="1"/>
    </xf>
    <xf numFmtId="0" fontId="140" fillId="45" borderId="29" xfId="4501" applyFont="1" applyFill="1" applyBorder="1" applyAlignment="1">
      <alignment horizontal="center" vertical="center" wrapText="1"/>
    </xf>
    <xf numFmtId="0" fontId="140" fillId="45" borderId="31" xfId="4501" applyFont="1" applyFill="1" applyBorder="1" applyAlignment="1">
      <alignment horizontal="center" vertical="center" wrapText="1"/>
    </xf>
    <xf numFmtId="0" fontId="140" fillId="45" borderId="88" xfId="4501" applyFont="1" applyFill="1" applyBorder="1" applyAlignment="1">
      <alignment horizontal="center" vertical="center" wrapText="1"/>
    </xf>
    <xf numFmtId="0" fontId="140" fillId="45" borderId="42" xfId="4501" applyFont="1" applyFill="1" applyBorder="1" applyAlignment="1">
      <alignment horizontal="center" vertical="center" wrapText="1"/>
    </xf>
    <xf numFmtId="0" fontId="140" fillId="45" borderId="44" xfId="4501" applyFont="1" applyFill="1" applyBorder="1" applyAlignment="1">
      <alignment horizontal="center" vertical="center" wrapText="1"/>
    </xf>
    <xf numFmtId="9" fontId="5" fillId="48" borderId="68" xfId="4501" applyNumberFormat="1" applyFill="1" applyBorder="1" applyAlignment="1" applyProtection="1">
      <alignment horizontal="center"/>
      <protection locked="0"/>
    </xf>
    <xf numFmtId="9" fontId="5" fillId="48" borderId="69" xfId="4501" applyNumberFormat="1" applyFill="1" applyBorder="1" applyAlignment="1" applyProtection="1">
      <alignment horizontal="center"/>
      <protection locked="0"/>
    </xf>
    <xf numFmtId="9" fontId="5" fillId="48" borderId="70" xfId="4501" applyNumberFormat="1" applyFill="1" applyBorder="1" applyAlignment="1" applyProtection="1">
      <alignment horizontal="center"/>
      <protection locked="0"/>
    </xf>
    <xf numFmtId="0" fontId="139" fillId="48" borderId="82" xfId="4501" applyFont="1" applyFill="1" applyBorder="1" applyAlignment="1" applyProtection="1">
      <alignment horizontal="right"/>
      <protection locked="0"/>
    </xf>
    <xf numFmtId="0" fontId="139" fillId="48" borderId="11" xfId="4501" applyFont="1" applyFill="1" applyBorder="1" applyAlignment="1" applyProtection="1">
      <alignment horizontal="right"/>
      <protection locked="0"/>
    </xf>
    <xf numFmtId="0" fontId="139" fillId="48" borderId="93" xfId="4501" applyFont="1" applyFill="1" applyBorder="1" applyAlignment="1" applyProtection="1">
      <alignment horizontal="right"/>
      <protection locked="0"/>
    </xf>
    <xf numFmtId="0" fontId="142" fillId="48" borderId="5" xfId="4501" applyFont="1" applyFill="1" applyBorder="1" applyAlignment="1" applyProtection="1">
      <alignment horizontal="center"/>
      <protection locked="0"/>
    </xf>
    <xf numFmtId="0" fontId="142" fillId="48" borderId="11" xfId="4501" applyFont="1" applyFill="1" applyBorder="1" applyAlignment="1" applyProtection="1">
      <alignment horizontal="center"/>
      <protection locked="0"/>
    </xf>
    <xf numFmtId="0" fontId="142" fillId="48" borderId="93" xfId="4501" applyFont="1" applyFill="1" applyBorder="1" applyAlignment="1" applyProtection="1">
      <alignment horizontal="center"/>
      <protection locked="0"/>
    </xf>
    <xf numFmtId="0" fontId="142" fillId="48" borderId="82" xfId="4501" applyFont="1" applyFill="1" applyBorder="1" applyAlignment="1" applyProtection="1">
      <alignment horizontal="center"/>
      <protection locked="0"/>
    </xf>
    <xf numFmtId="0" fontId="142" fillId="48" borderId="3" xfId="4501" applyFont="1" applyFill="1" applyBorder="1" applyAlignment="1" applyProtection="1">
      <alignment horizontal="center"/>
      <protection locked="0"/>
    </xf>
    <xf numFmtId="1" fontId="5" fillId="48" borderId="11" xfId="4501" applyNumberFormat="1" applyFill="1" applyBorder="1" applyAlignment="1" applyProtection="1">
      <alignment horizontal="center"/>
      <protection locked="0"/>
    </xf>
    <xf numFmtId="0" fontId="144" fillId="45" borderId="68" xfId="4501" applyFont="1" applyFill="1" applyBorder="1" applyAlignment="1">
      <alignment horizontal="center"/>
    </xf>
    <xf numFmtId="0" fontId="144" fillId="45" borderId="69" xfId="4501" applyFont="1" applyFill="1" applyBorder="1" applyAlignment="1">
      <alignment horizontal="center"/>
    </xf>
    <xf numFmtId="0" fontId="144" fillId="45" borderId="70" xfId="4501" applyFont="1" applyFill="1" applyBorder="1" applyAlignment="1">
      <alignment horizontal="center"/>
    </xf>
    <xf numFmtId="0" fontId="43" fillId="48" borderId="71" xfId="4501" applyFont="1" applyFill="1" applyBorder="1" applyAlignment="1" applyProtection="1">
      <alignment horizontal="right"/>
      <protection locked="0"/>
    </xf>
    <xf numFmtId="0" fontId="43" fillId="48" borderId="72" xfId="4501" applyFont="1" applyFill="1" applyBorder="1" applyAlignment="1" applyProtection="1">
      <alignment horizontal="right"/>
      <protection locked="0"/>
    </xf>
    <xf numFmtId="0" fontId="43" fillId="48" borderId="76" xfId="4501" applyFont="1" applyFill="1" applyBorder="1" applyAlignment="1" applyProtection="1">
      <alignment horizontal="right"/>
      <protection locked="0"/>
    </xf>
    <xf numFmtId="0" fontId="147" fillId="48" borderId="91" xfId="4501" applyFont="1" applyFill="1" applyBorder="1" applyAlignment="1" applyProtection="1">
      <alignment horizontal="center"/>
      <protection locked="0"/>
    </xf>
    <xf numFmtId="0" fontId="147" fillId="48" borderId="72" xfId="4501" applyFont="1" applyFill="1" applyBorder="1" applyAlignment="1" applyProtection="1">
      <alignment horizontal="center"/>
      <protection locked="0"/>
    </xf>
    <xf numFmtId="0" fontId="147" fillId="48" borderId="76" xfId="4501" applyFont="1" applyFill="1" applyBorder="1" applyAlignment="1" applyProtection="1">
      <alignment horizontal="center"/>
      <protection locked="0"/>
    </xf>
    <xf numFmtId="0" fontId="142" fillId="48" borderId="71" xfId="4501" applyFont="1" applyFill="1" applyBorder="1" applyAlignment="1" applyProtection="1">
      <alignment horizontal="center"/>
      <protection locked="0"/>
    </xf>
    <xf numFmtId="0" fontId="142" fillId="48" borderId="72" xfId="4501" applyFont="1" applyFill="1" applyBorder="1" applyAlignment="1" applyProtection="1">
      <alignment horizontal="center"/>
      <protection locked="0"/>
    </xf>
    <xf numFmtId="0" fontId="142" fillId="48" borderId="92" xfId="4501" applyFont="1" applyFill="1" applyBorder="1" applyAlignment="1" applyProtection="1">
      <alignment horizontal="center"/>
      <protection locked="0"/>
    </xf>
    <xf numFmtId="1" fontId="142" fillId="48" borderId="13" xfId="4501" applyNumberFormat="1" applyFont="1" applyFill="1" applyBorder="1" applyAlignment="1" applyProtection="1">
      <alignment horizontal="center"/>
      <protection locked="0"/>
    </xf>
    <xf numFmtId="1" fontId="144" fillId="45" borderId="13" xfId="4501" applyNumberFormat="1" applyFont="1" applyFill="1" applyBorder="1" applyAlignment="1">
      <alignment horizontal="center"/>
    </xf>
    <xf numFmtId="9" fontId="144" fillId="45" borderId="13" xfId="4503" applyFont="1" applyFill="1" applyBorder="1" applyAlignment="1">
      <alignment horizontal="center"/>
    </xf>
    <xf numFmtId="1" fontId="5" fillId="48" borderId="13" xfId="4501" applyNumberFormat="1" applyFill="1" applyBorder="1" applyAlignment="1" applyProtection="1">
      <alignment horizontal="center"/>
      <protection locked="0"/>
    </xf>
    <xf numFmtId="0" fontId="5" fillId="48" borderId="5" xfId="4501" applyFill="1" applyBorder="1" applyAlignment="1" applyProtection="1">
      <alignment horizontal="center"/>
      <protection locked="0"/>
    </xf>
    <xf numFmtId="0" fontId="5" fillId="48" borderId="11" xfId="4501" applyFill="1" applyBorder="1" applyAlignment="1" applyProtection="1">
      <alignment horizontal="center"/>
      <protection locked="0"/>
    </xf>
    <xf numFmtId="0" fontId="5" fillId="48" borderId="93" xfId="4501" applyFill="1" applyBorder="1" applyAlignment="1" applyProtection="1">
      <alignment horizontal="center"/>
      <protection locked="0"/>
    </xf>
    <xf numFmtId="0" fontId="5" fillId="48" borderId="82" xfId="4501" applyFill="1" applyBorder="1" applyAlignment="1" applyProtection="1">
      <alignment horizontal="center"/>
      <protection locked="0"/>
    </xf>
    <xf numFmtId="0" fontId="5" fillId="48" borderId="3"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0" fillId="48" borderId="94" xfId="4501" applyFont="1" applyFill="1" applyBorder="1" applyAlignment="1" applyProtection="1">
      <alignment horizontal="right"/>
      <protection locked="0"/>
    </xf>
    <xf numFmtId="0" fontId="140" fillId="48" borderId="4" xfId="4501" applyFont="1" applyFill="1" applyBorder="1" applyAlignment="1" applyProtection="1">
      <alignment horizontal="right"/>
      <protection locked="0"/>
    </xf>
    <xf numFmtId="0" fontId="140" fillId="48" borderId="81" xfId="4501" applyFont="1" applyFill="1" applyBorder="1" applyAlignment="1" applyProtection="1">
      <alignment horizontal="right"/>
      <protection locked="0"/>
    </xf>
    <xf numFmtId="0" fontId="140" fillId="48" borderId="82" xfId="4501" applyFont="1" applyFill="1" applyBorder="1" applyAlignment="1" applyProtection="1">
      <alignment horizontal="right"/>
      <protection locked="0"/>
    </xf>
    <xf numFmtId="0" fontId="140" fillId="48" borderId="11" xfId="4501" applyFont="1" applyFill="1" applyBorder="1" applyAlignment="1" applyProtection="1">
      <alignment horizontal="right"/>
      <protection locked="0"/>
    </xf>
    <xf numFmtId="0" fontId="140" fillId="48" borderId="93" xfId="4501" applyFont="1" applyFill="1" applyBorder="1" applyAlignment="1" applyProtection="1">
      <alignment horizontal="right"/>
      <protection locked="0"/>
    </xf>
    <xf numFmtId="0" fontId="140" fillId="48" borderId="74" xfId="4501" applyFont="1" applyFill="1" applyBorder="1" applyAlignment="1" applyProtection="1">
      <alignment horizontal="right"/>
      <protection locked="0"/>
    </xf>
    <xf numFmtId="0" fontId="140" fillId="48" borderId="75" xfId="4501" applyFont="1" applyFill="1" applyBorder="1" applyAlignment="1" applyProtection="1">
      <alignment horizontal="right"/>
      <protection locked="0"/>
    </xf>
    <xf numFmtId="0" fontId="140" fillId="48" borderId="95" xfId="4501" applyFont="1" applyFill="1" applyBorder="1" applyAlignment="1" applyProtection="1">
      <alignment horizontal="right"/>
      <protection locked="0"/>
    </xf>
    <xf numFmtId="0" fontId="5" fillId="48" borderId="85" xfId="4501" applyFill="1" applyBorder="1" applyAlignment="1" applyProtection="1">
      <alignment horizontal="center"/>
      <protection locked="0"/>
    </xf>
    <xf numFmtId="0" fontId="5" fillId="48" borderId="75" xfId="4501" applyFill="1" applyBorder="1" applyAlignment="1" applyProtection="1">
      <alignment horizontal="center"/>
      <protection locked="0"/>
    </xf>
    <xf numFmtId="0" fontId="5" fillId="48" borderId="95" xfId="4501" applyFill="1" applyBorder="1" applyAlignment="1" applyProtection="1">
      <alignment horizontal="center"/>
      <protection locked="0"/>
    </xf>
    <xf numFmtId="0" fontId="5" fillId="48" borderId="74" xfId="4501" applyFill="1" applyBorder="1" applyAlignment="1" applyProtection="1">
      <alignment horizontal="center"/>
      <protection locked="0"/>
    </xf>
    <xf numFmtId="0" fontId="5" fillId="48" borderId="86" xfId="4501" applyFill="1" applyBorder="1" applyAlignment="1" applyProtection="1">
      <alignment horizontal="center"/>
      <protection locked="0"/>
    </xf>
    <xf numFmtId="0" fontId="139" fillId="0" borderId="68" xfId="4501" applyFont="1" applyBorder="1" applyAlignment="1">
      <alignment horizontal="center"/>
    </xf>
    <xf numFmtId="0" fontId="139" fillId="0" borderId="69" xfId="4501" applyFont="1" applyBorder="1" applyAlignment="1">
      <alignment horizontal="center"/>
    </xf>
    <xf numFmtId="0" fontId="139" fillId="0" borderId="70" xfId="4501" applyFont="1" applyBorder="1" applyAlignment="1">
      <alignment horizontal="center"/>
    </xf>
    <xf numFmtId="0" fontId="140" fillId="0" borderId="66" xfId="4501" applyFont="1" applyBorder="1" applyAlignment="1">
      <alignment horizontal="center"/>
    </xf>
    <xf numFmtId="0" fontId="140" fillId="0" borderId="29" xfId="4501" applyFont="1" applyBorder="1" applyAlignment="1">
      <alignment horizontal="center"/>
    </xf>
    <xf numFmtId="0" fontId="140" fillId="0" borderId="31" xfId="4501" applyFont="1" applyBorder="1" applyAlignment="1">
      <alignment horizontal="center"/>
    </xf>
    <xf numFmtId="0" fontId="43" fillId="0" borderId="66" xfId="4501" applyFont="1" applyBorder="1" applyAlignment="1">
      <alignment horizontal="center" vertical="center" wrapText="1"/>
    </xf>
    <xf numFmtId="0" fontId="43" fillId="0" borderId="29" xfId="4501" applyFont="1" applyBorder="1" applyAlignment="1">
      <alignment horizontal="center" vertical="center" wrapText="1"/>
    </xf>
    <xf numFmtId="0" fontId="43" fillId="0" borderId="31" xfId="4501" applyFont="1" applyBorder="1" applyAlignment="1">
      <alignment horizontal="center" vertical="center" wrapText="1"/>
    </xf>
    <xf numFmtId="0" fontId="28" fillId="0" borderId="66" xfId="4501" applyFont="1" applyBorder="1" applyAlignment="1">
      <alignment horizontal="center" vertical="center" wrapText="1"/>
    </xf>
    <xf numFmtId="0" fontId="28" fillId="0" borderId="29" xfId="4501" applyFont="1" applyBorder="1" applyAlignment="1">
      <alignment horizontal="center" vertical="center" wrapText="1"/>
    </xf>
    <xf numFmtId="0" fontId="28" fillId="0" borderId="31" xfId="4501" applyFont="1" applyBorder="1" applyAlignment="1">
      <alignment horizontal="center" vertical="center" wrapText="1"/>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44" fontId="150" fillId="48" borderId="11" xfId="4502"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43" fillId="0" borderId="66" xfId="4501" applyFont="1" applyBorder="1" applyAlignment="1">
      <alignment horizontal="center"/>
    </xf>
    <xf numFmtId="0" fontId="43" fillId="0" borderId="29" xfId="4501" applyFont="1" applyBorder="1" applyAlignment="1">
      <alignment horizontal="center"/>
    </xf>
    <xf numFmtId="0" fontId="43" fillId="0" borderId="31" xfId="4501" applyFont="1" applyBorder="1" applyAlignment="1">
      <alignment horizontal="center"/>
    </xf>
    <xf numFmtId="0" fontId="43" fillId="0" borderId="78" xfId="4501" applyFont="1" applyBorder="1" applyAlignment="1">
      <alignment horizontal="center"/>
    </xf>
    <xf numFmtId="0" fontId="43" fillId="0" borderId="79" xfId="4501" applyFont="1" applyBorder="1" applyAlignment="1">
      <alignment horizontal="center"/>
    </xf>
    <xf numFmtId="0" fontId="150" fillId="48" borderId="5" xfId="4501" applyFont="1" applyFill="1" applyBorder="1" applyAlignment="1" applyProtection="1">
      <alignment horizontal="center"/>
      <protection locked="0"/>
    </xf>
    <xf numFmtId="0" fontId="150" fillId="48" borderId="74" xfId="4501" applyFont="1" applyFill="1" applyBorder="1" applyAlignment="1" applyProtection="1">
      <alignment horizontal="center"/>
      <protection locked="0"/>
    </xf>
    <xf numFmtId="0" fontId="150" fillId="48" borderId="75" xfId="4501" applyFont="1" applyFill="1" applyBorder="1" applyAlignment="1" applyProtection="1">
      <alignment horizontal="center"/>
      <protection locked="0"/>
    </xf>
    <xf numFmtId="44" fontId="150" fillId="48" borderId="75" xfId="4502" applyFont="1" applyFill="1" applyBorder="1" applyAlignment="1" applyProtection="1">
      <alignment horizontal="center"/>
      <protection locked="0"/>
    </xf>
    <xf numFmtId="0" fontId="150" fillId="48" borderId="95" xfId="4501" applyFont="1" applyFill="1" applyBorder="1" applyAlignment="1" applyProtection="1">
      <alignment horizontal="center"/>
      <protection locked="0"/>
    </xf>
    <xf numFmtId="0" fontId="140" fillId="0" borderId="96" xfId="4501" applyFont="1" applyBorder="1" applyAlignment="1">
      <alignment horizontal="center"/>
    </xf>
    <xf numFmtId="0" fontId="140" fillId="0" borderId="43" xfId="4501" applyFont="1" applyBorder="1" applyAlignment="1">
      <alignment horizontal="center"/>
    </xf>
    <xf numFmtId="44" fontId="140" fillId="0" borderId="43" xfId="4502" applyFont="1" applyBorder="1" applyAlignment="1">
      <alignment horizontal="center"/>
    </xf>
    <xf numFmtId="0" fontId="144" fillId="48" borderId="72" xfId="4501" applyFont="1" applyFill="1" applyBorder="1" applyAlignment="1" applyProtection="1">
      <alignment horizontal="center"/>
      <protection locked="0"/>
    </xf>
    <xf numFmtId="0" fontId="144" fillId="48" borderId="76" xfId="4501" applyFont="1" applyFill="1" applyBorder="1" applyAlignment="1" applyProtection="1">
      <alignment horizontal="center"/>
      <protection locked="0"/>
    </xf>
    <xf numFmtId="0" fontId="139" fillId="45" borderId="82" xfId="4501" applyFont="1" applyFill="1" applyBorder="1" applyAlignment="1">
      <alignment horizontal="center"/>
    </xf>
    <xf numFmtId="0" fontId="139" fillId="45" borderId="11" xfId="4501" applyFont="1" applyFill="1" applyBorder="1" applyAlignment="1">
      <alignment horizontal="center"/>
    </xf>
    <xf numFmtId="0" fontId="139" fillId="45" borderId="3" xfId="4501" applyFont="1" applyFill="1" applyBorder="1" applyAlignment="1">
      <alignment horizontal="center"/>
    </xf>
    <xf numFmtId="0" fontId="139" fillId="45" borderId="4" xfId="4501" applyFont="1" applyFill="1" applyBorder="1" applyAlignment="1">
      <alignment horizontal="center"/>
    </xf>
    <xf numFmtId="0" fontId="139" fillId="45" borderId="81" xfId="4501" applyFont="1" applyFill="1" applyBorder="1" applyAlignment="1">
      <alignment horizontal="center"/>
    </xf>
    <xf numFmtId="0" fontId="88" fillId="45" borderId="74" xfId="4501" applyFont="1" applyFill="1" applyBorder="1" applyAlignment="1">
      <alignment horizontal="center"/>
    </xf>
    <xf numFmtId="0" fontId="88" fillId="45" borderId="75" xfId="4501" applyFont="1" applyFill="1" applyBorder="1" applyAlignment="1">
      <alignment horizontal="center"/>
    </xf>
    <xf numFmtId="14" fontId="144" fillId="48" borderId="75" xfId="4501" applyNumberFormat="1" applyFont="1" applyFill="1" applyBorder="1" applyAlignment="1" applyProtection="1">
      <alignment horizontal="center"/>
      <protection locked="0"/>
    </xf>
    <xf numFmtId="0" fontId="144" fillId="48" borderId="75" xfId="4501" applyFont="1" applyFill="1" applyBorder="1" applyAlignment="1" applyProtection="1">
      <alignment horizontal="center"/>
      <protection locked="0"/>
    </xf>
    <xf numFmtId="0" fontId="144" fillId="48" borderId="95" xfId="4501" applyFont="1" applyFill="1" applyBorder="1" applyAlignment="1" applyProtection="1">
      <alignment horizontal="center"/>
      <protection locked="0"/>
    </xf>
    <xf numFmtId="0" fontId="150" fillId="48" borderId="85" xfId="4501" applyFont="1" applyFill="1" applyBorder="1" applyAlignment="1" applyProtection="1">
      <alignment horizontal="center"/>
      <protection locked="0"/>
    </xf>
    <xf numFmtId="0" fontId="89" fillId="48" borderId="82" xfId="4501" applyFont="1" applyFill="1" applyBorder="1" applyAlignment="1" applyProtection="1">
      <alignment horizontal="center"/>
      <protection locked="0"/>
    </xf>
    <xf numFmtId="0" fontId="89" fillId="48" borderId="11" xfId="4501" applyFont="1" applyFill="1" applyBorder="1" applyAlignment="1" applyProtection="1">
      <alignment horizontal="center"/>
      <protection locked="0"/>
    </xf>
    <xf numFmtId="44" fontId="89" fillId="48" borderId="11" xfId="4502" applyFont="1" applyFill="1" applyBorder="1" applyAlignment="1" applyProtection="1">
      <alignment horizontal="center"/>
      <protection locked="0"/>
    </xf>
    <xf numFmtId="44" fontId="89" fillId="48" borderId="93" xfId="4502" applyFont="1" applyFill="1" applyBorder="1" applyAlignment="1" applyProtection="1">
      <alignment horizontal="center"/>
      <protection locked="0"/>
    </xf>
    <xf numFmtId="0" fontId="139" fillId="45" borderId="97" xfId="4501" applyFont="1" applyFill="1" applyBorder="1" applyAlignment="1">
      <alignment horizontal="center"/>
    </xf>
    <xf numFmtId="0" fontId="139" fillId="45" borderId="13" xfId="4501" applyFont="1" applyFill="1" applyBorder="1" applyAlignment="1">
      <alignment horizontal="center"/>
    </xf>
    <xf numFmtId="0" fontId="5" fillId="48" borderId="13" xfId="4501" applyFill="1" applyBorder="1" applyAlignment="1" applyProtection="1">
      <alignment horizontal="center"/>
      <protection locked="0"/>
    </xf>
    <xf numFmtId="0" fontId="5" fillId="48" borderId="98" xfId="4501" applyFill="1" applyBorder="1" applyAlignment="1" applyProtection="1">
      <alignment horizontal="center"/>
      <protection locked="0"/>
    </xf>
    <xf numFmtId="0" fontId="139" fillId="45" borderId="74" xfId="4501" applyFont="1" applyFill="1" applyBorder="1" applyAlignment="1">
      <alignment horizontal="center"/>
    </xf>
    <xf numFmtId="0" fontId="139" fillId="45" borderId="75" xfId="4501" applyFont="1" applyFill="1" applyBorder="1" applyAlignment="1">
      <alignment horizontal="center"/>
    </xf>
    <xf numFmtId="0" fontId="88" fillId="45" borderId="71" xfId="4501" applyFont="1" applyFill="1" applyBorder="1" applyAlignment="1">
      <alignment horizontal="center"/>
    </xf>
    <xf numFmtId="0" fontId="88" fillId="45" borderId="72" xfId="4501" applyFont="1" applyFill="1" applyBorder="1" applyAlignment="1">
      <alignment horizontal="center"/>
    </xf>
    <xf numFmtId="0" fontId="5" fillId="0" borderId="69" xfId="4501" applyBorder="1" applyAlignment="1"/>
    <xf numFmtId="0" fontId="5" fillId="0" borderId="70" xfId="4501" applyBorder="1" applyAlignment="1"/>
    <xf numFmtId="0" fontId="88" fillId="45" borderId="102" xfId="4501" applyFont="1" applyFill="1" applyBorder="1" applyAlignment="1">
      <alignment horizontal="center"/>
    </xf>
    <xf numFmtId="0" fontId="88" fillId="45" borderId="103" xfId="4501" applyFont="1" applyFill="1" applyBorder="1" applyAlignment="1">
      <alignment horizontal="center"/>
    </xf>
    <xf numFmtId="0" fontId="88" fillId="45" borderId="104" xfId="4501" applyFont="1" applyFill="1" applyBorder="1" applyAlignment="1">
      <alignment horizontal="center"/>
    </xf>
    <xf numFmtId="0" fontId="139" fillId="45" borderId="71" xfId="4501" applyFont="1" applyFill="1" applyBorder="1" applyAlignment="1">
      <alignment horizontal="center"/>
    </xf>
    <xf numFmtId="0" fontId="139" fillId="45" borderId="72" xfId="4501" applyFont="1" applyFill="1" applyBorder="1" applyAlignment="1">
      <alignment horizontal="center"/>
    </xf>
    <xf numFmtId="0" fontId="139" fillId="45" borderId="76" xfId="4501" applyFont="1" applyFill="1" applyBorder="1" applyAlignment="1">
      <alignment horizontal="center"/>
    </xf>
    <xf numFmtId="44" fontId="89" fillId="48" borderId="99" xfId="4502" applyFont="1" applyFill="1" applyBorder="1" applyAlignment="1" applyProtection="1">
      <alignment horizontal="center"/>
      <protection locked="0"/>
    </xf>
    <xf numFmtId="44" fontId="89" fillId="48" borderId="100" xfId="4502" applyFont="1" applyFill="1" applyBorder="1" applyAlignment="1" applyProtection="1">
      <alignment horizontal="center"/>
      <protection locked="0"/>
    </xf>
    <xf numFmtId="0" fontId="139" fillId="45" borderId="96" xfId="4501" applyFont="1" applyFill="1" applyBorder="1" applyAlignment="1">
      <alignment horizontal="right"/>
    </xf>
    <xf numFmtId="0" fontId="139" fillId="45" borderId="43" xfId="4501" applyFont="1" applyFill="1" applyBorder="1" applyAlignment="1">
      <alignment horizontal="right"/>
    </xf>
    <xf numFmtId="44" fontId="139" fillId="45" borderId="43" xfId="4501" applyNumberFormat="1" applyFont="1" applyFill="1" applyBorder="1" applyAlignment="1">
      <alignment horizontal="center"/>
    </xf>
    <xf numFmtId="0" fontId="139" fillId="45" borderId="43" xfId="4501" applyFont="1" applyFill="1" applyBorder="1" applyAlignment="1">
      <alignment horizontal="center"/>
    </xf>
    <xf numFmtId="0" fontId="139" fillId="45" borderId="101" xfId="4501" applyFont="1" applyFill="1" applyBorder="1" applyAlignment="1">
      <alignment horizontal="center"/>
    </xf>
    <xf numFmtId="0" fontId="88" fillId="45" borderId="66" xfId="4501" applyFont="1" applyFill="1" applyBorder="1" applyAlignment="1">
      <alignment horizontal="center"/>
    </xf>
    <xf numFmtId="0" fontId="88" fillId="45" borderId="29" xfId="4501" applyFont="1" applyFill="1" applyBorder="1" applyAlignment="1">
      <alignment horizontal="center"/>
    </xf>
    <xf numFmtId="0" fontId="88" fillId="45" borderId="31" xfId="4501" applyFont="1" applyFill="1" applyBorder="1" applyAlignment="1">
      <alignment horizontal="center"/>
    </xf>
    <xf numFmtId="0" fontId="88" fillId="48" borderId="10" xfId="4501" applyFont="1" applyFill="1" applyBorder="1" applyAlignment="1" applyProtection="1">
      <alignment horizontal="center"/>
      <protection locked="0"/>
    </xf>
    <xf numFmtId="0" fontId="88" fillId="48" borderId="13" xfId="4501" applyFont="1" applyFill="1" applyBorder="1" applyAlignment="1" applyProtection="1">
      <alignment horizontal="center"/>
      <protection locked="0"/>
    </xf>
    <xf numFmtId="0" fontId="88" fillId="48" borderId="98" xfId="4501" applyFont="1" applyFill="1" applyBorder="1" applyAlignment="1" applyProtection="1">
      <alignment horizontal="center"/>
      <protection locked="0"/>
    </xf>
    <xf numFmtId="0" fontId="88" fillId="48" borderId="85" xfId="4501" applyFont="1" applyFill="1" applyBorder="1" applyAlignment="1" applyProtection="1">
      <alignment horizontal="center"/>
      <protection locked="0"/>
    </xf>
    <xf numFmtId="0" fontId="88" fillId="48" borderId="75" xfId="4501" applyFont="1" applyFill="1" applyBorder="1" applyAlignment="1" applyProtection="1">
      <alignment horizontal="center"/>
      <protection locked="0"/>
    </xf>
    <xf numFmtId="0" fontId="88" fillId="48" borderId="95" xfId="4501" applyFont="1" applyFill="1" applyBorder="1" applyAlignment="1" applyProtection="1">
      <alignment horizontal="center"/>
      <protection locked="0"/>
    </xf>
    <xf numFmtId="0" fontId="88" fillId="48" borderId="9" xfId="4501" applyFont="1" applyFill="1" applyBorder="1" applyAlignment="1" applyProtection="1">
      <alignment horizontal="center"/>
      <protection locked="0"/>
    </xf>
    <xf numFmtId="0" fontId="88" fillId="48" borderId="86" xfId="4501" applyFont="1" applyFill="1" applyBorder="1" applyAlignment="1" applyProtection="1">
      <alignment horizontal="center"/>
      <protection locked="0"/>
    </xf>
    <xf numFmtId="0" fontId="88" fillId="48" borderId="3" xfId="4501" applyFont="1" applyFill="1" applyBorder="1" applyAlignment="1" applyProtection="1">
      <alignment horizontal="center"/>
      <protection locked="0"/>
    </xf>
    <xf numFmtId="0" fontId="88" fillId="48" borderId="4" xfId="4501" applyFont="1" applyFill="1" applyBorder="1" applyAlignment="1" applyProtection="1">
      <alignment horizontal="center"/>
      <protection locked="0"/>
    </xf>
    <xf numFmtId="0" fontId="88" fillId="48" borderId="5" xfId="4501" applyFont="1" applyFill="1" applyBorder="1" applyAlignment="1" applyProtection="1">
      <alignment horizontal="center"/>
      <protection locked="0"/>
    </xf>
    <xf numFmtId="0" fontId="139" fillId="45" borderId="68" xfId="4501" applyFont="1" applyFill="1" applyBorder="1" applyAlignment="1">
      <alignment horizontal="center"/>
    </xf>
    <xf numFmtId="0" fontId="139" fillId="45" borderId="69" xfId="4501" applyFont="1" applyFill="1" applyBorder="1" applyAlignment="1">
      <alignment horizontal="center"/>
    </xf>
    <xf numFmtId="0" fontId="139" fillId="45" borderId="29" xfId="4501" applyFont="1" applyFill="1" applyBorder="1" applyAlignment="1">
      <alignment horizontal="center"/>
    </xf>
    <xf numFmtId="0" fontId="144" fillId="48" borderId="29" xfId="4501" applyFont="1" applyFill="1" applyBorder="1" applyAlignment="1" applyProtection="1">
      <alignment horizontal="center"/>
      <protection locked="0"/>
    </xf>
    <xf numFmtId="0" fontId="144" fillId="48" borderId="31" xfId="4501" applyFon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142" fillId="48" borderId="68" xfId="4501" applyFont="1" applyFill="1" applyBorder="1" applyAlignment="1" applyProtection="1">
      <alignment horizontal="left"/>
      <protection locked="0"/>
    </xf>
    <xf numFmtId="0" fontId="142" fillId="48" borderId="69" xfId="4501" applyFont="1" applyFill="1" applyBorder="1" applyAlignment="1" applyProtection="1">
      <alignment horizontal="left"/>
      <protection locked="0"/>
    </xf>
    <xf numFmtId="0" fontId="142" fillId="48" borderId="70" xfId="4501" applyFont="1" applyFill="1" applyBorder="1" applyAlignment="1" applyProtection="1">
      <alignment horizontal="left"/>
      <protection locked="0"/>
    </xf>
    <xf numFmtId="0" fontId="139" fillId="45" borderId="91" xfId="4501" applyFont="1" applyFill="1" applyBorder="1" applyAlignment="1">
      <alignment horizontal="center"/>
    </xf>
    <xf numFmtId="0" fontId="88" fillId="45" borderId="94" xfId="4501" applyFont="1" applyFill="1" applyBorder="1" applyAlignment="1">
      <alignment horizontal="center"/>
    </xf>
    <xf numFmtId="0" fontId="88" fillId="45" borderId="4" xfId="4501" applyFont="1" applyFill="1" applyBorder="1" applyAlignment="1">
      <alignment horizontal="center"/>
    </xf>
    <xf numFmtId="0" fontId="88" fillId="45" borderId="5" xfId="4501" applyFont="1" applyFill="1" applyBorder="1" applyAlignment="1">
      <alignment horizontal="center"/>
    </xf>
    <xf numFmtId="0" fontId="139" fillId="45" borderId="5" xfId="4501" applyFont="1" applyFill="1" applyBorder="1" applyAlignment="1">
      <alignment horizontal="center"/>
    </xf>
    <xf numFmtId="0" fontId="88" fillId="45" borderId="82" xfId="4501" applyFont="1" applyFill="1" applyBorder="1" applyAlignment="1">
      <alignment horizontal="center"/>
    </xf>
    <xf numFmtId="0" fontId="88" fillId="45" borderId="11" xfId="4501" applyFont="1" applyFill="1" applyBorder="1" applyAlignment="1">
      <alignment horizontal="center"/>
    </xf>
    <xf numFmtId="0" fontId="139" fillId="0" borderId="77" xfId="4501" applyFont="1" applyBorder="1" applyAlignment="1">
      <alignment horizontal="center"/>
    </xf>
    <xf numFmtId="0" fontId="139" fillId="0" borderId="78" xfId="4501" applyFont="1" applyBorder="1" applyAlignment="1">
      <alignment horizontal="center"/>
    </xf>
    <xf numFmtId="0" fontId="139" fillId="0" borderId="79" xfId="4501" applyFont="1" applyBorder="1" applyAlignment="1">
      <alignment horizontal="center"/>
    </xf>
    <xf numFmtId="0" fontId="88" fillId="0" borderId="94" xfId="4501" applyFont="1" applyBorder="1" applyAlignment="1">
      <alignment horizontal="center"/>
    </xf>
    <xf numFmtId="0" fontId="88" fillId="0" borderId="4" xfId="4501" applyFont="1" applyBorder="1" applyAlignment="1">
      <alignment horizontal="center"/>
    </xf>
    <xf numFmtId="0" fontId="88" fillId="0" borderId="5" xfId="4501" applyFont="1" applyBorder="1" applyAlignment="1">
      <alignment horizontal="center"/>
    </xf>
    <xf numFmtId="0" fontId="88" fillId="0" borderId="3" xfId="4501" applyFont="1" applyBorder="1" applyAlignment="1">
      <alignment horizontal="center"/>
    </xf>
    <xf numFmtId="0" fontId="148" fillId="0" borderId="3" xfId="4501" applyFont="1" applyBorder="1" applyAlignment="1">
      <alignment horizontal="center"/>
    </xf>
    <xf numFmtId="0" fontId="148" fillId="0" borderId="4" xfId="4501" applyFont="1" applyBorder="1" applyAlignment="1">
      <alignment horizontal="center"/>
    </xf>
    <xf numFmtId="0" fontId="148" fillId="0" borderId="5" xfId="4501" applyFont="1" applyBorder="1" applyAlignment="1">
      <alignment horizontal="center"/>
    </xf>
    <xf numFmtId="0" fontId="88" fillId="0" borderId="86" xfId="4501" applyFont="1" applyBorder="1" applyAlignment="1">
      <alignment horizontal="center"/>
    </xf>
    <xf numFmtId="0" fontId="88" fillId="0" borderId="84" xfId="4501" applyFont="1" applyBorder="1" applyAlignment="1">
      <alignment horizontal="center"/>
    </xf>
    <xf numFmtId="0" fontId="88" fillId="0" borderId="87" xfId="4501" applyFont="1" applyBorder="1" applyAlignment="1">
      <alignment horizontal="center"/>
    </xf>
    <xf numFmtId="0" fontId="142" fillId="48" borderId="66" xfId="4501" applyFont="1" applyFill="1" applyBorder="1" applyAlignment="1" applyProtection="1">
      <alignment vertical="top" wrapText="1"/>
      <protection locked="0"/>
    </xf>
    <xf numFmtId="0" fontId="142" fillId="0" borderId="29" xfId="4501" applyFont="1" applyBorder="1" applyAlignment="1" applyProtection="1">
      <alignment vertical="top" wrapText="1"/>
      <protection locked="0"/>
    </xf>
    <xf numFmtId="0" fontId="142" fillId="0" borderId="31" xfId="4501" applyFont="1" applyBorder="1" applyAlignment="1" applyProtection="1">
      <alignment vertical="top" wrapText="1"/>
      <protection locked="0"/>
    </xf>
    <xf numFmtId="0" fontId="142" fillId="0" borderId="67" xfId="4501" applyFont="1" applyBorder="1" applyAlignment="1" applyProtection="1">
      <alignment vertical="top" wrapText="1"/>
      <protection locked="0"/>
    </xf>
    <xf numFmtId="0" fontId="142" fillId="0" borderId="0" xfId="4501" applyFont="1" applyAlignment="1" applyProtection="1">
      <alignment vertical="top" wrapText="1"/>
      <protection locked="0"/>
    </xf>
    <xf numFmtId="0" fontId="142" fillId="0" borderId="41" xfId="4501" applyFont="1" applyBorder="1" applyAlignment="1" applyProtection="1">
      <alignment vertical="top" wrapText="1"/>
      <protection locked="0"/>
    </xf>
    <xf numFmtId="0" fontId="142" fillId="0" borderId="88" xfId="4501" applyFont="1" applyBorder="1" applyAlignment="1" applyProtection="1">
      <alignment vertical="top" wrapText="1"/>
      <protection locked="0"/>
    </xf>
    <xf numFmtId="0" fontId="142" fillId="0" borderId="42" xfId="4501" applyFont="1" applyBorder="1" applyAlignment="1" applyProtection="1">
      <alignment vertical="top" wrapText="1"/>
      <protection locked="0"/>
    </xf>
    <xf numFmtId="0" fontId="142" fillId="0" borderId="44" xfId="4501" applyFont="1" applyBorder="1" applyAlignment="1" applyProtection="1">
      <alignment vertical="top" wrapText="1"/>
      <protection locked="0"/>
    </xf>
    <xf numFmtId="0" fontId="140" fillId="45" borderId="94" xfId="4501" applyFont="1" applyFill="1" applyBorder="1" applyAlignment="1">
      <alignment horizontal="center"/>
    </xf>
    <xf numFmtId="0" fontId="140" fillId="45" borderId="4" xfId="4501" applyFont="1" applyFill="1" applyBorder="1" applyAlignment="1">
      <alignment horizontal="center"/>
    </xf>
    <xf numFmtId="0" fontId="140" fillId="45" borderId="5" xfId="4501" applyFont="1" applyFill="1" applyBorder="1" applyAlignment="1">
      <alignment horizontal="center"/>
    </xf>
    <xf numFmtId="0" fontId="144" fillId="48" borderId="3" xfId="4501" applyFont="1" applyFill="1" applyBorder="1" applyAlignment="1" applyProtection="1">
      <alignment horizontal="center"/>
      <protection locked="0"/>
    </xf>
    <xf numFmtId="0" fontId="144" fillId="48" borderId="4" xfId="4501" applyFont="1" applyFill="1" applyBorder="1" applyAlignment="1" applyProtection="1">
      <alignment horizontal="center"/>
      <protection locked="0"/>
    </xf>
    <xf numFmtId="0" fontId="144" fillId="48" borderId="5" xfId="4501" applyFont="1" applyFill="1" applyBorder="1" applyAlignment="1" applyProtection="1">
      <alignment horizontal="center"/>
      <protection locked="0"/>
    </xf>
    <xf numFmtId="14" fontId="144" fillId="48" borderId="3" xfId="4501" applyNumberFormat="1" applyFont="1" applyFill="1" applyBorder="1" applyAlignment="1" applyProtection="1">
      <alignment horizontal="center"/>
      <protection locked="0"/>
    </xf>
    <xf numFmtId="14" fontId="144" fillId="48" borderId="4" xfId="4501" applyNumberFormat="1" applyFont="1" applyFill="1" applyBorder="1" applyAlignment="1" applyProtection="1">
      <alignment horizontal="center"/>
      <protection locked="0"/>
    </xf>
    <xf numFmtId="0" fontId="5" fillId="50" borderId="3" xfId="4501" applyFill="1" applyBorder="1" applyAlignment="1">
      <alignment horizontal="center"/>
    </xf>
    <xf numFmtId="0" fontId="5" fillId="50" borderId="4" xfId="4501" applyFill="1" applyBorder="1" applyAlignment="1">
      <alignment horizontal="center"/>
    </xf>
    <xf numFmtId="0" fontId="5" fillId="50" borderId="5" xfId="4501" applyFill="1" applyBorder="1" applyAlignment="1">
      <alignment horizontal="center"/>
    </xf>
    <xf numFmtId="14" fontId="5" fillId="48" borderId="3" xfId="4501" applyNumberFormat="1" applyFill="1" applyBorder="1" applyAlignment="1" applyProtection="1">
      <alignment horizontal="center"/>
      <protection locked="0"/>
    </xf>
    <xf numFmtId="14" fontId="5" fillId="48" borderId="4" xfId="4501" applyNumberFormat="1" applyFill="1" applyBorder="1" applyAlignment="1" applyProtection="1">
      <alignment horizontal="center"/>
      <protection locked="0"/>
    </xf>
    <xf numFmtId="14" fontId="1" fillId="48" borderId="3" xfId="4501" applyNumberFormat="1" applyFont="1" applyFill="1" applyBorder="1" applyAlignment="1" applyProtection="1">
      <alignment horizontal="center"/>
      <protection locked="0"/>
    </xf>
    <xf numFmtId="14" fontId="5" fillId="52" borderId="3" xfId="4501" applyNumberFormat="1" applyFill="1" applyBorder="1" applyAlignment="1">
      <alignment horizontal="center"/>
    </xf>
    <xf numFmtId="14" fontId="5" fillId="52" borderId="4" xfId="4501" applyNumberFormat="1" applyFill="1" applyBorder="1" applyAlignment="1">
      <alignment horizontal="center"/>
    </xf>
    <xf numFmtId="0" fontId="5" fillId="52" borderId="3" xfId="4501" applyFill="1" applyBorder="1" applyAlignment="1">
      <alignment horizontal="center"/>
    </xf>
    <xf numFmtId="0" fontId="5" fillId="52" borderId="4" xfId="4501" applyFill="1" applyBorder="1" applyAlignment="1">
      <alignment horizontal="center"/>
    </xf>
    <xf numFmtId="0" fontId="5" fillId="52" borderId="5" xfId="4501" applyFill="1" applyBorder="1" applyAlignment="1">
      <alignment horizontal="center"/>
    </xf>
    <xf numFmtId="14" fontId="5"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3" fillId="48" borderId="11" xfId="4501" applyFont="1" applyFill="1" applyBorder="1" applyAlignment="1" applyProtection="1">
      <alignment horizontal="center"/>
      <protection locked="0"/>
    </xf>
    <xf numFmtId="0" fontId="144" fillId="48" borderId="11" xfId="4501" applyFont="1" applyFill="1" applyBorder="1" applyAlignment="1" applyProtection="1">
      <alignment horizontal="center"/>
      <protection locked="0"/>
    </xf>
    <xf numFmtId="14" fontId="144" fillId="48" borderId="11" xfId="4501" applyNumberFormat="1" applyFont="1" applyFill="1" applyBorder="1" applyAlignment="1" applyProtection="1">
      <alignment horizontal="center"/>
      <protection locked="0"/>
    </xf>
    <xf numFmtId="44" fontId="144" fillId="48" borderId="3" xfId="4502" applyFont="1" applyFill="1" applyBorder="1" applyAlignment="1" applyProtection="1">
      <alignment horizontal="center"/>
      <protection locked="0"/>
    </xf>
    <xf numFmtId="44" fontId="144" fillId="48" borderId="4" xfId="4502" applyFont="1" applyFill="1" applyBorder="1" applyAlignment="1" applyProtection="1">
      <alignment horizontal="center"/>
      <protection locked="0"/>
    </xf>
    <xf numFmtId="44" fontId="144" fillId="48" borderId="81" xfId="4502" applyFont="1" applyFill="1" applyBorder="1" applyAlignment="1" applyProtection="1">
      <alignment horizontal="center"/>
      <protection locked="0"/>
    </xf>
    <xf numFmtId="0" fontId="43" fillId="48" borderId="75" xfId="4501" applyFont="1" applyFill="1" applyBorder="1" applyAlignment="1" applyProtection="1">
      <alignment horizontal="center"/>
      <protection locked="0"/>
    </xf>
    <xf numFmtId="44" fontId="144" fillId="48" borderId="86" xfId="4502" applyFont="1" applyFill="1" applyBorder="1" applyAlignment="1" applyProtection="1">
      <alignment horizontal="center"/>
      <protection locked="0"/>
    </xf>
    <xf numFmtId="44" fontId="144" fillId="48" borderId="84" xfId="4502" applyFont="1" applyFill="1" applyBorder="1" applyAlignment="1" applyProtection="1">
      <alignment horizontal="center"/>
      <protection locked="0"/>
    </xf>
    <xf numFmtId="44" fontId="144" fillId="48" borderId="87" xfId="4502" applyFont="1" applyFill="1" applyBorder="1" applyAlignment="1" applyProtection="1">
      <alignment horizontal="center"/>
      <protection locked="0"/>
    </xf>
    <xf numFmtId="14" fontId="5" fillId="48" borderId="11" xfId="4501" applyNumberFormat="1" applyFill="1" applyBorder="1" applyAlignment="1" applyProtection="1">
      <alignment horizontal="center"/>
      <protection locked="0"/>
    </xf>
    <xf numFmtId="0" fontId="139" fillId="45" borderId="71" xfId="4501" applyFont="1" applyFill="1" applyBorder="1" applyAlignment="1">
      <alignment horizontal="left"/>
    </xf>
    <xf numFmtId="0" fontId="139" fillId="45" borderId="72" xfId="4501" applyFont="1" applyFill="1" applyBorder="1" applyAlignment="1">
      <alignment horizontal="left"/>
    </xf>
    <xf numFmtId="0" fontId="139" fillId="45" borderId="76" xfId="4501" applyFont="1" applyFill="1" applyBorder="1" applyAlignment="1">
      <alignment horizontal="left"/>
    </xf>
    <xf numFmtId="0" fontId="5" fillId="48" borderId="82" xfId="4501" applyFill="1" applyBorder="1" applyAlignment="1" applyProtection="1">
      <alignment horizontal="left" vertical="top"/>
      <protection locked="0"/>
    </xf>
    <xf numFmtId="0" fontId="5" fillId="48" borderId="11" xfId="4501" applyFill="1" applyBorder="1" applyAlignment="1" applyProtection="1">
      <alignment horizontal="left" vertical="top"/>
      <protection locked="0"/>
    </xf>
    <xf numFmtId="0" fontId="5" fillId="48" borderId="93" xfId="4501" applyFill="1" applyBorder="1" applyAlignment="1" applyProtection="1">
      <alignment horizontal="left" vertical="top"/>
      <protection locked="0"/>
    </xf>
    <xf numFmtId="0" fontId="5" fillId="48" borderId="74" xfId="4501" applyFill="1" applyBorder="1" applyAlignment="1" applyProtection="1">
      <alignment horizontal="left" vertical="top"/>
      <protection locked="0"/>
    </xf>
    <xf numFmtId="0" fontId="5" fillId="48" borderId="75" xfId="4501" applyFill="1" applyBorder="1" applyAlignment="1" applyProtection="1">
      <alignment horizontal="left" vertical="top"/>
      <protection locked="0"/>
    </xf>
    <xf numFmtId="0" fontId="5" fillId="48" borderId="95" xfId="4501" applyFill="1" applyBorder="1" applyAlignment="1" applyProtection="1">
      <alignment horizontal="left" vertical="top"/>
      <protection locked="0"/>
    </xf>
    <xf numFmtId="0" fontId="161" fillId="55" borderId="3" xfId="0" applyFont="1" applyFill="1" applyBorder="1" applyAlignment="1" applyProtection="1">
      <alignment horizontal="center"/>
      <protection locked="0"/>
    </xf>
    <xf numFmtId="0" fontId="161" fillId="55" borderId="4" xfId="0" applyFont="1" applyFill="1" applyBorder="1" applyAlignment="1" applyProtection="1">
      <alignment horizontal="center"/>
      <protection locked="0"/>
    </xf>
    <xf numFmtId="0" fontId="161" fillId="55" borderId="5" xfId="0" applyFont="1" applyFill="1" applyBorder="1" applyAlignment="1" applyProtection="1">
      <alignment horizontal="center"/>
      <protection locked="0"/>
    </xf>
    <xf numFmtId="14" fontId="161" fillId="55" borderId="3" xfId="0" applyNumberFormat="1" applyFont="1" applyFill="1" applyBorder="1" applyAlignment="1" applyProtection="1">
      <alignment horizontal="center"/>
      <protection locked="0"/>
    </xf>
    <xf numFmtId="14" fontId="161" fillId="55" borderId="4" xfId="0" applyNumberFormat="1" applyFont="1" applyFill="1" applyBorder="1" applyAlignment="1" applyProtection="1">
      <alignment horizontal="center"/>
      <protection locked="0"/>
    </xf>
    <xf numFmtId="14" fontId="161" fillId="55" borderId="5" xfId="0" applyNumberFormat="1" applyFont="1" applyFill="1" applyBorder="1" applyAlignment="1" applyProtection="1">
      <alignment horizontal="center"/>
      <protection locked="0"/>
    </xf>
    <xf numFmtId="164" fontId="42" fillId="48" borderId="11" xfId="4502" applyNumberFormat="1" applyFont="1" applyFill="1" applyBorder="1" applyAlignment="1" applyProtection="1">
      <alignment horizontal="center"/>
      <protection locked="0"/>
    </xf>
    <xf numFmtId="44" fontId="42" fillId="48" borderId="11" xfId="4502" applyFont="1" applyFill="1" applyBorder="1" applyAlignment="1" applyProtection="1">
      <alignment horizontal="center"/>
      <protection locked="0"/>
    </xf>
    <xf numFmtId="0" fontId="88" fillId="0" borderId="81" xfId="4501" applyFont="1" applyBorder="1" applyAlignment="1">
      <alignment horizontal="center"/>
    </xf>
    <xf numFmtId="164" fontId="154" fillId="52" borderId="4" xfId="4501" applyNumberFormat="1" applyFont="1" applyFill="1" applyBorder="1" applyAlignment="1">
      <alignment horizontal="center"/>
    </xf>
    <xf numFmtId="164" fontId="154" fillId="52" borderId="81" xfId="4501" applyNumberFormat="1" applyFont="1" applyFill="1" applyBorder="1" applyAlignment="1">
      <alignment horizontal="center"/>
    </xf>
    <xf numFmtId="0" fontId="140" fillId="50" borderId="94" xfId="4501" applyFont="1" applyFill="1" applyBorder="1" applyAlignment="1">
      <alignment horizontal="center"/>
    </xf>
    <xf numFmtId="0" fontId="140" fillId="50" borderId="4" xfId="4501" applyFont="1" applyFill="1" applyBorder="1" applyAlignment="1">
      <alignment horizontal="center"/>
    </xf>
    <xf numFmtId="0" fontId="140" fillId="50" borderId="81" xfId="4501" applyFont="1" applyFill="1" applyBorder="1" applyAlignment="1">
      <alignment horizontal="center"/>
    </xf>
    <xf numFmtId="0" fontId="140" fillId="45" borderId="82" xfId="4501" applyFont="1" applyFill="1" applyBorder="1" applyAlignment="1">
      <alignment horizontal="center"/>
    </xf>
    <xf numFmtId="0" fontId="140" fillId="45" borderId="11" xfId="4501" applyFont="1" applyFill="1" applyBorder="1" applyAlignment="1">
      <alignment horizontal="center"/>
    </xf>
    <xf numFmtId="0" fontId="5" fillId="0" borderId="77" xfId="4501" applyBorder="1" applyAlignment="1">
      <alignment horizontal="center"/>
    </xf>
    <xf numFmtId="0" fontId="5" fillId="0" borderId="78" xfId="4501" applyBorder="1" applyAlignment="1">
      <alignment horizontal="center"/>
    </xf>
    <xf numFmtId="0" fontId="5" fillId="0" borderId="79" xfId="4501" applyBorder="1" applyAlignment="1">
      <alignment horizontal="center"/>
    </xf>
    <xf numFmtId="0" fontId="140" fillId="0" borderId="78" xfId="4501" applyFont="1" applyBorder="1" applyAlignment="1">
      <alignment horizontal="center"/>
    </xf>
    <xf numFmtId="0" fontId="140" fillId="0" borderId="79" xfId="4501" applyFont="1" applyBorder="1" applyAlignment="1">
      <alignment horizontal="center"/>
    </xf>
    <xf numFmtId="0" fontId="43" fillId="0" borderId="77" xfId="4501" applyFont="1" applyBorder="1" applyAlignment="1">
      <alignment horizontal="center"/>
    </xf>
    <xf numFmtId="0" fontId="140" fillId="45" borderId="81" xfId="4501" applyFont="1" applyFill="1" applyBorder="1" applyAlignment="1">
      <alignment horizontal="center"/>
    </xf>
    <xf numFmtId="164" fontId="5" fillId="52" borderId="4" xfId="4501" applyNumberFormat="1" applyFill="1" applyBorder="1" applyAlignment="1">
      <alignment horizontal="center"/>
    </xf>
    <xf numFmtId="164" fontId="5" fillId="52" borderId="81" xfId="4501" applyNumberFormat="1" applyFill="1" applyBorder="1" applyAlignment="1">
      <alignment horizontal="center"/>
    </xf>
    <xf numFmtId="0" fontId="5" fillId="48" borderId="94" xfId="4501" applyFill="1" applyBorder="1" applyAlignment="1" applyProtection="1">
      <alignment horizontal="center"/>
      <protection locked="0"/>
    </xf>
    <xf numFmtId="0" fontId="5" fillId="48" borderId="4" xfId="4501" applyFill="1" applyBorder="1" applyAlignment="1" applyProtection="1">
      <alignment horizontal="center"/>
      <protection locked="0"/>
    </xf>
    <xf numFmtId="0" fontId="5" fillId="48" borderId="81" xfId="4501" applyFill="1" applyBorder="1" applyAlignment="1" applyProtection="1">
      <alignment horizontal="center"/>
      <protection locked="0"/>
    </xf>
    <xf numFmtId="0" fontId="139" fillId="45" borderId="83" xfId="4501" applyFont="1" applyFill="1" applyBorder="1" applyAlignment="1">
      <alignment horizontal="center"/>
    </xf>
    <xf numFmtId="0" fontId="139" fillId="45" borderId="84" xfId="4501" applyFont="1" applyFill="1" applyBorder="1" applyAlignment="1">
      <alignment horizontal="center"/>
    </xf>
    <xf numFmtId="164" fontId="160" fillId="53" borderId="11" xfId="4502" applyNumberFormat="1" applyFont="1" applyFill="1" applyBorder="1" applyAlignment="1">
      <alignment horizontal="center"/>
    </xf>
    <xf numFmtId="44" fontId="160" fillId="53" borderId="11" xfId="4502" applyFont="1" applyFill="1" applyBorder="1" applyAlignment="1">
      <alignment horizontal="center"/>
    </xf>
    <xf numFmtId="0" fontId="139" fillId="45" borderId="94" xfId="4501" applyFont="1" applyFill="1" applyBorder="1" applyAlignment="1">
      <alignment horizontal="center"/>
    </xf>
    <xf numFmtId="164" fontId="154" fillId="48" borderId="4" xfId="4501" applyNumberFormat="1" applyFont="1" applyFill="1" applyBorder="1" applyAlignment="1" applyProtection="1">
      <alignment horizontal="center"/>
      <protection locked="0"/>
    </xf>
    <xf numFmtId="164" fontId="154" fillId="48" borderId="81" xfId="4501" applyNumberFormat="1" applyFont="1" applyFill="1" applyBorder="1" applyAlignment="1" applyProtection="1">
      <alignment horizontal="center"/>
      <protection locked="0"/>
    </xf>
    <xf numFmtId="0" fontId="140" fillId="50" borderId="5" xfId="4501" applyFont="1" applyFill="1" applyBorder="1" applyAlignment="1">
      <alignment horizontal="center"/>
    </xf>
    <xf numFmtId="44" fontId="144" fillId="50" borderId="3" xfId="4502" applyFont="1" applyFill="1" applyBorder="1" applyAlignment="1">
      <alignment horizontal="center"/>
    </xf>
    <xf numFmtId="44" fontId="144" fillId="50" borderId="4" xfId="4502" applyFont="1" applyFill="1" applyBorder="1" applyAlignment="1">
      <alignment horizontal="center"/>
    </xf>
    <xf numFmtId="44" fontId="144" fillId="50" borderId="5" xfId="4502" applyFont="1" applyFill="1" applyBorder="1" applyAlignment="1">
      <alignment horizontal="center"/>
    </xf>
    <xf numFmtId="0" fontId="140" fillId="48" borderId="94" xfId="4501" applyFont="1" applyFill="1" applyBorder="1" applyAlignment="1" applyProtection="1">
      <alignment horizontal="center"/>
      <protection locked="0"/>
    </xf>
    <xf numFmtId="0" fontId="140" fillId="48" borderId="4" xfId="4501" applyFont="1" applyFill="1" applyBorder="1" applyAlignment="1" applyProtection="1">
      <alignment horizontal="center"/>
      <protection locked="0"/>
    </xf>
    <xf numFmtId="0" fontId="140" fillId="48" borderId="81" xfId="4501" applyFont="1" applyFill="1" applyBorder="1" applyAlignment="1" applyProtection="1">
      <alignment horizontal="center"/>
      <protection locked="0"/>
    </xf>
    <xf numFmtId="0" fontId="43" fillId="48" borderId="94" xfId="4501" applyFont="1" applyFill="1" applyBorder="1" applyAlignment="1" applyProtection="1">
      <alignment horizontal="center"/>
      <protection locked="0"/>
    </xf>
    <xf numFmtId="0" fontId="43" fillId="48" borderId="4" xfId="4501" applyFont="1" applyFill="1" applyBorder="1" applyAlignment="1" applyProtection="1">
      <alignment horizontal="center"/>
      <protection locked="0"/>
    </xf>
    <xf numFmtId="0" fontId="43" fillId="48" borderId="93" xfId="4501" applyFont="1" applyFill="1" applyBorder="1" applyAlignment="1" applyProtection="1">
      <alignment horizontal="center"/>
      <protection locked="0"/>
    </xf>
    <xf numFmtId="164" fontId="5" fillId="48" borderId="4" xfId="4501" applyNumberFormat="1" applyFill="1" applyBorder="1" applyAlignment="1">
      <alignment horizontal="center"/>
    </xf>
    <xf numFmtId="164" fontId="5" fillId="48" borderId="81" xfId="4501" applyNumberFormat="1" applyFill="1" applyBorder="1" applyAlignment="1">
      <alignment horizontal="center"/>
    </xf>
    <xf numFmtId="44" fontId="144" fillId="45" borderId="75" xfId="4502" applyFont="1" applyFill="1" applyBorder="1" applyAlignment="1">
      <alignment horizontal="center"/>
    </xf>
    <xf numFmtId="44" fontId="144" fillId="45" borderId="95" xfId="4502" applyFont="1" applyFill="1" applyBorder="1" applyAlignment="1">
      <alignment horizontal="center"/>
    </xf>
    <xf numFmtId="0" fontId="51" fillId="51" borderId="66" xfId="4501" applyFont="1" applyFill="1" applyBorder="1" applyAlignment="1">
      <alignment horizontal="center"/>
    </xf>
    <xf numFmtId="0" fontId="51" fillId="51" borderId="29" xfId="4501" applyFont="1" applyFill="1" applyBorder="1" applyAlignment="1">
      <alignment horizontal="center"/>
    </xf>
    <xf numFmtId="0" fontId="51" fillId="51" borderId="31" xfId="4501" applyFont="1" applyFill="1" applyBorder="1" applyAlignment="1">
      <alignment horizontal="center"/>
    </xf>
    <xf numFmtId="0" fontId="5" fillId="51" borderId="67" xfId="4501" applyFill="1" applyBorder="1" applyAlignment="1">
      <alignment horizontal="center"/>
    </xf>
    <xf numFmtId="0" fontId="5" fillId="51" borderId="0" xfId="4501" applyFill="1" applyAlignment="1">
      <alignment horizontal="center"/>
    </xf>
    <xf numFmtId="0" fontId="5" fillId="51" borderId="41" xfId="4501" applyFill="1" applyBorder="1" applyAlignment="1">
      <alignment horizontal="center"/>
    </xf>
    <xf numFmtId="0" fontId="19" fillId="51" borderId="67" xfId="4501" applyFont="1" applyFill="1" applyBorder="1" applyAlignment="1">
      <alignment horizontal="center"/>
    </xf>
    <xf numFmtId="0" fontId="19" fillId="51" borderId="0" xfId="4501" applyFont="1" applyFill="1" applyAlignment="1">
      <alignment horizontal="center"/>
    </xf>
    <xf numFmtId="0" fontId="19" fillId="51" borderId="41" xfId="4501" applyFont="1" applyFill="1" applyBorder="1" applyAlignment="1">
      <alignment horizontal="center"/>
    </xf>
    <xf numFmtId="0" fontId="140" fillId="48" borderId="83" xfId="4501" applyFont="1" applyFill="1" applyBorder="1" applyAlignment="1" applyProtection="1">
      <alignment horizontal="center"/>
      <protection locked="0"/>
    </xf>
    <xf numFmtId="0" fontId="140" fillId="48" borderId="84" xfId="4501" applyFont="1" applyFill="1" applyBorder="1" applyAlignment="1" applyProtection="1">
      <alignment horizontal="center"/>
      <protection locked="0"/>
    </xf>
    <xf numFmtId="0" fontId="43" fillId="48" borderId="95" xfId="4501" applyFont="1" applyFill="1" applyBorder="1" applyAlignment="1" applyProtection="1">
      <alignment horizontal="center"/>
      <protection locked="0"/>
    </xf>
    <xf numFmtId="164" fontId="5" fillId="48" borderId="84" xfId="4501" applyNumberFormat="1" applyFill="1" applyBorder="1" applyAlignment="1" applyProtection="1">
      <alignment horizontal="center"/>
      <protection locked="0"/>
    </xf>
    <xf numFmtId="164" fontId="5" fillId="48" borderId="87" xfId="4501" applyNumberFormat="1" applyFill="1" applyBorder="1" applyAlignment="1" applyProtection="1">
      <alignment horizontal="center"/>
      <protection locked="0"/>
    </xf>
    <xf numFmtId="0" fontId="5" fillId="48" borderId="83" xfId="4501" applyFill="1" applyBorder="1" applyAlignment="1" applyProtection="1">
      <alignment horizontal="center"/>
      <protection locked="0"/>
    </xf>
    <xf numFmtId="0" fontId="5" fillId="48" borderId="84" xfId="4501" applyFill="1" applyBorder="1" applyAlignment="1" applyProtection="1">
      <alignment horizontal="center"/>
      <protection locked="0"/>
    </xf>
    <xf numFmtId="0" fontId="5" fillId="48" borderId="87" xfId="4501" applyFill="1" applyBorder="1" applyAlignment="1" applyProtection="1">
      <alignment horizontal="center"/>
      <protection locked="0"/>
    </xf>
    <xf numFmtId="0" fontId="155" fillId="0" borderId="67" xfId="4501" applyFont="1" applyBorder="1" applyAlignment="1">
      <alignment horizontal="center"/>
    </xf>
    <xf numFmtId="0" fontId="155" fillId="0" borderId="0" xfId="4501" applyFont="1" applyAlignment="1">
      <alignment horizontal="center"/>
    </xf>
    <xf numFmtId="0" fontId="155" fillId="0" borderId="12" xfId="4501" applyFont="1" applyBorder="1" applyAlignment="1">
      <alignment horizontal="center"/>
    </xf>
    <xf numFmtId="44" fontId="144" fillId="45" borderId="105" xfId="4505" applyFont="1" applyFill="1" applyBorder="1" applyAlignment="1">
      <alignment horizontal="center"/>
    </xf>
    <xf numFmtId="44" fontId="144" fillId="45" borderId="29" xfId="4505" applyFont="1" applyFill="1" applyBorder="1" applyAlignment="1">
      <alignment horizontal="center"/>
    </xf>
    <xf numFmtId="44" fontId="144" fillId="45" borderId="31" xfId="4505" applyFont="1" applyFill="1" applyBorder="1" applyAlignment="1">
      <alignment horizontal="center"/>
    </xf>
    <xf numFmtId="0" fontId="88" fillId="45" borderId="0" xfId="4504" applyFont="1" applyFill="1" applyBorder="1" applyAlignment="1">
      <alignment horizontal="left" vertical="top"/>
    </xf>
    <xf numFmtId="14" fontId="5" fillId="48" borderId="68" xfId="4501" applyNumberFormat="1" applyFill="1" applyBorder="1" applyAlignment="1" applyProtection="1">
      <alignment horizontal="center"/>
      <protection locked="0"/>
    </xf>
    <xf numFmtId="0" fontId="5" fillId="48" borderId="69" xfId="4501" applyFill="1" applyBorder="1" applyAlignment="1" applyProtection="1">
      <alignment horizontal="center"/>
      <protection locked="0"/>
    </xf>
    <xf numFmtId="0" fontId="5" fillId="48" borderId="70" xfId="4501" applyFill="1" applyBorder="1" applyAlignment="1" applyProtection="1">
      <alignment horizontal="center"/>
      <protection locked="0"/>
    </xf>
    <xf numFmtId="0" fontId="88" fillId="45" borderId="0" xfId="4501" applyFont="1" applyFill="1" applyAlignment="1">
      <alignment horizontal="left"/>
    </xf>
    <xf numFmtId="0" fontId="1" fillId="48" borderId="68" xfId="4501" applyFont="1" applyFill="1" applyBorder="1" applyAlignment="1" applyProtection="1">
      <alignment horizontal="center"/>
      <protection locked="0"/>
    </xf>
    <xf numFmtId="0" fontId="19" fillId="45" borderId="0" xfId="4501" applyFont="1" applyFill="1" applyAlignment="1">
      <alignment horizontal="left" vertical="top"/>
    </xf>
    <xf numFmtId="0" fontId="88" fillId="51" borderId="67" xfId="4501" applyFont="1" applyFill="1" applyBorder="1" applyAlignment="1">
      <alignment horizontal="center"/>
    </xf>
    <xf numFmtId="0" fontId="88" fillId="51" borderId="0" xfId="4501" applyFont="1" applyFill="1" applyAlignment="1">
      <alignment horizontal="center"/>
    </xf>
    <xf numFmtId="0" fontId="88" fillId="51" borderId="41" xfId="4501" applyFont="1" applyFill="1" applyBorder="1" applyAlignment="1">
      <alignment horizontal="center"/>
    </xf>
    <xf numFmtId="0" fontId="88" fillId="51" borderId="0" xfId="4501" applyFont="1" applyFill="1" applyAlignment="1">
      <alignment horizontal="left"/>
    </xf>
    <xf numFmtId="0" fontId="88" fillId="51" borderId="0" xfId="4501" applyFont="1" applyFill="1" applyAlignment="1">
      <alignment horizontal="left" vertical="top" wrapText="1"/>
    </xf>
    <xf numFmtId="0" fontId="88" fillId="51" borderId="42" xfId="4501" applyFont="1" applyFill="1" applyBorder="1" applyAlignment="1">
      <alignment horizontal="center"/>
    </xf>
    <xf numFmtId="0" fontId="5" fillId="48" borderId="68" xfId="4501" applyFill="1" applyBorder="1" applyAlignment="1" applyProtection="1">
      <alignment horizontal="center"/>
      <protection locked="0"/>
    </xf>
    <xf numFmtId="164" fontId="12" fillId="0" borderId="50" xfId="4496" applyNumberFormat="1" applyFont="1" applyBorder="1" applyAlignment="1">
      <alignment horizontal="center" vertical="top" wrapText="1"/>
    </xf>
    <xf numFmtId="164" fontId="12" fillId="0" borderId="51" xfId="4496" applyNumberFormat="1" applyFont="1" applyBorder="1" applyAlignment="1">
      <alignment horizontal="center" vertical="top" wrapText="1"/>
    </xf>
    <xf numFmtId="164" fontId="12" fillId="0" borderId="52" xfId="4496" applyNumberFormat="1" applyFont="1" applyBorder="1" applyAlignment="1">
      <alignment horizontal="center" vertical="top" wrapText="1"/>
    </xf>
    <xf numFmtId="164" fontId="12" fillId="0" borderId="53" xfId="4496" applyNumberFormat="1" applyFont="1" applyBorder="1" applyAlignment="1">
      <alignment horizontal="center" vertical="top" wrapText="1"/>
    </xf>
    <xf numFmtId="164" fontId="12" fillId="0" borderId="0" xfId="4496" applyNumberFormat="1" applyFont="1" applyAlignment="1">
      <alignment horizontal="center" vertical="top" wrapText="1"/>
    </xf>
    <xf numFmtId="164" fontId="12" fillId="0" borderId="54" xfId="4496" applyNumberFormat="1" applyFont="1" applyBorder="1" applyAlignment="1">
      <alignment horizontal="center" vertical="top" wrapText="1"/>
    </xf>
    <xf numFmtId="164" fontId="12" fillId="0" borderId="57" xfId="4496" applyNumberFormat="1" applyFont="1" applyBorder="1" applyAlignment="1">
      <alignment horizontal="center" vertical="top" wrapText="1"/>
    </xf>
    <xf numFmtId="164" fontId="12" fillId="0" borderId="58" xfId="4496" applyNumberFormat="1" applyFont="1" applyBorder="1" applyAlignment="1">
      <alignment horizontal="center" vertical="top" wrapText="1"/>
    </xf>
    <xf numFmtId="164" fontId="12" fillId="0" borderId="59" xfId="4496" applyNumberFormat="1" applyFont="1" applyBorder="1" applyAlignment="1">
      <alignment horizontal="center" vertical="top" wrapText="1"/>
    </xf>
    <xf numFmtId="0" fontId="12" fillId="46" borderId="11" xfId="4496" applyFont="1" applyFill="1" applyBorder="1" applyAlignment="1">
      <alignment horizontal="center"/>
    </xf>
    <xf numFmtId="4" fontId="20" fillId="0" borderId="3" xfId="4496" applyNumberFormat="1" applyFont="1" applyBorder="1" applyAlignment="1">
      <alignment horizontal="center"/>
    </xf>
    <xf numFmtId="4" fontId="20" fillId="0" borderId="4" xfId="4496" applyNumberFormat="1" applyFont="1" applyBorder="1" applyAlignment="1">
      <alignment horizontal="center"/>
    </xf>
    <xf numFmtId="4" fontId="20" fillId="0" borderId="5" xfId="4496" applyNumberFormat="1" applyFont="1" applyBorder="1" applyAlignment="1">
      <alignment horizontal="center"/>
    </xf>
    <xf numFmtId="165" fontId="108" fillId="0" borderId="3" xfId="4497" applyNumberFormat="1" applyFont="1" applyBorder="1" applyAlignment="1">
      <alignment horizontal="center" vertical="top" wrapText="1"/>
    </xf>
    <xf numFmtId="165" fontId="108" fillId="0" borderId="4" xfId="4497" applyNumberFormat="1" applyFont="1" applyBorder="1" applyAlignment="1">
      <alignment horizontal="center" vertical="top" wrapText="1"/>
    </xf>
    <xf numFmtId="165" fontId="108" fillId="0" borderId="5" xfId="4497" applyNumberFormat="1" applyFont="1" applyBorder="1" applyAlignment="1">
      <alignment horizontal="center" vertical="top" wrapText="1"/>
    </xf>
    <xf numFmtId="3" fontId="12" fillId="44" borderId="6" xfId="1193" applyNumberFormat="1" applyFill="1" applyBorder="1" applyAlignment="1" applyProtection="1">
      <alignment horizontal="right"/>
      <protection locked="0"/>
    </xf>
    <xf numFmtId="168" fontId="12" fillId="0" borderId="0" xfId="1193" applyNumberFormat="1" applyAlignment="1">
      <alignment horizontal="right"/>
    </xf>
    <xf numFmtId="0" fontId="135" fillId="0" borderId="0" xfId="1193" applyFont="1" applyAlignment="1">
      <alignment horizontal="center"/>
    </xf>
    <xf numFmtId="168" fontId="12" fillId="44" borderId="6" xfId="543" applyNumberFormat="1" applyFill="1" applyBorder="1" applyAlignment="1" applyProtection="1">
      <alignment horizontal="center"/>
      <protection locked="0"/>
    </xf>
    <xf numFmtId="168" fontId="12" fillId="5" borderId="4" xfId="1193" applyNumberFormat="1" applyFill="1" applyBorder="1" applyAlignment="1" applyProtection="1">
      <alignment horizontal="center"/>
      <protection locked="0"/>
    </xf>
    <xf numFmtId="4" fontId="20" fillId="0" borderId="0" xfId="4496" applyNumberFormat="1" applyFont="1" applyAlignment="1">
      <alignment horizontal="center"/>
    </xf>
    <xf numFmtId="4" fontId="20" fillId="0" borderId="6" xfId="4496" applyNumberFormat="1" applyFont="1" applyBorder="1" applyAlignment="1">
      <alignment horizontal="center"/>
    </xf>
    <xf numFmtId="1" fontId="12" fillId="5" borderId="2" xfId="1193" applyNumberFormat="1" applyFill="1" applyBorder="1" applyAlignment="1" applyProtection="1">
      <alignment horizontal="center"/>
      <protection locked="0"/>
    </xf>
    <xf numFmtId="168" fontId="12" fillId="0" borderId="6" xfId="1193" applyNumberFormat="1" applyBorder="1" applyAlignment="1">
      <alignment horizontal="right"/>
    </xf>
    <xf numFmtId="168" fontId="12" fillId="0" borderId="4" xfId="1193" applyNumberFormat="1" applyBorder="1" applyAlignment="1">
      <alignment horizontal="right"/>
    </xf>
    <xf numFmtId="0" fontId="12" fillId="0" borderId="53" xfId="4496" applyFont="1" applyBorder="1" applyAlignment="1">
      <alignment horizontal="left" vertical="top" wrapText="1"/>
    </xf>
    <xf numFmtId="0" fontId="12" fillId="0" borderId="0" xfId="4496" applyFont="1" applyAlignment="1">
      <alignment horizontal="left" vertical="top" wrapText="1"/>
    </xf>
    <xf numFmtId="0" fontId="12" fillId="0" borderId="54" xfId="4496" applyFont="1" applyBorder="1" applyAlignment="1">
      <alignment horizontal="left" vertical="top" wrapText="1"/>
    </xf>
    <xf numFmtId="0" fontId="12" fillId="0" borderId="57" xfId="4496" applyFont="1" applyBorder="1" applyAlignment="1">
      <alignment horizontal="left" vertical="top" wrapText="1"/>
    </xf>
    <xf numFmtId="0" fontId="12" fillId="0" borderId="58" xfId="4496" applyFont="1" applyBorder="1" applyAlignment="1">
      <alignment horizontal="left" vertical="top" wrapText="1"/>
    </xf>
    <xf numFmtId="168" fontId="12" fillId="0" borderId="6" xfId="4497" applyNumberFormat="1" applyFont="1" applyBorder="1" applyAlignment="1">
      <alignment horizontal="center"/>
    </xf>
    <xf numFmtId="168" fontId="12" fillId="0" borderId="4" xfId="4497" applyNumberFormat="1" applyFont="1" applyBorder="1" applyAlignment="1">
      <alignment horizontal="center"/>
    </xf>
    <xf numFmtId="9" fontId="12" fillId="0" borderId="4" xfId="4497" applyNumberFormat="1" applyFont="1" applyBorder="1" applyAlignment="1">
      <alignment horizontal="center"/>
    </xf>
    <xf numFmtId="0" fontId="12" fillId="0" borderId="3" xfId="4496" applyFon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0" fontId="19" fillId="0" borderId="0" xfId="4496" applyFont="1" applyAlignment="1">
      <alignment horizontal="center"/>
    </xf>
    <xf numFmtId="0" fontId="20" fillId="0" borderId="51" xfId="4496" applyFont="1" applyBorder="1" applyAlignment="1">
      <alignment horizontal="left" vertical="top" wrapText="1"/>
    </xf>
    <xf numFmtId="0" fontId="20" fillId="0" borderId="0" xfId="4496" applyFont="1" applyAlignment="1">
      <alignment horizontal="left" vertical="top" wrapText="1"/>
    </xf>
    <xf numFmtId="10" fontId="20" fillId="0" borderId="2" xfId="4496" applyNumberFormat="1" applyFont="1" applyBorder="1" applyAlignment="1">
      <alignment horizontal="center"/>
    </xf>
    <xf numFmtId="0" fontId="20" fillId="0" borderId="0" xfId="4496" applyFont="1" applyAlignment="1">
      <alignment horizontal="center"/>
    </xf>
    <xf numFmtId="9" fontId="20" fillId="5" borderId="6" xfId="4496" applyNumberFormat="1" applyFont="1" applyFill="1" applyBorder="1" applyAlignment="1">
      <alignment horizontal="left"/>
    </xf>
    <xf numFmtId="0" fontId="116" fillId="0" borderId="0" xfId="4496" applyFont="1" applyAlignment="1">
      <alignment horizontal="left" vertical="top" wrapText="1"/>
    </xf>
    <xf numFmtId="0" fontId="28" fillId="0" borderId="2" xfId="4496" applyFont="1" applyBorder="1" applyAlignment="1">
      <alignment horizontal="center"/>
    </xf>
    <xf numFmtId="0" fontId="28" fillId="0" borderId="6" xfId="4496" applyFont="1" applyBorder="1" applyAlignment="1">
      <alignment horizontal="center"/>
    </xf>
    <xf numFmtId="0" fontId="19" fillId="0" borderId="11" xfId="4496" applyFont="1" applyBorder="1" applyAlignment="1">
      <alignment horizontal="center"/>
    </xf>
    <xf numFmtId="0" fontId="106" fillId="5" borderId="55" xfId="4496" applyFill="1" applyBorder="1" applyAlignment="1" applyProtection="1">
      <alignment horizontal="center"/>
      <protection locked="0"/>
    </xf>
    <xf numFmtId="0" fontId="106" fillId="5" borderId="6" xfId="4496" applyFill="1" applyBorder="1" applyAlignment="1" applyProtection="1">
      <alignment horizontal="center"/>
      <protection locked="0"/>
    </xf>
    <xf numFmtId="0" fontId="19" fillId="0" borderId="54" xfId="4496" applyFont="1" applyBorder="1" applyAlignment="1">
      <alignment horizontal="center"/>
    </xf>
    <xf numFmtId="0" fontId="12" fillId="5" borderId="6" xfId="4496" applyFont="1" applyFill="1" applyBorder="1" applyAlignment="1" applyProtection="1">
      <alignment horizontal="center" vertical="center" wrapText="1" shrinkToFit="1"/>
      <protection locked="0"/>
    </xf>
    <xf numFmtId="0" fontId="104" fillId="0" borderId="4" xfId="1193" applyFont="1" applyBorder="1" applyAlignment="1">
      <alignment horizontal="left"/>
    </xf>
    <xf numFmtId="0" fontId="135" fillId="0" borderId="6" xfId="1193" applyFont="1" applyBorder="1" applyAlignment="1">
      <alignment horizontal="center"/>
    </xf>
    <xf numFmtId="0" fontId="12" fillId="0" borderId="6" xfId="1193" applyBorder="1" applyAlignment="1">
      <alignment horizontal="left"/>
    </xf>
    <xf numFmtId="9" fontId="12" fillId="5" borderId="4" xfId="1193" applyNumberFormat="1" applyFill="1" applyBorder="1" applyAlignment="1" applyProtection="1">
      <alignment horizontal="left"/>
      <protection locked="0"/>
    </xf>
    <xf numFmtId="0" fontId="12" fillId="0" borderId="6" xfId="1193" applyBorder="1" applyAlignment="1">
      <alignment horizontal="right"/>
    </xf>
    <xf numFmtId="168" fontId="12" fillId="44" borderId="6" xfId="1193" applyNumberFormat="1" applyFill="1" applyBorder="1" applyAlignment="1" applyProtection="1">
      <alignment horizontal="right"/>
      <protection locked="0"/>
    </xf>
    <xf numFmtId="0" fontId="19" fillId="0" borderId="4" xfId="4496" applyFont="1" applyBorder="1" applyAlignment="1">
      <alignment horizontal="left"/>
    </xf>
    <xf numFmtId="0" fontId="19" fillId="0" borderId="5" xfId="4496" applyFont="1" applyBorder="1" applyAlignment="1">
      <alignment horizontal="left"/>
    </xf>
    <xf numFmtId="1" fontId="19" fillId="0" borderId="11" xfId="4496" applyNumberFormat="1" applyFont="1" applyBorder="1" applyAlignment="1">
      <alignment horizontal="center"/>
    </xf>
    <xf numFmtId="0" fontId="19" fillId="0" borderId="3" xfId="4496" applyFont="1" applyBorder="1" applyAlignment="1">
      <alignment horizontal="center" wrapText="1"/>
    </xf>
    <xf numFmtId="0" fontId="19" fillId="0" borderId="4" xfId="4496" applyFont="1" applyBorder="1" applyAlignment="1">
      <alignment horizontal="center" wrapText="1"/>
    </xf>
    <xf numFmtId="0" fontId="19" fillId="0" borderId="5" xfId="4496" applyFont="1" applyBorder="1" applyAlignment="1">
      <alignment horizontal="center" wrapText="1"/>
    </xf>
    <xf numFmtId="0" fontId="12" fillId="0" borderId="4" xfId="4496" applyFont="1" applyBorder="1" applyAlignment="1">
      <alignment horizontal="left"/>
    </xf>
    <xf numFmtId="0" fontId="12" fillId="0" borderId="5" xfId="4496" applyFont="1" applyBorder="1" applyAlignment="1">
      <alignment horizontal="left"/>
    </xf>
    <xf numFmtId="1" fontId="12" fillId="0" borderId="11" xfId="4496" applyNumberFormat="1" applyFont="1" applyBorder="1" applyAlignment="1">
      <alignment horizontal="center"/>
    </xf>
    <xf numFmtId="0" fontId="12" fillId="0" borderId="11" xfId="4496" applyFont="1" applyBorder="1" applyAlignment="1">
      <alignment horizontal="center"/>
    </xf>
    <xf numFmtId="1" fontId="12" fillId="47" borderId="11" xfId="4496" applyNumberFormat="1" applyFont="1" applyFill="1" applyBorder="1" applyAlignment="1">
      <alignment horizontal="center"/>
    </xf>
    <xf numFmtId="0" fontId="19" fillId="0" borderId="3" xfId="4496" applyFon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0" fontId="19" fillId="0" borderId="4" xfId="4496" applyFont="1" applyBorder="1" applyAlignment="1"/>
    <xf numFmtId="0" fontId="19" fillId="0" borderId="5" xfId="4496" applyFont="1" applyBorder="1" applyAlignment="1"/>
    <xf numFmtId="0" fontId="19" fillId="0" borderId="3" xfId="4496" applyFont="1" applyBorder="1" applyAlignment="1">
      <alignment horizontal="left"/>
    </xf>
    <xf numFmtId="0" fontId="12" fillId="5" borderId="11" xfId="4496" applyFont="1" applyFill="1" applyBorder="1" applyAlignment="1" applyProtection="1">
      <alignment horizontal="center"/>
      <protection locked="0"/>
    </xf>
    <xf numFmtId="164" fontId="51" fillId="0" borderId="1" xfId="4496" applyNumberFormat="1" applyFont="1" applyBorder="1" applyAlignment="1">
      <alignment horizontal="right" vertical="center"/>
    </xf>
    <xf numFmtId="164" fontId="51" fillId="0" borderId="2" xfId="4496" applyNumberFormat="1" applyFont="1" applyBorder="1" applyAlignment="1">
      <alignment horizontal="right" vertical="center"/>
    </xf>
    <xf numFmtId="164" fontId="51" fillId="0" borderId="7" xfId="4496" applyNumberFormat="1" applyFont="1" applyBorder="1" applyAlignment="1">
      <alignment horizontal="right" vertical="center"/>
    </xf>
    <xf numFmtId="164" fontId="51" fillId="0" borderId="9" xfId="4496" applyNumberFormat="1" applyFont="1" applyBorder="1" applyAlignment="1">
      <alignment horizontal="right" vertical="center"/>
    </xf>
    <xf numFmtId="164" fontId="51" fillId="0" borderId="6" xfId="4496" applyNumberFormat="1" applyFont="1" applyBorder="1" applyAlignment="1">
      <alignment horizontal="right" vertical="center"/>
    </xf>
    <xf numFmtId="164" fontId="51" fillId="0" borderId="10" xfId="4496" applyNumberFormat="1" applyFont="1" applyBorder="1" applyAlignment="1">
      <alignment horizontal="right" vertical="center"/>
    </xf>
    <xf numFmtId="179" fontId="51" fillId="0" borderId="1" xfId="4496" applyNumberFormat="1" applyFont="1" applyBorder="1" applyAlignment="1">
      <alignment horizontal="center" vertical="center"/>
    </xf>
    <xf numFmtId="179" fontId="51" fillId="0" borderId="2" xfId="4496" applyNumberFormat="1" applyFont="1" applyBorder="1" applyAlignment="1">
      <alignment horizontal="center" vertical="center"/>
    </xf>
    <xf numFmtId="179" fontId="51" fillId="0" borderId="7" xfId="4496" applyNumberFormat="1" applyFont="1" applyBorder="1" applyAlignment="1">
      <alignment horizontal="center" vertical="center"/>
    </xf>
    <xf numFmtId="179" fontId="51" fillId="0" borderId="9" xfId="4496" applyNumberFormat="1" applyFont="1" applyBorder="1" applyAlignment="1">
      <alignment horizontal="center" vertical="center"/>
    </xf>
    <xf numFmtId="179" fontId="51" fillId="0" borderId="6" xfId="4496" applyNumberFormat="1" applyFont="1" applyBorder="1" applyAlignment="1">
      <alignment horizontal="center" vertical="center"/>
    </xf>
    <xf numFmtId="179" fontId="51" fillId="0" borderId="10" xfId="4496" applyNumberFormat="1" applyFont="1" applyBorder="1" applyAlignment="1">
      <alignment horizontal="center" vertical="center"/>
    </xf>
    <xf numFmtId="1" fontId="19" fillId="0" borderId="4" xfId="4496" applyNumberFormat="1" applyFont="1" applyBorder="1" applyAlignment="1">
      <alignment horizontal="center" wrapText="1"/>
    </xf>
    <xf numFmtId="0" fontId="12" fillId="0" borderId="50" xfId="4497" applyFont="1" applyBorder="1" applyAlignment="1">
      <alignment horizontal="left" wrapText="1"/>
    </xf>
    <xf numFmtId="0" fontId="12" fillId="0" borderId="51" xfId="4497" applyFont="1" applyBorder="1" applyAlignment="1">
      <alignment horizontal="left" wrapText="1"/>
    </xf>
    <xf numFmtId="0" fontId="12" fillId="0" borderId="52" xfId="4497" applyFont="1" applyBorder="1" applyAlignment="1">
      <alignment horizontal="left" wrapText="1"/>
    </xf>
    <xf numFmtId="0" fontId="12" fillId="0" borderId="53" xfId="4497" applyFont="1" applyBorder="1" applyAlignment="1">
      <alignment horizontal="left" wrapText="1"/>
    </xf>
    <xf numFmtId="0" fontId="12" fillId="0" borderId="0" xfId="4497" applyFont="1" applyAlignment="1">
      <alignment horizontal="left" wrapText="1"/>
    </xf>
    <xf numFmtId="0" fontId="12" fillId="0" borderId="54" xfId="4497" applyFont="1" applyBorder="1" applyAlignment="1">
      <alignment horizontal="left" wrapText="1"/>
    </xf>
    <xf numFmtId="0" fontId="12" fillId="0" borderId="57" xfId="4497" applyFont="1" applyBorder="1" applyAlignment="1">
      <alignment horizontal="left" wrapText="1"/>
    </xf>
    <xf numFmtId="0" fontId="12" fillId="0" borderId="58" xfId="4497" applyFont="1" applyBorder="1" applyAlignment="1">
      <alignment horizontal="left" wrapText="1"/>
    </xf>
    <xf numFmtId="0" fontId="12" fillId="0" borderId="59" xfId="4497" applyFont="1" applyBorder="1" applyAlignment="1">
      <alignment horizontal="left" wrapText="1"/>
    </xf>
    <xf numFmtId="1" fontId="12" fillId="0" borderId="4" xfId="4497" applyNumberFormat="1" applyFont="1" applyBorder="1" applyAlignment="1">
      <alignment horizontal="center"/>
    </xf>
    <xf numFmtId="1" fontId="12" fillId="0" borderId="5" xfId="4497" applyNumberFormat="1" applyFont="1" applyBorder="1" applyAlignment="1">
      <alignment horizontal="center"/>
    </xf>
    <xf numFmtId="49" fontId="18" fillId="3" borderId="2" xfId="4496" applyNumberFormat="1" applyFont="1" applyFill="1" applyBorder="1" applyAlignment="1">
      <alignment horizontal="center" vertical="center" wrapText="1"/>
    </xf>
    <xf numFmtId="49" fontId="18" fillId="3" borderId="2" xfId="4496" applyNumberFormat="1" applyFont="1" applyFill="1" applyBorder="1" applyAlignment="1">
      <alignment horizontal="center" vertical="center"/>
    </xf>
    <xf numFmtId="49" fontId="18" fillId="3" borderId="0" xfId="4496" applyNumberFormat="1" applyFont="1" applyFill="1" applyAlignment="1">
      <alignment horizontal="center" vertical="center"/>
    </xf>
    <xf numFmtId="0" fontId="19" fillId="0" borderId="1" xfId="4496" applyFont="1" applyBorder="1" applyAlignment="1">
      <alignment horizontal="center" wrapText="1"/>
    </xf>
    <xf numFmtId="0" fontId="19" fillId="0" borderId="2" xfId="4496" applyFont="1" applyBorder="1" applyAlignment="1">
      <alignment horizontal="center" wrapText="1"/>
    </xf>
    <xf numFmtId="0" fontId="19" fillId="0" borderId="7" xfId="4496" applyFont="1" applyBorder="1" applyAlignment="1">
      <alignment horizontal="center" wrapText="1"/>
    </xf>
    <xf numFmtId="0" fontId="19" fillId="0" borderId="9" xfId="4496" applyFont="1" applyBorder="1" applyAlignment="1">
      <alignment horizontal="center" wrapText="1"/>
    </xf>
    <xf numFmtId="0" fontId="19" fillId="0" borderId="6" xfId="4496" applyFont="1" applyBorder="1" applyAlignment="1">
      <alignment horizontal="center" wrapText="1"/>
    </xf>
    <xf numFmtId="0" fontId="19" fillId="0" borderId="10" xfId="4496" applyFont="1" applyBorder="1" applyAlignment="1">
      <alignment horizontal="center" wrapText="1"/>
    </xf>
    <xf numFmtId="0" fontId="106" fillId="5" borderId="55" xfId="4496" applyFill="1" applyBorder="1" applyAlignment="1">
      <alignment horizontal="center"/>
    </xf>
    <xf numFmtId="0" fontId="106" fillId="5" borderId="6" xfId="4496" applyFill="1" applyBorder="1" applyAlignment="1">
      <alignment horizontal="center"/>
    </xf>
    <xf numFmtId="0" fontId="20" fillId="5" borderId="0" xfId="4496" applyFont="1" applyFill="1" applyAlignment="1">
      <alignment horizontal="left" vertical="top" wrapText="1"/>
    </xf>
    <xf numFmtId="0" fontId="20" fillId="5" borderId="58" xfId="4496" applyFont="1" applyFill="1" applyBorder="1" applyAlignment="1">
      <alignment horizontal="left" vertical="top" wrapText="1"/>
    </xf>
    <xf numFmtId="0" fontId="19" fillId="0" borderId="0" xfId="4496" applyFont="1" applyAlignment="1">
      <alignment horizontal="right"/>
    </xf>
    <xf numFmtId="0" fontId="108" fillId="0" borderId="50" xfId="4497" applyFont="1" applyBorder="1" applyAlignment="1">
      <alignment horizontal="left" wrapText="1"/>
    </xf>
    <xf numFmtId="0" fontId="108" fillId="0" borderId="51" xfId="4497" applyFont="1" applyBorder="1" applyAlignment="1">
      <alignment horizontal="left" wrapText="1"/>
    </xf>
    <xf numFmtId="0" fontId="108" fillId="0" borderId="52" xfId="4497" applyFont="1" applyBorder="1" applyAlignment="1">
      <alignment horizontal="left" wrapText="1"/>
    </xf>
    <xf numFmtId="0" fontId="108" fillId="0" borderId="57" xfId="4497" applyFont="1" applyBorder="1" applyAlignment="1">
      <alignment horizontal="left" wrapText="1"/>
    </xf>
    <xf numFmtId="0" fontId="108" fillId="0" borderId="58" xfId="4497" applyFont="1" applyBorder="1" applyAlignment="1">
      <alignment horizontal="left" wrapText="1"/>
    </xf>
    <xf numFmtId="0" fontId="108" fillId="0" borderId="59" xfId="4497" applyFont="1" applyBorder="1" applyAlignment="1">
      <alignment horizontal="left" wrapText="1"/>
    </xf>
    <xf numFmtId="0" fontId="106" fillId="5" borderId="50" xfId="4496" applyFill="1" applyBorder="1" applyAlignment="1">
      <alignment horizontal="center"/>
    </xf>
    <xf numFmtId="0" fontId="106" fillId="5" borderId="51" xfId="4496" applyFill="1" applyBorder="1" applyAlignment="1">
      <alignment horizontal="center"/>
    </xf>
    <xf numFmtId="0" fontId="106" fillId="0" borderId="53" xfId="4496" applyBorder="1" applyAlignment="1">
      <alignment horizontal="center"/>
    </xf>
    <xf numFmtId="0" fontId="106" fillId="0" borderId="0" xfId="4496" applyAlignment="1">
      <alignment horizontal="center"/>
    </xf>
    <xf numFmtId="0" fontId="20" fillId="5" borderId="0" xfId="4496" applyFont="1" applyFill="1" applyAlignment="1">
      <alignment horizontal="left" vertical="top"/>
    </xf>
    <xf numFmtId="0" fontId="106" fillId="5" borderId="53" xfId="4496" applyFill="1" applyBorder="1" applyAlignment="1">
      <alignment horizontal="center"/>
    </xf>
    <xf numFmtId="0" fontId="106" fillId="5" borderId="0" xfId="4496" applyFill="1" applyAlignment="1">
      <alignment horizontal="center"/>
    </xf>
    <xf numFmtId="0" fontId="20" fillId="0" borderId="58" xfId="4496" applyFont="1" applyBorder="1" applyAlignment="1">
      <alignment horizontal="left" vertical="top" wrapText="1"/>
    </xf>
    <xf numFmtId="0" fontId="42" fillId="0" borderId="51" xfId="4496" applyFont="1" applyBorder="1" applyAlignment="1">
      <alignment horizontal="left" wrapText="1"/>
    </xf>
    <xf numFmtId="0" fontId="42" fillId="0" borderId="0" xfId="4496" applyFont="1" applyAlignment="1">
      <alignment horizontal="left" wrapText="1"/>
    </xf>
    <xf numFmtId="0" fontId="20" fillId="5" borderId="58" xfId="4496" applyFont="1" applyFill="1" applyBorder="1" applyAlignment="1">
      <alignment horizontal="left"/>
    </xf>
    <xf numFmtId="0" fontId="42" fillId="0" borderId="51" xfId="4496" applyFont="1" applyBorder="1" applyAlignment="1">
      <alignment horizontal="left" vertical="top" wrapText="1"/>
    </xf>
    <xf numFmtId="0" fontId="42" fillId="0" borderId="0" xfId="4496" applyFont="1" applyAlignment="1">
      <alignment horizontal="left" vertical="top" wrapText="1"/>
    </xf>
    <xf numFmtId="9" fontId="20" fillId="5" borderId="58" xfId="4496" applyNumberFormat="1" applyFont="1" applyFill="1" applyBorder="1" applyAlignment="1">
      <alignment horizontal="left"/>
    </xf>
    <xf numFmtId="0" fontId="20" fillId="5" borderId="6" xfId="4496" applyFont="1" applyFill="1" applyBorder="1" applyAlignment="1">
      <alignment horizontal="left"/>
    </xf>
    <xf numFmtId="0" fontId="106" fillId="5" borderId="63" xfId="4496" applyFill="1" applyBorder="1" applyAlignment="1">
      <alignment horizontal="center"/>
    </xf>
    <xf numFmtId="0" fontId="106" fillId="5" borderId="64" xfId="4496" applyFill="1" applyBorder="1" applyAlignment="1">
      <alignment horizontal="center"/>
    </xf>
    <xf numFmtId="0" fontId="19" fillId="0" borderId="51" xfId="4496" applyFont="1" applyBorder="1" applyAlignment="1">
      <alignment horizontal="center" vertical="top"/>
    </xf>
    <xf numFmtId="0" fontId="19" fillId="0" borderId="52" xfId="4496" applyFont="1" applyBorder="1" applyAlignment="1">
      <alignment horizontal="center" vertical="top"/>
    </xf>
    <xf numFmtId="0" fontId="19" fillId="0" borderId="0" xfId="4496" applyFont="1" applyAlignment="1">
      <alignment horizontal="center" vertical="top"/>
    </xf>
    <xf numFmtId="0" fontId="19" fillId="0" borderId="54" xfId="4496" applyFont="1" applyBorder="1" applyAlignment="1">
      <alignment horizontal="center" vertical="top"/>
    </xf>
    <xf numFmtId="0" fontId="106" fillId="5" borderId="63" xfId="4496" applyFill="1" applyBorder="1" applyAlignment="1" applyProtection="1">
      <alignment horizontal="center"/>
      <protection locked="0"/>
    </xf>
    <xf numFmtId="0" fontId="106" fillId="5" borderId="64" xfId="4496" applyFill="1" applyBorder="1" applyAlignment="1" applyProtection="1">
      <alignment horizontal="center"/>
      <protection locked="0"/>
    </xf>
    <xf numFmtId="0" fontId="116" fillId="0" borderId="0" xfId="4496" applyFont="1" applyAlignment="1">
      <alignment horizontal="left" vertical="center" wrapText="1"/>
    </xf>
    <xf numFmtId="0" fontId="19" fillId="0" borderId="0" xfId="4496" applyFont="1" applyAlignment="1">
      <alignment horizontal="left" vertical="top" wrapText="1"/>
    </xf>
    <xf numFmtId="0" fontId="12" fillId="0" borderId="0" xfId="4496" applyFont="1" applyAlignment="1">
      <alignment horizontal="left" vertical="top" wrapText="1" shrinkToFit="1"/>
    </xf>
    <xf numFmtId="44" fontId="12" fillId="0" borderId="0" xfId="708" applyFont="1" applyFill="1" applyBorder="1" applyAlignment="1" applyProtection="1">
      <alignment horizontal="left" vertical="top" wrapText="1"/>
    </xf>
    <xf numFmtId="0" fontId="12" fillId="5" borderId="6" xfId="4496" applyFont="1" applyFill="1" applyBorder="1" applyAlignment="1" applyProtection="1">
      <alignment horizontal="center"/>
      <protection locked="0"/>
    </xf>
    <xf numFmtId="0" fontId="12" fillId="0" borderId="0" xfId="4496" applyFont="1" applyAlignment="1">
      <alignment horizontal="left" vertical="center" wrapText="1" shrinkToFit="1"/>
    </xf>
    <xf numFmtId="0" fontId="12" fillId="5" borderId="6" xfId="4496" applyFont="1" applyFill="1" applyBorder="1" applyAlignment="1" applyProtection="1">
      <alignment horizontal="left" wrapText="1" shrinkToFit="1"/>
      <protection locked="0"/>
    </xf>
    <xf numFmtId="0" fontId="12" fillId="44" borderId="6" xfId="1193" applyFill="1" applyBorder="1" applyAlignment="1" applyProtection="1">
      <alignment horizontal="left" vertical="top"/>
      <protection locked="0"/>
    </xf>
    <xf numFmtId="0" fontId="12" fillId="0" borderId="50" xfId="4496" applyFont="1" applyBorder="1" applyAlignment="1">
      <alignment horizontal="left" vertical="center" wrapText="1"/>
    </xf>
    <xf numFmtId="0" fontId="12" fillId="0" borderId="51" xfId="4496" applyFont="1" applyBorder="1" applyAlignment="1">
      <alignment horizontal="left" vertical="center" wrapText="1"/>
    </xf>
    <xf numFmtId="0" fontId="12" fillId="0" borderId="52" xfId="4496" applyFont="1" applyBorder="1" applyAlignment="1">
      <alignment horizontal="left" vertical="center" wrapText="1"/>
    </xf>
    <xf numFmtId="0" fontId="12" fillId="0" borderId="53" xfId="4496" applyFont="1" applyBorder="1" applyAlignment="1">
      <alignment horizontal="left" vertical="center" wrapText="1"/>
    </xf>
    <xf numFmtId="0" fontId="12" fillId="0" borderId="0" xfId="4496" applyFont="1" applyAlignment="1">
      <alignment horizontal="left" vertical="center" wrapText="1"/>
    </xf>
    <xf numFmtId="0" fontId="12" fillId="0" borderId="54" xfId="4496" applyFont="1" applyBorder="1" applyAlignment="1">
      <alignment horizontal="left" vertical="center" wrapText="1"/>
    </xf>
    <xf numFmtId="0" fontId="12" fillId="44" borderId="53" xfId="4496" applyFont="1" applyFill="1" applyBorder="1" applyAlignment="1" applyProtection="1">
      <alignment vertical="top" wrapText="1"/>
      <protection locked="0"/>
    </xf>
    <xf numFmtId="0" fontId="12" fillId="44" borderId="0" xfId="4496" applyFont="1" applyFill="1" applyAlignment="1" applyProtection="1">
      <alignment vertical="top" wrapText="1"/>
      <protection locked="0"/>
    </xf>
    <xf numFmtId="0" fontId="12" fillId="44" borderId="54" xfId="4496" applyFont="1" applyFill="1" applyBorder="1" applyAlignment="1" applyProtection="1">
      <alignment vertical="top" wrapText="1"/>
      <protection locked="0"/>
    </xf>
    <xf numFmtId="0" fontId="12" fillId="44" borderId="55" xfId="4496" applyFont="1" applyFill="1" applyBorder="1" applyAlignment="1" applyProtection="1">
      <alignment vertical="top" wrapText="1"/>
      <protection locked="0"/>
    </xf>
    <xf numFmtId="0" fontId="12" fillId="44" borderId="6" xfId="4496" applyFont="1" applyFill="1" applyBorder="1" applyAlignment="1" applyProtection="1">
      <alignment vertical="top" wrapText="1"/>
      <protection locked="0"/>
    </xf>
    <xf numFmtId="0" fontId="12" fillId="44" borderId="56" xfId="4496" applyFont="1" applyFill="1" applyBorder="1" applyAlignment="1" applyProtection="1">
      <alignment vertical="top" wrapText="1"/>
      <protection locked="0"/>
    </xf>
    <xf numFmtId="0" fontId="12" fillId="44" borderId="0" xfId="4496" applyFont="1" applyFill="1" applyAlignment="1" applyProtection="1">
      <alignment horizontal="left" vertical="center" wrapText="1"/>
      <protection locked="0"/>
    </xf>
    <xf numFmtId="0" fontId="12" fillId="44" borderId="54" xfId="4496" applyFont="1" applyFill="1" applyBorder="1" applyAlignment="1" applyProtection="1">
      <alignment horizontal="left" vertical="center" wrapText="1"/>
      <protection locked="0"/>
    </xf>
    <xf numFmtId="0" fontId="12" fillId="44" borderId="6" xfId="4496" applyFont="1" applyFill="1" applyBorder="1" applyAlignment="1" applyProtection="1">
      <alignment horizontal="left" vertical="center" wrapText="1"/>
      <protection locked="0"/>
    </xf>
    <xf numFmtId="0" fontId="12" fillId="44" borderId="56" xfId="4496" applyFont="1" applyFill="1" applyBorder="1" applyAlignment="1" applyProtection="1">
      <alignment horizontal="left" vertical="center" wrapText="1"/>
      <protection locked="0"/>
    </xf>
    <xf numFmtId="0" fontId="12" fillId="0" borderId="59" xfId="4496" applyFont="1" applyBorder="1" applyAlignment="1">
      <alignment horizontal="left" vertical="top" wrapText="1"/>
    </xf>
    <xf numFmtId="0" fontId="12" fillId="0" borderId="4" xfId="4497" applyFont="1" applyBorder="1" applyAlignment="1">
      <alignment horizontal="center"/>
    </xf>
    <xf numFmtId="0" fontId="12" fillId="0" borderId="5" xfId="4497" applyFont="1" applyBorder="1" applyAlignment="1">
      <alignment horizontal="center"/>
    </xf>
    <xf numFmtId="0" fontId="12" fillId="0" borderId="50" xfId="4496" applyFont="1" applyBorder="1" applyAlignment="1">
      <alignment horizontal="left" vertical="top" wrapText="1"/>
    </xf>
    <xf numFmtId="0" fontId="12" fillId="0" borderId="51" xfId="4496" applyFont="1" applyBorder="1" applyAlignment="1">
      <alignment horizontal="left" vertical="top" wrapText="1"/>
    </xf>
    <xf numFmtId="0" fontId="12" fillId="0" borderId="52" xfId="4496" applyFont="1" applyBorder="1" applyAlignment="1">
      <alignment horizontal="left" vertical="top" wrapText="1"/>
    </xf>
    <xf numFmtId="0" fontId="19" fillId="0" borderId="0" xfId="4496" applyFont="1" applyAlignment="1">
      <alignment horizontal="left" vertical="top"/>
    </xf>
    <xf numFmtId="0" fontId="106" fillId="0" borderId="0" xfId="4496" applyAlignment="1" applyProtection="1">
      <alignment horizontal="center"/>
      <protection locked="0"/>
    </xf>
    <xf numFmtId="9" fontId="12" fillId="0" borderId="4" xfId="543" applyNumberFormat="1" applyBorder="1" applyAlignment="1">
      <alignment horizontal="center"/>
    </xf>
    <xf numFmtId="168" fontId="12" fillId="0" borderId="6" xfId="4496" applyNumberFormat="1" applyFont="1" applyBorder="1" applyAlignment="1">
      <alignment horizontal="right"/>
    </xf>
    <xf numFmtId="168" fontId="104" fillId="0" borderId="6" xfId="4496" applyNumberFormat="1" applyFont="1" applyBorder="1" applyAlignment="1">
      <alignment horizontal="right"/>
    </xf>
    <xf numFmtId="168" fontId="12" fillId="44" borderId="6" xfId="4496" applyNumberFormat="1" applyFont="1" applyFill="1" applyBorder="1" applyAlignment="1" applyProtection="1">
      <alignment horizontal="right"/>
      <protection locked="0"/>
    </xf>
    <xf numFmtId="6" fontId="12" fillId="0" borderId="3" xfId="1193" applyNumberFormat="1" applyBorder="1" applyAlignment="1">
      <alignment horizontal="right"/>
    </xf>
    <xf numFmtId="6" fontId="12" fillId="0" borderId="4" xfId="1193" applyNumberFormat="1" applyBorder="1" applyAlignment="1">
      <alignment horizontal="right"/>
    </xf>
    <xf numFmtId="6" fontId="12" fillId="0" borderId="5" xfId="1193" applyNumberFormat="1" applyBorder="1" applyAlignment="1">
      <alignment horizontal="right"/>
    </xf>
    <xf numFmtId="168" fontId="12" fillId="0" borderId="4" xfId="4496" applyNumberFormat="1" applyFont="1" applyBorder="1" applyAlignment="1">
      <alignment horizontal="right"/>
    </xf>
    <xf numFmtId="165" fontId="12" fillId="44" borderId="3" xfId="4496" applyNumberFormat="1" applyFont="1" applyFill="1" applyBorder="1" applyAlignment="1" applyProtection="1">
      <alignment horizontal="center"/>
      <protection locked="0"/>
    </xf>
    <xf numFmtId="165" fontId="12" fillId="44" borderId="4" xfId="4496" applyNumberFormat="1" applyFont="1" applyFill="1" applyBorder="1" applyAlignment="1" applyProtection="1">
      <alignment horizontal="center"/>
      <protection locked="0"/>
    </xf>
    <xf numFmtId="165" fontId="12" fillId="44" borderId="5" xfId="4496" applyNumberFormat="1" applyFont="1" applyFill="1" applyBorder="1" applyAlignment="1" applyProtection="1">
      <alignment horizontal="center"/>
      <protection locked="0"/>
    </xf>
    <xf numFmtId="165" fontId="12" fillId="0" borderId="6" xfId="1193" applyNumberFormat="1" applyBorder="1" applyAlignment="1">
      <alignment horizontal="right"/>
    </xf>
    <xf numFmtId="168" fontId="12" fillId="0" borderId="2" xfId="1193" applyNumberFormat="1" applyBorder="1" applyAlignment="1">
      <alignment horizontal="right"/>
    </xf>
    <xf numFmtId="0" fontId="12" fillId="5" borderId="6" xfId="1193" applyFill="1" applyBorder="1" applyAlignment="1" applyProtection="1">
      <alignment horizontal="left"/>
      <protection locked="0"/>
    </xf>
    <xf numFmtId="165" fontId="12" fillId="0" borderId="0" xfId="1193" applyNumberFormat="1" applyAlignment="1">
      <alignment horizontal="right"/>
    </xf>
    <xf numFmtId="2" fontId="12" fillId="0" borderId="0" xfId="1193" applyNumberFormat="1" applyAlignment="1">
      <alignment horizontal="right"/>
    </xf>
    <xf numFmtId="1" fontId="12" fillId="0" borderId="3" xfId="4496" applyNumberFormat="1" applyFont="1" applyBorder="1" applyAlignment="1">
      <alignment horizontal="center"/>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0" fontId="20" fillId="5" borderId="6" xfId="4496" applyFont="1" applyFill="1" applyBorder="1" applyAlignment="1" applyProtection="1">
      <alignment horizontal="left"/>
      <protection locked="0"/>
    </xf>
    <xf numFmtId="0" fontId="12" fillId="0" borderId="0" xfId="4496" applyFont="1" applyAlignment="1">
      <alignment horizontal="left"/>
    </xf>
    <xf numFmtId="0" fontId="12" fillId="5" borderId="6" xfId="4496" applyFont="1" applyFill="1" applyBorder="1" applyAlignment="1" applyProtection="1">
      <alignment horizontal="left"/>
      <protection locked="0"/>
    </xf>
    <xf numFmtId="0" fontId="42" fillId="5" borderId="6" xfId="4496" applyFont="1" applyFill="1" applyBorder="1" applyAlignment="1" applyProtection="1">
      <alignment horizontal="left"/>
      <protection locked="0"/>
    </xf>
    <xf numFmtId="0" fontId="12" fillId="0" borderId="0" xfId="1193" applyAlignment="1">
      <alignment horizontal="right"/>
    </xf>
    <xf numFmtId="9" fontId="12" fillId="0" borderId="6" xfId="1193" applyNumberFormat="1" applyBorder="1" applyAlignment="1">
      <alignment horizontal="center"/>
    </xf>
    <xf numFmtId="9" fontId="12" fillId="0" borderId="6" xfId="1193" quotePrefix="1" applyNumberFormat="1" applyBorder="1" applyAlignment="1">
      <alignment horizontal="center"/>
    </xf>
    <xf numFmtId="9" fontId="12" fillId="0" borderId="0" xfId="1193" quotePrefix="1" applyNumberFormat="1" applyAlignment="1">
      <alignment horizontal="center"/>
    </xf>
    <xf numFmtId="1" fontId="12" fillId="5" borderId="4" xfId="1193" applyNumberFormat="1" applyFill="1" applyBorder="1" applyAlignment="1" applyProtection="1">
      <alignment horizontal="center"/>
      <protection locked="0"/>
    </xf>
    <xf numFmtId="165" fontId="108" fillId="0" borderId="55" xfId="4497" applyNumberFormat="1" applyFont="1" applyBorder="1" applyAlignment="1">
      <alignment horizontal="center" vertical="top" wrapText="1"/>
    </xf>
    <xf numFmtId="165" fontId="108" fillId="0" borderId="6" xfId="4497" applyNumberFormat="1" applyFont="1" applyBorder="1" applyAlignment="1">
      <alignment horizontal="center" vertical="top" wrapText="1"/>
    </xf>
    <xf numFmtId="1" fontId="108" fillId="0" borderId="55" xfId="4497" applyNumberFormat="1" applyFont="1" applyBorder="1" applyAlignment="1">
      <alignment horizontal="center" vertical="top" wrapText="1"/>
    </xf>
    <xf numFmtId="1" fontId="108" fillId="0" borderId="6" xfId="4497" applyNumberFormat="1" applyFont="1" applyBorder="1" applyAlignment="1">
      <alignment horizontal="center" vertical="top" wrapText="1"/>
    </xf>
    <xf numFmtId="168" fontId="108" fillId="44" borderId="55" xfId="4497" applyNumberFormat="1" applyFont="1" applyFill="1" applyBorder="1" applyAlignment="1" applyProtection="1">
      <alignment horizontal="center" vertical="top" wrapText="1"/>
      <protection locked="0"/>
    </xf>
    <xf numFmtId="168" fontId="108" fillId="44" borderId="6" xfId="4497" applyNumberFormat="1" applyFont="1" applyFill="1" applyBorder="1" applyAlignment="1" applyProtection="1">
      <alignment horizontal="center" vertical="top" wrapText="1"/>
      <protection locked="0"/>
    </xf>
    <xf numFmtId="168" fontId="108" fillId="0" borderId="55" xfId="4497" applyNumberFormat="1" applyFont="1" applyBorder="1" applyAlignment="1">
      <alignment horizontal="center" vertical="top"/>
    </xf>
    <xf numFmtId="168" fontId="108" fillId="0" borderId="6" xfId="4497" applyNumberFormat="1" applyFont="1" applyBorder="1" applyAlignment="1">
      <alignment horizontal="center" vertical="top"/>
    </xf>
    <xf numFmtId="0" fontId="108" fillId="5" borderId="60" xfId="4497" applyFont="1" applyFill="1" applyBorder="1" applyAlignment="1" applyProtection="1">
      <alignment horizontal="center"/>
      <protection locked="0"/>
    </xf>
    <xf numFmtId="0" fontId="108" fillId="5" borderId="4" xfId="4497" applyFont="1" applyFill="1" applyBorder="1" applyAlignment="1" applyProtection="1">
      <alignment horizontal="center"/>
      <protection locked="0"/>
    </xf>
    <xf numFmtId="0" fontId="108" fillId="5" borderId="6" xfId="4497" applyFont="1" applyFill="1" applyBorder="1" applyAlignment="1" applyProtection="1">
      <alignment horizontal="center"/>
      <protection locked="0"/>
    </xf>
    <xf numFmtId="0" fontId="12" fillId="0" borderId="57" xfId="4496" applyFont="1" applyBorder="1" applyAlignment="1">
      <alignment horizontal="left" vertical="center" wrapText="1"/>
    </xf>
    <xf numFmtId="0" fontId="12" fillId="0" borderId="58" xfId="4496" applyFont="1" applyBorder="1" applyAlignment="1">
      <alignment horizontal="left" vertical="center" wrapText="1"/>
    </xf>
    <xf numFmtId="0" fontId="12" fillId="0" borderId="59" xfId="4496" applyFont="1" applyBorder="1" applyAlignment="1">
      <alignment horizontal="left" vertical="center" wrapText="1"/>
    </xf>
    <xf numFmtId="0" fontId="108" fillId="5" borderId="55" xfId="4497" applyFont="1" applyFill="1" applyBorder="1" applyAlignment="1" applyProtection="1">
      <alignment horizontal="center"/>
      <protection locked="0"/>
    </xf>
    <xf numFmtId="0" fontId="108" fillId="0" borderId="55" xfId="4497" applyFont="1" applyBorder="1" applyAlignment="1">
      <alignment horizontal="center" vertical="top" wrapText="1"/>
    </xf>
    <xf numFmtId="0" fontId="108" fillId="0" borderId="6" xfId="4497" applyFont="1" applyBorder="1" applyAlignment="1">
      <alignment horizontal="center" vertical="top" wrapText="1"/>
    </xf>
    <xf numFmtId="0" fontId="108" fillId="0" borderId="50" xfId="4497" applyFont="1" applyBorder="1" applyAlignment="1">
      <alignment horizontal="left" vertical="top" wrapText="1"/>
    </xf>
    <xf numFmtId="0" fontId="108" fillId="0" borderId="51" xfId="4497" applyFont="1" applyBorder="1" applyAlignment="1">
      <alignment horizontal="left" vertical="top" wrapText="1"/>
    </xf>
    <xf numFmtId="0" fontId="108" fillId="0" borderId="52" xfId="4497" applyFont="1" applyBorder="1" applyAlignment="1">
      <alignment horizontal="left" vertical="top" wrapText="1"/>
    </xf>
    <xf numFmtId="0" fontId="108" fillId="0" borderId="53" xfId="4497" applyFont="1" applyBorder="1" applyAlignment="1">
      <alignment horizontal="left" vertical="top" wrapText="1"/>
    </xf>
    <xf numFmtId="0" fontId="108" fillId="0" borderId="0" xfId="4497" applyFont="1" applyAlignment="1">
      <alignment horizontal="left" vertical="top" wrapText="1"/>
    </xf>
    <xf numFmtId="0" fontId="108" fillId="0" borderId="54" xfId="4497" applyFont="1" applyBorder="1" applyAlignment="1">
      <alignment horizontal="left" vertical="top" wrapText="1"/>
    </xf>
    <xf numFmtId="165" fontId="108" fillId="0" borderId="60" xfId="4497" applyNumberFormat="1" applyFont="1" applyBorder="1" applyAlignment="1">
      <alignment horizontal="center" vertical="top" wrapText="1"/>
    </xf>
    <xf numFmtId="0" fontId="18" fillId="3" borderId="2" xfId="4496" applyFont="1" applyFill="1" applyBorder="1" applyAlignment="1">
      <alignment horizontal="center" vertical="center"/>
    </xf>
    <xf numFmtId="0" fontId="18" fillId="3" borderId="16" xfId="4496" applyFont="1" applyFill="1" applyBorder="1" applyAlignment="1">
      <alignment horizontal="center" vertical="center"/>
    </xf>
    <xf numFmtId="0" fontId="19" fillId="0" borderId="48" xfId="4496" applyFont="1" applyBorder="1" applyAlignment="1">
      <alignment horizontal="left" vertical="top"/>
    </xf>
    <xf numFmtId="0" fontId="19" fillId="0" borderId="49" xfId="4496" applyFont="1" applyBorder="1" applyAlignment="1">
      <alignment horizontal="left" vertical="top"/>
    </xf>
    <xf numFmtId="0" fontId="108" fillId="0" borderId="0" xfId="4497" applyFont="1" applyAlignment="1">
      <alignment horizontal="left" vertical="center" wrapText="1"/>
    </xf>
    <xf numFmtId="0" fontId="108" fillId="44" borderId="55" xfId="4497" applyFont="1" applyFill="1" applyBorder="1" applyAlignment="1" applyProtection="1">
      <alignment horizontal="left" vertical="top" wrapText="1"/>
      <protection locked="0"/>
    </xf>
    <xf numFmtId="0" fontId="108" fillId="44" borderId="6" xfId="4497" applyFont="1" applyFill="1" applyBorder="1" applyAlignment="1" applyProtection="1">
      <alignment horizontal="left" vertical="top" wrapText="1"/>
      <protection locked="0"/>
    </xf>
    <xf numFmtId="0" fontId="108" fillId="44" borderId="56" xfId="4497" applyFont="1" applyFill="1" applyBorder="1" applyAlignment="1" applyProtection="1">
      <alignment horizontal="left" vertical="top" wrapText="1"/>
      <protection locked="0"/>
    </xf>
    <xf numFmtId="0" fontId="12" fillId="0" borderId="50" xfId="4496" applyFont="1" applyBorder="1" applyAlignment="1">
      <alignment vertical="center" wrapText="1"/>
    </xf>
    <xf numFmtId="0" fontId="12" fillId="0" borderId="51" xfId="4496" applyFont="1" applyBorder="1" applyAlignment="1">
      <alignment vertical="center" wrapText="1"/>
    </xf>
    <xf numFmtId="0" fontId="12" fillId="0" borderId="52" xfId="4496" applyFont="1" applyBorder="1" applyAlignment="1">
      <alignment vertical="center" wrapText="1"/>
    </xf>
    <xf numFmtId="0" fontId="12" fillId="0" borderId="57" xfId="4496" applyFont="1" applyBorder="1" applyAlignment="1">
      <alignment vertical="center" wrapText="1"/>
    </xf>
    <xf numFmtId="0" fontId="12" fillId="0" borderId="58" xfId="4496" applyFont="1" applyBorder="1" applyAlignment="1">
      <alignment vertical="center" wrapText="1"/>
    </xf>
    <xf numFmtId="0" fontId="12" fillId="0" borderId="59" xfId="4496" applyFont="1" applyBorder="1" applyAlignment="1">
      <alignment vertical="center" wrapText="1"/>
    </xf>
    <xf numFmtId="0" fontId="108" fillId="0" borderId="57" xfId="4497" applyFont="1" applyBorder="1" applyAlignment="1">
      <alignment horizontal="left" vertical="top" wrapText="1"/>
    </xf>
    <xf numFmtId="0" fontId="108" fillId="0" borderId="58" xfId="4497" applyFont="1" applyBorder="1" applyAlignment="1">
      <alignment horizontal="left" vertical="top" wrapText="1"/>
    </xf>
    <xf numFmtId="0" fontId="108" fillId="0" borderId="59" xfId="4497" applyFont="1" applyBorder="1" applyAlignment="1">
      <alignment horizontal="left" vertical="top" wrapText="1"/>
    </xf>
    <xf numFmtId="10" fontId="108" fillId="0" borderId="3" xfId="4497" applyNumberFormat="1" applyFont="1" applyBorder="1" applyAlignment="1">
      <alignment horizontal="center" vertical="top" wrapText="1"/>
    </xf>
    <xf numFmtId="10" fontId="108" fillId="0" borderId="4" xfId="4497" applyNumberFormat="1" applyFont="1" applyBorder="1" applyAlignment="1">
      <alignment horizontal="center" vertical="top" wrapText="1"/>
    </xf>
    <xf numFmtId="10" fontId="108" fillId="0" borderId="5" xfId="4497" applyNumberFormat="1" applyFont="1" applyBorder="1" applyAlignment="1">
      <alignment horizontal="center" vertical="top" wrapText="1"/>
    </xf>
    <xf numFmtId="49" fontId="122" fillId="3" borderId="0" xfId="1193" applyNumberFormat="1" applyFont="1" applyFill="1" applyAlignment="1">
      <alignment horizontal="center" vertical="center"/>
    </xf>
    <xf numFmtId="0" fontId="84" fillId="0" borderId="0" xfId="4497" applyFont="1" applyAlignment="1">
      <alignment horizontal="center" vertical="center"/>
    </xf>
    <xf numFmtId="0" fontId="84" fillId="0" borderId="0" xfId="4497" applyFont="1" applyAlignment="1">
      <alignment horizontal="left" vertical="top" wrapText="1"/>
    </xf>
    <xf numFmtId="168" fontId="12" fillId="2" borderId="3" xfId="570" applyNumberFormat="1" applyFill="1" applyBorder="1" applyAlignment="1">
      <alignment horizontal="center"/>
    </xf>
    <xf numFmtId="168" fontId="12" fillId="2" borderId="4" xfId="570" applyNumberFormat="1" applyFill="1" applyBorder="1" applyAlignment="1">
      <alignment horizontal="center"/>
    </xf>
    <xf numFmtId="168" fontId="12" fillId="2" borderId="5" xfId="570" applyNumberFormat="1" applyFill="1" applyBorder="1" applyAlignment="1">
      <alignment horizontal="center"/>
    </xf>
    <xf numFmtId="168" fontId="12" fillId="5" borderId="5" xfId="570" applyNumberFormat="1" applyFill="1" applyBorder="1" applyAlignment="1" applyProtection="1">
      <alignment horizontal="center"/>
      <protection locked="0"/>
    </xf>
    <xf numFmtId="168" fontId="12" fillId="5" borderId="11" xfId="570" applyNumberFormat="1" applyFill="1" applyBorder="1" applyAlignment="1" applyProtection="1">
      <alignment horizontal="center"/>
      <protection locked="0"/>
    </xf>
    <xf numFmtId="168" fontId="12" fillId="0" borderId="5" xfId="570" applyNumberFormat="1" applyBorder="1" applyAlignment="1">
      <alignment horizontal="center"/>
    </xf>
    <xf numFmtId="168" fontId="12" fillId="0" borderId="11" xfId="570" applyNumberFormat="1" applyBorder="1" applyAlignment="1">
      <alignment horizontal="center"/>
    </xf>
    <xf numFmtId="168" fontId="12" fillId="0" borderId="3" xfId="570" applyNumberFormat="1" applyBorder="1" applyAlignment="1">
      <alignment horizontal="center"/>
    </xf>
    <xf numFmtId="168" fontId="12" fillId="0" borderId="4" xfId="570" applyNumberFormat="1" applyBorder="1" applyAlignment="1">
      <alignment horizontal="center"/>
    </xf>
    <xf numFmtId="178" fontId="19" fillId="0" borderId="0" xfId="570" applyNumberFormat="1" applyFont="1" applyAlignment="1">
      <alignment horizontal="center" wrapText="1"/>
    </xf>
    <xf numFmtId="0" fontId="19" fillId="0" borderId="16" xfId="271" applyFont="1" applyBorder="1" applyAlignment="1">
      <alignment horizontal="center"/>
    </xf>
    <xf numFmtId="164" fontId="19" fillId="0" borderId="0" xfId="570" applyNumberFormat="1" applyFont="1" applyAlignment="1">
      <alignment horizontal="center" wrapText="1"/>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0" fontId="42" fillId="0" borderId="0" xfId="570" applyFont="1" applyAlignment="1">
      <alignment horizontal="left"/>
    </xf>
    <xf numFmtId="0" fontId="12" fillId="0" borderId="3" xfId="570" applyBorder="1" applyAlignment="1">
      <alignment horizontal="right"/>
    </xf>
    <xf numFmtId="0" fontId="12" fillId="0" borderId="4" xfId="570" applyBorder="1" applyAlignment="1">
      <alignment horizontal="right"/>
    </xf>
    <xf numFmtId="0" fontId="12" fillId="0" borderId="5" xfId="570" applyBorder="1" applyAlignment="1">
      <alignment horizontal="right"/>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168" fontId="12" fillId="0" borderId="3" xfId="570" applyNumberFormat="1" applyBorder="1" applyAlignment="1">
      <alignment horizontal="right"/>
    </xf>
    <xf numFmtId="168" fontId="12" fillId="0" borderId="4" xfId="570" applyNumberFormat="1" applyBorder="1" applyAlignment="1">
      <alignment horizontal="right"/>
    </xf>
    <xf numFmtId="168" fontId="12" fillId="0" borderId="5" xfId="570" applyNumberFormat="1" applyBorder="1" applyAlignment="1">
      <alignment horizontal="right"/>
    </xf>
    <xf numFmtId="9" fontId="12" fillId="0" borderId="5" xfId="570" applyNumberFormat="1" applyBorder="1" applyAlignment="1">
      <alignment horizontal="center"/>
    </xf>
    <xf numFmtId="9" fontId="12" fillId="0" borderId="11" xfId="570" applyNumberFormat="1" applyBorder="1" applyAlignment="1">
      <alignment horizontal="center"/>
    </xf>
    <xf numFmtId="0" fontId="20" fillId="5" borderId="4" xfId="570" applyFont="1" applyFill="1" applyBorder="1" applyAlignment="1" applyProtection="1">
      <alignment horizontal="left"/>
      <protection locked="0"/>
    </xf>
    <xf numFmtId="0" fontId="20" fillId="5" borderId="5" xfId="570" applyFont="1" applyFill="1" applyBorder="1" applyAlignment="1" applyProtection="1">
      <alignment horizontal="left"/>
      <protection locked="0"/>
    </xf>
    <xf numFmtId="0" fontId="19" fillId="0" borderId="3" xfId="570" applyFont="1" applyBorder="1" applyAlignment="1">
      <alignment horizontal="left"/>
    </xf>
    <xf numFmtId="0" fontId="19" fillId="0" borderId="5" xfId="570" applyFont="1" applyBorder="1" applyAlignment="1">
      <alignment horizontal="left"/>
    </xf>
    <xf numFmtId="0" fontId="20" fillId="0" borderId="4" xfId="570" applyFont="1" applyBorder="1" applyAlignment="1">
      <alignment horizontal="left"/>
    </xf>
    <xf numFmtId="0" fontId="20" fillId="0" borderId="5" xfId="570" applyFont="1" applyBorder="1" applyAlignment="1">
      <alignment horizontal="left"/>
    </xf>
    <xf numFmtId="0" fontId="18" fillId="3" borderId="2" xfId="570" applyFont="1" applyFill="1" applyBorder="1" applyAlignment="1">
      <alignment horizontal="center" vertical="center"/>
    </xf>
    <xf numFmtId="0" fontId="18" fillId="3" borderId="16" xfId="570" applyFont="1" applyFill="1" applyBorder="1" applyAlignment="1">
      <alignment horizontal="center" vertical="center"/>
    </xf>
    <xf numFmtId="0" fontId="19" fillId="0" borderId="11" xfId="570" applyFont="1" applyBorder="1" applyAlignment="1">
      <alignment horizontal="center" wrapText="1"/>
    </xf>
    <xf numFmtId="168" fontId="12" fillId="0" borderId="7" xfId="570" applyNumberFormat="1" applyBorder="1" applyAlignment="1">
      <alignment horizontal="center"/>
    </xf>
    <xf numFmtId="168" fontId="12" fillId="0" borderId="15" xfId="570" applyNumberFormat="1" applyBorder="1" applyAlignment="1">
      <alignment horizontal="center"/>
    </xf>
    <xf numFmtId="168" fontId="12" fillId="5" borderId="10" xfId="570" applyNumberFormat="1" applyFill="1" applyBorder="1" applyAlignment="1" applyProtection="1">
      <alignment horizontal="center"/>
      <protection locked="0"/>
    </xf>
    <xf numFmtId="168" fontId="12" fillId="5" borderId="13" xfId="570" applyNumberFormat="1" applyFill="1" applyBorder="1" applyAlignment="1" applyProtection="1">
      <alignment horizontal="center"/>
      <protection locked="0"/>
    </xf>
    <xf numFmtId="5" fontId="12" fillId="0" borderId="5" xfId="570" applyNumberFormat="1" applyBorder="1" applyAlignment="1">
      <alignment horizontal="center"/>
    </xf>
    <xf numFmtId="5" fontId="12" fillId="0" borderId="11" xfId="570" applyNumberFormat="1" applyBorder="1" applyAlignment="1">
      <alignment horizontal="center"/>
    </xf>
    <xf numFmtId="5" fontId="12" fillId="0" borderId="3" xfId="570" applyNumberFormat="1" applyBorder="1" applyAlignment="1">
      <alignment horizontal="center"/>
    </xf>
    <xf numFmtId="5" fontId="12" fillId="0" borderId="4" xfId="570" applyNumberFormat="1" applyBorder="1" applyAlignment="1">
      <alignment horizontal="center"/>
    </xf>
    <xf numFmtId="9" fontId="12" fillId="0" borderId="9" xfId="570" applyNumberFormat="1" applyBorder="1" applyAlignment="1">
      <alignment horizontal="center" vertical="center"/>
    </xf>
    <xf numFmtId="9" fontId="12" fillId="0" borderId="6" xfId="570" applyNumberFormat="1" applyBorder="1" applyAlignment="1">
      <alignment horizontal="center" vertical="center"/>
    </xf>
    <xf numFmtId="9" fontId="12" fillId="0" borderId="10" xfId="570" applyNumberFormat="1" applyBorder="1" applyAlignment="1">
      <alignment horizontal="center" vertical="center"/>
    </xf>
    <xf numFmtId="168" fontId="12" fillId="0" borderId="11" xfId="570" applyNumberFormat="1" applyBorder="1" applyAlignment="1">
      <alignment horizontal="right"/>
    </xf>
    <xf numFmtId="0" fontId="19" fillId="0" borderId="6" xfId="570" applyFont="1" applyBorder="1" applyAlignment="1">
      <alignment horizontal="center"/>
    </xf>
    <xf numFmtId="0" fontId="12" fillId="0" borderId="4" xfId="570" applyBorder="1" applyAlignment="1">
      <alignment horizontal="center"/>
    </xf>
    <xf numFmtId="0" fontId="12" fillId="0" borderId="5" xfId="570" applyBorder="1" applyAlignment="1">
      <alignment horizontal="center"/>
    </xf>
    <xf numFmtId="175" fontId="12" fillId="5" borderId="3" xfId="570" applyNumberFormat="1" applyFill="1" applyBorder="1" applyAlignment="1" applyProtection="1">
      <alignment horizontal="right"/>
      <protection locked="0"/>
    </xf>
    <xf numFmtId="175" fontId="12" fillId="5" borderId="4" xfId="570" applyNumberFormat="1" applyFill="1" applyBorder="1" applyAlignment="1" applyProtection="1">
      <alignment horizontal="right"/>
      <protection locked="0"/>
    </xf>
    <xf numFmtId="175" fontId="12" fillId="5" borderId="5" xfId="570" applyNumberFormat="1" applyFill="1" applyBorder="1" applyAlignment="1" applyProtection="1">
      <alignment horizontal="right"/>
      <protection locked="0"/>
    </xf>
    <xf numFmtId="0" fontId="93" fillId="0" borderId="0" xfId="570" applyFont="1" applyAlignment="1">
      <alignment horizontal="left" wrapText="1"/>
    </xf>
    <xf numFmtId="168" fontId="12" fillId="0" borderId="3" xfId="570" applyNumberFormat="1" applyBorder="1" applyAlignment="1" applyProtection="1">
      <alignment horizontal="right"/>
      <protection locked="0"/>
    </xf>
    <xf numFmtId="168" fontId="12" fillId="0" borderId="4" xfId="570" applyNumberFormat="1" applyBorder="1" applyAlignment="1" applyProtection="1">
      <alignment horizontal="right"/>
      <protection locked="0"/>
    </xf>
    <xf numFmtId="168" fontId="12" fillId="0" borderId="5" xfId="570" applyNumberFormat="1" applyBorder="1" applyAlignment="1" applyProtection="1">
      <alignment horizontal="right"/>
      <protection locked="0"/>
    </xf>
    <xf numFmtId="0" fontId="19" fillId="0" borderId="11" xfId="570" applyFont="1" applyBorder="1" applyAlignment="1">
      <alignment horizontal="center"/>
    </xf>
    <xf numFmtId="165" fontId="12" fillId="0" borderId="11" xfId="570" applyNumberFormat="1" applyBorder="1" applyAlignment="1" applyProtection="1">
      <alignment horizontal="center"/>
      <protection locked="0"/>
    </xf>
    <xf numFmtId="168" fontId="12" fillId="0" borderId="11" xfId="570" applyNumberFormat="1" applyBorder="1" applyAlignment="1"/>
    <xf numFmtId="168" fontId="12" fillId="0" borderId="3" xfId="570" applyNumberFormat="1" applyBorder="1" applyAlignment="1"/>
    <xf numFmtId="168" fontId="12" fillId="0" borderId="4" xfId="570" applyNumberFormat="1" applyBorder="1" applyAlignment="1"/>
    <xf numFmtId="168" fontId="12" fillId="0" borderId="5" xfId="570" applyNumberFormat="1" applyBorder="1" applyAlignment="1"/>
    <xf numFmtId="168" fontId="12" fillId="0" borderId="11" xfId="570" applyNumberFormat="1" applyBorder="1" applyAlignment="1">
      <alignment wrapText="1"/>
    </xf>
    <xf numFmtId="9" fontId="12" fillId="0" borderId="15" xfId="570" applyNumberFormat="1" applyBorder="1" applyAlignment="1">
      <alignment horizontal="center"/>
    </xf>
    <xf numFmtId="0" fontId="12" fillId="0" borderId="11" xfId="570" applyBorder="1" applyAlignment="1">
      <alignment horizontal="center"/>
    </xf>
    <xf numFmtId="0" fontId="93" fillId="0" borderId="0" xfId="0" applyFont="1" applyAlignment="1">
      <alignment horizontal="left" vertical="top" wrapText="1"/>
    </xf>
    <xf numFmtId="0" fontId="52" fillId="0" borderId="15" xfId="570" applyFont="1" applyBorder="1" applyAlignment="1">
      <alignment horizontal="center" vertical="center" wrapText="1"/>
    </xf>
    <xf numFmtId="0" fontId="52" fillId="0" borderId="13" xfId="570" applyFont="1" applyBorder="1" applyAlignment="1">
      <alignment horizontal="center" vertical="center" wrapText="1"/>
    </xf>
    <xf numFmtId="49" fontId="122" fillId="3" borderId="0" xfId="570" applyNumberFormat="1" applyFont="1" applyFill="1" applyAlignment="1">
      <alignment horizontal="center" vertical="center"/>
    </xf>
    <xf numFmtId="0" fontId="17" fillId="0" borderId="0" xfId="570" applyFont="1" applyAlignment="1">
      <alignment horizontal="left" vertical="center" wrapText="1"/>
    </xf>
    <xf numFmtId="0" fontId="17" fillId="0" borderId="6" xfId="570" applyFont="1" applyBorder="1" applyAlignment="1">
      <alignment horizontal="left" vertical="center" wrapText="1"/>
    </xf>
    <xf numFmtId="0" fontId="17" fillId="0" borderId="4" xfId="570" applyFont="1" applyBorder="1" applyAlignment="1">
      <alignment horizontal="left" vertical="center" wrapText="1"/>
    </xf>
    <xf numFmtId="0" fontId="17" fillId="0" borderId="4" xfId="570" applyFont="1" applyBorder="1" applyAlignment="1">
      <alignment horizontal="left" wrapText="1"/>
    </xf>
    <xf numFmtId="0" fontId="52" fillId="0" borderId="1" xfId="570" applyFont="1" applyBorder="1" applyAlignment="1">
      <alignment horizontal="center" vertical="center"/>
    </xf>
    <xf numFmtId="0" fontId="12" fillId="0" borderId="2" xfId="570" applyBorder="1" applyAlignment="1"/>
    <xf numFmtId="0" fontId="12" fillId="0" borderId="7" xfId="570" applyBorder="1" applyAlignment="1"/>
    <xf numFmtId="0" fontId="12" fillId="0" borderId="9" xfId="570" applyBorder="1" applyAlignment="1"/>
    <xf numFmtId="0" fontId="12" fillId="0" borderId="6" xfId="570" applyBorder="1" applyAlignment="1"/>
    <xf numFmtId="0" fontId="12" fillId="0" borderId="10" xfId="570" applyBorder="1" applyAlignment="1"/>
    <xf numFmtId="0" fontId="52" fillId="0" borderId="15" xfId="1193" applyFont="1" applyBorder="1" applyAlignment="1">
      <alignment horizontal="center" vertical="center" wrapText="1"/>
    </xf>
    <xf numFmtId="0" fontId="52" fillId="0" borderId="13" xfId="1193" applyFont="1" applyBorder="1" applyAlignment="1">
      <alignment horizontal="center" vertical="center" wrapText="1"/>
    </xf>
    <xf numFmtId="3" fontId="12" fillId="0" borderId="0" xfId="0" applyNumberFormat="1" applyFont="1" applyAlignment="1">
      <alignment horizontal="left" vertical="top" wrapText="1"/>
    </xf>
    <xf numFmtId="0" fontId="12" fillId="44" borderId="0" xfId="0" applyFont="1" applyFill="1" applyAlignment="1">
      <alignment horizontal="left"/>
    </xf>
    <xf numFmtId="0" fontId="17" fillId="0" borderId="6" xfId="271" applyFont="1" applyBorder="1" applyAlignment="1">
      <alignment horizontal="center"/>
    </xf>
    <xf numFmtId="0" fontId="1" fillId="0" borderId="0" xfId="4501" applyFont="1"/>
    <xf numFmtId="0" fontId="1" fillId="51" borderId="0" xfId="4501" applyFont="1" applyFill="1"/>
  </cellXfs>
  <cellStyles count="25575">
    <cellStyle name="20% - Accent1" xfId="1" builtinId="30" customBuiltin="1"/>
    <cellStyle name="20% - Accent1 10" xfId="4507" xr:uid="{00000000-0005-0000-0000-000001000000}"/>
    <cellStyle name="20% - Accent1 10 2" xfId="12936" xr:uid="{902F79F5-3CA4-42E3-886C-751EC7EC5BD1}"/>
    <cellStyle name="20% - Accent1 10 3" xfId="21364" xr:uid="{B70F0E9E-72AA-475C-9C3E-81F19A12ACB7}"/>
    <cellStyle name="20% - Accent1 11" xfId="8718" xr:uid="{8CC32890-5743-4A8C-9FED-102D650F1073}"/>
    <cellStyle name="20% - Accent1 12" xfId="17147" xr:uid="{DC3B9DB2-9628-4794-9D76-DCAC60E28325}"/>
    <cellStyle name="20% - Accent1 2" xfId="2" xr:uid="{00000000-0005-0000-0000-000002000000}"/>
    <cellStyle name="20% - Accent1 2 10" xfId="8719" xr:uid="{F3706F01-A936-400C-8C74-2CA84EAFDC33}"/>
    <cellStyle name="20% - Accent1 2 11" xfId="17148" xr:uid="{0E43F7EE-4020-4370-9370-58CF9B813A3A}"/>
    <cellStyle name="20% - Accent1 2 2" xfId="3" xr:uid="{00000000-0005-0000-0000-000003000000}"/>
    <cellStyle name="20% - Accent1 2 2 10" xfId="17149" xr:uid="{179FF8B0-58D3-4EBB-BB84-D190D37EABC8}"/>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2 2 2" xfId="15498" xr:uid="{C181866C-A9F3-4757-8FF4-AA771E8D59A3}"/>
    <cellStyle name="20% - Accent1 2 2 2 2 2 2 3" xfId="23926" xr:uid="{D7B3587E-39B2-4021-9785-04BBCFF9DFE7}"/>
    <cellStyle name="20% - Accent1 2 2 2 2 2 3" xfId="11280" xr:uid="{79C16C2B-68B6-4246-9473-0BE71DADC0B8}"/>
    <cellStyle name="20% - Accent1 2 2 2 2 2 4" xfId="19709" xr:uid="{8D0F64BF-914A-4C4B-A7C3-151E791513F2}"/>
    <cellStyle name="20% - Accent1 2 2 2 2 3" xfId="4924" xr:uid="{00000000-0005-0000-0000-000008000000}"/>
    <cellStyle name="20% - Accent1 2 2 2 2 3 2" xfId="13353" xr:uid="{6708DAB2-AA61-4CE9-BBA5-E05C7EF51814}"/>
    <cellStyle name="20% - Accent1 2 2 2 2 3 3" xfId="21781" xr:uid="{E93DCAB6-D4EE-4ACD-890C-2230716FF330}"/>
    <cellStyle name="20% - Accent1 2 2 2 2 4" xfId="9135" xr:uid="{A9C029D1-94B1-42B5-A8CC-6B2F77A5FF3E}"/>
    <cellStyle name="20% - Accent1 2 2 2 2 5" xfId="17564" xr:uid="{7569DF24-A2A4-4F19-8779-D26EE7723129}"/>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2 2 2" xfId="15911" xr:uid="{27431313-B59F-4E80-AB60-856E6CE4FD95}"/>
    <cellStyle name="20% - Accent1 2 2 2 3 2 2 3" xfId="24339" xr:uid="{DA42C565-A53D-41C2-9329-8FEB004126D9}"/>
    <cellStyle name="20% - Accent1 2 2 2 3 2 3" xfId="11693" xr:uid="{9A72912D-B682-496B-A96A-E89B6E77F580}"/>
    <cellStyle name="20% - Accent1 2 2 2 3 2 4" xfId="20122" xr:uid="{4D6B11A9-C613-4B54-85FC-F86983096A1C}"/>
    <cellStyle name="20% - Accent1 2 2 2 3 3" xfId="5337" xr:uid="{00000000-0005-0000-0000-00000C000000}"/>
    <cellStyle name="20% - Accent1 2 2 2 3 3 2" xfId="13766" xr:uid="{7A23934D-14F5-47BD-9B4A-7FB37E405CD8}"/>
    <cellStyle name="20% - Accent1 2 2 2 3 3 3" xfId="22194" xr:uid="{97099DC8-195D-4EA2-85E7-C6BF920978F1}"/>
    <cellStyle name="20% - Accent1 2 2 2 3 4" xfId="9548" xr:uid="{E106A81D-9642-43EB-A53F-D22F9B762B86}"/>
    <cellStyle name="20% - Accent1 2 2 2 3 5" xfId="17977" xr:uid="{6CE4356A-2F70-41CB-8A32-8D03CBDCA0A2}"/>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2 2 2" xfId="16324" xr:uid="{D72E7C9F-9F95-4998-B136-6BE87C3D90F2}"/>
    <cellStyle name="20% - Accent1 2 2 2 4 2 2 3" xfId="24752" xr:uid="{20951F8F-0D90-4E61-B9FA-B07CB289F44F}"/>
    <cellStyle name="20% - Accent1 2 2 2 4 2 3" xfId="12106" xr:uid="{7A92FF98-C60F-43F3-A7C0-0BC409796FA9}"/>
    <cellStyle name="20% - Accent1 2 2 2 4 2 4" xfId="20535" xr:uid="{4CF24E5B-0DEA-48D1-9E40-03BB105F4E9F}"/>
    <cellStyle name="20% - Accent1 2 2 2 4 3" xfId="5750" xr:uid="{00000000-0005-0000-0000-000010000000}"/>
    <cellStyle name="20% - Accent1 2 2 2 4 3 2" xfId="14179" xr:uid="{D2DADBF6-D7C5-434F-8FBE-126B0D15DD1B}"/>
    <cellStyle name="20% - Accent1 2 2 2 4 3 3" xfId="22607" xr:uid="{DBE0FD06-CF28-479C-AF04-C2E039D6746C}"/>
    <cellStyle name="20% - Accent1 2 2 2 4 4" xfId="9961" xr:uid="{2E92E6BF-761E-4D87-AB2E-1A41DE7F01F6}"/>
    <cellStyle name="20% - Accent1 2 2 2 4 5" xfId="18390" xr:uid="{A5EA54B7-C510-448E-8509-F504390E2B7D}"/>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2 2 2" xfId="16737" xr:uid="{73E8F82B-BC87-4651-A6E4-30359573A552}"/>
    <cellStyle name="20% - Accent1 2 2 2 5 2 2 3" xfId="25165" xr:uid="{C1E48F6B-5894-4D2A-9996-20F76BB08CDC}"/>
    <cellStyle name="20% - Accent1 2 2 2 5 2 3" xfId="12519" xr:uid="{77EECAF7-1212-46F6-8E55-F00AC20ADD9C}"/>
    <cellStyle name="20% - Accent1 2 2 2 5 2 4" xfId="20948" xr:uid="{DD783A85-F4B8-4062-8257-07EB76793E75}"/>
    <cellStyle name="20% - Accent1 2 2 2 5 3" xfId="6163" xr:uid="{00000000-0005-0000-0000-000014000000}"/>
    <cellStyle name="20% - Accent1 2 2 2 5 3 2" xfId="14592" xr:uid="{F0626D8E-50AD-485B-B8DB-80F8DACE4351}"/>
    <cellStyle name="20% - Accent1 2 2 2 5 3 3" xfId="23020" xr:uid="{05453490-64C9-42DC-BBCD-0D2CFC177ECF}"/>
    <cellStyle name="20% - Accent1 2 2 2 5 4" xfId="10374" xr:uid="{92D70453-1437-4FEB-A9C7-AC9F714ADC94}"/>
    <cellStyle name="20% - Accent1 2 2 2 5 5" xfId="18803" xr:uid="{96609EAD-2461-412B-ADCC-BCB52B46F522}"/>
    <cellStyle name="20% - Accent1 2 2 2 6" xfId="2268" xr:uid="{00000000-0005-0000-0000-000015000000}"/>
    <cellStyle name="20% - Accent1 2 2 2 6 2" xfId="6576" xr:uid="{00000000-0005-0000-0000-000016000000}"/>
    <cellStyle name="20% - Accent1 2 2 2 6 2 2" xfId="15005" xr:uid="{DA7EA031-1B7A-455E-B777-CFD5E6B985C9}"/>
    <cellStyle name="20% - Accent1 2 2 2 6 2 3" xfId="23433" xr:uid="{0888AAD3-B0D5-4C6B-A259-788709CE4313}"/>
    <cellStyle name="20% - Accent1 2 2 2 6 3" xfId="10787" xr:uid="{9FBACFD8-47CB-4F87-A486-69594FBD612D}"/>
    <cellStyle name="20% - Accent1 2 2 2 6 4" xfId="19216" xr:uid="{45CBA3F7-2927-4154-8234-0C4464ECE0EF}"/>
    <cellStyle name="20% - Accent1 2 2 2 7" xfId="4510" xr:uid="{00000000-0005-0000-0000-000017000000}"/>
    <cellStyle name="20% - Accent1 2 2 2 7 2" xfId="12939" xr:uid="{5CB4DC47-F759-4CD9-8DAD-440377DA9858}"/>
    <cellStyle name="20% - Accent1 2 2 2 7 3" xfId="21367" xr:uid="{FFF25ED7-548A-489E-A5E2-D5304730C663}"/>
    <cellStyle name="20% - Accent1 2 2 2 8" xfId="8721" xr:uid="{7DD799F9-E287-47B4-9D73-593A1AD3EBA8}"/>
    <cellStyle name="20% - Accent1 2 2 2 9" xfId="17150" xr:uid="{97858420-0190-48CE-ABF3-295146FEA059}"/>
    <cellStyle name="20% - Accent1 2 2 3" xfId="573" xr:uid="{00000000-0005-0000-0000-000018000000}"/>
    <cellStyle name="20% - Accent1 2 2 3 2" xfId="2844" xr:uid="{00000000-0005-0000-0000-000019000000}"/>
    <cellStyle name="20% - Accent1 2 2 3 2 2" xfId="7068" xr:uid="{00000000-0005-0000-0000-00001A000000}"/>
    <cellStyle name="20% - Accent1 2 2 3 2 2 2" xfId="15497" xr:uid="{21D79D9A-63B0-4CE8-B663-4103C96F598B}"/>
    <cellStyle name="20% - Accent1 2 2 3 2 2 3" xfId="23925" xr:uid="{E2AC4692-54E7-414D-8619-B3AB032F1B5B}"/>
    <cellStyle name="20% - Accent1 2 2 3 2 3" xfId="11279" xr:uid="{8C37E674-F31A-4B06-A3B1-D39C86C06211}"/>
    <cellStyle name="20% - Accent1 2 2 3 2 4" xfId="19708" xr:uid="{D323DC58-983D-4F14-90FE-4EEF8B7CBDDE}"/>
    <cellStyle name="20% - Accent1 2 2 3 3" xfId="4923" xr:uid="{00000000-0005-0000-0000-00001B000000}"/>
    <cellStyle name="20% - Accent1 2 2 3 3 2" xfId="13352" xr:uid="{F890C9B1-F6F3-458D-AB81-2ED50F64BD40}"/>
    <cellStyle name="20% - Accent1 2 2 3 3 3" xfId="21780" xr:uid="{D5254789-0387-40F6-9A42-5C28CB5AC6C8}"/>
    <cellStyle name="20% - Accent1 2 2 3 4" xfId="9134" xr:uid="{D614EF70-D5F5-4F36-BBC0-621B853980E1}"/>
    <cellStyle name="20% - Accent1 2 2 3 5" xfId="17563" xr:uid="{B498B9C3-E348-452A-A387-98E1690EB890}"/>
    <cellStyle name="20% - Accent1 2 2 4" xfId="1026" xr:uid="{00000000-0005-0000-0000-00001C000000}"/>
    <cellStyle name="20% - Accent1 2 2 4 2" xfId="3257" xr:uid="{00000000-0005-0000-0000-00001D000000}"/>
    <cellStyle name="20% - Accent1 2 2 4 2 2" xfId="7481" xr:uid="{00000000-0005-0000-0000-00001E000000}"/>
    <cellStyle name="20% - Accent1 2 2 4 2 2 2" xfId="15910" xr:uid="{C9CAE77D-C370-424E-BD54-2C51C0ADA56B}"/>
    <cellStyle name="20% - Accent1 2 2 4 2 2 3" xfId="24338" xr:uid="{D0A7B86A-81BF-4EF6-A13E-0E4089862623}"/>
    <cellStyle name="20% - Accent1 2 2 4 2 3" xfId="11692" xr:uid="{637D952B-17C1-4892-A1BB-CE2D654B2E27}"/>
    <cellStyle name="20% - Accent1 2 2 4 2 4" xfId="20121" xr:uid="{AF2BAA6F-6F41-4C91-AEC2-16BE93EA7C96}"/>
    <cellStyle name="20% - Accent1 2 2 4 3" xfId="5336" xr:uid="{00000000-0005-0000-0000-00001F000000}"/>
    <cellStyle name="20% - Accent1 2 2 4 3 2" xfId="13765" xr:uid="{28876485-9D2E-48BF-AA51-42B78951E80F}"/>
    <cellStyle name="20% - Accent1 2 2 4 3 3" xfId="22193" xr:uid="{A49E58A3-2FFF-4CCC-A5E9-D9D232371880}"/>
    <cellStyle name="20% - Accent1 2 2 4 4" xfId="9547" xr:uid="{B09F4AC7-204F-4680-A21C-6D38B2160C28}"/>
    <cellStyle name="20% - Accent1 2 2 4 5" xfId="17976" xr:uid="{64DF6160-EE6C-4FCD-B162-E5BF18FEFAAA}"/>
    <cellStyle name="20% - Accent1 2 2 5" xfId="1440" xr:uid="{00000000-0005-0000-0000-000020000000}"/>
    <cellStyle name="20% - Accent1 2 2 5 2" xfId="3670" xr:uid="{00000000-0005-0000-0000-000021000000}"/>
    <cellStyle name="20% - Accent1 2 2 5 2 2" xfId="7894" xr:uid="{00000000-0005-0000-0000-000022000000}"/>
    <cellStyle name="20% - Accent1 2 2 5 2 2 2" xfId="16323" xr:uid="{14F5A4BA-0DD1-4D90-9D54-26BFFEB31B98}"/>
    <cellStyle name="20% - Accent1 2 2 5 2 2 3" xfId="24751" xr:uid="{D151850E-B777-4EEE-8EC5-659AF74EA612}"/>
    <cellStyle name="20% - Accent1 2 2 5 2 3" xfId="12105" xr:uid="{B8E09A08-6688-4FCB-A2C7-6415A25797AC}"/>
    <cellStyle name="20% - Accent1 2 2 5 2 4" xfId="20534" xr:uid="{22C93DE5-2EA0-42E7-8689-B2C599FF7F55}"/>
    <cellStyle name="20% - Accent1 2 2 5 3" xfId="5749" xr:uid="{00000000-0005-0000-0000-000023000000}"/>
    <cellStyle name="20% - Accent1 2 2 5 3 2" xfId="14178" xr:uid="{E9ECB2D7-302F-463E-AE6A-A673100296E3}"/>
    <cellStyle name="20% - Accent1 2 2 5 3 3" xfId="22606" xr:uid="{0A0BF284-3B76-4349-B5E7-DC50AC6A504F}"/>
    <cellStyle name="20% - Accent1 2 2 5 4" xfId="9960" xr:uid="{63CD5555-CDA0-481F-B7C9-8C9B3526A95F}"/>
    <cellStyle name="20% - Accent1 2 2 5 5" xfId="18389" xr:uid="{C22E4E44-575B-441E-A694-FFE15E4A59C4}"/>
    <cellStyle name="20% - Accent1 2 2 6" xfId="1854" xr:uid="{00000000-0005-0000-0000-000024000000}"/>
    <cellStyle name="20% - Accent1 2 2 6 2" xfId="4083" xr:uid="{00000000-0005-0000-0000-000025000000}"/>
    <cellStyle name="20% - Accent1 2 2 6 2 2" xfId="8307" xr:uid="{00000000-0005-0000-0000-000026000000}"/>
    <cellStyle name="20% - Accent1 2 2 6 2 2 2" xfId="16736" xr:uid="{FE44EBA2-C208-48A7-ABC1-A7AFDEBA783D}"/>
    <cellStyle name="20% - Accent1 2 2 6 2 2 3" xfId="25164" xr:uid="{B1692393-996B-49AB-A7BD-239094D347DB}"/>
    <cellStyle name="20% - Accent1 2 2 6 2 3" xfId="12518" xr:uid="{8C974181-6CB4-458A-A315-9C070B811768}"/>
    <cellStyle name="20% - Accent1 2 2 6 2 4" xfId="20947" xr:uid="{B9BF197F-03E4-4C0E-8DC6-3600DAFC4555}"/>
    <cellStyle name="20% - Accent1 2 2 6 3" xfId="6162" xr:uid="{00000000-0005-0000-0000-000027000000}"/>
    <cellStyle name="20% - Accent1 2 2 6 3 2" xfId="14591" xr:uid="{28CC7536-7330-4278-8C20-F902F841DCA8}"/>
    <cellStyle name="20% - Accent1 2 2 6 3 3" xfId="23019" xr:uid="{4261920C-1E1C-47BD-91A2-96DC8C83B660}"/>
    <cellStyle name="20% - Accent1 2 2 6 4" xfId="10373" xr:uid="{CFB9F152-26CC-42A0-8604-F42E0A24B8E6}"/>
    <cellStyle name="20% - Accent1 2 2 6 5" xfId="18802" xr:uid="{C3D817C5-61B3-4B8E-80A7-087682EC072D}"/>
    <cellStyle name="20% - Accent1 2 2 7" xfId="2267" xr:uid="{00000000-0005-0000-0000-000028000000}"/>
    <cellStyle name="20% - Accent1 2 2 7 2" xfId="6575" xr:uid="{00000000-0005-0000-0000-000029000000}"/>
    <cellStyle name="20% - Accent1 2 2 7 2 2" xfId="15004" xr:uid="{ED2ACA0C-9247-4239-ABEB-2836AFDA063D}"/>
    <cellStyle name="20% - Accent1 2 2 7 2 3" xfId="23432" xr:uid="{FC592A80-5F3B-4F5C-8CB0-5259A3A09AEB}"/>
    <cellStyle name="20% - Accent1 2 2 7 3" xfId="10786" xr:uid="{E3548915-257E-4FFD-AAE9-845B964F592B}"/>
    <cellStyle name="20% - Accent1 2 2 7 4" xfId="19215" xr:uid="{ED1CDFF0-528A-49C9-AE37-97A312699FCD}"/>
    <cellStyle name="20% - Accent1 2 2 8" xfId="4509" xr:uid="{00000000-0005-0000-0000-00002A000000}"/>
    <cellStyle name="20% - Accent1 2 2 8 2" xfId="12938" xr:uid="{6A399B4F-1D9D-4827-972F-28ACDA04DCFA}"/>
    <cellStyle name="20% - Accent1 2 2 8 3" xfId="21366" xr:uid="{0E945818-2EE4-4305-AC24-E68A5A3D2880}"/>
    <cellStyle name="20% - Accent1 2 2 9" xfId="8720" xr:uid="{4C113816-B3FF-40E4-B394-5DB1D5AC443D}"/>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2 2 2" xfId="15499" xr:uid="{D074FE3A-7F61-4572-B72A-40CC5A7DB55A}"/>
    <cellStyle name="20% - Accent1 2 3 2 2 2 3" xfId="23927" xr:uid="{E20BB8BE-8D0B-49B1-8D0F-382F8137C4D5}"/>
    <cellStyle name="20% - Accent1 2 3 2 2 3" xfId="11281" xr:uid="{A1B12C91-B1BE-426E-807A-A892CE6D7D7A}"/>
    <cellStyle name="20% - Accent1 2 3 2 2 4" xfId="19710" xr:uid="{D3474D91-B83E-4E9D-91C6-E577D98873B2}"/>
    <cellStyle name="20% - Accent1 2 3 2 3" xfId="4925" xr:uid="{00000000-0005-0000-0000-00002F000000}"/>
    <cellStyle name="20% - Accent1 2 3 2 3 2" xfId="13354" xr:uid="{0489439C-C499-407B-86D7-9F8DDC23ECD8}"/>
    <cellStyle name="20% - Accent1 2 3 2 3 3" xfId="21782" xr:uid="{859077AA-D64F-4027-B02E-01B651BEEC14}"/>
    <cellStyle name="20% - Accent1 2 3 2 4" xfId="9136" xr:uid="{B7B32DDA-A839-4D1E-AFB7-2CB9DC778E71}"/>
    <cellStyle name="20% - Accent1 2 3 2 5" xfId="17565" xr:uid="{00EBE104-9D79-4D5E-BE82-DB0CF78E8A08}"/>
    <cellStyle name="20% - Accent1 2 3 3" xfId="1028" xr:uid="{00000000-0005-0000-0000-000030000000}"/>
    <cellStyle name="20% - Accent1 2 3 3 2" xfId="3259" xr:uid="{00000000-0005-0000-0000-000031000000}"/>
    <cellStyle name="20% - Accent1 2 3 3 2 2" xfId="7483" xr:uid="{00000000-0005-0000-0000-000032000000}"/>
    <cellStyle name="20% - Accent1 2 3 3 2 2 2" xfId="15912" xr:uid="{C4ED2FE8-8473-4C42-ABA1-8D36A31E7721}"/>
    <cellStyle name="20% - Accent1 2 3 3 2 2 3" xfId="24340" xr:uid="{2365EAB5-1F51-4477-B08E-3B0A08CDAB62}"/>
    <cellStyle name="20% - Accent1 2 3 3 2 3" xfId="11694" xr:uid="{BF00AF31-2D3F-42BF-8D70-92EB2D3C5E79}"/>
    <cellStyle name="20% - Accent1 2 3 3 2 4" xfId="20123" xr:uid="{B1EE8E89-F0C6-4C17-BDA7-26300B81AEF8}"/>
    <cellStyle name="20% - Accent1 2 3 3 3" xfId="5338" xr:uid="{00000000-0005-0000-0000-000033000000}"/>
    <cellStyle name="20% - Accent1 2 3 3 3 2" xfId="13767" xr:uid="{9AF31F95-6434-4C4C-9FB6-B9AE75E5AABC}"/>
    <cellStyle name="20% - Accent1 2 3 3 3 3" xfId="22195" xr:uid="{CDEFBE57-ED0A-453F-9297-B424CC7ED2AB}"/>
    <cellStyle name="20% - Accent1 2 3 3 4" xfId="9549" xr:uid="{01901CA4-1597-4E36-806F-DEE0CAC40EDE}"/>
    <cellStyle name="20% - Accent1 2 3 3 5" xfId="17978" xr:uid="{E10B76D3-8A62-42C2-B1E8-8C69856526D0}"/>
    <cellStyle name="20% - Accent1 2 3 4" xfId="1442" xr:uid="{00000000-0005-0000-0000-000034000000}"/>
    <cellStyle name="20% - Accent1 2 3 4 2" xfId="3672" xr:uid="{00000000-0005-0000-0000-000035000000}"/>
    <cellStyle name="20% - Accent1 2 3 4 2 2" xfId="7896" xr:uid="{00000000-0005-0000-0000-000036000000}"/>
    <cellStyle name="20% - Accent1 2 3 4 2 2 2" xfId="16325" xr:uid="{D35AC496-B782-4E18-A5FD-AC6B838BC4EF}"/>
    <cellStyle name="20% - Accent1 2 3 4 2 2 3" xfId="24753" xr:uid="{47F60A5E-A61F-419E-82A7-11F513719850}"/>
    <cellStyle name="20% - Accent1 2 3 4 2 3" xfId="12107" xr:uid="{8998D766-404B-48AF-ABA8-B956513256A3}"/>
    <cellStyle name="20% - Accent1 2 3 4 2 4" xfId="20536" xr:uid="{51157FBA-AF7C-4A05-8380-ABA4939C742D}"/>
    <cellStyle name="20% - Accent1 2 3 4 3" xfId="5751" xr:uid="{00000000-0005-0000-0000-000037000000}"/>
    <cellStyle name="20% - Accent1 2 3 4 3 2" xfId="14180" xr:uid="{3370BFA9-2AE7-4445-9E6B-8CD2211D8406}"/>
    <cellStyle name="20% - Accent1 2 3 4 3 3" xfId="22608" xr:uid="{0DF7C385-59C9-44C5-B9BF-1A1D28DC8C02}"/>
    <cellStyle name="20% - Accent1 2 3 4 4" xfId="9962" xr:uid="{94CF6133-5CE8-408D-9033-0065B2C94919}"/>
    <cellStyle name="20% - Accent1 2 3 4 5" xfId="18391" xr:uid="{0A4BDC23-2F7D-4330-9092-9CF37045703B}"/>
    <cellStyle name="20% - Accent1 2 3 5" xfId="1856" xr:uid="{00000000-0005-0000-0000-000038000000}"/>
    <cellStyle name="20% - Accent1 2 3 5 2" xfId="4085" xr:uid="{00000000-0005-0000-0000-000039000000}"/>
    <cellStyle name="20% - Accent1 2 3 5 2 2" xfId="8309" xr:uid="{00000000-0005-0000-0000-00003A000000}"/>
    <cellStyle name="20% - Accent1 2 3 5 2 2 2" xfId="16738" xr:uid="{D6D41A94-5430-4BA8-A0A6-C8AC86D384C5}"/>
    <cellStyle name="20% - Accent1 2 3 5 2 2 3" xfId="25166" xr:uid="{1A58FBA9-FFAD-4FAD-8408-C00E27696F61}"/>
    <cellStyle name="20% - Accent1 2 3 5 2 3" xfId="12520" xr:uid="{3D9ADCC5-7399-4BBA-B9DF-CF49600FE781}"/>
    <cellStyle name="20% - Accent1 2 3 5 2 4" xfId="20949" xr:uid="{A1CDCAF2-8DE0-4841-9EFB-789E6D94D7F4}"/>
    <cellStyle name="20% - Accent1 2 3 5 3" xfId="6164" xr:uid="{00000000-0005-0000-0000-00003B000000}"/>
    <cellStyle name="20% - Accent1 2 3 5 3 2" xfId="14593" xr:uid="{D3839290-8357-4C49-B2C4-1ABD82166ED4}"/>
    <cellStyle name="20% - Accent1 2 3 5 3 3" xfId="23021" xr:uid="{2FB16A58-A9C5-490C-AB24-D5A6B480AE88}"/>
    <cellStyle name="20% - Accent1 2 3 5 4" xfId="10375" xr:uid="{A7CCB789-A769-4E43-AA4C-530BF63D3F37}"/>
    <cellStyle name="20% - Accent1 2 3 5 5" xfId="18804" xr:uid="{E959F6D0-1CF8-4FFF-99A3-75C01E5D0137}"/>
    <cellStyle name="20% - Accent1 2 3 6" xfId="2269" xr:uid="{00000000-0005-0000-0000-00003C000000}"/>
    <cellStyle name="20% - Accent1 2 3 6 2" xfId="6577" xr:uid="{00000000-0005-0000-0000-00003D000000}"/>
    <cellStyle name="20% - Accent1 2 3 6 2 2" xfId="15006" xr:uid="{DC447404-AA60-43A6-A29B-1DFB98B5105F}"/>
    <cellStyle name="20% - Accent1 2 3 6 2 3" xfId="23434" xr:uid="{3EC7D265-978B-47E4-8A62-64BE1E30675E}"/>
    <cellStyle name="20% - Accent1 2 3 6 3" xfId="10788" xr:uid="{07F59B30-B12F-47CE-94E4-047A5DE46706}"/>
    <cellStyle name="20% - Accent1 2 3 6 4" xfId="19217" xr:uid="{B82D4017-CE51-4F8F-9FFA-8AEA7A74787C}"/>
    <cellStyle name="20% - Accent1 2 3 7" xfId="4511" xr:uid="{00000000-0005-0000-0000-00003E000000}"/>
    <cellStyle name="20% - Accent1 2 3 7 2" xfId="12940" xr:uid="{C6C21C3A-215A-4554-BC7C-834F1F5C50B4}"/>
    <cellStyle name="20% - Accent1 2 3 7 3" xfId="21368" xr:uid="{85F8FBA9-1C4C-497B-955D-958962BC94D1}"/>
    <cellStyle name="20% - Accent1 2 3 8" xfId="8722" xr:uid="{A81DD818-CA2A-4E32-97BF-BC92613EDEF9}"/>
    <cellStyle name="20% - Accent1 2 3 9" xfId="17151" xr:uid="{25CA7EA7-B923-4887-8856-9F7F25DDF2F9}"/>
    <cellStyle name="20% - Accent1 2 4" xfId="572" xr:uid="{00000000-0005-0000-0000-00003F000000}"/>
    <cellStyle name="20% - Accent1 2 4 2" xfId="2843" xr:uid="{00000000-0005-0000-0000-000040000000}"/>
    <cellStyle name="20% - Accent1 2 4 2 2" xfId="7067" xr:uid="{00000000-0005-0000-0000-000041000000}"/>
    <cellStyle name="20% - Accent1 2 4 2 2 2" xfId="15496" xr:uid="{CEFB5A62-55D2-4757-BDC9-9BFEAFFE204D}"/>
    <cellStyle name="20% - Accent1 2 4 2 2 3" xfId="23924" xr:uid="{95170EAC-D031-48F4-9520-0D11BB27B368}"/>
    <cellStyle name="20% - Accent1 2 4 2 3" xfId="11278" xr:uid="{5C37132D-3E8B-4920-B2F0-A15490A7D7A2}"/>
    <cellStyle name="20% - Accent1 2 4 2 4" xfId="19707" xr:uid="{87103F7A-6CAA-4AFB-A35D-2E6104D55D0B}"/>
    <cellStyle name="20% - Accent1 2 4 3" xfId="4922" xr:uid="{00000000-0005-0000-0000-000042000000}"/>
    <cellStyle name="20% - Accent1 2 4 3 2" xfId="13351" xr:uid="{3CDD724D-F2C8-4DE7-9490-A56BC9E409F3}"/>
    <cellStyle name="20% - Accent1 2 4 3 3" xfId="21779" xr:uid="{8DA33AD5-5A9D-4566-B244-9FE9CC4FE9FD}"/>
    <cellStyle name="20% - Accent1 2 4 4" xfId="9133" xr:uid="{6B2D71BF-6ADF-467A-B4AE-14807BC04D50}"/>
    <cellStyle name="20% - Accent1 2 4 5" xfId="17562" xr:uid="{BCD14D99-39A0-4C18-8DD1-D2F172153E13}"/>
    <cellStyle name="20% - Accent1 2 5" xfId="1025" xr:uid="{00000000-0005-0000-0000-000043000000}"/>
    <cellStyle name="20% - Accent1 2 5 2" xfId="3256" xr:uid="{00000000-0005-0000-0000-000044000000}"/>
    <cellStyle name="20% - Accent1 2 5 2 2" xfId="7480" xr:uid="{00000000-0005-0000-0000-000045000000}"/>
    <cellStyle name="20% - Accent1 2 5 2 2 2" xfId="15909" xr:uid="{28519419-2BA6-4C87-85CB-EF52DA544DE4}"/>
    <cellStyle name="20% - Accent1 2 5 2 2 3" xfId="24337" xr:uid="{E4D42DC8-AC03-471D-8BB6-490ADA616D4E}"/>
    <cellStyle name="20% - Accent1 2 5 2 3" xfId="11691" xr:uid="{17ED1DE2-21DE-4BB5-AA46-694396027FA3}"/>
    <cellStyle name="20% - Accent1 2 5 2 4" xfId="20120" xr:uid="{003E88A1-AF88-443D-85C9-68B817BEA630}"/>
    <cellStyle name="20% - Accent1 2 5 3" xfId="5335" xr:uid="{00000000-0005-0000-0000-000046000000}"/>
    <cellStyle name="20% - Accent1 2 5 3 2" xfId="13764" xr:uid="{EFA8D361-B079-49B7-823C-F542FDA13FD3}"/>
    <cellStyle name="20% - Accent1 2 5 3 3" xfId="22192" xr:uid="{0A235149-B47A-46DF-BF92-B7480CE211AE}"/>
    <cellStyle name="20% - Accent1 2 5 4" xfId="9546" xr:uid="{CB09D505-FE26-4FBC-B9C3-425CAABAF42E}"/>
    <cellStyle name="20% - Accent1 2 5 5" xfId="17975" xr:uid="{93ADACA2-7DA1-4781-962B-9B6E2798B5F5}"/>
    <cellStyle name="20% - Accent1 2 6" xfId="1439" xr:uid="{00000000-0005-0000-0000-000047000000}"/>
    <cellStyle name="20% - Accent1 2 6 2" xfId="3669" xr:uid="{00000000-0005-0000-0000-000048000000}"/>
    <cellStyle name="20% - Accent1 2 6 2 2" xfId="7893" xr:uid="{00000000-0005-0000-0000-000049000000}"/>
    <cellStyle name="20% - Accent1 2 6 2 2 2" xfId="16322" xr:uid="{30C23766-44A8-4A9E-BB12-376544BC8F4C}"/>
    <cellStyle name="20% - Accent1 2 6 2 2 3" xfId="24750" xr:uid="{5363E853-1EB9-4AE5-A952-FA4926AED31A}"/>
    <cellStyle name="20% - Accent1 2 6 2 3" xfId="12104" xr:uid="{5B507742-0BB2-4AE1-B6F6-F1402C3CED4C}"/>
    <cellStyle name="20% - Accent1 2 6 2 4" xfId="20533" xr:uid="{1DA88A62-7E90-4F0A-AE0C-124D28D8442F}"/>
    <cellStyle name="20% - Accent1 2 6 3" xfId="5748" xr:uid="{00000000-0005-0000-0000-00004A000000}"/>
    <cellStyle name="20% - Accent1 2 6 3 2" xfId="14177" xr:uid="{34509168-E36F-45F5-8066-A8455AFFCA43}"/>
    <cellStyle name="20% - Accent1 2 6 3 3" xfId="22605" xr:uid="{C1EDF1A7-5BCC-4964-92F9-857B76A002C2}"/>
    <cellStyle name="20% - Accent1 2 6 4" xfId="9959" xr:uid="{CCCC6C5D-4D66-4699-A81D-FD682F46C02E}"/>
    <cellStyle name="20% - Accent1 2 6 5" xfId="18388" xr:uid="{B352D020-CCDE-4709-A9E3-A9458453147D}"/>
    <cellStyle name="20% - Accent1 2 7" xfId="1853" xr:uid="{00000000-0005-0000-0000-00004B000000}"/>
    <cellStyle name="20% - Accent1 2 7 2" xfId="4082" xr:uid="{00000000-0005-0000-0000-00004C000000}"/>
    <cellStyle name="20% - Accent1 2 7 2 2" xfId="8306" xr:uid="{00000000-0005-0000-0000-00004D000000}"/>
    <cellStyle name="20% - Accent1 2 7 2 2 2" xfId="16735" xr:uid="{2A8C6937-03DD-4FEC-9031-6057BF3D71A5}"/>
    <cellStyle name="20% - Accent1 2 7 2 2 3" xfId="25163" xr:uid="{273EAFCE-9F25-4C84-B460-D8378E53BBF0}"/>
    <cellStyle name="20% - Accent1 2 7 2 3" xfId="12517" xr:uid="{4B38B24E-6642-4704-AC20-637BBFF8D3E8}"/>
    <cellStyle name="20% - Accent1 2 7 2 4" xfId="20946" xr:uid="{6AFC06EA-382E-4B39-A86A-EFC59C13B1BF}"/>
    <cellStyle name="20% - Accent1 2 7 3" xfId="6161" xr:uid="{00000000-0005-0000-0000-00004E000000}"/>
    <cellStyle name="20% - Accent1 2 7 3 2" xfId="14590" xr:uid="{28B10EA7-DDBE-4BD3-9DE8-D6A79EAA3222}"/>
    <cellStyle name="20% - Accent1 2 7 3 3" xfId="23018" xr:uid="{E5284DA9-F477-4B4D-AE9E-F73E3E798C7E}"/>
    <cellStyle name="20% - Accent1 2 7 4" xfId="10372" xr:uid="{0ACA17DF-3200-4B66-A693-F847F233029B}"/>
    <cellStyle name="20% - Accent1 2 7 5" xfId="18801" xr:uid="{FAC5CC34-26EE-4B3E-908A-B7A18E7C8A16}"/>
    <cellStyle name="20% - Accent1 2 8" xfId="2266" xr:uid="{00000000-0005-0000-0000-00004F000000}"/>
    <cellStyle name="20% - Accent1 2 8 2" xfId="6574" xr:uid="{00000000-0005-0000-0000-000050000000}"/>
    <cellStyle name="20% - Accent1 2 8 2 2" xfId="15003" xr:uid="{50077EC7-879B-4277-ABDA-3D1512C2F336}"/>
    <cellStyle name="20% - Accent1 2 8 2 3" xfId="23431" xr:uid="{8E1F5FAF-5AA8-43DB-96FF-722B672A40B9}"/>
    <cellStyle name="20% - Accent1 2 8 3" xfId="10785" xr:uid="{5A01173D-334F-4D34-A049-D1DF1AB2D5F1}"/>
    <cellStyle name="20% - Accent1 2 8 4" xfId="19214" xr:uid="{4E33A505-9D2F-47B4-A886-98ACBD82B670}"/>
    <cellStyle name="20% - Accent1 2 9" xfId="4508" xr:uid="{00000000-0005-0000-0000-000051000000}"/>
    <cellStyle name="20% - Accent1 2 9 2" xfId="12937" xr:uid="{5ADE1759-FE3C-49C4-A667-74640CB092C3}"/>
    <cellStyle name="20% - Accent1 2 9 3" xfId="21365" xr:uid="{F9F8427A-0D6A-4878-B2C8-DC8C6B2BF713}"/>
    <cellStyle name="20% - Accent1 3" xfId="6" xr:uid="{00000000-0005-0000-0000-000052000000}"/>
    <cellStyle name="20% - Accent1 3 10" xfId="17152" xr:uid="{089155C1-8B1C-4254-A1D6-2E467F4A93C6}"/>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2 2 2" xfId="15501" xr:uid="{86019C9D-F468-4B44-92E2-67C81CC86ED3}"/>
    <cellStyle name="20% - Accent1 3 2 2 2 2 3" xfId="23929" xr:uid="{4A7A3ECF-7330-490D-9B1A-7572EF610229}"/>
    <cellStyle name="20% - Accent1 3 2 2 2 3" xfId="11283" xr:uid="{BD548B25-CBB7-4565-8311-679D66E614DD}"/>
    <cellStyle name="20% - Accent1 3 2 2 2 4" xfId="19712" xr:uid="{DDF26741-E6CA-4E4F-9A56-04683050E5AF}"/>
    <cellStyle name="20% - Accent1 3 2 2 3" xfId="4927" xr:uid="{00000000-0005-0000-0000-000057000000}"/>
    <cellStyle name="20% - Accent1 3 2 2 3 2" xfId="13356" xr:uid="{34FBAC4B-46E6-4CF3-B854-A3BFB2E726FC}"/>
    <cellStyle name="20% - Accent1 3 2 2 3 3" xfId="21784" xr:uid="{712E8B86-8376-4266-8AF0-6CDA588875C7}"/>
    <cellStyle name="20% - Accent1 3 2 2 4" xfId="9138" xr:uid="{C0F0AAA4-34C3-41B4-8131-DD3DFFFB30A5}"/>
    <cellStyle name="20% - Accent1 3 2 2 5" xfId="17567" xr:uid="{F9FD5922-3812-48B7-996D-3267226744CD}"/>
    <cellStyle name="20% - Accent1 3 2 3" xfId="1030" xr:uid="{00000000-0005-0000-0000-000058000000}"/>
    <cellStyle name="20% - Accent1 3 2 3 2" xfId="3261" xr:uid="{00000000-0005-0000-0000-000059000000}"/>
    <cellStyle name="20% - Accent1 3 2 3 2 2" xfId="7485" xr:uid="{00000000-0005-0000-0000-00005A000000}"/>
    <cellStyle name="20% - Accent1 3 2 3 2 2 2" xfId="15914" xr:uid="{27C24D37-6F27-446E-BD15-FBCD2FF6C989}"/>
    <cellStyle name="20% - Accent1 3 2 3 2 2 3" xfId="24342" xr:uid="{93EDE0CD-A399-4748-BAAA-7CCF9E0264D4}"/>
    <cellStyle name="20% - Accent1 3 2 3 2 3" xfId="11696" xr:uid="{EE325664-79B9-4B62-A92C-1600FF29B192}"/>
    <cellStyle name="20% - Accent1 3 2 3 2 4" xfId="20125" xr:uid="{142D95DF-9AB6-4EE0-A7E3-2715C39077E4}"/>
    <cellStyle name="20% - Accent1 3 2 3 3" xfId="5340" xr:uid="{00000000-0005-0000-0000-00005B000000}"/>
    <cellStyle name="20% - Accent1 3 2 3 3 2" xfId="13769" xr:uid="{E6C929E2-60F0-4378-ABA2-C48EF02DF74B}"/>
    <cellStyle name="20% - Accent1 3 2 3 3 3" xfId="22197" xr:uid="{542A3304-7866-4DFB-953D-29874939FA0E}"/>
    <cellStyle name="20% - Accent1 3 2 3 4" xfId="9551" xr:uid="{43F64ADE-51A5-4837-AD94-D7473BAC78F6}"/>
    <cellStyle name="20% - Accent1 3 2 3 5" xfId="17980" xr:uid="{68E4CD94-8110-49C3-B6DA-3CD4BD1315D4}"/>
    <cellStyle name="20% - Accent1 3 2 4" xfId="1444" xr:uid="{00000000-0005-0000-0000-00005C000000}"/>
    <cellStyle name="20% - Accent1 3 2 4 2" xfId="3674" xr:uid="{00000000-0005-0000-0000-00005D000000}"/>
    <cellStyle name="20% - Accent1 3 2 4 2 2" xfId="7898" xr:uid="{00000000-0005-0000-0000-00005E000000}"/>
    <cellStyle name="20% - Accent1 3 2 4 2 2 2" xfId="16327" xr:uid="{72158A52-942A-4AFA-AEF2-C4BC4DDAF96C}"/>
    <cellStyle name="20% - Accent1 3 2 4 2 2 3" xfId="24755" xr:uid="{B653BF3F-D726-475B-942A-7412015EB2AB}"/>
    <cellStyle name="20% - Accent1 3 2 4 2 3" xfId="12109" xr:uid="{0A4811BF-7F60-40CA-A63F-0347E78E7F4D}"/>
    <cellStyle name="20% - Accent1 3 2 4 2 4" xfId="20538" xr:uid="{96B30E51-9BC3-44E1-A231-279ABF344448}"/>
    <cellStyle name="20% - Accent1 3 2 4 3" xfId="5753" xr:uid="{00000000-0005-0000-0000-00005F000000}"/>
    <cellStyle name="20% - Accent1 3 2 4 3 2" xfId="14182" xr:uid="{18F9A795-75C0-40D8-9574-3C572156F4A7}"/>
    <cellStyle name="20% - Accent1 3 2 4 3 3" xfId="22610" xr:uid="{03FD6E92-768A-4BBD-AB18-8660DF4432AF}"/>
    <cellStyle name="20% - Accent1 3 2 4 4" xfId="9964" xr:uid="{86DFF240-0547-489F-8864-6A8C22EF666E}"/>
    <cellStyle name="20% - Accent1 3 2 4 5" xfId="18393" xr:uid="{0CD97C22-5146-4D36-9C0E-DB49AE63774B}"/>
    <cellStyle name="20% - Accent1 3 2 5" xfId="1858" xr:uid="{00000000-0005-0000-0000-000060000000}"/>
    <cellStyle name="20% - Accent1 3 2 5 2" xfId="4087" xr:uid="{00000000-0005-0000-0000-000061000000}"/>
    <cellStyle name="20% - Accent1 3 2 5 2 2" xfId="8311" xr:uid="{00000000-0005-0000-0000-000062000000}"/>
    <cellStyle name="20% - Accent1 3 2 5 2 2 2" xfId="16740" xr:uid="{42B946E4-455D-4E3B-BD11-4516DB57F71A}"/>
    <cellStyle name="20% - Accent1 3 2 5 2 2 3" xfId="25168" xr:uid="{82FE6FE1-F061-4DB7-9850-F74E7496D1EE}"/>
    <cellStyle name="20% - Accent1 3 2 5 2 3" xfId="12522" xr:uid="{498DED65-9EF6-4A8D-83BC-67CB2A695C72}"/>
    <cellStyle name="20% - Accent1 3 2 5 2 4" xfId="20951" xr:uid="{60C99893-289F-4B92-AE0D-FA810C392894}"/>
    <cellStyle name="20% - Accent1 3 2 5 3" xfId="6166" xr:uid="{00000000-0005-0000-0000-000063000000}"/>
    <cellStyle name="20% - Accent1 3 2 5 3 2" xfId="14595" xr:uid="{5338D201-E66F-4F19-B4AD-9DA505301A82}"/>
    <cellStyle name="20% - Accent1 3 2 5 3 3" xfId="23023" xr:uid="{941437D8-DC28-4CAA-BEFE-765F0254530D}"/>
    <cellStyle name="20% - Accent1 3 2 5 4" xfId="10377" xr:uid="{F9C0E8C8-BC0F-4528-A6E6-A5D61A1D72A9}"/>
    <cellStyle name="20% - Accent1 3 2 5 5" xfId="18806" xr:uid="{232A7277-BF81-45BA-A11D-298E5713A5D1}"/>
    <cellStyle name="20% - Accent1 3 2 6" xfId="2271" xr:uid="{00000000-0005-0000-0000-000064000000}"/>
    <cellStyle name="20% - Accent1 3 2 6 2" xfId="6579" xr:uid="{00000000-0005-0000-0000-000065000000}"/>
    <cellStyle name="20% - Accent1 3 2 6 2 2" xfId="15008" xr:uid="{A006DBF6-B481-426D-BF8B-1214BA8A3031}"/>
    <cellStyle name="20% - Accent1 3 2 6 2 3" xfId="23436" xr:uid="{1ED59623-B5D1-4BF4-BF15-84A2C10A50F7}"/>
    <cellStyle name="20% - Accent1 3 2 6 3" xfId="10790" xr:uid="{40DC0E0C-6B6D-4181-9C37-DC1D72F9B353}"/>
    <cellStyle name="20% - Accent1 3 2 6 4" xfId="19219" xr:uid="{DD44E39C-2C0C-4BF1-B1F6-5DE3D8E41E94}"/>
    <cellStyle name="20% - Accent1 3 2 7" xfId="4513" xr:uid="{00000000-0005-0000-0000-000066000000}"/>
    <cellStyle name="20% - Accent1 3 2 7 2" xfId="12942" xr:uid="{D535813B-4F55-42D3-9DC4-7795660B161C}"/>
    <cellStyle name="20% - Accent1 3 2 7 3" xfId="21370" xr:uid="{FC9C209F-A7D4-46DD-96C2-DC0A6DC15E19}"/>
    <cellStyle name="20% - Accent1 3 2 8" xfId="8724" xr:uid="{291FC016-6E6C-4002-9BEA-2DB5D322BB5D}"/>
    <cellStyle name="20% - Accent1 3 2 9" xfId="17153" xr:uid="{675C050E-876F-405C-9843-BCC101BB5279}"/>
    <cellStyle name="20% - Accent1 3 3" xfId="576" xr:uid="{00000000-0005-0000-0000-000067000000}"/>
    <cellStyle name="20% - Accent1 3 3 2" xfId="2847" xr:uid="{00000000-0005-0000-0000-000068000000}"/>
    <cellStyle name="20% - Accent1 3 3 2 2" xfId="7071" xr:uid="{00000000-0005-0000-0000-000069000000}"/>
    <cellStyle name="20% - Accent1 3 3 2 2 2" xfId="15500" xr:uid="{37862A11-0A3E-4387-955C-72EA146F6899}"/>
    <cellStyle name="20% - Accent1 3 3 2 2 3" xfId="23928" xr:uid="{E10FDFE0-6426-4D40-9121-90AC3EED5521}"/>
    <cellStyle name="20% - Accent1 3 3 2 3" xfId="11282" xr:uid="{2A5BE4C2-D60E-4DB5-91B2-ADBB7210AD29}"/>
    <cellStyle name="20% - Accent1 3 3 2 4" xfId="19711" xr:uid="{900F5EE2-2650-49C3-AF06-5DF41F44E1BA}"/>
    <cellStyle name="20% - Accent1 3 3 3" xfId="4926" xr:uid="{00000000-0005-0000-0000-00006A000000}"/>
    <cellStyle name="20% - Accent1 3 3 3 2" xfId="13355" xr:uid="{355FACEE-3FF5-499F-B1A6-C0BAA5BF227A}"/>
    <cellStyle name="20% - Accent1 3 3 3 3" xfId="21783" xr:uid="{29B6694D-2CB1-4E89-80A5-C737C51F9D8E}"/>
    <cellStyle name="20% - Accent1 3 3 4" xfId="9137" xr:uid="{4A98BF9F-FB5F-4AC2-8D08-75CBB3B63579}"/>
    <cellStyle name="20% - Accent1 3 3 5" xfId="17566" xr:uid="{B8B051F2-2D7C-48A3-83E8-679CBDEC6476}"/>
    <cellStyle name="20% - Accent1 3 4" xfId="1029" xr:uid="{00000000-0005-0000-0000-00006B000000}"/>
    <cellStyle name="20% - Accent1 3 4 2" xfId="3260" xr:uid="{00000000-0005-0000-0000-00006C000000}"/>
    <cellStyle name="20% - Accent1 3 4 2 2" xfId="7484" xr:uid="{00000000-0005-0000-0000-00006D000000}"/>
    <cellStyle name="20% - Accent1 3 4 2 2 2" xfId="15913" xr:uid="{835BE18D-1086-47CA-8A37-5121BB987AA8}"/>
    <cellStyle name="20% - Accent1 3 4 2 2 3" xfId="24341" xr:uid="{36656E5B-E3B2-4F6F-B2B9-B6DEE33B1B12}"/>
    <cellStyle name="20% - Accent1 3 4 2 3" xfId="11695" xr:uid="{9CC61366-FB2B-49A6-93BE-C21461DC51A8}"/>
    <cellStyle name="20% - Accent1 3 4 2 4" xfId="20124" xr:uid="{A18119E8-1F04-40C6-BC4A-D8E1E0B815CF}"/>
    <cellStyle name="20% - Accent1 3 4 3" xfId="5339" xr:uid="{00000000-0005-0000-0000-00006E000000}"/>
    <cellStyle name="20% - Accent1 3 4 3 2" xfId="13768" xr:uid="{80EBCD03-1AAC-44CF-99E7-3297D1069134}"/>
    <cellStyle name="20% - Accent1 3 4 3 3" xfId="22196" xr:uid="{DAAC3E5C-E0C5-48BD-8B28-61EEEB401A05}"/>
    <cellStyle name="20% - Accent1 3 4 4" xfId="9550" xr:uid="{1B4EF67F-3F32-469C-A53C-06DD45623BFD}"/>
    <cellStyle name="20% - Accent1 3 4 5" xfId="17979" xr:uid="{90CDE9F6-BE18-4681-A6EA-2F0994D1DE6B}"/>
    <cellStyle name="20% - Accent1 3 5" xfId="1443" xr:uid="{00000000-0005-0000-0000-00006F000000}"/>
    <cellStyle name="20% - Accent1 3 5 2" xfId="3673" xr:uid="{00000000-0005-0000-0000-000070000000}"/>
    <cellStyle name="20% - Accent1 3 5 2 2" xfId="7897" xr:uid="{00000000-0005-0000-0000-000071000000}"/>
    <cellStyle name="20% - Accent1 3 5 2 2 2" xfId="16326" xr:uid="{1F6971E4-2E75-4560-B82A-A13682D782C3}"/>
    <cellStyle name="20% - Accent1 3 5 2 2 3" xfId="24754" xr:uid="{E9F9B4B2-B5DA-41D8-851F-89137EAF6912}"/>
    <cellStyle name="20% - Accent1 3 5 2 3" xfId="12108" xr:uid="{C9FAA4DE-B7C3-4263-9197-23F307978CAA}"/>
    <cellStyle name="20% - Accent1 3 5 2 4" xfId="20537" xr:uid="{956171B6-0D6F-4F5D-89E6-551ABB703B27}"/>
    <cellStyle name="20% - Accent1 3 5 3" xfId="5752" xr:uid="{00000000-0005-0000-0000-000072000000}"/>
    <cellStyle name="20% - Accent1 3 5 3 2" xfId="14181" xr:uid="{D087FCF9-2050-43E0-BB9B-E99D45A940FE}"/>
    <cellStyle name="20% - Accent1 3 5 3 3" xfId="22609" xr:uid="{448CA855-7FC6-424F-9B96-1C864BE3C162}"/>
    <cellStyle name="20% - Accent1 3 5 4" xfId="9963" xr:uid="{3CE7D3AE-CB52-44A1-9930-453AFEEC20CD}"/>
    <cellStyle name="20% - Accent1 3 5 5" xfId="18392" xr:uid="{B113F42D-FBE7-469C-A669-3784A9A4B7EF}"/>
    <cellStyle name="20% - Accent1 3 6" xfId="1857" xr:uid="{00000000-0005-0000-0000-000073000000}"/>
    <cellStyle name="20% - Accent1 3 6 2" xfId="4086" xr:uid="{00000000-0005-0000-0000-000074000000}"/>
    <cellStyle name="20% - Accent1 3 6 2 2" xfId="8310" xr:uid="{00000000-0005-0000-0000-000075000000}"/>
    <cellStyle name="20% - Accent1 3 6 2 2 2" xfId="16739" xr:uid="{5784E65F-F087-4145-80E0-01BDCCE31993}"/>
    <cellStyle name="20% - Accent1 3 6 2 2 3" xfId="25167" xr:uid="{19CEA31E-BD65-4445-8246-9FFFF185D1B5}"/>
    <cellStyle name="20% - Accent1 3 6 2 3" xfId="12521" xr:uid="{39544E8E-24F5-4390-90C7-8E09B038CE41}"/>
    <cellStyle name="20% - Accent1 3 6 2 4" xfId="20950" xr:uid="{5713AFA9-1BA2-401A-AE62-C712030EE98B}"/>
    <cellStyle name="20% - Accent1 3 6 3" xfId="6165" xr:uid="{00000000-0005-0000-0000-000076000000}"/>
    <cellStyle name="20% - Accent1 3 6 3 2" xfId="14594" xr:uid="{84131BBB-812E-45CE-8A6E-6BD61FBE2C77}"/>
    <cellStyle name="20% - Accent1 3 6 3 3" xfId="23022" xr:uid="{BB0B0E93-7647-4628-AD36-F0A568AD0F05}"/>
    <cellStyle name="20% - Accent1 3 6 4" xfId="10376" xr:uid="{20F81BAC-5DEB-4117-8201-D0BB64D41EE3}"/>
    <cellStyle name="20% - Accent1 3 6 5" xfId="18805" xr:uid="{DEEFFD26-AA15-47E9-B8B0-D2B94622DDD8}"/>
    <cellStyle name="20% - Accent1 3 7" xfId="2270" xr:uid="{00000000-0005-0000-0000-000077000000}"/>
    <cellStyle name="20% - Accent1 3 7 2" xfId="6578" xr:uid="{00000000-0005-0000-0000-000078000000}"/>
    <cellStyle name="20% - Accent1 3 7 2 2" xfId="15007" xr:uid="{510DD600-1E47-4499-A8AE-64D13A4C71A3}"/>
    <cellStyle name="20% - Accent1 3 7 2 3" xfId="23435" xr:uid="{2F926AF5-15B4-4F3A-9EE3-37865AA9F026}"/>
    <cellStyle name="20% - Accent1 3 7 3" xfId="10789" xr:uid="{DA8F6CCC-4F45-47D1-BA0E-E3BF5000DEE2}"/>
    <cellStyle name="20% - Accent1 3 7 4" xfId="19218" xr:uid="{F5C1A627-44A9-4515-BCD4-37C3B095C61B}"/>
    <cellStyle name="20% - Accent1 3 8" xfId="4512" xr:uid="{00000000-0005-0000-0000-000079000000}"/>
    <cellStyle name="20% - Accent1 3 8 2" xfId="12941" xr:uid="{4546FFBF-7CDE-4F52-B621-A725155A8D5E}"/>
    <cellStyle name="20% - Accent1 3 8 3" xfId="21369" xr:uid="{9F670FCD-71F3-4A73-B9D3-DD49D1781EAA}"/>
    <cellStyle name="20% - Accent1 3 9" xfId="8723" xr:uid="{5B3B2A27-DAD4-47B0-AA82-FBFA0C828DF6}"/>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2 2 2" xfId="15502" xr:uid="{E716F792-C603-49F8-842B-DFE5CDBE576F}"/>
    <cellStyle name="20% - Accent1 4 2 2 2 3" xfId="23930" xr:uid="{2D38F9A2-4EDF-4BD6-9BA4-FD878D05D32A}"/>
    <cellStyle name="20% - Accent1 4 2 2 3" xfId="11284" xr:uid="{B0DA86C8-A646-45E4-9BB2-E24711D170CF}"/>
    <cellStyle name="20% - Accent1 4 2 2 4" xfId="19713" xr:uid="{B4531F95-7E09-4F25-B4FC-5F762A3E6DE7}"/>
    <cellStyle name="20% - Accent1 4 2 3" xfId="4928" xr:uid="{00000000-0005-0000-0000-00007E000000}"/>
    <cellStyle name="20% - Accent1 4 2 3 2" xfId="13357" xr:uid="{AF9D70CF-63E3-462C-AD35-0404DC35E3EA}"/>
    <cellStyle name="20% - Accent1 4 2 3 3" xfId="21785" xr:uid="{C771FB50-DBBD-47A9-BAB4-9194E937FB26}"/>
    <cellStyle name="20% - Accent1 4 2 4" xfId="9139" xr:uid="{4017CD0F-4240-4D20-8314-805D73D1A67F}"/>
    <cellStyle name="20% - Accent1 4 2 5" xfId="17568" xr:uid="{2C884B1E-D16A-4CBA-9FF0-4659EEFE5B3B}"/>
    <cellStyle name="20% - Accent1 4 3" xfId="1031" xr:uid="{00000000-0005-0000-0000-00007F000000}"/>
    <cellStyle name="20% - Accent1 4 3 2" xfId="3262" xr:uid="{00000000-0005-0000-0000-000080000000}"/>
    <cellStyle name="20% - Accent1 4 3 2 2" xfId="7486" xr:uid="{00000000-0005-0000-0000-000081000000}"/>
    <cellStyle name="20% - Accent1 4 3 2 2 2" xfId="15915" xr:uid="{6D3ADB06-87AF-4E55-BBBE-B69C852FC405}"/>
    <cellStyle name="20% - Accent1 4 3 2 2 3" xfId="24343" xr:uid="{0EE85B94-DCB3-409C-9730-CA68EF5CEB09}"/>
    <cellStyle name="20% - Accent1 4 3 2 3" xfId="11697" xr:uid="{A9993045-83BB-4654-A2CD-966B98470731}"/>
    <cellStyle name="20% - Accent1 4 3 2 4" xfId="20126" xr:uid="{CEB1E318-05DE-4B7A-B385-E233CA69C2ED}"/>
    <cellStyle name="20% - Accent1 4 3 3" xfId="5341" xr:uid="{00000000-0005-0000-0000-000082000000}"/>
    <cellStyle name="20% - Accent1 4 3 3 2" xfId="13770" xr:uid="{198C6114-3BB1-40E1-9CB2-423F78DC0FAB}"/>
    <cellStyle name="20% - Accent1 4 3 3 3" xfId="22198" xr:uid="{08D6EDCF-56A2-43D7-B905-E091CF229304}"/>
    <cellStyle name="20% - Accent1 4 3 4" xfId="9552" xr:uid="{6AF07600-EAE9-4007-8A19-404C0BDC71CD}"/>
    <cellStyle name="20% - Accent1 4 3 5" xfId="17981" xr:uid="{0F505DC7-96D2-4196-B76F-910CD491E4B4}"/>
    <cellStyle name="20% - Accent1 4 4" xfId="1445" xr:uid="{00000000-0005-0000-0000-000083000000}"/>
    <cellStyle name="20% - Accent1 4 4 2" xfId="3675" xr:uid="{00000000-0005-0000-0000-000084000000}"/>
    <cellStyle name="20% - Accent1 4 4 2 2" xfId="7899" xr:uid="{00000000-0005-0000-0000-000085000000}"/>
    <cellStyle name="20% - Accent1 4 4 2 2 2" xfId="16328" xr:uid="{4A66805A-725C-45A4-9927-05919F77C675}"/>
    <cellStyle name="20% - Accent1 4 4 2 2 3" xfId="24756" xr:uid="{85140DB3-32AD-4AE8-B62B-CA681F5E9202}"/>
    <cellStyle name="20% - Accent1 4 4 2 3" xfId="12110" xr:uid="{81248E3D-C214-44F5-90F3-314D99E9B0E7}"/>
    <cellStyle name="20% - Accent1 4 4 2 4" xfId="20539" xr:uid="{1DBD2A34-DC37-4759-AEFA-A1AE05EE7190}"/>
    <cellStyle name="20% - Accent1 4 4 3" xfId="5754" xr:uid="{00000000-0005-0000-0000-000086000000}"/>
    <cellStyle name="20% - Accent1 4 4 3 2" xfId="14183" xr:uid="{5B6F7B3B-801E-4E83-A719-589D898525BD}"/>
    <cellStyle name="20% - Accent1 4 4 3 3" xfId="22611" xr:uid="{35E701DC-1DB0-49E6-B3C7-6AE65509DD61}"/>
    <cellStyle name="20% - Accent1 4 4 4" xfId="9965" xr:uid="{6FD935E8-3CFE-42FB-8C45-1B821C715EAA}"/>
    <cellStyle name="20% - Accent1 4 4 5" xfId="18394" xr:uid="{F0AF1B13-982C-44A5-9EF6-85577671593F}"/>
    <cellStyle name="20% - Accent1 4 5" xfId="1859" xr:uid="{00000000-0005-0000-0000-000087000000}"/>
    <cellStyle name="20% - Accent1 4 5 2" xfId="4088" xr:uid="{00000000-0005-0000-0000-000088000000}"/>
    <cellStyle name="20% - Accent1 4 5 2 2" xfId="8312" xr:uid="{00000000-0005-0000-0000-000089000000}"/>
    <cellStyle name="20% - Accent1 4 5 2 2 2" xfId="16741" xr:uid="{46B27DBA-608F-4F9B-8988-3BB0B602F0D9}"/>
    <cellStyle name="20% - Accent1 4 5 2 2 3" xfId="25169" xr:uid="{2959AD6F-2981-45D4-A936-1F90A237AD78}"/>
    <cellStyle name="20% - Accent1 4 5 2 3" xfId="12523" xr:uid="{14D1E32F-4F62-4BBF-A909-5E144C39B561}"/>
    <cellStyle name="20% - Accent1 4 5 2 4" xfId="20952" xr:uid="{40531BB0-D76E-4C77-A698-01176D6C47E4}"/>
    <cellStyle name="20% - Accent1 4 5 3" xfId="6167" xr:uid="{00000000-0005-0000-0000-00008A000000}"/>
    <cellStyle name="20% - Accent1 4 5 3 2" xfId="14596" xr:uid="{C62C2021-871B-44D7-878A-167DD415AA3C}"/>
    <cellStyle name="20% - Accent1 4 5 3 3" xfId="23024" xr:uid="{0E9B9589-DE00-4750-AAB9-B27C4D444745}"/>
    <cellStyle name="20% - Accent1 4 5 4" xfId="10378" xr:uid="{84B4AF5C-C785-4829-84A1-6531885298F6}"/>
    <cellStyle name="20% - Accent1 4 5 5" xfId="18807" xr:uid="{556A30EC-EF07-4766-9792-FAB0192900DA}"/>
    <cellStyle name="20% - Accent1 4 6" xfId="2272" xr:uid="{00000000-0005-0000-0000-00008B000000}"/>
    <cellStyle name="20% - Accent1 4 6 2" xfId="6580" xr:uid="{00000000-0005-0000-0000-00008C000000}"/>
    <cellStyle name="20% - Accent1 4 6 2 2" xfId="15009" xr:uid="{EF17D5B5-4373-4BBA-A245-21D6D08D90DA}"/>
    <cellStyle name="20% - Accent1 4 6 2 3" xfId="23437" xr:uid="{B417D622-CE18-4833-9652-7442DC6C3FE1}"/>
    <cellStyle name="20% - Accent1 4 6 3" xfId="10791" xr:uid="{60D80033-9049-4ECC-9952-00BC15BF4523}"/>
    <cellStyle name="20% - Accent1 4 6 4" xfId="19220" xr:uid="{A62D3338-8DDC-43DE-8D8C-253660F90969}"/>
    <cellStyle name="20% - Accent1 4 7" xfId="4514" xr:uid="{00000000-0005-0000-0000-00008D000000}"/>
    <cellStyle name="20% - Accent1 4 7 2" xfId="12943" xr:uid="{9701774A-106F-4577-B9CE-74BADCF9BE75}"/>
    <cellStyle name="20% - Accent1 4 7 3" xfId="21371" xr:uid="{ECE71EF8-98E6-406A-AB71-B76434D3256D}"/>
    <cellStyle name="20% - Accent1 4 8" xfId="8725" xr:uid="{33B26323-C17C-4D68-8ADC-87FAE64064C9}"/>
    <cellStyle name="20% - Accent1 4 9" xfId="17154" xr:uid="{E9F6D0B7-4A20-43C3-B14F-F98F69421A13}"/>
    <cellStyle name="20% - Accent1 5" xfId="571" xr:uid="{00000000-0005-0000-0000-00008E000000}"/>
    <cellStyle name="20% - Accent1 5 2" xfId="2842" xr:uid="{00000000-0005-0000-0000-00008F000000}"/>
    <cellStyle name="20% - Accent1 5 2 2" xfId="7066" xr:uid="{00000000-0005-0000-0000-000090000000}"/>
    <cellStyle name="20% - Accent1 5 2 2 2" xfId="15495" xr:uid="{BC303E8C-6772-42CA-8FAD-2A9A078E6C3E}"/>
    <cellStyle name="20% - Accent1 5 2 2 3" xfId="23923" xr:uid="{C34DD809-F8F6-4027-ABBA-317C5F52F885}"/>
    <cellStyle name="20% - Accent1 5 2 3" xfId="11277" xr:uid="{108EFB00-786F-463F-BA0D-345023ECC656}"/>
    <cellStyle name="20% - Accent1 5 2 4" xfId="19706" xr:uid="{273BF3D2-65F5-4B8F-9CDC-70C631E67388}"/>
    <cellStyle name="20% - Accent1 5 3" xfId="4921" xr:uid="{00000000-0005-0000-0000-000091000000}"/>
    <cellStyle name="20% - Accent1 5 3 2" xfId="13350" xr:uid="{585403F9-C62D-4D30-96F3-F13FD8E0E41E}"/>
    <cellStyle name="20% - Accent1 5 3 3" xfId="21778" xr:uid="{1C06F3DE-0E77-40CF-BC23-526AF1BF57FA}"/>
    <cellStyle name="20% - Accent1 5 4" xfId="9132" xr:uid="{713B6754-612E-432D-8C0A-8C11890E2660}"/>
    <cellStyle name="20% - Accent1 5 5" xfId="17561" xr:uid="{FD4057C0-2F60-4FC5-9A1D-1C6895F161EA}"/>
    <cellStyle name="20% - Accent1 6" xfId="1024" xr:uid="{00000000-0005-0000-0000-000092000000}"/>
    <cellStyle name="20% - Accent1 6 2" xfId="3255" xr:uid="{00000000-0005-0000-0000-000093000000}"/>
    <cellStyle name="20% - Accent1 6 2 2" xfId="7479" xr:uid="{00000000-0005-0000-0000-000094000000}"/>
    <cellStyle name="20% - Accent1 6 2 2 2" xfId="15908" xr:uid="{42EEA736-54B2-4159-816A-4463C77B6134}"/>
    <cellStyle name="20% - Accent1 6 2 2 3" xfId="24336" xr:uid="{3387E049-3A04-4917-9976-8FC789B519D0}"/>
    <cellStyle name="20% - Accent1 6 2 3" xfId="11690" xr:uid="{435935C1-2591-4C21-8A57-AF44EBC39F0B}"/>
    <cellStyle name="20% - Accent1 6 2 4" xfId="20119" xr:uid="{5579D81E-B0B1-4499-B6A8-2709AF3BDD59}"/>
    <cellStyle name="20% - Accent1 6 3" xfId="5334" xr:uid="{00000000-0005-0000-0000-000095000000}"/>
    <cellStyle name="20% - Accent1 6 3 2" xfId="13763" xr:uid="{9A0BBD72-E1BA-4687-9CD4-E694EAE206F5}"/>
    <cellStyle name="20% - Accent1 6 3 3" xfId="22191" xr:uid="{DAC4ABB1-973A-4BCB-BB00-E620BC725F9C}"/>
    <cellStyle name="20% - Accent1 6 4" xfId="9545" xr:uid="{77833C4F-B8A7-4EC5-B00A-74A55D276A79}"/>
    <cellStyle name="20% - Accent1 6 5" xfId="17974" xr:uid="{819FE4AA-4DC6-4CE5-9C0B-E08A74212364}"/>
    <cellStyle name="20% - Accent1 7" xfId="1438" xr:uid="{00000000-0005-0000-0000-000096000000}"/>
    <cellStyle name="20% - Accent1 7 2" xfId="3668" xr:uid="{00000000-0005-0000-0000-000097000000}"/>
    <cellStyle name="20% - Accent1 7 2 2" xfId="7892" xr:uid="{00000000-0005-0000-0000-000098000000}"/>
    <cellStyle name="20% - Accent1 7 2 2 2" xfId="16321" xr:uid="{5ACDE508-B0BE-4119-9B36-0135E9A2B034}"/>
    <cellStyle name="20% - Accent1 7 2 2 3" xfId="24749" xr:uid="{9C9D5F6A-3B97-42A5-818B-949D031C0481}"/>
    <cellStyle name="20% - Accent1 7 2 3" xfId="12103" xr:uid="{68D23D99-D496-4807-9F6E-BA7C5E0E3A22}"/>
    <cellStyle name="20% - Accent1 7 2 4" xfId="20532" xr:uid="{76210052-E9B2-4F84-8845-C8A436EBE26E}"/>
    <cellStyle name="20% - Accent1 7 3" xfId="5747" xr:uid="{00000000-0005-0000-0000-000099000000}"/>
    <cellStyle name="20% - Accent1 7 3 2" xfId="14176" xr:uid="{CA58DFDC-A8F2-44C9-BA0F-BDE4E294E1F4}"/>
    <cellStyle name="20% - Accent1 7 3 3" xfId="22604" xr:uid="{9103AC64-E983-4DD3-BD01-617F13B55F62}"/>
    <cellStyle name="20% - Accent1 7 4" xfId="9958" xr:uid="{6EAFB5EA-C566-4729-8F05-3F38143B9BF0}"/>
    <cellStyle name="20% - Accent1 7 5" xfId="18387" xr:uid="{42FFDB5E-7ED7-48F7-B111-968EB6A8F35E}"/>
    <cellStyle name="20% - Accent1 8" xfId="1852" xr:uid="{00000000-0005-0000-0000-00009A000000}"/>
    <cellStyle name="20% - Accent1 8 2" xfId="4081" xr:uid="{00000000-0005-0000-0000-00009B000000}"/>
    <cellStyle name="20% - Accent1 8 2 2" xfId="8305" xr:uid="{00000000-0005-0000-0000-00009C000000}"/>
    <cellStyle name="20% - Accent1 8 2 2 2" xfId="16734" xr:uid="{248A4448-6C6D-4B1A-B03B-EBA678885BA8}"/>
    <cellStyle name="20% - Accent1 8 2 2 3" xfId="25162" xr:uid="{8AE3C9FA-846B-4C2E-A6E4-5510B5F4C1A8}"/>
    <cellStyle name="20% - Accent1 8 2 3" xfId="12516" xr:uid="{AD9AD016-D559-4787-97D4-1FBBF07C76E7}"/>
    <cellStyle name="20% - Accent1 8 2 4" xfId="20945" xr:uid="{0FC84808-D975-438E-B051-52600BF577A9}"/>
    <cellStyle name="20% - Accent1 8 3" xfId="6160" xr:uid="{00000000-0005-0000-0000-00009D000000}"/>
    <cellStyle name="20% - Accent1 8 3 2" xfId="14589" xr:uid="{505B4E4A-91DC-4FAC-80C7-9057DCFE5A8A}"/>
    <cellStyle name="20% - Accent1 8 3 3" xfId="23017" xr:uid="{1B5BF4A5-823B-49EE-9BFF-E51ED4A365F9}"/>
    <cellStyle name="20% - Accent1 8 4" xfId="10371" xr:uid="{479D83AD-B022-4989-8149-A51F71358D56}"/>
    <cellStyle name="20% - Accent1 8 5" xfId="18800" xr:uid="{7DFF7558-86F8-48CE-BC25-9D42FD2E3D02}"/>
    <cellStyle name="20% - Accent1 9" xfId="2265" xr:uid="{00000000-0005-0000-0000-00009E000000}"/>
    <cellStyle name="20% - Accent1 9 2" xfId="6573" xr:uid="{00000000-0005-0000-0000-00009F000000}"/>
    <cellStyle name="20% - Accent1 9 2 2" xfId="15002" xr:uid="{230FC8E6-9FEF-48D4-BA7F-E66AFC0439FD}"/>
    <cellStyle name="20% - Accent1 9 2 3" xfId="23430" xr:uid="{26B85615-C06A-4D18-B8D0-5D62E385C356}"/>
    <cellStyle name="20% - Accent1 9 3" xfId="10784" xr:uid="{A8C2DB27-F4B1-41AB-AF51-0001A97D267F}"/>
    <cellStyle name="20% - Accent1 9 4" xfId="19213" xr:uid="{476B1188-FB93-490B-B5F9-7A5EE705A24C}"/>
    <cellStyle name="20% - Accent2" xfId="9" builtinId="34" customBuiltin="1"/>
    <cellStyle name="20% - Accent2 10" xfId="4515" xr:uid="{00000000-0005-0000-0000-0000A1000000}"/>
    <cellStyle name="20% - Accent2 10 2" xfId="12944" xr:uid="{634CABFE-E25F-442F-B291-B2BC3B2AC206}"/>
    <cellStyle name="20% - Accent2 10 3" xfId="21372" xr:uid="{E59E7CCF-3801-40F2-B77E-0C0639209665}"/>
    <cellStyle name="20% - Accent2 11" xfId="8726" xr:uid="{79D2E599-2989-4013-9906-C7BC78AF1E95}"/>
    <cellStyle name="20% - Accent2 12" xfId="17155" xr:uid="{1802C599-EA9F-4C19-8824-2759627BD488}"/>
    <cellStyle name="20% - Accent2 2" xfId="10" xr:uid="{00000000-0005-0000-0000-0000A2000000}"/>
    <cellStyle name="20% - Accent2 2 10" xfId="8727" xr:uid="{0C58EDC6-ED50-4D96-A383-0344A8FAE05D}"/>
    <cellStyle name="20% - Accent2 2 11" xfId="17156" xr:uid="{46B3AB58-118F-4D3F-A718-4DE86C5FB75F}"/>
    <cellStyle name="20% - Accent2 2 2" xfId="11" xr:uid="{00000000-0005-0000-0000-0000A3000000}"/>
    <cellStyle name="20% - Accent2 2 2 10" xfId="17157" xr:uid="{E5D1DE71-BF87-49D2-A75B-B02B5734FDF9}"/>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2 2 2" xfId="15506" xr:uid="{36322A1B-A011-453A-9393-6DA78B9781E4}"/>
    <cellStyle name="20% - Accent2 2 2 2 2 2 2 3" xfId="23934" xr:uid="{B0409B7B-5AD0-47DC-A411-499E32FB01BD}"/>
    <cellStyle name="20% - Accent2 2 2 2 2 2 3" xfId="11288" xr:uid="{47B4A94F-AD68-4C49-9024-7E252EEB9626}"/>
    <cellStyle name="20% - Accent2 2 2 2 2 2 4" xfId="19717" xr:uid="{CF4D2B7C-E22F-48AA-95EA-888A9F089F78}"/>
    <cellStyle name="20% - Accent2 2 2 2 2 3" xfId="4932" xr:uid="{00000000-0005-0000-0000-0000A8000000}"/>
    <cellStyle name="20% - Accent2 2 2 2 2 3 2" xfId="13361" xr:uid="{BCFE0EC7-8C06-49F4-8158-310B8B667419}"/>
    <cellStyle name="20% - Accent2 2 2 2 2 3 3" xfId="21789" xr:uid="{4356F311-08F9-47E2-BB55-E838BA6C809D}"/>
    <cellStyle name="20% - Accent2 2 2 2 2 4" xfId="9143" xr:uid="{186F14F5-7F7D-49D5-8914-C8F6E2E07247}"/>
    <cellStyle name="20% - Accent2 2 2 2 2 5" xfId="17572" xr:uid="{52DEF8EB-E578-405B-9B31-003667346301}"/>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2 2 2" xfId="15919" xr:uid="{E03A52D5-AE54-42CD-9D3A-2231C57C73B2}"/>
    <cellStyle name="20% - Accent2 2 2 2 3 2 2 3" xfId="24347" xr:uid="{C4CB326B-E09F-455A-9627-D989FDA58A4F}"/>
    <cellStyle name="20% - Accent2 2 2 2 3 2 3" xfId="11701" xr:uid="{4BAD8A14-935E-418D-9BC2-EA8BB2E8058C}"/>
    <cellStyle name="20% - Accent2 2 2 2 3 2 4" xfId="20130" xr:uid="{8A76D712-239A-429A-858C-5ABC8C05E489}"/>
    <cellStyle name="20% - Accent2 2 2 2 3 3" xfId="5345" xr:uid="{00000000-0005-0000-0000-0000AC000000}"/>
    <cellStyle name="20% - Accent2 2 2 2 3 3 2" xfId="13774" xr:uid="{4A714BCF-93EC-4E03-9E04-C03B94D69AE5}"/>
    <cellStyle name="20% - Accent2 2 2 2 3 3 3" xfId="22202" xr:uid="{B17AEC3E-BDDC-449F-873C-1B56A29449CD}"/>
    <cellStyle name="20% - Accent2 2 2 2 3 4" xfId="9556" xr:uid="{EDB5B291-578E-479C-860B-8D246FAB2627}"/>
    <cellStyle name="20% - Accent2 2 2 2 3 5" xfId="17985" xr:uid="{2A000061-A06B-45B2-B7AA-EFAB0FCA18A8}"/>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2 2 2" xfId="16332" xr:uid="{5166A662-C385-4ACC-B471-624814A2F974}"/>
    <cellStyle name="20% - Accent2 2 2 2 4 2 2 3" xfId="24760" xr:uid="{9E8E5847-9393-41B5-9802-EA352530FBC5}"/>
    <cellStyle name="20% - Accent2 2 2 2 4 2 3" xfId="12114" xr:uid="{DC33FC0E-AE47-4674-9BA7-B26F4ADE1106}"/>
    <cellStyle name="20% - Accent2 2 2 2 4 2 4" xfId="20543" xr:uid="{72193C60-DB4C-4B7F-92DE-1C4AF4959244}"/>
    <cellStyle name="20% - Accent2 2 2 2 4 3" xfId="5758" xr:uid="{00000000-0005-0000-0000-0000B0000000}"/>
    <cellStyle name="20% - Accent2 2 2 2 4 3 2" xfId="14187" xr:uid="{EFD5DA67-2EF9-4E5A-B619-4AD95A5D73EE}"/>
    <cellStyle name="20% - Accent2 2 2 2 4 3 3" xfId="22615" xr:uid="{8A8CD546-37E1-444D-85D5-C54A94A74AEB}"/>
    <cellStyle name="20% - Accent2 2 2 2 4 4" xfId="9969" xr:uid="{DBA45107-3FBD-4227-8E50-9B806BBD2BBB}"/>
    <cellStyle name="20% - Accent2 2 2 2 4 5" xfId="18398" xr:uid="{3E714405-E211-4C69-8184-9782CC995E3C}"/>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2 2 2" xfId="16745" xr:uid="{05109189-694F-4F84-8BF5-A6E87435BA1D}"/>
    <cellStyle name="20% - Accent2 2 2 2 5 2 2 3" xfId="25173" xr:uid="{B6272688-27E6-46EA-9377-ADADB03D1638}"/>
    <cellStyle name="20% - Accent2 2 2 2 5 2 3" xfId="12527" xr:uid="{07F8A545-F579-45ED-8F20-BDD7671622BE}"/>
    <cellStyle name="20% - Accent2 2 2 2 5 2 4" xfId="20956" xr:uid="{574EE857-9717-4018-A74E-5D3A0CB06564}"/>
    <cellStyle name="20% - Accent2 2 2 2 5 3" xfId="6171" xr:uid="{00000000-0005-0000-0000-0000B4000000}"/>
    <cellStyle name="20% - Accent2 2 2 2 5 3 2" xfId="14600" xr:uid="{4DD2896D-2452-4D5F-929A-CB67CBDF8A6E}"/>
    <cellStyle name="20% - Accent2 2 2 2 5 3 3" xfId="23028" xr:uid="{18E2E08E-CB2B-4FF6-9149-5F65A53287EC}"/>
    <cellStyle name="20% - Accent2 2 2 2 5 4" xfId="10382" xr:uid="{1682C0FB-49C3-4B9E-98E6-E50217E6036B}"/>
    <cellStyle name="20% - Accent2 2 2 2 5 5" xfId="18811" xr:uid="{AA78851B-9DCE-4A09-8D11-5947A98C402F}"/>
    <cellStyle name="20% - Accent2 2 2 2 6" xfId="2276" xr:uid="{00000000-0005-0000-0000-0000B5000000}"/>
    <cellStyle name="20% - Accent2 2 2 2 6 2" xfId="6584" xr:uid="{00000000-0005-0000-0000-0000B6000000}"/>
    <cellStyle name="20% - Accent2 2 2 2 6 2 2" xfId="15013" xr:uid="{EDE8F332-593A-431D-894C-5625AF4E37EB}"/>
    <cellStyle name="20% - Accent2 2 2 2 6 2 3" xfId="23441" xr:uid="{F2B18374-16CA-4013-8D5F-638EA7EC18D1}"/>
    <cellStyle name="20% - Accent2 2 2 2 6 3" xfId="10795" xr:uid="{C483F1F6-45E6-46E7-9704-CE597E1E81C4}"/>
    <cellStyle name="20% - Accent2 2 2 2 6 4" xfId="19224" xr:uid="{B97B4975-13DF-4B4E-8A99-6059375BCEEB}"/>
    <cellStyle name="20% - Accent2 2 2 2 7" xfId="4518" xr:uid="{00000000-0005-0000-0000-0000B7000000}"/>
    <cellStyle name="20% - Accent2 2 2 2 7 2" xfId="12947" xr:uid="{5C345F8D-7A34-4414-A25C-A22D2CCE70C8}"/>
    <cellStyle name="20% - Accent2 2 2 2 7 3" xfId="21375" xr:uid="{4FAA5346-9CB1-4F05-9D16-23526AF21BA3}"/>
    <cellStyle name="20% - Accent2 2 2 2 8" xfId="8729" xr:uid="{DA38595F-2666-48DC-9500-00FE14907C84}"/>
    <cellStyle name="20% - Accent2 2 2 2 9" xfId="17158" xr:uid="{4B416503-4956-49A7-AC3C-55C83C716668}"/>
    <cellStyle name="20% - Accent2 2 2 3" xfId="581" xr:uid="{00000000-0005-0000-0000-0000B8000000}"/>
    <cellStyle name="20% - Accent2 2 2 3 2" xfId="2852" xr:uid="{00000000-0005-0000-0000-0000B9000000}"/>
    <cellStyle name="20% - Accent2 2 2 3 2 2" xfId="7076" xr:uid="{00000000-0005-0000-0000-0000BA000000}"/>
    <cellStyle name="20% - Accent2 2 2 3 2 2 2" xfId="15505" xr:uid="{6142E0C4-F4F8-4E5C-B383-64CCF37F7377}"/>
    <cellStyle name="20% - Accent2 2 2 3 2 2 3" xfId="23933" xr:uid="{D9ADB739-9674-42EC-926E-8A4BDFAA53C0}"/>
    <cellStyle name="20% - Accent2 2 2 3 2 3" xfId="11287" xr:uid="{9EF3C57F-9510-44B6-845B-BEEF519859A1}"/>
    <cellStyle name="20% - Accent2 2 2 3 2 4" xfId="19716" xr:uid="{8E13A1FC-3DAA-4B63-BA99-FFE4C87A1BD6}"/>
    <cellStyle name="20% - Accent2 2 2 3 3" xfId="4931" xr:uid="{00000000-0005-0000-0000-0000BB000000}"/>
    <cellStyle name="20% - Accent2 2 2 3 3 2" xfId="13360" xr:uid="{83AD8FAE-6EBB-4575-8BF5-D3744017C3CE}"/>
    <cellStyle name="20% - Accent2 2 2 3 3 3" xfId="21788" xr:uid="{2418547D-E90B-4A91-96C0-43393C819C1D}"/>
    <cellStyle name="20% - Accent2 2 2 3 4" xfId="9142" xr:uid="{67E619FC-6D95-4BE6-A487-A1D0DAE29AEA}"/>
    <cellStyle name="20% - Accent2 2 2 3 5" xfId="17571" xr:uid="{8021B39D-9CD2-495F-B7B3-8DC548DD98A2}"/>
    <cellStyle name="20% - Accent2 2 2 4" xfId="1034" xr:uid="{00000000-0005-0000-0000-0000BC000000}"/>
    <cellStyle name="20% - Accent2 2 2 4 2" xfId="3265" xr:uid="{00000000-0005-0000-0000-0000BD000000}"/>
    <cellStyle name="20% - Accent2 2 2 4 2 2" xfId="7489" xr:uid="{00000000-0005-0000-0000-0000BE000000}"/>
    <cellStyle name="20% - Accent2 2 2 4 2 2 2" xfId="15918" xr:uid="{4A734800-DDF1-4DE6-BC3C-36A56CA295C5}"/>
    <cellStyle name="20% - Accent2 2 2 4 2 2 3" xfId="24346" xr:uid="{2C9E1EA1-C5AA-4298-BC81-9B625D7276A6}"/>
    <cellStyle name="20% - Accent2 2 2 4 2 3" xfId="11700" xr:uid="{7CDFE7AD-6887-4F15-81F3-CDEB3254064A}"/>
    <cellStyle name="20% - Accent2 2 2 4 2 4" xfId="20129" xr:uid="{1C38CC51-119A-4051-95D4-BFE11FDFCCB6}"/>
    <cellStyle name="20% - Accent2 2 2 4 3" xfId="5344" xr:uid="{00000000-0005-0000-0000-0000BF000000}"/>
    <cellStyle name="20% - Accent2 2 2 4 3 2" xfId="13773" xr:uid="{375B5CB4-05B8-47A6-85F4-A33B6BCB3689}"/>
    <cellStyle name="20% - Accent2 2 2 4 3 3" xfId="22201" xr:uid="{DA7457B3-AA1D-495B-A4F2-E76E418A46D5}"/>
    <cellStyle name="20% - Accent2 2 2 4 4" xfId="9555" xr:uid="{EAFB6200-FE31-41B6-B32C-0D55871753B2}"/>
    <cellStyle name="20% - Accent2 2 2 4 5" xfId="17984" xr:uid="{D02993FA-7CA2-4AF5-A0B0-9C6103314B62}"/>
    <cellStyle name="20% - Accent2 2 2 5" xfId="1448" xr:uid="{00000000-0005-0000-0000-0000C0000000}"/>
    <cellStyle name="20% - Accent2 2 2 5 2" xfId="3678" xr:uid="{00000000-0005-0000-0000-0000C1000000}"/>
    <cellStyle name="20% - Accent2 2 2 5 2 2" xfId="7902" xr:uid="{00000000-0005-0000-0000-0000C2000000}"/>
    <cellStyle name="20% - Accent2 2 2 5 2 2 2" xfId="16331" xr:uid="{1B8D79D8-49B2-49B6-AD46-A348E41F2308}"/>
    <cellStyle name="20% - Accent2 2 2 5 2 2 3" xfId="24759" xr:uid="{3C766EE3-05E3-4A94-8841-106CEBE25F77}"/>
    <cellStyle name="20% - Accent2 2 2 5 2 3" xfId="12113" xr:uid="{2B3D83EE-F889-4579-919F-7AE5389517D6}"/>
    <cellStyle name="20% - Accent2 2 2 5 2 4" xfId="20542" xr:uid="{331F3B41-7516-445C-A107-4B6EE328C90F}"/>
    <cellStyle name="20% - Accent2 2 2 5 3" xfId="5757" xr:uid="{00000000-0005-0000-0000-0000C3000000}"/>
    <cellStyle name="20% - Accent2 2 2 5 3 2" xfId="14186" xr:uid="{9288E73C-C230-4965-A114-1ADD2BD7E302}"/>
    <cellStyle name="20% - Accent2 2 2 5 3 3" xfId="22614" xr:uid="{737E08FF-C022-41DE-9646-F56B030A97FC}"/>
    <cellStyle name="20% - Accent2 2 2 5 4" xfId="9968" xr:uid="{642AD0A0-CBFA-45BF-A212-4F1BD36C3F31}"/>
    <cellStyle name="20% - Accent2 2 2 5 5" xfId="18397" xr:uid="{726239CF-7DC7-4E6C-89C1-C03338C94970}"/>
    <cellStyle name="20% - Accent2 2 2 6" xfId="1862" xr:uid="{00000000-0005-0000-0000-0000C4000000}"/>
    <cellStyle name="20% - Accent2 2 2 6 2" xfId="4091" xr:uid="{00000000-0005-0000-0000-0000C5000000}"/>
    <cellStyle name="20% - Accent2 2 2 6 2 2" xfId="8315" xr:uid="{00000000-0005-0000-0000-0000C6000000}"/>
    <cellStyle name="20% - Accent2 2 2 6 2 2 2" xfId="16744" xr:uid="{FDBD43BF-C2F9-4D2C-996A-F102646673D3}"/>
    <cellStyle name="20% - Accent2 2 2 6 2 2 3" xfId="25172" xr:uid="{5C17FB8B-32A2-4546-A760-6A6EA7AB5F6B}"/>
    <cellStyle name="20% - Accent2 2 2 6 2 3" xfId="12526" xr:uid="{14BC1957-ABA0-4068-B8CE-3172AD770CEC}"/>
    <cellStyle name="20% - Accent2 2 2 6 2 4" xfId="20955" xr:uid="{537479E2-BAE1-498B-8A04-95019C37557B}"/>
    <cellStyle name="20% - Accent2 2 2 6 3" xfId="6170" xr:uid="{00000000-0005-0000-0000-0000C7000000}"/>
    <cellStyle name="20% - Accent2 2 2 6 3 2" xfId="14599" xr:uid="{CAC222CB-469A-49D3-A4F1-850A69DEADF9}"/>
    <cellStyle name="20% - Accent2 2 2 6 3 3" xfId="23027" xr:uid="{B2A7FD9F-F848-4663-9483-33FDB392E634}"/>
    <cellStyle name="20% - Accent2 2 2 6 4" xfId="10381" xr:uid="{0A580F8A-AA39-49B5-B5B2-6C73FDE7393E}"/>
    <cellStyle name="20% - Accent2 2 2 6 5" xfId="18810" xr:uid="{F015D8E8-C90F-4223-9CDC-FA7E7DB185AC}"/>
    <cellStyle name="20% - Accent2 2 2 7" xfId="2275" xr:uid="{00000000-0005-0000-0000-0000C8000000}"/>
    <cellStyle name="20% - Accent2 2 2 7 2" xfId="6583" xr:uid="{00000000-0005-0000-0000-0000C9000000}"/>
    <cellStyle name="20% - Accent2 2 2 7 2 2" xfId="15012" xr:uid="{4EA9571B-7B18-459F-847C-9C1F9C0C14B8}"/>
    <cellStyle name="20% - Accent2 2 2 7 2 3" xfId="23440" xr:uid="{8929CADF-969F-47C2-8A46-531B84AE0A2E}"/>
    <cellStyle name="20% - Accent2 2 2 7 3" xfId="10794" xr:uid="{13829CF0-2DDB-4C5F-9452-1D49D69FBBAF}"/>
    <cellStyle name="20% - Accent2 2 2 7 4" xfId="19223" xr:uid="{FAAF7A23-0250-48D0-80F9-6C096AA3D8FA}"/>
    <cellStyle name="20% - Accent2 2 2 8" xfId="4517" xr:uid="{00000000-0005-0000-0000-0000CA000000}"/>
    <cellStyle name="20% - Accent2 2 2 8 2" xfId="12946" xr:uid="{22E5DBFF-73D4-4723-97BD-41858EB9AE88}"/>
    <cellStyle name="20% - Accent2 2 2 8 3" xfId="21374" xr:uid="{2B3CC404-A670-4257-9087-55927485F4BC}"/>
    <cellStyle name="20% - Accent2 2 2 9" xfId="8728" xr:uid="{01FD08B3-C40E-4BC6-9A51-64C5EAB4F9D6}"/>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2 2 2" xfId="15507" xr:uid="{C5A09D96-9D3B-40C7-B5A2-766EE24B3C17}"/>
    <cellStyle name="20% - Accent2 2 3 2 2 2 3" xfId="23935" xr:uid="{C64A4844-E279-4C1C-A76C-1A6A890ED342}"/>
    <cellStyle name="20% - Accent2 2 3 2 2 3" xfId="11289" xr:uid="{0A825FEE-1627-48AB-8C04-5013CF254512}"/>
    <cellStyle name="20% - Accent2 2 3 2 2 4" xfId="19718" xr:uid="{95291831-5EA6-4F58-9104-99927DB13BCD}"/>
    <cellStyle name="20% - Accent2 2 3 2 3" xfId="4933" xr:uid="{00000000-0005-0000-0000-0000CF000000}"/>
    <cellStyle name="20% - Accent2 2 3 2 3 2" xfId="13362" xr:uid="{BA4258DA-109A-4032-AD08-371975649E53}"/>
    <cellStyle name="20% - Accent2 2 3 2 3 3" xfId="21790" xr:uid="{89122E23-9898-4B54-B954-0551DBB112A7}"/>
    <cellStyle name="20% - Accent2 2 3 2 4" xfId="9144" xr:uid="{EFBD9AF0-DE0B-4DC1-B018-9F7A1A8AE403}"/>
    <cellStyle name="20% - Accent2 2 3 2 5" xfId="17573" xr:uid="{7A3F264F-E59A-4DF7-9377-0DBA6FF02675}"/>
    <cellStyle name="20% - Accent2 2 3 3" xfId="1036" xr:uid="{00000000-0005-0000-0000-0000D0000000}"/>
    <cellStyle name="20% - Accent2 2 3 3 2" xfId="3267" xr:uid="{00000000-0005-0000-0000-0000D1000000}"/>
    <cellStyle name="20% - Accent2 2 3 3 2 2" xfId="7491" xr:uid="{00000000-0005-0000-0000-0000D2000000}"/>
    <cellStyle name="20% - Accent2 2 3 3 2 2 2" xfId="15920" xr:uid="{04A820D8-F92F-4C95-A060-2C75884E9F3B}"/>
    <cellStyle name="20% - Accent2 2 3 3 2 2 3" xfId="24348" xr:uid="{2E4BE5A5-77D0-419F-B7FA-C4460864132E}"/>
    <cellStyle name="20% - Accent2 2 3 3 2 3" xfId="11702" xr:uid="{0C08AEEC-C772-45FF-B537-DEAC85A5CE57}"/>
    <cellStyle name="20% - Accent2 2 3 3 2 4" xfId="20131" xr:uid="{2C919E81-6193-40F6-A72C-4A99F04FE62F}"/>
    <cellStyle name="20% - Accent2 2 3 3 3" xfId="5346" xr:uid="{00000000-0005-0000-0000-0000D3000000}"/>
    <cellStyle name="20% - Accent2 2 3 3 3 2" xfId="13775" xr:uid="{6D350213-EDD3-4F47-87C4-726DBFC99D81}"/>
    <cellStyle name="20% - Accent2 2 3 3 3 3" xfId="22203" xr:uid="{69DB49B6-DD8F-40D1-8493-B938AC8576AC}"/>
    <cellStyle name="20% - Accent2 2 3 3 4" xfId="9557" xr:uid="{57FB5483-1423-4B2A-9630-5A1A8306B7E7}"/>
    <cellStyle name="20% - Accent2 2 3 3 5" xfId="17986" xr:uid="{EB811C25-3C15-4BA6-8CC2-F712530EAF9C}"/>
    <cellStyle name="20% - Accent2 2 3 4" xfId="1450" xr:uid="{00000000-0005-0000-0000-0000D4000000}"/>
    <cellStyle name="20% - Accent2 2 3 4 2" xfId="3680" xr:uid="{00000000-0005-0000-0000-0000D5000000}"/>
    <cellStyle name="20% - Accent2 2 3 4 2 2" xfId="7904" xr:uid="{00000000-0005-0000-0000-0000D6000000}"/>
    <cellStyle name="20% - Accent2 2 3 4 2 2 2" xfId="16333" xr:uid="{FFCBB1C0-C225-4931-AA49-9F007B032808}"/>
    <cellStyle name="20% - Accent2 2 3 4 2 2 3" xfId="24761" xr:uid="{AD522328-F7AF-480F-B810-81698272DD01}"/>
    <cellStyle name="20% - Accent2 2 3 4 2 3" xfId="12115" xr:uid="{96F5F070-102D-4009-A0FE-F40ED5D2FF93}"/>
    <cellStyle name="20% - Accent2 2 3 4 2 4" xfId="20544" xr:uid="{A244A4BA-509F-49E1-8774-AC229DFEE346}"/>
    <cellStyle name="20% - Accent2 2 3 4 3" xfId="5759" xr:uid="{00000000-0005-0000-0000-0000D7000000}"/>
    <cellStyle name="20% - Accent2 2 3 4 3 2" xfId="14188" xr:uid="{E4F803ED-6ACE-4DD8-A2F3-AC9F904DA65C}"/>
    <cellStyle name="20% - Accent2 2 3 4 3 3" xfId="22616" xr:uid="{EE5D8797-8B7B-4E38-9FC0-CB1EA1BCB3BA}"/>
    <cellStyle name="20% - Accent2 2 3 4 4" xfId="9970" xr:uid="{E272536A-803E-4BC5-AF49-B6217AFE8F1B}"/>
    <cellStyle name="20% - Accent2 2 3 4 5" xfId="18399" xr:uid="{4B896876-1776-4319-A714-0D00A18F669B}"/>
    <cellStyle name="20% - Accent2 2 3 5" xfId="1864" xr:uid="{00000000-0005-0000-0000-0000D8000000}"/>
    <cellStyle name="20% - Accent2 2 3 5 2" xfId="4093" xr:uid="{00000000-0005-0000-0000-0000D9000000}"/>
    <cellStyle name="20% - Accent2 2 3 5 2 2" xfId="8317" xr:uid="{00000000-0005-0000-0000-0000DA000000}"/>
    <cellStyle name="20% - Accent2 2 3 5 2 2 2" xfId="16746" xr:uid="{8730C066-987E-48BC-9D3D-F0297ECE9828}"/>
    <cellStyle name="20% - Accent2 2 3 5 2 2 3" xfId="25174" xr:uid="{C5CCA57F-AF32-4A32-8E41-AD8DA4820240}"/>
    <cellStyle name="20% - Accent2 2 3 5 2 3" xfId="12528" xr:uid="{F0419593-BD2A-4702-AE60-952473104144}"/>
    <cellStyle name="20% - Accent2 2 3 5 2 4" xfId="20957" xr:uid="{8C538967-FCC6-4A9D-8621-55A486D7EB6B}"/>
    <cellStyle name="20% - Accent2 2 3 5 3" xfId="6172" xr:uid="{00000000-0005-0000-0000-0000DB000000}"/>
    <cellStyle name="20% - Accent2 2 3 5 3 2" xfId="14601" xr:uid="{7AC35169-ACDF-43B0-A1DE-B71EAA084401}"/>
    <cellStyle name="20% - Accent2 2 3 5 3 3" xfId="23029" xr:uid="{56BB79A2-DB0D-4D77-B468-EABB487085E6}"/>
    <cellStyle name="20% - Accent2 2 3 5 4" xfId="10383" xr:uid="{B47D129E-B9B3-4C13-9B0D-90AAA48F298D}"/>
    <cellStyle name="20% - Accent2 2 3 5 5" xfId="18812" xr:uid="{203618B3-29E7-43CC-B22E-51184838770A}"/>
    <cellStyle name="20% - Accent2 2 3 6" xfId="2277" xr:uid="{00000000-0005-0000-0000-0000DC000000}"/>
    <cellStyle name="20% - Accent2 2 3 6 2" xfId="6585" xr:uid="{00000000-0005-0000-0000-0000DD000000}"/>
    <cellStyle name="20% - Accent2 2 3 6 2 2" xfId="15014" xr:uid="{1D075F42-22D1-4EA8-B9CB-EDFA3C781B4D}"/>
    <cellStyle name="20% - Accent2 2 3 6 2 3" xfId="23442" xr:uid="{849B3FDD-80F5-4563-AF89-955746798FF7}"/>
    <cellStyle name="20% - Accent2 2 3 6 3" xfId="10796" xr:uid="{39AAB6FD-19C2-467C-9DCA-00E61894368F}"/>
    <cellStyle name="20% - Accent2 2 3 6 4" xfId="19225" xr:uid="{547066DC-2AF6-47B7-A968-545A7B33D806}"/>
    <cellStyle name="20% - Accent2 2 3 7" xfId="4519" xr:uid="{00000000-0005-0000-0000-0000DE000000}"/>
    <cellStyle name="20% - Accent2 2 3 7 2" xfId="12948" xr:uid="{14B4D2C1-F3BA-4D85-8375-0EC23708DEDF}"/>
    <cellStyle name="20% - Accent2 2 3 7 3" xfId="21376" xr:uid="{934F09AA-2587-4234-9DDD-3E7E48C52F0C}"/>
    <cellStyle name="20% - Accent2 2 3 8" xfId="8730" xr:uid="{B67EEB71-E755-4595-AF1C-3B49C5189508}"/>
    <cellStyle name="20% - Accent2 2 3 9" xfId="17159" xr:uid="{EE3D208B-4380-40AE-8145-DF8AFBA6A88B}"/>
    <cellStyle name="20% - Accent2 2 4" xfId="580" xr:uid="{00000000-0005-0000-0000-0000DF000000}"/>
    <cellStyle name="20% - Accent2 2 4 2" xfId="2851" xr:uid="{00000000-0005-0000-0000-0000E0000000}"/>
    <cellStyle name="20% - Accent2 2 4 2 2" xfId="7075" xr:uid="{00000000-0005-0000-0000-0000E1000000}"/>
    <cellStyle name="20% - Accent2 2 4 2 2 2" xfId="15504" xr:uid="{CEDB7607-1E13-4D28-BEEF-D6AC4D0EAAF5}"/>
    <cellStyle name="20% - Accent2 2 4 2 2 3" xfId="23932" xr:uid="{58D4973A-BBAF-4D94-9113-108A1409503F}"/>
    <cellStyle name="20% - Accent2 2 4 2 3" xfId="11286" xr:uid="{5491190C-97ED-40F9-9F6E-7D7E998321B4}"/>
    <cellStyle name="20% - Accent2 2 4 2 4" xfId="19715" xr:uid="{F1722774-4D8F-4D27-BAD2-07D7D7FFF915}"/>
    <cellStyle name="20% - Accent2 2 4 3" xfId="4930" xr:uid="{00000000-0005-0000-0000-0000E2000000}"/>
    <cellStyle name="20% - Accent2 2 4 3 2" xfId="13359" xr:uid="{6B7667B6-4F4D-463D-86F0-E46E986FCA97}"/>
    <cellStyle name="20% - Accent2 2 4 3 3" xfId="21787" xr:uid="{92750816-8B49-41CC-9A20-104C196353B1}"/>
    <cellStyle name="20% - Accent2 2 4 4" xfId="9141" xr:uid="{314DDAB6-CD2D-44A7-97D9-39AEABE39A29}"/>
    <cellStyle name="20% - Accent2 2 4 5" xfId="17570" xr:uid="{7653F301-AE01-4CAC-929C-327596E8E603}"/>
    <cellStyle name="20% - Accent2 2 5" xfId="1033" xr:uid="{00000000-0005-0000-0000-0000E3000000}"/>
    <cellStyle name="20% - Accent2 2 5 2" xfId="3264" xr:uid="{00000000-0005-0000-0000-0000E4000000}"/>
    <cellStyle name="20% - Accent2 2 5 2 2" xfId="7488" xr:uid="{00000000-0005-0000-0000-0000E5000000}"/>
    <cellStyle name="20% - Accent2 2 5 2 2 2" xfId="15917" xr:uid="{9E472728-F2EC-4059-8440-ACB604A43A5E}"/>
    <cellStyle name="20% - Accent2 2 5 2 2 3" xfId="24345" xr:uid="{0C09EABB-086E-4825-9C45-13F4000D8C7F}"/>
    <cellStyle name="20% - Accent2 2 5 2 3" xfId="11699" xr:uid="{5A735AB7-9333-41D8-9903-649C5C3E7F7D}"/>
    <cellStyle name="20% - Accent2 2 5 2 4" xfId="20128" xr:uid="{AB7A7DAA-4429-4026-A9D0-83C571D9D860}"/>
    <cellStyle name="20% - Accent2 2 5 3" xfId="5343" xr:uid="{00000000-0005-0000-0000-0000E6000000}"/>
    <cellStyle name="20% - Accent2 2 5 3 2" xfId="13772" xr:uid="{D73245CB-4AE1-44F4-AE86-B435F0D0C80D}"/>
    <cellStyle name="20% - Accent2 2 5 3 3" xfId="22200" xr:uid="{5D34F1D6-F908-41CC-ADF4-966DB21EBAB2}"/>
    <cellStyle name="20% - Accent2 2 5 4" xfId="9554" xr:uid="{DFCAE370-FDCB-4685-8A6C-A8772297546D}"/>
    <cellStyle name="20% - Accent2 2 5 5" xfId="17983" xr:uid="{C3336F27-455B-456D-8F6D-F5B7FC561A78}"/>
    <cellStyle name="20% - Accent2 2 6" xfId="1447" xr:uid="{00000000-0005-0000-0000-0000E7000000}"/>
    <cellStyle name="20% - Accent2 2 6 2" xfId="3677" xr:uid="{00000000-0005-0000-0000-0000E8000000}"/>
    <cellStyle name="20% - Accent2 2 6 2 2" xfId="7901" xr:uid="{00000000-0005-0000-0000-0000E9000000}"/>
    <cellStyle name="20% - Accent2 2 6 2 2 2" xfId="16330" xr:uid="{69179DE6-81AF-4E42-9C4F-19D06650609D}"/>
    <cellStyle name="20% - Accent2 2 6 2 2 3" xfId="24758" xr:uid="{708CF9E2-9468-46EF-A60C-8E99262FEA05}"/>
    <cellStyle name="20% - Accent2 2 6 2 3" xfId="12112" xr:uid="{D2D9879D-9325-4FBB-A351-7EFD0978C856}"/>
    <cellStyle name="20% - Accent2 2 6 2 4" xfId="20541" xr:uid="{9B432A91-66A1-4315-87AC-5BDED3B291C4}"/>
    <cellStyle name="20% - Accent2 2 6 3" xfId="5756" xr:uid="{00000000-0005-0000-0000-0000EA000000}"/>
    <cellStyle name="20% - Accent2 2 6 3 2" xfId="14185" xr:uid="{CD646B27-2A6A-4997-8BBD-09E17522C9A3}"/>
    <cellStyle name="20% - Accent2 2 6 3 3" xfId="22613" xr:uid="{C1FBDD35-23DE-41AD-8B5B-1ED37421BC58}"/>
    <cellStyle name="20% - Accent2 2 6 4" xfId="9967" xr:uid="{821D7A67-6FA9-48B6-8372-7CD7B62C991F}"/>
    <cellStyle name="20% - Accent2 2 6 5" xfId="18396" xr:uid="{EBC0DE0D-CF69-4302-8421-DB931F414D3F}"/>
    <cellStyle name="20% - Accent2 2 7" xfId="1861" xr:uid="{00000000-0005-0000-0000-0000EB000000}"/>
    <cellStyle name="20% - Accent2 2 7 2" xfId="4090" xr:uid="{00000000-0005-0000-0000-0000EC000000}"/>
    <cellStyle name="20% - Accent2 2 7 2 2" xfId="8314" xr:uid="{00000000-0005-0000-0000-0000ED000000}"/>
    <cellStyle name="20% - Accent2 2 7 2 2 2" xfId="16743" xr:uid="{BED07BAD-7750-468F-8281-78B3EC732DF9}"/>
    <cellStyle name="20% - Accent2 2 7 2 2 3" xfId="25171" xr:uid="{B9A83C14-8119-44D0-8D65-9DDB3BA5C473}"/>
    <cellStyle name="20% - Accent2 2 7 2 3" xfId="12525" xr:uid="{B696DBCF-38E1-499C-8A97-71B74FCE2072}"/>
    <cellStyle name="20% - Accent2 2 7 2 4" xfId="20954" xr:uid="{9B6A25FB-EFEE-4CF9-B2F5-EC9068E44EB1}"/>
    <cellStyle name="20% - Accent2 2 7 3" xfId="6169" xr:uid="{00000000-0005-0000-0000-0000EE000000}"/>
    <cellStyle name="20% - Accent2 2 7 3 2" xfId="14598" xr:uid="{6B5AEB54-CBEA-4E1B-85F4-FBE0BBA88DE0}"/>
    <cellStyle name="20% - Accent2 2 7 3 3" xfId="23026" xr:uid="{34507E1B-17CA-48FE-AE0C-425AC97B4A9D}"/>
    <cellStyle name="20% - Accent2 2 7 4" xfId="10380" xr:uid="{ABD41801-775B-4613-A904-F25CA2C76F21}"/>
    <cellStyle name="20% - Accent2 2 7 5" xfId="18809" xr:uid="{41AB7713-9D62-405A-82A2-4460A1EB5085}"/>
    <cellStyle name="20% - Accent2 2 8" xfId="2274" xr:uid="{00000000-0005-0000-0000-0000EF000000}"/>
    <cellStyle name="20% - Accent2 2 8 2" xfId="6582" xr:uid="{00000000-0005-0000-0000-0000F0000000}"/>
    <cellStyle name="20% - Accent2 2 8 2 2" xfId="15011" xr:uid="{371461C1-1813-4BF5-AD87-2D442B98A66B}"/>
    <cellStyle name="20% - Accent2 2 8 2 3" xfId="23439" xr:uid="{9CB0C167-8F23-4B17-AA0C-27051BFA9F11}"/>
    <cellStyle name="20% - Accent2 2 8 3" xfId="10793" xr:uid="{056C6EA7-9939-4826-B952-A7051B16DB16}"/>
    <cellStyle name="20% - Accent2 2 8 4" xfId="19222" xr:uid="{E461F8A4-035D-4125-862D-53087EE89C67}"/>
    <cellStyle name="20% - Accent2 2 9" xfId="4516" xr:uid="{00000000-0005-0000-0000-0000F1000000}"/>
    <cellStyle name="20% - Accent2 2 9 2" xfId="12945" xr:uid="{FD1AAF2F-8F43-4076-97E6-08C1CE7734F4}"/>
    <cellStyle name="20% - Accent2 2 9 3" xfId="21373" xr:uid="{CF99452D-51AB-423D-88A9-DE89402FE1A1}"/>
    <cellStyle name="20% - Accent2 3" xfId="14" xr:uid="{00000000-0005-0000-0000-0000F2000000}"/>
    <cellStyle name="20% - Accent2 3 10" xfId="17160" xr:uid="{AFEAC088-4757-4E42-B092-DF84E07FE95F}"/>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2 2 2" xfId="15509" xr:uid="{7B092AA8-E507-42D9-9031-8B28E881FAA3}"/>
    <cellStyle name="20% - Accent2 3 2 2 2 2 3" xfId="23937" xr:uid="{27CC764D-EAF0-453A-AC87-E800FFB63472}"/>
    <cellStyle name="20% - Accent2 3 2 2 2 3" xfId="11291" xr:uid="{35148996-46DC-4C27-8907-08CEF7B2B4D2}"/>
    <cellStyle name="20% - Accent2 3 2 2 2 4" xfId="19720" xr:uid="{C9E45EAC-44DC-4205-A3B5-ACB818B36D3A}"/>
    <cellStyle name="20% - Accent2 3 2 2 3" xfId="4935" xr:uid="{00000000-0005-0000-0000-0000F7000000}"/>
    <cellStyle name="20% - Accent2 3 2 2 3 2" xfId="13364" xr:uid="{1D600DE4-7604-4403-B6D5-55717E1D4A94}"/>
    <cellStyle name="20% - Accent2 3 2 2 3 3" xfId="21792" xr:uid="{AFBE3FBD-A43A-4D71-AF76-5B8480B1F1C4}"/>
    <cellStyle name="20% - Accent2 3 2 2 4" xfId="9146" xr:uid="{478C2268-BE47-4455-AFD3-10948A6C4C86}"/>
    <cellStyle name="20% - Accent2 3 2 2 5" xfId="17575" xr:uid="{6F155624-9126-4072-AF6B-BB81FF53893F}"/>
    <cellStyle name="20% - Accent2 3 2 3" xfId="1038" xr:uid="{00000000-0005-0000-0000-0000F8000000}"/>
    <cellStyle name="20% - Accent2 3 2 3 2" xfId="3269" xr:uid="{00000000-0005-0000-0000-0000F9000000}"/>
    <cellStyle name="20% - Accent2 3 2 3 2 2" xfId="7493" xr:uid="{00000000-0005-0000-0000-0000FA000000}"/>
    <cellStyle name="20% - Accent2 3 2 3 2 2 2" xfId="15922" xr:uid="{C07AD47C-D515-4310-AE1F-627CFB2F874F}"/>
    <cellStyle name="20% - Accent2 3 2 3 2 2 3" xfId="24350" xr:uid="{FD97A5EB-F754-4C32-AE9D-44E5DAF284C7}"/>
    <cellStyle name="20% - Accent2 3 2 3 2 3" xfId="11704" xr:uid="{9C7C6487-5A4A-4823-AC53-856C756F5673}"/>
    <cellStyle name="20% - Accent2 3 2 3 2 4" xfId="20133" xr:uid="{96C34709-4209-4398-8DD7-F07C3FC54F4F}"/>
    <cellStyle name="20% - Accent2 3 2 3 3" xfId="5348" xr:uid="{00000000-0005-0000-0000-0000FB000000}"/>
    <cellStyle name="20% - Accent2 3 2 3 3 2" xfId="13777" xr:uid="{06D1350E-A10B-46C4-A48E-A742C0F51D00}"/>
    <cellStyle name="20% - Accent2 3 2 3 3 3" xfId="22205" xr:uid="{49E20A35-CCEF-45DE-ABBB-D2FF67755AA8}"/>
    <cellStyle name="20% - Accent2 3 2 3 4" xfId="9559" xr:uid="{69551530-BE73-4BE7-A2B1-A3FFA9245E57}"/>
    <cellStyle name="20% - Accent2 3 2 3 5" xfId="17988" xr:uid="{0045ECE0-381C-4658-BDF7-1C6A123FE167}"/>
    <cellStyle name="20% - Accent2 3 2 4" xfId="1452" xr:uid="{00000000-0005-0000-0000-0000FC000000}"/>
    <cellStyle name="20% - Accent2 3 2 4 2" xfId="3682" xr:uid="{00000000-0005-0000-0000-0000FD000000}"/>
    <cellStyle name="20% - Accent2 3 2 4 2 2" xfId="7906" xr:uid="{00000000-0005-0000-0000-0000FE000000}"/>
    <cellStyle name="20% - Accent2 3 2 4 2 2 2" xfId="16335" xr:uid="{823AA6BC-2921-4298-9375-62D90857B7A0}"/>
    <cellStyle name="20% - Accent2 3 2 4 2 2 3" xfId="24763" xr:uid="{D12024D8-071B-44EE-B8A2-FEF21C088853}"/>
    <cellStyle name="20% - Accent2 3 2 4 2 3" xfId="12117" xr:uid="{6F3B496F-A0EA-49FB-8DD8-55EB6EFBD261}"/>
    <cellStyle name="20% - Accent2 3 2 4 2 4" xfId="20546" xr:uid="{CA663F33-A3E6-4199-B9B2-912F367DC092}"/>
    <cellStyle name="20% - Accent2 3 2 4 3" xfId="5761" xr:uid="{00000000-0005-0000-0000-0000FF000000}"/>
    <cellStyle name="20% - Accent2 3 2 4 3 2" xfId="14190" xr:uid="{1DC538F4-5AA0-43A1-8710-E592BDF2AE2E}"/>
    <cellStyle name="20% - Accent2 3 2 4 3 3" xfId="22618" xr:uid="{8518E28C-AF09-488C-A104-E33DE2A15B98}"/>
    <cellStyle name="20% - Accent2 3 2 4 4" xfId="9972" xr:uid="{156D7170-3DB0-48C7-A516-04D8D42764AA}"/>
    <cellStyle name="20% - Accent2 3 2 4 5" xfId="18401" xr:uid="{A2C97660-37EE-4A56-AADE-D714DF34C5CB}"/>
    <cellStyle name="20% - Accent2 3 2 5" xfId="1866" xr:uid="{00000000-0005-0000-0000-000000010000}"/>
    <cellStyle name="20% - Accent2 3 2 5 2" xfId="4095" xr:uid="{00000000-0005-0000-0000-000001010000}"/>
    <cellStyle name="20% - Accent2 3 2 5 2 2" xfId="8319" xr:uid="{00000000-0005-0000-0000-000002010000}"/>
    <cellStyle name="20% - Accent2 3 2 5 2 2 2" xfId="16748" xr:uid="{3548A923-8A51-4FDE-82DF-3B9194A39A15}"/>
    <cellStyle name="20% - Accent2 3 2 5 2 2 3" xfId="25176" xr:uid="{B4141224-B96A-409C-B9B1-2692C959CEB4}"/>
    <cellStyle name="20% - Accent2 3 2 5 2 3" xfId="12530" xr:uid="{14C64B20-5FB1-4D60-A620-CF48B6370745}"/>
    <cellStyle name="20% - Accent2 3 2 5 2 4" xfId="20959" xr:uid="{5785436E-7F56-4F40-B055-81ABAF2EB509}"/>
    <cellStyle name="20% - Accent2 3 2 5 3" xfId="6174" xr:uid="{00000000-0005-0000-0000-000003010000}"/>
    <cellStyle name="20% - Accent2 3 2 5 3 2" xfId="14603" xr:uid="{F30078B0-C3A7-4DD3-9891-AE2E1CD896E5}"/>
    <cellStyle name="20% - Accent2 3 2 5 3 3" xfId="23031" xr:uid="{80CFE5DB-C626-4982-85AD-B11DCD9B9271}"/>
    <cellStyle name="20% - Accent2 3 2 5 4" xfId="10385" xr:uid="{83DF6980-3ACE-46E2-A7B0-FB34AD13662D}"/>
    <cellStyle name="20% - Accent2 3 2 5 5" xfId="18814" xr:uid="{5C414E3E-E3E6-4241-A43B-0E70E06D407C}"/>
    <cellStyle name="20% - Accent2 3 2 6" xfId="2279" xr:uid="{00000000-0005-0000-0000-000004010000}"/>
    <cellStyle name="20% - Accent2 3 2 6 2" xfId="6587" xr:uid="{00000000-0005-0000-0000-000005010000}"/>
    <cellStyle name="20% - Accent2 3 2 6 2 2" xfId="15016" xr:uid="{89F84812-962A-4520-981B-2A7EE32DA577}"/>
    <cellStyle name="20% - Accent2 3 2 6 2 3" xfId="23444" xr:uid="{4B42F84E-334A-4520-B3EF-DF89DA803F0A}"/>
    <cellStyle name="20% - Accent2 3 2 6 3" xfId="10798" xr:uid="{CDA1DE33-AE79-4FF3-98B4-EA7A3E3F52A1}"/>
    <cellStyle name="20% - Accent2 3 2 6 4" xfId="19227" xr:uid="{3489557B-B65E-496C-9C01-5DE1C9619A41}"/>
    <cellStyle name="20% - Accent2 3 2 7" xfId="4521" xr:uid="{00000000-0005-0000-0000-000006010000}"/>
    <cellStyle name="20% - Accent2 3 2 7 2" xfId="12950" xr:uid="{083FE1F7-826B-4904-A94E-390C85914BBA}"/>
    <cellStyle name="20% - Accent2 3 2 7 3" xfId="21378" xr:uid="{308EE489-4BA8-4657-9596-C9BBAE56E4E6}"/>
    <cellStyle name="20% - Accent2 3 2 8" xfId="8732" xr:uid="{1FC6A7D6-0740-4636-A679-FF8453696385}"/>
    <cellStyle name="20% - Accent2 3 2 9" xfId="17161" xr:uid="{DF7D8EFD-D5EA-43BF-A522-4586B35D2274}"/>
    <cellStyle name="20% - Accent2 3 3" xfId="584" xr:uid="{00000000-0005-0000-0000-000007010000}"/>
    <cellStyle name="20% - Accent2 3 3 2" xfId="2855" xr:uid="{00000000-0005-0000-0000-000008010000}"/>
    <cellStyle name="20% - Accent2 3 3 2 2" xfId="7079" xr:uid="{00000000-0005-0000-0000-000009010000}"/>
    <cellStyle name="20% - Accent2 3 3 2 2 2" xfId="15508" xr:uid="{D3C844D4-D107-433C-ABC6-1D087D7D2FEF}"/>
    <cellStyle name="20% - Accent2 3 3 2 2 3" xfId="23936" xr:uid="{0E7602DB-EEB1-426F-AE33-23E97AFB6A70}"/>
    <cellStyle name="20% - Accent2 3 3 2 3" xfId="11290" xr:uid="{B648B808-1051-4FC2-A413-A108CCE59E70}"/>
    <cellStyle name="20% - Accent2 3 3 2 4" xfId="19719" xr:uid="{9CC219A5-78DB-4E5E-B559-5B43CF777A78}"/>
    <cellStyle name="20% - Accent2 3 3 3" xfId="4934" xr:uid="{00000000-0005-0000-0000-00000A010000}"/>
    <cellStyle name="20% - Accent2 3 3 3 2" xfId="13363" xr:uid="{D8C591EE-DB2A-4C70-B080-2999FC78AF16}"/>
    <cellStyle name="20% - Accent2 3 3 3 3" xfId="21791" xr:uid="{F8A7C97F-15B4-4342-B5B5-8708C9061066}"/>
    <cellStyle name="20% - Accent2 3 3 4" xfId="9145" xr:uid="{6551223F-AE28-4EAD-9BE2-4606FCCE9175}"/>
    <cellStyle name="20% - Accent2 3 3 5" xfId="17574" xr:uid="{73EE5451-34B3-4545-AFC5-A01650D3D4D0}"/>
    <cellStyle name="20% - Accent2 3 4" xfId="1037" xr:uid="{00000000-0005-0000-0000-00000B010000}"/>
    <cellStyle name="20% - Accent2 3 4 2" xfId="3268" xr:uid="{00000000-0005-0000-0000-00000C010000}"/>
    <cellStyle name="20% - Accent2 3 4 2 2" xfId="7492" xr:uid="{00000000-0005-0000-0000-00000D010000}"/>
    <cellStyle name="20% - Accent2 3 4 2 2 2" xfId="15921" xr:uid="{F965620A-DA6D-4648-9D7B-E2429EBB4A94}"/>
    <cellStyle name="20% - Accent2 3 4 2 2 3" xfId="24349" xr:uid="{9782CC34-596A-4F45-9448-A3E93D1977F2}"/>
    <cellStyle name="20% - Accent2 3 4 2 3" xfId="11703" xr:uid="{F590C45F-55D2-4C0F-830E-4F5B8EC66A13}"/>
    <cellStyle name="20% - Accent2 3 4 2 4" xfId="20132" xr:uid="{F02A70AE-AB42-4F6B-9A3C-7C2F6DCF694E}"/>
    <cellStyle name="20% - Accent2 3 4 3" xfId="5347" xr:uid="{00000000-0005-0000-0000-00000E010000}"/>
    <cellStyle name="20% - Accent2 3 4 3 2" xfId="13776" xr:uid="{AA1A1008-7050-48EC-B5F4-F0934960EC2D}"/>
    <cellStyle name="20% - Accent2 3 4 3 3" xfId="22204" xr:uid="{916DEB3C-8D26-435E-9AC5-6156678B6BE2}"/>
    <cellStyle name="20% - Accent2 3 4 4" xfId="9558" xr:uid="{6ADD0A4D-3522-4022-B8C8-E0A63EFF3A73}"/>
    <cellStyle name="20% - Accent2 3 4 5" xfId="17987" xr:uid="{5761B36C-5AE4-47E4-BF26-98BCFEBE442F}"/>
    <cellStyle name="20% - Accent2 3 5" xfId="1451" xr:uid="{00000000-0005-0000-0000-00000F010000}"/>
    <cellStyle name="20% - Accent2 3 5 2" xfId="3681" xr:uid="{00000000-0005-0000-0000-000010010000}"/>
    <cellStyle name="20% - Accent2 3 5 2 2" xfId="7905" xr:uid="{00000000-0005-0000-0000-000011010000}"/>
    <cellStyle name="20% - Accent2 3 5 2 2 2" xfId="16334" xr:uid="{00232526-5ED6-4610-A536-CA1AEA973FC1}"/>
    <cellStyle name="20% - Accent2 3 5 2 2 3" xfId="24762" xr:uid="{50A488B4-B51B-4B80-B184-4BC52D2B6ADD}"/>
    <cellStyle name="20% - Accent2 3 5 2 3" xfId="12116" xr:uid="{660A2063-2161-4FF7-9444-1D188A581574}"/>
    <cellStyle name="20% - Accent2 3 5 2 4" xfId="20545" xr:uid="{6702B82F-A778-4BE9-907E-D1E9B5CD0908}"/>
    <cellStyle name="20% - Accent2 3 5 3" xfId="5760" xr:uid="{00000000-0005-0000-0000-000012010000}"/>
    <cellStyle name="20% - Accent2 3 5 3 2" xfId="14189" xr:uid="{8C18CBB2-76D6-4D65-88B9-59BE937E4D3E}"/>
    <cellStyle name="20% - Accent2 3 5 3 3" xfId="22617" xr:uid="{C2DBFD20-DB53-42BF-93A8-541F1817F744}"/>
    <cellStyle name="20% - Accent2 3 5 4" xfId="9971" xr:uid="{CD471F7A-AE67-42B6-B0BA-5B5266FA1F30}"/>
    <cellStyle name="20% - Accent2 3 5 5" xfId="18400" xr:uid="{AAFF21BF-42C7-41B4-9F9B-D81034689B5C}"/>
    <cellStyle name="20% - Accent2 3 6" xfId="1865" xr:uid="{00000000-0005-0000-0000-000013010000}"/>
    <cellStyle name="20% - Accent2 3 6 2" xfId="4094" xr:uid="{00000000-0005-0000-0000-000014010000}"/>
    <cellStyle name="20% - Accent2 3 6 2 2" xfId="8318" xr:uid="{00000000-0005-0000-0000-000015010000}"/>
    <cellStyle name="20% - Accent2 3 6 2 2 2" xfId="16747" xr:uid="{4996FB71-F253-46FB-A21E-07D2B4BDBAF1}"/>
    <cellStyle name="20% - Accent2 3 6 2 2 3" xfId="25175" xr:uid="{942C3EB3-74E5-4664-83E5-CA49FD3BE94E}"/>
    <cellStyle name="20% - Accent2 3 6 2 3" xfId="12529" xr:uid="{968F87D3-D16C-47A8-8A47-28FA3F5CD019}"/>
    <cellStyle name="20% - Accent2 3 6 2 4" xfId="20958" xr:uid="{9F425AA7-59E3-499C-AB04-C9FA0FAA2114}"/>
    <cellStyle name="20% - Accent2 3 6 3" xfId="6173" xr:uid="{00000000-0005-0000-0000-000016010000}"/>
    <cellStyle name="20% - Accent2 3 6 3 2" xfId="14602" xr:uid="{1119E8B7-5E3D-43A3-8A75-481FBAFE6F50}"/>
    <cellStyle name="20% - Accent2 3 6 3 3" xfId="23030" xr:uid="{9BC3B1EE-9E4B-4CC5-87D4-232F6DADE4C3}"/>
    <cellStyle name="20% - Accent2 3 6 4" xfId="10384" xr:uid="{30469BBA-32D3-4715-974C-D6359A30D8EE}"/>
    <cellStyle name="20% - Accent2 3 6 5" xfId="18813" xr:uid="{7622E2AB-37BB-48FC-B55E-22D04F8D203F}"/>
    <cellStyle name="20% - Accent2 3 7" xfId="2278" xr:uid="{00000000-0005-0000-0000-000017010000}"/>
    <cellStyle name="20% - Accent2 3 7 2" xfId="6586" xr:uid="{00000000-0005-0000-0000-000018010000}"/>
    <cellStyle name="20% - Accent2 3 7 2 2" xfId="15015" xr:uid="{B6BB7BAF-D6D4-421E-ACB8-1C31C89ED2E0}"/>
    <cellStyle name="20% - Accent2 3 7 2 3" xfId="23443" xr:uid="{F42BCBF3-B30A-4942-A01E-5AAD16A0EDF8}"/>
    <cellStyle name="20% - Accent2 3 7 3" xfId="10797" xr:uid="{9FB18F13-4A86-4A44-9956-06E91CAEFCFC}"/>
    <cellStyle name="20% - Accent2 3 7 4" xfId="19226" xr:uid="{122B2D56-62ED-4D05-9984-91481223FD77}"/>
    <cellStyle name="20% - Accent2 3 8" xfId="4520" xr:uid="{00000000-0005-0000-0000-000019010000}"/>
    <cellStyle name="20% - Accent2 3 8 2" xfId="12949" xr:uid="{AF3FB545-3D26-4786-BA3D-838ABC780B13}"/>
    <cellStyle name="20% - Accent2 3 8 3" xfId="21377" xr:uid="{5635DC41-271C-4D85-B95D-D465B1288401}"/>
    <cellStyle name="20% - Accent2 3 9" xfId="8731" xr:uid="{602C439E-E479-47B9-A0A5-FEAE91A12755}"/>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2 2 2" xfId="15510" xr:uid="{0E7F4D9F-BD63-45F6-A947-19392AFD4B04}"/>
    <cellStyle name="20% - Accent2 4 2 2 2 3" xfId="23938" xr:uid="{5446214C-F643-4ECE-B617-9818FAAA883D}"/>
    <cellStyle name="20% - Accent2 4 2 2 3" xfId="11292" xr:uid="{8739748E-454F-44BC-9CA6-A88922B08195}"/>
    <cellStyle name="20% - Accent2 4 2 2 4" xfId="19721" xr:uid="{976F89D6-60E6-48EF-AFBB-D0BFBA039E04}"/>
    <cellStyle name="20% - Accent2 4 2 3" xfId="4936" xr:uid="{00000000-0005-0000-0000-00001E010000}"/>
    <cellStyle name="20% - Accent2 4 2 3 2" xfId="13365" xr:uid="{3B771CDD-7F31-4532-9562-2A0268729955}"/>
    <cellStyle name="20% - Accent2 4 2 3 3" xfId="21793" xr:uid="{CB5E9252-785A-4891-82AD-0885A653BD65}"/>
    <cellStyle name="20% - Accent2 4 2 4" xfId="9147" xr:uid="{16EECF43-A146-454C-B39F-962A5ADCAE1B}"/>
    <cellStyle name="20% - Accent2 4 2 5" xfId="17576" xr:uid="{6E890F08-CCE8-4AD8-AC06-04B43703FEEA}"/>
    <cellStyle name="20% - Accent2 4 3" xfId="1039" xr:uid="{00000000-0005-0000-0000-00001F010000}"/>
    <cellStyle name="20% - Accent2 4 3 2" xfId="3270" xr:uid="{00000000-0005-0000-0000-000020010000}"/>
    <cellStyle name="20% - Accent2 4 3 2 2" xfId="7494" xr:uid="{00000000-0005-0000-0000-000021010000}"/>
    <cellStyle name="20% - Accent2 4 3 2 2 2" xfId="15923" xr:uid="{68146CC2-BE3C-4600-A3AB-95E09BD43511}"/>
    <cellStyle name="20% - Accent2 4 3 2 2 3" xfId="24351" xr:uid="{478F75D8-0F5A-42EB-BC7C-5DB47F8CDA15}"/>
    <cellStyle name="20% - Accent2 4 3 2 3" xfId="11705" xr:uid="{1F23B4D0-5761-473A-945B-10FF31917462}"/>
    <cellStyle name="20% - Accent2 4 3 2 4" xfId="20134" xr:uid="{92B36A0C-6DFC-4D53-85AE-042E2135C3E8}"/>
    <cellStyle name="20% - Accent2 4 3 3" xfId="5349" xr:uid="{00000000-0005-0000-0000-000022010000}"/>
    <cellStyle name="20% - Accent2 4 3 3 2" xfId="13778" xr:uid="{732FC4D4-E02B-42FA-B3AC-F539AEEE8924}"/>
    <cellStyle name="20% - Accent2 4 3 3 3" xfId="22206" xr:uid="{34D9B656-E20D-4F46-8847-FA37EC4DE4EB}"/>
    <cellStyle name="20% - Accent2 4 3 4" xfId="9560" xr:uid="{13307934-53DA-47D5-AFD0-BE90BCAF520C}"/>
    <cellStyle name="20% - Accent2 4 3 5" xfId="17989" xr:uid="{7CCC1603-6B66-4DDA-8AB7-56895AD64737}"/>
    <cellStyle name="20% - Accent2 4 4" xfId="1453" xr:uid="{00000000-0005-0000-0000-000023010000}"/>
    <cellStyle name="20% - Accent2 4 4 2" xfId="3683" xr:uid="{00000000-0005-0000-0000-000024010000}"/>
    <cellStyle name="20% - Accent2 4 4 2 2" xfId="7907" xr:uid="{00000000-0005-0000-0000-000025010000}"/>
    <cellStyle name="20% - Accent2 4 4 2 2 2" xfId="16336" xr:uid="{223FA199-2FA9-4E9B-9C52-9E642757C6E8}"/>
    <cellStyle name="20% - Accent2 4 4 2 2 3" xfId="24764" xr:uid="{3345BE71-2666-443D-AD4F-04FA5C095C9B}"/>
    <cellStyle name="20% - Accent2 4 4 2 3" xfId="12118" xr:uid="{3CA905DD-7D33-4248-A1BF-EEC92F9AA2D2}"/>
    <cellStyle name="20% - Accent2 4 4 2 4" xfId="20547" xr:uid="{B588197E-4E98-4F4B-A9CC-E8C36096BC59}"/>
    <cellStyle name="20% - Accent2 4 4 3" xfId="5762" xr:uid="{00000000-0005-0000-0000-000026010000}"/>
    <cellStyle name="20% - Accent2 4 4 3 2" xfId="14191" xr:uid="{340E98C6-6CB5-4DD6-AD25-F2E4009E80BE}"/>
    <cellStyle name="20% - Accent2 4 4 3 3" xfId="22619" xr:uid="{41B92F59-B59B-4CFA-B13E-7664EBF3420C}"/>
    <cellStyle name="20% - Accent2 4 4 4" xfId="9973" xr:uid="{4D152CB1-D77D-47D0-8450-78715A3AA2AC}"/>
    <cellStyle name="20% - Accent2 4 4 5" xfId="18402" xr:uid="{F7B5599E-91C5-4692-9857-969077AF789B}"/>
    <cellStyle name="20% - Accent2 4 5" xfId="1867" xr:uid="{00000000-0005-0000-0000-000027010000}"/>
    <cellStyle name="20% - Accent2 4 5 2" xfId="4096" xr:uid="{00000000-0005-0000-0000-000028010000}"/>
    <cellStyle name="20% - Accent2 4 5 2 2" xfId="8320" xr:uid="{00000000-0005-0000-0000-000029010000}"/>
    <cellStyle name="20% - Accent2 4 5 2 2 2" xfId="16749" xr:uid="{882438F7-C9E3-441A-87F7-AAA342C77269}"/>
    <cellStyle name="20% - Accent2 4 5 2 2 3" xfId="25177" xr:uid="{34539D78-9DFF-41E4-AE3E-B7D11D1DF789}"/>
    <cellStyle name="20% - Accent2 4 5 2 3" xfId="12531" xr:uid="{F29ACD9B-5A59-4A9C-B1B6-0CC87BD5CF6E}"/>
    <cellStyle name="20% - Accent2 4 5 2 4" xfId="20960" xr:uid="{510CD78B-E1A1-4C74-B571-3ECE20112AC2}"/>
    <cellStyle name="20% - Accent2 4 5 3" xfId="6175" xr:uid="{00000000-0005-0000-0000-00002A010000}"/>
    <cellStyle name="20% - Accent2 4 5 3 2" xfId="14604" xr:uid="{86B161AF-098D-442E-8324-24CE02A91D08}"/>
    <cellStyle name="20% - Accent2 4 5 3 3" xfId="23032" xr:uid="{37A2AB4E-DF6A-4132-9669-CFA204DA966E}"/>
    <cellStyle name="20% - Accent2 4 5 4" xfId="10386" xr:uid="{83F0E609-65CB-4851-9575-6D4869E85E27}"/>
    <cellStyle name="20% - Accent2 4 5 5" xfId="18815" xr:uid="{A7D37869-BA64-4D1B-B5A5-1703E1796F66}"/>
    <cellStyle name="20% - Accent2 4 6" xfId="2280" xr:uid="{00000000-0005-0000-0000-00002B010000}"/>
    <cellStyle name="20% - Accent2 4 6 2" xfId="6588" xr:uid="{00000000-0005-0000-0000-00002C010000}"/>
    <cellStyle name="20% - Accent2 4 6 2 2" xfId="15017" xr:uid="{492B0152-BDA5-4EC2-98B2-CFCA33DBF9EF}"/>
    <cellStyle name="20% - Accent2 4 6 2 3" xfId="23445" xr:uid="{BC13A7BD-8CAD-40A6-9B0B-BB9E6D177736}"/>
    <cellStyle name="20% - Accent2 4 6 3" xfId="10799" xr:uid="{4620130A-34DD-47A9-B0A4-FD3F5ED01D6E}"/>
    <cellStyle name="20% - Accent2 4 6 4" xfId="19228" xr:uid="{39135AB8-9483-4FAD-9DD7-B8FFC122BE83}"/>
    <cellStyle name="20% - Accent2 4 7" xfId="4522" xr:uid="{00000000-0005-0000-0000-00002D010000}"/>
    <cellStyle name="20% - Accent2 4 7 2" xfId="12951" xr:uid="{81DCC9A6-8A4F-4AD1-B198-D4B59C3DCFE4}"/>
    <cellStyle name="20% - Accent2 4 7 3" xfId="21379" xr:uid="{3F8600CD-4090-4670-B02B-670DD0156C95}"/>
    <cellStyle name="20% - Accent2 4 8" xfId="8733" xr:uid="{7F283512-C594-4364-A825-55F3B8105C55}"/>
    <cellStyle name="20% - Accent2 4 9" xfId="17162" xr:uid="{DE079F4A-10CB-4E84-8C46-E6DB902A61E8}"/>
    <cellStyle name="20% - Accent2 5" xfId="579" xr:uid="{00000000-0005-0000-0000-00002E010000}"/>
    <cellStyle name="20% - Accent2 5 2" xfId="2850" xr:uid="{00000000-0005-0000-0000-00002F010000}"/>
    <cellStyle name="20% - Accent2 5 2 2" xfId="7074" xr:uid="{00000000-0005-0000-0000-000030010000}"/>
    <cellStyle name="20% - Accent2 5 2 2 2" xfId="15503" xr:uid="{CB09D3D8-062D-4EEB-903B-1CCEA480B2B5}"/>
    <cellStyle name="20% - Accent2 5 2 2 3" xfId="23931" xr:uid="{D1CD2BC1-54B8-4E7F-804C-D0807163FA2C}"/>
    <cellStyle name="20% - Accent2 5 2 3" xfId="11285" xr:uid="{264497F3-C2F8-4C83-A2F7-866025D7B063}"/>
    <cellStyle name="20% - Accent2 5 2 4" xfId="19714" xr:uid="{97FFFB60-0745-406C-B57D-2D02EFA55B94}"/>
    <cellStyle name="20% - Accent2 5 3" xfId="4929" xr:uid="{00000000-0005-0000-0000-000031010000}"/>
    <cellStyle name="20% - Accent2 5 3 2" xfId="13358" xr:uid="{8E40A18F-E6E1-4195-BB54-E273D22BD4C9}"/>
    <cellStyle name="20% - Accent2 5 3 3" xfId="21786" xr:uid="{14154BEF-4D62-46ED-BF58-F6C80D2D58A5}"/>
    <cellStyle name="20% - Accent2 5 4" xfId="9140" xr:uid="{AC8A2EA7-BB6B-4D87-AF37-1C05E89DD27C}"/>
    <cellStyle name="20% - Accent2 5 5" xfId="17569" xr:uid="{D293C900-5B0F-421C-9AA6-76F5DB19AF21}"/>
    <cellStyle name="20% - Accent2 6" xfId="1032" xr:uid="{00000000-0005-0000-0000-000032010000}"/>
    <cellStyle name="20% - Accent2 6 2" xfId="3263" xr:uid="{00000000-0005-0000-0000-000033010000}"/>
    <cellStyle name="20% - Accent2 6 2 2" xfId="7487" xr:uid="{00000000-0005-0000-0000-000034010000}"/>
    <cellStyle name="20% - Accent2 6 2 2 2" xfId="15916" xr:uid="{82BD8472-5190-45D4-BF2A-0A9E4165BF60}"/>
    <cellStyle name="20% - Accent2 6 2 2 3" xfId="24344" xr:uid="{A0F60F3C-85F6-4FE1-8FF3-B599FA572BCC}"/>
    <cellStyle name="20% - Accent2 6 2 3" xfId="11698" xr:uid="{8E84DBB5-2807-414C-8B4B-B46A8F7A1031}"/>
    <cellStyle name="20% - Accent2 6 2 4" xfId="20127" xr:uid="{5882D583-A1AB-429E-A425-3EBA01245032}"/>
    <cellStyle name="20% - Accent2 6 3" xfId="5342" xr:uid="{00000000-0005-0000-0000-000035010000}"/>
    <cellStyle name="20% - Accent2 6 3 2" xfId="13771" xr:uid="{86894D36-3496-4CEF-AF57-A5C4DAEE329E}"/>
    <cellStyle name="20% - Accent2 6 3 3" xfId="22199" xr:uid="{15C13D5A-E057-46C1-9A07-4EB24F7E5F00}"/>
    <cellStyle name="20% - Accent2 6 4" xfId="9553" xr:uid="{4471E955-EC4F-4CCD-B23C-8C2AF334259B}"/>
    <cellStyle name="20% - Accent2 6 5" xfId="17982" xr:uid="{F192049F-75A8-47A1-8AB6-228239CD7A09}"/>
    <cellStyle name="20% - Accent2 7" xfId="1446" xr:uid="{00000000-0005-0000-0000-000036010000}"/>
    <cellStyle name="20% - Accent2 7 2" xfId="3676" xr:uid="{00000000-0005-0000-0000-000037010000}"/>
    <cellStyle name="20% - Accent2 7 2 2" xfId="7900" xr:uid="{00000000-0005-0000-0000-000038010000}"/>
    <cellStyle name="20% - Accent2 7 2 2 2" xfId="16329" xr:uid="{DE8572DF-72E4-4F29-9676-404B4ECA25CE}"/>
    <cellStyle name="20% - Accent2 7 2 2 3" xfId="24757" xr:uid="{FFAE761C-2ACF-46C9-BE1D-E8220A31A5FE}"/>
    <cellStyle name="20% - Accent2 7 2 3" xfId="12111" xr:uid="{6BD301CB-5F75-4F45-9070-D82750F22F57}"/>
    <cellStyle name="20% - Accent2 7 2 4" xfId="20540" xr:uid="{5C39EEFD-ABD5-4D2D-941F-E0D4A8D3A4F3}"/>
    <cellStyle name="20% - Accent2 7 3" xfId="5755" xr:uid="{00000000-0005-0000-0000-000039010000}"/>
    <cellStyle name="20% - Accent2 7 3 2" xfId="14184" xr:uid="{212149C6-3F90-4D55-9CD8-FBEE78E63B22}"/>
    <cellStyle name="20% - Accent2 7 3 3" xfId="22612" xr:uid="{EBDA14BE-6C60-40C3-B379-4559FE393F06}"/>
    <cellStyle name="20% - Accent2 7 4" xfId="9966" xr:uid="{6B6587D7-51B6-4185-BC30-F0D1FA716E61}"/>
    <cellStyle name="20% - Accent2 7 5" xfId="18395" xr:uid="{54D3FB61-8C58-4902-A595-D55471854940}"/>
    <cellStyle name="20% - Accent2 8" xfId="1860" xr:uid="{00000000-0005-0000-0000-00003A010000}"/>
    <cellStyle name="20% - Accent2 8 2" xfId="4089" xr:uid="{00000000-0005-0000-0000-00003B010000}"/>
    <cellStyle name="20% - Accent2 8 2 2" xfId="8313" xr:uid="{00000000-0005-0000-0000-00003C010000}"/>
    <cellStyle name="20% - Accent2 8 2 2 2" xfId="16742" xr:uid="{78BBF325-50E0-4189-96D5-24ACAF06C1FE}"/>
    <cellStyle name="20% - Accent2 8 2 2 3" xfId="25170" xr:uid="{24685F5B-65E7-4EAB-9125-495BA97A76FD}"/>
    <cellStyle name="20% - Accent2 8 2 3" xfId="12524" xr:uid="{8CEFF05F-801B-414F-9A8C-A2BB5B587B4F}"/>
    <cellStyle name="20% - Accent2 8 2 4" xfId="20953" xr:uid="{110AF021-5EF7-46B0-91A3-D4B3993BBE4E}"/>
    <cellStyle name="20% - Accent2 8 3" xfId="6168" xr:uid="{00000000-0005-0000-0000-00003D010000}"/>
    <cellStyle name="20% - Accent2 8 3 2" xfId="14597" xr:uid="{1ADF086E-89F3-48EE-8409-21B82D25139E}"/>
    <cellStyle name="20% - Accent2 8 3 3" xfId="23025" xr:uid="{7586098B-6707-4AE8-BD86-7C6F57C39ADA}"/>
    <cellStyle name="20% - Accent2 8 4" xfId="10379" xr:uid="{CD68E4B0-EBED-4D76-BA5D-3E6C70E21993}"/>
    <cellStyle name="20% - Accent2 8 5" xfId="18808" xr:uid="{FAB260B4-BB90-4EB0-92DC-BAF525EDA1CF}"/>
    <cellStyle name="20% - Accent2 9" xfId="2273" xr:uid="{00000000-0005-0000-0000-00003E010000}"/>
    <cellStyle name="20% - Accent2 9 2" xfId="6581" xr:uid="{00000000-0005-0000-0000-00003F010000}"/>
    <cellStyle name="20% - Accent2 9 2 2" xfId="15010" xr:uid="{C17F44E6-8A98-46DD-84D3-CC78E865E7ED}"/>
    <cellStyle name="20% - Accent2 9 2 3" xfId="23438" xr:uid="{A162CD68-E9AE-486E-B773-86E20B8A30F0}"/>
    <cellStyle name="20% - Accent2 9 3" xfId="10792" xr:uid="{035E0E40-BCA2-419D-87BC-544E77FBD447}"/>
    <cellStyle name="20% - Accent2 9 4" xfId="19221" xr:uid="{933D651F-B568-4448-B930-CEEE81EE4326}"/>
    <cellStyle name="20% - Accent3" xfId="17" builtinId="38" customBuiltin="1"/>
    <cellStyle name="20% - Accent3 10" xfId="4523" xr:uid="{00000000-0005-0000-0000-000041010000}"/>
    <cellStyle name="20% - Accent3 10 2" xfId="12952" xr:uid="{ED9DE43F-87DB-49D4-AF58-A1F4C6FD9BD3}"/>
    <cellStyle name="20% - Accent3 10 3" xfId="21380" xr:uid="{676CAA77-16AA-413A-BF7F-E74AF93DB2B5}"/>
    <cellStyle name="20% - Accent3 11" xfId="8734" xr:uid="{D867DE48-6EB8-4B2C-B452-E28E16D63CD6}"/>
    <cellStyle name="20% - Accent3 12" xfId="17163" xr:uid="{4D7ECFBB-BCCA-4641-BD36-9D1408A371FD}"/>
    <cellStyle name="20% - Accent3 2" xfId="18" xr:uid="{00000000-0005-0000-0000-000042010000}"/>
    <cellStyle name="20% - Accent3 2 10" xfId="8735" xr:uid="{06FAD6FA-F693-465F-AE7E-1746D8632D68}"/>
    <cellStyle name="20% - Accent3 2 11" xfId="17164" xr:uid="{9C064393-9111-434D-9630-8D539500BE86}"/>
    <cellStyle name="20% - Accent3 2 2" xfId="19" xr:uid="{00000000-0005-0000-0000-000043010000}"/>
    <cellStyle name="20% - Accent3 2 2 10" xfId="17165" xr:uid="{5878F1FF-0055-4397-8248-6B91588B7236}"/>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2 2 2" xfId="15514" xr:uid="{83FDC3D7-31E2-451D-AB2C-8CCE80141B3E}"/>
    <cellStyle name="20% - Accent3 2 2 2 2 2 2 3" xfId="23942" xr:uid="{855D8D75-6ACF-44B6-A36A-0F8045900E25}"/>
    <cellStyle name="20% - Accent3 2 2 2 2 2 3" xfId="11296" xr:uid="{2D6A9FBC-EA90-4C55-8ADB-FC81A96BAB76}"/>
    <cellStyle name="20% - Accent3 2 2 2 2 2 4" xfId="19725" xr:uid="{F09A9E27-2F51-4328-A3D7-168E4A3741CD}"/>
    <cellStyle name="20% - Accent3 2 2 2 2 3" xfId="4940" xr:uid="{00000000-0005-0000-0000-000048010000}"/>
    <cellStyle name="20% - Accent3 2 2 2 2 3 2" xfId="13369" xr:uid="{7CA110A8-E375-4FEE-9030-BF969CD12CB3}"/>
    <cellStyle name="20% - Accent3 2 2 2 2 3 3" xfId="21797" xr:uid="{41C8D1E8-2373-438E-AEE6-FC677742892B}"/>
    <cellStyle name="20% - Accent3 2 2 2 2 4" xfId="9151" xr:uid="{2C8996C2-B15C-4B76-A4F9-66868AA23A49}"/>
    <cellStyle name="20% - Accent3 2 2 2 2 5" xfId="17580" xr:uid="{7B018A46-01E3-4C36-BC57-D7FC506FA8BA}"/>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2 2 2" xfId="15927" xr:uid="{8FB50784-A362-4C36-8657-7FCF3256DE38}"/>
    <cellStyle name="20% - Accent3 2 2 2 3 2 2 3" xfId="24355" xr:uid="{05060C11-5801-449C-B3F0-8C2BB1F25EC3}"/>
    <cellStyle name="20% - Accent3 2 2 2 3 2 3" xfId="11709" xr:uid="{A89F3BEC-0B38-4375-95B4-78849971AEB0}"/>
    <cellStyle name="20% - Accent3 2 2 2 3 2 4" xfId="20138" xr:uid="{7D57787C-7674-4D6F-A990-93F1A602A2EF}"/>
    <cellStyle name="20% - Accent3 2 2 2 3 3" xfId="5353" xr:uid="{00000000-0005-0000-0000-00004C010000}"/>
    <cellStyle name="20% - Accent3 2 2 2 3 3 2" xfId="13782" xr:uid="{D738FE5A-20B4-4883-9FD6-EF8EF5555EBB}"/>
    <cellStyle name="20% - Accent3 2 2 2 3 3 3" xfId="22210" xr:uid="{4D33AAE6-23F4-4C0E-94BE-25410589FEFC}"/>
    <cellStyle name="20% - Accent3 2 2 2 3 4" xfId="9564" xr:uid="{8878FE53-3FCE-4A67-A63C-0DDAC2DF692E}"/>
    <cellStyle name="20% - Accent3 2 2 2 3 5" xfId="17993" xr:uid="{DB47EA4B-2CAF-48CB-8EAC-DDE0C1B227B2}"/>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2 2 2" xfId="16340" xr:uid="{3D07F98B-62DE-41B9-A1BB-D30B2C4CD11A}"/>
    <cellStyle name="20% - Accent3 2 2 2 4 2 2 3" xfId="24768" xr:uid="{68F143A5-747B-4B76-8862-8A174E2BAA8B}"/>
    <cellStyle name="20% - Accent3 2 2 2 4 2 3" xfId="12122" xr:uid="{0B1AFA5A-54CE-44E6-B6FF-538284A087A5}"/>
    <cellStyle name="20% - Accent3 2 2 2 4 2 4" xfId="20551" xr:uid="{7D08DB8B-62E9-47CF-B69C-E4404032D559}"/>
    <cellStyle name="20% - Accent3 2 2 2 4 3" xfId="5766" xr:uid="{00000000-0005-0000-0000-000050010000}"/>
    <cellStyle name="20% - Accent3 2 2 2 4 3 2" xfId="14195" xr:uid="{0F5CB5D9-F635-465C-A02B-5CB994C867CF}"/>
    <cellStyle name="20% - Accent3 2 2 2 4 3 3" xfId="22623" xr:uid="{3A5EEFD8-5106-41E4-9FB5-61028B8EB536}"/>
    <cellStyle name="20% - Accent3 2 2 2 4 4" xfId="9977" xr:uid="{103F497D-46CE-4082-92BC-C5950390CCFD}"/>
    <cellStyle name="20% - Accent3 2 2 2 4 5" xfId="18406" xr:uid="{9A804DB1-261A-4EA8-9825-99DF2E946EEB}"/>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2 2 2" xfId="16753" xr:uid="{891596BC-D27D-46CD-AB88-7BBD356A4401}"/>
    <cellStyle name="20% - Accent3 2 2 2 5 2 2 3" xfId="25181" xr:uid="{7C274E32-4F85-41F3-A092-E5F556D0E341}"/>
    <cellStyle name="20% - Accent3 2 2 2 5 2 3" xfId="12535" xr:uid="{DDB36E6B-87C7-4E51-8ED8-AED0F847F1EF}"/>
    <cellStyle name="20% - Accent3 2 2 2 5 2 4" xfId="20964" xr:uid="{E8476E52-91E4-4236-8C5F-D7DEE305FCD2}"/>
    <cellStyle name="20% - Accent3 2 2 2 5 3" xfId="6179" xr:uid="{00000000-0005-0000-0000-000054010000}"/>
    <cellStyle name="20% - Accent3 2 2 2 5 3 2" xfId="14608" xr:uid="{39C76330-EAC0-4A7D-8077-778DEBFCE571}"/>
    <cellStyle name="20% - Accent3 2 2 2 5 3 3" xfId="23036" xr:uid="{A876D711-C50A-4D73-9F52-2FC7E4B7E11E}"/>
    <cellStyle name="20% - Accent3 2 2 2 5 4" xfId="10390" xr:uid="{7DFE3FFC-D1C0-4F6C-B70E-F94D9FFD91FA}"/>
    <cellStyle name="20% - Accent3 2 2 2 5 5" xfId="18819" xr:uid="{6EF6B723-5827-43BF-B18C-D474A556EA1F}"/>
    <cellStyle name="20% - Accent3 2 2 2 6" xfId="2284" xr:uid="{00000000-0005-0000-0000-000055010000}"/>
    <cellStyle name="20% - Accent3 2 2 2 6 2" xfId="6592" xr:uid="{00000000-0005-0000-0000-000056010000}"/>
    <cellStyle name="20% - Accent3 2 2 2 6 2 2" xfId="15021" xr:uid="{1EAA4195-376F-4711-8B88-D1AD4F5371EC}"/>
    <cellStyle name="20% - Accent3 2 2 2 6 2 3" xfId="23449" xr:uid="{413F0CEF-DE86-40F6-AF0C-DAE9EB961579}"/>
    <cellStyle name="20% - Accent3 2 2 2 6 3" xfId="10803" xr:uid="{41374208-2716-40FB-86ED-7D0733D3878C}"/>
    <cellStyle name="20% - Accent3 2 2 2 6 4" xfId="19232" xr:uid="{1EBE5A96-6D4B-443D-B434-38E1AEE07A14}"/>
    <cellStyle name="20% - Accent3 2 2 2 7" xfId="4526" xr:uid="{00000000-0005-0000-0000-000057010000}"/>
    <cellStyle name="20% - Accent3 2 2 2 7 2" xfId="12955" xr:uid="{7C0AC1C2-9394-4A89-AD4A-DD4CBDD007B1}"/>
    <cellStyle name="20% - Accent3 2 2 2 7 3" xfId="21383" xr:uid="{42B2BAB3-C207-4968-BC28-2F7B1D3ED42D}"/>
    <cellStyle name="20% - Accent3 2 2 2 8" xfId="8737" xr:uid="{FD62178C-CEAA-4B32-B57C-C9E2DC33B559}"/>
    <cellStyle name="20% - Accent3 2 2 2 9" xfId="17166" xr:uid="{A8AB7D34-3F98-4163-9D27-20A3B4170058}"/>
    <cellStyle name="20% - Accent3 2 2 3" xfId="589" xr:uid="{00000000-0005-0000-0000-000058010000}"/>
    <cellStyle name="20% - Accent3 2 2 3 2" xfId="2860" xr:uid="{00000000-0005-0000-0000-000059010000}"/>
    <cellStyle name="20% - Accent3 2 2 3 2 2" xfId="7084" xr:uid="{00000000-0005-0000-0000-00005A010000}"/>
    <cellStyle name="20% - Accent3 2 2 3 2 2 2" xfId="15513" xr:uid="{FE7C6599-06A1-4A0E-A81E-9731DBC01CAB}"/>
    <cellStyle name="20% - Accent3 2 2 3 2 2 3" xfId="23941" xr:uid="{8A812BD6-F163-4C61-A7AE-199CC93162F0}"/>
    <cellStyle name="20% - Accent3 2 2 3 2 3" xfId="11295" xr:uid="{455D8714-FC2A-49B7-91F6-F2543844AD29}"/>
    <cellStyle name="20% - Accent3 2 2 3 2 4" xfId="19724" xr:uid="{BA1BB6CB-BC5D-425C-9B04-F315C50E4D92}"/>
    <cellStyle name="20% - Accent3 2 2 3 3" xfId="4939" xr:uid="{00000000-0005-0000-0000-00005B010000}"/>
    <cellStyle name="20% - Accent3 2 2 3 3 2" xfId="13368" xr:uid="{A24091BF-1B4D-4F42-865E-1E5E3663F3D3}"/>
    <cellStyle name="20% - Accent3 2 2 3 3 3" xfId="21796" xr:uid="{C02425AC-72FB-4A8E-9425-9E6594685E1A}"/>
    <cellStyle name="20% - Accent3 2 2 3 4" xfId="9150" xr:uid="{B2BE038F-CE4A-4DE7-AE6D-6F2B46EB9E62}"/>
    <cellStyle name="20% - Accent3 2 2 3 5" xfId="17579" xr:uid="{BC5ABF2E-2780-4E85-985E-DE17F94B6166}"/>
    <cellStyle name="20% - Accent3 2 2 4" xfId="1042" xr:uid="{00000000-0005-0000-0000-00005C010000}"/>
    <cellStyle name="20% - Accent3 2 2 4 2" xfId="3273" xr:uid="{00000000-0005-0000-0000-00005D010000}"/>
    <cellStyle name="20% - Accent3 2 2 4 2 2" xfId="7497" xr:uid="{00000000-0005-0000-0000-00005E010000}"/>
    <cellStyle name="20% - Accent3 2 2 4 2 2 2" xfId="15926" xr:uid="{4A9D4A39-DAE6-4D4A-ABD8-D56B89D726A8}"/>
    <cellStyle name="20% - Accent3 2 2 4 2 2 3" xfId="24354" xr:uid="{51E41F06-9E28-447F-8957-3510D4CF2172}"/>
    <cellStyle name="20% - Accent3 2 2 4 2 3" xfId="11708" xr:uid="{8F208FCA-C629-46CE-87F0-F2C76BEB884F}"/>
    <cellStyle name="20% - Accent3 2 2 4 2 4" xfId="20137" xr:uid="{64EC6E7B-C304-4588-9D19-1DDC126A1CE5}"/>
    <cellStyle name="20% - Accent3 2 2 4 3" xfId="5352" xr:uid="{00000000-0005-0000-0000-00005F010000}"/>
    <cellStyle name="20% - Accent3 2 2 4 3 2" xfId="13781" xr:uid="{7D6CC362-61BA-47C0-8148-0D2F1CA17B76}"/>
    <cellStyle name="20% - Accent3 2 2 4 3 3" xfId="22209" xr:uid="{E47FC908-46BF-4058-BE8F-BA925DFBDFE4}"/>
    <cellStyle name="20% - Accent3 2 2 4 4" xfId="9563" xr:uid="{C4DC15C1-E33F-4D22-AA02-787D59EA5FCB}"/>
    <cellStyle name="20% - Accent3 2 2 4 5" xfId="17992" xr:uid="{388E2696-D740-4DF3-AF2B-9791E5A87B70}"/>
    <cellStyle name="20% - Accent3 2 2 5" xfId="1456" xr:uid="{00000000-0005-0000-0000-000060010000}"/>
    <cellStyle name="20% - Accent3 2 2 5 2" xfId="3686" xr:uid="{00000000-0005-0000-0000-000061010000}"/>
    <cellStyle name="20% - Accent3 2 2 5 2 2" xfId="7910" xr:uid="{00000000-0005-0000-0000-000062010000}"/>
    <cellStyle name="20% - Accent3 2 2 5 2 2 2" xfId="16339" xr:uid="{310ED4F4-9C58-4DE9-AEB4-7050FE87667E}"/>
    <cellStyle name="20% - Accent3 2 2 5 2 2 3" xfId="24767" xr:uid="{F2AD75B7-7292-4759-8BA5-6E049FAA82FA}"/>
    <cellStyle name="20% - Accent3 2 2 5 2 3" xfId="12121" xr:uid="{88F9A12B-5DFC-41CB-979E-3D9B89AE2BC7}"/>
    <cellStyle name="20% - Accent3 2 2 5 2 4" xfId="20550" xr:uid="{5BBCAF54-B098-4D5D-A4C0-1E7E62F734AE}"/>
    <cellStyle name="20% - Accent3 2 2 5 3" xfId="5765" xr:uid="{00000000-0005-0000-0000-000063010000}"/>
    <cellStyle name="20% - Accent3 2 2 5 3 2" xfId="14194" xr:uid="{820AFC24-3D68-422B-AB9B-43EDA01A6EC1}"/>
    <cellStyle name="20% - Accent3 2 2 5 3 3" xfId="22622" xr:uid="{130680FB-F354-487F-925A-BC79A5FEA521}"/>
    <cellStyle name="20% - Accent3 2 2 5 4" xfId="9976" xr:uid="{57733C61-BE02-4396-9013-747035383D69}"/>
    <cellStyle name="20% - Accent3 2 2 5 5" xfId="18405" xr:uid="{49BB50CA-C21D-4B0D-A20D-6F28926103CC}"/>
    <cellStyle name="20% - Accent3 2 2 6" xfId="1870" xr:uid="{00000000-0005-0000-0000-000064010000}"/>
    <cellStyle name="20% - Accent3 2 2 6 2" xfId="4099" xr:uid="{00000000-0005-0000-0000-000065010000}"/>
    <cellStyle name="20% - Accent3 2 2 6 2 2" xfId="8323" xr:uid="{00000000-0005-0000-0000-000066010000}"/>
    <cellStyle name="20% - Accent3 2 2 6 2 2 2" xfId="16752" xr:uid="{2F34E505-ACD2-4326-9560-B8332C537E04}"/>
    <cellStyle name="20% - Accent3 2 2 6 2 2 3" xfId="25180" xr:uid="{CA4B23A8-38EC-462E-8FD0-99A723754A28}"/>
    <cellStyle name="20% - Accent3 2 2 6 2 3" xfId="12534" xr:uid="{5A4B134F-9FA7-45A2-9C3B-88DBBC3325C0}"/>
    <cellStyle name="20% - Accent3 2 2 6 2 4" xfId="20963" xr:uid="{E9019138-B339-41DA-831E-98ACBD8901A0}"/>
    <cellStyle name="20% - Accent3 2 2 6 3" xfId="6178" xr:uid="{00000000-0005-0000-0000-000067010000}"/>
    <cellStyle name="20% - Accent3 2 2 6 3 2" xfId="14607" xr:uid="{A608C183-F887-45B4-9D45-6A9CDC41CF13}"/>
    <cellStyle name="20% - Accent3 2 2 6 3 3" xfId="23035" xr:uid="{58D54D10-FD01-4CDE-8811-BF99F84186A8}"/>
    <cellStyle name="20% - Accent3 2 2 6 4" xfId="10389" xr:uid="{9F99DEDE-C133-4997-8A8C-8311C2980E06}"/>
    <cellStyle name="20% - Accent3 2 2 6 5" xfId="18818" xr:uid="{61F5BF55-6CD2-47BB-BC5A-5659C787B28E}"/>
    <cellStyle name="20% - Accent3 2 2 7" xfId="2283" xr:uid="{00000000-0005-0000-0000-000068010000}"/>
    <cellStyle name="20% - Accent3 2 2 7 2" xfId="6591" xr:uid="{00000000-0005-0000-0000-000069010000}"/>
    <cellStyle name="20% - Accent3 2 2 7 2 2" xfId="15020" xr:uid="{56981B10-8667-46B8-8DDF-88D3CE2E5F7C}"/>
    <cellStyle name="20% - Accent3 2 2 7 2 3" xfId="23448" xr:uid="{B8924A75-8CDC-4AE5-A0A1-3F9CE82CBE47}"/>
    <cellStyle name="20% - Accent3 2 2 7 3" xfId="10802" xr:uid="{0380CC7B-43C7-4B11-934A-CF272912C661}"/>
    <cellStyle name="20% - Accent3 2 2 7 4" xfId="19231" xr:uid="{9BB59322-43F4-4ABC-8B2D-172BB4D18170}"/>
    <cellStyle name="20% - Accent3 2 2 8" xfId="4525" xr:uid="{00000000-0005-0000-0000-00006A010000}"/>
    <cellStyle name="20% - Accent3 2 2 8 2" xfId="12954" xr:uid="{7CB791A6-F201-4E3D-A5DD-A6913BAABAF2}"/>
    <cellStyle name="20% - Accent3 2 2 8 3" xfId="21382" xr:uid="{ACD1EAA9-289A-47D3-AA7F-FEFD94D26714}"/>
    <cellStyle name="20% - Accent3 2 2 9" xfId="8736" xr:uid="{5BC2096B-9379-4DB4-AF91-CEC572E6C9E9}"/>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2 2 2" xfId="15515" xr:uid="{2513DA8D-3B3D-4723-B65E-2C9723417553}"/>
    <cellStyle name="20% - Accent3 2 3 2 2 2 3" xfId="23943" xr:uid="{72CD1710-FFA5-42D3-8B17-C32288EF49E9}"/>
    <cellStyle name="20% - Accent3 2 3 2 2 3" xfId="11297" xr:uid="{D4836473-3955-4D96-9FE3-6C666B1C1025}"/>
    <cellStyle name="20% - Accent3 2 3 2 2 4" xfId="19726" xr:uid="{5354F85F-9D6C-4522-83EC-46E66AC92FAB}"/>
    <cellStyle name="20% - Accent3 2 3 2 3" xfId="4941" xr:uid="{00000000-0005-0000-0000-00006F010000}"/>
    <cellStyle name="20% - Accent3 2 3 2 3 2" xfId="13370" xr:uid="{FDA80360-7F8D-418C-92AE-ABC7A11ACBD3}"/>
    <cellStyle name="20% - Accent3 2 3 2 3 3" xfId="21798" xr:uid="{C383FF93-6F84-445F-9A21-A7DF96D40854}"/>
    <cellStyle name="20% - Accent3 2 3 2 4" xfId="9152" xr:uid="{EA163CB5-8C93-4EC1-983B-853AAF9A8D4A}"/>
    <cellStyle name="20% - Accent3 2 3 2 5" xfId="17581" xr:uid="{4B692A39-7770-4873-A9BA-FFCF0F2DEB6E}"/>
    <cellStyle name="20% - Accent3 2 3 3" xfId="1044" xr:uid="{00000000-0005-0000-0000-000070010000}"/>
    <cellStyle name="20% - Accent3 2 3 3 2" xfId="3275" xr:uid="{00000000-0005-0000-0000-000071010000}"/>
    <cellStyle name="20% - Accent3 2 3 3 2 2" xfId="7499" xr:uid="{00000000-0005-0000-0000-000072010000}"/>
    <cellStyle name="20% - Accent3 2 3 3 2 2 2" xfId="15928" xr:uid="{27779DC5-1A35-465A-9EF6-D48A2B60400B}"/>
    <cellStyle name="20% - Accent3 2 3 3 2 2 3" xfId="24356" xr:uid="{A2774BED-72B4-4E55-B1E0-342D9A829B5A}"/>
    <cellStyle name="20% - Accent3 2 3 3 2 3" xfId="11710" xr:uid="{FC17467C-EBF8-4D35-9843-FD7896CE4BED}"/>
    <cellStyle name="20% - Accent3 2 3 3 2 4" xfId="20139" xr:uid="{EF691532-5B1A-4551-92FF-85FD3D1B74DD}"/>
    <cellStyle name="20% - Accent3 2 3 3 3" xfId="5354" xr:uid="{00000000-0005-0000-0000-000073010000}"/>
    <cellStyle name="20% - Accent3 2 3 3 3 2" xfId="13783" xr:uid="{83757D67-DC30-4A12-80D2-6D70A15E39B8}"/>
    <cellStyle name="20% - Accent3 2 3 3 3 3" xfId="22211" xr:uid="{68EC6610-41A5-42EE-B302-FBA158007BFF}"/>
    <cellStyle name="20% - Accent3 2 3 3 4" xfId="9565" xr:uid="{6C783B27-6FAE-4B4C-BBAD-C01BDC0B7CBC}"/>
    <cellStyle name="20% - Accent3 2 3 3 5" xfId="17994" xr:uid="{86EBE2BD-F3FF-4E9F-B97C-049A3121D174}"/>
    <cellStyle name="20% - Accent3 2 3 4" xfId="1458" xr:uid="{00000000-0005-0000-0000-000074010000}"/>
    <cellStyle name="20% - Accent3 2 3 4 2" xfId="3688" xr:uid="{00000000-0005-0000-0000-000075010000}"/>
    <cellStyle name="20% - Accent3 2 3 4 2 2" xfId="7912" xr:uid="{00000000-0005-0000-0000-000076010000}"/>
    <cellStyle name="20% - Accent3 2 3 4 2 2 2" xfId="16341" xr:uid="{6146F311-2894-404A-AC5E-DAC572507C75}"/>
    <cellStyle name="20% - Accent3 2 3 4 2 2 3" xfId="24769" xr:uid="{EA511125-1307-4641-9901-EF0C19ED6ADB}"/>
    <cellStyle name="20% - Accent3 2 3 4 2 3" xfId="12123" xr:uid="{50E63AAA-E39D-44BA-B71E-5A8C5CED9892}"/>
    <cellStyle name="20% - Accent3 2 3 4 2 4" xfId="20552" xr:uid="{72982502-DA22-4937-99F8-7B4190B9DE21}"/>
    <cellStyle name="20% - Accent3 2 3 4 3" xfId="5767" xr:uid="{00000000-0005-0000-0000-000077010000}"/>
    <cellStyle name="20% - Accent3 2 3 4 3 2" xfId="14196" xr:uid="{DE92D255-FFBC-4834-9E32-D8300A48BF8E}"/>
    <cellStyle name="20% - Accent3 2 3 4 3 3" xfId="22624" xr:uid="{5383FD97-0D4A-4CEF-B346-7EDA4A803ADD}"/>
    <cellStyle name="20% - Accent3 2 3 4 4" xfId="9978" xr:uid="{31DDC052-B58E-4A4B-A706-1A73F08A2A1A}"/>
    <cellStyle name="20% - Accent3 2 3 4 5" xfId="18407" xr:uid="{DA017360-3487-402A-AECD-C774282E8AAD}"/>
    <cellStyle name="20% - Accent3 2 3 5" xfId="1872" xr:uid="{00000000-0005-0000-0000-000078010000}"/>
    <cellStyle name="20% - Accent3 2 3 5 2" xfId="4101" xr:uid="{00000000-0005-0000-0000-000079010000}"/>
    <cellStyle name="20% - Accent3 2 3 5 2 2" xfId="8325" xr:uid="{00000000-0005-0000-0000-00007A010000}"/>
    <cellStyle name="20% - Accent3 2 3 5 2 2 2" xfId="16754" xr:uid="{52DDECA9-1851-4F22-8B8F-14E6C70DE5D6}"/>
    <cellStyle name="20% - Accent3 2 3 5 2 2 3" xfId="25182" xr:uid="{4CCE8814-E396-4B23-81F7-82D211BD551A}"/>
    <cellStyle name="20% - Accent3 2 3 5 2 3" xfId="12536" xr:uid="{F6380423-B9E3-46CF-9179-EA5AB7F51D9B}"/>
    <cellStyle name="20% - Accent3 2 3 5 2 4" xfId="20965" xr:uid="{3F15F5BC-9193-4C93-915F-74678F096914}"/>
    <cellStyle name="20% - Accent3 2 3 5 3" xfId="6180" xr:uid="{00000000-0005-0000-0000-00007B010000}"/>
    <cellStyle name="20% - Accent3 2 3 5 3 2" xfId="14609" xr:uid="{3010C474-BF8C-454F-92A5-EB611EF6B99C}"/>
    <cellStyle name="20% - Accent3 2 3 5 3 3" xfId="23037" xr:uid="{EB771D82-5935-4868-9546-DC503F869E5A}"/>
    <cellStyle name="20% - Accent3 2 3 5 4" xfId="10391" xr:uid="{66B506BD-4AAB-4C0E-A180-E2F46065CFF7}"/>
    <cellStyle name="20% - Accent3 2 3 5 5" xfId="18820" xr:uid="{46F43531-C699-46E5-A249-E3D665C831F2}"/>
    <cellStyle name="20% - Accent3 2 3 6" xfId="2285" xr:uid="{00000000-0005-0000-0000-00007C010000}"/>
    <cellStyle name="20% - Accent3 2 3 6 2" xfId="6593" xr:uid="{00000000-0005-0000-0000-00007D010000}"/>
    <cellStyle name="20% - Accent3 2 3 6 2 2" xfId="15022" xr:uid="{62D75B79-3F92-4537-A32D-D1C78D3EE2EF}"/>
    <cellStyle name="20% - Accent3 2 3 6 2 3" xfId="23450" xr:uid="{AAF34728-2676-4E3B-9549-EC2D22E2C1A0}"/>
    <cellStyle name="20% - Accent3 2 3 6 3" xfId="10804" xr:uid="{F148CE4C-7588-4DF6-8F0C-C68D958DDA21}"/>
    <cellStyle name="20% - Accent3 2 3 6 4" xfId="19233" xr:uid="{D295F7B4-7058-4C09-9AD7-92454FDBE5CC}"/>
    <cellStyle name="20% - Accent3 2 3 7" xfId="4527" xr:uid="{00000000-0005-0000-0000-00007E010000}"/>
    <cellStyle name="20% - Accent3 2 3 7 2" xfId="12956" xr:uid="{B772C571-3817-4622-BAE5-3F2AF56EE7FE}"/>
    <cellStyle name="20% - Accent3 2 3 7 3" xfId="21384" xr:uid="{4E908F71-0132-496D-93DF-1F4DADFC3E2A}"/>
    <cellStyle name="20% - Accent3 2 3 8" xfId="8738" xr:uid="{CBA68500-C08C-4295-AE87-65740B58354C}"/>
    <cellStyle name="20% - Accent3 2 3 9" xfId="17167" xr:uid="{AAEEEC09-ADAC-4E26-956A-063F42C0578D}"/>
    <cellStyle name="20% - Accent3 2 4" xfId="588" xr:uid="{00000000-0005-0000-0000-00007F010000}"/>
    <cellStyle name="20% - Accent3 2 4 2" xfId="2859" xr:uid="{00000000-0005-0000-0000-000080010000}"/>
    <cellStyle name="20% - Accent3 2 4 2 2" xfId="7083" xr:uid="{00000000-0005-0000-0000-000081010000}"/>
    <cellStyle name="20% - Accent3 2 4 2 2 2" xfId="15512" xr:uid="{CDB2A47E-AF97-4941-B985-68D77C464A12}"/>
    <cellStyle name="20% - Accent3 2 4 2 2 3" xfId="23940" xr:uid="{086C0C8E-9E09-4F67-B625-54CB06067A46}"/>
    <cellStyle name="20% - Accent3 2 4 2 3" xfId="11294" xr:uid="{012E6CFD-8384-4407-9838-CFC2521BA75B}"/>
    <cellStyle name="20% - Accent3 2 4 2 4" xfId="19723" xr:uid="{4F00B33F-69CF-4AD4-9E85-6C3EB29C6E47}"/>
    <cellStyle name="20% - Accent3 2 4 3" xfId="4938" xr:uid="{00000000-0005-0000-0000-000082010000}"/>
    <cellStyle name="20% - Accent3 2 4 3 2" xfId="13367" xr:uid="{9EF771B9-B1FF-4E1E-A382-B754CF673522}"/>
    <cellStyle name="20% - Accent3 2 4 3 3" xfId="21795" xr:uid="{7ABAD0D9-C881-4CA8-8264-7D1BA5D329B6}"/>
    <cellStyle name="20% - Accent3 2 4 4" xfId="9149" xr:uid="{EC237AD3-275E-452A-ACC1-EEC02706CE89}"/>
    <cellStyle name="20% - Accent3 2 4 5" xfId="17578" xr:uid="{9E6A5D8C-87ED-488E-AB02-EC0F639CFE8D}"/>
    <cellStyle name="20% - Accent3 2 5" xfId="1041" xr:uid="{00000000-0005-0000-0000-000083010000}"/>
    <cellStyle name="20% - Accent3 2 5 2" xfId="3272" xr:uid="{00000000-0005-0000-0000-000084010000}"/>
    <cellStyle name="20% - Accent3 2 5 2 2" xfId="7496" xr:uid="{00000000-0005-0000-0000-000085010000}"/>
    <cellStyle name="20% - Accent3 2 5 2 2 2" xfId="15925" xr:uid="{13B0EBD4-DA20-4F8E-B646-E0905D0DDF50}"/>
    <cellStyle name="20% - Accent3 2 5 2 2 3" xfId="24353" xr:uid="{CDAE4DE7-4A25-4874-A519-8886BF9CC033}"/>
    <cellStyle name="20% - Accent3 2 5 2 3" xfId="11707" xr:uid="{1DCEDBC2-4725-4EAC-A20A-5D7BDF0CB7D2}"/>
    <cellStyle name="20% - Accent3 2 5 2 4" xfId="20136" xr:uid="{F8E7F4F4-A9C7-4BA4-8779-1AA2F344B6F3}"/>
    <cellStyle name="20% - Accent3 2 5 3" xfId="5351" xr:uid="{00000000-0005-0000-0000-000086010000}"/>
    <cellStyle name="20% - Accent3 2 5 3 2" xfId="13780" xr:uid="{612F3E37-B991-471D-86D4-26DCE709060A}"/>
    <cellStyle name="20% - Accent3 2 5 3 3" xfId="22208" xr:uid="{34CB2BA6-D438-47EE-BC9D-1C59ED336BF6}"/>
    <cellStyle name="20% - Accent3 2 5 4" xfId="9562" xr:uid="{7D9D0618-77E5-450A-94B2-FDA95E9F562F}"/>
    <cellStyle name="20% - Accent3 2 5 5" xfId="17991" xr:uid="{1B3DC312-208E-41CB-A546-8C16C58FE9B0}"/>
    <cellStyle name="20% - Accent3 2 6" xfId="1455" xr:uid="{00000000-0005-0000-0000-000087010000}"/>
    <cellStyle name="20% - Accent3 2 6 2" xfId="3685" xr:uid="{00000000-0005-0000-0000-000088010000}"/>
    <cellStyle name="20% - Accent3 2 6 2 2" xfId="7909" xr:uid="{00000000-0005-0000-0000-000089010000}"/>
    <cellStyle name="20% - Accent3 2 6 2 2 2" xfId="16338" xr:uid="{D76E9A6C-6D65-4574-84EF-5231B09613C2}"/>
    <cellStyle name="20% - Accent3 2 6 2 2 3" xfId="24766" xr:uid="{33E38CDB-4A8D-4B56-A841-44FC1133D2BC}"/>
    <cellStyle name="20% - Accent3 2 6 2 3" xfId="12120" xr:uid="{6513D076-18BE-4E71-BA78-9DF31B7BD26A}"/>
    <cellStyle name="20% - Accent3 2 6 2 4" xfId="20549" xr:uid="{3B29B425-3962-4DC2-92DB-179613080E12}"/>
    <cellStyle name="20% - Accent3 2 6 3" xfId="5764" xr:uid="{00000000-0005-0000-0000-00008A010000}"/>
    <cellStyle name="20% - Accent3 2 6 3 2" xfId="14193" xr:uid="{7487793C-3362-4B41-9CB5-F3176DE6F7DE}"/>
    <cellStyle name="20% - Accent3 2 6 3 3" xfId="22621" xr:uid="{D8A33A05-9043-40DE-BFFE-C11C6CD619FE}"/>
    <cellStyle name="20% - Accent3 2 6 4" xfId="9975" xr:uid="{23253FE6-5122-441C-9C52-491E4F38D963}"/>
    <cellStyle name="20% - Accent3 2 6 5" xfId="18404" xr:uid="{E2034425-2874-4FD8-AD43-2BE3C2902F2E}"/>
    <cellStyle name="20% - Accent3 2 7" xfId="1869" xr:uid="{00000000-0005-0000-0000-00008B010000}"/>
    <cellStyle name="20% - Accent3 2 7 2" xfId="4098" xr:uid="{00000000-0005-0000-0000-00008C010000}"/>
    <cellStyle name="20% - Accent3 2 7 2 2" xfId="8322" xr:uid="{00000000-0005-0000-0000-00008D010000}"/>
    <cellStyle name="20% - Accent3 2 7 2 2 2" xfId="16751" xr:uid="{6D852AE0-EDB1-44AF-9BEF-E23905F3EE10}"/>
    <cellStyle name="20% - Accent3 2 7 2 2 3" xfId="25179" xr:uid="{39B77DF2-2794-4760-B60D-E5A54EC21806}"/>
    <cellStyle name="20% - Accent3 2 7 2 3" xfId="12533" xr:uid="{C354D2BB-C68B-4818-B995-62F3D5173D76}"/>
    <cellStyle name="20% - Accent3 2 7 2 4" xfId="20962" xr:uid="{21BE4C27-591F-4833-8CF0-1EAF6ECE3833}"/>
    <cellStyle name="20% - Accent3 2 7 3" xfId="6177" xr:uid="{00000000-0005-0000-0000-00008E010000}"/>
    <cellStyle name="20% - Accent3 2 7 3 2" xfId="14606" xr:uid="{A0517DE5-E9B5-47D9-B898-452A31D3D1D9}"/>
    <cellStyle name="20% - Accent3 2 7 3 3" xfId="23034" xr:uid="{8400C02B-3153-49CD-8EC6-D83C9A2FB6D3}"/>
    <cellStyle name="20% - Accent3 2 7 4" xfId="10388" xr:uid="{9DF4317E-9568-49B8-8799-472857C81738}"/>
    <cellStyle name="20% - Accent3 2 7 5" xfId="18817" xr:uid="{C899F2E0-5B44-4BBF-9240-505C770D6424}"/>
    <cellStyle name="20% - Accent3 2 8" xfId="2282" xr:uid="{00000000-0005-0000-0000-00008F010000}"/>
    <cellStyle name="20% - Accent3 2 8 2" xfId="6590" xr:uid="{00000000-0005-0000-0000-000090010000}"/>
    <cellStyle name="20% - Accent3 2 8 2 2" xfId="15019" xr:uid="{667780D6-D63F-47E9-AF87-20EA7EE2F967}"/>
    <cellStyle name="20% - Accent3 2 8 2 3" xfId="23447" xr:uid="{624A8B08-231B-4464-80F5-346EDDB7A5A5}"/>
    <cellStyle name="20% - Accent3 2 8 3" xfId="10801" xr:uid="{802093B1-8964-4828-84AD-95D7A8F98BA8}"/>
    <cellStyle name="20% - Accent3 2 8 4" xfId="19230" xr:uid="{0864738E-AA6E-473F-828E-63C6E91AE53D}"/>
    <cellStyle name="20% - Accent3 2 9" xfId="4524" xr:uid="{00000000-0005-0000-0000-000091010000}"/>
    <cellStyle name="20% - Accent3 2 9 2" xfId="12953" xr:uid="{928DABBF-B30F-48B0-97C8-E5D65DB5686B}"/>
    <cellStyle name="20% - Accent3 2 9 3" xfId="21381" xr:uid="{23D5184A-180A-4F85-B45E-CE2B58613246}"/>
    <cellStyle name="20% - Accent3 3" xfId="22" xr:uid="{00000000-0005-0000-0000-000092010000}"/>
    <cellStyle name="20% - Accent3 3 10" xfId="17168" xr:uid="{B1BAB443-F1AF-4F82-84E8-DCF4B92F3EFD}"/>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2 2 2" xfId="15517" xr:uid="{843AD7F3-ECC1-4F42-BB78-343F2EC2192E}"/>
    <cellStyle name="20% - Accent3 3 2 2 2 2 3" xfId="23945" xr:uid="{29910508-6D60-475C-8FAF-D174EA3E640B}"/>
    <cellStyle name="20% - Accent3 3 2 2 2 3" xfId="11299" xr:uid="{1AA5757F-6685-43C9-87DF-FB8D8B1EBC93}"/>
    <cellStyle name="20% - Accent3 3 2 2 2 4" xfId="19728" xr:uid="{18D9F1FE-C6F1-45CE-BE89-E6A5C8792BE3}"/>
    <cellStyle name="20% - Accent3 3 2 2 3" xfId="4943" xr:uid="{00000000-0005-0000-0000-000097010000}"/>
    <cellStyle name="20% - Accent3 3 2 2 3 2" xfId="13372" xr:uid="{5BF0F658-D526-4B19-B541-F86F6261510F}"/>
    <cellStyle name="20% - Accent3 3 2 2 3 3" xfId="21800" xr:uid="{458774EE-FD2C-419F-992D-F576B93CAA15}"/>
    <cellStyle name="20% - Accent3 3 2 2 4" xfId="9154" xr:uid="{A80EA6E6-6820-4321-9E12-20B394DB9C62}"/>
    <cellStyle name="20% - Accent3 3 2 2 5" xfId="17583" xr:uid="{1E708946-9A98-4A46-A636-D77E0C6355DD}"/>
    <cellStyle name="20% - Accent3 3 2 3" xfId="1046" xr:uid="{00000000-0005-0000-0000-000098010000}"/>
    <cellStyle name="20% - Accent3 3 2 3 2" xfId="3277" xr:uid="{00000000-0005-0000-0000-000099010000}"/>
    <cellStyle name="20% - Accent3 3 2 3 2 2" xfId="7501" xr:uid="{00000000-0005-0000-0000-00009A010000}"/>
    <cellStyle name="20% - Accent3 3 2 3 2 2 2" xfId="15930" xr:uid="{87F9BFD1-022F-46B4-8529-B462B281E60F}"/>
    <cellStyle name="20% - Accent3 3 2 3 2 2 3" xfId="24358" xr:uid="{38A283D7-2200-4527-B4D8-E233B7F114E7}"/>
    <cellStyle name="20% - Accent3 3 2 3 2 3" xfId="11712" xr:uid="{D68B0781-5556-45BC-8C74-79BFAC3B8BD6}"/>
    <cellStyle name="20% - Accent3 3 2 3 2 4" xfId="20141" xr:uid="{57BA4B5A-B3D3-4198-ABE3-6B9904F8F087}"/>
    <cellStyle name="20% - Accent3 3 2 3 3" xfId="5356" xr:uid="{00000000-0005-0000-0000-00009B010000}"/>
    <cellStyle name="20% - Accent3 3 2 3 3 2" xfId="13785" xr:uid="{C0677034-E6BA-4877-8351-1F8E999AED22}"/>
    <cellStyle name="20% - Accent3 3 2 3 3 3" xfId="22213" xr:uid="{11BEBD14-AE73-4DCF-96F2-B84AFAC2DF14}"/>
    <cellStyle name="20% - Accent3 3 2 3 4" xfId="9567" xr:uid="{5CCCA775-F128-4AB3-81A5-E84E0D818194}"/>
    <cellStyle name="20% - Accent3 3 2 3 5" xfId="17996" xr:uid="{B6BB5C49-A020-4856-ADC6-0C454233C496}"/>
    <cellStyle name="20% - Accent3 3 2 4" xfId="1460" xr:uid="{00000000-0005-0000-0000-00009C010000}"/>
    <cellStyle name="20% - Accent3 3 2 4 2" xfId="3690" xr:uid="{00000000-0005-0000-0000-00009D010000}"/>
    <cellStyle name="20% - Accent3 3 2 4 2 2" xfId="7914" xr:uid="{00000000-0005-0000-0000-00009E010000}"/>
    <cellStyle name="20% - Accent3 3 2 4 2 2 2" xfId="16343" xr:uid="{F6AC1682-0484-4776-B7C5-95B5C639797A}"/>
    <cellStyle name="20% - Accent3 3 2 4 2 2 3" xfId="24771" xr:uid="{A7C11FF6-CDC9-4143-AD00-8FBE8DA59DE6}"/>
    <cellStyle name="20% - Accent3 3 2 4 2 3" xfId="12125" xr:uid="{754E2A16-E615-4CE5-A233-0BB550E1087A}"/>
    <cellStyle name="20% - Accent3 3 2 4 2 4" xfId="20554" xr:uid="{3355C395-DB24-415A-A764-94FD10887C17}"/>
    <cellStyle name="20% - Accent3 3 2 4 3" xfId="5769" xr:uid="{00000000-0005-0000-0000-00009F010000}"/>
    <cellStyle name="20% - Accent3 3 2 4 3 2" xfId="14198" xr:uid="{E8A19E34-55BF-4450-A283-DCADCC8A0F38}"/>
    <cellStyle name="20% - Accent3 3 2 4 3 3" xfId="22626" xr:uid="{CFE49902-A3E2-428C-B592-0E1EA899CD30}"/>
    <cellStyle name="20% - Accent3 3 2 4 4" xfId="9980" xr:uid="{5F6858C8-6D07-4F38-91D6-D6D3D83A03DF}"/>
    <cellStyle name="20% - Accent3 3 2 4 5" xfId="18409" xr:uid="{F00CE0F6-8EC7-4FA1-A8CA-8A677A110544}"/>
    <cellStyle name="20% - Accent3 3 2 5" xfId="1874" xr:uid="{00000000-0005-0000-0000-0000A0010000}"/>
    <cellStyle name="20% - Accent3 3 2 5 2" xfId="4103" xr:uid="{00000000-0005-0000-0000-0000A1010000}"/>
    <cellStyle name="20% - Accent3 3 2 5 2 2" xfId="8327" xr:uid="{00000000-0005-0000-0000-0000A2010000}"/>
    <cellStyle name="20% - Accent3 3 2 5 2 2 2" xfId="16756" xr:uid="{6FDC580F-E388-411F-8916-AEEDF6C59269}"/>
    <cellStyle name="20% - Accent3 3 2 5 2 2 3" xfId="25184" xr:uid="{828CEC80-285D-4DB6-84BE-7580CC0126A7}"/>
    <cellStyle name="20% - Accent3 3 2 5 2 3" xfId="12538" xr:uid="{009C299D-0C5B-43A9-A994-F023B977A4E3}"/>
    <cellStyle name="20% - Accent3 3 2 5 2 4" xfId="20967" xr:uid="{6071B540-CF94-4F66-9333-5533F87C9D7B}"/>
    <cellStyle name="20% - Accent3 3 2 5 3" xfId="6182" xr:uid="{00000000-0005-0000-0000-0000A3010000}"/>
    <cellStyle name="20% - Accent3 3 2 5 3 2" xfId="14611" xr:uid="{64DE86E8-F9F6-4818-976F-9BAE93F7975A}"/>
    <cellStyle name="20% - Accent3 3 2 5 3 3" xfId="23039" xr:uid="{8A7CFDF5-492E-4245-88A0-901C6DA6C890}"/>
    <cellStyle name="20% - Accent3 3 2 5 4" xfId="10393" xr:uid="{F3392E12-8847-4C52-8E5D-A42DE9E272FF}"/>
    <cellStyle name="20% - Accent3 3 2 5 5" xfId="18822" xr:uid="{29F35C14-562A-43FA-B7C5-16A6A6D38F90}"/>
    <cellStyle name="20% - Accent3 3 2 6" xfId="2287" xr:uid="{00000000-0005-0000-0000-0000A4010000}"/>
    <cellStyle name="20% - Accent3 3 2 6 2" xfId="6595" xr:uid="{00000000-0005-0000-0000-0000A5010000}"/>
    <cellStyle name="20% - Accent3 3 2 6 2 2" xfId="15024" xr:uid="{09B23981-AB51-48D9-9F07-5708FB73C8CE}"/>
    <cellStyle name="20% - Accent3 3 2 6 2 3" xfId="23452" xr:uid="{A6FDC33D-02F9-4FCA-B3B4-EABD45D5D9AB}"/>
    <cellStyle name="20% - Accent3 3 2 6 3" xfId="10806" xr:uid="{1BE5380B-81F4-49BE-8A8C-9A6213298BB6}"/>
    <cellStyle name="20% - Accent3 3 2 6 4" xfId="19235" xr:uid="{F081E12D-585D-45BD-844E-20BE216263DA}"/>
    <cellStyle name="20% - Accent3 3 2 7" xfId="4529" xr:uid="{00000000-0005-0000-0000-0000A6010000}"/>
    <cellStyle name="20% - Accent3 3 2 7 2" xfId="12958" xr:uid="{DF13C0D7-0859-423F-A0CF-6A24880CE639}"/>
    <cellStyle name="20% - Accent3 3 2 7 3" xfId="21386" xr:uid="{C8E96D09-7D44-4B1A-A882-B89C99432C52}"/>
    <cellStyle name="20% - Accent3 3 2 8" xfId="8740" xr:uid="{3CC9BDF1-D4AA-46CC-9158-2F91FE345D2A}"/>
    <cellStyle name="20% - Accent3 3 2 9" xfId="17169" xr:uid="{BBE88165-FFA3-41FB-8A61-4F3458FF7306}"/>
    <cellStyle name="20% - Accent3 3 3" xfId="592" xr:uid="{00000000-0005-0000-0000-0000A7010000}"/>
    <cellStyle name="20% - Accent3 3 3 2" xfId="2863" xr:uid="{00000000-0005-0000-0000-0000A8010000}"/>
    <cellStyle name="20% - Accent3 3 3 2 2" xfId="7087" xr:uid="{00000000-0005-0000-0000-0000A9010000}"/>
    <cellStyle name="20% - Accent3 3 3 2 2 2" xfId="15516" xr:uid="{6EF711B3-0C9A-4F6C-A500-8CBFB6CD5D7B}"/>
    <cellStyle name="20% - Accent3 3 3 2 2 3" xfId="23944" xr:uid="{567AA4AC-B816-4E85-8C36-765FD66F9861}"/>
    <cellStyle name="20% - Accent3 3 3 2 3" xfId="11298" xr:uid="{828F0303-E2D1-4020-811A-E0CB8E267606}"/>
    <cellStyle name="20% - Accent3 3 3 2 4" xfId="19727" xr:uid="{A61AD587-5B89-4784-9504-4E612413B4D2}"/>
    <cellStyle name="20% - Accent3 3 3 3" xfId="4942" xr:uid="{00000000-0005-0000-0000-0000AA010000}"/>
    <cellStyle name="20% - Accent3 3 3 3 2" xfId="13371" xr:uid="{3BCE9844-E3C4-4CD5-A55C-461F939B335D}"/>
    <cellStyle name="20% - Accent3 3 3 3 3" xfId="21799" xr:uid="{0611731B-085B-4D5B-9A2D-0AD5EDD30F3F}"/>
    <cellStyle name="20% - Accent3 3 3 4" xfId="9153" xr:uid="{6E26A894-277D-4BFC-B180-6091A2A331D1}"/>
    <cellStyle name="20% - Accent3 3 3 5" xfId="17582" xr:uid="{764E5FB9-B4FD-47B6-95E2-CB0EDD8E8BC8}"/>
    <cellStyle name="20% - Accent3 3 4" xfId="1045" xr:uid="{00000000-0005-0000-0000-0000AB010000}"/>
    <cellStyle name="20% - Accent3 3 4 2" xfId="3276" xr:uid="{00000000-0005-0000-0000-0000AC010000}"/>
    <cellStyle name="20% - Accent3 3 4 2 2" xfId="7500" xr:uid="{00000000-0005-0000-0000-0000AD010000}"/>
    <cellStyle name="20% - Accent3 3 4 2 2 2" xfId="15929" xr:uid="{1370AC8E-6BDA-4EE2-99BD-5015DFD6C738}"/>
    <cellStyle name="20% - Accent3 3 4 2 2 3" xfId="24357" xr:uid="{DE922234-02FB-4623-9B31-3A736AA3EE1B}"/>
    <cellStyle name="20% - Accent3 3 4 2 3" xfId="11711" xr:uid="{EFD6EDA3-1522-4F83-92FD-F45FDFFE4E45}"/>
    <cellStyle name="20% - Accent3 3 4 2 4" xfId="20140" xr:uid="{1D50AF3E-F48B-48E0-A136-A02055360933}"/>
    <cellStyle name="20% - Accent3 3 4 3" xfId="5355" xr:uid="{00000000-0005-0000-0000-0000AE010000}"/>
    <cellStyle name="20% - Accent3 3 4 3 2" xfId="13784" xr:uid="{C13E3194-956E-4B43-88CF-81CF4FACB0D6}"/>
    <cellStyle name="20% - Accent3 3 4 3 3" xfId="22212" xr:uid="{4E51FDC6-C985-41E1-8A0C-CBE57BB2193A}"/>
    <cellStyle name="20% - Accent3 3 4 4" xfId="9566" xr:uid="{71020318-8D42-4466-8184-CF134380D7AD}"/>
    <cellStyle name="20% - Accent3 3 4 5" xfId="17995" xr:uid="{1C4827B6-FB33-4F98-9E24-55B056317FFD}"/>
    <cellStyle name="20% - Accent3 3 5" xfId="1459" xr:uid="{00000000-0005-0000-0000-0000AF010000}"/>
    <cellStyle name="20% - Accent3 3 5 2" xfId="3689" xr:uid="{00000000-0005-0000-0000-0000B0010000}"/>
    <cellStyle name="20% - Accent3 3 5 2 2" xfId="7913" xr:uid="{00000000-0005-0000-0000-0000B1010000}"/>
    <cellStyle name="20% - Accent3 3 5 2 2 2" xfId="16342" xr:uid="{AC057455-67FB-4478-B82E-430C2AAE8C1A}"/>
    <cellStyle name="20% - Accent3 3 5 2 2 3" xfId="24770" xr:uid="{78C9DDF5-66FA-44D2-B53E-F4246079DC48}"/>
    <cellStyle name="20% - Accent3 3 5 2 3" xfId="12124" xr:uid="{EA09DE79-E12A-4114-AFEE-2C1107A37377}"/>
    <cellStyle name="20% - Accent3 3 5 2 4" xfId="20553" xr:uid="{388BC3F0-3287-4A59-8353-51C4195965CC}"/>
    <cellStyle name="20% - Accent3 3 5 3" xfId="5768" xr:uid="{00000000-0005-0000-0000-0000B2010000}"/>
    <cellStyle name="20% - Accent3 3 5 3 2" xfId="14197" xr:uid="{09117D6E-3077-44D2-AACD-28063AC48E02}"/>
    <cellStyle name="20% - Accent3 3 5 3 3" xfId="22625" xr:uid="{443205C6-DA63-4273-81AA-00FCFCFBE151}"/>
    <cellStyle name="20% - Accent3 3 5 4" xfId="9979" xr:uid="{C93DC285-8230-4803-9569-E61E3971EA79}"/>
    <cellStyle name="20% - Accent3 3 5 5" xfId="18408" xr:uid="{4412E240-7524-4B1E-92B4-071FF344CAB1}"/>
    <cellStyle name="20% - Accent3 3 6" xfId="1873" xr:uid="{00000000-0005-0000-0000-0000B3010000}"/>
    <cellStyle name="20% - Accent3 3 6 2" xfId="4102" xr:uid="{00000000-0005-0000-0000-0000B4010000}"/>
    <cellStyle name="20% - Accent3 3 6 2 2" xfId="8326" xr:uid="{00000000-0005-0000-0000-0000B5010000}"/>
    <cellStyle name="20% - Accent3 3 6 2 2 2" xfId="16755" xr:uid="{44769EF6-5986-4B4E-81F8-FEA30AE65729}"/>
    <cellStyle name="20% - Accent3 3 6 2 2 3" xfId="25183" xr:uid="{1313C31C-E8F2-4C98-81D5-5B64BC30C234}"/>
    <cellStyle name="20% - Accent3 3 6 2 3" xfId="12537" xr:uid="{8C1BDAA5-BB21-48D5-9EED-8051EA2B90AB}"/>
    <cellStyle name="20% - Accent3 3 6 2 4" xfId="20966" xr:uid="{BA2CBF65-3CDC-4E40-B211-4A77BFEDCB77}"/>
    <cellStyle name="20% - Accent3 3 6 3" xfId="6181" xr:uid="{00000000-0005-0000-0000-0000B6010000}"/>
    <cellStyle name="20% - Accent3 3 6 3 2" xfId="14610" xr:uid="{C1BA7F7B-3BE0-454E-B5E8-937E7E7D944F}"/>
    <cellStyle name="20% - Accent3 3 6 3 3" xfId="23038" xr:uid="{8F0C790F-3278-4BBB-9B89-E9FBDA4CC25C}"/>
    <cellStyle name="20% - Accent3 3 6 4" xfId="10392" xr:uid="{C25C0A58-3DCB-4446-BEDD-F0C2FBC0074A}"/>
    <cellStyle name="20% - Accent3 3 6 5" xfId="18821" xr:uid="{C0BF77C0-3B46-44D5-BF18-51BD553D6A64}"/>
    <cellStyle name="20% - Accent3 3 7" xfId="2286" xr:uid="{00000000-0005-0000-0000-0000B7010000}"/>
    <cellStyle name="20% - Accent3 3 7 2" xfId="6594" xr:uid="{00000000-0005-0000-0000-0000B8010000}"/>
    <cellStyle name="20% - Accent3 3 7 2 2" xfId="15023" xr:uid="{27CF9242-2A18-4B73-A5E6-A76E30497C39}"/>
    <cellStyle name="20% - Accent3 3 7 2 3" xfId="23451" xr:uid="{255A6F99-94D0-4E39-80E3-5397B937FE13}"/>
    <cellStyle name="20% - Accent3 3 7 3" xfId="10805" xr:uid="{A07E2869-8493-4EF8-AFBF-66BD0204F5D2}"/>
    <cellStyle name="20% - Accent3 3 7 4" xfId="19234" xr:uid="{45261242-2559-4E43-8C19-E30274DF5646}"/>
    <cellStyle name="20% - Accent3 3 8" xfId="4528" xr:uid="{00000000-0005-0000-0000-0000B9010000}"/>
    <cellStyle name="20% - Accent3 3 8 2" xfId="12957" xr:uid="{3C9A137D-6A53-48AE-B7E8-B5D4E64D4F1A}"/>
    <cellStyle name="20% - Accent3 3 8 3" xfId="21385" xr:uid="{64EA3419-28E8-40DD-BB8C-5AB9CBE19F1C}"/>
    <cellStyle name="20% - Accent3 3 9" xfId="8739" xr:uid="{64C340FF-DA8A-43F3-89AD-DB187019813D}"/>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2 2 2" xfId="15518" xr:uid="{67469E05-5D70-430C-B48B-8B4917671DF6}"/>
    <cellStyle name="20% - Accent3 4 2 2 2 3" xfId="23946" xr:uid="{F89107B3-1F85-4D4B-9899-C35648ABC140}"/>
    <cellStyle name="20% - Accent3 4 2 2 3" xfId="11300" xr:uid="{04964032-108F-4A10-A77B-0132AFA52335}"/>
    <cellStyle name="20% - Accent3 4 2 2 4" xfId="19729" xr:uid="{10E62FFC-3317-49B7-AC75-B49DD4CF0E95}"/>
    <cellStyle name="20% - Accent3 4 2 3" xfId="4944" xr:uid="{00000000-0005-0000-0000-0000BE010000}"/>
    <cellStyle name="20% - Accent3 4 2 3 2" xfId="13373" xr:uid="{BF828C8C-6D9B-4B1C-B309-450F7F51BDBF}"/>
    <cellStyle name="20% - Accent3 4 2 3 3" xfId="21801" xr:uid="{3F375FC1-1D2C-4E2E-A789-2714F5D8FE11}"/>
    <cellStyle name="20% - Accent3 4 2 4" xfId="9155" xr:uid="{26AAB0EF-3746-412B-8743-C9D7574D9F38}"/>
    <cellStyle name="20% - Accent3 4 2 5" xfId="17584" xr:uid="{1B0CD273-C90B-469C-9364-0232EA1EB74F}"/>
    <cellStyle name="20% - Accent3 4 3" xfId="1047" xr:uid="{00000000-0005-0000-0000-0000BF010000}"/>
    <cellStyle name="20% - Accent3 4 3 2" xfId="3278" xr:uid="{00000000-0005-0000-0000-0000C0010000}"/>
    <cellStyle name="20% - Accent3 4 3 2 2" xfId="7502" xr:uid="{00000000-0005-0000-0000-0000C1010000}"/>
    <cellStyle name="20% - Accent3 4 3 2 2 2" xfId="15931" xr:uid="{1D554431-431C-4BC2-A9D0-B071F47E3E88}"/>
    <cellStyle name="20% - Accent3 4 3 2 2 3" xfId="24359" xr:uid="{6265A67D-0DB9-47F9-93F5-88ECFA83DCB7}"/>
    <cellStyle name="20% - Accent3 4 3 2 3" xfId="11713" xr:uid="{50D0F195-EC67-4D2C-9EDC-9C3B6848A628}"/>
    <cellStyle name="20% - Accent3 4 3 2 4" xfId="20142" xr:uid="{D3623FFC-5459-499B-BC64-B482CA734FF8}"/>
    <cellStyle name="20% - Accent3 4 3 3" xfId="5357" xr:uid="{00000000-0005-0000-0000-0000C2010000}"/>
    <cellStyle name="20% - Accent3 4 3 3 2" xfId="13786" xr:uid="{F821AE51-8023-4C04-B889-B4087A73F1CB}"/>
    <cellStyle name="20% - Accent3 4 3 3 3" xfId="22214" xr:uid="{685CF5B8-B742-4BB4-9AA1-CE2CA6D2D104}"/>
    <cellStyle name="20% - Accent3 4 3 4" xfId="9568" xr:uid="{85A1D4EC-CBC4-454A-90A1-1E11829A5795}"/>
    <cellStyle name="20% - Accent3 4 3 5" xfId="17997" xr:uid="{F19FFC74-5FDC-4727-9614-A657CCB9B685}"/>
    <cellStyle name="20% - Accent3 4 4" xfId="1461" xr:uid="{00000000-0005-0000-0000-0000C3010000}"/>
    <cellStyle name="20% - Accent3 4 4 2" xfId="3691" xr:uid="{00000000-0005-0000-0000-0000C4010000}"/>
    <cellStyle name="20% - Accent3 4 4 2 2" xfId="7915" xr:uid="{00000000-0005-0000-0000-0000C5010000}"/>
    <cellStyle name="20% - Accent3 4 4 2 2 2" xfId="16344" xr:uid="{36B84829-D27C-4582-99E9-C55262E2878F}"/>
    <cellStyle name="20% - Accent3 4 4 2 2 3" xfId="24772" xr:uid="{2EEB62E9-E572-4078-90CF-AAFFA8145EF4}"/>
    <cellStyle name="20% - Accent3 4 4 2 3" xfId="12126" xr:uid="{BA2DFDA3-F837-485C-A3A9-CB5B4729B851}"/>
    <cellStyle name="20% - Accent3 4 4 2 4" xfId="20555" xr:uid="{2DC75455-E279-48C5-9B5B-28A39B2BB508}"/>
    <cellStyle name="20% - Accent3 4 4 3" xfId="5770" xr:uid="{00000000-0005-0000-0000-0000C6010000}"/>
    <cellStyle name="20% - Accent3 4 4 3 2" xfId="14199" xr:uid="{4E00F213-C436-476A-93D5-E34E2EC819CB}"/>
    <cellStyle name="20% - Accent3 4 4 3 3" xfId="22627" xr:uid="{01541779-D570-4789-BA38-53ED6FD49949}"/>
    <cellStyle name="20% - Accent3 4 4 4" xfId="9981" xr:uid="{EDA8F6FB-3303-46B2-9F2D-C5305FEA6CB0}"/>
    <cellStyle name="20% - Accent3 4 4 5" xfId="18410" xr:uid="{F76C94EC-FE02-482C-8606-0050F2377B84}"/>
    <cellStyle name="20% - Accent3 4 5" xfId="1875" xr:uid="{00000000-0005-0000-0000-0000C7010000}"/>
    <cellStyle name="20% - Accent3 4 5 2" xfId="4104" xr:uid="{00000000-0005-0000-0000-0000C8010000}"/>
    <cellStyle name="20% - Accent3 4 5 2 2" xfId="8328" xr:uid="{00000000-0005-0000-0000-0000C9010000}"/>
    <cellStyle name="20% - Accent3 4 5 2 2 2" xfId="16757" xr:uid="{1CF1B24B-E327-49F9-827C-E73C4930B9BD}"/>
    <cellStyle name="20% - Accent3 4 5 2 2 3" xfId="25185" xr:uid="{EBC04AF9-AB56-4B7E-B08B-94843F1A25CF}"/>
    <cellStyle name="20% - Accent3 4 5 2 3" xfId="12539" xr:uid="{EAAEDCE9-ED4B-47D2-8D24-2A5B086CA950}"/>
    <cellStyle name="20% - Accent3 4 5 2 4" xfId="20968" xr:uid="{F3104539-EDEF-48E3-A4E5-BBBEF59F9525}"/>
    <cellStyle name="20% - Accent3 4 5 3" xfId="6183" xr:uid="{00000000-0005-0000-0000-0000CA010000}"/>
    <cellStyle name="20% - Accent3 4 5 3 2" xfId="14612" xr:uid="{45D8AB88-9AA7-45C4-A663-411B0D765ABB}"/>
    <cellStyle name="20% - Accent3 4 5 3 3" xfId="23040" xr:uid="{05955685-D61B-4E3C-B679-036C9EE6F951}"/>
    <cellStyle name="20% - Accent3 4 5 4" xfId="10394" xr:uid="{82CC5B7F-A822-4734-81C0-1968D24DFADC}"/>
    <cellStyle name="20% - Accent3 4 5 5" xfId="18823" xr:uid="{05A8F29F-B17E-4ACD-96FE-1C88E4826B80}"/>
    <cellStyle name="20% - Accent3 4 6" xfId="2288" xr:uid="{00000000-0005-0000-0000-0000CB010000}"/>
    <cellStyle name="20% - Accent3 4 6 2" xfId="6596" xr:uid="{00000000-0005-0000-0000-0000CC010000}"/>
    <cellStyle name="20% - Accent3 4 6 2 2" xfId="15025" xr:uid="{E2383546-88A8-4475-BFF8-E7B913E42D7F}"/>
    <cellStyle name="20% - Accent3 4 6 2 3" xfId="23453" xr:uid="{C95F7B7D-E4D6-4F34-ACA5-B59E179EDD5A}"/>
    <cellStyle name="20% - Accent3 4 6 3" xfId="10807" xr:uid="{F28CC8EB-D0AC-412C-9976-44826AADE576}"/>
    <cellStyle name="20% - Accent3 4 6 4" xfId="19236" xr:uid="{63D959CA-AE34-4BB7-BF8D-960042BF30D3}"/>
    <cellStyle name="20% - Accent3 4 7" xfId="4530" xr:uid="{00000000-0005-0000-0000-0000CD010000}"/>
    <cellStyle name="20% - Accent3 4 7 2" xfId="12959" xr:uid="{8373EF59-8710-49E6-BD0E-81BCBB52DCF5}"/>
    <cellStyle name="20% - Accent3 4 7 3" xfId="21387" xr:uid="{AA7AF5C5-2EEB-44D9-82FA-F372BDBC140E}"/>
    <cellStyle name="20% - Accent3 4 8" xfId="8741" xr:uid="{8B83BE89-9923-421C-96AC-3512F79F89D6}"/>
    <cellStyle name="20% - Accent3 4 9" xfId="17170" xr:uid="{47B59A19-09E1-4F7C-B479-5E6A463CB561}"/>
    <cellStyle name="20% - Accent3 5" xfId="587" xr:uid="{00000000-0005-0000-0000-0000CE010000}"/>
    <cellStyle name="20% - Accent3 5 2" xfId="2858" xr:uid="{00000000-0005-0000-0000-0000CF010000}"/>
    <cellStyle name="20% - Accent3 5 2 2" xfId="7082" xr:uid="{00000000-0005-0000-0000-0000D0010000}"/>
    <cellStyle name="20% - Accent3 5 2 2 2" xfId="15511" xr:uid="{33058967-681C-4D78-A0A3-A0E0DC6EA1AA}"/>
    <cellStyle name="20% - Accent3 5 2 2 3" xfId="23939" xr:uid="{119302F8-E559-4B37-999B-B8594F4AC2C8}"/>
    <cellStyle name="20% - Accent3 5 2 3" xfId="11293" xr:uid="{FD831606-C973-4C0F-A599-87B07072217C}"/>
    <cellStyle name="20% - Accent3 5 2 4" xfId="19722" xr:uid="{5F1B54A1-6DA2-4E82-AE43-70A7C8FB5877}"/>
    <cellStyle name="20% - Accent3 5 3" xfId="4937" xr:uid="{00000000-0005-0000-0000-0000D1010000}"/>
    <cellStyle name="20% - Accent3 5 3 2" xfId="13366" xr:uid="{CC29F4E5-CFDE-4BA8-B311-A588D2D1C36F}"/>
    <cellStyle name="20% - Accent3 5 3 3" xfId="21794" xr:uid="{81CAB91D-6582-49A3-98CB-C742A16714AE}"/>
    <cellStyle name="20% - Accent3 5 4" xfId="9148" xr:uid="{3D5273A2-0A0F-4B8C-ABD9-3C305A203D5E}"/>
    <cellStyle name="20% - Accent3 5 5" xfId="17577" xr:uid="{06F5421B-54DB-4DF5-B651-B8F3C78907C4}"/>
    <cellStyle name="20% - Accent3 6" xfId="1040" xr:uid="{00000000-0005-0000-0000-0000D2010000}"/>
    <cellStyle name="20% - Accent3 6 2" xfId="3271" xr:uid="{00000000-0005-0000-0000-0000D3010000}"/>
    <cellStyle name="20% - Accent3 6 2 2" xfId="7495" xr:uid="{00000000-0005-0000-0000-0000D4010000}"/>
    <cellStyle name="20% - Accent3 6 2 2 2" xfId="15924" xr:uid="{3D912B5A-4AF2-4990-85F3-2607DA9C3758}"/>
    <cellStyle name="20% - Accent3 6 2 2 3" xfId="24352" xr:uid="{FFA46860-19E8-463F-B545-6BDBD2D09C9F}"/>
    <cellStyle name="20% - Accent3 6 2 3" xfId="11706" xr:uid="{4187AB07-8300-4B9A-8C38-E90036498C7A}"/>
    <cellStyle name="20% - Accent3 6 2 4" xfId="20135" xr:uid="{A1133851-8924-47B2-80A7-85F06447A71A}"/>
    <cellStyle name="20% - Accent3 6 3" xfId="5350" xr:uid="{00000000-0005-0000-0000-0000D5010000}"/>
    <cellStyle name="20% - Accent3 6 3 2" xfId="13779" xr:uid="{FBAB617C-7EAD-4682-AA34-0C00F812F848}"/>
    <cellStyle name="20% - Accent3 6 3 3" xfId="22207" xr:uid="{F8A17ACD-AEA4-4FD9-9BC4-2EFC18DC03AF}"/>
    <cellStyle name="20% - Accent3 6 4" xfId="9561" xr:uid="{B283D32A-3173-4209-A02C-908E019A89DB}"/>
    <cellStyle name="20% - Accent3 6 5" xfId="17990" xr:uid="{A15CC512-A93A-475A-9E0D-546F4F5F5738}"/>
    <cellStyle name="20% - Accent3 7" xfId="1454" xr:uid="{00000000-0005-0000-0000-0000D6010000}"/>
    <cellStyle name="20% - Accent3 7 2" xfId="3684" xr:uid="{00000000-0005-0000-0000-0000D7010000}"/>
    <cellStyle name="20% - Accent3 7 2 2" xfId="7908" xr:uid="{00000000-0005-0000-0000-0000D8010000}"/>
    <cellStyle name="20% - Accent3 7 2 2 2" xfId="16337" xr:uid="{AD45464C-160A-4442-AFF4-0BAED240DFB1}"/>
    <cellStyle name="20% - Accent3 7 2 2 3" xfId="24765" xr:uid="{AC19E54E-653D-4522-B59A-84073234F253}"/>
    <cellStyle name="20% - Accent3 7 2 3" xfId="12119" xr:uid="{5ADC4792-169D-4DB7-826A-E41DE06FDAEF}"/>
    <cellStyle name="20% - Accent3 7 2 4" xfId="20548" xr:uid="{2C93C86C-73BE-4435-9636-29CF468DB0B5}"/>
    <cellStyle name="20% - Accent3 7 3" xfId="5763" xr:uid="{00000000-0005-0000-0000-0000D9010000}"/>
    <cellStyle name="20% - Accent3 7 3 2" xfId="14192" xr:uid="{7CCB2E2E-0C56-478E-BBCF-AC8E23A4E314}"/>
    <cellStyle name="20% - Accent3 7 3 3" xfId="22620" xr:uid="{AD6BA3C6-9FEE-4FC3-B5D9-01D0586B4014}"/>
    <cellStyle name="20% - Accent3 7 4" xfId="9974" xr:uid="{ECA4F790-61EE-4488-AA10-3A5FFE2B47E5}"/>
    <cellStyle name="20% - Accent3 7 5" xfId="18403" xr:uid="{59B31F07-3541-41C0-9195-D7180FDA5E1E}"/>
    <cellStyle name="20% - Accent3 8" xfId="1868" xr:uid="{00000000-0005-0000-0000-0000DA010000}"/>
    <cellStyle name="20% - Accent3 8 2" xfId="4097" xr:uid="{00000000-0005-0000-0000-0000DB010000}"/>
    <cellStyle name="20% - Accent3 8 2 2" xfId="8321" xr:uid="{00000000-0005-0000-0000-0000DC010000}"/>
    <cellStyle name="20% - Accent3 8 2 2 2" xfId="16750" xr:uid="{756D78FC-91C6-4BD6-8C06-1B2B3636A456}"/>
    <cellStyle name="20% - Accent3 8 2 2 3" xfId="25178" xr:uid="{B6EB4570-8C20-4A83-93F2-D1B0B6A9BE0D}"/>
    <cellStyle name="20% - Accent3 8 2 3" xfId="12532" xr:uid="{8A5BD25D-B2A4-46B5-9585-54FD55D41D75}"/>
    <cellStyle name="20% - Accent3 8 2 4" xfId="20961" xr:uid="{98922302-6B58-4451-A3B2-50E8CB2D03D2}"/>
    <cellStyle name="20% - Accent3 8 3" xfId="6176" xr:uid="{00000000-0005-0000-0000-0000DD010000}"/>
    <cellStyle name="20% - Accent3 8 3 2" xfId="14605" xr:uid="{389DB5AC-0C57-42C6-96A9-673CE8E0C8CE}"/>
    <cellStyle name="20% - Accent3 8 3 3" xfId="23033" xr:uid="{553937C8-04D7-468C-BF89-24FC167A8F02}"/>
    <cellStyle name="20% - Accent3 8 4" xfId="10387" xr:uid="{B8AF5E89-D60B-4A54-AA4F-7416233911F9}"/>
    <cellStyle name="20% - Accent3 8 5" xfId="18816" xr:uid="{1604C59A-E1EE-4B4E-9AF3-0871B32329AD}"/>
    <cellStyle name="20% - Accent3 9" xfId="2281" xr:uid="{00000000-0005-0000-0000-0000DE010000}"/>
    <cellStyle name="20% - Accent3 9 2" xfId="6589" xr:uid="{00000000-0005-0000-0000-0000DF010000}"/>
    <cellStyle name="20% - Accent3 9 2 2" xfId="15018" xr:uid="{C6C33306-6EEC-4A32-899F-2D87AA953599}"/>
    <cellStyle name="20% - Accent3 9 2 3" xfId="23446" xr:uid="{C245BBD0-056C-4577-9FB6-42E02AB26528}"/>
    <cellStyle name="20% - Accent3 9 3" xfId="10800" xr:uid="{24379DB2-BDB6-401D-A503-CC1870546C2B}"/>
    <cellStyle name="20% - Accent3 9 4" xfId="19229" xr:uid="{249206B0-08DC-4E29-B505-FBF089E478F5}"/>
    <cellStyle name="20% - Accent4" xfId="25" builtinId="42" customBuiltin="1"/>
    <cellStyle name="20% - Accent4 10" xfId="4531" xr:uid="{00000000-0005-0000-0000-0000E1010000}"/>
    <cellStyle name="20% - Accent4 10 2" xfId="12960" xr:uid="{57F30B4C-8B8F-49C1-99AD-F4448A494A9F}"/>
    <cellStyle name="20% - Accent4 10 3" xfId="21388" xr:uid="{0DA04D0A-DFC7-46AD-BBD0-49BA576C9DE9}"/>
    <cellStyle name="20% - Accent4 11" xfId="8742" xr:uid="{B6093585-8C2D-48E2-A147-048EB3F67040}"/>
    <cellStyle name="20% - Accent4 12" xfId="17171" xr:uid="{4DD33BE5-2CBB-410A-BEE9-2AC979CA9D6E}"/>
    <cellStyle name="20% - Accent4 2" xfId="26" xr:uid="{00000000-0005-0000-0000-0000E2010000}"/>
    <cellStyle name="20% - Accent4 2 10" xfId="8743" xr:uid="{BF95BFF6-7FC3-40DF-BFDD-B465085EB1F2}"/>
    <cellStyle name="20% - Accent4 2 11" xfId="17172" xr:uid="{4D99A5D6-3778-419F-86C4-1E7FE4E1473B}"/>
    <cellStyle name="20% - Accent4 2 2" xfId="27" xr:uid="{00000000-0005-0000-0000-0000E3010000}"/>
    <cellStyle name="20% - Accent4 2 2 10" xfId="17173" xr:uid="{9708E9E5-8FAB-4ECC-A588-A0E9F0BE6F4D}"/>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2 2 2" xfId="15522" xr:uid="{0E369760-3BA4-41BE-B1D6-2850E87935DA}"/>
    <cellStyle name="20% - Accent4 2 2 2 2 2 2 3" xfId="23950" xr:uid="{4EE4A493-7EAA-432A-B29E-4B596AEC2E29}"/>
    <cellStyle name="20% - Accent4 2 2 2 2 2 3" xfId="11304" xr:uid="{D28D7947-4E0E-4471-8C0C-A3F170F1ED6B}"/>
    <cellStyle name="20% - Accent4 2 2 2 2 2 4" xfId="19733" xr:uid="{844E76BA-4978-4CA5-8359-FF69F7E1DD6B}"/>
    <cellStyle name="20% - Accent4 2 2 2 2 3" xfId="4948" xr:uid="{00000000-0005-0000-0000-0000E8010000}"/>
    <cellStyle name="20% - Accent4 2 2 2 2 3 2" xfId="13377" xr:uid="{EC8CEA9E-EEE4-4062-B665-71A26A8D872C}"/>
    <cellStyle name="20% - Accent4 2 2 2 2 3 3" xfId="21805" xr:uid="{CAEA5D34-354D-4710-B059-76A2D7F91C64}"/>
    <cellStyle name="20% - Accent4 2 2 2 2 4" xfId="9159" xr:uid="{E9344B61-205D-4FE8-A0CE-33AED79765FB}"/>
    <cellStyle name="20% - Accent4 2 2 2 2 5" xfId="17588" xr:uid="{6878FDB4-CBC8-4E56-BF0D-FB37CD5640D2}"/>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2 2 2" xfId="15935" xr:uid="{78903FFA-A56E-45D3-95F3-7C52E5743EDD}"/>
    <cellStyle name="20% - Accent4 2 2 2 3 2 2 3" xfId="24363" xr:uid="{4803F9C4-0828-494F-8E7B-DBC5BB9C3BB5}"/>
    <cellStyle name="20% - Accent4 2 2 2 3 2 3" xfId="11717" xr:uid="{C03706AA-46B1-444B-BA6C-B0DA14332798}"/>
    <cellStyle name="20% - Accent4 2 2 2 3 2 4" xfId="20146" xr:uid="{E737EB4E-9F4D-4B27-B62D-AC9685394BF4}"/>
    <cellStyle name="20% - Accent4 2 2 2 3 3" xfId="5361" xr:uid="{00000000-0005-0000-0000-0000EC010000}"/>
    <cellStyle name="20% - Accent4 2 2 2 3 3 2" xfId="13790" xr:uid="{1EB407E7-58BB-4805-A989-194E53756EAA}"/>
    <cellStyle name="20% - Accent4 2 2 2 3 3 3" xfId="22218" xr:uid="{4EC54F41-7798-42CB-9805-00771E8DE180}"/>
    <cellStyle name="20% - Accent4 2 2 2 3 4" xfId="9572" xr:uid="{C6D158E2-0D12-4318-9707-63C35395E8DF}"/>
    <cellStyle name="20% - Accent4 2 2 2 3 5" xfId="18001" xr:uid="{1FCDDD04-B9A3-479B-8233-AE429D969D8F}"/>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2 2 2" xfId="16348" xr:uid="{F1F8FE15-62E4-4734-897F-3AC997FDA8AA}"/>
    <cellStyle name="20% - Accent4 2 2 2 4 2 2 3" xfId="24776" xr:uid="{E4510EAE-F40B-44BA-AB5D-87D84320C5D4}"/>
    <cellStyle name="20% - Accent4 2 2 2 4 2 3" xfId="12130" xr:uid="{9E694424-2E68-46CB-B942-F19EB4E943D1}"/>
    <cellStyle name="20% - Accent4 2 2 2 4 2 4" xfId="20559" xr:uid="{235997E8-1B25-4DFD-BD4A-7FACA809ED89}"/>
    <cellStyle name="20% - Accent4 2 2 2 4 3" xfId="5774" xr:uid="{00000000-0005-0000-0000-0000F0010000}"/>
    <cellStyle name="20% - Accent4 2 2 2 4 3 2" xfId="14203" xr:uid="{9E8D572A-DC6C-49E7-89DA-B3E080D5B818}"/>
    <cellStyle name="20% - Accent4 2 2 2 4 3 3" xfId="22631" xr:uid="{35D3F204-5D6F-4BFF-9D25-007401BC987C}"/>
    <cellStyle name="20% - Accent4 2 2 2 4 4" xfId="9985" xr:uid="{B7533B5F-3D49-440B-8D88-D75E488D5401}"/>
    <cellStyle name="20% - Accent4 2 2 2 4 5" xfId="18414" xr:uid="{7A02DEB6-1465-4628-9F1B-B83BE6C84DE5}"/>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2 2 2" xfId="16761" xr:uid="{98D4E9BD-03D3-4201-AF9C-FD630958C391}"/>
    <cellStyle name="20% - Accent4 2 2 2 5 2 2 3" xfId="25189" xr:uid="{A6C8F4B3-56A7-49E9-80BC-2F71D5F0D59B}"/>
    <cellStyle name="20% - Accent4 2 2 2 5 2 3" xfId="12543" xr:uid="{FED846D5-B0F6-42C5-8DC5-E4CE659EE681}"/>
    <cellStyle name="20% - Accent4 2 2 2 5 2 4" xfId="20972" xr:uid="{5FE73AF6-5643-43D4-9549-53605A764DD8}"/>
    <cellStyle name="20% - Accent4 2 2 2 5 3" xfId="6187" xr:uid="{00000000-0005-0000-0000-0000F4010000}"/>
    <cellStyle name="20% - Accent4 2 2 2 5 3 2" xfId="14616" xr:uid="{A9AF4A60-2AD8-49BE-898F-2D164690662A}"/>
    <cellStyle name="20% - Accent4 2 2 2 5 3 3" xfId="23044" xr:uid="{973BD4DF-FED0-4E03-B361-5426771A38CE}"/>
    <cellStyle name="20% - Accent4 2 2 2 5 4" xfId="10398" xr:uid="{7D505778-5D32-4733-9D88-FEE978C7A497}"/>
    <cellStyle name="20% - Accent4 2 2 2 5 5" xfId="18827" xr:uid="{00DD687A-0829-4C0E-94D9-CCAB9B656891}"/>
    <cellStyle name="20% - Accent4 2 2 2 6" xfId="2292" xr:uid="{00000000-0005-0000-0000-0000F5010000}"/>
    <cellStyle name="20% - Accent4 2 2 2 6 2" xfId="6600" xr:uid="{00000000-0005-0000-0000-0000F6010000}"/>
    <cellStyle name="20% - Accent4 2 2 2 6 2 2" xfId="15029" xr:uid="{18CEA7C6-3572-4F70-9E91-C7661B5A15A3}"/>
    <cellStyle name="20% - Accent4 2 2 2 6 2 3" xfId="23457" xr:uid="{BCC42539-D290-4DF1-8AAC-A0F1B3F7D41E}"/>
    <cellStyle name="20% - Accent4 2 2 2 6 3" xfId="10811" xr:uid="{1053292F-CBA6-430F-B6A5-3E0C4956D538}"/>
    <cellStyle name="20% - Accent4 2 2 2 6 4" xfId="19240" xr:uid="{B25162D6-A139-4C31-8D85-ACE2BA2E0227}"/>
    <cellStyle name="20% - Accent4 2 2 2 7" xfId="4534" xr:uid="{00000000-0005-0000-0000-0000F7010000}"/>
    <cellStyle name="20% - Accent4 2 2 2 7 2" xfId="12963" xr:uid="{5EA3BF16-894E-4711-AF01-9756A060A5A5}"/>
    <cellStyle name="20% - Accent4 2 2 2 7 3" xfId="21391" xr:uid="{9B8AE51E-091C-41B5-AB32-CB24BC32E174}"/>
    <cellStyle name="20% - Accent4 2 2 2 8" xfId="8745" xr:uid="{8038A38D-A76B-4693-9A0D-B4B0431BE7A3}"/>
    <cellStyle name="20% - Accent4 2 2 2 9" xfId="17174" xr:uid="{FBB3A59E-62EB-43DC-9ED4-C4737634A8A9}"/>
    <cellStyle name="20% - Accent4 2 2 3" xfId="597" xr:uid="{00000000-0005-0000-0000-0000F8010000}"/>
    <cellStyle name="20% - Accent4 2 2 3 2" xfId="2868" xr:uid="{00000000-0005-0000-0000-0000F9010000}"/>
    <cellStyle name="20% - Accent4 2 2 3 2 2" xfId="7092" xr:uid="{00000000-0005-0000-0000-0000FA010000}"/>
    <cellStyle name="20% - Accent4 2 2 3 2 2 2" xfId="15521" xr:uid="{45BBFA11-A9BA-4D54-AE8B-66FC15E01936}"/>
    <cellStyle name="20% - Accent4 2 2 3 2 2 3" xfId="23949" xr:uid="{B1D288EE-2FF8-40B5-A816-36738A81BF7C}"/>
    <cellStyle name="20% - Accent4 2 2 3 2 3" xfId="11303" xr:uid="{54DFB865-55DC-4B6B-8E19-94BD55D92927}"/>
    <cellStyle name="20% - Accent4 2 2 3 2 4" xfId="19732" xr:uid="{C44D3FE2-FF18-47B8-963B-AFA82665E40E}"/>
    <cellStyle name="20% - Accent4 2 2 3 3" xfId="4947" xr:uid="{00000000-0005-0000-0000-0000FB010000}"/>
    <cellStyle name="20% - Accent4 2 2 3 3 2" xfId="13376" xr:uid="{EA685FAF-C54B-4A72-B7FA-2E73BE5EFA91}"/>
    <cellStyle name="20% - Accent4 2 2 3 3 3" xfId="21804" xr:uid="{1BC20254-6B2B-4BDE-B5AF-5420C539E565}"/>
    <cellStyle name="20% - Accent4 2 2 3 4" xfId="9158" xr:uid="{7D80E591-60AE-4D2F-81B1-611C075AD9D7}"/>
    <cellStyle name="20% - Accent4 2 2 3 5" xfId="17587" xr:uid="{32CE738B-D9DF-4AD6-88DF-6711CE31EE69}"/>
    <cellStyle name="20% - Accent4 2 2 4" xfId="1050" xr:uid="{00000000-0005-0000-0000-0000FC010000}"/>
    <cellStyle name="20% - Accent4 2 2 4 2" xfId="3281" xr:uid="{00000000-0005-0000-0000-0000FD010000}"/>
    <cellStyle name="20% - Accent4 2 2 4 2 2" xfId="7505" xr:uid="{00000000-0005-0000-0000-0000FE010000}"/>
    <cellStyle name="20% - Accent4 2 2 4 2 2 2" xfId="15934" xr:uid="{635B2682-B84C-4684-A35E-C6DECF8C2D46}"/>
    <cellStyle name="20% - Accent4 2 2 4 2 2 3" xfId="24362" xr:uid="{14B9A68C-359B-4CAB-93F2-5F15F95A7978}"/>
    <cellStyle name="20% - Accent4 2 2 4 2 3" xfId="11716" xr:uid="{4F2EB388-04A1-4F63-9B0C-1930EA3BC186}"/>
    <cellStyle name="20% - Accent4 2 2 4 2 4" xfId="20145" xr:uid="{C58DC352-432C-4DC5-949C-2453BBE9E48E}"/>
    <cellStyle name="20% - Accent4 2 2 4 3" xfId="5360" xr:uid="{00000000-0005-0000-0000-0000FF010000}"/>
    <cellStyle name="20% - Accent4 2 2 4 3 2" xfId="13789" xr:uid="{98CE7FE9-F090-453B-A05D-D61295CC97B5}"/>
    <cellStyle name="20% - Accent4 2 2 4 3 3" xfId="22217" xr:uid="{B575C2AA-C456-4D12-A725-92F559B1EF7C}"/>
    <cellStyle name="20% - Accent4 2 2 4 4" xfId="9571" xr:uid="{20C7D47F-D654-4B99-9ED7-A1C20051AFEF}"/>
    <cellStyle name="20% - Accent4 2 2 4 5" xfId="18000" xr:uid="{306E1BD4-974F-4CA6-94E0-E8F4637B457B}"/>
    <cellStyle name="20% - Accent4 2 2 5" xfId="1464" xr:uid="{00000000-0005-0000-0000-000000020000}"/>
    <cellStyle name="20% - Accent4 2 2 5 2" xfId="3694" xr:uid="{00000000-0005-0000-0000-000001020000}"/>
    <cellStyle name="20% - Accent4 2 2 5 2 2" xfId="7918" xr:uid="{00000000-0005-0000-0000-000002020000}"/>
    <cellStyle name="20% - Accent4 2 2 5 2 2 2" xfId="16347" xr:uid="{5D47DDA1-B918-4984-BA5D-769AA5EC58FA}"/>
    <cellStyle name="20% - Accent4 2 2 5 2 2 3" xfId="24775" xr:uid="{6BAA80BB-F2E6-4689-A06D-B87858B11164}"/>
    <cellStyle name="20% - Accent4 2 2 5 2 3" xfId="12129" xr:uid="{8694248C-F485-4B5D-A02D-B6E090CEE6BD}"/>
    <cellStyle name="20% - Accent4 2 2 5 2 4" xfId="20558" xr:uid="{B3A67B78-D201-47C8-8181-72EFB38E7118}"/>
    <cellStyle name="20% - Accent4 2 2 5 3" xfId="5773" xr:uid="{00000000-0005-0000-0000-000003020000}"/>
    <cellStyle name="20% - Accent4 2 2 5 3 2" xfId="14202" xr:uid="{8A54BD5D-FFDF-4723-B722-B0EC53537913}"/>
    <cellStyle name="20% - Accent4 2 2 5 3 3" xfId="22630" xr:uid="{226FE64D-EF92-4FDA-87B0-D1DDF86373A1}"/>
    <cellStyle name="20% - Accent4 2 2 5 4" xfId="9984" xr:uid="{109FD6E1-45BB-4FAA-80AB-5817D7F0A692}"/>
    <cellStyle name="20% - Accent4 2 2 5 5" xfId="18413" xr:uid="{0ED62BCA-983C-42C2-8E5D-531FC709A770}"/>
    <cellStyle name="20% - Accent4 2 2 6" xfId="1878" xr:uid="{00000000-0005-0000-0000-000004020000}"/>
    <cellStyle name="20% - Accent4 2 2 6 2" xfId="4107" xr:uid="{00000000-0005-0000-0000-000005020000}"/>
    <cellStyle name="20% - Accent4 2 2 6 2 2" xfId="8331" xr:uid="{00000000-0005-0000-0000-000006020000}"/>
    <cellStyle name="20% - Accent4 2 2 6 2 2 2" xfId="16760" xr:uid="{679502EC-7F82-4B36-B6B3-E9534E597CCC}"/>
    <cellStyle name="20% - Accent4 2 2 6 2 2 3" xfId="25188" xr:uid="{65E9DB99-D12A-4443-A52A-64F2D721B004}"/>
    <cellStyle name="20% - Accent4 2 2 6 2 3" xfId="12542" xr:uid="{3161E14C-B0BC-47F0-B487-04B0A0B76A36}"/>
    <cellStyle name="20% - Accent4 2 2 6 2 4" xfId="20971" xr:uid="{015D1AB1-8303-44F7-9B16-85DF4992D0A7}"/>
    <cellStyle name="20% - Accent4 2 2 6 3" xfId="6186" xr:uid="{00000000-0005-0000-0000-000007020000}"/>
    <cellStyle name="20% - Accent4 2 2 6 3 2" xfId="14615" xr:uid="{4E31391E-793F-4993-8241-4392B2E16A98}"/>
    <cellStyle name="20% - Accent4 2 2 6 3 3" xfId="23043" xr:uid="{054D134A-270D-4470-B804-4ED4BF249917}"/>
    <cellStyle name="20% - Accent4 2 2 6 4" xfId="10397" xr:uid="{F940B5E9-12A8-4A5F-A25A-9A651A755979}"/>
    <cellStyle name="20% - Accent4 2 2 6 5" xfId="18826" xr:uid="{6A86FF27-149F-4654-BE68-6BAC3AF3E75D}"/>
    <cellStyle name="20% - Accent4 2 2 7" xfId="2291" xr:uid="{00000000-0005-0000-0000-000008020000}"/>
    <cellStyle name="20% - Accent4 2 2 7 2" xfId="6599" xr:uid="{00000000-0005-0000-0000-000009020000}"/>
    <cellStyle name="20% - Accent4 2 2 7 2 2" xfId="15028" xr:uid="{6E43F8F6-484D-47D8-9F1C-2AFD1DF5A5E0}"/>
    <cellStyle name="20% - Accent4 2 2 7 2 3" xfId="23456" xr:uid="{379D8E41-BC1D-40B9-8285-8B1B74CA9CCA}"/>
    <cellStyle name="20% - Accent4 2 2 7 3" xfId="10810" xr:uid="{707BA862-798B-43E2-83D9-A2CD6E8A7E6B}"/>
    <cellStyle name="20% - Accent4 2 2 7 4" xfId="19239" xr:uid="{EAEE7B17-017C-420E-857A-C66DB37765C0}"/>
    <cellStyle name="20% - Accent4 2 2 8" xfId="4533" xr:uid="{00000000-0005-0000-0000-00000A020000}"/>
    <cellStyle name="20% - Accent4 2 2 8 2" xfId="12962" xr:uid="{327068D3-C798-44E3-ABE4-1142A44949F6}"/>
    <cellStyle name="20% - Accent4 2 2 8 3" xfId="21390" xr:uid="{19DD68E2-4A3D-4BCD-8CE0-A1DF31C4C1FD}"/>
    <cellStyle name="20% - Accent4 2 2 9" xfId="8744" xr:uid="{1E4170CE-BAA3-446C-8FE0-274B50EA2888}"/>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2 2 2" xfId="15523" xr:uid="{A3FD1168-74BE-4FDD-81D8-E7526E7A708E}"/>
    <cellStyle name="20% - Accent4 2 3 2 2 2 3" xfId="23951" xr:uid="{E30D22C7-3348-4A73-88C4-3516A3AC5EEE}"/>
    <cellStyle name="20% - Accent4 2 3 2 2 3" xfId="11305" xr:uid="{3851F3C3-3244-4F06-BCB6-2C3FC6DA0AB5}"/>
    <cellStyle name="20% - Accent4 2 3 2 2 4" xfId="19734" xr:uid="{54682AF8-B8E5-4790-8975-60C7829D1A9D}"/>
    <cellStyle name="20% - Accent4 2 3 2 3" xfId="4949" xr:uid="{00000000-0005-0000-0000-00000F020000}"/>
    <cellStyle name="20% - Accent4 2 3 2 3 2" xfId="13378" xr:uid="{B3AEEF81-11F1-4273-B935-895E8CB3092D}"/>
    <cellStyle name="20% - Accent4 2 3 2 3 3" xfId="21806" xr:uid="{E7C9283B-47AC-4BEA-996C-B2D676D9C04B}"/>
    <cellStyle name="20% - Accent4 2 3 2 4" xfId="9160" xr:uid="{677A096F-FAE7-4C55-9482-B7EEC794886F}"/>
    <cellStyle name="20% - Accent4 2 3 2 5" xfId="17589" xr:uid="{AFBC6350-71C8-4A98-9D1D-FB074949764C}"/>
    <cellStyle name="20% - Accent4 2 3 3" xfId="1052" xr:uid="{00000000-0005-0000-0000-000010020000}"/>
    <cellStyle name="20% - Accent4 2 3 3 2" xfId="3283" xr:uid="{00000000-0005-0000-0000-000011020000}"/>
    <cellStyle name="20% - Accent4 2 3 3 2 2" xfId="7507" xr:uid="{00000000-0005-0000-0000-000012020000}"/>
    <cellStyle name="20% - Accent4 2 3 3 2 2 2" xfId="15936" xr:uid="{7E7D40B9-FDDA-406D-81FD-AE94B50E81B5}"/>
    <cellStyle name="20% - Accent4 2 3 3 2 2 3" xfId="24364" xr:uid="{9D08B2C7-53DE-4B37-8276-A30374B8367F}"/>
    <cellStyle name="20% - Accent4 2 3 3 2 3" xfId="11718" xr:uid="{00CD8094-4F78-4F92-AB0E-500B578A1CF8}"/>
    <cellStyle name="20% - Accent4 2 3 3 2 4" xfId="20147" xr:uid="{99EC5865-33BB-4BE2-AB47-316AF71B4E23}"/>
    <cellStyle name="20% - Accent4 2 3 3 3" xfId="5362" xr:uid="{00000000-0005-0000-0000-000013020000}"/>
    <cellStyle name="20% - Accent4 2 3 3 3 2" xfId="13791" xr:uid="{F6A122D7-5D96-4998-9B42-48F24015EBE6}"/>
    <cellStyle name="20% - Accent4 2 3 3 3 3" xfId="22219" xr:uid="{F53B566F-5202-4086-AEF5-F80E5A062530}"/>
    <cellStyle name="20% - Accent4 2 3 3 4" xfId="9573" xr:uid="{19183A90-890E-4F68-9C38-DA06E74654CD}"/>
    <cellStyle name="20% - Accent4 2 3 3 5" xfId="18002" xr:uid="{EA3E5641-40BE-4371-B9CD-B6D538203B31}"/>
    <cellStyle name="20% - Accent4 2 3 4" xfId="1466" xr:uid="{00000000-0005-0000-0000-000014020000}"/>
    <cellStyle name="20% - Accent4 2 3 4 2" xfId="3696" xr:uid="{00000000-0005-0000-0000-000015020000}"/>
    <cellStyle name="20% - Accent4 2 3 4 2 2" xfId="7920" xr:uid="{00000000-0005-0000-0000-000016020000}"/>
    <cellStyle name="20% - Accent4 2 3 4 2 2 2" xfId="16349" xr:uid="{CE567FD1-6BF6-4653-BDB9-49ECFE80AC21}"/>
    <cellStyle name="20% - Accent4 2 3 4 2 2 3" xfId="24777" xr:uid="{2DEF2AE1-C7D2-44AC-B1CD-75237DC435A7}"/>
    <cellStyle name="20% - Accent4 2 3 4 2 3" xfId="12131" xr:uid="{587D1081-78EF-49F8-8BCE-9260C83F73C3}"/>
    <cellStyle name="20% - Accent4 2 3 4 2 4" xfId="20560" xr:uid="{E72FAD7D-FCE2-4266-A53E-A68B4D32ADEA}"/>
    <cellStyle name="20% - Accent4 2 3 4 3" xfId="5775" xr:uid="{00000000-0005-0000-0000-000017020000}"/>
    <cellStyle name="20% - Accent4 2 3 4 3 2" xfId="14204" xr:uid="{ADD258A6-445C-40C2-983D-1D428B83C9BC}"/>
    <cellStyle name="20% - Accent4 2 3 4 3 3" xfId="22632" xr:uid="{04FDEAC9-257C-484B-BE40-1706E46FDA73}"/>
    <cellStyle name="20% - Accent4 2 3 4 4" xfId="9986" xr:uid="{80980511-012F-4345-A52E-D6B2395AD4F9}"/>
    <cellStyle name="20% - Accent4 2 3 4 5" xfId="18415" xr:uid="{AB8A3158-784C-4657-A65F-8AEC46E595DF}"/>
    <cellStyle name="20% - Accent4 2 3 5" xfId="1880" xr:uid="{00000000-0005-0000-0000-000018020000}"/>
    <cellStyle name="20% - Accent4 2 3 5 2" xfId="4109" xr:uid="{00000000-0005-0000-0000-000019020000}"/>
    <cellStyle name="20% - Accent4 2 3 5 2 2" xfId="8333" xr:uid="{00000000-0005-0000-0000-00001A020000}"/>
    <cellStyle name="20% - Accent4 2 3 5 2 2 2" xfId="16762" xr:uid="{42DF2A40-13FA-4228-9565-35936FDC861A}"/>
    <cellStyle name="20% - Accent4 2 3 5 2 2 3" xfId="25190" xr:uid="{2DEBDCAF-4CAE-4CBB-B01B-3DAAF33995A7}"/>
    <cellStyle name="20% - Accent4 2 3 5 2 3" xfId="12544" xr:uid="{397632C8-8234-4783-A661-1ED55606ADAE}"/>
    <cellStyle name="20% - Accent4 2 3 5 2 4" xfId="20973" xr:uid="{00D738E7-E82F-424F-BD8A-CE5651D9895E}"/>
    <cellStyle name="20% - Accent4 2 3 5 3" xfId="6188" xr:uid="{00000000-0005-0000-0000-00001B020000}"/>
    <cellStyle name="20% - Accent4 2 3 5 3 2" xfId="14617" xr:uid="{20978EDF-462D-4D5F-96B6-1C955D29DBBF}"/>
    <cellStyle name="20% - Accent4 2 3 5 3 3" xfId="23045" xr:uid="{ECC9806C-9C29-4B61-AC9E-19E23E81459B}"/>
    <cellStyle name="20% - Accent4 2 3 5 4" xfId="10399" xr:uid="{36B1BE1C-1EEE-4191-AB66-19EEFC09E2E6}"/>
    <cellStyle name="20% - Accent4 2 3 5 5" xfId="18828" xr:uid="{22647DE6-B203-4409-822C-F0468642F2D7}"/>
    <cellStyle name="20% - Accent4 2 3 6" xfId="2293" xr:uid="{00000000-0005-0000-0000-00001C020000}"/>
    <cellStyle name="20% - Accent4 2 3 6 2" xfId="6601" xr:uid="{00000000-0005-0000-0000-00001D020000}"/>
    <cellStyle name="20% - Accent4 2 3 6 2 2" xfId="15030" xr:uid="{3A082F9A-F5CD-48AE-BA9D-E29D902E0D05}"/>
    <cellStyle name="20% - Accent4 2 3 6 2 3" xfId="23458" xr:uid="{08A65FF3-DCD5-48DA-A516-F9E830DA1B1D}"/>
    <cellStyle name="20% - Accent4 2 3 6 3" xfId="10812" xr:uid="{370FA300-2AEA-4A93-BB9E-22D4E91C7EB3}"/>
    <cellStyle name="20% - Accent4 2 3 6 4" xfId="19241" xr:uid="{61755B09-EC60-4022-91BF-6692ABE0B801}"/>
    <cellStyle name="20% - Accent4 2 3 7" xfId="4535" xr:uid="{00000000-0005-0000-0000-00001E020000}"/>
    <cellStyle name="20% - Accent4 2 3 7 2" xfId="12964" xr:uid="{937AD3C1-8131-4A02-B7E9-E7D433AFB199}"/>
    <cellStyle name="20% - Accent4 2 3 7 3" xfId="21392" xr:uid="{130DD28A-05D9-4A96-9B90-88B1E30BD981}"/>
    <cellStyle name="20% - Accent4 2 3 8" xfId="8746" xr:uid="{AE3E5EE7-A4DE-4A3C-ADE3-C5592DCAA916}"/>
    <cellStyle name="20% - Accent4 2 3 9" xfId="17175" xr:uid="{A2E4761D-FEE4-4E69-9636-BD110C4A4E76}"/>
    <cellStyle name="20% - Accent4 2 4" xfId="596" xr:uid="{00000000-0005-0000-0000-00001F020000}"/>
    <cellStyle name="20% - Accent4 2 4 2" xfId="2867" xr:uid="{00000000-0005-0000-0000-000020020000}"/>
    <cellStyle name="20% - Accent4 2 4 2 2" xfId="7091" xr:uid="{00000000-0005-0000-0000-000021020000}"/>
    <cellStyle name="20% - Accent4 2 4 2 2 2" xfId="15520" xr:uid="{8E167E6E-675F-44AA-9B72-36573A9F7881}"/>
    <cellStyle name="20% - Accent4 2 4 2 2 3" xfId="23948" xr:uid="{2E3EA7F9-E155-4509-A929-8C412B6F066C}"/>
    <cellStyle name="20% - Accent4 2 4 2 3" xfId="11302" xr:uid="{C8EE1E7B-DB41-4E9F-8ECA-A81E072965D6}"/>
    <cellStyle name="20% - Accent4 2 4 2 4" xfId="19731" xr:uid="{DC37D26D-D84F-46EC-8517-39BBA3FDAB0B}"/>
    <cellStyle name="20% - Accent4 2 4 3" xfId="4946" xr:uid="{00000000-0005-0000-0000-000022020000}"/>
    <cellStyle name="20% - Accent4 2 4 3 2" xfId="13375" xr:uid="{C59C0BE1-33A3-4C88-B4DA-BD5DE83C6BDA}"/>
    <cellStyle name="20% - Accent4 2 4 3 3" xfId="21803" xr:uid="{037C1ACF-6ADF-4EF5-82EB-CAB5BF7FD88E}"/>
    <cellStyle name="20% - Accent4 2 4 4" xfId="9157" xr:uid="{740AEAF3-348E-4996-AFB1-16EF4426EB6A}"/>
    <cellStyle name="20% - Accent4 2 4 5" xfId="17586" xr:uid="{3E8EEF2C-DD5D-4805-92EF-54343724BBFF}"/>
    <cellStyle name="20% - Accent4 2 5" xfId="1049" xr:uid="{00000000-0005-0000-0000-000023020000}"/>
    <cellStyle name="20% - Accent4 2 5 2" xfId="3280" xr:uid="{00000000-0005-0000-0000-000024020000}"/>
    <cellStyle name="20% - Accent4 2 5 2 2" xfId="7504" xr:uid="{00000000-0005-0000-0000-000025020000}"/>
    <cellStyle name="20% - Accent4 2 5 2 2 2" xfId="15933" xr:uid="{FA452559-0288-4B2B-8F87-E340C1A48746}"/>
    <cellStyle name="20% - Accent4 2 5 2 2 3" xfId="24361" xr:uid="{DDE70B0A-F1E3-4E1A-9B84-C4B246287BC8}"/>
    <cellStyle name="20% - Accent4 2 5 2 3" xfId="11715" xr:uid="{10792442-9673-4AB1-9B62-C23E6FFF64BA}"/>
    <cellStyle name="20% - Accent4 2 5 2 4" xfId="20144" xr:uid="{10AD3C31-2647-4372-A856-3070726FBF74}"/>
    <cellStyle name="20% - Accent4 2 5 3" xfId="5359" xr:uid="{00000000-0005-0000-0000-000026020000}"/>
    <cellStyle name="20% - Accent4 2 5 3 2" xfId="13788" xr:uid="{250F07EC-D4CA-4C70-AFC0-A30436795541}"/>
    <cellStyle name="20% - Accent4 2 5 3 3" xfId="22216" xr:uid="{62916504-3848-42C8-A9B8-96537F5263F7}"/>
    <cellStyle name="20% - Accent4 2 5 4" xfId="9570" xr:uid="{F8B0DF7A-768E-4F71-B6C6-B9C869C92254}"/>
    <cellStyle name="20% - Accent4 2 5 5" xfId="17999" xr:uid="{F5179AA4-EA98-417F-BA35-1D62569C06B1}"/>
    <cellStyle name="20% - Accent4 2 6" xfId="1463" xr:uid="{00000000-0005-0000-0000-000027020000}"/>
    <cellStyle name="20% - Accent4 2 6 2" xfId="3693" xr:uid="{00000000-0005-0000-0000-000028020000}"/>
    <cellStyle name="20% - Accent4 2 6 2 2" xfId="7917" xr:uid="{00000000-0005-0000-0000-000029020000}"/>
    <cellStyle name="20% - Accent4 2 6 2 2 2" xfId="16346" xr:uid="{0421A517-A23F-48DA-9A90-888CCA5A83A6}"/>
    <cellStyle name="20% - Accent4 2 6 2 2 3" xfId="24774" xr:uid="{ED5D9BDC-CA02-4E90-9A94-2C98DCBF09D5}"/>
    <cellStyle name="20% - Accent4 2 6 2 3" xfId="12128" xr:uid="{A0486587-1940-4883-96F3-776FF48DBDC5}"/>
    <cellStyle name="20% - Accent4 2 6 2 4" xfId="20557" xr:uid="{B78FBFD4-28BE-49EE-890F-F48ED68A1F25}"/>
    <cellStyle name="20% - Accent4 2 6 3" xfId="5772" xr:uid="{00000000-0005-0000-0000-00002A020000}"/>
    <cellStyle name="20% - Accent4 2 6 3 2" xfId="14201" xr:uid="{BA089E9D-5A55-4719-A7BF-C8FBF28EDF2C}"/>
    <cellStyle name="20% - Accent4 2 6 3 3" xfId="22629" xr:uid="{ADF91B64-27D9-44FD-A929-3F3A95122B00}"/>
    <cellStyle name="20% - Accent4 2 6 4" xfId="9983" xr:uid="{51D1D04D-5FC2-4EAC-9F03-B891C666A4CF}"/>
    <cellStyle name="20% - Accent4 2 6 5" xfId="18412" xr:uid="{7227333A-9B42-42BE-9665-B36165FBA33F}"/>
    <cellStyle name="20% - Accent4 2 7" xfId="1877" xr:uid="{00000000-0005-0000-0000-00002B020000}"/>
    <cellStyle name="20% - Accent4 2 7 2" xfId="4106" xr:uid="{00000000-0005-0000-0000-00002C020000}"/>
    <cellStyle name="20% - Accent4 2 7 2 2" xfId="8330" xr:uid="{00000000-0005-0000-0000-00002D020000}"/>
    <cellStyle name="20% - Accent4 2 7 2 2 2" xfId="16759" xr:uid="{321F21E6-2C88-4905-ADEC-85799804671D}"/>
    <cellStyle name="20% - Accent4 2 7 2 2 3" xfId="25187" xr:uid="{02B73649-35ED-4D29-BB7B-306EEFD3C8E1}"/>
    <cellStyle name="20% - Accent4 2 7 2 3" xfId="12541" xr:uid="{CFB413CF-FFD8-400B-AA5A-B5070166E5A9}"/>
    <cellStyle name="20% - Accent4 2 7 2 4" xfId="20970" xr:uid="{DF1EC8B7-AE14-4EB5-8389-F4DEB95E3274}"/>
    <cellStyle name="20% - Accent4 2 7 3" xfId="6185" xr:uid="{00000000-0005-0000-0000-00002E020000}"/>
    <cellStyle name="20% - Accent4 2 7 3 2" xfId="14614" xr:uid="{E679CDF5-FFF9-461C-A0DD-20D078F14295}"/>
    <cellStyle name="20% - Accent4 2 7 3 3" xfId="23042" xr:uid="{D9BD7C64-0F6E-44D4-934B-802AED8ED32E}"/>
    <cellStyle name="20% - Accent4 2 7 4" xfId="10396" xr:uid="{5389A710-2C23-44F9-8590-1F8CE041D5D4}"/>
    <cellStyle name="20% - Accent4 2 7 5" xfId="18825" xr:uid="{6645D891-D1DD-4E97-93FE-D974ADEE75B4}"/>
    <cellStyle name="20% - Accent4 2 8" xfId="2290" xr:uid="{00000000-0005-0000-0000-00002F020000}"/>
    <cellStyle name="20% - Accent4 2 8 2" xfId="6598" xr:uid="{00000000-0005-0000-0000-000030020000}"/>
    <cellStyle name="20% - Accent4 2 8 2 2" xfId="15027" xr:uid="{07A79A31-3A9E-4E37-94C6-245F88359CF1}"/>
    <cellStyle name="20% - Accent4 2 8 2 3" xfId="23455" xr:uid="{AA4B7DAF-E92A-4570-A2F4-812E56FDE9ED}"/>
    <cellStyle name="20% - Accent4 2 8 3" xfId="10809" xr:uid="{815FDC06-2AC7-434B-88FB-1683B0352B46}"/>
    <cellStyle name="20% - Accent4 2 8 4" xfId="19238" xr:uid="{85E2E07E-1FB9-468F-BB49-47B0E6AF51C8}"/>
    <cellStyle name="20% - Accent4 2 9" xfId="4532" xr:uid="{00000000-0005-0000-0000-000031020000}"/>
    <cellStyle name="20% - Accent4 2 9 2" xfId="12961" xr:uid="{8CF41BE0-BA68-4B4F-B942-51663C86306E}"/>
    <cellStyle name="20% - Accent4 2 9 3" xfId="21389" xr:uid="{61E9FCD6-F775-4D04-82B3-47234FAF2CEA}"/>
    <cellStyle name="20% - Accent4 3" xfId="30" xr:uid="{00000000-0005-0000-0000-000032020000}"/>
    <cellStyle name="20% - Accent4 3 10" xfId="17176" xr:uid="{2CD2C784-8DB5-41A1-BE95-8B7165C639B8}"/>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2 2 2" xfId="15525" xr:uid="{7FD234BE-E312-47D8-8F75-8A50762CE622}"/>
    <cellStyle name="20% - Accent4 3 2 2 2 2 3" xfId="23953" xr:uid="{1CD201D8-0AEC-430C-B6C8-324DD1B1F7B2}"/>
    <cellStyle name="20% - Accent4 3 2 2 2 3" xfId="11307" xr:uid="{E61FF327-72CE-4BC8-A837-7C4911FB1FCF}"/>
    <cellStyle name="20% - Accent4 3 2 2 2 4" xfId="19736" xr:uid="{4847A879-DC37-43A6-A40C-7146B0E9B177}"/>
    <cellStyle name="20% - Accent4 3 2 2 3" xfId="4951" xr:uid="{00000000-0005-0000-0000-000037020000}"/>
    <cellStyle name="20% - Accent4 3 2 2 3 2" xfId="13380" xr:uid="{FBA37253-48EC-473C-B071-9B3B6E2E9E1A}"/>
    <cellStyle name="20% - Accent4 3 2 2 3 3" xfId="21808" xr:uid="{C165ABC7-89BE-4161-80F1-CB2F1E242CAD}"/>
    <cellStyle name="20% - Accent4 3 2 2 4" xfId="9162" xr:uid="{0EC232B9-6188-4C2F-83AB-EB871003900B}"/>
    <cellStyle name="20% - Accent4 3 2 2 5" xfId="17591" xr:uid="{315FDF7D-8536-409A-8F71-181972B898B8}"/>
    <cellStyle name="20% - Accent4 3 2 3" xfId="1054" xr:uid="{00000000-0005-0000-0000-000038020000}"/>
    <cellStyle name="20% - Accent4 3 2 3 2" xfId="3285" xr:uid="{00000000-0005-0000-0000-000039020000}"/>
    <cellStyle name="20% - Accent4 3 2 3 2 2" xfId="7509" xr:uid="{00000000-0005-0000-0000-00003A020000}"/>
    <cellStyle name="20% - Accent4 3 2 3 2 2 2" xfId="15938" xr:uid="{25BCC60F-71DA-4CB6-95AB-D254BD357454}"/>
    <cellStyle name="20% - Accent4 3 2 3 2 2 3" xfId="24366" xr:uid="{58D5811F-4132-4AAA-ABD7-DFA4D7DCC71E}"/>
    <cellStyle name="20% - Accent4 3 2 3 2 3" xfId="11720" xr:uid="{563C6C33-39E7-4A01-B860-F6270E7CB20D}"/>
    <cellStyle name="20% - Accent4 3 2 3 2 4" xfId="20149" xr:uid="{8B73B764-1899-48EE-A00C-B268F86CB630}"/>
    <cellStyle name="20% - Accent4 3 2 3 3" xfId="5364" xr:uid="{00000000-0005-0000-0000-00003B020000}"/>
    <cellStyle name="20% - Accent4 3 2 3 3 2" xfId="13793" xr:uid="{D7669502-0D58-481C-8C81-2423BA963667}"/>
    <cellStyle name="20% - Accent4 3 2 3 3 3" xfId="22221" xr:uid="{102B4656-C78D-4E65-AD4D-DFD16279ECF1}"/>
    <cellStyle name="20% - Accent4 3 2 3 4" xfId="9575" xr:uid="{A954659A-0187-4DC6-A204-8FE3D89F07A6}"/>
    <cellStyle name="20% - Accent4 3 2 3 5" xfId="18004" xr:uid="{DFB1B3B0-65B2-4AB1-A651-791BFC838518}"/>
    <cellStyle name="20% - Accent4 3 2 4" xfId="1468" xr:uid="{00000000-0005-0000-0000-00003C020000}"/>
    <cellStyle name="20% - Accent4 3 2 4 2" xfId="3698" xr:uid="{00000000-0005-0000-0000-00003D020000}"/>
    <cellStyle name="20% - Accent4 3 2 4 2 2" xfId="7922" xr:uid="{00000000-0005-0000-0000-00003E020000}"/>
    <cellStyle name="20% - Accent4 3 2 4 2 2 2" xfId="16351" xr:uid="{2BE00885-EBF0-49A5-8E13-2A4E480C542F}"/>
    <cellStyle name="20% - Accent4 3 2 4 2 2 3" xfId="24779" xr:uid="{36C1F78B-878B-4B30-BD38-0F82B9BFFE45}"/>
    <cellStyle name="20% - Accent4 3 2 4 2 3" xfId="12133" xr:uid="{B82E6FC5-CD9D-4FCC-95C1-23DBD3BD1D6C}"/>
    <cellStyle name="20% - Accent4 3 2 4 2 4" xfId="20562" xr:uid="{D6777FE4-C6D4-4A5F-B370-7DCFD8798062}"/>
    <cellStyle name="20% - Accent4 3 2 4 3" xfId="5777" xr:uid="{00000000-0005-0000-0000-00003F020000}"/>
    <cellStyle name="20% - Accent4 3 2 4 3 2" xfId="14206" xr:uid="{46599004-A49D-445E-95D7-BD657C98C1D1}"/>
    <cellStyle name="20% - Accent4 3 2 4 3 3" xfId="22634" xr:uid="{DB63B11A-8041-45B1-B464-12E296F0824B}"/>
    <cellStyle name="20% - Accent4 3 2 4 4" xfId="9988" xr:uid="{CF4F4940-72E9-4C3B-A0C9-5F642B3FB3B8}"/>
    <cellStyle name="20% - Accent4 3 2 4 5" xfId="18417" xr:uid="{6443D28F-77C5-4E09-9B76-433D6ECD19C8}"/>
    <cellStyle name="20% - Accent4 3 2 5" xfId="1882" xr:uid="{00000000-0005-0000-0000-000040020000}"/>
    <cellStyle name="20% - Accent4 3 2 5 2" xfId="4111" xr:uid="{00000000-0005-0000-0000-000041020000}"/>
    <cellStyle name="20% - Accent4 3 2 5 2 2" xfId="8335" xr:uid="{00000000-0005-0000-0000-000042020000}"/>
    <cellStyle name="20% - Accent4 3 2 5 2 2 2" xfId="16764" xr:uid="{685CF1BF-4D61-4481-9ABD-634B3B2C1408}"/>
    <cellStyle name="20% - Accent4 3 2 5 2 2 3" xfId="25192" xr:uid="{BFC19461-0F9C-414E-9D54-BD55B45EC192}"/>
    <cellStyle name="20% - Accent4 3 2 5 2 3" xfId="12546" xr:uid="{30D7F105-CEAA-4FF2-A70F-209C66BAE9D7}"/>
    <cellStyle name="20% - Accent4 3 2 5 2 4" xfId="20975" xr:uid="{CD1CBD3C-1471-473F-82D2-F1134DD0EEED}"/>
    <cellStyle name="20% - Accent4 3 2 5 3" xfId="6190" xr:uid="{00000000-0005-0000-0000-000043020000}"/>
    <cellStyle name="20% - Accent4 3 2 5 3 2" xfId="14619" xr:uid="{3224FF78-A6B3-4B3A-B04E-F61E3B4E9E17}"/>
    <cellStyle name="20% - Accent4 3 2 5 3 3" xfId="23047" xr:uid="{DADB4B7A-7E17-40B8-8BA8-D36B18F30FB6}"/>
    <cellStyle name="20% - Accent4 3 2 5 4" xfId="10401" xr:uid="{650B24BA-688A-4605-8485-E63C1A72DE4B}"/>
    <cellStyle name="20% - Accent4 3 2 5 5" xfId="18830" xr:uid="{B68AC2DF-44DE-47E9-98D3-63F94CC9A136}"/>
    <cellStyle name="20% - Accent4 3 2 6" xfId="2295" xr:uid="{00000000-0005-0000-0000-000044020000}"/>
    <cellStyle name="20% - Accent4 3 2 6 2" xfId="6603" xr:uid="{00000000-0005-0000-0000-000045020000}"/>
    <cellStyle name="20% - Accent4 3 2 6 2 2" xfId="15032" xr:uid="{A3E51604-DEDF-405A-A23B-D2EDA54F87C8}"/>
    <cellStyle name="20% - Accent4 3 2 6 2 3" xfId="23460" xr:uid="{6F359DA4-EE60-4819-A1FC-88DDEB640BBE}"/>
    <cellStyle name="20% - Accent4 3 2 6 3" xfId="10814" xr:uid="{EAD71548-C9C0-44DF-ABF1-64B9D23A6941}"/>
    <cellStyle name="20% - Accent4 3 2 6 4" xfId="19243" xr:uid="{6D726802-B976-4B20-9A91-281E1A4B4705}"/>
    <cellStyle name="20% - Accent4 3 2 7" xfId="4537" xr:uid="{00000000-0005-0000-0000-000046020000}"/>
    <cellStyle name="20% - Accent4 3 2 7 2" xfId="12966" xr:uid="{77075A7F-EB42-48A3-829D-5F3C36938C43}"/>
    <cellStyle name="20% - Accent4 3 2 7 3" xfId="21394" xr:uid="{93E6247F-0766-41CD-872A-531E84F4AA88}"/>
    <cellStyle name="20% - Accent4 3 2 8" xfId="8748" xr:uid="{DF2F1FD3-34D0-452A-928A-68FA71BCA882}"/>
    <cellStyle name="20% - Accent4 3 2 9" xfId="17177" xr:uid="{FDC6508F-F819-4943-B744-B0217A84688D}"/>
    <cellStyle name="20% - Accent4 3 3" xfId="600" xr:uid="{00000000-0005-0000-0000-000047020000}"/>
    <cellStyle name="20% - Accent4 3 3 2" xfId="2871" xr:uid="{00000000-0005-0000-0000-000048020000}"/>
    <cellStyle name="20% - Accent4 3 3 2 2" xfId="7095" xr:uid="{00000000-0005-0000-0000-000049020000}"/>
    <cellStyle name="20% - Accent4 3 3 2 2 2" xfId="15524" xr:uid="{DC91AA28-DD33-4124-98DE-995AA8529D6E}"/>
    <cellStyle name="20% - Accent4 3 3 2 2 3" xfId="23952" xr:uid="{E8C8429D-F3B0-49CE-B866-A1D8F735EB11}"/>
    <cellStyle name="20% - Accent4 3 3 2 3" xfId="11306" xr:uid="{5B9D796A-68A6-44A9-923D-6019100859F5}"/>
    <cellStyle name="20% - Accent4 3 3 2 4" xfId="19735" xr:uid="{9DEFB262-6A06-4F14-B87D-E42C75C3F513}"/>
    <cellStyle name="20% - Accent4 3 3 3" xfId="4950" xr:uid="{00000000-0005-0000-0000-00004A020000}"/>
    <cellStyle name="20% - Accent4 3 3 3 2" xfId="13379" xr:uid="{598509A6-BE8C-4A18-A8EB-8D3344B255A5}"/>
    <cellStyle name="20% - Accent4 3 3 3 3" xfId="21807" xr:uid="{901120F3-642F-4089-B784-405BC61B7A95}"/>
    <cellStyle name="20% - Accent4 3 3 4" xfId="9161" xr:uid="{1BBFF4E6-E69D-4F61-AD2E-87E84EB046B5}"/>
    <cellStyle name="20% - Accent4 3 3 5" xfId="17590" xr:uid="{B612EC35-2DF2-4375-993D-E3E33843EF10}"/>
    <cellStyle name="20% - Accent4 3 4" xfId="1053" xr:uid="{00000000-0005-0000-0000-00004B020000}"/>
    <cellStyle name="20% - Accent4 3 4 2" xfId="3284" xr:uid="{00000000-0005-0000-0000-00004C020000}"/>
    <cellStyle name="20% - Accent4 3 4 2 2" xfId="7508" xr:uid="{00000000-0005-0000-0000-00004D020000}"/>
    <cellStyle name="20% - Accent4 3 4 2 2 2" xfId="15937" xr:uid="{6FD3A454-EC2B-4EDB-AE50-1DD8D9D5C2A6}"/>
    <cellStyle name="20% - Accent4 3 4 2 2 3" xfId="24365" xr:uid="{A5C59928-4FFB-4E72-A1FE-C2BCEB162CFC}"/>
    <cellStyle name="20% - Accent4 3 4 2 3" xfId="11719" xr:uid="{C83822E8-2FCD-476C-A793-029B70315370}"/>
    <cellStyle name="20% - Accent4 3 4 2 4" xfId="20148" xr:uid="{ACFAE3F8-7802-4C4B-BC8B-2236C00817F4}"/>
    <cellStyle name="20% - Accent4 3 4 3" xfId="5363" xr:uid="{00000000-0005-0000-0000-00004E020000}"/>
    <cellStyle name="20% - Accent4 3 4 3 2" xfId="13792" xr:uid="{65811478-540C-4E35-8202-4E0FEC3E1688}"/>
    <cellStyle name="20% - Accent4 3 4 3 3" xfId="22220" xr:uid="{FF3B5099-C9E6-4CAD-9B99-93A7F2B75DC0}"/>
    <cellStyle name="20% - Accent4 3 4 4" xfId="9574" xr:uid="{FA578CF8-DBEB-4E16-88E7-7D26EBB3640D}"/>
    <cellStyle name="20% - Accent4 3 4 5" xfId="18003" xr:uid="{507528BF-6359-4224-B2CF-7CC96BA99142}"/>
    <cellStyle name="20% - Accent4 3 5" xfId="1467" xr:uid="{00000000-0005-0000-0000-00004F020000}"/>
    <cellStyle name="20% - Accent4 3 5 2" xfId="3697" xr:uid="{00000000-0005-0000-0000-000050020000}"/>
    <cellStyle name="20% - Accent4 3 5 2 2" xfId="7921" xr:uid="{00000000-0005-0000-0000-000051020000}"/>
    <cellStyle name="20% - Accent4 3 5 2 2 2" xfId="16350" xr:uid="{8A43F09B-CCD7-4AFD-A0D4-788518C37883}"/>
    <cellStyle name="20% - Accent4 3 5 2 2 3" xfId="24778" xr:uid="{6C781060-C797-4F7C-8A15-98741AF5D5E5}"/>
    <cellStyle name="20% - Accent4 3 5 2 3" xfId="12132" xr:uid="{57481677-CF01-4CE0-B5F2-966E472F6F53}"/>
    <cellStyle name="20% - Accent4 3 5 2 4" xfId="20561" xr:uid="{E1AC62B6-CE37-4ED3-9257-3801833DA4FE}"/>
    <cellStyle name="20% - Accent4 3 5 3" xfId="5776" xr:uid="{00000000-0005-0000-0000-000052020000}"/>
    <cellStyle name="20% - Accent4 3 5 3 2" xfId="14205" xr:uid="{EC84304E-3E4C-4BA3-8289-085C404E6D70}"/>
    <cellStyle name="20% - Accent4 3 5 3 3" xfId="22633" xr:uid="{52300E7A-EEAB-40AD-808B-CE05BC858397}"/>
    <cellStyle name="20% - Accent4 3 5 4" xfId="9987" xr:uid="{06AADD72-7B3B-4B35-9B5B-037A1AA45EB8}"/>
    <cellStyle name="20% - Accent4 3 5 5" xfId="18416" xr:uid="{D0A452F9-5E3F-431A-B61F-2F944009054D}"/>
    <cellStyle name="20% - Accent4 3 6" xfId="1881" xr:uid="{00000000-0005-0000-0000-000053020000}"/>
    <cellStyle name="20% - Accent4 3 6 2" xfId="4110" xr:uid="{00000000-0005-0000-0000-000054020000}"/>
    <cellStyle name="20% - Accent4 3 6 2 2" xfId="8334" xr:uid="{00000000-0005-0000-0000-000055020000}"/>
    <cellStyle name="20% - Accent4 3 6 2 2 2" xfId="16763" xr:uid="{80C2F65C-66D9-4D29-9C69-C6EF6027726B}"/>
    <cellStyle name="20% - Accent4 3 6 2 2 3" xfId="25191" xr:uid="{C57A20A7-E39C-46A0-9835-757FB1D1B4CF}"/>
    <cellStyle name="20% - Accent4 3 6 2 3" xfId="12545" xr:uid="{010085BA-B46A-482A-A292-9DAF75BD80CE}"/>
    <cellStyle name="20% - Accent4 3 6 2 4" xfId="20974" xr:uid="{E433BD41-962B-4F59-B341-3B9619ACF601}"/>
    <cellStyle name="20% - Accent4 3 6 3" xfId="6189" xr:uid="{00000000-0005-0000-0000-000056020000}"/>
    <cellStyle name="20% - Accent4 3 6 3 2" xfId="14618" xr:uid="{C0328388-895A-415A-A1C0-1DAA92FA30D1}"/>
    <cellStyle name="20% - Accent4 3 6 3 3" xfId="23046" xr:uid="{E33C5635-6C6B-4B84-A1AB-A21ED38C57D4}"/>
    <cellStyle name="20% - Accent4 3 6 4" xfId="10400" xr:uid="{E5501423-AE40-4EBD-8EA3-09B5258ABAAC}"/>
    <cellStyle name="20% - Accent4 3 6 5" xfId="18829" xr:uid="{1223B889-BFBD-4E0E-BDA7-9B84E14AC748}"/>
    <cellStyle name="20% - Accent4 3 7" xfId="2294" xr:uid="{00000000-0005-0000-0000-000057020000}"/>
    <cellStyle name="20% - Accent4 3 7 2" xfId="6602" xr:uid="{00000000-0005-0000-0000-000058020000}"/>
    <cellStyle name="20% - Accent4 3 7 2 2" xfId="15031" xr:uid="{12FC3ADD-DF57-46B3-A656-99A1D613FD3B}"/>
    <cellStyle name="20% - Accent4 3 7 2 3" xfId="23459" xr:uid="{AFD95AA0-CF55-4A1C-AB6B-025C976B4E56}"/>
    <cellStyle name="20% - Accent4 3 7 3" xfId="10813" xr:uid="{7FFEB259-F5DD-4219-970B-8ACA4AFAEFF2}"/>
    <cellStyle name="20% - Accent4 3 7 4" xfId="19242" xr:uid="{61ED9254-CB20-48AC-823E-10EE66F4C0CD}"/>
    <cellStyle name="20% - Accent4 3 8" xfId="4536" xr:uid="{00000000-0005-0000-0000-000059020000}"/>
    <cellStyle name="20% - Accent4 3 8 2" xfId="12965" xr:uid="{F5FBD9B0-2690-4D85-9A3D-D760CF7918A4}"/>
    <cellStyle name="20% - Accent4 3 8 3" xfId="21393" xr:uid="{54A9EF23-026A-4390-B666-62D3F1549BEF}"/>
    <cellStyle name="20% - Accent4 3 9" xfId="8747" xr:uid="{D6412870-B907-4D0F-B60A-FD232279D463}"/>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2 2 2" xfId="15526" xr:uid="{C42FE371-E239-4804-84A9-C384404266DB}"/>
    <cellStyle name="20% - Accent4 4 2 2 2 3" xfId="23954" xr:uid="{385BE7B6-08FE-4559-90E2-AE4DDECE4BA1}"/>
    <cellStyle name="20% - Accent4 4 2 2 3" xfId="11308" xr:uid="{2E3CBA6C-A761-4111-A498-BC322B0A3AFB}"/>
    <cellStyle name="20% - Accent4 4 2 2 4" xfId="19737" xr:uid="{A6099ED9-40A1-4C07-8E29-BA1B0684B93F}"/>
    <cellStyle name="20% - Accent4 4 2 3" xfId="4952" xr:uid="{00000000-0005-0000-0000-00005E020000}"/>
    <cellStyle name="20% - Accent4 4 2 3 2" xfId="13381" xr:uid="{D9C4753A-AA17-478D-9E4C-96C68422E71B}"/>
    <cellStyle name="20% - Accent4 4 2 3 3" xfId="21809" xr:uid="{3CEB82E0-8485-4142-8625-92EB5939D5CB}"/>
    <cellStyle name="20% - Accent4 4 2 4" xfId="9163" xr:uid="{9C595D62-80E0-48AB-964F-735395B0FC0A}"/>
    <cellStyle name="20% - Accent4 4 2 5" xfId="17592" xr:uid="{AEFC35BC-F297-4F98-AB86-87F4E73456FF}"/>
    <cellStyle name="20% - Accent4 4 3" xfId="1055" xr:uid="{00000000-0005-0000-0000-00005F020000}"/>
    <cellStyle name="20% - Accent4 4 3 2" xfId="3286" xr:uid="{00000000-0005-0000-0000-000060020000}"/>
    <cellStyle name="20% - Accent4 4 3 2 2" xfId="7510" xr:uid="{00000000-0005-0000-0000-000061020000}"/>
    <cellStyle name="20% - Accent4 4 3 2 2 2" xfId="15939" xr:uid="{18DE9B7A-B10D-4ADD-8220-BC14B811C677}"/>
    <cellStyle name="20% - Accent4 4 3 2 2 3" xfId="24367" xr:uid="{0E33C6E8-7353-45B0-A796-C0D581D306A9}"/>
    <cellStyle name="20% - Accent4 4 3 2 3" xfId="11721" xr:uid="{2E2B53CC-B77C-424C-ABDD-F76C4A046CAF}"/>
    <cellStyle name="20% - Accent4 4 3 2 4" xfId="20150" xr:uid="{03D384EA-4894-407D-B160-9A07CA286BC7}"/>
    <cellStyle name="20% - Accent4 4 3 3" xfId="5365" xr:uid="{00000000-0005-0000-0000-000062020000}"/>
    <cellStyle name="20% - Accent4 4 3 3 2" xfId="13794" xr:uid="{C452C838-40AE-4DD9-9733-BA44E32ABEE5}"/>
    <cellStyle name="20% - Accent4 4 3 3 3" xfId="22222" xr:uid="{D6082D13-BA92-4C82-8D0A-BEBB13B53B73}"/>
    <cellStyle name="20% - Accent4 4 3 4" xfId="9576" xr:uid="{73CFD1F2-94FF-4A2D-A915-E8D76BBAFFCE}"/>
    <cellStyle name="20% - Accent4 4 3 5" xfId="18005" xr:uid="{FC3EF1D3-672A-4CDE-80E2-0B96D3E363E4}"/>
    <cellStyle name="20% - Accent4 4 4" xfId="1469" xr:uid="{00000000-0005-0000-0000-000063020000}"/>
    <cellStyle name="20% - Accent4 4 4 2" xfId="3699" xr:uid="{00000000-0005-0000-0000-000064020000}"/>
    <cellStyle name="20% - Accent4 4 4 2 2" xfId="7923" xr:uid="{00000000-0005-0000-0000-000065020000}"/>
    <cellStyle name="20% - Accent4 4 4 2 2 2" xfId="16352" xr:uid="{EAAA7B36-86DC-4663-BC20-F810BC303F76}"/>
    <cellStyle name="20% - Accent4 4 4 2 2 3" xfId="24780" xr:uid="{65BFD0E7-B3B4-4B70-A25D-AAEF7C3CF05A}"/>
    <cellStyle name="20% - Accent4 4 4 2 3" xfId="12134" xr:uid="{A0D28149-F825-4832-9CAD-592F542D0E14}"/>
    <cellStyle name="20% - Accent4 4 4 2 4" xfId="20563" xr:uid="{BB3B6C89-999B-4B9C-846D-9F9C7F2C91B7}"/>
    <cellStyle name="20% - Accent4 4 4 3" xfId="5778" xr:uid="{00000000-0005-0000-0000-000066020000}"/>
    <cellStyle name="20% - Accent4 4 4 3 2" xfId="14207" xr:uid="{B2554AB2-3B4C-442E-9381-93EDB8957CB1}"/>
    <cellStyle name="20% - Accent4 4 4 3 3" xfId="22635" xr:uid="{6ECD823C-2995-41C8-9DB5-4110F5FA0B64}"/>
    <cellStyle name="20% - Accent4 4 4 4" xfId="9989" xr:uid="{3219C5ED-B76A-4C0D-BA11-BE39E5F69C07}"/>
    <cellStyle name="20% - Accent4 4 4 5" xfId="18418" xr:uid="{BA3490E1-D9DB-47AD-950E-CDE99C9E6918}"/>
    <cellStyle name="20% - Accent4 4 5" xfId="1883" xr:uid="{00000000-0005-0000-0000-000067020000}"/>
    <cellStyle name="20% - Accent4 4 5 2" xfId="4112" xr:uid="{00000000-0005-0000-0000-000068020000}"/>
    <cellStyle name="20% - Accent4 4 5 2 2" xfId="8336" xr:uid="{00000000-0005-0000-0000-000069020000}"/>
    <cellStyle name="20% - Accent4 4 5 2 2 2" xfId="16765" xr:uid="{26969F22-B059-4DC4-9F75-7BD3A17899F6}"/>
    <cellStyle name="20% - Accent4 4 5 2 2 3" xfId="25193" xr:uid="{DB791E4A-7370-4A15-AACA-87F119DD61D9}"/>
    <cellStyle name="20% - Accent4 4 5 2 3" xfId="12547" xr:uid="{71AFD5A4-DC0F-4337-BAFC-6B22778B4B46}"/>
    <cellStyle name="20% - Accent4 4 5 2 4" xfId="20976" xr:uid="{FB89F54F-30DC-4126-9906-674FAA47BF4A}"/>
    <cellStyle name="20% - Accent4 4 5 3" xfId="6191" xr:uid="{00000000-0005-0000-0000-00006A020000}"/>
    <cellStyle name="20% - Accent4 4 5 3 2" xfId="14620" xr:uid="{9ABA8905-161C-40CD-9234-1886391BD94F}"/>
    <cellStyle name="20% - Accent4 4 5 3 3" xfId="23048" xr:uid="{BD57077F-6959-4364-9B79-D4887A5344C3}"/>
    <cellStyle name="20% - Accent4 4 5 4" xfId="10402" xr:uid="{93E29E96-75CF-4B81-B238-5ED7F5D8B262}"/>
    <cellStyle name="20% - Accent4 4 5 5" xfId="18831" xr:uid="{09022096-16FF-47E9-B475-73C9F8044880}"/>
    <cellStyle name="20% - Accent4 4 6" xfId="2296" xr:uid="{00000000-0005-0000-0000-00006B020000}"/>
    <cellStyle name="20% - Accent4 4 6 2" xfId="6604" xr:uid="{00000000-0005-0000-0000-00006C020000}"/>
    <cellStyle name="20% - Accent4 4 6 2 2" xfId="15033" xr:uid="{D661007D-35B0-4890-BE3F-21F037271302}"/>
    <cellStyle name="20% - Accent4 4 6 2 3" xfId="23461" xr:uid="{B30D805E-EF59-44E6-9E20-05DD3C99D06E}"/>
    <cellStyle name="20% - Accent4 4 6 3" xfId="10815" xr:uid="{72DFDBD1-9B67-48FC-9057-44E72518DB67}"/>
    <cellStyle name="20% - Accent4 4 6 4" xfId="19244" xr:uid="{1B6EADCC-5443-4ADD-8507-86FC17CCA6C6}"/>
    <cellStyle name="20% - Accent4 4 7" xfId="4538" xr:uid="{00000000-0005-0000-0000-00006D020000}"/>
    <cellStyle name="20% - Accent4 4 7 2" xfId="12967" xr:uid="{8DDCB1A8-3083-4051-82B4-4399F16856F9}"/>
    <cellStyle name="20% - Accent4 4 7 3" xfId="21395" xr:uid="{2321D535-288D-489E-AF27-5970B4EB5367}"/>
    <cellStyle name="20% - Accent4 4 8" xfId="8749" xr:uid="{AB5F76CA-CED7-430C-9362-3D9A31949EC8}"/>
    <cellStyle name="20% - Accent4 4 9" xfId="17178" xr:uid="{3F8014E6-171C-4041-B4EC-880B70BC6FE4}"/>
    <cellStyle name="20% - Accent4 5" xfId="595" xr:uid="{00000000-0005-0000-0000-00006E020000}"/>
    <cellStyle name="20% - Accent4 5 2" xfId="2866" xr:uid="{00000000-0005-0000-0000-00006F020000}"/>
    <cellStyle name="20% - Accent4 5 2 2" xfId="7090" xr:uid="{00000000-0005-0000-0000-000070020000}"/>
    <cellStyle name="20% - Accent4 5 2 2 2" xfId="15519" xr:uid="{F89E527C-FA39-45E1-8A6D-7FEAC98B6C52}"/>
    <cellStyle name="20% - Accent4 5 2 2 3" xfId="23947" xr:uid="{190755B1-54CB-4C9E-B1DE-B9739233DF85}"/>
    <cellStyle name="20% - Accent4 5 2 3" xfId="11301" xr:uid="{C7FE2582-1C84-4FEE-B00F-B7D936084AC9}"/>
    <cellStyle name="20% - Accent4 5 2 4" xfId="19730" xr:uid="{66667122-6941-4B29-A4CE-F0F97E35D2F2}"/>
    <cellStyle name="20% - Accent4 5 3" xfId="4945" xr:uid="{00000000-0005-0000-0000-000071020000}"/>
    <cellStyle name="20% - Accent4 5 3 2" xfId="13374" xr:uid="{44054054-B784-4745-A3B0-A1C1E93ADBB4}"/>
    <cellStyle name="20% - Accent4 5 3 3" xfId="21802" xr:uid="{65B96319-BCB1-4865-8FEB-8D06CAF4B520}"/>
    <cellStyle name="20% - Accent4 5 4" xfId="9156" xr:uid="{8EFCC94E-25E6-4FA0-89DE-166AB361EC11}"/>
    <cellStyle name="20% - Accent4 5 5" xfId="17585" xr:uid="{54FDBC91-D9FA-4BC0-B101-6C2F181C7BDC}"/>
    <cellStyle name="20% - Accent4 6" xfId="1048" xr:uid="{00000000-0005-0000-0000-000072020000}"/>
    <cellStyle name="20% - Accent4 6 2" xfId="3279" xr:uid="{00000000-0005-0000-0000-000073020000}"/>
    <cellStyle name="20% - Accent4 6 2 2" xfId="7503" xr:uid="{00000000-0005-0000-0000-000074020000}"/>
    <cellStyle name="20% - Accent4 6 2 2 2" xfId="15932" xr:uid="{8D48402B-46B5-4B59-94E3-507B112CAEC4}"/>
    <cellStyle name="20% - Accent4 6 2 2 3" xfId="24360" xr:uid="{8AF06D0C-FC95-452A-A7D9-E6E8E5C405A7}"/>
    <cellStyle name="20% - Accent4 6 2 3" xfId="11714" xr:uid="{4569067B-41F1-4109-A00F-857A4C370D61}"/>
    <cellStyle name="20% - Accent4 6 2 4" xfId="20143" xr:uid="{8CE545F0-200E-41E3-A416-348250197F6F}"/>
    <cellStyle name="20% - Accent4 6 3" xfId="5358" xr:uid="{00000000-0005-0000-0000-000075020000}"/>
    <cellStyle name="20% - Accent4 6 3 2" xfId="13787" xr:uid="{26B965CA-8FF1-44A7-90D4-902472EA0C58}"/>
    <cellStyle name="20% - Accent4 6 3 3" xfId="22215" xr:uid="{53EBA0AA-053C-4455-B88C-79FFBDC0A0BC}"/>
    <cellStyle name="20% - Accent4 6 4" xfId="9569" xr:uid="{5A3335B3-5C21-4D43-A6BB-B879DE09370F}"/>
    <cellStyle name="20% - Accent4 6 5" xfId="17998" xr:uid="{A66DDA25-8ADF-4E27-938F-6A56C543C00F}"/>
    <cellStyle name="20% - Accent4 7" xfId="1462" xr:uid="{00000000-0005-0000-0000-000076020000}"/>
    <cellStyle name="20% - Accent4 7 2" xfId="3692" xr:uid="{00000000-0005-0000-0000-000077020000}"/>
    <cellStyle name="20% - Accent4 7 2 2" xfId="7916" xr:uid="{00000000-0005-0000-0000-000078020000}"/>
    <cellStyle name="20% - Accent4 7 2 2 2" xfId="16345" xr:uid="{F95E1DE9-7D95-41AD-918D-7ABE59C64E9C}"/>
    <cellStyle name="20% - Accent4 7 2 2 3" xfId="24773" xr:uid="{53057D31-6D99-446D-97CC-1FDA46F66390}"/>
    <cellStyle name="20% - Accent4 7 2 3" xfId="12127" xr:uid="{9B6B0FC4-C76E-4419-AD12-DC8804A640CC}"/>
    <cellStyle name="20% - Accent4 7 2 4" xfId="20556" xr:uid="{00675094-6DA1-4344-A9C3-19BF7CE95D0F}"/>
    <cellStyle name="20% - Accent4 7 3" xfId="5771" xr:uid="{00000000-0005-0000-0000-000079020000}"/>
    <cellStyle name="20% - Accent4 7 3 2" xfId="14200" xr:uid="{0644F25D-AA73-4293-BA69-99DB6F7558C4}"/>
    <cellStyle name="20% - Accent4 7 3 3" xfId="22628" xr:uid="{0A66A4CE-AE6B-4A71-B163-0A0C9C03017B}"/>
    <cellStyle name="20% - Accent4 7 4" xfId="9982" xr:uid="{7D0B2714-9754-41C6-A638-77FD9FA8835D}"/>
    <cellStyle name="20% - Accent4 7 5" xfId="18411" xr:uid="{DC713DB0-B5FF-474D-B8F8-4FF213958845}"/>
    <cellStyle name="20% - Accent4 8" xfId="1876" xr:uid="{00000000-0005-0000-0000-00007A020000}"/>
    <cellStyle name="20% - Accent4 8 2" xfId="4105" xr:uid="{00000000-0005-0000-0000-00007B020000}"/>
    <cellStyle name="20% - Accent4 8 2 2" xfId="8329" xr:uid="{00000000-0005-0000-0000-00007C020000}"/>
    <cellStyle name="20% - Accent4 8 2 2 2" xfId="16758" xr:uid="{F34F328F-6421-486A-986B-6FB4072570D8}"/>
    <cellStyle name="20% - Accent4 8 2 2 3" xfId="25186" xr:uid="{2D11F36D-FC74-4283-B075-BA1CE020C0B8}"/>
    <cellStyle name="20% - Accent4 8 2 3" xfId="12540" xr:uid="{18A06912-1B53-44C5-A683-1347F1BA9724}"/>
    <cellStyle name="20% - Accent4 8 2 4" xfId="20969" xr:uid="{8611BC53-BA04-43EF-BE8B-4D08F83D58A4}"/>
    <cellStyle name="20% - Accent4 8 3" xfId="6184" xr:uid="{00000000-0005-0000-0000-00007D020000}"/>
    <cellStyle name="20% - Accent4 8 3 2" xfId="14613" xr:uid="{79639128-2253-45DA-99F3-D1B5386F9BDB}"/>
    <cellStyle name="20% - Accent4 8 3 3" xfId="23041" xr:uid="{814FD974-5414-41E9-9FC7-23658A7E74BB}"/>
    <cellStyle name="20% - Accent4 8 4" xfId="10395" xr:uid="{32BD186E-4598-42E8-9D35-A9E25B7DBAF4}"/>
    <cellStyle name="20% - Accent4 8 5" xfId="18824" xr:uid="{0C4C58AE-3E46-4B48-9E03-C95529582B32}"/>
    <cellStyle name="20% - Accent4 9" xfId="2289" xr:uid="{00000000-0005-0000-0000-00007E020000}"/>
    <cellStyle name="20% - Accent4 9 2" xfId="6597" xr:uid="{00000000-0005-0000-0000-00007F020000}"/>
    <cellStyle name="20% - Accent4 9 2 2" xfId="15026" xr:uid="{60261503-1952-40B9-B1EB-5CF467CEBFCC}"/>
    <cellStyle name="20% - Accent4 9 2 3" xfId="23454" xr:uid="{6396C03A-96F0-47E3-91E5-3424B208CCBF}"/>
    <cellStyle name="20% - Accent4 9 3" xfId="10808" xr:uid="{B1DE8589-1A1A-4479-A772-02AC7EBD2C96}"/>
    <cellStyle name="20% - Accent4 9 4" xfId="19237" xr:uid="{023239E4-5B78-47D0-AC2D-095C5270348C}"/>
    <cellStyle name="20% - Accent5" xfId="33" builtinId="46" customBuiltin="1"/>
    <cellStyle name="20% - Accent5 10" xfId="4539" xr:uid="{00000000-0005-0000-0000-000081020000}"/>
    <cellStyle name="20% - Accent5 10 2" xfId="12968" xr:uid="{BD23D1DC-DF48-446F-B49F-9F078BBB495E}"/>
    <cellStyle name="20% - Accent5 10 3" xfId="21396" xr:uid="{509219A4-B65D-460A-9250-0AFDEB95180B}"/>
    <cellStyle name="20% - Accent5 11" xfId="8750" xr:uid="{0B9B4A3F-8518-4058-9394-D3D63A0130F7}"/>
    <cellStyle name="20% - Accent5 12" xfId="17179" xr:uid="{E2ECA577-2E56-4C9D-842A-C9464FEBE9FC}"/>
    <cellStyle name="20% - Accent5 2" xfId="34" xr:uid="{00000000-0005-0000-0000-000082020000}"/>
    <cellStyle name="20% - Accent5 2 10" xfId="8751" xr:uid="{CE8E3D77-A4C0-491D-9525-3276B9DD3880}"/>
    <cellStyle name="20% - Accent5 2 11" xfId="17180" xr:uid="{B3FD0092-A59B-45D4-A154-F5E248E6426B}"/>
    <cellStyle name="20% - Accent5 2 2" xfId="35" xr:uid="{00000000-0005-0000-0000-000083020000}"/>
    <cellStyle name="20% - Accent5 2 2 10" xfId="17181" xr:uid="{64B1C592-E468-4163-8511-A9178C95DF82}"/>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2 2 2" xfId="15530" xr:uid="{D3CF923A-ABE5-420C-818A-281240653C92}"/>
    <cellStyle name="20% - Accent5 2 2 2 2 2 2 3" xfId="23958" xr:uid="{5C27E367-5883-496F-81E8-5D013CF9C5E5}"/>
    <cellStyle name="20% - Accent5 2 2 2 2 2 3" xfId="11312" xr:uid="{DA59C195-4EF7-4203-979E-08AC3A7FFCB0}"/>
    <cellStyle name="20% - Accent5 2 2 2 2 2 4" xfId="19741" xr:uid="{753DAC51-EB37-4997-974A-F1DC26F1B564}"/>
    <cellStyle name="20% - Accent5 2 2 2 2 3" xfId="4956" xr:uid="{00000000-0005-0000-0000-000088020000}"/>
    <cellStyle name="20% - Accent5 2 2 2 2 3 2" xfId="13385" xr:uid="{517B4E8F-E362-4950-A73D-AE8628350F0D}"/>
    <cellStyle name="20% - Accent5 2 2 2 2 3 3" xfId="21813" xr:uid="{3240FC23-9BA6-4E74-A53D-1B4C9662A62A}"/>
    <cellStyle name="20% - Accent5 2 2 2 2 4" xfId="9167" xr:uid="{E78F9DE0-6A59-46BF-80F7-88FBE31BC590}"/>
    <cellStyle name="20% - Accent5 2 2 2 2 5" xfId="17596" xr:uid="{3C159412-1368-445C-AC1A-05AF92D90EC2}"/>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2 2 2" xfId="15943" xr:uid="{89EF7AD4-3EDF-492D-9268-1E1D0D1B060F}"/>
    <cellStyle name="20% - Accent5 2 2 2 3 2 2 3" xfId="24371" xr:uid="{E066F344-4ACF-45F7-88DE-BBAF7E47477A}"/>
    <cellStyle name="20% - Accent5 2 2 2 3 2 3" xfId="11725" xr:uid="{08C52E57-6596-4F5E-A307-E4A4E80403A0}"/>
    <cellStyle name="20% - Accent5 2 2 2 3 2 4" xfId="20154" xr:uid="{3E6B2390-3239-4DE3-B3E0-A743FD05DDA1}"/>
    <cellStyle name="20% - Accent5 2 2 2 3 3" xfId="5369" xr:uid="{00000000-0005-0000-0000-00008C020000}"/>
    <cellStyle name="20% - Accent5 2 2 2 3 3 2" xfId="13798" xr:uid="{2172C68D-9381-4F64-9BF0-BA3AA5EDDF19}"/>
    <cellStyle name="20% - Accent5 2 2 2 3 3 3" xfId="22226" xr:uid="{D9F7E028-FCE4-4D3C-9E90-BE45CD9E0C49}"/>
    <cellStyle name="20% - Accent5 2 2 2 3 4" xfId="9580" xr:uid="{31BAA482-DFC4-4A76-8204-9B5FA734BE40}"/>
    <cellStyle name="20% - Accent5 2 2 2 3 5" xfId="18009" xr:uid="{B27970E3-0B00-42EC-AA07-46B66D24E567}"/>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2 2 2" xfId="16356" xr:uid="{6C09F50B-923B-478B-85B3-A5C825E717A3}"/>
    <cellStyle name="20% - Accent5 2 2 2 4 2 2 3" xfId="24784" xr:uid="{BE505DE8-27F7-4D1F-9A5A-D8BF8B105A9C}"/>
    <cellStyle name="20% - Accent5 2 2 2 4 2 3" xfId="12138" xr:uid="{9B1C805B-B8C6-4A41-ADF6-805C39C5B370}"/>
    <cellStyle name="20% - Accent5 2 2 2 4 2 4" xfId="20567" xr:uid="{8DB2E0F9-7CD5-4D85-8B1C-F343719D33AE}"/>
    <cellStyle name="20% - Accent5 2 2 2 4 3" xfId="5782" xr:uid="{00000000-0005-0000-0000-000090020000}"/>
    <cellStyle name="20% - Accent5 2 2 2 4 3 2" xfId="14211" xr:uid="{29A09B2E-7EC8-46AE-9F9F-00C244FF205D}"/>
    <cellStyle name="20% - Accent5 2 2 2 4 3 3" xfId="22639" xr:uid="{DC9E37BE-222B-4F4F-9495-C61CF879FCC1}"/>
    <cellStyle name="20% - Accent5 2 2 2 4 4" xfId="9993" xr:uid="{9E381D53-0767-41DB-8940-7026A4395445}"/>
    <cellStyle name="20% - Accent5 2 2 2 4 5" xfId="18422" xr:uid="{0774581B-D05D-44E8-9B5D-09D28E9049FD}"/>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2 2 2" xfId="16769" xr:uid="{97507DE6-7AB6-46AF-B4CA-13E1EF4F1F41}"/>
    <cellStyle name="20% - Accent5 2 2 2 5 2 2 3" xfId="25197" xr:uid="{72BEC6FD-3AE7-4A8A-98E0-6C214B71CB76}"/>
    <cellStyle name="20% - Accent5 2 2 2 5 2 3" xfId="12551" xr:uid="{5326366E-591C-454B-97CE-78AEE5E4CE56}"/>
    <cellStyle name="20% - Accent5 2 2 2 5 2 4" xfId="20980" xr:uid="{09D7CA16-AEAB-4842-9E03-A166703E2DBB}"/>
    <cellStyle name="20% - Accent5 2 2 2 5 3" xfId="6195" xr:uid="{00000000-0005-0000-0000-000094020000}"/>
    <cellStyle name="20% - Accent5 2 2 2 5 3 2" xfId="14624" xr:uid="{C1620DE4-C33C-45F8-93E0-8C72162C3FC5}"/>
    <cellStyle name="20% - Accent5 2 2 2 5 3 3" xfId="23052" xr:uid="{3390B6B7-DE4B-48BB-8F0F-5DA44BA65F00}"/>
    <cellStyle name="20% - Accent5 2 2 2 5 4" xfId="10406" xr:uid="{9CDB4C29-AFEA-4D51-BAB9-D63E1C8CC7EE}"/>
    <cellStyle name="20% - Accent5 2 2 2 5 5" xfId="18835" xr:uid="{A8A842CE-E8B3-464C-8843-AE8F75D1D695}"/>
    <cellStyle name="20% - Accent5 2 2 2 6" xfId="2300" xr:uid="{00000000-0005-0000-0000-000095020000}"/>
    <cellStyle name="20% - Accent5 2 2 2 6 2" xfId="6608" xr:uid="{00000000-0005-0000-0000-000096020000}"/>
    <cellStyle name="20% - Accent5 2 2 2 6 2 2" xfId="15037" xr:uid="{F44A8703-2B9B-4357-84FF-D2387B14076C}"/>
    <cellStyle name="20% - Accent5 2 2 2 6 2 3" xfId="23465" xr:uid="{3DDD6953-63B7-4E04-93AA-60C692E1777A}"/>
    <cellStyle name="20% - Accent5 2 2 2 6 3" xfId="10819" xr:uid="{17DA940E-17F4-459C-836E-1F6528D565FD}"/>
    <cellStyle name="20% - Accent5 2 2 2 6 4" xfId="19248" xr:uid="{B0BDE767-37D1-4387-B788-BD6CA608FCB5}"/>
    <cellStyle name="20% - Accent5 2 2 2 7" xfId="4542" xr:uid="{00000000-0005-0000-0000-000097020000}"/>
    <cellStyle name="20% - Accent5 2 2 2 7 2" xfId="12971" xr:uid="{3385C93B-D001-4E74-A4CA-B9B1E7CFAAD1}"/>
    <cellStyle name="20% - Accent5 2 2 2 7 3" xfId="21399" xr:uid="{8D10DF8D-3DC6-40D1-8D70-37EAEE30E92E}"/>
    <cellStyle name="20% - Accent5 2 2 2 8" xfId="8753" xr:uid="{46A482AD-C977-4517-B0B2-95155C9DA643}"/>
    <cellStyle name="20% - Accent5 2 2 2 9" xfId="17182" xr:uid="{04D514FA-8833-4C1A-B7EA-BFE43F420E3F}"/>
    <cellStyle name="20% - Accent5 2 2 3" xfId="605" xr:uid="{00000000-0005-0000-0000-000098020000}"/>
    <cellStyle name="20% - Accent5 2 2 3 2" xfId="2876" xr:uid="{00000000-0005-0000-0000-000099020000}"/>
    <cellStyle name="20% - Accent5 2 2 3 2 2" xfId="7100" xr:uid="{00000000-0005-0000-0000-00009A020000}"/>
    <cellStyle name="20% - Accent5 2 2 3 2 2 2" xfId="15529" xr:uid="{E4B37B5C-38C4-431B-9517-86700591FA21}"/>
    <cellStyle name="20% - Accent5 2 2 3 2 2 3" xfId="23957" xr:uid="{6E378E44-BD37-4234-84E8-6AFA4D17541B}"/>
    <cellStyle name="20% - Accent5 2 2 3 2 3" xfId="11311" xr:uid="{AA7F21FA-94BF-4DE4-A026-D52849F42D80}"/>
    <cellStyle name="20% - Accent5 2 2 3 2 4" xfId="19740" xr:uid="{E7F0FD80-CFBB-499D-89A7-9A9E2018B1D1}"/>
    <cellStyle name="20% - Accent5 2 2 3 3" xfId="4955" xr:uid="{00000000-0005-0000-0000-00009B020000}"/>
    <cellStyle name="20% - Accent5 2 2 3 3 2" xfId="13384" xr:uid="{8D87A2BB-DC71-4777-934A-B141614A7A9D}"/>
    <cellStyle name="20% - Accent5 2 2 3 3 3" xfId="21812" xr:uid="{8B070324-7B3B-4B1C-9344-5026102D1869}"/>
    <cellStyle name="20% - Accent5 2 2 3 4" xfId="9166" xr:uid="{2DDA7F58-B69B-4B29-96C6-D841552016DC}"/>
    <cellStyle name="20% - Accent5 2 2 3 5" xfId="17595" xr:uid="{0059F553-6032-4781-B9EF-67E924E890C7}"/>
    <cellStyle name="20% - Accent5 2 2 4" xfId="1058" xr:uid="{00000000-0005-0000-0000-00009C020000}"/>
    <cellStyle name="20% - Accent5 2 2 4 2" xfId="3289" xr:uid="{00000000-0005-0000-0000-00009D020000}"/>
    <cellStyle name="20% - Accent5 2 2 4 2 2" xfId="7513" xr:uid="{00000000-0005-0000-0000-00009E020000}"/>
    <cellStyle name="20% - Accent5 2 2 4 2 2 2" xfId="15942" xr:uid="{80962C4E-871B-4EA3-8650-F62987A91A19}"/>
    <cellStyle name="20% - Accent5 2 2 4 2 2 3" xfId="24370" xr:uid="{374074B6-9690-4F86-90A6-D34950990345}"/>
    <cellStyle name="20% - Accent5 2 2 4 2 3" xfId="11724" xr:uid="{E3E5A1E6-3314-4F04-8866-77094BD97786}"/>
    <cellStyle name="20% - Accent5 2 2 4 2 4" xfId="20153" xr:uid="{2EB0715B-7A55-48C8-BC1A-8C0729AB6358}"/>
    <cellStyle name="20% - Accent5 2 2 4 3" xfId="5368" xr:uid="{00000000-0005-0000-0000-00009F020000}"/>
    <cellStyle name="20% - Accent5 2 2 4 3 2" xfId="13797" xr:uid="{8A98E8BA-DBA3-4EB8-B9D2-05333D5FA25D}"/>
    <cellStyle name="20% - Accent5 2 2 4 3 3" xfId="22225" xr:uid="{47122A24-F741-41CF-A1CE-88BE57F0A426}"/>
    <cellStyle name="20% - Accent5 2 2 4 4" xfId="9579" xr:uid="{FD3BADA2-2DBE-4CA5-AB7A-735C8A420C49}"/>
    <cellStyle name="20% - Accent5 2 2 4 5" xfId="18008" xr:uid="{5B607DBF-4DE5-4989-B7DC-C29AB8227B49}"/>
    <cellStyle name="20% - Accent5 2 2 5" xfId="1472" xr:uid="{00000000-0005-0000-0000-0000A0020000}"/>
    <cellStyle name="20% - Accent5 2 2 5 2" xfId="3702" xr:uid="{00000000-0005-0000-0000-0000A1020000}"/>
    <cellStyle name="20% - Accent5 2 2 5 2 2" xfId="7926" xr:uid="{00000000-0005-0000-0000-0000A2020000}"/>
    <cellStyle name="20% - Accent5 2 2 5 2 2 2" xfId="16355" xr:uid="{88B08363-BBAE-404E-BE5D-6B2AE48C736D}"/>
    <cellStyle name="20% - Accent5 2 2 5 2 2 3" xfId="24783" xr:uid="{42539214-67DF-4740-8AA5-EB9121566344}"/>
    <cellStyle name="20% - Accent5 2 2 5 2 3" xfId="12137" xr:uid="{ACD14528-37BE-493C-9B18-07C960D679D5}"/>
    <cellStyle name="20% - Accent5 2 2 5 2 4" xfId="20566" xr:uid="{D398D122-B709-4157-A82F-B00B58FDD937}"/>
    <cellStyle name="20% - Accent5 2 2 5 3" xfId="5781" xr:uid="{00000000-0005-0000-0000-0000A3020000}"/>
    <cellStyle name="20% - Accent5 2 2 5 3 2" xfId="14210" xr:uid="{4EA31840-54C6-4820-85FF-BC0154E64A5E}"/>
    <cellStyle name="20% - Accent5 2 2 5 3 3" xfId="22638" xr:uid="{67AFEAED-7434-41A8-AB48-FBD96C921584}"/>
    <cellStyle name="20% - Accent5 2 2 5 4" xfId="9992" xr:uid="{7F27AC6A-1D3C-48AC-87B3-F34E60D51BF4}"/>
    <cellStyle name="20% - Accent5 2 2 5 5" xfId="18421" xr:uid="{B0E05817-7288-4247-B7A7-393DA5C72BFC}"/>
    <cellStyle name="20% - Accent5 2 2 6" xfId="1886" xr:uid="{00000000-0005-0000-0000-0000A4020000}"/>
    <cellStyle name="20% - Accent5 2 2 6 2" xfId="4115" xr:uid="{00000000-0005-0000-0000-0000A5020000}"/>
    <cellStyle name="20% - Accent5 2 2 6 2 2" xfId="8339" xr:uid="{00000000-0005-0000-0000-0000A6020000}"/>
    <cellStyle name="20% - Accent5 2 2 6 2 2 2" xfId="16768" xr:uid="{EA1D589A-DD49-451C-B057-C76D1196BFA6}"/>
    <cellStyle name="20% - Accent5 2 2 6 2 2 3" xfId="25196" xr:uid="{4D2FC2DB-C313-4B7D-A408-42D6D0343CAC}"/>
    <cellStyle name="20% - Accent5 2 2 6 2 3" xfId="12550" xr:uid="{4BAA5835-8868-470F-AEF6-B4EF1F4FDD3B}"/>
    <cellStyle name="20% - Accent5 2 2 6 2 4" xfId="20979" xr:uid="{8C17ECA7-93D1-4E4A-8403-B171F49AACE9}"/>
    <cellStyle name="20% - Accent5 2 2 6 3" xfId="6194" xr:uid="{00000000-0005-0000-0000-0000A7020000}"/>
    <cellStyle name="20% - Accent5 2 2 6 3 2" xfId="14623" xr:uid="{D50528EA-9601-4026-B6AE-EBAC0B951318}"/>
    <cellStyle name="20% - Accent5 2 2 6 3 3" xfId="23051" xr:uid="{8FC6AFB3-594B-4BC1-B173-95CF7C2D3A6A}"/>
    <cellStyle name="20% - Accent5 2 2 6 4" xfId="10405" xr:uid="{6BA3F917-041B-4D8F-80C0-3372A413F7B4}"/>
    <cellStyle name="20% - Accent5 2 2 6 5" xfId="18834" xr:uid="{273C5800-3B75-4072-B610-50E8B9A624D5}"/>
    <cellStyle name="20% - Accent5 2 2 7" xfId="2299" xr:uid="{00000000-0005-0000-0000-0000A8020000}"/>
    <cellStyle name="20% - Accent5 2 2 7 2" xfId="6607" xr:uid="{00000000-0005-0000-0000-0000A9020000}"/>
    <cellStyle name="20% - Accent5 2 2 7 2 2" xfId="15036" xr:uid="{D53CE6CE-380B-4433-A6F0-082D467C4EA5}"/>
    <cellStyle name="20% - Accent5 2 2 7 2 3" xfId="23464" xr:uid="{4B0D6F36-4C8A-4DF0-A1F9-D389198F961D}"/>
    <cellStyle name="20% - Accent5 2 2 7 3" xfId="10818" xr:uid="{09D28F24-B2F4-49E3-AA43-8B1A3471B096}"/>
    <cellStyle name="20% - Accent5 2 2 7 4" xfId="19247" xr:uid="{B180AD90-842C-4D50-A188-6A88CA6BF411}"/>
    <cellStyle name="20% - Accent5 2 2 8" xfId="4541" xr:uid="{00000000-0005-0000-0000-0000AA020000}"/>
    <cellStyle name="20% - Accent5 2 2 8 2" xfId="12970" xr:uid="{546D6E0A-16B5-4043-90EC-7059392B1E2B}"/>
    <cellStyle name="20% - Accent5 2 2 8 3" xfId="21398" xr:uid="{9FC3A11B-137F-4D5B-B3B7-E390E18DFB40}"/>
    <cellStyle name="20% - Accent5 2 2 9" xfId="8752" xr:uid="{EC948A28-F33A-49B9-A654-F57A7EA89358}"/>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2 2 2" xfId="15531" xr:uid="{244F0C64-A685-49BA-A82B-75CBCEEAE2AA}"/>
    <cellStyle name="20% - Accent5 2 3 2 2 2 3" xfId="23959" xr:uid="{9294423A-A4F2-4E49-82C5-69DAD7B4EAEF}"/>
    <cellStyle name="20% - Accent5 2 3 2 2 3" xfId="11313" xr:uid="{3F7E9D30-286E-42D7-A66C-B3507C7B3CF5}"/>
    <cellStyle name="20% - Accent5 2 3 2 2 4" xfId="19742" xr:uid="{AAC4706C-09CA-44EB-93D0-F5FE41535651}"/>
    <cellStyle name="20% - Accent5 2 3 2 3" xfId="4957" xr:uid="{00000000-0005-0000-0000-0000AF020000}"/>
    <cellStyle name="20% - Accent5 2 3 2 3 2" xfId="13386" xr:uid="{16CC3B87-4B65-4CCA-BE2B-198B458EC610}"/>
    <cellStyle name="20% - Accent5 2 3 2 3 3" xfId="21814" xr:uid="{B5EA4ED6-8993-4CE3-9977-FAB01F416F3A}"/>
    <cellStyle name="20% - Accent5 2 3 2 4" xfId="9168" xr:uid="{C5B32CA1-C2D6-4F15-B896-A070E0D02FCE}"/>
    <cellStyle name="20% - Accent5 2 3 2 5" xfId="17597" xr:uid="{0C4C0E6F-0BC2-4A39-8A42-B12CD1D5C54F}"/>
    <cellStyle name="20% - Accent5 2 3 3" xfId="1060" xr:uid="{00000000-0005-0000-0000-0000B0020000}"/>
    <cellStyle name="20% - Accent5 2 3 3 2" xfId="3291" xr:uid="{00000000-0005-0000-0000-0000B1020000}"/>
    <cellStyle name="20% - Accent5 2 3 3 2 2" xfId="7515" xr:uid="{00000000-0005-0000-0000-0000B2020000}"/>
    <cellStyle name="20% - Accent5 2 3 3 2 2 2" xfId="15944" xr:uid="{42AE592F-93AC-4C99-A8B6-1BF436254FB2}"/>
    <cellStyle name="20% - Accent5 2 3 3 2 2 3" xfId="24372" xr:uid="{4FED4C81-CA47-4C57-BE92-3F28BE621734}"/>
    <cellStyle name="20% - Accent5 2 3 3 2 3" xfId="11726" xr:uid="{FF2B7DAE-5750-462B-A5C3-580CB9236276}"/>
    <cellStyle name="20% - Accent5 2 3 3 2 4" xfId="20155" xr:uid="{F1494540-A015-4644-B4A7-CDAFE5F62BE7}"/>
    <cellStyle name="20% - Accent5 2 3 3 3" xfId="5370" xr:uid="{00000000-0005-0000-0000-0000B3020000}"/>
    <cellStyle name="20% - Accent5 2 3 3 3 2" xfId="13799" xr:uid="{BBDF23BA-CF1C-405E-9F32-82E04EEB11EA}"/>
    <cellStyle name="20% - Accent5 2 3 3 3 3" xfId="22227" xr:uid="{FF646248-5EF7-44F8-AEAE-50E5CA71379A}"/>
    <cellStyle name="20% - Accent5 2 3 3 4" xfId="9581" xr:uid="{9B58DBEB-10BE-41BE-B3C5-F52A7CEDE965}"/>
    <cellStyle name="20% - Accent5 2 3 3 5" xfId="18010" xr:uid="{CDA9C664-8F8B-4832-AA5B-C986319449AD}"/>
    <cellStyle name="20% - Accent5 2 3 4" xfId="1474" xr:uid="{00000000-0005-0000-0000-0000B4020000}"/>
    <cellStyle name="20% - Accent5 2 3 4 2" xfId="3704" xr:uid="{00000000-0005-0000-0000-0000B5020000}"/>
    <cellStyle name="20% - Accent5 2 3 4 2 2" xfId="7928" xr:uid="{00000000-0005-0000-0000-0000B6020000}"/>
    <cellStyle name="20% - Accent5 2 3 4 2 2 2" xfId="16357" xr:uid="{51C07940-E419-4A1D-9F19-3006E2407045}"/>
    <cellStyle name="20% - Accent5 2 3 4 2 2 3" xfId="24785" xr:uid="{9DEF9224-8DE3-4D7F-AEEF-2351638A5281}"/>
    <cellStyle name="20% - Accent5 2 3 4 2 3" xfId="12139" xr:uid="{05A04A05-B5DC-4848-B94B-39B8AC141CB2}"/>
    <cellStyle name="20% - Accent5 2 3 4 2 4" xfId="20568" xr:uid="{3151E927-C1E7-4D73-A6BE-D916986CE814}"/>
    <cellStyle name="20% - Accent5 2 3 4 3" xfId="5783" xr:uid="{00000000-0005-0000-0000-0000B7020000}"/>
    <cellStyle name="20% - Accent5 2 3 4 3 2" xfId="14212" xr:uid="{29C54F5E-E536-43BB-A796-C6DEF6675205}"/>
    <cellStyle name="20% - Accent5 2 3 4 3 3" xfId="22640" xr:uid="{D7C3F68B-8DE0-4664-B523-0EC15BF79BED}"/>
    <cellStyle name="20% - Accent5 2 3 4 4" xfId="9994" xr:uid="{5C42BE6E-2B69-4999-81B8-E2817008C0EC}"/>
    <cellStyle name="20% - Accent5 2 3 4 5" xfId="18423" xr:uid="{967B394C-D4D5-4EDF-B47E-0C0C0CBFAF11}"/>
    <cellStyle name="20% - Accent5 2 3 5" xfId="1888" xr:uid="{00000000-0005-0000-0000-0000B8020000}"/>
    <cellStyle name="20% - Accent5 2 3 5 2" xfId="4117" xr:uid="{00000000-0005-0000-0000-0000B9020000}"/>
    <cellStyle name="20% - Accent5 2 3 5 2 2" xfId="8341" xr:uid="{00000000-0005-0000-0000-0000BA020000}"/>
    <cellStyle name="20% - Accent5 2 3 5 2 2 2" xfId="16770" xr:uid="{DB273FD1-45C9-4374-8F03-19B1F3D66340}"/>
    <cellStyle name="20% - Accent5 2 3 5 2 2 3" xfId="25198" xr:uid="{1DDBE22F-A271-43D6-9EE6-B257160EEE99}"/>
    <cellStyle name="20% - Accent5 2 3 5 2 3" xfId="12552" xr:uid="{BB032364-92C1-4EB0-9BBC-94B7E5051EEC}"/>
    <cellStyle name="20% - Accent5 2 3 5 2 4" xfId="20981" xr:uid="{FF792312-06E0-4D0F-B0E6-A5F0DF108AB2}"/>
    <cellStyle name="20% - Accent5 2 3 5 3" xfId="6196" xr:uid="{00000000-0005-0000-0000-0000BB020000}"/>
    <cellStyle name="20% - Accent5 2 3 5 3 2" xfId="14625" xr:uid="{51791D7D-1B2E-4AD5-8548-7E1D3CF8EB03}"/>
    <cellStyle name="20% - Accent5 2 3 5 3 3" xfId="23053" xr:uid="{BF29D992-42BF-4AAE-BAEA-A9B187C965FD}"/>
    <cellStyle name="20% - Accent5 2 3 5 4" xfId="10407" xr:uid="{B2F1EA7D-D9E2-4B6F-9B32-A2FF6C017FCE}"/>
    <cellStyle name="20% - Accent5 2 3 5 5" xfId="18836" xr:uid="{CBB1FA1B-1291-4FEA-8B84-118F4DF2B4DF}"/>
    <cellStyle name="20% - Accent5 2 3 6" xfId="2301" xr:uid="{00000000-0005-0000-0000-0000BC020000}"/>
    <cellStyle name="20% - Accent5 2 3 6 2" xfId="6609" xr:uid="{00000000-0005-0000-0000-0000BD020000}"/>
    <cellStyle name="20% - Accent5 2 3 6 2 2" xfId="15038" xr:uid="{C8715CBB-CB25-46C3-82D7-F33C432F6D79}"/>
    <cellStyle name="20% - Accent5 2 3 6 2 3" xfId="23466" xr:uid="{4B027D19-1FC8-4FAB-A04B-456AA01EC7E0}"/>
    <cellStyle name="20% - Accent5 2 3 6 3" xfId="10820" xr:uid="{15476563-DECE-443B-B34B-9707C6E8BFE6}"/>
    <cellStyle name="20% - Accent5 2 3 6 4" xfId="19249" xr:uid="{E0C175D1-FB95-44F4-A160-C8B3797F07C4}"/>
    <cellStyle name="20% - Accent5 2 3 7" xfId="4543" xr:uid="{00000000-0005-0000-0000-0000BE020000}"/>
    <cellStyle name="20% - Accent5 2 3 7 2" xfId="12972" xr:uid="{ED0C2359-F0CD-44F8-9991-D84DB8B8DE43}"/>
    <cellStyle name="20% - Accent5 2 3 7 3" xfId="21400" xr:uid="{2173AAE7-DDAE-44DB-B207-50AC0701825F}"/>
    <cellStyle name="20% - Accent5 2 3 8" xfId="8754" xr:uid="{54296301-95A2-4F68-AF99-7AF313A041E1}"/>
    <cellStyle name="20% - Accent5 2 3 9" xfId="17183" xr:uid="{A69E87F9-6E35-462C-9D23-E7143638DEAB}"/>
    <cellStyle name="20% - Accent5 2 4" xfId="604" xr:uid="{00000000-0005-0000-0000-0000BF020000}"/>
    <cellStyle name="20% - Accent5 2 4 2" xfId="2875" xr:uid="{00000000-0005-0000-0000-0000C0020000}"/>
    <cellStyle name="20% - Accent5 2 4 2 2" xfId="7099" xr:uid="{00000000-0005-0000-0000-0000C1020000}"/>
    <cellStyle name="20% - Accent5 2 4 2 2 2" xfId="15528" xr:uid="{65CD9E86-51C8-44EB-B4E6-A9FF71DE71FC}"/>
    <cellStyle name="20% - Accent5 2 4 2 2 3" xfId="23956" xr:uid="{324F36AD-7073-421C-809C-21278448F60B}"/>
    <cellStyle name="20% - Accent5 2 4 2 3" xfId="11310" xr:uid="{1DE23D14-7115-46B1-90CA-FB14DE8B9C93}"/>
    <cellStyle name="20% - Accent5 2 4 2 4" xfId="19739" xr:uid="{79B9B9DF-A6B7-4DBA-9106-C9A503C2AC62}"/>
    <cellStyle name="20% - Accent5 2 4 3" xfId="4954" xr:uid="{00000000-0005-0000-0000-0000C2020000}"/>
    <cellStyle name="20% - Accent5 2 4 3 2" xfId="13383" xr:uid="{E5B7D068-1D9E-4D4D-A260-51AADF227C1C}"/>
    <cellStyle name="20% - Accent5 2 4 3 3" xfId="21811" xr:uid="{8A2FDFA3-40EB-4A0F-8466-920C58AEA70D}"/>
    <cellStyle name="20% - Accent5 2 4 4" xfId="9165" xr:uid="{099BEFD1-D7D3-4E52-821E-BEF9A0645B09}"/>
    <cellStyle name="20% - Accent5 2 4 5" xfId="17594" xr:uid="{A634F833-5B7C-4975-BA68-6334A84944C8}"/>
    <cellStyle name="20% - Accent5 2 5" xfId="1057" xr:uid="{00000000-0005-0000-0000-0000C3020000}"/>
    <cellStyle name="20% - Accent5 2 5 2" xfId="3288" xr:uid="{00000000-0005-0000-0000-0000C4020000}"/>
    <cellStyle name="20% - Accent5 2 5 2 2" xfId="7512" xr:uid="{00000000-0005-0000-0000-0000C5020000}"/>
    <cellStyle name="20% - Accent5 2 5 2 2 2" xfId="15941" xr:uid="{243900A8-D4BF-4405-B5B3-6CC75F4C385E}"/>
    <cellStyle name="20% - Accent5 2 5 2 2 3" xfId="24369" xr:uid="{98A1CA95-844F-4CBD-BE1B-161086765134}"/>
    <cellStyle name="20% - Accent5 2 5 2 3" xfId="11723" xr:uid="{2519AA4F-947E-4D1E-B03A-F97E46DA3823}"/>
    <cellStyle name="20% - Accent5 2 5 2 4" xfId="20152" xr:uid="{B9486B30-FDE0-45F5-9140-4D42DF68E431}"/>
    <cellStyle name="20% - Accent5 2 5 3" xfId="5367" xr:uid="{00000000-0005-0000-0000-0000C6020000}"/>
    <cellStyle name="20% - Accent5 2 5 3 2" xfId="13796" xr:uid="{9AA41845-DCF0-4BE5-92BA-C7EA4E296B9F}"/>
    <cellStyle name="20% - Accent5 2 5 3 3" xfId="22224" xr:uid="{E876D742-FD9D-4700-96D8-BAE5EED67A5B}"/>
    <cellStyle name="20% - Accent5 2 5 4" xfId="9578" xr:uid="{517922DD-23CF-4AE6-BEA8-F534AD952E4A}"/>
    <cellStyle name="20% - Accent5 2 5 5" xfId="18007" xr:uid="{D1F92B9E-E77C-48FE-8C22-63745ECC8C89}"/>
    <cellStyle name="20% - Accent5 2 6" xfId="1471" xr:uid="{00000000-0005-0000-0000-0000C7020000}"/>
    <cellStyle name="20% - Accent5 2 6 2" xfId="3701" xr:uid="{00000000-0005-0000-0000-0000C8020000}"/>
    <cellStyle name="20% - Accent5 2 6 2 2" xfId="7925" xr:uid="{00000000-0005-0000-0000-0000C9020000}"/>
    <cellStyle name="20% - Accent5 2 6 2 2 2" xfId="16354" xr:uid="{7843EEF1-374A-4183-8A48-E266DE1577E4}"/>
    <cellStyle name="20% - Accent5 2 6 2 2 3" xfId="24782" xr:uid="{4B72867E-57A6-4792-A6D7-B8F28E67A816}"/>
    <cellStyle name="20% - Accent5 2 6 2 3" xfId="12136" xr:uid="{0892877E-568B-4140-81E4-A793F0A58F0D}"/>
    <cellStyle name="20% - Accent5 2 6 2 4" xfId="20565" xr:uid="{2091D81F-C15C-4046-BEDE-A2ECD46D284C}"/>
    <cellStyle name="20% - Accent5 2 6 3" xfId="5780" xr:uid="{00000000-0005-0000-0000-0000CA020000}"/>
    <cellStyle name="20% - Accent5 2 6 3 2" xfId="14209" xr:uid="{A9C43C56-4A2B-4FA8-8833-1F3EF34F9BD5}"/>
    <cellStyle name="20% - Accent5 2 6 3 3" xfId="22637" xr:uid="{5206A109-D9CE-4DB6-BF9A-56114BBD7493}"/>
    <cellStyle name="20% - Accent5 2 6 4" xfId="9991" xr:uid="{1A307288-8C2E-4918-97C0-48E5B163B1F3}"/>
    <cellStyle name="20% - Accent5 2 6 5" xfId="18420" xr:uid="{2E97B850-7782-45CE-A1E6-7EBC959DDFFC}"/>
    <cellStyle name="20% - Accent5 2 7" xfId="1885" xr:uid="{00000000-0005-0000-0000-0000CB020000}"/>
    <cellStyle name="20% - Accent5 2 7 2" xfId="4114" xr:uid="{00000000-0005-0000-0000-0000CC020000}"/>
    <cellStyle name="20% - Accent5 2 7 2 2" xfId="8338" xr:uid="{00000000-0005-0000-0000-0000CD020000}"/>
    <cellStyle name="20% - Accent5 2 7 2 2 2" xfId="16767" xr:uid="{F1777998-59C4-4E06-985B-C467BC401030}"/>
    <cellStyle name="20% - Accent5 2 7 2 2 3" xfId="25195" xr:uid="{4B37AE56-5C1E-47E8-BE47-6CB1B93F706F}"/>
    <cellStyle name="20% - Accent5 2 7 2 3" xfId="12549" xr:uid="{B0C26C5D-D0C4-4A55-8750-6E6CC58E85A9}"/>
    <cellStyle name="20% - Accent5 2 7 2 4" xfId="20978" xr:uid="{2527ED52-A015-4109-A699-148925193920}"/>
    <cellStyle name="20% - Accent5 2 7 3" xfId="6193" xr:uid="{00000000-0005-0000-0000-0000CE020000}"/>
    <cellStyle name="20% - Accent5 2 7 3 2" xfId="14622" xr:uid="{461ACBF4-166D-47BA-9BA9-D094ABED7255}"/>
    <cellStyle name="20% - Accent5 2 7 3 3" xfId="23050" xr:uid="{F2A315D9-48ED-42E2-82F0-B15A5DC97173}"/>
    <cellStyle name="20% - Accent5 2 7 4" xfId="10404" xr:uid="{4CA1262D-537C-4CE8-A2D8-FC4D96F4FAE7}"/>
    <cellStyle name="20% - Accent5 2 7 5" xfId="18833" xr:uid="{6E4E05B5-73EE-45C7-B5B7-462E557B465F}"/>
    <cellStyle name="20% - Accent5 2 8" xfId="2298" xr:uid="{00000000-0005-0000-0000-0000CF020000}"/>
    <cellStyle name="20% - Accent5 2 8 2" xfId="6606" xr:uid="{00000000-0005-0000-0000-0000D0020000}"/>
    <cellStyle name="20% - Accent5 2 8 2 2" xfId="15035" xr:uid="{02718CB5-9FCC-43D0-A4F6-D2CD1E74623B}"/>
    <cellStyle name="20% - Accent5 2 8 2 3" xfId="23463" xr:uid="{58E1E0FF-6E4D-4C46-BFA4-97863A8E4417}"/>
    <cellStyle name="20% - Accent5 2 8 3" xfId="10817" xr:uid="{4B04CD3A-F50F-46AC-AB19-BF25CA3CC548}"/>
    <cellStyle name="20% - Accent5 2 8 4" xfId="19246" xr:uid="{71AB8F56-BD47-4195-9150-50650CA69FBF}"/>
    <cellStyle name="20% - Accent5 2 9" xfId="4540" xr:uid="{00000000-0005-0000-0000-0000D1020000}"/>
    <cellStyle name="20% - Accent5 2 9 2" xfId="12969" xr:uid="{A49FE111-3AAA-4C03-9415-D0C17D60BA0F}"/>
    <cellStyle name="20% - Accent5 2 9 3" xfId="21397" xr:uid="{939060C0-F59C-484B-B476-4EE18498843D}"/>
    <cellStyle name="20% - Accent5 3" xfId="38" xr:uid="{00000000-0005-0000-0000-0000D2020000}"/>
    <cellStyle name="20% - Accent5 3 10" xfId="17184" xr:uid="{6289D0D8-148A-4448-AF71-E4BCA8B00ED9}"/>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2 2 2" xfId="15533" xr:uid="{8213B794-988A-4F2E-84A2-AE37B262EB3F}"/>
    <cellStyle name="20% - Accent5 3 2 2 2 2 3" xfId="23961" xr:uid="{5287263F-7DB3-4E12-A1FF-409000A4B36A}"/>
    <cellStyle name="20% - Accent5 3 2 2 2 3" xfId="11315" xr:uid="{C19201B6-7EE4-4D59-8B4F-3F19C43EF782}"/>
    <cellStyle name="20% - Accent5 3 2 2 2 4" xfId="19744" xr:uid="{73A4CC6C-EFB3-47B1-B1B7-B172F5B412FE}"/>
    <cellStyle name="20% - Accent5 3 2 2 3" xfId="4959" xr:uid="{00000000-0005-0000-0000-0000D7020000}"/>
    <cellStyle name="20% - Accent5 3 2 2 3 2" xfId="13388" xr:uid="{55820D72-C735-477A-AAC6-1678E00803FA}"/>
    <cellStyle name="20% - Accent5 3 2 2 3 3" xfId="21816" xr:uid="{3F27FB1B-068A-41BA-9715-F594F057AC17}"/>
    <cellStyle name="20% - Accent5 3 2 2 4" xfId="9170" xr:uid="{DB22129D-BFDD-435E-984B-81911A3C9CF7}"/>
    <cellStyle name="20% - Accent5 3 2 2 5" xfId="17599" xr:uid="{3431742A-94E1-4889-9C4C-0F1D81E0D4BE}"/>
    <cellStyle name="20% - Accent5 3 2 3" xfId="1062" xr:uid="{00000000-0005-0000-0000-0000D8020000}"/>
    <cellStyle name="20% - Accent5 3 2 3 2" xfId="3293" xr:uid="{00000000-0005-0000-0000-0000D9020000}"/>
    <cellStyle name="20% - Accent5 3 2 3 2 2" xfId="7517" xr:uid="{00000000-0005-0000-0000-0000DA020000}"/>
    <cellStyle name="20% - Accent5 3 2 3 2 2 2" xfId="15946" xr:uid="{3E75C55A-BA8C-4DF5-BBB6-A869B30D0196}"/>
    <cellStyle name="20% - Accent5 3 2 3 2 2 3" xfId="24374" xr:uid="{338F189B-58FE-46A6-A26B-D94E84315AB6}"/>
    <cellStyle name="20% - Accent5 3 2 3 2 3" xfId="11728" xr:uid="{B7C2124A-C1E1-48CF-B1E5-D168AB5A669B}"/>
    <cellStyle name="20% - Accent5 3 2 3 2 4" xfId="20157" xr:uid="{AE2C8C17-6E1B-48DB-ABF7-83A7D35809F0}"/>
    <cellStyle name="20% - Accent5 3 2 3 3" xfId="5372" xr:uid="{00000000-0005-0000-0000-0000DB020000}"/>
    <cellStyle name="20% - Accent5 3 2 3 3 2" xfId="13801" xr:uid="{27AA2A0E-CF4E-442A-9338-629F1F59DCD7}"/>
    <cellStyle name="20% - Accent5 3 2 3 3 3" xfId="22229" xr:uid="{62897CC2-BA51-4374-83A9-194AC974EB24}"/>
    <cellStyle name="20% - Accent5 3 2 3 4" xfId="9583" xr:uid="{ED5C8FD5-5DBA-4A05-B6CB-8B98DAEE0671}"/>
    <cellStyle name="20% - Accent5 3 2 3 5" xfId="18012" xr:uid="{80116DB5-A02E-4290-A858-71E79FA92064}"/>
    <cellStyle name="20% - Accent5 3 2 4" xfId="1476" xr:uid="{00000000-0005-0000-0000-0000DC020000}"/>
    <cellStyle name="20% - Accent5 3 2 4 2" xfId="3706" xr:uid="{00000000-0005-0000-0000-0000DD020000}"/>
    <cellStyle name="20% - Accent5 3 2 4 2 2" xfId="7930" xr:uid="{00000000-0005-0000-0000-0000DE020000}"/>
    <cellStyle name="20% - Accent5 3 2 4 2 2 2" xfId="16359" xr:uid="{8D16E0F2-D605-46C8-9638-83C4E993FB5A}"/>
    <cellStyle name="20% - Accent5 3 2 4 2 2 3" xfId="24787" xr:uid="{8364793F-CA72-4EE9-AAEB-77480A5657FD}"/>
    <cellStyle name="20% - Accent5 3 2 4 2 3" xfId="12141" xr:uid="{0DDD04E8-F8E9-431D-8949-B77E66515E1D}"/>
    <cellStyle name="20% - Accent5 3 2 4 2 4" xfId="20570" xr:uid="{F36CBE2B-4031-4AC7-8CBC-80E44F02F4A3}"/>
    <cellStyle name="20% - Accent5 3 2 4 3" xfId="5785" xr:uid="{00000000-0005-0000-0000-0000DF020000}"/>
    <cellStyle name="20% - Accent5 3 2 4 3 2" xfId="14214" xr:uid="{E4AD04AA-8BAE-4C33-944F-6AF0451680A8}"/>
    <cellStyle name="20% - Accent5 3 2 4 3 3" xfId="22642" xr:uid="{5A6E2FE6-3D01-483D-B004-E13D91313AF6}"/>
    <cellStyle name="20% - Accent5 3 2 4 4" xfId="9996" xr:uid="{CD983C7A-5D8C-4777-A9DE-E5D2823056AB}"/>
    <cellStyle name="20% - Accent5 3 2 4 5" xfId="18425" xr:uid="{99088575-C682-4976-902A-9233166E8EDF}"/>
    <cellStyle name="20% - Accent5 3 2 5" xfId="1890" xr:uid="{00000000-0005-0000-0000-0000E0020000}"/>
    <cellStyle name="20% - Accent5 3 2 5 2" xfId="4119" xr:uid="{00000000-0005-0000-0000-0000E1020000}"/>
    <cellStyle name="20% - Accent5 3 2 5 2 2" xfId="8343" xr:uid="{00000000-0005-0000-0000-0000E2020000}"/>
    <cellStyle name="20% - Accent5 3 2 5 2 2 2" xfId="16772" xr:uid="{F1A3C4E7-9D0A-46D5-89F1-9CA762F9B53D}"/>
    <cellStyle name="20% - Accent5 3 2 5 2 2 3" xfId="25200" xr:uid="{B14DC158-1652-473B-A377-B4A891038E64}"/>
    <cellStyle name="20% - Accent5 3 2 5 2 3" xfId="12554" xr:uid="{FDF78F3D-78DA-4FE9-A69A-CACD77EF84C0}"/>
    <cellStyle name="20% - Accent5 3 2 5 2 4" xfId="20983" xr:uid="{CB3382B1-DBCB-40F2-AFFF-AA0E98439EE9}"/>
    <cellStyle name="20% - Accent5 3 2 5 3" xfId="6198" xr:uid="{00000000-0005-0000-0000-0000E3020000}"/>
    <cellStyle name="20% - Accent5 3 2 5 3 2" xfId="14627" xr:uid="{3D2E23CC-7C1A-4CAF-AD22-100141ED9344}"/>
    <cellStyle name="20% - Accent5 3 2 5 3 3" xfId="23055" xr:uid="{564304F4-C816-4312-99D4-1D137C459EFE}"/>
    <cellStyle name="20% - Accent5 3 2 5 4" xfId="10409" xr:uid="{9CB946E6-BFFC-42CE-A6EF-F250131B7827}"/>
    <cellStyle name="20% - Accent5 3 2 5 5" xfId="18838" xr:uid="{CBE363E3-9EEF-459A-9D50-1E79F8F90153}"/>
    <cellStyle name="20% - Accent5 3 2 6" xfId="2303" xr:uid="{00000000-0005-0000-0000-0000E4020000}"/>
    <cellStyle name="20% - Accent5 3 2 6 2" xfId="6611" xr:uid="{00000000-0005-0000-0000-0000E5020000}"/>
    <cellStyle name="20% - Accent5 3 2 6 2 2" xfId="15040" xr:uid="{6A62F97B-F057-4A9B-8D97-1B64FBBA3A62}"/>
    <cellStyle name="20% - Accent5 3 2 6 2 3" xfId="23468" xr:uid="{C5B56400-130A-4B79-A384-82D70FFB209B}"/>
    <cellStyle name="20% - Accent5 3 2 6 3" xfId="10822" xr:uid="{FB7BF99E-CFC0-4A27-BADB-37EB9F689BDF}"/>
    <cellStyle name="20% - Accent5 3 2 6 4" xfId="19251" xr:uid="{8D00B403-D3FE-4F92-BEC0-A4CD2C70074C}"/>
    <cellStyle name="20% - Accent5 3 2 7" xfId="4545" xr:uid="{00000000-0005-0000-0000-0000E6020000}"/>
    <cellStyle name="20% - Accent5 3 2 7 2" xfId="12974" xr:uid="{78C41A73-0CDE-46D7-A6AC-0C930A3F2D07}"/>
    <cellStyle name="20% - Accent5 3 2 7 3" xfId="21402" xr:uid="{CF20F500-78C6-4501-ADA9-E85F07E0CB2D}"/>
    <cellStyle name="20% - Accent5 3 2 8" xfId="8756" xr:uid="{E8A823D2-A669-4132-A0FA-43465148BB7F}"/>
    <cellStyle name="20% - Accent5 3 2 9" xfId="17185" xr:uid="{DFBC9420-0066-4B67-B72B-AE15A0C6DA34}"/>
    <cellStyle name="20% - Accent5 3 3" xfId="608" xr:uid="{00000000-0005-0000-0000-0000E7020000}"/>
    <cellStyle name="20% - Accent5 3 3 2" xfId="2879" xr:uid="{00000000-0005-0000-0000-0000E8020000}"/>
    <cellStyle name="20% - Accent5 3 3 2 2" xfId="7103" xr:uid="{00000000-0005-0000-0000-0000E9020000}"/>
    <cellStyle name="20% - Accent5 3 3 2 2 2" xfId="15532" xr:uid="{3010586E-4FD9-42D5-A6E4-6AF299B46286}"/>
    <cellStyle name="20% - Accent5 3 3 2 2 3" xfId="23960" xr:uid="{14301870-AF6E-4607-A1C8-F0BA1E9D081B}"/>
    <cellStyle name="20% - Accent5 3 3 2 3" xfId="11314" xr:uid="{70CC9DB6-0EDA-41F2-8007-D70DE42DE756}"/>
    <cellStyle name="20% - Accent5 3 3 2 4" xfId="19743" xr:uid="{05EEA54C-AF13-41AD-A0AE-E4495B6A4E2F}"/>
    <cellStyle name="20% - Accent5 3 3 3" xfId="4958" xr:uid="{00000000-0005-0000-0000-0000EA020000}"/>
    <cellStyle name="20% - Accent5 3 3 3 2" xfId="13387" xr:uid="{0D6BBFE1-5424-411C-8EDA-E972ADD78D08}"/>
    <cellStyle name="20% - Accent5 3 3 3 3" xfId="21815" xr:uid="{98A56325-F1AF-44CE-A75A-892D8668519B}"/>
    <cellStyle name="20% - Accent5 3 3 4" xfId="9169" xr:uid="{9ADA2D6A-4A25-4F19-BC04-03478DEF16EA}"/>
    <cellStyle name="20% - Accent5 3 3 5" xfId="17598" xr:uid="{F0BCC89F-C4C0-49F7-BABD-180F8A61741B}"/>
    <cellStyle name="20% - Accent5 3 4" xfId="1061" xr:uid="{00000000-0005-0000-0000-0000EB020000}"/>
    <cellStyle name="20% - Accent5 3 4 2" xfId="3292" xr:uid="{00000000-0005-0000-0000-0000EC020000}"/>
    <cellStyle name="20% - Accent5 3 4 2 2" xfId="7516" xr:uid="{00000000-0005-0000-0000-0000ED020000}"/>
    <cellStyle name="20% - Accent5 3 4 2 2 2" xfId="15945" xr:uid="{F769F2E1-559A-40B3-A117-AD0CD7F467D8}"/>
    <cellStyle name="20% - Accent5 3 4 2 2 3" xfId="24373" xr:uid="{0389758F-2AA0-4DE8-9D86-5C8C43CE1291}"/>
    <cellStyle name="20% - Accent5 3 4 2 3" xfId="11727" xr:uid="{97BB42CC-3F8A-4982-98A3-18D7BBB0D5BF}"/>
    <cellStyle name="20% - Accent5 3 4 2 4" xfId="20156" xr:uid="{4C85F134-7AB7-4A9D-BAED-ECEA2F4F9893}"/>
    <cellStyle name="20% - Accent5 3 4 3" xfId="5371" xr:uid="{00000000-0005-0000-0000-0000EE020000}"/>
    <cellStyle name="20% - Accent5 3 4 3 2" xfId="13800" xr:uid="{EB3AE2D5-8E08-4E4D-8864-A700671179CA}"/>
    <cellStyle name="20% - Accent5 3 4 3 3" xfId="22228" xr:uid="{BA02C2D5-EC3A-476D-90F2-426E52EDDA53}"/>
    <cellStyle name="20% - Accent5 3 4 4" xfId="9582" xr:uid="{9E25F661-3F6A-48A4-A2E4-98104FD63CE9}"/>
    <cellStyle name="20% - Accent5 3 4 5" xfId="18011" xr:uid="{230BE29C-5518-49B0-8F12-30E9ED87F0CE}"/>
    <cellStyle name="20% - Accent5 3 5" xfId="1475" xr:uid="{00000000-0005-0000-0000-0000EF020000}"/>
    <cellStyle name="20% - Accent5 3 5 2" xfId="3705" xr:uid="{00000000-0005-0000-0000-0000F0020000}"/>
    <cellStyle name="20% - Accent5 3 5 2 2" xfId="7929" xr:uid="{00000000-0005-0000-0000-0000F1020000}"/>
    <cellStyle name="20% - Accent5 3 5 2 2 2" xfId="16358" xr:uid="{7A41A9C5-C781-47B0-BE27-4FDB20C6AD8F}"/>
    <cellStyle name="20% - Accent5 3 5 2 2 3" xfId="24786" xr:uid="{08AE27C3-9DCE-4BEF-A2EB-EA8B91B4AB37}"/>
    <cellStyle name="20% - Accent5 3 5 2 3" xfId="12140" xr:uid="{500500FD-7D11-47F6-9C12-BB4FDA6BD014}"/>
    <cellStyle name="20% - Accent5 3 5 2 4" xfId="20569" xr:uid="{7A697C30-2387-4170-BE3F-82059A21A842}"/>
    <cellStyle name="20% - Accent5 3 5 3" xfId="5784" xr:uid="{00000000-0005-0000-0000-0000F2020000}"/>
    <cellStyle name="20% - Accent5 3 5 3 2" xfId="14213" xr:uid="{803BB1FC-93E2-4715-8045-87DA69F8C125}"/>
    <cellStyle name="20% - Accent5 3 5 3 3" xfId="22641" xr:uid="{F6014ECD-0C36-4D58-BBDD-97744F28C96A}"/>
    <cellStyle name="20% - Accent5 3 5 4" xfId="9995" xr:uid="{0F097D48-6D03-4673-9F48-7F2AB842F436}"/>
    <cellStyle name="20% - Accent5 3 5 5" xfId="18424" xr:uid="{14371312-83CE-4CA5-AD2B-2368602156CE}"/>
    <cellStyle name="20% - Accent5 3 6" xfId="1889" xr:uid="{00000000-0005-0000-0000-0000F3020000}"/>
    <cellStyle name="20% - Accent5 3 6 2" xfId="4118" xr:uid="{00000000-0005-0000-0000-0000F4020000}"/>
    <cellStyle name="20% - Accent5 3 6 2 2" xfId="8342" xr:uid="{00000000-0005-0000-0000-0000F5020000}"/>
    <cellStyle name="20% - Accent5 3 6 2 2 2" xfId="16771" xr:uid="{EB40446C-1904-4F1C-8EA1-6A945F36B312}"/>
    <cellStyle name="20% - Accent5 3 6 2 2 3" xfId="25199" xr:uid="{F9EA28E4-4B35-40BE-9A60-C8BCAE3F8D42}"/>
    <cellStyle name="20% - Accent5 3 6 2 3" xfId="12553" xr:uid="{A2EDAED1-9ED2-4B95-9B67-E128A8692E9E}"/>
    <cellStyle name="20% - Accent5 3 6 2 4" xfId="20982" xr:uid="{C9025FCE-BA91-44B4-8691-274727A4C967}"/>
    <cellStyle name="20% - Accent5 3 6 3" xfId="6197" xr:uid="{00000000-0005-0000-0000-0000F6020000}"/>
    <cellStyle name="20% - Accent5 3 6 3 2" xfId="14626" xr:uid="{83932A0F-2902-49EE-B3F7-79FD0B12B800}"/>
    <cellStyle name="20% - Accent5 3 6 3 3" xfId="23054" xr:uid="{BC0BB536-843B-48A8-9095-E981F71BB4E2}"/>
    <cellStyle name="20% - Accent5 3 6 4" xfId="10408" xr:uid="{B6FF15F8-C753-4D6F-8656-2A78861318A1}"/>
    <cellStyle name="20% - Accent5 3 6 5" xfId="18837" xr:uid="{79FF32A8-2505-44AE-B20D-240ECEF15F9B}"/>
    <cellStyle name="20% - Accent5 3 7" xfId="2302" xr:uid="{00000000-0005-0000-0000-0000F7020000}"/>
    <cellStyle name="20% - Accent5 3 7 2" xfId="6610" xr:uid="{00000000-0005-0000-0000-0000F8020000}"/>
    <cellStyle name="20% - Accent5 3 7 2 2" xfId="15039" xr:uid="{6DA687DC-DD3B-4A49-916B-2E108E92C5F1}"/>
    <cellStyle name="20% - Accent5 3 7 2 3" xfId="23467" xr:uid="{1D90FCE8-B12B-4C9F-9005-A2BCC6B55851}"/>
    <cellStyle name="20% - Accent5 3 7 3" xfId="10821" xr:uid="{9B4AFFA8-724E-4737-AD68-2665B02B37B6}"/>
    <cellStyle name="20% - Accent5 3 7 4" xfId="19250" xr:uid="{6DAE47FC-B976-4FF7-88EA-4EAE4C6F5C29}"/>
    <cellStyle name="20% - Accent5 3 8" xfId="4544" xr:uid="{00000000-0005-0000-0000-0000F9020000}"/>
    <cellStyle name="20% - Accent5 3 8 2" xfId="12973" xr:uid="{60A9BFC7-C4BC-4E6E-B020-B8268618B644}"/>
    <cellStyle name="20% - Accent5 3 8 3" xfId="21401" xr:uid="{8039FCE2-3AC8-43D6-85C5-17F7827419CF}"/>
    <cellStyle name="20% - Accent5 3 9" xfId="8755" xr:uid="{9B3D16AC-AC54-48D7-BBD9-96D11E71F62E}"/>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2 2 2" xfId="15534" xr:uid="{C3BFAC91-4D3C-4671-96E9-1050699C41A5}"/>
    <cellStyle name="20% - Accent5 4 2 2 2 3" xfId="23962" xr:uid="{E42CC04F-3BC6-47FD-B2FB-D08EC749C39B}"/>
    <cellStyle name="20% - Accent5 4 2 2 3" xfId="11316" xr:uid="{2610ACA4-8218-4211-9ADD-8319B7D53044}"/>
    <cellStyle name="20% - Accent5 4 2 2 4" xfId="19745" xr:uid="{C8B64227-3D4A-461A-9AB4-F058C263CFB7}"/>
    <cellStyle name="20% - Accent5 4 2 3" xfId="4960" xr:uid="{00000000-0005-0000-0000-0000FE020000}"/>
    <cellStyle name="20% - Accent5 4 2 3 2" xfId="13389" xr:uid="{056671CD-AE28-497E-BDE1-919A736F9282}"/>
    <cellStyle name="20% - Accent5 4 2 3 3" xfId="21817" xr:uid="{B8E7358F-50D7-458E-AF11-C5ED62214D17}"/>
    <cellStyle name="20% - Accent5 4 2 4" xfId="9171" xr:uid="{AACCAD9E-C585-4125-BB4D-FE3D48AC4DEE}"/>
    <cellStyle name="20% - Accent5 4 2 5" xfId="17600" xr:uid="{294F9420-104C-4608-97FF-D5EF68C571D6}"/>
    <cellStyle name="20% - Accent5 4 3" xfId="1063" xr:uid="{00000000-0005-0000-0000-0000FF020000}"/>
    <cellStyle name="20% - Accent5 4 3 2" xfId="3294" xr:uid="{00000000-0005-0000-0000-000000030000}"/>
    <cellStyle name="20% - Accent5 4 3 2 2" xfId="7518" xr:uid="{00000000-0005-0000-0000-000001030000}"/>
    <cellStyle name="20% - Accent5 4 3 2 2 2" xfId="15947" xr:uid="{0D4DC687-F93B-42CB-8881-CC2D64C42DA7}"/>
    <cellStyle name="20% - Accent5 4 3 2 2 3" xfId="24375" xr:uid="{1B536968-1D4D-48C8-8ABC-2FDC0265FA77}"/>
    <cellStyle name="20% - Accent5 4 3 2 3" xfId="11729" xr:uid="{D593A958-2E48-4238-B1EB-705BDB35947A}"/>
    <cellStyle name="20% - Accent5 4 3 2 4" xfId="20158" xr:uid="{8856ED19-FBE6-4262-B006-5CC78AA4367C}"/>
    <cellStyle name="20% - Accent5 4 3 3" xfId="5373" xr:uid="{00000000-0005-0000-0000-000002030000}"/>
    <cellStyle name="20% - Accent5 4 3 3 2" xfId="13802" xr:uid="{5D7B6F3E-7280-4356-83E8-32F7612A4CA8}"/>
    <cellStyle name="20% - Accent5 4 3 3 3" xfId="22230" xr:uid="{9C7B6E9F-53E9-45A8-8089-2EC8930AAA97}"/>
    <cellStyle name="20% - Accent5 4 3 4" xfId="9584" xr:uid="{983A3307-BB13-427D-AAD1-4B50FD8072F7}"/>
    <cellStyle name="20% - Accent5 4 3 5" xfId="18013" xr:uid="{2602E2A3-6E47-424B-BD79-CB4E19514A01}"/>
    <cellStyle name="20% - Accent5 4 4" xfId="1477" xr:uid="{00000000-0005-0000-0000-000003030000}"/>
    <cellStyle name="20% - Accent5 4 4 2" xfId="3707" xr:uid="{00000000-0005-0000-0000-000004030000}"/>
    <cellStyle name="20% - Accent5 4 4 2 2" xfId="7931" xr:uid="{00000000-0005-0000-0000-000005030000}"/>
    <cellStyle name="20% - Accent5 4 4 2 2 2" xfId="16360" xr:uid="{503A687E-4792-4754-B085-0E1435A44AAE}"/>
    <cellStyle name="20% - Accent5 4 4 2 2 3" xfId="24788" xr:uid="{1EDCF75F-1981-47CB-A0DF-DC362E5DCB58}"/>
    <cellStyle name="20% - Accent5 4 4 2 3" xfId="12142" xr:uid="{C14BF668-BFCA-4596-96D1-D80A9A4A6BA3}"/>
    <cellStyle name="20% - Accent5 4 4 2 4" xfId="20571" xr:uid="{76FC6E6B-C290-44E1-8C92-7D02ABC76DC4}"/>
    <cellStyle name="20% - Accent5 4 4 3" xfId="5786" xr:uid="{00000000-0005-0000-0000-000006030000}"/>
    <cellStyle name="20% - Accent5 4 4 3 2" xfId="14215" xr:uid="{7E00A8C8-6C24-4D9F-9C10-4AC027F99C5D}"/>
    <cellStyle name="20% - Accent5 4 4 3 3" xfId="22643" xr:uid="{3C681160-0EB6-41CD-BD53-EA4B263C9622}"/>
    <cellStyle name="20% - Accent5 4 4 4" xfId="9997" xr:uid="{AAAFF76D-63CA-476E-8F65-AC2769AF397A}"/>
    <cellStyle name="20% - Accent5 4 4 5" xfId="18426" xr:uid="{9553203B-F729-40C8-9A40-3FC45027EC65}"/>
    <cellStyle name="20% - Accent5 4 5" xfId="1891" xr:uid="{00000000-0005-0000-0000-000007030000}"/>
    <cellStyle name="20% - Accent5 4 5 2" xfId="4120" xr:uid="{00000000-0005-0000-0000-000008030000}"/>
    <cellStyle name="20% - Accent5 4 5 2 2" xfId="8344" xr:uid="{00000000-0005-0000-0000-000009030000}"/>
    <cellStyle name="20% - Accent5 4 5 2 2 2" xfId="16773" xr:uid="{06149777-A4C2-4EEA-80CB-255AFAD0B264}"/>
    <cellStyle name="20% - Accent5 4 5 2 2 3" xfId="25201" xr:uid="{CD3D009E-0CA0-4173-B33E-EAC05DC2ABA7}"/>
    <cellStyle name="20% - Accent5 4 5 2 3" xfId="12555" xr:uid="{C92DFD0C-1938-452F-9003-7E3FF9A0A7B9}"/>
    <cellStyle name="20% - Accent5 4 5 2 4" xfId="20984" xr:uid="{A8E0D76C-6F03-4118-A976-24051E416ACC}"/>
    <cellStyle name="20% - Accent5 4 5 3" xfId="6199" xr:uid="{00000000-0005-0000-0000-00000A030000}"/>
    <cellStyle name="20% - Accent5 4 5 3 2" xfId="14628" xr:uid="{97247F52-EC29-4E65-BF80-6F7AACC88D44}"/>
    <cellStyle name="20% - Accent5 4 5 3 3" xfId="23056" xr:uid="{22972B47-4C9E-4397-98B9-98BF2C9E899D}"/>
    <cellStyle name="20% - Accent5 4 5 4" xfId="10410" xr:uid="{6625996E-F796-4280-8526-92090FEE37B3}"/>
    <cellStyle name="20% - Accent5 4 5 5" xfId="18839" xr:uid="{DCA24AAD-9996-4C6A-9019-BC7CFC1E2AFF}"/>
    <cellStyle name="20% - Accent5 4 6" xfId="2304" xr:uid="{00000000-0005-0000-0000-00000B030000}"/>
    <cellStyle name="20% - Accent5 4 6 2" xfId="6612" xr:uid="{00000000-0005-0000-0000-00000C030000}"/>
    <cellStyle name="20% - Accent5 4 6 2 2" xfId="15041" xr:uid="{691CD867-BAE3-4480-9D7B-1F2CE9E3B1C2}"/>
    <cellStyle name="20% - Accent5 4 6 2 3" xfId="23469" xr:uid="{19F59BB9-BAF5-478A-8E87-025640230E34}"/>
    <cellStyle name="20% - Accent5 4 6 3" xfId="10823" xr:uid="{B57A614F-433D-492C-8971-ED8D891BFB24}"/>
    <cellStyle name="20% - Accent5 4 6 4" xfId="19252" xr:uid="{46ADD3B9-147F-4C0A-8E2E-C6DAA8AAA12D}"/>
    <cellStyle name="20% - Accent5 4 7" xfId="4546" xr:uid="{00000000-0005-0000-0000-00000D030000}"/>
    <cellStyle name="20% - Accent5 4 7 2" xfId="12975" xr:uid="{AF9DC513-0A12-4D89-8E9A-5913FF9E122F}"/>
    <cellStyle name="20% - Accent5 4 7 3" xfId="21403" xr:uid="{06027919-6E53-47F8-9FA5-C3864F2887B3}"/>
    <cellStyle name="20% - Accent5 4 8" xfId="8757" xr:uid="{8E496B3C-6AD2-4955-B4A3-0D43B41C89F9}"/>
    <cellStyle name="20% - Accent5 4 9" xfId="17186" xr:uid="{9C01B946-E321-4A24-AEA8-FF84E448A75A}"/>
    <cellStyle name="20% - Accent5 5" xfId="603" xr:uid="{00000000-0005-0000-0000-00000E030000}"/>
    <cellStyle name="20% - Accent5 5 2" xfId="2874" xr:uid="{00000000-0005-0000-0000-00000F030000}"/>
    <cellStyle name="20% - Accent5 5 2 2" xfId="7098" xr:uid="{00000000-0005-0000-0000-000010030000}"/>
    <cellStyle name="20% - Accent5 5 2 2 2" xfId="15527" xr:uid="{1FDAAAA0-B597-4CE5-BB0D-F89C2CEC48DF}"/>
    <cellStyle name="20% - Accent5 5 2 2 3" xfId="23955" xr:uid="{8BAC1217-305B-40B1-80B1-7D537C16C4E2}"/>
    <cellStyle name="20% - Accent5 5 2 3" xfId="11309" xr:uid="{749AE3FC-B873-4EBE-87AA-E32F66C9D779}"/>
    <cellStyle name="20% - Accent5 5 2 4" xfId="19738" xr:uid="{953A9303-9137-4C08-8589-6619D273CA24}"/>
    <cellStyle name="20% - Accent5 5 3" xfId="4953" xr:uid="{00000000-0005-0000-0000-000011030000}"/>
    <cellStyle name="20% - Accent5 5 3 2" xfId="13382" xr:uid="{652B09AE-64C1-44A3-A165-277F7240CDFF}"/>
    <cellStyle name="20% - Accent5 5 3 3" xfId="21810" xr:uid="{322E7DD2-F281-4BD0-9837-50839EE9B26E}"/>
    <cellStyle name="20% - Accent5 5 4" xfId="9164" xr:uid="{711E0F6F-0354-405C-99AE-CD9208F76049}"/>
    <cellStyle name="20% - Accent5 5 5" xfId="17593" xr:uid="{77BA3281-8E7D-4F63-8C16-1843BA868499}"/>
    <cellStyle name="20% - Accent5 6" xfId="1056" xr:uid="{00000000-0005-0000-0000-000012030000}"/>
    <cellStyle name="20% - Accent5 6 2" xfId="3287" xr:uid="{00000000-0005-0000-0000-000013030000}"/>
    <cellStyle name="20% - Accent5 6 2 2" xfId="7511" xr:uid="{00000000-0005-0000-0000-000014030000}"/>
    <cellStyle name="20% - Accent5 6 2 2 2" xfId="15940" xr:uid="{3AA0F521-AF62-40F4-A633-F5D5C8AACB39}"/>
    <cellStyle name="20% - Accent5 6 2 2 3" xfId="24368" xr:uid="{379FFEB9-0FAC-4494-A1C5-6EE81E7CA876}"/>
    <cellStyle name="20% - Accent5 6 2 3" xfId="11722" xr:uid="{E3D10C16-AC56-423F-8D16-45040DF65F5E}"/>
    <cellStyle name="20% - Accent5 6 2 4" xfId="20151" xr:uid="{BAA2DC32-135D-4839-A1A7-CDB08E76E058}"/>
    <cellStyle name="20% - Accent5 6 3" xfId="5366" xr:uid="{00000000-0005-0000-0000-000015030000}"/>
    <cellStyle name="20% - Accent5 6 3 2" xfId="13795" xr:uid="{67E2E811-13D9-4C58-BF0B-85D1118D7EE2}"/>
    <cellStyle name="20% - Accent5 6 3 3" xfId="22223" xr:uid="{21324B12-FD51-413C-A1A0-664CB0911AC0}"/>
    <cellStyle name="20% - Accent5 6 4" xfId="9577" xr:uid="{9CAA2C4F-F722-4227-B0BD-BACA2DF22267}"/>
    <cellStyle name="20% - Accent5 6 5" xfId="18006" xr:uid="{6E8566F7-1445-4F7F-A50A-A901A38298BD}"/>
    <cellStyle name="20% - Accent5 7" xfId="1470" xr:uid="{00000000-0005-0000-0000-000016030000}"/>
    <cellStyle name="20% - Accent5 7 2" xfId="3700" xr:uid="{00000000-0005-0000-0000-000017030000}"/>
    <cellStyle name="20% - Accent5 7 2 2" xfId="7924" xr:uid="{00000000-0005-0000-0000-000018030000}"/>
    <cellStyle name="20% - Accent5 7 2 2 2" xfId="16353" xr:uid="{387EEABE-CB35-4F78-9E6C-9DB54F681DBE}"/>
    <cellStyle name="20% - Accent5 7 2 2 3" xfId="24781" xr:uid="{3BA98A3C-12FD-42DB-87D3-D3F646710379}"/>
    <cellStyle name="20% - Accent5 7 2 3" xfId="12135" xr:uid="{49B67F3B-DA92-46C9-841B-C83B58BF216C}"/>
    <cellStyle name="20% - Accent5 7 2 4" xfId="20564" xr:uid="{19F3BE68-359A-4714-A042-479BA389ADAA}"/>
    <cellStyle name="20% - Accent5 7 3" xfId="5779" xr:uid="{00000000-0005-0000-0000-000019030000}"/>
    <cellStyle name="20% - Accent5 7 3 2" xfId="14208" xr:uid="{2D4EF09C-1674-4763-B2A9-A5F53E4C07DB}"/>
    <cellStyle name="20% - Accent5 7 3 3" xfId="22636" xr:uid="{2EFF5666-B2E2-42F9-A241-41E33C9BD4DD}"/>
    <cellStyle name="20% - Accent5 7 4" xfId="9990" xr:uid="{79CE3CAC-C47A-48B1-B942-5A7C2F65EB1F}"/>
    <cellStyle name="20% - Accent5 7 5" xfId="18419" xr:uid="{7E315309-F016-43B6-B514-499159BF4A9D}"/>
    <cellStyle name="20% - Accent5 8" xfId="1884" xr:uid="{00000000-0005-0000-0000-00001A030000}"/>
    <cellStyle name="20% - Accent5 8 2" xfId="4113" xr:uid="{00000000-0005-0000-0000-00001B030000}"/>
    <cellStyle name="20% - Accent5 8 2 2" xfId="8337" xr:uid="{00000000-0005-0000-0000-00001C030000}"/>
    <cellStyle name="20% - Accent5 8 2 2 2" xfId="16766" xr:uid="{69449A9B-F7F3-453D-9BCF-D6E391ABA6DB}"/>
    <cellStyle name="20% - Accent5 8 2 2 3" xfId="25194" xr:uid="{A4CA0A72-0B30-4E74-90E4-2F6D97313B38}"/>
    <cellStyle name="20% - Accent5 8 2 3" xfId="12548" xr:uid="{628D13E7-679C-424C-9752-481BF26E7366}"/>
    <cellStyle name="20% - Accent5 8 2 4" xfId="20977" xr:uid="{BC916D35-0884-4D0A-BB6A-CE808E1424AF}"/>
    <cellStyle name="20% - Accent5 8 3" xfId="6192" xr:uid="{00000000-0005-0000-0000-00001D030000}"/>
    <cellStyle name="20% - Accent5 8 3 2" xfId="14621" xr:uid="{ABF329B1-B56A-4023-9F06-0314EF28E8AC}"/>
    <cellStyle name="20% - Accent5 8 3 3" xfId="23049" xr:uid="{6022F1CC-89AA-4422-8FB9-052285F36416}"/>
    <cellStyle name="20% - Accent5 8 4" xfId="10403" xr:uid="{7E324EEC-6E0D-43E9-800C-1502FFC304BB}"/>
    <cellStyle name="20% - Accent5 8 5" xfId="18832" xr:uid="{F348237E-16C3-4CD5-BCE9-F04FEE606D4F}"/>
    <cellStyle name="20% - Accent5 9" xfId="2297" xr:uid="{00000000-0005-0000-0000-00001E030000}"/>
    <cellStyle name="20% - Accent5 9 2" xfId="6605" xr:uid="{00000000-0005-0000-0000-00001F030000}"/>
    <cellStyle name="20% - Accent5 9 2 2" xfId="15034" xr:uid="{3C593770-0864-438B-8807-E487EA63F32F}"/>
    <cellStyle name="20% - Accent5 9 2 3" xfId="23462" xr:uid="{B57A6D7E-3EE3-47B7-A655-1744421CEED1}"/>
    <cellStyle name="20% - Accent5 9 3" xfId="10816" xr:uid="{0B5F7C27-9079-4A19-9723-00034A5D953C}"/>
    <cellStyle name="20% - Accent5 9 4" xfId="19245" xr:uid="{EDDE6E18-8A4D-464D-BA1B-8D66AEE300DF}"/>
    <cellStyle name="20% - Accent6" xfId="41" builtinId="50" customBuiltin="1"/>
    <cellStyle name="20% - Accent6 10" xfId="4547" xr:uid="{00000000-0005-0000-0000-000021030000}"/>
    <cellStyle name="20% - Accent6 10 2" xfId="12976" xr:uid="{7E7DB4D3-7EE4-4EB1-8CB7-5C2F87E18945}"/>
    <cellStyle name="20% - Accent6 10 3" xfId="21404" xr:uid="{B58644D6-D829-4AD8-ACF2-94F23909C772}"/>
    <cellStyle name="20% - Accent6 11" xfId="8758" xr:uid="{67BB6752-E3D2-4AC3-92F3-4577609CE890}"/>
    <cellStyle name="20% - Accent6 12" xfId="17187" xr:uid="{172C88B5-C57D-4B61-AB9C-25AA916D2187}"/>
    <cellStyle name="20% - Accent6 2" xfId="42" xr:uid="{00000000-0005-0000-0000-000022030000}"/>
    <cellStyle name="20% - Accent6 2 10" xfId="8759" xr:uid="{57FBAB01-CF53-4637-BDCB-D7FF2E8C07DB}"/>
    <cellStyle name="20% - Accent6 2 11" xfId="17188" xr:uid="{3F119B96-1E66-417A-A944-44E44B9FC430}"/>
    <cellStyle name="20% - Accent6 2 2" xfId="43" xr:uid="{00000000-0005-0000-0000-000023030000}"/>
    <cellStyle name="20% - Accent6 2 2 10" xfId="17189" xr:uid="{04BAB94A-779E-4411-9FC3-6F71CEFB559D}"/>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2 2 2" xfId="15538" xr:uid="{1DA3E7DE-3EFC-471A-B47D-8764D1261A20}"/>
    <cellStyle name="20% - Accent6 2 2 2 2 2 2 3" xfId="23966" xr:uid="{90AF79E7-87F0-4CBA-9CF7-55288B2F3242}"/>
    <cellStyle name="20% - Accent6 2 2 2 2 2 3" xfId="11320" xr:uid="{9E2BB1C6-F0DE-4290-921D-EC147F67E938}"/>
    <cellStyle name="20% - Accent6 2 2 2 2 2 4" xfId="19749" xr:uid="{DBF3B32C-8577-43AE-99E9-9074515C648B}"/>
    <cellStyle name="20% - Accent6 2 2 2 2 3" xfId="4964" xr:uid="{00000000-0005-0000-0000-000028030000}"/>
    <cellStyle name="20% - Accent6 2 2 2 2 3 2" xfId="13393" xr:uid="{86900CA7-8654-4F70-982C-83852887926F}"/>
    <cellStyle name="20% - Accent6 2 2 2 2 3 3" xfId="21821" xr:uid="{7724242C-815A-450F-B18A-89782D239B29}"/>
    <cellStyle name="20% - Accent6 2 2 2 2 4" xfId="9175" xr:uid="{A18F001C-AFB2-4241-94CB-5729B31D3222}"/>
    <cellStyle name="20% - Accent6 2 2 2 2 5" xfId="17604" xr:uid="{1B5B1B49-9926-448F-9075-BA7A7507F8CC}"/>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2 2 2" xfId="15951" xr:uid="{98429DB5-D249-4BD6-83BB-2180C115C8AD}"/>
    <cellStyle name="20% - Accent6 2 2 2 3 2 2 3" xfId="24379" xr:uid="{A43E0E28-C82F-4B9E-B96C-9A1D9A0BA74D}"/>
    <cellStyle name="20% - Accent6 2 2 2 3 2 3" xfId="11733" xr:uid="{B4827132-FBD9-473B-BB02-7846A38F7641}"/>
    <cellStyle name="20% - Accent6 2 2 2 3 2 4" xfId="20162" xr:uid="{1E65EBA5-1733-4E7D-8FE1-B5784711AF91}"/>
    <cellStyle name="20% - Accent6 2 2 2 3 3" xfId="5377" xr:uid="{00000000-0005-0000-0000-00002C030000}"/>
    <cellStyle name="20% - Accent6 2 2 2 3 3 2" xfId="13806" xr:uid="{2CB6DA65-BDCC-411B-8FA9-397E6D3BD758}"/>
    <cellStyle name="20% - Accent6 2 2 2 3 3 3" xfId="22234" xr:uid="{4389BFD0-6099-4CBE-A99F-61ADCF0A311C}"/>
    <cellStyle name="20% - Accent6 2 2 2 3 4" xfId="9588" xr:uid="{99CAA43A-0026-4056-AAF7-4BEFF22B885C}"/>
    <cellStyle name="20% - Accent6 2 2 2 3 5" xfId="18017" xr:uid="{9DBD2967-F175-42E2-BE48-58CCF0E9BA61}"/>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2 2 2" xfId="16364" xr:uid="{3E83C2AD-0F7A-4727-834D-28CD7603118D}"/>
    <cellStyle name="20% - Accent6 2 2 2 4 2 2 3" xfId="24792" xr:uid="{4EC7855A-DC8E-488B-8A24-C973BCBD4032}"/>
    <cellStyle name="20% - Accent6 2 2 2 4 2 3" xfId="12146" xr:uid="{FE3A56E8-0FD9-46D7-B2A2-D3C6384E9960}"/>
    <cellStyle name="20% - Accent6 2 2 2 4 2 4" xfId="20575" xr:uid="{C5A5CCBC-8F3D-4F65-9A31-9C3498C82D61}"/>
    <cellStyle name="20% - Accent6 2 2 2 4 3" xfId="5790" xr:uid="{00000000-0005-0000-0000-000030030000}"/>
    <cellStyle name="20% - Accent6 2 2 2 4 3 2" xfId="14219" xr:uid="{665D2C88-DBA5-4330-93B6-255A42BFBA3C}"/>
    <cellStyle name="20% - Accent6 2 2 2 4 3 3" xfId="22647" xr:uid="{2D341979-A6A1-4DC9-BD3B-E42CC7415F43}"/>
    <cellStyle name="20% - Accent6 2 2 2 4 4" xfId="10001" xr:uid="{D541524E-85BE-438A-B925-98B4CF381987}"/>
    <cellStyle name="20% - Accent6 2 2 2 4 5" xfId="18430" xr:uid="{56CE6685-C6BC-446E-9DE4-37679D13683C}"/>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2 2 2" xfId="16777" xr:uid="{E1D684E6-7431-4546-A92C-3F1669ABDEBF}"/>
    <cellStyle name="20% - Accent6 2 2 2 5 2 2 3" xfId="25205" xr:uid="{27EF5413-585E-448C-AF8C-CF7DBBBB9EAC}"/>
    <cellStyle name="20% - Accent6 2 2 2 5 2 3" xfId="12559" xr:uid="{186B619D-7CD7-446A-90AD-622C60313184}"/>
    <cellStyle name="20% - Accent6 2 2 2 5 2 4" xfId="20988" xr:uid="{205CE802-0D1C-46C8-B5BC-49F39FC28F39}"/>
    <cellStyle name="20% - Accent6 2 2 2 5 3" xfId="6203" xr:uid="{00000000-0005-0000-0000-000034030000}"/>
    <cellStyle name="20% - Accent6 2 2 2 5 3 2" xfId="14632" xr:uid="{BF2807DC-0D3C-4803-A7E7-9884D1116A9E}"/>
    <cellStyle name="20% - Accent6 2 2 2 5 3 3" xfId="23060" xr:uid="{B478C365-A330-4B48-80A0-099118D31D8E}"/>
    <cellStyle name="20% - Accent6 2 2 2 5 4" xfId="10414" xr:uid="{84321C28-D5CF-4D89-81DE-9583F9AB059B}"/>
    <cellStyle name="20% - Accent6 2 2 2 5 5" xfId="18843" xr:uid="{3E692CD8-D380-4099-8040-A1A19B419B25}"/>
    <cellStyle name="20% - Accent6 2 2 2 6" xfId="2308" xr:uid="{00000000-0005-0000-0000-000035030000}"/>
    <cellStyle name="20% - Accent6 2 2 2 6 2" xfId="6616" xr:uid="{00000000-0005-0000-0000-000036030000}"/>
    <cellStyle name="20% - Accent6 2 2 2 6 2 2" xfId="15045" xr:uid="{3BFD9568-DFA0-4A61-8980-019A413C84EB}"/>
    <cellStyle name="20% - Accent6 2 2 2 6 2 3" xfId="23473" xr:uid="{C563F172-E9BE-4BDD-95DC-2AE0C1849503}"/>
    <cellStyle name="20% - Accent6 2 2 2 6 3" xfId="10827" xr:uid="{6FBB5241-B977-4C7E-A999-B257F67B212B}"/>
    <cellStyle name="20% - Accent6 2 2 2 6 4" xfId="19256" xr:uid="{EB432614-23CC-4FD2-A6BA-048F61B57FA4}"/>
    <cellStyle name="20% - Accent6 2 2 2 7" xfId="4550" xr:uid="{00000000-0005-0000-0000-000037030000}"/>
    <cellStyle name="20% - Accent6 2 2 2 7 2" xfId="12979" xr:uid="{1F796388-037C-457A-8104-7A5994A4E798}"/>
    <cellStyle name="20% - Accent6 2 2 2 7 3" xfId="21407" xr:uid="{8071A5E0-CC0E-4E6A-A6EE-867C5EAEAE0A}"/>
    <cellStyle name="20% - Accent6 2 2 2 8" xfId="8761" xr:uid="{3766B5B6-817B-4D8B-B5AA-F32199E71319}"/>
    <cellStyle name="20% - Accent6 2 2 2 9" xfId="17190" xr:uid="{660F8353-3A65-4EEF-B9C4-D7CE95D1ADF8}"/>
    <cellStyle name="20% - Accent6 2 2 3" xfId="613" xr:uid="{00000000-0005-0000-0000-000038030000}"/>
    <cellStyle name="20% - Accent6 2 2 3 2" xfId="2884" xr:uid="{00000000-0005-0000-0000-000039030000}"/>
    <cellStyle name="20% - Accent6 2 2 3 2 2" xfId="7108" xr:uid="{00000000-0005-0000-0000-00003A030000}"/>
    <cellStyle name="20% - Accent6 2 2 3 2 2 2" xfId="15537" xr:uid="{DCB8194B-D7D3-4018-8173-CF08FED8E584}"/>
    <cellStyle name="20% - Accent6 2 2 3 2 2 3" xfId="23965" xr:uid="{FD4DC626-2AEC-4382-85EB-725EA04001FD}"/>
    <cellStyle name="20% - Accent6 2 2 3 2 3" xfId="11319" xr:uid="{8C2A46A9-BF99-467D-8C16-B588690F8F7E}"/>
    <cellStyle name="20% - Accent6 2 2 3 2 4" xfId="19748" xr:uid="{33EFF9F7-7989-42BE-8055-42B43FD1BDF7}"/>
    <cellStyle name="20% - Accent6 2 2 3 3" xfId="4963" xr:uid="{00000000-0005-0000-0000-00003B030000}"/>
    <cellStyle name="20% - Accent6 2 2 3 3 2" xfId="13392" xr:uid="{BF665CE8-7DFF-4845-B7B2-72B46149BAE0}"/>
    <cellStyle name="20% - Accent6 2 2 3 3 3" xfId="21820" xr:uid="{96AAD0D1-7703-44C5-892B-9006FA10482A}"/>
    <cellStyle name="20% - Accent6 2 2 3 4" xfId="9174" xr:uid="{BF9ED7BA-7CB0-460D-816F-791A558F9F9B}"/>
    <cellStyle name="20% - Accent6 2 2 3 5" xfId="17603" xr:uid="{D21D3265-9DBE-4035-88A0-F8FBA4B70BF9}"/>
    <cellStyle name="20% - Accent6 2 2 4" xfId="1066" xr:uid="{00000000-0005-0000-0000-00003C030000}"/>
    <cellStyle name="20% - Accent6 2 2 4 2" xfId="3297" xr:uid="{00000000-0005-0000-0000-00003D030000}"/>
    <cellStyle name="20% - Accent6 2 2 4 2 2" xfId="7521" xr:uid="{00000000-0005-0000-0000-00003E030000}"/>
    <cellStyle name="20% - Accent6 2 2 4 2 2 2" xfId="15950" xr:uid="{B17799B9-17C7-4DA2-924B-8243B5CB72C3}"/>
    <cellStyle name="20% - Accent6 2 2 4 2 2 3" xfId="24378" xr:uid="{462B2FA9-C1E3-4C03-A3EA-2D25DC9D968E}"/>
    <cellStyle name="20% - Accent6 2 2 4 2 3" xfId="11732" xr:uid="{8D7751BF-CD17-4954-A298-1D2E89219D11}"/>
    <cellStyle name="20% - Accent6 2 2 4 2 4" xfId="20161" xr:uid="{B1D9B5B8-0614-40CC-9872-B5E31FFE5233}"/>
    <cellStyle name="20% - Accent6 2 2 4 3" xfId="5376" xr:uid="{00000000-0005-0000-0000-00003F030000}"/>
    <cellStyle name="20% - Accent6 2 2 4 3 2" xfId="13805" xr:uid="{C7872CD5-EA98-4550-A248-1131EA008A9F}"/>
    <cellStyle name="20% - Accent6 2 2 4 3 3" xfId="22233" xr:uid="{6FF9D6A4-003A-45BE-844D-4B9FE4855C50}"/>
    <cellStyle name="20% - Accent6 2 2 4 4" xfId="9587" xr:uid="{69ABE902-278E-4DE1-9B4D-1B23AB663635}"/>
    <cellStyle name="20% - Accent6 2 2 4 5" xfId="18016" xr:uid="{60AF0F6E-B6B4-4E77-B1F0-DE9A87B9BD5F}"/>
    <cellStyle name="20% - Accent6 2 2 5" xfId="1480" xr:uid="{00000000-0005-0000-0000-000040030000}"/>
    <cellStyle name="20% - Accent6 2 2 5 2" xfId="3710" xr:uid="{00000000-0005-0000-0000-000041030000}"/>
    <cellStyle name="20% - Accent6 2 2 5 2 2" xfId="7934" xr:uid="{00000000-0005-0000-0000-000042030000}"/>
    <cellStyle name="20% - Accent6 2 2 5 2 2 2" xfId="16363" xr:uid="{67EF39B8-6318-4A01-A228-E99CF4D3BEF3}"/>
    <cellStyle name="20% - Accent6 2 2 5 2 2 3" xfId="24791" xr:uid="{62357385-CF98-4163-8DB6-BB30AA773950}"/>
    <cellStyle name="20% - Accent6 2 2 5 2 3" xfId="12145" xr:uid="{4E74B754-AF8D-45D5-8A3D-F91D9E0E21FE}"/>
    <cellStyle name="20% - Accent6 2 2 5 2 4" xfId="20574" xr:uid="{E6244434-AE88-46C4-A339-7BDB6CD9F6DD}"/>
    <cellStyle name="20% - Accent6 2 2 5 3" xfId="5789" xr:uid="{00000000-0005-0000-0000-000043030000}"/>
    <cellStyle name="20% - Accent6 2 2 5 3 2" xfId="14218" xr:uid="{C9129393-5941-46CE-8C9C-CF95BF501886}"/>
    <cellStyle name="20% - Accent6 2 2 5 3 3" xfId="22646" xr:uid="{0FA26A3C-1B43-433A-B24F-CA64F9B39081}"/>
    <cellStyle name="20% - Accent6 2 2 5 4" xfId="10000" xr:uid="{9DFA9B31-B117-461E-BF19-08619BBC7949}"/>
    <cellStyle name="20% - Accent6 2 2 5 5" xfId="18429" xr:uid="{285DA59B-E577-48A3-9402-305AF7C314D0}"/>
    <cellStyle name="20% - Accent6 2 2 6" xfId="1894" xr:uid="{00000000-0005-0000-0000-000044030000}"/>
    <cellStyle name="20% - Accent6 2 2 6 2" xfId="4123" xr:uid="{00000000-0005-0000-0000-000045030000}"/>
    <cellStyle name="20% - Accent6 2 2 6 2 2" xfId="8347" xr:uid="{00000000-0005-0000-0000-000046030000}"/>
    <cellStyle name="20% - Accent6 2 2 6 2 2 2" xfId="16776" xr:uid="{EC0BBD48-B22B-48AD-986F-BA57F0EBBB49}"/>
    <cellStyle name="20% - Accent6 2 2 6 2 2 3" xfId="25204" xr:uid="{D5586DF9-5C9E-40DF-B56E-4FDD4DFD0C54}"/>
    <cellStyle name="20% - Accent6 2 2 6 2 3" xfId="12558" xr:uid="{FB3845ED-8837-43F0-9E2A-3231F5BC877C}"/>
    <cellStyle name="20% - Accent6 2 2 6 2 4" xfId="20987" xr:uid="{AA06EF18-16BB-4CC0-ACC3-329598804054}"/>
    <cellStyle name="20% - Accent6 2 2 6 3" xfId="6202" xr:uid="{00000000-0005-0000-0000-000047030000}"/>
    <cellStyle name="20% - Accent6 2 2 6 3 2" xfId="14631" xr:uid="{18B6BC9E-D242-47DE-8F13-833B14984828}"/>
    <cellStyle name="20% - Accent6 2 2 6 3 3" xfId="23059" xr:uid="{BCDD4618-4CC5-4AED-973C-52D942F63438}"/>
    <cellStyle name="20% - Accent6 2 2 6 4" xfId="10413" xr:uid="{FE4B2052-AFED-4AF9-966D-07500C82EB43}"/>
    <cellStyle name="20% - Accent6 2 2 6 5" xfId="18842" xr:uid="{6E2BADE2-27D8-4DB8-AF02-5DACDBDF7630}"/>
    <cellStyle name="20% - Accent6 2 2 7" xfId="2307" xr:uid="{00000000-0005-0000-0000-000048030000}"/>
    <cellStyle name="20% - Accent6 2 2 7 2" xfId="6615" xr:uid="{00000000-0005-0000-0000-000049030000}"/>
    <cellStyle name="20% - Accent6 2 2 7 2 2" xfId="15044" xr:uid="{43CB003F-7623-4EBA-9F89-B2F4CAC56721}"/>
    <cellStyle name="20% - Accent6 2 2 7 2 3" xfId="23472" xr:uid="{FAD4B210-131C-45F9-A613-9709A16B1A28}"/>
    <cellStyle name="20% - Accent6 2 2 7 3" xfId="10826" xr:uid="{C722010D-6B30-4C64-99D4-046652891574}"/>
    <cellStyle name="20% - Accent6 2 2 7 4" xfId="19255" xr:uid="{E9057308-BB8D-4387-B1EC-C970C97EDFC8}"/>
    <cellStyle name="20% - Accent6 2 2 8" xfId="4549" xr:uid="{00000000-0005-0000-0000-00004A030000}"/>
    <cellStyle name="20% - Accent6 2 2 8 2" xfId="12978" xr:uid="{D44F9364-FF3C-4085-A5FE-006D6F0D23D9}"/>
    <cellStyle name="20% - Accent6 2 2 8 3" xfId="21406" xr:uid="{A918BDAE-0E38-4F9A-B9A7-FB03917A4483}"/>
    <cellStyle name="20% - Accent6 2 2 9" xfId="8760" xr:uid="{C123F6CB-E663-4AF0-BE34-38BE94E7ED83}"/>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2 2 2" xfId="15539" xr:uid="{A7771E22-C3DE-47EF-AD36-CEC42A1340EB}"/>
    <cellStyle name="20% - Accent6 2 3 2 2 2 3" xfId="23967" xr:uid="{B86F9358-4850-41DD-AA85-7C32757DDB26}"/>
    <cellStyle name="20% - Accent6 2 3 2 2 3" xfId="11321" xr:uid="{5A1C44AC-1668-47B2-AC29-D5F5A608C28C}"/>
    <cellStyle name="20% - Accent6 2 3 2 2 4" xfId="19750" xr:uid="{676519F3-0516-4638-BB9F-49F6F1249DBC}"/>
    <cellStyle name="20% - Accent6 2 3 2 3" xfId="4965" xr:uid="{00000000-0005-0000-0000-00004F030000}"/>
    <cellStyle name="20% - Accent6 2 3 2 3 2" xfId="13394" xr:uid="{A36DC53B-2835-4915-AEA9-F613CCCFC835}"/>
    <cellStyle name="20% - Accent6 2 3 2 3 3" xfId="21822" xr:uid="{5F1BEADA-9556-46DD-A83E-E840C1EA6AA2}"/>
    <cellStyle name="20% - Accent6 2 3 2 4" xfId="9176" xr:uid="{8A113E6C-B270-452A-B6BD-1672660BC78B}"/>
    <cellStyle name="20% - Accent6 2 3 2 5" xfId="17605" xr:uid="{84A1AFC9-C078-4B93-A128-C6FC49D90263}"/>
    <cellStyle name="20% - Accent6 2 3 3" xfId="1068" xr:uid="{00000000-0005-0000-0000-000050030000}"/>
    <cellStyle name="20% - Accent6 2 3 3 2" xfId="3299" xr:uid="{00000000-0005-0000-0000-000051030000}"/>
    <cellStyle name="20% - Accent6 2 3 3 2 2" xfId="7523" xr:uid="{00000000-0005-0000-0000-000052030000}"/>
    <cellStyle name="20% - Accent6 2 3 3 2 2 2" xfId="15952" xr:uid="{6A934B4F-EB57-44AB-BDC2-02A1FCC05B63}"/>
    <cellStyle name="20% - Accent6 2 3 3 2 2 3" xfId="24380" xr:uid="{E0DEC15A-C69E-43C1-B434-FDA82BA5E59A}"/>
    <cellStyle name="20% - Accent6 2 3 3 2 3" xfId="11734" xr:uid="{480AFA69-5EC0-483D-AE38-0E6E938986FE}"/>
    <cellStyle name="20% - Accent6 2 3 3 2 4" xfId="20163" xr:uid="{AD0BA173-836B-4243-A232-906B43D138CA}"/>
    <cellStyle name="20% - Accent6 2 3 3 3" xfId="5378" xr:uid="{00000000-0005-0000-0000-000053030000}"/>
    <cellStyle name="20% - Accent6 2 3 3 3 2" xfId="13807" xr:uid="{24443BD1-BBF1-4E57-BEAE-BF905E54CF3F}"/>
    <cellStyle name="20% - Accent6 2 3 3 3 3" xfId="22235" xr:uid="{0F30FA35-1E2D-4AAA-8AE9-1E5DDE541FA1}"/>
    <cellStyle name="20% - Accent6 2 3 3 4" xfId="9589" xr:uid="{29CBDFA6-A9F8-4697-AEDF-BF03B0D3CC54}"/>
    <cellStyle name="20% - Accent6 2 3 3 5" xfId="18018" xr:uid="{40BA304F-158E-4161-973F-AB766F483B14}"/>
    <cellStyle name="20% - Accent6 2 3 4" xfId="1482" xr:uid="{00000000-0005-0000-0000-000054030000}"/>
    <cellStyle name="20% - Accent6 2 3 4 2" xfId="3712" xr:uid="{00000000-0005-0000-0000-000055030000}"/>
    <cellStyle name="20% - Accent6 2 3 4 2 2" xfId="7936" xr:uid="{00000000-0005-0000-0000-000056030000}"/>
    <cellStyle name="20% - Accent6 2 3 4 2 2 2" xfId="16365" xr:uid="{1C8DDEF9-9ADE-4DAB-9096-785E2B654C8C}"/>
    <cellStyle name="20% - Accent6 2 3 4 2 2 3" xfId="24793" xr:uid="{FC2594FB-A039-4E5D-B0C6-4A072B5E0185}"/>
    <cellStyle name="20% - Accent6 2 3 4 2 3" xfId="12147" xr:uid="{DDD5FCE4-4794-4EC1-A4E2-F3FFB2592797}"/>
    <cellStyle name="20% - Accent6 2 3 4 2 4" xfId="20576" xr:uid="{782B5C21-466F-441D-928E-5250857DC754}"/>
    <cellStyle name="20% - Accent6 2 3 4 3" xfId="5791" xr:uid="{00000000-0005-0000-0000-000057030000}"/>
    <cellStyle name="20% - Accent6 2 3 4 3 2" xfId="14220" xr:uid="{ECC13142-93B1-49F6-9291-633A4F93637F}"/>
    <cellStyle name="20% - Accent6 2 3 4 3 3" xfId="22648" xr:uid="{66FD9976-5838-48A1-9FA0-C7002B400F1E}"/>
    <cellStyle name="20% - Accent6 2 3 4 4" xfId="10002" xr:uid="{752F4ED8-9F60-4297-A8CF-DB5B51E8AF61}"/>
    <cellStyle name="20% - Accent6 2 3 4 5" xfId="18431" xr:uid="{06FAAAD5-B165-4A3F-853E-4CE4731A0247}"/>
    <cellStyle name="20% - Accent6 2 3 5" xfId="1896" xr:uid="{00000000-0005-0000-0000-000058030000}"/>
    <cellStyle name="20% - Accent6 2 3 5 2" xfId="4125" xr:uid="{00000000-0005-0000-0000-000059030000}"/>
    <cellStyle name="20% - Accent6 2 3 5 2 2" xfId="8349" xr:uid="{00000000-0005-0000-0000-00005A030000}"/>
    <cellStyle name="20% - Accent6 2 3 5 2 2 2" xfId="16778" xr:uid="{44AB0A23-E3BA-4249-8E8E-67F7A5B95751}"/>
    <cellStyle name="20% - Accent6 2 3 5 2 2 3" xfId="25206" xr:uid="{67B50DEA-BFC4-4BDC-99D2-D012D8D2C197}"/>
    <cellStyle name="20% - Accent6 2 3 5 2 3" xfId="12560" xr:uid="{7F972B97-1E8D-4D97-8199-BFD1AE68D5CE}"/>
    <cellStyle name="20% - Accent6 2 3 5 2 4" xfId="20989" xr:uid="{C23749F9-6204-4549-B7E2-0B9DEE0D6265}"/>
    <cellStyle name="20% - Accent6 2 3 5 3" xfId="6204" xr:uid="{00000000-0005-0000-0000-00005B030000}"/>
    <cellStyle name="20% - Accent6 2 3 5 3 2" xfId="14633" xr:uid="{29984E93-B44A-4BE6-A506-6131926717AA}"/>
    <cellStyle name="20% - Accent6 2 3 5 3 3" xfId="23061" xr:uid="{F0B0CF74-577B-4A9E-8A14-71E93FBE5FC2}"/>
    <cellStyle name="20% - Accent6 2 3 5 4" xfId="10415" xr:uid="{AC89B20B-759A-4864-8FCE-A069FA3C4F37}"/>
    <cellStyle name="20% - Accent6 2 3 5 5" xfId="18844" xr:uid="{46AFDB9C-A9F7-46D4-991A-203715C0E864}"/>
    <cellStyle name="20% - Accent6 2 3 6" xfId="2309" xr:uid="{00000000-0005-0000-0000-00005C030000}"/>
    <cellStyle name="20% - Accent6 2 3 6 2" xfId="6617" xr:uid="{00000000-0005-0000-0000-00005D030000}"/>
    <cellStyle name="20% - Accent6 2 3 6 2 2" xfId="15046" xr:uid="{8BBCE8C1-F220-4345-A017-6D79118D2BE4}"/>
    <cellStyle name="20% - Accent6 2 3 6 2 3" xfId="23474" xr:uid="{38966EB1-79C6-4036-991C-5FC8A1D135DE}"/>
    <cellStyle name="20% - Accent6 2 3 6 3" xfId="10828" xr:uid="{9072263C-BDAD-4268-B56C-E18845A580A9}"/>
    <cellStyle name="20% - Accent6 2 3 6 4" xfId="19257" xr:uid="{B84741B8-F3AA-476D-88C6-A3C16BEFEF7F}"/>
    <cellStyle name="20% - Accent6 2 3 7" xfId="4551" xr:uid="{00000000-0005-0000-0000-00005E030000}"/>
    <cellStyle name="20% - Accent6 2 3 7 2" xfId="12980" xr:uid="{64B92AEC-3A46-4C3F-8BFE-CB8CE071C80A}"/>
    <cellStyle name="20% - Accent6 2 3 7 3" xfId="21408" xr:uid="{07D40DCF-0151-4BF9-A99A-701D33F7E6DA}"/>
    <cellStyle name="20% - Accent6 2 3 8" xfId="8762" xr:uid="{0971E7DA-FF57-4FD1-9BE0-F8F21E684E50}"/>
    <cellStyle name="20% - Accent6 2 3 9" xfId="17191" xr:uid="{CE9632D5-0DAF-40E6-9B48-D875856D52DD}"/>
    <cellStyle name="20% - Accent6 2 4" xfId="612" xr:uid="{00000000-0005-0000-0000-00005F030000}"/>
    <cellStyle name="20% - Accent6 2 4 2" xfId="2883" xr:uid="{00000000-0005-0000-0000-000060030000}"/>
    <cellStyle name="20% - Accent6 2 4 2 2" xfId="7107" xr:uid="{00000000-0005-0000-0000-000061030000}"/>
    <cellStyle name="20% - Accent6 2 4 2 2 2" xfId="15536" xr:uid="{20CEDCA9-13E6-4F39-B569-6936B7BBA60C}"/>
    <cellStyle name="20% - Accent6 2 4 2 2 3" xfId="23964" xr:uid="{CFA60FFC-34A3-49B8-A1D8-4A9BA87256F3}"/>
    <cellStyle name="20% - Accent6 2 4 2 3" xfId="11318" xr:uid="{45644268-F710-4F67-884C-DFC497A831C6}"/>
    <cellStyle name="20% - Accent6 2 4 2 4" xfId="19747" xr:uid="{7B68696A-9174-4623-AC41-E8B25AC49193}"/>
    <cellStyle name="20% - Accent6 2 4 3" xfId="4962" xr:uid="{00000000-0005-0000-0000-000062030000}"/>
    <cellStyle name="20% - Accent6 2 4 3 2" xfId="13391" xr:uid="{41111065-C661-4411-A9B7-044EF1DD7305}"/>
    <cellStyle name="20% - Accent6 2 4 3 3" xfId="21819" xr:uid="{B498B84D-671A-4257-A0DE-A29E6468FA90}"/>
    <cellStyle name="20% - Accent6 2 4 4" xfId="9173" xr:uid="{45D3308D-4786-4653-B77E-756708B1B752}"/>
    <cellStyle name="20% - Accent6 2 4 5" xfId="17602" xr:uid="{F6504804-327D-4C2F-8D67-FF7C2039AA20}"/>
    <cellStyle name="20% - Accent6 2 5" xfId="1065" xr:uid="{00000000-0005-0000-0000-000063030000}"/>
    <cellStyle name="20% - Accent6 2 5 2" xfId="3296" xr:uid="{00000000-0005-0000-0000-000064030000}"/>
    <cellStyle name="20% - Accent6 2 5 2 2" xfId="7520" xr:uid="{00000000-0005-0000-0000-000065030000}"/>
    <cellStyle name="20% - Accent6 2 5 2 2 2" xfId="15949" xr:uid="{98E4A1FB-E61D-4124-90D3-E5CB33E85C38}"/>
    <cellStyle name="20% - Accent6 2 5 2 2 3" xfId="24377" xr:uid="{4CEB9E20-82CD-48BE-90AC-46EA561BBDC2}"/>
    <cellStyle name="20% - Accent6 2 5 2 3" xfId="11731" xr:uid="{6244CBD7-3A63-474F-9685-357E38E5C78F}"/>
    <cellStyle name="20% - Accent6 2 5 2 4" xfId="20160" xr:uid="{63495DA0-9364-4B58-9F67-513C1D00978A}"/>
    <cellStyle name="20% - Accent6 2 5 3" xfId="5375" xr:uid="{00000000-0005-0000-0000-000066030000}"/>
    <cellStyle name="20% - Accent6 2 5 3 2" xfId="13804" xr:uid="{9CA11403-DAB7-4F2F-BF94-DA515A199A18}"/>
    <cellStyle name="20% - Accent6 2 5 3 3" xfId="22232" xr:uid="{F7F60385-04E9-4DBE-85AE-2E7900A32FBA}"/>
    <cellStyle name="20% - Accent6 2 5 4" xfId="9586" xr:uid="{8D26AA13-DEF7-4F9F-B9F5-5663E8AFED59}"/>
    <cellStyle name="20% - Accent6 2 5 5" xfId="18015" xr:uid="{FA80A9D6-A994-471F-989C-3B15887E6B6E}"/>
    <cellStyle name="20% - Accent6 2 6" xfId="1479" xr:uid="{00000000-0005-0000-0000-000067030000}"/>
    <cellStyle name="20% - Accent6 2 6 2" xfId="3709" xr:uid="{00000000-0005-0000-0000-000068030000}"/>
    <cellStyle name="20% - Accent6 2 6 2 2" xfId="7933" xr:uid="{00000000-0005-0000-0000-000069030000}"/>
    <cellStyle name="20% - Accent6 2 6 2 2 2" xfId="16362" xr:uid="{07CEB11A-E064-46D3-A7EA-8DAA4D72CFEF}"/>
    <cellStyle name="20% - Accent6 2 6 2 2 3" xfId="24790" xr:uid="{13CB0E11-BDEB-4DC8-8176-B4E5FE24C163}"/>
    <cellStyle name="20% - Accent6 2 6 2 3" xfId="12144" xr:uid="{99DBB5B5-2B5D-4165-879B-EA1E8C87C232}"/>
    <cellStyle name="20% - Accent6 2 6 2 4" xfId="20573" xr:uid="{3874D60F-629B-4F67-9BE4-90F25D6AC20D}"/>
    <cellStyle name="20% - Accent6 2 6 3" xfId="5788" xr:uid="{00000000-0005-0000-0000-00006A030000}"/>
    <cellStyle name="20% - Accent6 2 6 3 2" xfId="14217" xr:uid="{C0B3C267-E400-46A3-A71C-46E0BECC1E22}"/>
    <cellStyle name="20% - Accent6 2 6 3 3" xfId="22645" xr:uid="{E9AEB672-21F1-4676-949C-68F30CAC0169}"/>
    <cellStyle name="20% - Accent6 2 6 4" xfId="9999" xr:uid="{D2D7B314-67FA-4949-97D7-8B59A1F50D98}"/>
    <cellStyle name="20% - Accent6 2 6 5" xfId="18428" xr:uid="{ED9AF407-E3C6-4057-AF81-A099707EA7AA}"/>
    <cellStyle name="20% - Accent6 2 7" xfId="1893" xr:uid="{00000000-0005-0000-0000-00006B030000}"/>
    <cellStyle name="20% - Accent6 2 7 2" xfId="4122" xr:uid="{00000000-0005-0000-0000-00006C030000}"/>
    <cellStyle name="20% - Accent6 2 7 2 2" xfId="8346" xr:uid="{00000000-0005-0000-0000-00006D030000}"/>
    <cellStyle name="20% - Accent6 2 7 2 2 2" xfId="16775" xr:uid="{A66496CF-B3DF-47E7-A7B1-079595B61714}"/>
    <cellStyle name="20% - Accent6 2 7 2 2 3" xfId="25203" xr:uid="{E78A5789-D249-4181-923F-688FE49D7D1E}"/>
    <cellStyle name="20% - Accent6 2 7 2 3" xfId="12557" xr:uid="{41AC5571-E869-4261-A517-2CA51646D155}"/>
    <cellStyle name="20% - Accent6 2 7 2 4" xfId="20986" xr:uid="{8E463C7D-FB53-445E-AD5E-F5CB37F7C5E5}"/>
    <cellStyle name="20% - Accent6 2 7 3" xfId="6201" xr:uid="{00000000-0005-0000-0000-00006E030000}"/>
    <cellStyle name="20% - Accent6 2 7 3 2" xfId="14630" xr:uid="{ABE9111C-8711-4401-A17C-BEF86F92C861}"/>
    <cellStyle name="20% - Accent6 2 7 3 3" xfId="23058" xr:uid="{E496EE59-FA6C-4458-87B1-CD8ADAA3ED0B}"/>
    <cellStyle name="20% - Accent6 2 7 4" xfId="10412" xr:uid="{B3504B25-A5DC-455A-B729-99862D79A5E0}"/>
    <cellStyle name="20% - Accent6 2 7 5" xfId="18841" xr:uid="{AA8BDE8B-A15A-44FE-9C96-851D16F2C679}"/>
    <cellStyle name="20% - Accent6 2 8" xfId="2306" xr:uid="{00000000-0005-0000-0000-00006F030000}"/>
    <cellStyle name="20% - Accent6 2 8 2" xfId="6614" xr:uid="{00000000-0005-0000-0000-000070030000}"/>
    <cellStyle name="20% - Accent6 2 8 2 2" xfId="15043" xr:uid="{36CA1757-4A07-4A95-BB3A-F3070021F367}"/>
    <cellStyle name="20% - Accent6 2 8 2 3" xfId="23471" xr:uid="{9305C9C1-6446-4EFC-AEF9-433F4F85D480}"/>
    <cellStyle name="20% - Accent6 2 8 3" xfId="10825" xr:uid="{5F104C40-AB17-4BF5-844D-9F6D4816BC25}"/>
    <cellStyle name="20% - Accent6 2 8 4" xfId="19254" xr:uid="{D06C5A02-CB15-43CB-83C2-AE03569A8DD5}"/>
    <cellStyle name="20% - Accent6 2 9" xfId="4548" xr:uid="{00000000-0005-0000-0000-000071030000}"/>
    <cellStyle name="20% - Accent6 2 9 2" xfId="12977" xr:uid="{C6B10E9D-BA03-4B79-8607-3A845EF7427B}"/>
    <cellStyle name="20% - Accent6 2 9 3" xfId="21405" xr:uid="{4823EB57-40A7-476C-B63C-FA7FE4D7A723}"/>
    <cellStyle name="20% - Accent6 3" xfId="46" xr:uid="{00000000-0005-0000-0000-000072030000}"/>
    <cellStyle name="20% - Accent6 3 10" xfId="17192" xr:uid="{C2E27595-94DF-4BD1-AD29-AE857011C32F}"/>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2 2 2" xfId="15541" xr:uid="{A98E0E07-4571-4034-8C36-E17692980F80}"/>
    <cellStyle name="20% - Accent6 3 2 2 2 2 3" xfId="23969" xr:uid="{281F8FAF-F089-4F59-AB31-9902920400D2}"/>
    <cellStyle name="20% - Accent6 3 2 2 2 3" xfId="11323" xr:uid="{5B62971E-73C5-42BD-A99E-DA070B201EAD}"/>
    <cellStyle name="20% - Accent6 3 2 2 2 4" xfId="19752" xr:uid="{A24A3029-3597-4526-9BFA-D411D747F999}"/>
    <cellStyle name="20% - Accent6 3 2 2 3" xfId="4967" xr:uid="{00000000-0005-0000-0000-000077030000}"/>
    <cellStyle name="20% - Accent6 3 2 2 3 2" xfId="13396" xr:uid="{6D459EFC-CD34-4AC4-A6AF-D43DD00CD790}"/>
    <cellStyle name="20% - Accent6 3 2 2 3 3" xfId="21824" xr:uid="{D23E9478-849F-4056-8C98-06542889449F}"/>
    <cellStyle name="20% - Accent6 3 2 2 4" xfId="9178" xr:uid="{B40E229D-DE00-44D4-A44A-49E617AC0C3A}"/>
    <cellStyle name="20% - Accent6 3 2 2 5" xfId="17607" xr:uid="{69B6F9F1-D984-4A18-8D4A-C61910BBF6F9}"/>
    <cellStyle name="20% - Accent6 3 2 3" xfId="1070" xr:uid="{00000000-0005-0000-0000-000078030000}"/>
    <cellStyle name="20% - Accent6 3 2 3 2" xfId="3301" xr:uid="{00000000-0005-0000-0000-000079030000}"/>
    <cellStyle name="20% - Accent6 3 2 3 2 2" xfId="7525" xr:uid="{00000000-0005-0000-0000-00007A030000}"/>
    <cellStyle name="20% - Accent6 3 2 3 2 2 2" xfId="15954" xr:uid="{06EFC7D2-BC54-4416-B240-E83D2F035675}"/>
    <cellStyle name="20% - Accent6 3 2 3 2 2 3" xfId="24382" xr:uid="{4EDC8ABC-9473-4F40-A77E-1A57081F4E66}"/>
    <cellStyle name="20% - Accent6 3 2 3 2 3" xfId="11736" xr:uid="{11C77910-057A-4A92-B11F-9DD8248B21BE}"/>
    <cellStyle name="20% - Accent6 3 2 3 2 4" xfId="20165" xr:uid="{9BBC6B3A-110E-4BA9-AAD4-CA9D69578E35}"/>
    <cellStyle name="20% - Accent6 3 2 3 3" xfId="5380" xr:uid="{00000000-0005-0000-0000-00007B030000}"/>
    <cellStyle name="20% - Accent6 3 2 3 3 2" xfId="13809" xr:uid="{42461BF6-DCB7-446D-960C-406610C0019F}"/>
    <cellStyle name="20% - Accent6 3 2 3 3 3" xfId="22237" xr:uid="{2D51E319-1A7D-4528-B59F-69C60C1C58DC}"/>
    <cellStyle name="20% - Accent6 3 2 3 4" xfId="9591" xr:uid="{3053D6BF-4EF0-4CA0-BB1E-CB1B875EEB8A}"/>
    <cellStyle name="20% - Accent6 3 2 3 5" xfId="18020" xr:uid="{2B0F393A-313E-45D3-BC0F-A73124BE1CC1}"/>
    <cellStyle name="20% - Accent6 3 2 4" xfId="1484" xr:uid="{00000000-0005-0000-0000-00007C030000}"/>
    <cellStyle name="20% - Accent6 3 2 4 2" xfId="3714" xr:uid="{00000000-0005-0000-0000-00007D030000}"/>
    <cellStyle name="20% - Accent6 3 2 4 2 2" xfId="7938" xr:uid="{00000000-0005-0000-0000-00007E030000}"/>
    <cellStyle name="20% - Accent6 3 2 4 2 2 2" xfId="16367" xr:uid="{8E5B3792-0924-4B74-B11F-DB79EEDE7DE9}"/>
    <cellStyle name="20% - Accent6 3 2 4 2 2 3" xfId="24795" xr:uid="{9E6CE619-1D1C-4419-9B65-A5B8E54F0027}"/>
    <cellStyle name="20% - Accent6 3 2 4 2 3" xfId="12149" xr:uid="{1A9F7382-6EC9-47DC-B30B-A07247C38BC9}"/>
    <cellStyle name="20% - Accent6 3 2 4 2 4" xfId="20578" xr:uid="{2B059E58-0FB1-4E92-9E9D-E4841E6FC6F8}"/>
    <cellStyle name="20% - Accent6 3 2 4 3" xfId="5793" xr:uid="{00000000-0005-0000-0000-00007F030000}"/>
    <cellStyle name="20% - Accent6 3 2 4 3 2" xfId="14222" xr:uid="{741C5820-0D78-4C85-8B6C-D43BC851E5F5}"/>
    <cellStyle name="20% - Accent6 3 2 4 3 3" xfId="22650" xr:uid="{5B84343E-ACDC-4438-A01B-9352733AA6AE}"/>
    <cellStyle name="20% - Accent6 3 2 4 4" xfId="10004" xr:uid="{A8491A63-B925-4276-9ADA-8FBF070B8599}"/>
    <cellStyle name="20% - Accent6 3 2 4 5" xfId="18433" xr:uid="{A06F0ED5-F648-4038-992C-A3916D0155E4}"/>
    <cellStyle name="20% - Accent6 3 2 5" xfId="1898" xr:uid="{00000000-0005-0000-0000-000080030000}"/>
    <cellStyle name="20% - Accent6 3 2 5 2" xfId="4127" xr:uid="{00000000-0005-0000-0000-000081030000}"/>
    <cellStyle name="20% - Accent6 3 2 5 2 2" xfId="8351" xr:uid="{00000000-0005-0000-0000-000082030000}"/>
    <cellStyle name="20% - Accent6 3 2 5 2 2 2" xfId="16780" xr:uid="{A7676061-8232-4736-ACB0-B1C1F585426C}"/>
    <cellStyle name="20% - Accent6 3 2 5 2 2 3" xfId="25208" xr:uid="{4A5E363F-3694-4815-A900-8FF0E3F686B2}"/>
    <cellStyle name="20% - Accent6 3 2 5 2 3" xfId="12562" xr:uid="{02523D76-022F-4D74-BABE-7213FCB85082}"/>
    <cellStyle name="20% - Accent6 3 2 5 2 4" xfId="20991" xr:uid="{C9D1FEB9-E09B-45A4-A660-D16D1F2F8EC2}"/>
    <cellStyle name="20% - Accent6 3 2 5 3" xfId="6206" xr:uid="{00000000-0005-0000-0000-000083030000}"/>
    <cellStyle name="20% - Accent6 3 2 5 3 2" xfId="14635" xr:uid="{B82CF1A1-CE15-4267-A83D-E5013A4E7D2C}"/>
    <cellStyle name="20% - Accent6 3 2 5 3 3" xfId="23063" xr:uid="{410E9161-D159-49A4-B14B-EB8D73F8363E}"/>
    <cellStyle name="20% - Accent6 3 2 5 4" xfId="10417" xr:uid="{60E1F5D7-8A7E-4C9E-8386-CD897258C1D1}"/>
    <cellStyle name="20% - Accent6 3 2 5 5" xfId="18846" xr:uid="{607CFFA1-0D08-48D2-8F41-4D631111793B}"/>
    <cellStyle name="20% - Accent6 3 2 6" xfId="2311" xr:uid="{00000000-0005-0000-0000-000084030000}"/>
    <cellStyle name="20% - Accent6 3 2 6 2" xfId="6619" xr:uid="{00000000-0005-0000-0000-000085030000}"/>
    <cellStyle name="20% - Accent6 3 2 6 2 2" xfId="15048" xr:uid="{D114A2A2-3AAB-4F92-BD86-315BA487DD93}"/>
    <cellStyle name="20% - Accent6 3 2 6 2 3" xfId="23476" xr:uid="{3700142A-5D2B-489C-A283-1017F1E65836}"/>
    <cellStyle name="20% - Accent6 3 2 6 3" xfId="10830" xr:uid="{EAD493EF-425F-4B5D-BEC9-0D879647EC6A}"/>
    <cellStyle name="20% - Accent6 3 2 6 4" xfId="19259" xr:uid="{51FDD673-0E8C-46E0-A99E-4BA328070241}"/>
    <cellStyle name="20% - Accent6 3 2 7" xfId="4553" xr:uid="{00000000-0005-0000-0000-000086030000}"/>
    <cellStyle name="20% - Accent6 3 2 7 2" xfId="12982" xr:uid="{6E501FDF-7EB0-4AED-8BA4-B2DB34DF5A22}"/>
    <cellStyle name="20% - Accent6 3 2 7 3" xfId="21410" xr:uid="{09BF9A80-FBDA-40A7-8497-9A86CF83120C}"/>
    <cellStyle name="20% - Accent6 3 2 8" xfId="8764" xr:uid="{F8AD7816-F6F8-45DD-ADAC-7D4636EFA51E}"/>
    <cellStyle name="20% - Accent6 3 2 9" xfId="17193" xr:uid="{D19B486D-AA40-4887-8C35-BCD86D1B0ED8}"/>
    <cellStyle name="20% - Accent6 3 3" xfId="616" xr:uid="{00000000-0005-0000-0000-000087030000}"/>
    <cellStyle name="20% - Accent6 3 3 2" xfId="2887" xr:uid="{00000000-0005-0000-0000-000088030000}"/>
    <cellStyle name="20% - Accent6 3 3 2 2" xfId="7111" xr:uid="{00000000-0005-0000-0000-000089030000}"/>
    <cellStyle name="20% - Accent6 3 3 2 2 2" xfId="15540" xr:uid="{BDAD743B-4D45-46C2-B3C2-450750E98FEB}"/>
    <cellStyle name="20% - Accent6 3 3 2 2 3" xfId="23968" xr:uid="{CD182A56-29BC-47A0-9986-46D6F8EF968E}"/>
    <cellStyle name="20% - Accent6 3 3 2 3" xfId="11322" xr:uid="{817535AD-32D0-4109-A386-548FACD005C7}"/>
    <cellStyle name="20% - Accent6 3 3 2 4" xfId="19751" xr:uid="{8C1960F5-399C-4F66-899B-69CEEF2E3A92}"/>
    <cellStyle name="20% - Accent6 3 3 3" xfId="4966" xr:uid="{00000000-0005-0000-0000-00008A030000}"/>
    <cellStyle name="20% - Accent6 3 3 3 2" xfId="13395" xr:uid="{247C907F-10C1-4460-9440-C189178E2B54}"/>
    <cellStyle name="20% - Accent6 3 3 3 3" xfId="21823" xr:uid="{5CF675AB-E73B-441C-9882-E9A8A03C74DA}"/>
    <cellStyle name="20% - Accent6 3 3 4" xfId="9177" xr:uid="{A43D21C7-A2E5-4270-80B3-CB34A9F190FF}"/>
    <cellStyle name="20% - Accent6 3 3 5" xfId="17606" xr:uid="{E9418ECB-2824-4F8D-84FD-D170EE292307}"/>
    <cellStyle name="20% - Accent6 3 4" xfId="1069" xr:uid="{00000000-0005-0000-0000-00008B030000}"/>
    <cellStyle name="20% - Accent6 3 4 2" xfId="3300" xr:uid="{00000000-0005-0000-0000-00008C030000}"/>
    <cellStyle name="20% - Accent6 3 4 2 2" xfId="7524" xr:uid="{00000000-0005-0000-0000-00008D030000}"/>
    <cellStyle name="20% - Accent6 3 4 2 2 2" xfId="15953" xr:uid="{CE62D6FC-E132-4396-A4AE-F920DFE8E55E}"/>
    <cellStyle name="20% - Accent6 3 4 2 2 3" xfId="24381" xr:uid="{BB79F00F-59AB-4138-8875-ECA7C5E93122}"/>
    <cellStyle name="20% - Accent6 3 4 2 3" xfId="11735" xr:uid="{D3A01A61-3F37-4DCD-89E2-B5591FA90040}"/>
    <cellStyle name="20% - Accent6 3 4 2 4" xfId="20164" xr:uid="{EB56E2F1-CE93-4305-82D5-E6CCFB1697CF}"/>
    <cellStyle name="20% - Accent6 3 4 3" xfId="5379" xr:uid="{00000000-0005-0000-0000-00008E030000}"/>
    <cellStyle name="20% - Accent6 3 4 3 2" xfId="13808" xr:uid="{986BDF2F-09DB-438A-A654-5FCADCF58C6D}"/>
    <cellStyle name="20% - Accent6 3 4 3 3" xfId="22236" xr:uid="{CDB4713B-BE69-4EE2-8615-2015D9B32E67}"/>
    <cellStyle name="20% - Accent6 3 4 4" xfId="9590" xr:uid="{708371EA-4CF4-4684-9571-BF933ADAD673}"/>
    <cellStyle name="20% - Accent6 3 4 5" xfId="18019" xr:uid="{114D921C-565A-4869-8410-3EA1B5399E2A}"/>
    <cellStyle name="20% - Accent6 3 5" xfId="1483" xr:uid="{00000000-0005-0000-0000-00008F030000}"/>
    <cellStyle name="20% - Accent6 3 5 2" xfId="3713" xr:uid="{00000000-0005-0000-0000-000090030000}"/>
    <cellStyle name="20% - Accent6 3 5 2 2" xfId="7937" xr:uid="{00000000-0005-0000-0000-000091030000}"/>
    <cellStyle name="20% - Accent6 3 5 2 2 2" xfId="16366" xr:uid="{ABC476C6-B797-4180-BACB-64F7948B2E0A}"/>
    <cellStyle name="20% - Accent6 3 5 2 2 3" xfId="24794" xr:uid="{516F9D1B-79B3-46AB-B472-C0090E205D40}"/>
    <cellStyle name="20% - Accent6 3 5 2 3" xfId="12148" xr:uid="{4EFF3AFD-A06E-43B8-8FA1-539DCDEAE9DF}"/>
    <cellStyle name="20% - Accent6 3 5 2 4" xfId="20577" xr:uid="{4254BE2A-CF3E-4790-9082-0C8359BBC10D}"/>
    <cellStyle name="20% - Accent6 3 5 3" xfId="5792" xr:uid="{00000000-0005-0000-0000-000092030000}"/>
    <cellStyle name="20% - Accent6 3 5 3 2" xfId="14221" xr:uid="{ED771C84-FA93-4DF6-958E-9A2637D6CD70}"/>
    <cellStyle name="20% - Accent6 3 5 3 3" xfId="22649" xr:uid="{E1E2E7B2-CD5B-4C44-B82D-F2C3981BA718}"/>
    <cellStyle name="20% - Accent6 3 5 4" xfId="10003" xr:uid="{5F71A1A6-ECE6-4C51-982E-56AB6440F45D}"/>
    <cellStyle name="20% - Accent6 3 5 5" xfId="18432" xr:uid="{B75668E5-88CF-403E-A940-BA84DDD0E7FC}"/>
    <cellStyle name="20% - Accent6 3 6" xfId="1897" xr:uid="{00000000-0005-0000-0000-000093030000}"/>
    <cellStyle name="20% - Accent6 3 6 2" xfId="4126" xr:uid="{00000000-0005-0000-0000-000094030000}"/>
    <cellStyle name="20% - Accent6 3 6 2 2" xfId="8350" xr:uid="{00000000-0005-0000-0000-000095030000}"/>
    <cellStyle name="20% - Accent6 3 6 2 2 2" xfId="16779" xr:uid="{E6654790-A889-42AB-A2F9-639951F39565}"/>
    <cellStyle name="20% - Accent6 3 6 2 2 3" xfId="25207" xr:uid="{0F317114-D377-44A3-A0CF-68C95795E7F3}"/>
    <cellStyle name="20% - Accent6 3 6 2 3" xfId="12561" xr:uid="{88613498-A061-4329-8C5B-1473D0BCD3C1}"/>
    <cellStyle name="20% - Accent6 3 6 2 4" xfId="20990" xr:uid="{A3038350-CA11-44D2-84E9-12721B6612E2}"/>
    <cellStyle name="20% - Accent6 3 6 3" xfId="6205" xr:uid="{00000000-0005-0000-0000-000096030000}"/>
    <cellStyle name="20% - Accent6 3 6 3 2" xfId="14634" xr:uid="{DCCF9A74-8E2B-4DD7-B51E-EC902C3D7E9B}"/>
    <cellStyle name="20% - Accent6 3 6 3 3" xfId="23062" xr:uid="{DECB3784-6D6D-4A65-85F7-03FDDC08A9EE}"/>
    <cellStyle name="20% - Accent6 3 6 4" xfId="10416" xr:uid="{A29DE852-7567-4E1A-96CE-8FC61C5B3378}"/>
    <cellStyle name="20% - Accent6 3 6 5" xfId="18845" xr:uid="{DCA9CF4D-C1C3-493F-BD62-80A28811DE87}"/>
    <cellStyle name="20% - Accent6 3 7" xfId="2310" xr:uid="{00000000-0005-0000-0000-000097030000}"/>
    <cellStyle name="20% - Accent6 3 7 2" xfId="6618" xr:uid="{00000000-0005-0000-0000-000098030000}"/>
    <cellStyle name="20% - Accent6 3 7 2 2" xfId="15047" xr:uid="{5E74CEBC-B2C4-41C5-8711-B5A28F3886C4}"/>
    <cellStyle name="20% - Accent6 3 7 2 3" xfId="23475" xr:uid="{CA3E4F12-4758-485C-B5E7-48ECD5DA8CCF}"/>
    <cellStyle name="20% - Accent6 3 7 3" xfId="10829" xr:uid="{A32EF0F2-F9E0-4507-BAE2-32AFBF075F43}"/>
    <cellStyle name="20% - Accent6 3 7 4" xfId="19258" xr:uid="{73CD2A00-A704-4C15-BE31-DB193AA099C4}"/>
    <cellStyle name="20% - Accent6 3 8" xfId="4552" xr:uid="{00000000-0005-0000-0000-000099030000}"/>
    <cellStyle name="20% - Accent6 3 8 2" xfId="12981" xr:uid="{CE0CC862-985A-4DCC-9715-166D8865ECB9}"/>
    <cellStyle name="20% - Accent6 3 8 3" xfId="21409" xr:uid="{CA06B5C9-282B-448F-8811-B9B18EBF0B56}"/>
    <cellStyle name="20% - Accent6 3 9" xfId="8763" xr:uid="{F23E42A7-9B36-4F4C-B681-EE58D3C8CDE4}"/>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2 2 2" xfId="15542" xr:uid="{5C6D28FB-BF04-443A-8E7E-EDFA4771257A}"/>
    <cellStyle name="20% - Accent6 4 2 2 2 3" xfId="23970" xr:uid="{925BA460-6587-4A16-82B4-A1D67B631545}"/>
    <cellStyle name="20% - Accent6 4 2 2 3" xfId="11324" xr:uid="{48DE6F49-B8B4-4AF4-A57F-DD97783B46B9}"/>
    <cellStyle name="20% - Accent6 4 2 2 4" xfId="19753" xr:uid="{95551BD2-630F-4AAC-8DB0-4CDEAF222592}"/>
    <cellStyle name="20% - Accent6 4 2 3" xfId="4968" xr:uid="{00000000-0005-0000-0000-00009E030000}"/>
    <cellStyle name="20% - Accent6 4 2 3 2" xfId="13397" xr:uid="{5EA47363-E81C-45CF-96C5-87F03643921E}"/>
    <cellStyle name="20% - Accent6 4 2 3 3" xfId="21825" xr:uid="{9EEE4B2C-5D6B-446C-AFDA-B7C6C324069F}"/>
    <cellStyle name="20% - Accent6 4 2 4" xfId="9179" xr:uid="{ECA335C4-B267-4857-AC6F-C01F059CC8F9}"/>
    <cellStyle name="20% - Accent6 4 2 5" xfId="17608" xr:uid="{1A51A01D-4FE0-4B2D-A5E4-5F5572047B40}"/>
    <cellStyle name="20% - Accent6 4 3" xfId="1071" xr:uid="{00000000-0005-0000-0000-00009F030000}"/>
    <cellStyle name="20% - Accent6 4 3 2" xfId="3302" xr:uid="{00000000-0005-0000-0000-0000A0030000}"/>
    <cellStyle name="20% - Accent6 4 3 2 2" xfId="7526" xr:uid="{00000000-0005-0000-0000-0000A1030000}"/>
    <cellStyle name="20% - Accent6 4 3 2 2 2" xfId="15955" xr:uid="{E28B55A8-7B57-43FF-A72E-4DDB78572E33}"/>
    <cellStyle name="20% - Accent6 4 3 2 2 3" xfId="24383" xr:uid="{F2E9184C-3D7B-4196-AD9C-54FCDBDD356F}"/>
    <cellStyle name="20% - Accent6 4 3 2 3" xfId="11737" xr:uid="{73F2F0D2-779A-4BE2-80D3-31A736B3C247}"/>
    <cellStyle name="20% - Accent6 4 3 2 4" xfId="20166" xr:uid="{FB835766-FBFD-44B8-9FF4-9BDD253EAA5C}"/>
    <cellStyle name="20% - Accent6 4 3 3" xfId="5381" xr:uid="{00000000-0005-0000-0000-0000A2030000}"/>
    <cellStyle name="20% - Accent6 4 3 3 2" xfId="13810" xr:uid="{1047452F-DF9C-468B-8C44-DCEA086DB599}"/>
    <cellStyle name="20% - Accent6 4 3 3 3" xfId="22238" xr:uid="{C6214F3D-4F72-43A8-A98C-EC8DAC1245E6}"/>
    <cellStyle name="20% - Accent6 4 3 4" xfId="9592" xr:uid="{A0434109-2846-4D12-B89C-F8265421230D}"/>
    <cellStyle name="20% - Accent6 4 3 5" xfId="18021" xr:uid="{D5826FD5-E202-432C-8188-40DB2F5FE517}"/>
    <cellStyle name="20% - Accent6 4 4" xfId="1485" xr:uid="{00000000-0005-0000-0000-0000A3030000}"/>
    <cellStyle name="20% - Accent6 4 4 2" xfId="3715" xr:uid="{00000000-0005-0000-0000-0000A4030000}"/>
    <cellStyle name="20% - Accent6 4 4 2 2" xfId="7939" xr:uid="{00000000-0005-0000-0000-0000A5030000}"/>
    <cellStyle name="20% - Accent6 4 4 2 2 2" xfId="16368" xr:uid="{10822EBD-C297-46AE-A358-43580F748B6E}"/>
    <cellStyle name="20% - Accent6 4 4 2 2 3" xfId="24796" xr:uid="{6F69398C-9139-47B6-8942-FB5A92BD1A6B}"/>
    <cellStyle name="20% - Accent6 4 4 2 3" xfId="12150" xr:uid="{C3337B07-A3B8-4C10-88BB-9EFDA3F30F79}"/>
    <cellStyle name="20% - Accent6 4 4 2 4" xfId="20579" xr:uid="{80BB0E08-1639-4EC5-B4E4-3417E9EFBACD}"/>
    <cellStyle name="20% - Accent6 4 4 3" xfId="5794" xr:uid="{00000000-0005-0000-0000-0000A6030000}"/>
    <cellStyle name="20% - Accent6 4 4 3 2" xfId="14223" xr:uid="{922C7FAB-6AC7-4E83-8123-3B53329ABAA8}"/>
    <cellStyle name="20% - Accent6 4 4 3 3" xfId="22651" xr:uid="{6602389D-B05B-4CE7-89A7-04BA1AC7AF02}"/>
    <cellStyle name="20% - Accent6 4 4 4" xfId="10005" xr:uid="{02F5196D-B328-4A17-B047-3D4242580A1D}"/>
    <cellStyle name="20% - Accent6 4 4 5" xfId="18434" xr:uid="{D6190D01-2CD0-4A06-9304-83EF3C0D1FC2}"/>
    <cellStyle name="20% - Accent6 4 5" xfId="1899" xr:uid="{00000000-0005-0000-0000-0000A7030000}"/>
    <cellStyle name="20% - Accent6 4 5 2" xfId="4128" xr:uid="{00000000-0005-0000-0000-0000A8030000}"/>
    <cellStyle name="20% - Accent6 4 5 2 2" xfId="8352" xr:uid="{00000000-0005-0000-0000-0000A9030000}"/>
    <cellStyle name="20% - Accent6 4 5 2 2 2" xfId="16781" xr:uid="{34E3985D-49D8-4BEF-9C4E-619DE758F26F}"/>
    <cellStyle name="20% - Accent6 4 5 2 2 3" xfId="25209" xr:uid="{1939E910-254E-4B2F-818F-EC9A27D2436E}"/>
    <cellStyle name="20% - Accent6 4 5 2 3" xfId="12563" xr:uid="{B1476DE2-13E3-49D5-A54A-A1866CDCB8A3}"/>
    <cellStyle name="20% - Accent6 4 5 2 4" xfId="20992" xr:uid="{E4DB1653-C50C-4511-9460-ED185CEF51BC}"/>
    <cellStyle name="20% - Accent6 4 5 3" xfId="6207" xr:uid="{00000000-0005-0000-0000-0000AA030000}"/>
    <cellStyle name="20% - Accent6 4 5 3 2" xfId="14636" xr:uid="{1A9C1760-4812-44E3-B83D-0FD87AF3B26C}"/>
    <cellStyle name="20% - Accent6 4 5 3 3" xfId="23064" xr:uid="{4C7D3E56-13B3-4B83-A0BD-02F26C5CCBB0}"/>
    <cellStyle name="20% - Accent6 4 5 4" xfId="10418" xr:uid="{BE051415-4B54-418F-B832-AF71CEA4C020}"/>
    <cellStyle name="20% - Accent6 4 5 5" xfId="18847" xr:uid="{DAFE5436-F8F0-460E-80D9-63DBF57936ED}"/>
    <cellStyle name="20% - Accent6 4 6" xfId="2312" xr:uid="{00000000-0005-0000-0000-0000AB030000}"/>
    <cellStyle name="20% - Accent6 4 6 2" xfId="6620" xr:uid="{00000000-0005-0000-0000-0000AC030000}"/>
    <cellStyle name="20% - Accent6 4 6 2 2" xfId="15049" xr:uid="{E42E9E99-6607-4A5C-AC07-0C0F53562DDF}"/>
    <cellStyle name="20% - Accent6 4 6 2 3" xfId="23477" xr:uid="{0A8796B0-639D-4965-89EE-5E11318AA67F}"/>
    <cellStyle name="20% - Accent6 4 6 3" xfId="10831" xr:uid="{7277F84D-994A-4742-8372-D4581B7A17DD}"/>
    <cellStyle name="20% - Accent6 4 6 4" xfId="19260" xr:uid="{0EF2F8E5-50C9-488D-A309-EE55CDC51248}"/>
    <cellStyle name="20% - Accent6 4 7" xfId="4554" xr:uid="{00000000-0005-0000-0000-0000AD030000}"/>
    <cellStyle name="20% - Accent6 4 7 2" xfId="12983" xr:uid="{F24566C9-1E24-4F6C-98F7-4C0F7070D46F}"/>
    <cellStyle name="20% - Accent6 4 7 3" xfId="21411" xr:uid="{BF4CBEA9-1E8E-4621-AAC3-B55D07933E67}"/>
    <cellStyle name="20% - Accent6 4 8" xfId="8765" xr:uid="{16F3CEF6-D141-4907-94FD-5420D28CD722}"/>
    <cellStyle name="20% - Accent6 4 9" xfId="17194" xr:uid="{DB1E041E-16CD-4899-BF9F-8EFFCDB23BD7}"/>
    <cellStyle name="20% - Accent6 5" xfId="611" xr:uid="{00000000-0005-0000-0000-0000AE030000}"/>
    <cellStyle name="20% - Accent6 5 2" xfId="2882" xr:uid="{00000000-0005-0000-0000-0000AF030000}"/>
    <cellStyle name="20% - Accent6 5 2 2" xfId="7106" xr:uid="{00000000-0005-0000-0000-0000B0030000}"/>
    <cellStyle name="20% - Accent6 5 2 2 2" xfId="15535" xr:uid="{844A44FC-C3F9-4CF1-B024-31862F7DE830}"/>
    <cellStyle name="20% - Accent6 5 2 2 3" xfId="23963" xr:uid="{FD35623E-1544-4DC8-BBD7-68EF4E1672E0}"/>
    <cellStyle name="20% - Accent6 5 2 3" xfId="11317" xr:uid="{2814AFC9-E36D-434B-987C-5FC014067AB8}"/>
    <cellStyle name="20% - Accent6 5 2 4" xfId="19746" xr:uid="{DF7D1BB4-3BF4-476F-86B7-4EBE4D460EE1}"/>
    <cellStyle name="20% - Accent6 5 3" xfId="4961" xr:uid="{00000000-0005-0000-0000-0000B1030000}"/>
    <cellStyle name="20% - Accent6 5 3 2" xfId="13390" xr:uid="{A233EBB2-E65A-4AB9-B105-2784A7E92589}"/>
    <cellStyle name="20% - Accent6 5 3 3" xfId="21818" xr:uid="{634563C0-6491-41BF-991A-54AD528C2154}"/>
    <cellStyle name="20% - Accent6 5 4" xfId="9172" xr:uid="{6B0EDF75-B22F-4043-902D-60416542CD43}"/>
    <cellStyle name="20% - Accent6 5 5" xfId="17601" xr:uid="{2066F9A9-69F1-4A74-A2CF-A01768EB65F5}"/>
    <cellStyle name="20% - Accent6 6" xfId="1064" xr:uid="{00000000-0005-0000-0000-0000B2030000}"/>
    <cellStyle name="20% - Accent6 6 2" xfId="3295" xr:uid="{00000000-0005-0000-0000-0000B3030000}"/>
    <cellStyle name="20% - Accent6 6 2 2" xfId="7519" xr:uid="{00000000-0005-0000-0000-0000B4030000}"/>
    <cellStyle name="20% - Accent6 6 2 2 2" xfId="15948" xr:uid="{0CE2FDE0-8538-42C3-B78D-5A52D39747A9}"/>
    <cellStyle name="20% - Accent6 6 2 2 3" xfId="24376" xr:uid="{3DCA2CF2-2C3C-4F64-9FF7-9E9E51CAD90C}"/>
    <cellStyle name="20% - Accent6 6 2 3" xfId="11730" xr:uid="{BDBBF679-3631-4916-880C-D75D4565EE32}"/>
    <cellStyle name="20% - Accent6 6 2 4" xfId="20159" xr:uid="{BAC1C26C-A0DE-495F-8238-C9C162BFF4E1}"/>
    <cellStyle name="20% - Accent6 6 3" xfId="5374" xr:uid="{00000000-0005-0000-0000-0000B5030000}"/>
    <cellStyle name="20% - Accent6 6 3 2" xfId="13803" xr:uid="{4A2875A3-2274-4D82-A765-0624D4DC8E9A}"/>
    <cellStyle name="20% - Accent6 6 3 3" xfId="22231" xr:uid="{6A89170B-5638-476E-899B-07CA4EC43664}"/>
    <cellStyle name="20% - Accent6 6 4" xfId="9585" xr:uid="{ACB97C81-8205-4FFE-AC95-50171676BED6}"/>
    <cellStyle name="20% - Accent6 6 5" xfId="18014" xr:uid="{487A1F0A-31A2-4632-BBD0-A7B1C2B62C07}"/>
    <cellStyle name="20% - Accent6 7" xfId="1478" xr:uid="{00000000-0005-0000-0000-0000B6030000}"/>
    <cellStyle name="20% - Accent6 7 2" xfId="3708" xr:uid="{00000000-0005-0000-0000-0000B7030000}"/>
    <cellStyle name="20% - Accent6 7 2 2" xfId="7932" xr:uid="{00000000-0005-0000-0000-0000B8030000}"/>
    <cellStyle name="20% - Accent6 7 2 2 2" xfId="16361" xr:uid="{27ADC1B1-A410-4016-91F7-F048AA17CDC9}"/>
    <cellStyle name="20% - Accent6 7 2 2 3" xfId="24789" xr:uid="{A1B9558F-89AB-4204-A624-95C353A7C81A}"/>
    <cellStyle name="20% - Accent6 7 2 3" xfId="12143" xr:uid="{718FAF71-0F06-47EC-A7E3-96F9A2853F59}"/>
    <cellStyle name="20% - Accent6 7 2 4" xfId="20572" xr:uid="{5F3242AE-0719-4CDF-B857-84F23B808B24}"/>
    <cellStyle name="20% - Accent6 7 3" xfId="5787" xr:uid="{00000000-0005-0000-0000-0000B9030000}"/>
    <cellStyle name="20% - Accent6 7 3 2" xfId="14216" xr:uid="{9FE8771A-912A-43B1-9817-875B9086AE74}"/>
    <cellStyle name="20% - Accent6 7 3 3" xfId="22644" xr:uid="{A7FD1860-6600-426F-893F-E179BDE0D12D}"/>
    <cellStyle name="20% - Accent6 7 4" xfId="9998" xr:uid="{0C018D5D-E102-4ACE-AEAE-6E09A930E6FC}"/>
    <cellStyle name="20% - Accent6 7 5" xfId="18427" xr:uid="{9F418480-2F9A-412F-B284-541C43C2794B}"/>
    <cellStyle name="20% - Accent6 8" xfId="1892" xr:uid="{00000000-0005-0000-0000-0000BA030000}"/>
    <cellStyle name="20% - Accent6 8 2" xfId="4121" xr:uid="{00000000-0005-0000-0000-0000BB030000}"/>
    <cellStyle name="20% - Accent6 8 2 2" xfId="8345" xr:uid="{00000000-0005-0000-0000-0000BC030000}"/>
    <cellStyle name="20% - Accent6 8 2 2 2" xfId="16774" xr:uid="{2E87268D-B291-4AB7-ABE4-F9246B2B5E0E}"/>
    <cellStyle name="20% - Accent6 8 2 2 3" xfId="25202" xr:uid="{21E95B25-F834-4ECF-AA48-3F7DD86DFE84}"/>
    <cellStyle name="20% - Accent6 8 2 3" xfId="12556" xr:uid="{86CEAE53-EBDB-4DE5-8A91-5C9CED1A6CE4}"/>
    <cellStyle name="20% - Accent6 8 2 4" xfId="20985" xr:uid="{A9009B5C-C9BA-4B64-ADC2-2DB9D3FF9CC4}"/>
    <cellStyle name="20% - Accent6 8 3" xfId="6200" xr:uid="{00000000-0005-0000-0000-0000BD030000}"/>
    <cellStyle name="20% - Accent6 8 3 2" xfId="14629" xr:uid="{B055560A-E276-45BD-85C5-C6338DCF8FFE}"/>
    <cellStyle name="20% - Accent6 8 3 3" xfId="23057" xr:uid="{7A53F225-21B6-4C5B-A853-BA20AA736D46}"/>
    <cellStyle name="20% - Accent6 8 4" xfId="10411" xr:uid="{3A2DFF88-8BC2-4C5E-A986-FDC4330E00AF}"/>
    <cellStyle name="20% - Accent6 8 5" xfId="18840" xr:uid="{FAD3DE67-679F-4FDF-83CF-F11383F3DFB2}"/>
    <cellStyle name="20% - Accent6 9" xfId="2305" xr:uid="{00000000-0005-0000-0000-0000BE030000}"/>
    <cellStyle name="20% - Accent6 9 2" xfId="6613" xr:uid="{00000000-0005-0000-0000-0000BF030000}"/>
    <cellStyle name="20% - Accent6 9 2 2" xfId="15042" xr:uid="{5F6C4E70-930F-4240-AF4E-D2B4BB66FBDA}"/>
    <cellStyle name="20% - Accent6 9 2 3" xfId="23470" xr:uid="{C15ABA5B-1760-4FF4-B759-2F05BB40D76D}"/>
    <cellStyle name="20% - Accent6 9 3" xfId="10824" xr:uid="{E6EE6CF4-9A7F-4238-81F9-DAB292B57125}"/>
    <cellStyle name="20% - Accent6 9 4" xfId="19253" xr:uid="{2B06347B-6402-42AD-AE40-CFF2BDAC64D1}"/>
    <cellStyle name="40% - Accent1" xfId="49" builtinId="31" customBuiltin="1"/>
    <cellStyle name="40% - Accent1 10" xfId="4555" xr:uid="{00000000-0005-0000-0000-0000C1030000}"/>
    <cellStyle name="40% - Accent1 10 2" xfId="12984" xr:uid="{19906AB0-FEFF-4822-B16B-58749BECF6BD}"/>
    <cellStyle name="40% - Accent1 10 3" xfId="21412" xr:uid="{55E14187-CFE7-4FA6-8E69-F5A8F84CD4E8}"/>
    <cellStyle name="40% - Accent1 11" xfId="8766" xr:uid="{D002FCB5-86A4-4E61-B887-78DC9347AA1B}"/>
    <cellStyle name="40% - Accent1 12" xfId="17195" xr:uid="{0321A2CF-DA3C-4272-88F6-2B686D04171F}"/>
    <cellStyle name="40% - Accent1 2" xfId="50" xr:uid="{00000000-0005-0000-0000-0000C2030000}"/>
    <cellStyle name="40% - Accent1 2 10" xfId="8767" xr:uid="{86661698-0A0C-425F-9B35-520E0BBEA4D0}"/>
    <cellStyle name="40% - Accent1 2 11" xfId="17196" xr:uid="{7CD9B2D2-7F18-4EEC-88E7-B294AEB47FBF}"/>
    <cellStyle name="40% - Accent1 2 2" xfId="51" xr:uid="{00000000-0005-0000-0000-0000C3030000}"/>
    <cellStyle name="40% - Accent1 2 2 10" xfId="17197" xr:uid="{6250EB78-40F8-4B64-A951-8F8385848DF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2 2 2" xfId="15546" xr:uid="{8157C07F-F235-4583-B1C3-2A42348B2391}"/>
    <cellStyle name="40% - Accent1 2 2 2 2 2 2 3" xfId="23974" xr:uid="{3400A427-99F8-4007-A294-AD6930635878}"/>
    <cellStyle name="40% - Accent1 2 2 2 2 2 3" xfId="11328" xr:uid="{D3CE0C5B-87F5-40F0-B67D-DAAB8D151C4A}"/>
    <cellStyle name="40% - Accent1 2 2 2 2 2 4" xfId="19757" xr:uid="{4E61B173-4A2A-4B13-903F-D68CC2243085}"/>
    <cellStyle name="40% - Accent1 2 2 2 2 3" xfId="4972" xr:uid="{00000000-0005-0000-0000-0000C8030000}"/>
    <cellStyle name="40% - Accent1 2 2 2 2 3 2" xfId="13401" xr:uid="{0DD40E7A-0331-4553-AA8B-D6713BEF33B7}"/>
    <cellStyle name="40% - Accent1 2 2 2 2 3 3" xfId="21829" xr:uid="{FAB9D01C-CC31-430F-856E-1520B6667C12}"/>
    <cellStyle name="40% - Accent1 2 2 2 2 4" xfId="9183" xr:uid="{5A3A90DC-990D-4917-BE3F-FC79BF279B80}"/>
    <cellStyle name="40% - Accent1 2 2 2 2 5" xfId="17612" xr:uid="{8842891B-F818-42BE-B898-4DDC59892A7C}"/>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2 2 2" xfId="15959" xr:uid="{73969367-C786-43F1-A0C0-9F043922A352}"/>
    <cellStyle name="40% - Accent1 2 2 2 3 2 2 3" xfId="24387" xr:uid="{1B7CBA86-61F3-4C5F-9AE9-CA30D8925F2C}"/>
    <cellStyle name="40% - Accent1 2 2 2 3 2 3" xfId="11741" xr:uid="{75955AA5-AE34-4FB4-A151-9B68E63C11EB}"/>
    <cellStyle name="40% - Accent1 2 2 2 3 2 4" xfId="20170" xr:uid="{F7B5C967-DD71-4F6C-9AA0-4B76DF90AAF5}"/>
    <cellStyle name="40% - Accent1 2 2 2 3 3" xfId="5385" xr:uid="{00000000-0005-0000-0000-0000CC030000}"/>
    <cellStyle name="40% - Accent1 2 2 2 3 3 2" xfId="13814" xr:uid="{166BFC46-5C2E-4D9B-8DEC-52F77D89DF4D}"/>
    <cellStyle name="40% - Accent1 2 2 2 3 3 3" xfId="22242" xr:uid="{BD56FB58-CCA2-4834-B176-7097FC364318}"/>
    <cellStyle name="40% - Accent1 2 2 2 3 4" xfId="9596" xr:uid="{AB63DEDD-D849-4B29-96B6-0C62BA960EDA}"/>
    <cellStyle name="40% - Accent1 2 2 2 3 5" xfId="18025" xr:uid="{9EBBAC6A-F138-4E08-8916-D5BD4723AA5B}"/>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2 2 2" xfId="16372" xr:uid="{3318349F-17CB-4698-9821-D933299576AE}"/>
    <cellStyle name="40% - Accent1 2 2 2 4 2 2 3" xfId="24800" xr:uid="{625460DB-072E-4DA2-80D4-732D1E49030F}"/>
    <cellStyle name="40% - Accent1 2 2 2 4 2 3" xfId="12154" xr:uid="{EF82185D-4697-4511-9ED7-37E5D086EAD0}"/>
    <cellStyle name="40% - Accent1 2 2 2 4 2 4" xfId="20583" xr:uid="{2097EDC6-DC75-479A-924C-99A57B0C4F74}"/>
    <cellStyle name="40% - Accent1 2 2 2 4 3" xfId="5798" xr:uid="{00000000-0005-0000-0000-0000D0030000}"/>
    <cellStyle name="40% - Accent1 2 2 2 4 3 2" xfId="14227" xr:uid="{E8E3D8CE-29F7-4DC6-9970-416ABB9D738B}"/>
    <cellStyle name="40% - Accent1 2 2 2 4 3 3" xfId="22655" xr:uid="{A3EB8E38-84A0-4C7A-97C3-77B5450B4DB1}"/>
    <cellStyle name="40% - Accent1 2 2 2 4 4" xfId="10009" xr:uid="{C921B6CF-F73C-4E55-BB1D-5B919DB2D502}"/>
    <cellStyle name="40% - Accent1 2 2 2 4 5" xfId="18438" xr:uid="{39F92B5A-A0A6-4B6B-9560-1E47961518C3}"/>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2 2 2" xfId="16785" xr:uid="{F1096B10-AB2C-4126-AEC9-385BF2F8E4EC}"/>
    <cellStyle name="40% - Accent1 2 2 2 5 2 2 3" xfId="25213" xr:uid="{7E856FD5-CC83-40A9-B3FB-A8BF0AE73C03}"/>
    <cellStyle name="40% - Accent1 2 2 2 5 2 3" xfId="12567" xr:uid="{0BF2F722-972B-42A5-8722-BFFFC9BEB09D}"/>
    <cellStyle name="40% - Accent1 2 2 2 5 2 4" xfId="20996" xr:uid="{87B770EB-828B-4D01-9B2C-381D820CBD0D}"/>
    <cellStyle name="40% - Accent1 2 2 2 5 3" xfId="6211" xr:uid="{00000000-0005-0000-0000-0000D4030000}"/>
    <cellStyle name="40% - Accent1 2 2 2 5 3 2" xfId="14640" xr:uid="{BEA30D09-7C12-4DB7-95AB-8B5C48D88FBA}"/>
    <cellStyle name="40% - Accent1 2 2 2 5 3 3" xfId="23068" xr:uid="{A5F450A8-79F3-478B-98FF-EFD40783809B}"/>
    <cellStyle name="40% - Accent1 2 2 2 5 4" xfId="10422" xr:uid="{493B02A8-BD65-4438-9460-180366D2A6E4}"/>
    <cellStyle name="40% - Accent1 2 2 2 5 5" xfId="18851" xr:uid="{325D9435-6B54-4FBF-A9D7-293AB799AD01}"/>
    <cellStyle name="40% - Accent1 2 2 2 6" xfId="2316" xr:uid="{00000000-0005-0000-0000-0000D5030000}"/>
    <cellStyle name="40% - Accent1 2 2 2 6 2" xfId="6624" xr:uid="{00000000-0005-0000-0000-0000D6030000}"/>
    <cellStyle name="40% - Accent1 2 2 2 6 2 2" xfId="15053" xr:uid="{26CEBBF5-E2D0-453C-B551-6310E33031D1}"/>
    <cellStyle name="40% - Accent1 2 2 2 6 2 3" xfId="23481" xr:uid="{E2088E5E-8BB1-4500-814C-C7FC1ADCF9CE}"/>
    <cellStyle name="40% - Accent1 2 2 2 6 3" xfId="10835" xr:uid="{2ADE18F2-0A8F-45CB-B41C-C5021CD03FDE}"/>
    <cellStyle name="40% - Accent1 2 2 2 6 4" xfId="19264" xr:uid="{8DC183F8-5ACD-4C67-9B14-A5A0BCF0CEC7}"/>
    <cellStyle name="40% - Accent1 2 2 2 7" xfId="4558" xr:uid="{00000000-0005-0000-0000-0000D7030000}"/>
    <cellStyle name="40% - Accent1 2 2 2 7 2" xfId="12987" xr:uid="{860CC2B8-9DE6-4D9B-9E90-AF67FD22A5FF}"/>
    <cellStyle name="40% - Accent1 2 2 2 7 3" xfId="21415" xr:uid="{6DC00F5A-F624-4EA2-9082-F9DEF5F5ADB0}"/>
    <cellStyle name="40% - Accent1 2 2 2 8" xfId="8769" xr:uid="{93336585-1933-4640-9548-4A192825FCA8}"/>
    <cellStyle name="40% - Accent1 2 2 2 9" xfId="17198" xr:uid="{3BA130A1-4E76-4424-9B97-48D0116531CB}"/>
    <cellStyle name="40% - Accent1 2 2 3" xfId="621" xr:uid="{00000000-0005-0000-0000-0000D8030000}"/>
    <cellStyle name="40% - Accent1 2 2 3 2" xfId="2892" xr:uid="{00000000-0005-0000-0000-0000D9030000}"/>
    <cellStyle name="40% - Accent1 2 2 3 2 2" xfId="7116" xr:uid="{00000000-0005-0000-0000-0000DA030000}"/>
    <cellStyle name="40% - Accent1 2 2 3 2 2 2" xfId="15545" xr:uid="{EEBCA389-9873-47BB-9E16-8E5F531BA8B1}"/>
    <cellStyle name="40% - Accent1 2 2 3 2 2 3" xfId="23973" xr:uid="{21263AC5-63FA-486A-B59E-3508A801B95F}"/>
    <cellStyle name="40% - Accent1 2 2 3 2 3" xfId="11327" xr:uid="{8C6A896F-BE94-4CC2-B925-CEC82A942F17}"/>
    <cellStyle name="40% - Accent1 2 2 3 2 4" xfId="19756" xr:uid="{3FC32B41-A595-4823-AF9D-8207B8508B6E}"/>
    <cellStyle name="40% - Accent1 2 2 3 3" xfId="4971" xr:uid="{00000000-0005-0000-0000-0000DB030000}"/>
    <cellStyle name="40% - Accent1 2 2 3 3 2" xfId="13400" xr:uid="{51FD8DF2-CE15-4208-BC26-89AEB0282C1A}"/>
    <cellStyle name="40% - Accent1 2 2 3 3 3" xfId="21828" xr:uid="{7D5D2FB3-E012-4ABD-9681-C31FED0172AC}"/>
    <cellStyle name="40% - Accent1 2 2 3 4" xfId="9182" xr:uid="{84F0C3C4-4A14-45B8-B14F-49DAD3C1BD2D}"/>
    <cellStyle name="40% - Accent1 2 2 3 5" xfId="17611" xr:uid="{335FDED7-571E-4BFB-A52A-4511644E7FBB}"/>
    <cellStyle name="40% - Accent1 2 2 4" xfId="1074" xr:uid="{00000000-0005-0000-0000-0000DC030000}"/>
    <cellStyle name="40% - Accent1 2 2 4 2" xfId="3305" xr:uid="{00000000-0005-0000-0000-0000DD030000}"/>
    <cellStyle name="40% - Accent1 2 2 4 2 2" xfId="7529" xr:uid="{00000000-0005-0000-0000-0000DE030000}"/>
    <cellStyle name="40% - Accent1 2 2 4 2 2 2" xfId="15958" xr:uid="{07018DFE-FDB4-45EB-B7FB-44032372BD6F}"/>
    <cellStyle name="40% - Accent1 2 2 4 2 2 3" xfId="24386" xr:uid="{EDE7AFEA-19F0-4FA8-88B4-103B7E3934CC}"/>
    <cellStyle name="40% - Accent1 2 2 4 2 3" xfId="11740" xr:uid="{16CF8A9B-0345-4A8E-8F29-571F5F62F475}"/>
    <cellStyle name="40% - Accent1 2 2 4 2 4" xfId="20169" xr:uid="{B569118D-B5E4-4D9A-9EF5-08B1DAB08069}"/>
    <cellStyle name="40% - Accent1 2 2 4 3" xfId="5384" xr:uid="{00000000-0005-0000-0000-0000DF030000}"/>
    <cellStyle name="40% - Accent1 2 2 4 3 2" xfId="13813" xr:uid="{D3A7F6E0-7636-4E97-9439-F6259307FA40}"/>
    <cellStyle name="40% - Accent1 2 2 4 3 3" xfId="22241" xr:uid="{A9F75DE3-9200-4DC6-B42F-61411BEB1ECF}"/>
    <cellStyle name="40% - Accent1 2 2 4 4" xfId="9595" xr:uid="{E85265B8-BE41-478B-8D00-F78EB55EE829}"/>
    <cellStyle name="40% - Accent1 2 2 4 5" xfId="18024" xr:uid="{0A914145-41D7-46BD-B158-FB353DA967F2}"/>
    <cellStyle name="40% - Accent1 2 2 5" xfId="1488" xr:uid="{00000000-0005-0000-0000-0000E0030000}"/>
    <cellStyle name="40% - Accent1 2 2 5 2" xfId="3718" xr:uid="{00000000-0005-0000-0000-0000E1030000}"/>
    <cellStyle name="40% - Accent1 2 2 5 2 2" xfId="7942" xr:uid="{00000000-0005-0000-0000-0000E2030000}"/>
    <cellStyle name="40% - Accent1 2 2 5 2 2 2" xfId="16371" xr:uid="{CE92F696-AABE-4E37-8385-F454C56DA660}"/>
    <cellStyle name="40% - Accent1 2 2 5 2 2 3" xfId="24799" xr:uid="{331E6D36-645E-4F6A-BAE1-0B50BA001F7B}"/>
    <cellStyle name="40% - Accent1 2 2 5 2 3" xfId="12153" xr:uid="{1319C73F-05AA-494E-A1D8-5C2B56624B98}"/>
    <cellStyle name="40% - Accent1 2 2 5 2 4" xfId="20582" xr:uid="{FD0EB776-86B4-4B4A-8C8C-2C0D99CED1AA}"/>
    <cellStyle name="40% - Accent1 2 2 5 3" xfId="5797" xr:uid="{00000000-0005-0000-0000-0000E3030000}"/>
    <cellStyle name="40% - Accent1 2 2 5 3 2" xfId="14226" xr:uid="{945BD093-F3A2-4CF7-A5AB-1080CD3DEF73}"/>
    <cellStyle name="40% - Accent1 2 2 5 3 3" xfId="22654" xr:uid="{9E5C4686-DD2E-4D2A-9CA9-A582FC9F96D3}"/>
    <cellStyle name="40% - Accent1 2 2 5 4" xfId="10008" xr:uid="{18079D38-AC43-4480-B7B1-C59DA8B64FE4}"/>
    <cellStyle name="40% - Accent1 2 2 5 5" xfId="18437" xr:uid="{CA587996-0A2F-49F4-9965-D143E6D17E3F}"/>
    <cellStyle name="40% - Accent1 2 2 6" xfId="1902" xr:uid="{00000000-0005-0000-0000-0000E4030000}"/>
    <cellStyle name="40% - Accent1 2 2 6 2" xfId="4131" xr:uid="{00000000-0005-0000-0000-0000E5030000}"/>
    <cellStyle name="40% - Accent1 2 2 6 2 2" xfId="8355" xr:uid="{00000000-0005-0000-0000-0000E6030000}"/>
    <cellStyle name="40% - Accent1 2 2 6 2 2 2" xfId="16784" xr:uid="{A1900CEA-035D-4B72-A376-35A7C97034DF}"/>
    <cellStyle name="40% - Accent1 2 2 6 2 2 3" xfId="25212" xr:uid="{ACE0BF58-697B-470E-8217-A77C131A3AB2}"/>
    <cellStyle name="40% - Accent1 2 2 6 2 3" xfId="12566" xr:uid="{AB5BEF4C-3DE7-4E97-AE5E-089185C22D78}"/>
    <cellStyle name="40% - Accent1 2 2 6 2 4" xfId="20995" xr:uid="{93C8092D-0F7C-4D7D-A5BF-467CD60CBE72}"/>
    <cellStyle name="40% - Accent1 2 2 6 3" xfId="6210" xr:uid="{00000000-0005-0000-0000-0000E7030000}"/>
    <cellStyle name="40% - Accent1 2 2 6 3 2" xfId="14639" xr:uid="{F94230DD-BC81-41E9-ABC0-7E515225504F}"/>
    <cellStyle name="40% - Accent1 2 2 6 3 3" xfId="23067" xr:uid="{7D0EEFD8-92BF-444A-9E6C-03CEB873323F}"/>
    <cellStyle name="40% - Accent1 2 2 6 4" xfId="10421" xr:uid="{6CBC4A13-BDF9-4266-AAC2-534F47FC3BFF}"/>
    <cellStyle name="40% - Accent1 2 2 6 5" xfId="18850" xr:uid="{EAADE4EA-F546-40DA-8614-76D0B797BE79}"/>
    <cellStyle name="40% - Accent1 2 2 7" xfId="2315" xr:uid="{00000000-0005-0000-0000-0000E8030000}"/>
    <cellStyle name="40% - Accent1 2 2 7 2" xfId="6623" xr:uid="{00000000-0005-0000-0000-0000E9030000}"/>
    <cellStyle name="40% - Accent1 2 2 7 2 2" xfId="15052" xr:uid="{E67B30E8-CBEF-4860-8D53-AAAEE05EFC13}"/>
    <cellStyle name="40% - Accent1 2 2 7 2 3" xfId="23480" xr:uid="{D5E2A342-F64B-41A2-AAD1-E06CEB27A0B7}"/>
    <cellStyle name="40% - Accent1 2 2 7 3" xfId="10834" xr:uid="{DEEFCB83-2BAC-46FF-BF89-3F042B0484BD}"/>
    <cellStyle name="40% - Accent1 2 2 7 4" xfId="19263" xr:uid="{99EB972E-5F0A-4DD3-8C60-62036BDC49A3}"/>
    <cellStyle name="40% - Accent1 2 2 8" xfId="4557" xr:uid="{00000000-0005-0000-0000-0000EA030000}"/>
    <cellStyle name="40% - Accent1 2 2 8 2" xfId="12986" xr:uid="{D892710B-35DE-45DD-A212-D6230BA6D426}"/>
    <cellStyle name="40% - Accent1 2 2 8 3" xfId="21414" xr:uid="{467F7D1A-F12D-4645-B9B2-9C6E3720CDB5}"/>
    <cellStyle name="40% - Accent1 2 2 9" xfId="8768" xr:uid="{0BC6CF10-A65E-44FC-84B9-EBB2F8FB8B45}"/>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2 2 2" xfId="15547" xr:uid="{7988452A-86D9-4389-994A-544281B15056}"/>
    <cellStyle name="40% - Accent1 2 3 2 2 2 3" xfId="23975" xr:uid="{289E3137-B290-45C5-A667-EFDAAB17E3B8}"/>
    <cellStyle name="40% - Accent1 2 3 2 2 3" xfId="11329" xr:uid="{61DFF74D-10E3-476C-B670-92E36C120960}"/>
    <cellStyle name="40% - Accent1 2 3 2 2 4" xfId="19758" xr:uid="{4467CAF0-0B79-44B7-A557-990BB3B21C56}"/>
    <cellStyle name="40% - Accent1 2 3 2 3" xfId="4973" xr:uid="{00000000-0005-0000-0000-0000EF030000}"/>
    <cellStyle name="40% - Accent1 2 3 2 3 2" xfId="13402" xr:uid="{159D0EC8-DD20-4450-9AFB-97145CA8850F}"/>
    <cellStyle name="40% - Accent1 2 3 2 3 3" xfId="21830" xr:uid="{A8CEE099-5E3B-45D7-86A3-005B4057FA31}"/>
    <cellStyle name="40% - Accent1 2 3 2 4" xfId="9184" xr:uid="{07613107-77A3-4D56-AF7D-07A9C61A56DE}"/>
    <cellStyle name="40% - Accent1 2 3 2 5" xfId="17613" xr:uid="{D0E515CD-2642-437F-9FBE-263874BC2944}"/>
    <cellStyle name="40% - Accent1 2 3 3" xfId="1076" xr:uid="{00000000-0005-0000-0000-0000F0030000}"/>
    <cellStyle name="40% - Accent1 2 3 3 2" xfId="3307" xr:uid="{00000000-0005-0000-0000-0000F1030000}"/>
    <cellStyle name="40% - Accent1 2 3 3 2 2" xfId="7531" xr:uid="{00000000-0005-0000-0000-0000F2030000}"/>
    <cellStyle name="40% - Accent1 2 3 3 2 2 2" xfId="15960" xr:uid="{CBA923F8-EBC4-4C74-9226-A8EAB2179FDF}"/>
    <cellStyle name="40% - Accent1 2 3 3 2 2 3" xfId="24388" xr:uid="{422D8CBF-637B-4EBC-8986-CE78088A5671}"/>
    <cellStyle name="40% - Accent1 2 3 3 2 3" xfId="11742" xr:uid="{5047F3B7-D13F-40B3-8E01-889C76262FBB}"/>
    <cellStyle name="40% - Accent1 2 3 3 2 4" xfId="20171" xr:uid="{74A396E9-AA0C-4CEB-A7D7-54A6A67731D4}"/>
    <cellStyle name="40% - Accent1 2 3 3 3" xfId="5386" xr:uid="{00000000-0005-0000-0000-0000F3030000}"/>
    <cellStyle name="40% - Accent1 2 3 3 3 2" xfId="13815" xr:uid="{22089D05-4249-486A-A614-A1B31AAF07B2}"/>
    <cellStyle name="40% - Accent1 2 3 3 3 3" xfId="22243" xr:uid="{5DCCE49D-0156-41E9-9098-58347CE5020D}"/>
    <cellStyle name="40% - Accent1 2 3 3 4" xfId="9597" xr:uid="{5004FEC0-3535-4C28-9C87-D92314287495}"/>
    <cellStyle name="40% - Accent1 2 3 3 5" xfId="18026" xr:uid="{9D7DDBC5-0222-4532-8A8D-129B99AB22FF}"/>
    <cellStyle name="40% - Accent1 2 3 4" xfId="1490" xr:uid="{00000000-0005-0000-0000-0000F4030000}"/>
    <cellStyle name="40% - Accent1 2 3 4 2" xfId="3720" xr:uid="{00000000-0005-0000-0000-0000F5030000}"/>
    <cellStyle name="40% - Accent1 2 3 4 2 2" xfId="7944" xr:uid="{00000000-0005-0000-0000-0000F6030000}"/>
    <cellStyle name="40% - Accent1 2 3 4 2 2 2" xfId="16373" xr:uid="{E3F51DEC-89C1-4FBD-AF45-FF35920F5DD1}"/>
    <cellStyle name="40% - Accent1 2 3 4 2 2 3" xfId="24801" xr:uid="{18485156-2A13-43B2-B576-A2086F108860}"/>
    <cellStyle name="40% - Accent1 2 3 4 2 3" xfId="12155" xr:uid="{715A7CCD-C6E5-4207-8DE4-AAC56DDE1C72}"/>
    <cellStyle name="40% - Accent1 2 3 4 2 4" xfId="20584" xr:uid="{CA1AAFD7-FD12-40B3-8AA7-B2598A26DED1}"/>
    <cellStyle name="40% - Accent1 2 3 4 3" xfId="5799" xr:uid="{00000000-0005-0000-0000-0000F7030000}"/>
    <cellStyle name="40% - Accent1 2 3 4 3 2" xfId="14228" xr:uid="{262674E3-A92C-4779-B55E-565C48D0CC35}"/>
    <cellStyle name="40% - Accent1 2 3 4 3 3" xfId="22656" xr:uid="{0E0357A4-54A0-48CF-8F3C-11AE04674305}"/>
    <cellStyle name="40% - Accent1 2 3 4 4" xfId="10010" xr:uid="{2BA168AF-1B01-4365-B356-06F8677BB289}"/>
    <cellStyle name="40% - Accent1 2 3 4 5" xfId="18439" xr:uid="{D12F7068-AE3C-47DC-A2D1-EE24D70199F9}"/>
    <cellStyle name="40% - Accent1 2 3 5" xfId="1904" xr:uid="{00000000-0005-0000-0000-0000F8030000}"/>
    <cellStyle name="40% - Accent1 2 3 5 2" xfId="4133" xr:uid="{00000000-0005-0000-0000-0000F9030000}"/>
    <cellStyle name="40% - Accent1 2 3 5 2 2" xfId="8357" xr:uid="{00000000-0005-0000-0000-0000FA030000}"/>
    <cellStyle name="40% - Accent1 2 3 5 2 2 2" xfId="16786" xr:uid="{300A5042-46EE-4B3F-89BD-B0313CEF8BA5}"/>
    <cellStyle name="40% - Accent1 2 3 5 2 2 3" xfId="25214" xr:uid="{5E957EC0-6354-4B88-A8DE-039B477BB651}"/>
    <cellStyle name="40% - Accent1 2 3 5 2 3" xfId="12568" xr:uid="{36DC87CA-FCE8-493E-B5FD-80448CD4A74F}"/>
    <cellStyle name="40% - Accent1 2 3 5 2 4" xfId="20997" xr:uid="{639A7743-37CF-4256-B73B-389725C4C415}"/>
    <cellStyle name="40% - Accent1 2 3 5 3" xfId="6212" xr:uid="{00000000-0005-0000-0000-0000FB030000}"/>
    <cellStyle name="40% - Accent1 2 3 5 3 2" xfId="14641" xr:uid="{DED90B45-D614-4EE7-B7CC-8A9ED9AAE2BB}"/>
    <cellStyle name="40% - Accent1 2 3 5 3 3" xfId="23069" xr:uid="{F606C1D5-8303-4AA7-B12F-44F881D1463F}"/>
    <cellStyle name="40% - Accent1 2 3 5 4" xfId="10423" xr:uid="{953AC82A-3CCE-42F4-BBDB-A1A51512AC6F}"/>
    <cellStyle name="40% - Accent1 2 3 5 5" xfId="18852" xr:uid="{A947BB5C-40CE-4FBF-B2CC-3AE6C9F7C635}"/>
    <cellStyle name="40% - Accent1 2 3 6" xfId="2317" xr:uid="{00000000-0005-0000-0000-0000FC030000}"/>
    <cellStyle name="40% - Accent1 2 3 6 2" xfId="6625" xr:uid="{00000000-0005-0000-0000-0000FD030000}"/>
    <cellStyle name="40% - Accent1 2 3 6 2 2" xfId="15054" xr:uid="{EE1D1A62-F4D7-487A-811D-B10297CA71D7}"/>
    <cellStyle name="40% - Accent1 2 3 6 2 3" xfId="23482" xr:uid="{D706765B-C8D6-40A4-91BE-F1D5A72F3E6C}"/>
    <cellStyle name="40% - Accent1 2 3 6 3" xfId="10836" xr:uid="{5F06E894-46D4-4124-90A8-367A8A3B7576}"/>
    <cellStyle name="40% - Accent1 2 3 6 4" xfId="19265" xr:uid="{CCD9DF71-7D47-498A-900C-FBA8FE6AD2F3}"/>
    <cellStyle name="40% - Accent1 2 3 7" xfId="4559" xr:uid="{00000000-0005-0000-0000-0000FE030000}"/>
    <cellStyle name="40% - Accent1 2 3 7 2" xfId="12988" xr:uid="{84142E89-6281-443C-A0C7-471FD115062D}"/>
    <cellStyle name="40% - Accent1 2 3 7 3" xfId="21416" xr:uid="{F38B7178-5259-4E0B-A2DC-7FB1ACAD5E3C}"/>
    <cellStyle name="40% - Accent1 2 3 8" xfId="8770" xr:uid="{492D7526-52E0-4D51-903D-2036512BEA65}"/>
    <cellStyle name="40% - Accent1 2 3 9" xfId="17199" xr:uid="{02E6EA55-C526-41B6-B02A-D613C4608815}"/>
    <cellStyle name="40% - Accent1 2 4" xfId="620" xr:uid="{00000000-0005-0000-0000-0000FF030000}"/>
    <cellStyle name="40% - Accent1 2 4 2" xfId="2891" xr:uid="{00000000-0005-0000-0000-000000040000}"/>
    <cellStyle name="40% - Accent1 2 4 2 2" xfId="7115" xr:uid="{00000000-0005-0000-0000-000001040000}"/>
    <cellStyle name="40% - Accent1 2 4 2 2 2" xfId="15544" xr:uid="{74072842-3476-47E9-BE90-4F097304D47D}"/>
    <cellStyle name="40% - Accent1 2 4 2 2 3" xfId="23972" xr:uid="{7E8557D1-8F3F-4246-AD35-CB351AE30160}"/>
    <cellStyle name="40% - Accent1 2 4 2 3" xfId="11326" xr:uid="{99E4E971-8584-47A2-8730-C08A99BB3D0A}"/>
    <cellStyle name="40% - Accent1 2 4 2 4" xfId="19755" xr:uid="{F5A3C450-AF89-42BD-9A9C-7046123C8477}"/>
    <cellStyle name="40% - Accent1 2 4 3" xfId="4970" xr:uid="{00000000-0005-0000-0000-000002040000}"/>
    <cellStyle name="40% - Accent1 2 4 3 2" xfId="13399" xr:uid="{5B040B2B-CC61-4949-8F0C-1BBC91E7C5F7}"/>
    <cellStyle name="40% - Accent1 2 4 3 3" xfId="21827" xr:uid="{53F0F77B-9234-4EA9-96D4-48CD0FC21087}"/>
    <cellStyle name="40% - Accent1 2 4 4" xfId="9181" xr:uid="{8CB3FD72-D4DC-4259-AFBA-7D4DD05B5DF8}"/>
    <cellStyle name="40% - Accent1 2 4 5" xfId="17610" xr:uid="{E5279F5B-BD57-4F43-B4B2-CFFBA36FC55D}"/>
    <cellStyle name="40% - Accent1 2 5" xfId="1073" xr:uid="{00000000-0005-0000-0000-000003040000}"/>
    <cellStyle name="40% - Accent1 2 5 2" xfId="3304" xr:uid="{00000000-0005-0000-0000-000004040000}"/>
    <cellStyle name="40% - Accent1 2 5 2 2" xfId="7528" xr:uid="{00000000-0005-0000-0000-000005040000}"/>
    <cellStyle name="40% - Accent1 2 5 2 2 2" xfId="15957" xr:uid="{F08A94D0-4918-412A-9D16-A0BD307B8AD2}"/>
    <cellStyle name="40% - Accent1 2 5 2 2 3" xfId="24385" xr:uid="{8C9F3664-DCA9-45DA-AA45-B00F97437CC0}"/>
    <cellStyle name="40% - Accent1 2 5 2 3" xfId="11739" xr:uid="{5B18F3B0-D37C-4AC9-8466-75439B4246B6}"/>
    <cellStyle name="40% - Accent1 2 5 2 4" xfId="20168" xr:uid="{3CF03DBA-62CA-4294-AE23-714C59F91A1E}"/>
    <cellStyle name="40% - Accent1 2 5 3" xfId="5383" xr:uid="{00000000-0005-0000-0000-000006040000}"/>
    <cellStyle name="40% - Accent1 2 5 3 2" xfId="13812" xr:uid="{0D16622A-353E-4468-AC98-DFB02D810903}"/>
    <cellStyle name="40% - Accent1 2 5 3 3" xfId="22240" xr:uid="{F37517AB-323A-4864-A0EE-F8AC2C748E1F}"/>
    <cellStyle name="40% - Accent1 2 5 4" xfId="9594" xr:uid="{F8BE7AA6-6B62-4C83-8543-3BF551F4DDFA}"/>
    <cellStyle name="40% - Accent1 2 5 5" xfId="18023" xr:uid="{348C5CF8-3904-48B1-996E-1581055CA831}"/>
    <cellStyle name="40% - Accent1 2 6" xfId="1487" xr:uid="{00000000-0005-0000-0000-000007040000}"/>
    <cellStyle name="40% - Accent1 2 6 2" xfId="3717" xr:uid="{00000000-0005-0000-0000-000008040000}"/>
    <cellStyle name="40% - Accent1 2 6 2 2" xfId="7941" xr:uid="{00000000-0005-0000-0000-000009040000}"/>
    <cellStyle name="40% - Accent1 2 6 2 2 2" xfId="16370" xr:uid="{6DD02400-9CCE-46BD-944E-2DF5A85AFA09}"/>
    <cellStyle name="40% - Accent1 2 6 2 2 3" xfId="24798" xr:uid="{548AB61F-04C7-4EBF-B9CB-273EA8E25DFA}"/>
    <cellStyle name="40% - Accent1 2 6 2 3" xfId="12152" xr:uid="{18817184-C404-4753-B950-55766E6D77EA}"/>
    <cellStyle name="40% - Accent1 2 6 2 4" xfId="20581" xr:uid="{D9A3AFD1-1EE5-4CD8-8988-CD87B895CA4F}"/>
    <cellStyle name="40% - Accent1 2 6 3" xfId="5796" xr:uid="{00000000-0005-0000-0000-00000A040000}"/>
    <cellStyle name="40% - Accent1 2 6 3 2" xfId="14225" xr:uid="{D0773804-7DFE-421D-B400-7ED740DEDF92}"/>
    <cellStyle name="40% - Accent1 2 6 3 3" xfId="22653" xr:uid="{672DB5DD-9048-4D1B-A773-6F693F494841}"/>
    <cellStyle name="40% - Accent1 2 6 4" xfId="10007" xr:uid="{98732D22-D6AE-41E3-90EF-2ECEBB16EB38}"/>
    <cellStyle name="40% - Accent1 2 6 5" xfId="18436" xr:uid="{9CDD7E39-75B5-4762-82BD-D8B0E71148C7}"/>
    <cellStyle name="40% - Accent1 2 7" xfId="1901" xr:uid="{00000000-0005-0000-0000-00000B040000}"/>
    <cellStyle name="40% - Accent1 2 7 2" xfId="4130" xr:uid="{00000000-0005-0000-0000-00000C040000}"/>
    <cellStyle name="40% - Accent1 2 7 2 2" xfId="8354" xr:uid="{00000000-0005-0000-0000-00000D040000}"/>
    <cellStyle name="40% - Accent1 2 7 2 2 2" xfId="16783" xr:uid="{24D9AA27-50FE-46E1-9FF0-0077F830D342}"/>
    <cellStyle name="40% - Accent1 2 7 2 2 3" xfId="25211" xr:uid="{B878D52C-9789-4E3F-9607-D066302C00F1}"/>
    <cellStyle name="40% - Accent1 2 7 2 3" xfId="12565" xr:uid="{2FD1234D-8172-4C72-A38C-8B4D1CCECC5B}"/>
    <cellStyle name="40% - Accent1 2 7 2 4" xfId="20994" xr:uid="{E8C52627-C60F-47D7-A03E-74B459A2B937}"/>
    <cellStyle name="40% - Accent1 2 7 3" xfId="6209" xr:uid="{00000000-0005-0000-0000-00000E040000}"/>
    <cellStyle name="40% - Accent1 2 7 3 2" xfId="14638" xr:uid="{F09DD71E-7C66-46E9-BCD2-54B90AF2B511}"/>
    <cellStyle name="40% - Accent1 2 7 3 3" xfId="23066" xr:uid="{96748283-638F-4857-B9C5-D01DAE24DAF6}"/>
    <cellStyle name="40% - Accent1 2 7 4" xfId="10420" xr:uid="{838C1BAD-E1EA-4CA1-8B3A-162DC54869EF}"/>
    <cellStyle name="40% - Accent1 2 7 5" xfId="18849" xr:uid="{08650EEA-8FD1-4D5E-9297-30663D09B052}"/>
    <cellStyle name="40% - Accent1 2 8" xfId="2314" xr:uid="{00000000-0005-0000-0000-00000F040000}"/>
    <cellStyle name="40% - Accent1 2 8 2" xfId="6622" xr:uid="{00000000-0005-0000-0000-000010040000}"/>
    <cellStyle name="40% - Accent1 2 8 2 2" xfId="15051" xr:uid="{A5F83764-CDBD-48D9-94C1-FC8F75A35CA2}"/>
    <cellStyle name="40% - Accent1 2 8 2 3" xfId="23479" xr:uid="{AC422976-622F-4080-B24B-0EC217BC3BC0}"/>
    <cellStyle name="40% - Accent1 2 8 3" xfId="10833" xr:uid="{2136B26E-53AA-4C26-8CE2-694CAC6BBB06}"/>
    <cellStyle name="40% - Accent1 2 8 4" xfId="19262" xr:uid="{F2604DAD-6919-48DB-8AA6-B0697A7F2082}"/>
    <cellStyle name="40% - Accent1 2 9" xfId="4556" xr:uid="{00000000-0005-0000-0000-000011040000}"/>
    <cellStyle name="40% - Accent1 2 9 2" xfId="12985" xr:uid="{8F1AAB4E-130D-4828-AD96-E194C81ECC56}"/>
    <cellStyle name="40% - Accent1 2 9 3" xfId="21413" xr:uid="{6648E1DB-052A-4E92-9B50-E64BCDB29475}"/>
    <cellStyle name="40% - Accent1 3" xfId="54" xr:uid="{00000000-0005-0000-0000-000012040000}"/>
    <cellStyle name="40% - Accent1 3 10" xfId="17200" xr:uid="{6792CB83-0D9A-409B-9DFF-32427C430E23}"/>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2 2 2" xfId="15549" xr:uid="{05B81130-DD96-4E9F-B00C-F754A8B6CE6D}"/>
    <cellStyle name="40% - Accent1 3 2 2 2 2 3" xfId="23977" xr:uid="{DDFC1379-AE2C-41DB-9BEB-85AEEEBD7116}"/>
    <cellStyle name="40% - Accent1 3 2 2 2 3" xfId="11331" xr:uid="{A9B34136-8522-443C-B700-F219C75BFA56}"/>
    <cellStyle name="40% - Accent1 3 2 2 2 4" xfId="19760" xr:uid="{19A9B891-0022-474F-9915-415658FA93B1}"/>
    <cellStyle name="40% - Accent1 3 2 2 3" xfId="4975" xr:uid="{00000000-0005-0000-0000-000017040000}"/>
    <cellStyle name="40% - Accent1 3 2 2 3 2" xfId="13404" xr:uid="{F8C24642-4139-4158-9F74-144A4D97FE79}"/>
    <cellStyle name="40% - Accent1 3 2 2 3 3" xfId="21832" xr:uid="{4AC3970B-E798-423B-9C2D-625063FB7F39}"/>
    <cellStyle name="40% - Accent1 3 2 2 4" xfId="9186" xr:uid="{8D4B8D66-E34C-404F-B42B-0EB4BC9B20A7}"/>
    <cellStyle name="40% - Accent1 3 2 2 5" xfId="17615" xr:uid="{248427F5-5848-4660-894B-873ABC96B5A2}"/>
    <cellStyle name="40% - Accent1 3 2 3" xfId="1078" xr:uid="{00000000-0005-0000-0000-000018040000}"/>
    <cellStyle name="40% - Accent1 3 2 3 2" xfId="3309" xr:uid="{00000000-0005-0000-0000-000019040000}"/>
    <cellStyle name="40% - Accent1 3 2 3 2 2" xfId="7533" xr:uid="{00000000-0005-0000-0000-00001A040000}"/>
    <cellStyle name="40% - Accent1 3 2 3 2 2 2" xfId="15962" xr:uid="{9BA62133-3AD8-43B7-8D10-B3E60C5C53BC}"/>
    <cellStyle name="40% - Accent1 3 2 3 2 2 3" xfId="24390" xr:uid="{3ACC660F-28A8-4670-8CD3-7678896776D4}"/>
    <cellStyle name="40% - Accent1 3 2 3 2 3" xfId="11744" xr:uid="{07D0EEA0-7910-401B-84A5-E8849C29DE3A}"/>
    <cellStyle name="40% - Accent1 3 2 3 2 4" xfId="20173" xr:uid="{C26C17FA-1A1E-4CB0-AEDB-D6B5657B811D}"/>
    <cellStyle name="40% - Accent1 3 2 3 3" xfId="5388" xr:uid="{00000000-0005-0000-0000-00001B040000}"/>
    <cellStyle name="40% - Accent1 3 2 3 3 2" xfId="13817" xr:uid="{B992AA7F-FE3B-4B0D-BBD6-99AFDF1DCC3F}"/>
    <cellStyle name="40% - Accent1 3 2 3 3 3" xfId="22245" xr:uid="{2ECDBD4F-6E87-43E8-A536-3C6D86BEB5A8}"/>
    <cellStyle name="40% - Accent1 3 2 3 4" xfId="9599" xr:uid="{B66FE104-2CAB-45D0-8FFD-3A2B93233324}"/>
    <cellStyle name="40% - Accent1 3 2 3 5" xfId="18028" xr:uid="{2EEB06FF-E294-41E9-8E4A-E403161F36D6}"/>
    <cellStyle name="40% - Accent1 3 2 4" xfId="1492" xr:uid="{00000000-0005-0000-0000-00001C040000}"/>
    <cellStyle name="40% - Accent1 3 2 4 2" xfId="3722" xr:uid="{00000000-0005-0000-0000-00001D040000}"/>
    <cellStyle name="40% - Accent1 3 2 4 2 2" xfId="7946" xr:uid="{00000000-0005-0000-0000-00001E040000}"/>
    <cellStyle name="40% - Accent1 3 2 4 2 2 2" xfId="16375" xr:uid="{1A5A58C3-4D30-4BC2-9EA6-EA9987895622}"/>
    <cellStyle name="40% - Accent1 3 2 4 2 2 3" xfId="24803" xr:uid="{2B5EAAB3-FD81-4B64-AA78-FE77E5E91083}"/>
    <cellStyle name="40% - Accent1 3 2 4 2 3" xfId="12157" xr:uid="{2CED8155-F582-4A6E-8540-E81B4E90DC2D}"/>
    <cellStyle name="40% - Accent1 3 2 4 2 4" xfId="20586" xr:uid="{EEEE8396-11BF-40E5-B70A-6065468EEC06}"/>
    <cellStyle name="40% - Accent1 3 2 4 3" xfId="5801" xr:uid="{00000000-0005-0000-0000-00001F040000}"/>
    <cellStyle name="40% - Accent1 3 2 4 3 2" xfId="14230" xr:uid="{111EEC33-0CB6-4BF5-8002-7207893E9857}"/>
    <cellStyle name="40% - Accent1 3 2 4 3 3" xfId="22658" xr:uid="{40CC8847-0921-4E33-BFA5-4313675F6394}"/>
    <cellStyle name="40% - Accent1 3 2 4 4" xfId="10012" xr:uid="{3EEC7A77-46B5-4DB0-A3E9-DB2C5737242B}"/>
    <cellStyle name="40% - Accent1 3 2 4 5" xfId="18441" xr:uid="{87F98A11-233D-48DF-8C49-53F5CE5A6DEB}"/>
    <cellStyle name="40% - Accent1 3 2 5" xfId="1906" xr:uid="{00000000-0005-0000-0000-000020040000}"/>
    <cellStyle name="40% - Accent1 3 2 5 2" xfId="4135" xr:uid="{00000000-0005-0000-0000-000021040000}"/>
    <cellStyle name="40% - Accent1 3 2 5 2 2" xfId="8359" xr:uid="{00000000-0005-0000-0000-000022040000}"/>
    <cellStyle name="40% - Accent1 3 2 5 2 2 2" xfId="16788" xr:uid="{594EAA6A-EFFA-49E8-8747-DB8C146ED50B}"/>
    <cellStyle name="40% - Accent1 3 2 5 2 2 3" xfId="25216" xr:uid="{D9DA7EB6-F3CC-4BA0-8565-1E1D106F1CE8}"/>
    <cellStyle name="40% - Accent1 3 2 5 2 3" xfId="12570" xr:uid="{EE1200CD-A6EC-42AC-B95C-EC3786ED3736}"/>
    <cellStyle name="40% - Accent1 3 2 5 2 4" xfId="20999" xr:uid="{23F63E28-260D-4251-B03B-8300314B85D4}"/>
    <cellStyle name="40% - Accent1 3 2 5 3" xfId="6214" xr:uid="{00000000-0005-0000-0000-000023040000}"/>
    <cellStyle name="40% - Accent1 3 2 5 3 2" xfId="14643" xr:uid="{D8CB69C5-BD08-484D-824B-8AEF67D21E37}"/>
    <cellStyle name="40% - Accent1 3 2 5 3 3" xfId="23071" xr:uid="{1779EAB2-E360-4136-A862-7B32A66A5CA8}"/>
    <cellStyle name="40% - Accent1 3 2 5 4" xfId="10425" xr:uid="{A4FCE097-924A-4E22-946D-E569D32CE38D}"/>
    <cellStyle name="40% - Accent1 3 2 5 5" xfId="18854" xr:uid="{A9218FEE-D9CC-4E59-81FB-CA73DE582BAE}"/>
    <cellStyle name="40% - Accent1 3 2 6" xfId="2319" xr:uid="{00000000-0005-0000-0000-000024040000}"/>
    <cellStyle name="40% - Accent1 3 2 6 2" xfId="6627" xr:uid="{00000000-0005-0000-0000-000025040000}"/>
    <cellStyle name="40% - Accent1 3 2 6 2 2" xfId="15056" xr:uid="{AD43BD59-8795-4CEB-A50B-B50A7F0E9437}"/>
    <cellStyle name="40% - Accent1 3 2 6 2 3" xfId="23484" xr:uid="{2AF18591-CC76-45CF-BB4E-26321FA11088}"/>
    <cellStyle name="40% - Accent1 3 2 6 3" xfId="10838" xr:uid="{1DCF0674-68D4-471D-AE11-95FABACFDB04}"/>
    <cellStyle name="40% - Accent1 3 2 6 4" xfId="19267" xr:uid="{1F39F0AF-AD95-4329-AD87-112ED4C4FE27}"/>
    <cellStyle name="40% - Accent1 3 2 7" xfId="4561" xr:uid="{00000000-0005-0000-0000-000026040000}"/>
    <cellStyle name="40% - Accent1 3 2 7 2" xfId="12990" xr:uid="{42DFC2AD-6715-42AA-99E2-70C481E99E3C}"/>
    <cellStyle name="40% - Accent1 3 2 7 3" xfId="21418" xr:uid="{9B24414E-5E65-4CB2-8B4F-C478E6908096}"/>
    <cellStyle name="40% - Accent1 3 2 8" xfId="8772" xr:uid="{4F41C997-1A58-46D4-9225-B608B9114BA1}"/>
    <cellStyle name="40% - Accent1 3 2 9" xfId="17201" xr:uid="{A31965F7-5B8A-47FB-875D-BDC7E08365BA}"/>
    <cellStyle name="40% - Accent1 3 3" xfId="624" xr:uid="{00000000-0005-0000-0000-000027040000}"/>
    <cellStyle name="40% - Accent1 3 3 2" xfId="2895" xr:uid="{00000000-0005-0000-0000-000028040000}"/>
    <cellStyle name="40% - Accent1 3 3 2 2" xfId="7119" xr:uid="{00000000-0005-0000-0000-000029040000}"/>
    <cellStyle name="40% - Accent1 3 3 2 2 2" xfId="15548" xr:uid="{86A45033-9069-4108-9E07-8104486A021B}"/>
    <cellStyle name="40% - Accent1 3 3 2 2 3" xfId="23976" xr:uid="{ACB27FD5-CD63-4B6E-85B6-D98B9276E280}"/>
    <cellStyle name="40% - Accent1 3 3 2 3" xfId="11330" xr:uid="{688A04D7-14D7-4073-B501-F80D7563DF0D}"/>
    <cellStyle name="40% - Accent1 3 3 2 4" xfId="19759" xr:uid="{57D00ED5-A00F-46E8-8089-8C55C256292A}"/>
    <cellStyle name="40% - Accent1 3 3 3" xfId="4974" xr:uid="{00000000-0005-0000-0000-00002A040000}"/>
    <cellStyle name="40% - Accent1 3 3 3 2" xfId="13403" xr:uid="{8384111A-9BBB-4940-8BD0-F2F8CBDE63B0}"/>
    <cellStyle name="40% - Accent1 3 3 3 3" xfId="21831" xr:uid="{3FB97376-EE56-4EC4-B700-B8439AAED940}"/>
    <cellStyle name="40% - Accent1 3 3 4" xfId="9185" xr:uid="{99EF9D11-B62E-4539-B0A8-462C520A6874}"/>
    <cellStyle name="40% - Accent1 3 3 5" xfId="17614" xr:uid="{44344C32-06E6-497F-8BF0-36F837458FEA}"/>
    <cellStyle name="40% - Accent1 3 4" xfId="1077" xr:uid="{00000000-0005-0000-0000-00002B040000}"/>
    <cellStyle name="40% - Accent1 3 4 2" xfId="3308" xr:uid="{00000000-0005-0000-0000-00002C040000}"/>
    <cellStyle name="40% - Accent1 3 4 2 2" xfId="7532" xr:uid="{00000000-0005-0000-0000-00002D040000}"/>
    <cellStyle name="40% - Accent1 3 4 2 2 2" xfId="15961" xr:uid="{3AFBB878-BF68-48A2-9716-E8276A967572}"/>
    <cellStyle name="40% - Accent1 3 4 2 2 3" xfId="24389" xr:uid="{DD43DA3A-12BB-4836-84F8-C10E41923BD5}"/>
    <cellStyle name="40% - Accent1 3 4 2 3" xfId="11743" xr:uid="{31F1F033-60BE-4020-A1D0-A9EAB1CF58C1}"/>
    <cellStyle name="40% - Accent1 3 4 2 4" xfId="20172" xr:uid="{B0DCA5FD-5C8A-45E8-B80F-9460E976CF1C}"/>
    <cellStyle name="40% - Accent1 3 4 3" xfId="5387" xr:uid="{00000000-0005-0000-0000-00002E040000}"/>
    <cellStyle name="40% - Accent1 3 4 3 2" xfId="13816" xr:uid="{195780CE-687A-47FF-B2FD-CF3E6368B0AC}"/>
    <cellStyle name="40% - Accent1 3 4 3 3" xfId="22244" xr:uid="{06A2CFF4-8735-4AAB-8F62-AA1C00AB51D2}"/>
    <cellStyle name="40% - Accent1 3 4 4" xfId="9598" xr:uid="{2A46EEB5-1D99-430B-8B7A-9E292E446335}"/>
    <cellStyle name="40% - Accent1 3 4 5" xfId="18027" xr:uid="{EEDC66A4-2C11-4289-A352-B2399E2C8E11}"/>
    <cellStyle name="40% - Accent1 3 5" xfId="1491" xr:uid="{00000000-0005-0000-0000-00002F040000}"/>
    <cellStyle name="40% - Accent1 3 5 2" xfId="3721" xr:uid="{00000000-0005-0000-0000-000030040000}"/>
    <cellStyle name="40% - Accent1 3 5 2 2" xfId="7945" xr:uid="{00000000-0005-0000-0000-000031040000}"/>
    <cellStyle name="40% - Accent1 3 5 2 2 2" xfId="16374" xr:uid="{8B1EA689-58D8-496F-82A9-4507D8112AA7}"/>
    <cellStyle name="40% - Accent1 3 5 2 2 3" xfId="24802" xr:uid="{0AD8053D-21CB-41E5-AC4A-C8D1F3B32E9B}"/>
    <cellStyle name="40% - Accent1 3 5 2 3" xfId="12156" xr:uid="{80DD4CD1-1F3B-4CDA-BB9F-82CF9BA8BFC4}"/>
    <cellStyle name="40% - Accent1 3 5 2 4" xfId="20585" xr:uid="{FC8D4432-36E9-4D2E-8D97-2A84DAF45692}"/>
    <cellStyle name="40% - Accent1 3 5 3" xfId="5800" xr:uid="{00000000-0005-0000-0000-000032040000}"/>
    <cellStyle name="40% - Accent1 3 5 3 2" xfId="14229" xr:uid="{F8AF324F-1EC6-4B7E-96C0-664847395B8C}"/>
    <cellStyle name="40% - Accent1 3 5 3 3" xfId="22657" xr:uid="{D49F7587-4F0E-43D8-8FFC-0A247E669DA9}"/>
    <cellStyle name="40% - Accent1 3 5 4" xfId="10011" xr:uid="{4DDF5672-9AAA-4C79-9275-FB238C7E358D}"/>
    <cellStyle name="40% - Accent1 3 5 5" xfId="18440" xr:uid="{C57BADBA-1CB4-47BC-BEF8-1DAC696C25CA}"/>
    <cellStyle name="40% - Accent1 3 6" xfId="1905" xr:uid="{00000000-0005-0000-0000-000033040000}"/>
    <cellStyle name="40% - Accent1 3 6 2" xfId="4134" xr:uid="{00000000-0005-0000-0000-000034040000}"/>
    <cellStyle name="40% - Accent1 3 6 2 2" xfId="8358" xr:uid="{00000000-0005-0000-0000-000035040000}"/>
    <cellStyle name="40% - Accent1 3 6 2 2 2" xfId="16787" xr:uid="{8B0A4BAD-8701-48DE-870D-CC381C6CCAAC}"/>
    <cellStyle name="40% - Accent1 3 6 2 2 3" xfId="25215" xr:uid="{410FD76C-F484-4971-BE96-B9BFF4F1EBE1}"/>
    <cellStyle name="40% - Accent1 3 6 2 3" xfId="12569" xr:uid="{E34490BF-7E35-461D-8B86-7F0BA9BAFB56}"/>
    <cellStyle name="40% - Accent1 3 6 2 4" xfId="20998" xr:uid="{88193D7E-3BC4-4188-8F5B-3BBA5D2FF55B}"/>
    <cellStyle name="40% - Accent1 3 6 3" xfId="6213" xr:uid="{00000000-0005-0000-0000-000036040000}"/>
    <cellStyle name="40% - Accent1 3 6 3 2" xfId="14642" xr:uid="{D61FBAF0-596B-400C-8AF4-E5A6E52DB49C}"/>
    <cellStyle name="40% - Accent1 3 6 3 3" xfId="23070" xr:uid="{88F57458-6AAB-44D3-A92F-7686CE045AC3}"/>
    <cellStyle name="40% - Accent1 3 6 4" xfId="10424" xr:uid="{E95BE630-D1C0-4380-AA50-D5D81BC87AAA}"/>
    <cellStyle name="40% - Accent1 3 6 5" xfId="18853" xr:uid="{3499DD55-090D-4A15-95E2-959D587C210B}"/>
    <cellStyle name="40% - Accent1 3 7" xfId="2318" xr:uid="{00000000-0005-0000-0000-000037040000}"/>
    <cellStyle name="40% - Accent1 3 7 2" xfId="6626" xr:uid="{00000000-0005-0000-0000-000038040000}"/>
    <cellStyle name="40% - Accent1 3 7 2 2" xfId="15055" xr:uid="{0126A0DF-F468-4164-8D22-6F3FEAB8C930}"/>
    <cellStyle name="40% - Accent1 3 7 2 3" xfId="23483" xr:uid="{237DFEB7-3017-4262-B196-3FADFE542D89}"/>
    <cellStyle name="40% - Accent1 3 7 3" xfId="10837" xr:uid="{92935FC3-9BE1-4B0A-9536-63F4B478739C}"/>
    <cellStyle name="40% - Accent1 3 7 4" xfId="19266" xr:uid="{DDEC08F8-C366-4CA0-B038-80800651ACE2}"/>
    <cellStyle name="40% - Accent1 3 8" xfId="4560" xr:uid="{00000000-0005-0000-0000-000039040000}"/>
    <cellStyle name="40% - Accent1 3 8 2" xfId="12989" xr:uid="{A50983BA-4469-459D-BF39-2453987EE0D9}"/>
    <cellStyle name="40% - Accent1 3 8 3" xfId="21417" xr:uid="{6D0AD2D1-B949-4628-B3C7-26821491A04B}"/>
    <cellStyle name="40% - Accent1 3 9" xfId="8771" xr:uid="{ED31AE78-CCBD-4991-AD8E-180F6776AF11}"/>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2 2 2" xfId="15550" xr:uid="{F089D68A-1A9D-4E4B-B01F-B3675FA67B10}"/>
    <cellStyle name="40% - Accent1 4 2 2 2 3" xfId="23978" xr:uid="{4B4B36AB-C28E-4CAB-A9F7-8D01C0ED32E4}"/>
    <cellStyle name="40% - Accent1 4 2 2 3" xfId="11332" xr:uid="{0E1E9987-B4A9-4DA1-A55F-D54581AEB268}"/>
    <cellStyle name="40% - Accent1 4 2 2 4" xfId="19761" xr:uid="{3222F3E6-CBA3-431E-AA20-A9FABFD06227}"/>
    <cellStyle name="40% - Accent1 4 2 3" xfId="4976" xr:uid="{00000000-0005-0000-0000-00003E040000}"/>
    <cellStyle name="40% - Accent1 4 2 3 2" xfId="13405" xr:uid="{E8340B9B-D9F9-41DC-A322-D2F770D13B97}"/>
    <cellStyle name="40% - Accent1 4 2 3 3" xfId="21833" xr:uid="{E4D01BD0-E468-4BD8-820A-57BCF882226E}"/>
    <cellStyle name="40% - Accent1 4 2 4" xfId="9187" xr:uid="{CFBE9BA5-4FBB-47FB-BC0A-6EC6356AAECE}"/>
    <cellStyle name="40% - Accent1 4 2 5" xfId="17616" xr:uid="{16084C4F-AD48-47E1-A615-8726F2A3F4F0}"/>
    <cellStyle name="40% - Accent1 4 3" xfId="1079" xr:uid="{00000000-0005-0000-0000-00003F040000}"/>
    <cellStyle name="40% - Accent1 4 3 2" xfId="3310" xr:uid="{00000000-0005-0000-0000-000040040000}"/>
    <cellStyle name="40% - Accent1 4 3 2 2" xfId="7534" xr:uid="{00000000-0005-0000-0000-000041040000}"/>
    <cellStyle name="40% - Accent1 4 3 2 2 2" xfId="15963" xr:uid="{AD417ACF-3CB9-4CD6-8F4D-ED3BADD88448}"/>
    <cellStyle name="40% - Accent1 4 3 2 2 3" xfId="24391" xr:uid="{DEA91A89-CD32-40E6-85D1-1D8F136395A5}"/>
    <cellStyle name="40% - Accent1 4 3 2 3" xfId="11745" xr:uid="{26B76FA6-B4A4-4416-9684-B43A4D349365}"/>
    <cellStyle name="40% - Accent1 4 3 2 4" xfId="20174" xr:uid="{FD7D53C0-FAFA-4B20-A6FC-01734CBE9FE3}"/>
    <cellStyle name="40% - Accent1 4 3 3" xfId="5389" xr:uid="{00000000-0005-0000-0000-000042040000}"/>
    <cellStyle name="40% - Accent1 4 3 3 2" xfId="13818" xr:uid="{9F6F3DD4-4DFC-471F-93B2-A2F96578A504}"/>
    <cellStyle name="40% - Accent1 4 3 3 3" xfId="22246" xr:uid="{866F093E-A2E8-4636-AE9B-5A1B64D5E446}"/>
    <cellStyle name="40% - Accent1 4 3 4" xfId="9600" xr:uid="{8064C3EA-9164-4406-8DAE-154C5703C6B8}"/>
    <cellStyle name="40% - Accent1 4 3 5" xfId="18029" xr:uid="{2259832F-F08D-4070-A9A1-00F8D859F6A9}"/>
    <cellStyle name="40% - Accent1 4 4" xfId="1493" xr:uid="{00000000-0005-0000-0000-000043040000}"/>
    <cellStyle name="40% - Accent1 4 4 2" xfId="3723" xr:uid="{00000000-0005-0000-0000-000044040000}"/>
    <cellStyle name="40% - Accent1 4 4 2 2" xfId="7947" xr:uid="{00000000-0005-0000-0000-000045040000}"/>
    <cellStyle name="40% - Accent1 4 4 2 2 2" xfId="16376" xr:uid="{A792DB6D-D6F5-465C-8850-DADE236ACCFA}"/>
    <cellStyle name="40% - Accent1 4 4 2 2 3" xfId="24804" xr:uid="{B63E9C85-4DEC-4FC2-A4B0-BD2CCF9207D1}"/>
    <cellStyle name="40% - Accent1 4 4 2 3" xfId="12158" xr:uid="{235621F8-1FE2-4A73-979E-99EA49B641E5}"/>
    <cellStyle name="40% - Accent1 4 4 2 4" xfId="20587" xr:uid="{AE734C6E-B5A5-4446-903E-2E59F2B71683}"/>
    <cellStyle name="40% - Accent1 4 4 3" xfId="5802" xr:uid="{00000000-0005-0000-0000-000046040000}"/>
    <cellStyle name="40% - Accent1 4 4 3 2" xfId="14231" xr:uid="{36EACA2B-92A9-4EFA-A0BC-A3647C6DD342}"/>
    <cellStyle name="40% - Accent1 4 4 3 3" xfId="22659" xr:uid="{5B751BFE-4BC3-4873-A818-16971AB3F016}"/>
    <cellStyle name="40% - Accent1 4 4 4" xfId="10013" xr:uid="{412FDEA3-CF30-478F-B830-4ECC1E81073E}"/>
    <cellStyle name="40% - Accent1 4 4 5" xfId="18442" xr:uid="{56185B7E-0579-47A8-83A4-74AD4B190575}"/>
    <cellStyle name="40% - Accent1 4 5" xfId="1907" xr:uid="{00000000-0005-0000-0000-000047040000}"/>
    <cellStyle name="40% - Accent1 4 5 2" xfId="4136" xr:uid="{00000000-0005-0000-0000-000048040000}"/>
    <cellStyle name="40% - Accent1 4 5 2 2" xfId="8360" xr:uid="{00000000-0005-0000-0000-000049040000}"/>
    <cellStyle name="40% - Accent1 4 5 2 2 2" xfId="16789" xr:uid="{BD17CBF4-4C3D-4B6C-9BDB-33458DB5D4D1}"/>
    <cellStyle name="40% - Accent1 4 5 2 2 3" xfId="25217" xr:uid="{E4396CFA-85DB-46F9-A30B-9413FC5744B8}"/>
    <cellStyle name="40% - Accent1 4 5 2 3" xfId="12571" xr:uid="{5113521B-6192-43B9-BC8C-8EF244A617E9}"/>
    <cellStyle name="40% - Accent1 4 5 2 4" xfId="21000" xr:uid="{66D8821D-FCE2-4CD2-9E7B-EE00501CD0CC}"/>
    <cellStyle name="40% - Accent1 4 5 3" xfId="6215" xr:uid="{00000000-0005-0000-0000-00004A040000}"/>
    <cellStyle name="40% - Accent1 4 5 3 2" xfId="14644" xr:uid="{8A47F178-0B91-42F3-922E-2AF798F4689B}"/>
    <cellStyle name="40% - Accent1 4 5 3 3" xfId="23072" xr:uid="{D2F0B21B-D6E3-4E3E-9EA7-A7F810CDFA44}"/>
    <cellStyle name="40% - Accent1 4 5 4" xfId="10426" xr:uid="{30DA995F-853F-43AE-8A50-266AAB2DC5A3}"/>
    <cellStyle name="40% - Accent1 4 5 5" xfId="18855" xr:uid="{6779A2A1-4CBF-4E5F-8C32-F652B3E7AC5E}"/>
    <cellStyle name="40% - Accent1 4 6" xfId="2320" xr:uid="{00000000-0005-0000-0000-00004B040000}"/>
    <cellStyle name="40% - Accent1 4 6 2" xfId="6628" xr:uid="{00000000-0005-0000-0000-00004C040000}"/>
    <cellStyle name="40% - Accent1 4 6 2 2" xfId="15057" xr:uid="{16730603-B4B9-469B-A371-252FE77DC035}"/>
    <cellStyle name="40% - Accent1 4 6 2 3" xfId="23485" xr:uid="{C58A5D33-94E5-45F2-B204-D16B146D77C6}"/>
    <cellStyle name="40% - Accent1 4 6 3" xfId="10839" xr:uid="{32DF7EC8-B00E-4935-AB1C-32C45CD25261}"/>
    <cellStyle name="40% - Accent1 4 6 4" xfId="19268" xr:uid="{647FF357-7B25-44A3-A0FA-BF3776EEE5F2}"/>
    <cellStyle name="40% - Accent1 4 7" xfId="4562" xr:uid="{00000000-0005-0000-0000-00004D040000}"/>
    <cellStyle name="40% - Accent1 4 7 2" xfId="12991" xr:uid="{C17FEF33-C30B-4D7C-850D-489D78A7D640}"/>
    <cellStyle name="40% - Accent1 4 7 3" xfId="21419" xr:uid="{2217C06B-CEF6-41E6-B29F-EDD3956B28AA}"/>
    <cellStyle name="40% - Accent1 4 8" xfId="8773" xr:uid="{606D07D6-8800-40F8-9650-3A34FE667895}"/>
    <cellStyle name="40% - Accent1 4 9" xfId="17202" xr:uid="{EA175F87-EAEC-44B6-B8DD-A44A77C0352C}"/>
    <cellStyle name="40% - Accent1 5" xfId="619" xr:uid="{00000000-0005-0000-0000-00004E040000}"/>
    <cellStyle name="40% - Accent1 5 2" xfId="2890" xr:uid="{00000000-0005-0000-0000-00004F040000}"/>
    <cellStyle name="40% - Accent1 5 2 2" xfId="7114" xr:uid="{00000000-0005-0000-0000-000050040000}"/>
    <cellStyle name="40% - Accent1 5 2 2 2" xfId="15543" xr:uid="{44C7ADC8-32A6-48C2-9C51-3433C4B6F20F}"/>
    <cellStyle name="40% - Accent1 5 2 2 3" xfId="23971" xr:uid="{BA9FF5EC-8893-4D42-8E93-0619CE8D6FD0}"/>
    <cellStyle name="40% - Accent1 5 2 3" xfId="11325" xr:uid="{008FDC64-3D5E-457D-9D5E-54092B82880D}"/>
    <cellStyle name="40% - Accent1 5 2 4" xfId="19754" xr:uid="{06D7D29A-A7A5-4BE2-A184-B290DC6218D0}"/>
    <cellStyle name="40% - Accent1 5 3" xfId="4969" xr:uid="{00000000-0005-0000-0000-000051040000}"/>
    <cellStyle name="40% - Accent1 5 3 2" xfId="13398" xr:uid="{BD81EEBF-2D07-4EBE-9B17-7314B6224CB9}"/>
    <cellStyle name="40% - Accent1 5 3 3" xfId="21826" xr:uid="{3B626CD7-6DB4-43A6-B156-8CA68F9F04E6}"/>
    <cellStyle name="40% - Accent1 5 4" xfId="9180" xr:uid="{23E8CDC9-59C7-4502-9EF1-DC83C75C5A97}"/>
    <cellStyle name="40% - Accent1 5 5" xfId="17609" xr:uid="{4D4C5A87-E704-4F02-8A86-86C405350035}"/>
    <cellStyle name="40% - Accent1 6" xfId="1072" xr:uid="{00000000-0005-0000-0000-000052040000}"/>
    <cellStyle name="40% - Accent1 6 2" xfId="3303" xr:uid="{00000000-0005-0000-0000-000053040000}"/>
    <cellStyle name="40% - Accent1 6 2 2" xfId="7527" xr:uid="{00000000-0005-0000-0000-000054040000}"/>
    <cellStyle name="40% - Accent1 6 2 2 2" xfId="15956" xr:uid="{C17161C3-B4D6-4AFA-982A-32720B68B5C4}"/>
    <cellStyle name="40% - Accent1 6 2 2 3" xfId="24384" xr:uid="{AB5FEA54-FB7F-4A4A-99FB-72053DB76006}"/>
    <cellStyle name="40% - Accent1 6 2 3" xfId="11738" xr:uid="{1350AA37-7715-4226-A9C2-141770BF0E76}"/>
    <cellStyle name="40% - Accent1 6 2 4" xfId="20167" xr:uid="{7B7D612A-DC6B-4083-86EE-EBEA83B34BCD}"/>
    <cellStyle name="40% - Accent1 6 3" xfId="5382" xr:uid="{00000000-0005-0000-0000-000055040000}"/>
    <cellStyle name="40% - Accent1 6 3 2" xfId="13811" xr:uid="{19C29E8B-F352-4EF8-91D6-2CF41957D43E}"/>
    <cellStyle name="40% - Accent1 6 3 3" xfId="22239" xr:uid="{64EEBB23-6D9F-4038-BD12-5E0FB2F258B7}"/>
    <cellStyle name="40% - Accent1 6 4" xfId="9593" xr:uid="{42E9CADB-EBBB-4C31-A217-D54CB08CFF8D}"/>
    <cellStyle name="40% - Accent1 6 5" xfId="18022" xr:uid="{5FDA9864-44CA-498F-BCC8-D08548025914}"/>
    <cellStyle name="40% - Accent1 7" xfId="1486" xr:uid="{00000000-0005-0000-0000-000056040000}"/>
    <cellStyle name="40% - Accent1 7 2" xfId="3716" xr:uid="{00000000-0005-0000-0000-000057040000}"/>
    <cellStyle name="40% - Accent1 7 2 2" xfId="7940" xr:uid="{00000000-0005-0000-0000-000058040000}"/>
    <cellStyle name="40% - Accent1 7 2 2 2" xfId="16369" xr:uid="{D9DFA2E5-E7B8-4B7C-AA1D-2DF9C8BF9588}"/>
    <cellStyle name="40% - Accent1 7 2 2 3" xfId="24797" xr:uid="{5DE89420-BC15-489E-8159-0EA71D746140}"/>
    <cellStyle name="40% - Accent1 7 2 3" xfId="12151" xr:uid="{398362E5-F687-425A-B3A5-D82056792557}"/>
    <cellStyle name="40% - Accent1 7 2 4" xfId="20580" xr:uid="{6C5479EC-C8E1-44A8-9D49-4B7DB2BA8BE3}"/>
    <cellStyle name="40% - Accent1 7 3" xfId="5795" xr:uid="{00000000-0005-0000-0000-000059040000}"/>
    <cellStyle name="40% - Accent1 7 3 2" xfId="14224" xr:uid="{49C7629E-4072-45FF-9784-6DFF7EE5D8B7}"/>
    <cellStyle name="40% - Accent1 7 3 3" xfId="22652" xr:uid="{9586CF45-9004-4EC8-A76D-A84442B4E6BF}"/>
    <cellStyle name="40% - Accent1 7 4" xfId="10006" xr:uid="{73DB8AEB-9DBB-4A3C-A269-1B323D15BE75}"/>
    <cellStyle name="40% - Accent1 7 5" xfId="18435" xr:uid="{BD9FFBDC-D348-479F-9ED6-B0D13AF9E756}"/>
    <cellStyle name="40% - Accent1 8" xfId="1900" xr:uid="{00000000-0005-0000-0000-00005A040000}"/>
    <cellStyle name="40% - Accent1 8 2" xfId="4129" xr:uid="{00000000-0005-0000-0000-00005B040000}"/>
    <cellStyle name="40% - Accent1 8 2 2" xfId="8353" xr:uid="{00000000-0005-0000-0000-00005C040000}"/>
    <cellStyle name="40% - Accent1 8 2 2 2" xfId="16782" xr:uid="{B39CDFB3-5BD0-41B8-B837-0A3AEFC08CA2}"/>
    <cellStyle name="40% - Accent1 8 2 2 3" xfId="25210" xr:uid="{1123C315-7B8F-4FFF-8EFE-C4EB627EBF2B}"/>
    <cellStyle name="40% - Accent1 8 2 3" xfId="12564" xr:uid="{1F34120A-BE68-4BED-A9AB-10097644F82D}"/>
    <cellStyle name="40% - Accent1 8 2 4" xfId="20993" xr:uid="{EADF9F5E-7DC4-4D84-8C8D-3077F96B05D9}"/>
    <cellStyle name="40% - Accent1 8 3" xfId="6208" xr:uid="{00000000-0005-0000-0000-00005D040000}"/>
    <cellStyle name="40% - Accent1 8 3 2" xfId="14637" xr:uid="{4969E917-C095-4A5E-8DEC-A27FC2DE665A}"/>
    <cellStyle name="40% - Accent1 8 3 3" xfId="23065" xr:uid="{D74278ED-1380-43B1-8556-B5D09A13FD5C}"/>
    <cellStyle name="40% - Accent1 8 4" xfId="10419" xr:uid="{197AAF9D-F32D-4FCE-8F9B-D55DE5F0C4FF}"/>
    <cellStyle name="40% - Accent1 8 5" xfId="18848" xr:uid="{902C6EA4-7312-4B35-BAEF-D46DD4A3F11C}"/>
    <cellStyle name="40% - Accent1 9" xfId="2313" xr:uid="{00000000-0005-0000-0000-00005E040000}"/>
    <cellStyle name="40% - Accent1 9 2" xfId="6621" xr:uid="{00000000-0005-0000-0000-00005F040000}"/>
    <cellStyle name="40% - Accent1 9 2 2" xfId="15050" xr:uid="{334D928D-8313-4129-A901-C6CC6511E437}"/>
    <cellStyle name="40% - Accent1 9 2 3" xfId="23478" xr:uid="{41390198-79FC-4167-B420-844C954151C8}"/>
    <cellStyle name="40% - Accent1 9 3" xfId="10832" xr:uid="{AB6DE9CD-97F9-44A8-AA69-32C9F25B857F}"/>
    <cellStyle name="40% - Accent1 9 4" xfId="19261" xr:uid="{61C07AAC-12D6-4934-AAC8-8CBED6536390}"/>
    <cellStyle name="40% - Accent2" xfId="57" builtinId="35" customBuiltin="1"/>
    <cellStyle name="40% - Accent2 10" xfId="4563" xr:uid="{00000000-0005-0000-0000-000061040000}"/>
    <cellStyle name="40% - Accent2 10 2" xfId="12992" xr:uid="{FF68F9F7-01BE-48EA-AB7E-50167E71CA4C}"/>
    <cellStyle name="40% - Accent2 10 3" xfId="21420" xr:uid="{2A8B31DF-A5ED-4419-85A9-0F7F84C5A1F9}"/>
    <cellStyle name="40% - Accent2 11" xfId="8774" xr:uid="{BC9CF2A3-E7EA-4D0A-A1CC-659BE629FFA4}"/>
    <cellStyle name="40% - Accent2 12" xfId="17203" xr:uid="{8C116DFB-8365-4EF5-A20C-E440C347ED71}"/>
    <cellStyle name="40% - Accent2 2" xfId="58" xr:uid="{00000000-0005-0000-0000-000062040000}"/>
    <cellStyle name="40% - Accent2 2 10" xfId="8775" xr:uid="{B20966A2-AABE-4C93-B22E-57A2C61882F1}"/>
    <cellStyle name="40% - Accent2 2 11" xfId="17204" xr:uid="{AC875237-C71B-410E-8ADA-0285763F797D}"/>
    <cellStyle name="40% - Accent2 2 2" xfId="59" xr:uid="{00000000-0005-0000-0000-000063040000}"/>
    <cellStyle name="40% - Accent2 2 2 10" xfId="17205" xr:uid="{5A778CB4-7652-4F70-8F80-EC2273DD87E9}"/>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2 2 2" xfId="15554" xr:uid="{1660FCF7-07D1-4246-A57C-B802C763BFD3}"/>
    <cellStyle name="40% - Accent2 2 2 2 2 2 2 3" xfId="23982" xr:uid="{263E0E58-5DA0-40A6-B8F3-88C07B1FC3C1}"/>
    <cellStyle name="40% - Accent2 2 2 2 2 2 3" xfId="11336" xr:uid="{56A1A921-9194-4A0E-81C2-DB4F16E9371A}"/>
    <cellStyle name="40% - Accent2 2 2 2 2 2 4" xfId="19765" xr:uid="{9F354A3F-2E94-4B54-A74E-325E4DE55006}"/>
    <cellStyle name="40% - Accent2 2 2 2 2 3" xfId="4980" xr:uid="{00000000-0005-0000-0000-000068040000}"/>
    <cellStyle name="40% - Accent2 2 2 2 2 3 2" xfId="13409" xr:uid="{3A8114F0-830A-401D-B2CA-D50BD299A522}"/>
    <cellStyle name="40% - Accent2 2 2 2 2 3 3" xfId="21837" xr:uid="{F005D669-C41B-49AD-8467-8155CDAF6B98}"/>
    <cellStyle name="40% - Accent2 2 2 2 2 4" xfId="9191" xr:uid="{ECA97584-BDC1-418F-87AF-722AC44F5780}"/>
    <cellStyle name="40% - Accent2 2 2 2 2 5" xfId="17620" xr:uid="{F650B55C-9616-4573-8751-08A6EE0DF6D8}"/>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2 2 2" xfId="15967" xr:uid="{74FA49C9-4F97-4865-BB31-C8D223C65C7F}"/>
    <cellStyle name="40% - Accent2 2 2 2 3 2 2 3" xfId="24395" xr:uid="{CAE33AA1-25DE-45BF-9379-5391C2EAD2FC}"/>
    <cellStyle name="40% - Accent2 2 2 2 3 2 3" xfId="11749" xr:uid="{FCD5A43E-3410-4420-AE8E-A3E1E57A3721}"/>
    <cellStyle name="40% - Accent2 2 2 2 3 2 4" xfId="20178" xr:uid="{D042DFF8-B911-477A-A4BD-90C4FB6E4615}"/>
    <cellStyle name="40% - Accent2 2 2 2 3 3" xfId="5393" xr:uid="{00000000-0005-0000-0000-00006C040000}"/>
    <cellStyle name="40% - Accent2 2 2 2 3 3 2" xfId="13822" xr:uid="{002A2372-8CBD-4925-BDFC-5F9EB050C9E6}"/>
    <cellStyle name="40% - Accent2 2 2 2 3 3 3" xfId="22250" xr:uid="{E42629EF-094C-4AA4-8F2F-03F0CB41CE13}"/>
    <cellStyle name="40% - Accent2 2 2 2 3 4" xfId="9604" xr:uid="{06F6463D-7860-4EBA-A9E7-4D188402013F}"/>
    <cellStyle name="40% - Accent2 2 2 2 3 5" xfId="18033" xr:uid="{32935C8E-828D-441C-BE8E-0102A0A81933}"/>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2 2 2" xfId="16380" xr:uid="{95CD312E-ED5F-46BB-9F5F-E3F2EB1B32F8}"/>
    <cellStyle name="40% - Accent2 2 2 2 4 2 2 3" xfId="24808" xr:uid="{1DA469BB-5E9B-447F-A8E2-D500C527F9A2}"/>
    <cellStyle name="40% - Accent2 2 2 2 4 2 3" xfId="12162" xr:uid="{FD0C3612-2624-49A7-9586-D2F82FBF8751}"/>
    <cellStyle name="40% - Accent2 2 2 2 4 2 4" xfId="20591" xr:uid="{06779793-E59D-494D-9DFF-CF81CDAA33FB}"/>
    <cellStyle name="40% - Accent2 2 2 2 4 3" xfId="5806" xr:uid="{00000000-0005-0000-0000-000070040000}"/>
    <cellStyle name="40% - Accent2 2 2 2 4 3 2" xfId="14235" xr:uid="{615548FF-8A31-4AF2-9C9A-EFA780649CF7}"/>
    <cellStyle name="40% - Accent2 2 2 2 4 3 3" xfId="22663" xr:uid="{1468EE00-56BA-4368-BCD5-F6672F965856}"/>
    <cellStyle name="40% - Accent2 2 2 2 4 4" xfId="10017" xr:uid="{5AD55942-707D-4B0D-A71B-24087F920454}"/>
    <cellStyle name="40% - Accent2 2 2 2 4 5" xfId="18446" xr:uid="{2F8B7086-D93E-4125-9B86-6A0316D46964}"/>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2 2 2" xfId="16793" xr:uid="{862D56D8-FCC8-4079-AF10-F13A20686BAD}"/>
    <cellStyle name="40% - Accent2 2 2 2 5 2 2 3" xfId="25221" xr:uid="{01BE2565-A704-4C0E-9D76-C4D94F1296C6}"/>
    <cellStyle name="40% - Accent2 2 2 2 5 2 3" xfId="12575" xr:uid="{C85A37D3-0C19-458C-9E30-7CD85319AF7B}"/>
    <cellStyle name="40% - Accent2 2 2 2 5 2 4" xfId="21004" xr:uid="{CEFFE9BF-4A4B-4844-A17E-7372B12597D7}"/>
    <cellStyle name="40% - Accent2 2 2 2 5 3" xfId="6219" xr:uid="{00000000-0005-0000-0000-000074040000}"/>
    <cellStyle name="40% - Accent2 2 2 2 5 3 2" xfId="14648" xr:uid="{905C658E-81E9-402B-8C74-21757840A879}"/>
    <cellStyle name="40% - Accent2 2 2 2 5 3 3" xfId="23076" xr:uid="{31E308F4-F160-4F0A-9043-2B0268BBCE2C}"/>
    <cellStyle name="40% - Accent2 2 2 2 5 4" xfId="10430" xr:uid="{B8422C15-4CBA-4C62-B615-2F2A8344B697}"/>
    <cellStyle name="40% - Accent2 2 2 2 5 5" xfId="18859" xr:uid="{86D57296-723F-4A5F-9786-63C3BDC4B661}"/>
    <cellStyle name="40% - Accent2 2 2 2 6" xfId="2324" xr:uid="{00000000-0005-0000-0000-000075040000}"/>
    <cellStyle name="40% - Accent2 2 2 2 6 2" xfId="6632" xr:uid="{00000000-0005-0000-0000-000076040000}"/>
    <cellStyle name="40% - Accent2 2 2 2 6 2 2" xfId="15061" xr:uid="{FC4B0364-528E-4000-9D11-947BD7B5C016}"/>
    <cellStyle name="40% - Accent2 2 2 2 6 2 3" xfId="23489" xr:uid="{24E1273C-6F06-42E5-8018-285EFB0CE23A}"/>
    <cellStyle name="40% - Accent2 2 2 2 6 3" xfId="10843" xr:uid="{E7C20581-CD5B-4029-BC14-B9E80CFFEC67}"/>
    <cellStyle name="40% - Accent2 2 2 2 6 4" xfId="19272" xr:uid="{1E2F047B-6C6D-480F-84B3-3F9E839ED782}"/>
    <cellStyle name="40% - Accent2 2 2 2 7" xfId="4566" xr:uid="{00000000-0005-0000-0000-000077040000}"/>
    <cellStyle name="40% - Accent2 2 2 2 7 2" xfId="12995" xr:uid="{2FF99D72-2AFF-47F2-BCCA-84E9FE345552}"/>
    <cellStyle name="40% - Accent2 2 2 2 7 3" xfId="21423" xr:uid="{A5DE6960-BE3D-4B9B-8555-A67D043BDB97}"/>
    <cellStyle name="40% - Accent2 2 2 2 8" xfId="8777" xr:uid="{AF0939ED-CAC8-4440-9EFA-FF7C3E7957DD}"/>
    <cellStyle name="40% - Accent2 2 2 2 9" xfId="17206" xr:uid="{4730DCC3-90C1-448C-8D4F-8B9186E3BDCC}"/>
    <cellStyle name="40% - Accent2 2 2 3" xfId="629" xr:uid="{00000000-0005-0000-0000-000078040000}"/>
    <cellStyle name="40% - Accent2 2 2 3 2" xfId="2900" xr:uid="{00000000-0005-0000-0000-000079040000}"/>
    <cellStyle name="40% - Accent2 2 2 3 2 2" xfId="7124" xr:uid="{00000000-0005-0000-0000-00007A040000}"/>
    <cellStyle name="40% - Accent2 2 2 3 2 2 2" xfId="15553" xr:uid="{BF6AE6A8-D4E4-435D-A7CC-1EB982E1DC17}"/>
    <cellStyle name="40% - Accent2 2 2 3 2 2 3" xfId="23981" xr:uid="{2395BEE9-E304-4DE5-90B4-763CFC361836}"/>
    <cellStyle name="40% - Accent2 2 2 3 2 3" xfId="11335" xr:uid="{07E5110D-C066-47A5-9EAE-216281DFFC27}"/>
    <cellStyle name="40% - Accent2 2 2 3 2 4" xfId="19764" xr:uid="{C3D97E33-4C21-4023-AE69-3D53ABE15F17}"/>
    <cellStyle name="40% - Accent2 2 2 3 3" xfId="4979" xr:uid="{00000000-0005-0000-0000-00007B040000}"/>
    <cellStyle name="40% - Accent2 2 2 3 3 2" xfId="13408" xr:uid="{E5CFCAF4-A226-424F-8266-AB85AD8DB707}"/>
    <cellStyle name="40% - Accent2 2 2 3 3 3" xfId="21836" xr:uid="{F273BCBB-E34E-43FB-A07A-75D0B9514239}"/>
    <cellStyle name="40% - Accent2 2 2 3 4" xfId="9190" xr:uid="{FE0C55C0-7EEF-4186-8602-98911D1F7D0A}"/>
    <cellStyle name="40% - Accent2 2 2 3 5" xfId="17619" xr:uid="{BC0D0337-9F8C-4C1E-B1F6-7CE988C1494C}"/>
    <cellStyle name="40% - Accent2 2 2 4" xfId="1082" xr:uid="{00000000-0005-0000-0000-00007C040000}"/>
    <cellStyle name="40% - Accent2 2 2 4 2" xfId="3313" xr:uid="{00000000-0005-0000-0000-00007D040000}"/>
    <cellStyle name="40% - Accent2 2 2 4 2 2" xfId="7537" xr:uid="{00000000-0005-0000-0000-00007E040000}"/>
    <cellStyle name="40% - Accent2 2 2 4 2 2 2" xfId="15966" xr:uid="{83527FA9-BF9A-4A95-AFCE-59027E7A896E}"/>
    <cellStyle name="40% - Accent2 2 2 4 2 2 3" xfId="24394" xr:uid="{0E546B1E-DFE3-4216-B1C5-D7EE4710839D}"/>
    <cellStyle name="40% - Accent2 2 2 4 2 3" xfId="11748" xr:uid="{2D36D370-6BB8-41BF-B996-C591AB5C3ED4}"/>
    <cellStyle name="40% - Accent2 2 2 4 2 4" xfId="20177" xr:uid="{BE4680F3-053A-4B21-8858-293741FF4D8B}"/>
    <cellStyle name="40% - Accent2 2 2 4 3" xfId="5392" xr:uid="{00000000-0005-0000-0000-00007F040000}"/>
    <cellStyle name="40% - Accent2 2 2 4 3 2" xfId="13821" xr:uid="{B1EB9C25-5534-4CF1-ACFB-4D3326BCC95B}"/>
    <cellStyle name="40% - Accent2 2 2 4 3 3" xfId="22249" xr:uid="{03C9973F-9E9C-4728-8B93-AA57102B8BD3}"/>
    <cellStyle name="40% - Accent2 2 2 4 4" xfId="9603" xr:uid="{D52E8218-5C6C-48CA-B555-58A477D04D8A}"/>
    <cellStyle name="40% - Accent2 2 2 4 5" xfId="18032" xr:uid="{33BEE3C1-5F72-459C-B581-D16ABDD51256}"/>
    <cellStyle name="40% - Accent2 2 2 5" xfId="1496" xr:uid="{00000000-0005-0000-0000-000080040000}"/>
    <cellStyle name="40% - Accent2 2 2 5 2" xfId="3726" xr:uid="{00000000-0005-0000-0000-000081040000}"/>
    <cellStyle name="40% - Accent2 2 2 5 2 2" xfId="7950" xr:uid="{00000000-0005-0000-0000-000082040000}"/>
    <cellStyle name="40% - Accent2 2 2 5 2 2 2" xfId="16379" xr:uid="{93997264-551E-46FF-8641-EFB89849FA8C}"/>
    <cellStyle name="40% - Accent2 2 2 5 2 2 3" xfId="24807" xr:uid="{0253DB0F-9E51-4836-A7CB-3BADFC96AD35}"/>
    <cellStyle name="40% - Accent2 2 2 5 2 3" xfId="12161" xr:uid="{F1948658-FE8E-4B09-A525-9692F7135FE7}"/>
    <cellStyle name="40% - Accent2 2 2 5 2 4" xfId="20590" xr:uid="{815F9F9C-B028-4726-BFCF-5E1912CFB7B1}"/>
    <cellStyle name="40% - Accent2 2 2 5 3" xfId="5805" xr:uid="{00000000-0005-0000-0000-000083040000}"/>
    <cellStyle name="40% - Accent2 2 2 5 3 2" xfId="14234" xr:uid="{BAA88B30-74C5-4D8C-A219-E3D1810E62F3}"/>
    <cellStyle name="40% - Accent2 2 2 5 3 3" xfId="22662" xr:uid="{7180F4C6-B38E-4AC2-A82C-5FE8EF79132A}"/>
    <cellStyle name="40% - Accent2 2 2 5 4" xfId="10016" xr:uid="{06136ACE-1530-4EEE-876F-1B62E7EDE022}"/>
    <cellStyle name="40% - Accent2 2 2 5 5" xfId="18445" xr:uid="{23AB652A-F2CC-477D-9C6B-15D55CC6BC4F}"/>
    <cellStyle name="40% - Accent2 2 2 6" xfId="1910" xr:uid="{00000000-0005-0000-0000-000084040000}"/>
    <cellStyle name="40% - Accent2 2 2 6 2" xfId="4139" xr:uid="{00000000-0005-0000-0000-000085040000}"/>
    <cellStyle name="40% - Accent2 2 2 6 2 2" xfId="8363" xr:uid="{00000000-0005-0000-0000-000086040000}"/>
    <cellStyle name="40% - Accent2 2 2 6 2 2 2" xfId="16792" xr:uid="{863DDE5D-FDC8-4A49-967C-DF2C1111143C}"/>
    <cellStyle name="40% - Accent2 2 2 6 2 2 3" xfId="25220" xr:uid="{B7F20BE7-54C5-4FA4-96DF-28EBEF6020F2}"/>
    <cellStyle name="40% - Accent2 2 2 6 2 3" xfId="12574" xr:uid="{B4262709-8E70-4204-8733-CB9CA329E102}"/>
    <cellStyle name="40% - Accent2 2 2 6 2 4" xfId="21003" xr:uid="{31E63C6F-D6E1-4031-8653-29862246240D}"/>
    <cellStyle name="40% - Accent2 2 2 6 3" xfId="6218" xr:uid="{00000000-0005-0000-0000-000087040000}"/>
    <cellStyle name="40% - Accent2 2 2 6 3 2" xfId="14647" xr:uid="{91D9EC8E-809E-4FA8-BA19-06EDB3A9D017}"/>
    <cellStyle name="40% - Accent2 2 2 6 3 3" xfId="23075" xr:uid="{D9243904-24C8-4468-876A-2057FC0EF970}"/>
    <cellStyle name="40% - Accent2 2 2 6 4" xfId="10429" xr:uid="{C4B2CBCD-FA5A-446C-A175-106C6FC0CD92}"/>
    <cellStyle name="40% - Accent2 2 2 6 5" xfId="18858" xr:uid="{9F4AAFF8-E772-4F75-8FB2-3D146681A112}"/>
    <cellStyle name="40% - Accent2 2 2 7" xfId="2323" xr:uid="{00000000-0005-0000-0000-000088040000}"/>
    <cellStyle name="40% - Accent2 2 2 7 2" xfId="6631" xr:uid="{00000000-0005-0000-0000-000089040000}"/>
    <cellStyle name="40% - Accent2 2 2 7 2 2" xfId="15060" xr:uid="{0C8DCC6D-A46E-44C5-8748-D67676116976}"/>
    <cellStyle name="40% - Accent2 2 2 7 2 3" xfId="23488" xr:uid="{D65CDC6B-B4F1-440F-BCC7-C09585A8C34E}"/>
    <cellStyle name="40% - Accent2 2 2 7 3" xfId="10842" xr:uid="{903A5D2D-69E8-4871-BB59-072F230B3A28}"/>
    <cellStyle name="40% - Accent2 2 2 7 4" xfId="19271" xr:uid="{5F16CC17-DE57-4666-BA4E-E7C80193DD25}"/>
    <cellStyle name="40% - Accent2 2 2 8" xfId="4565" xr:uid="{00000000-0005-0000-0000-00008A040000}"/>
    <cellStyle name="40% - Accent2 2 2 8 2" xfId="12994" xr:uid="{648B0A18-93C9-4DC8-B010-AC49A6EAC49E}"/>
    <cellStyle name="40% - Accent2 2 2 8 3" xfId="21422" xr:uid="{B4893A1D-70F1-4A90-B280-2C66C2C8C834}"/>
    <cellStyle name="40% - Accent2 2 2 9" xfId="8776" xr:uid="{03672932-867E-4E3F-BD5C-62DEBDB885D2}"/>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2 2 2" xfId="15555" xr:uid="{58317010-402A-4DDF-BF50-E3A224FFFD78}"/>
    <cellStyle name="40% - Accent2 2 3 2 2 2 3" xfId="23983" xr:uid="{F51B3E17-C9CF-4FB0-983B-33E5D1BD6175}"/>
    <cellStyle name="40% - Accent2 2 3 2 2 3" xfId="11337" xr:uid="{B4F5FB23-8B53-48B9-BA63-D4C066FD013E}"/>
    <cellStyle name="40% - Accent2 2 3 2 2 4" xfId="19766" xr:uid="{34C226AD-1445-42A2-A4F1-BAEBCCFDE9D4}"/>
    <cellStyle name="40% - Accent2 2 3 2 3" xfId="4981" xr:uid="{00000000-0005-0000-0000-00008F040000}"/>
    <cellStyle name="40% - Accent2 2 3 2 3 2" xfId="13410" xr:uid="{22849732-72A8-4D15-9EB1-A6ED83F461EA}"/>
    <cellStyle name="40% - Accent2 2 3 2 3 3" xfId="21838" xr:uid="{29D3DA6A-F41B-476B-8CF5-A71C9E9627D0}"/>
    <cellStyle name="40% - Accent2 2 3 2 4" xfId="9192" xr:uid="{65DB29FC-1C8B-46D9-827F-978DB6956111}"/>
    <cellStyle name="40% - Accent2 2 3 2 5" xfId="17621" xr:uid="{8EA3372D-C661-4C8F-9AC5-CF9DB3637A8C}"/>
    <cellStyle name="40% - Accent2 2 3 3" xfId="1084" xr:uid="{00000000-0005-0000-0000-000090040000}"/>
    <cellStyle name="40% - Accent2 2 3 3 2" xfId="3315" xr:uid="{00000000-0005-0000-0000-000091040000}"/>
    <cellStyle name="40% - Accent2 2 3 3 2 2" xfId="7539" xr:uid="{00000000-0005-0000-0000-000092040000}"/>
    <cellStyle name="40% - Accent2 2 3 3 2 2 2" xfId="15968" xr:uid="{189671AD-2D29-4146-A6D6-7AE44C3FD5E3}"/>
    <cellStyle name="40% - Accent2 2 3 3 2 2 3" xfId="24396" xr:uid="{79728E6F-1966-43F9-9CE0-BC1298FD310B}"/>
    <cellStyle name="40% - Accent2 2 3 3 2 3" xfId="11750" xr:uid="{D507230E-ADBD-4616-BD44-A33BD47FBB1C}"/>
    <cellStyle name="40% - Accent2 2 3 3 2 4" xfId="20179" xr:uid="{778B36AC-3F2D-402B-81D4-9CA5052A6F8B}"/>
    <cellStyle name="40% - Accent2 2 3 3 3" xfId="5394" xr:uid="{00000000-0005-0000-0000-000093040000}"/>
    <cellStyle name="40% - Accent2 2 3 3 3 2" xfId="13823" xr:uid="{C2E1ACCF-E8CA-47DD-BCDA-02E2D6F4B026}"/>
    <cellStyle name="40% - Accent2 2 3 3 3 3" xfId="22251" xr:uid="{54D866E0-5AE1-4CFF-BF83-945C054F765D}"/>
    <cellStyle name="40% - Accent2 2 3 3 4" xfId="9605" xr:uid="{0C65E184-2CD4-45AA-91D6-38C3CF714F1F}"/>
    <cellStyle name="40% - Accent2 2 3 3 5" xfId="18034" xr:uid="{CBA3D079-CD71-41A6-8EB8-D220B420B4B5}"/>
    <cellStyle name="40% - Accent2 2 3 4" xfId="1498" xr:uid="{00000000-0005-0000-0000-000094040000}"/>
    <cellStyle name="40% - Accent2 2 3 4 2" xfId="3728" xr:uid="{00000000-0005-0000-0000-000095040000}"/>
    <cellStyle name="40% - Accent2 2 3 4 2 2" xfId="7952" xr:uid="{00000000-0005-0000-0000-000096040000}"/>
    <cellStyle name="40% - Accent2 2 3 4 2 2 2" xfId="16381" xr:uid="{882BFBD8-83C8-4445-92AD-4933EB80D535}"/>
    <cellStyle name="40% - Accent2 2 3 4 2 2 3" xfId="24809" xr:uid="{0D9CB9BF-9790-4176-B327-7F5E06AEDE1D}"/>
    <cellStyle name="40% - Accent2 2 3 4 2 3" xfId="12163" xr:uid="{D13D035B-5944-4245-9CE6-F2122D4C5EFE}"/>
    <cellStyle name="40% - Accent2 2 3 4 2 4" xfId="20592" xr:uid="{D68A37DD-609F-4E03-AAD9-C47BD7A6DD92}"/>
    <cellStyle name="40% - Accent2 2 3 4 3" xfId="5807" xr:uid="{00000000-0005-0000-0000-000097040000}"/>
    <cellStyle name="40% - Accent2 2 3 4 3 2" xfId="14236" xr:uid="{9341AC13-5836-46C2-8D03-22388727C9D4}"/>
    <cellStyle name="40% - Accent2 2 3 4 3 3" xfId="22664" xr:uid="{923F2E2B-07AA-4BDB-AE5F-EFCA0BD19A1E}"/>
    <cellStyle name="40% - Accent2 2 3 4 4" xfId="10018" xr:uid="{9E280AF0-9BDE-4EB7-BF6A-99769BA2881C}"/>
    <cellStyle name="40% - Accent2 2 3 4 5" xfId="18447" xr:uid="{755CF71F-72E0-4CED-A867-E0027BF62303}"/>
    <cellStyle name="40% - Accent2 2 3 5" xfId="1912" xr:uid="{00000000-0005-0000-0000-000098040000}"/>
    <cellStyle name="40% - Accent2 2 3 5 2" xfId="4141" xr:uid="{00000000-0005-0000-0000-000099040000}"/>
    <cellStyle name="40% - Accent2 2 3 5 2 2" xfId="8365" xr:uid="{00000000-0005-0000-0000-00009A040000}"/>
    <cellStyle name="40% - Accent2 2 3 5 2 2 2" xfId="16794" xr:uid="{D31011A0-244E-433C-8970-22EC5E42D28D}"/>
    <cellStyle name="40% - Accent2 2 3 5 2 2 3" xfId="25222" xr:uid="{15DA41EE-E840-4038-8261-AFE6193F8528}"/>
    <cellStyle name="40% - Accent2 2 3 5 2 3" xfId="12576" xr:uid="{961590CF-7CA3-4E2D-BECF-FD80DCB2AABF}"/>
    <cellStyle name="40% - Accent2 2 3 5 2 4" xfId="21005" xr:uid="{98DBB452-467B-4C08-8B98-C09908B99FD7}"/>
    <cellStyle name="40% - Accent2 2 3 5 3" xfId="6220" xr:uid="{00000000-0005-0000-0000-00009B040000}"/>
    <cellStyle name="40% - Accent2 2 3 5 3 2" xfId="14649" xr:uid="{4C9DD50C-B6C8-4D45-A2E2-458F1E55D58C}"/>
    <cellStyle name="40% - Accent2 2 3 5 3 3" xfId="23077" xr:uid="{1C43479B-7DDE-4C19-977C-E9C631C618A9}"/>
    <cellStyle name="40% - Accent2 2 3 5 4" xfId="10431" xr:uid="{2021845C-22D8-4641-B05A-92701DFF5492}"/>
    <cellStyle name="40% - Accent2 2 3 5 5" xfId="18860" xr:uid="{75BD769A-237A-4936-8688-C7585C7F4302}"/>
    <cellStyle name="40% - Accent2 2 3 6" xfId="2325" xr:uid="{00000000-0005-0000-0000-00009C040000}"/>
    <cellStyle name="40% - Accent2 2 3 6 2" xfId="6633" xr:uid="{00000000-0005-0000-0000-00009D040000}"/>
    <cellStyle name="40% - Accent2 2 3 6 2 2" xfId="15062" xr:uid="{EEED8E65-9F3D-41E5-BA8F-74B918E635ED}"/>
    <cellStyle name="40% - Accent2 2 3 6 2 3" xfId="23490" xr:uid="{C493F5EB-DE0A-4AC5-8DE4-386EBC96890C}"/>
    <cellStyle name="40% - Accent2 2 3 6 3" xfId="10844" xr:uid="{AB0750BE-6C16-49E6-921F-E6C2DF5DD520}"/>
    <cellStyle name="40% - Accent2 2 3 6 4" xfId="19273" xr:uid="{C5525384-E829-4362-A9B1-AEC7F1EDECD0}"/>
    <cellStyle name="40% - Accent2 2 3 7" xfId="4567" xr:uid="{00000000-0005-0000-0000-00009E040000}"/>
    <cellStyle name="40% - Accent2 2 3 7 2" xfId="12996" xr:uid="{2435E399-D9B3-445D-9EAF-1DF393982C83}"/>
    <cellStyle name="40% - Accent2 2 3 7 3" xfId="21424" xr:uid="{4C8E1DEF-33F7-4A75-9DEA-A44D2592D70C}"/>
    <cellStyle name="40% - Accent2 2 3 8" xfId="8778" xr:uid="{8D714B0C-D359-4420-B7BB-19E128D1500D}"/>
    <cellStyle name="40% - Accent2 2 3 9" xfId="17207" xr:uid="{21BF9408-4E8D-43B6-B143-C2D824F91144}"/>
    <cellStyle name="40% - Accent2 2 4" xfId="628" xr:uid="{00000000-0005-0000-0000-00009F040000}"/>
    <cellStyle name="40% - Accent2 2 4 2" xfId="2899" xr:uid="{00000000-0005-0000-0000-0000A0040000}"/>
    <cellStyle name="40% - Accent2 2 4 2 2" xfId="7123" xr:uid="{00000000-0005-0000-0000-0000A1040000}"/>
    <cellStyle name="40% - Accent2 2 4 2 2 2" xfId="15552" xr:uid="{5225259D-7B97-4FD8-9099-745F054FD73B}"/>
    <cellStyle name="40% - Accent2 2 4 2 2 3" xfId="23980" xr:uid="{EA14ECA8-4B75-4273-9126-0E169949D339}"/>
    <cellStyle name="40% - Accent2 2 4 2 3" xfId="11334" xr:uid="{8AD6F174-A29C-4A6E-BACB-0DF037A00B6D}"/>
    <cellStyle name="40% - Accent2 2 4 2 4" xfId="19763" xr:uid="{D8A36CC7-8A94-4379-BCC6-73833AA885E2}"/>
    <cellStyle name="40% - Accent2 2 4 3" xfId="4978" xr:uid="{00000000-0005-0000-0000-0000A2040000}"/>
    <cellStyle name="40% - Accent2 2 4 3 2" xfId="13407" xr:uid="{60C531BE-657B-4456-A8A9-0F5E36E21B9E}"/>
    <cellStyle name="40% - Accent2 2 4 3 3" xfId="21835" xr:uid="{7F5BF41F-B7BA-4213-9534-D4D7608C03E7}"/>
    <cellStyle name="40% - Accent2 2 4 4" xfId="9189" xr:uid="{37F3D47C-050C-4F26-96A7-473D859CCC23}"/>
    <cellStyle name="40% - Accent2 2 4 5" xfId="17618" xr:uid="{E46886AE-0B5B-4111-9AC6-413E3ACE849F}"/>
    <cellStyle name="40% - Accent2 2 5" xfId="1081" xr:uid="{00000000-0005-0000-0000-0000A3040000}"/>
    <cellStyle name="40% - Accent2 2 5 2" xfId="3312" xr:uid="{00000000-0005-0000-0000-0000A4040000}"/>
    <cellStyle name="40% - Accent2 2 5 2 2" xfId="7536" xr:uid="{00000000-0005-0000-0000-0000A5040000}"/>
    <cellStyle name="40% - Accent2 2 5 2 2 2" xfId="15965" xr:uid="{5272329E-7B62-461F-81F5-78A94ED9D625}"/>
    <cellStyle name="40% - Accent2 2 5 2 2 3" xfId="24393" xr:uid="{B0A271E1-4686-4155-AF97-91F574809B3B}"/>
    <cellStyle name="40% - Accent2 2 5 2 3" xfId="11747" xr:uid="{B30F9889-1A66-464A-A197-A819E90A578C}"/>
    <cellStyle name="40% - Accent2 2 5 2 4" xfId="20176" xr:uid="{56E634B2-242A-48CE-A666-375F5BD0B34B}"/>
    <cellStyle name="40% - Accent2 2 5 3" xfId="5391" xr:uid="{00000000-0005-0000-0000-0000A6040000}"/>
    <cellStyle name="40% - Accent2 2 5 3 2" xfId="13820" xr:uid="{97372DE4-FAAA-4D01-99B9-ADFC104A1D61}"/>
    <cellStyle name="40% - Accent2 2 5 3 3" xfId="22248" xr:uid="{0453CEC4-DBBF-42B5-B86F-C8A43AF3A6B3}"/>
    <cellStyle name="40% - Accent2 2 5 4" xfId="9602" xr:uid="{FB563164-37CC-4066-A757-5EE02472B18C}"/>
    <cellStyle name="40% - Accent2 2 5 5" xfId="18031" xr:uid="{FAEDED8B-EB18-476F-98BA-5C5C4292E64A}"/>
    <cellStyle name="40% - Accent2 2 6" xfId="1495" xr:uid="{00000000-0005-0000-0000-0000A7040000}"/>
    <cellStyle name="40% - Accent2 2 6 2" xfId="3725" xr:uid="{00000000-0005-0000-0000-0000A8040000}"/>
    <cellStyle name="40% - Accent2 2 6 2 2" xfId="7949" xr:uid="{00000000-0005-0000-0000-0000A9040000}"/>
    <cellStyle name="40% - Accent2 2 6 2 2 2" xfId="16378" xr:uid="{56FF1D49-9D1D-4760-BA71-238B3CC3B8AA}"/>
    <cellStyle name="40% - Accent2 2 6 2 2 3" xfId="24806" xr:uid="{F01B7765-C9FF-4284-A5BE-400090344C5D}"/>
    <cellStyle name="40% - Accent2 2 6 2 3" xfId="12160" xr:uid="{7A80D39E-E255-49B3-8779-5995313C6E7E}"/>
    <cellStyle name="40% - Accent2 2 6 2 4" xfId="20589" xr:uid="{ECE64FD1-69CC-49EF-8CD6-E304FDBA0D55}"/>
    <cellStyle name="40% - Accent2 2 6 3" xfId="5804" xr:uid="{00000000-0005-0000-0000-0000AA040000}"/>
    <cellStyle name="40% - Accent2 2 6 3 2" xfId="14233" xr:uid="{1753AF18-07B7-4A4C-AC62-79D1ECEC62FF}"/>
    <cellStyle name="40% - Accent2 2 6 3 3" xfId="22661" xr:uid="{023750CD-D625-4C47-BECB-CB967ED3B712}"/>
    <cellStyle name="40% - Accent2 2 6 4" xfId="10015" xr:uid="{3DDAC37C-DD74-4B58-8023-637DAE25F1E3}"/>
    <cellStyle name="40% - Accent2 2 6 5" xfId="18444" xr:uid="{384407CD-7E96-4DBE-826B-C4EECDA79398}"/>
    <cellStyle name="40% - Accent2 2 7" xfId="1909" xr:uid="{00000000-0005-0000-0000-0000AB040000}"/>
    <cellStyle name="40% - Accent2 2 7 2" xfId="4138" xr:uid="{00000000-0005-0000-0000-0000AC040000}"/>
    <cellStyle name="40% - Accent2 2 7 2 2" xfId="8362" xr:uid="{00000000-0005-0000-0000-0000AD040000}"/>
    <cellStyle name="40% - Accent2 2 7 2 2 2" xfId="16791" xr:uid="{5A8A4DFA-C06C-451D-8BA4-097F2CE84B09}"/>
    <cellStyle name="40% - Accent2 2 7 2 2 3" xfId="25219" xr:uid="{823581B0-FC34-431A-992A-8AAEB706F447}"/>
    <cellStyle name="40% - Accent2 2 7 2 3" xfId="12573" xr:uid="{A7F3A985-C625-4647-8CC0-4D2260CB5B28}"/>
    <cellStyle name="40% - Accent2 2 7 2 4" xfId="21002" xr:uid="{AF427D0F-E90D-4EE2-BC8E-1FC0E22B8610}"/>
    <cellStyle name="40% - Accent2 2 7 3" xfId="6217" xr:uid="{00000000-0005-0000-0000-0000AE040000}"/>
    <cellStyle name="40% - Accent2 2 7 3 2" xfId="14646" xr:uid="{5D1AB9D2-36A0-44E3-AF47-023EBA5FF493}"/>
    <cellStyle name="40% - Accent2 2 7 3 3" xfId="23074" xr:uid="{DB371A7B-9397-4190-9A7E-CDAB71B32F14}"/>
    <cellStyle name="40% - Accent2 2 7 4" xfId="10428" xr:uid="{EAE1A23B-9A1A-4907-8297-5B151008DA84}"/>
    <cellStyle name="40% - Accent2 2 7 5" xfId="18857" xr:uid="{845C624B-1CBD-4864-969D-DBC53209BFEF}"/>
    <cellStyle name="40% - Accent2 2 8" xfId="2322" xr:uid="{00000000-0005-0000-0000-0000AF040000}"/>
    <cellStyle name="40% - Accent2 2 8 2" xfId="6630" xr:uid="{00000000-0005-0000-0000-0000B0040000}"/>
    <cellStyle name="40% - Accent2 2 8 2 2" xfId="15059" xr:uid="{77564B75-15AE-4090-9AD9-989745606D80}"/>
    <cellStyle name="40% - Accent2 2 8 2 3" xfId="23487" xr:uid="{98D34095-7FD4-4F32-94EE-B303F9AADF61}"/>
    <cellStyle name="40% - Accent2 2 8 3" xfId="10841" xr:uid="{55177EE6-6CE7-4DEA-B556-8B6A9349855C}"/>
    <cellStyle name="40% - Accent2 2 8 4" xfId="19270" xr:uid="{9F8A2B7B-180E-4E0A-924A-28573AFAD28B}"/>
    <cellStyle name="40% - Accent2 2 9" xfId="4564" xr:uid="{00000000-0005-0000-0000-0000B1040000}"/>
    <cellStyle name="40% - Accent2 2 9 2" xfId="12993" xr:uid="{000E0BDE-12C9-42D4-B2C8-73B5964435E5}"/>
    <cellStyle name="40% - Accent2 2 9 3" xfId="21421" xr:uid="{B2C73B54-2A68-4C42-9CB3-7B6788532511}"/>
    <cellStyle name="40% - Accent2 3" xfId="62" xr:uid="{00000000-0005-0000-0000-0000B2040000}"/>
    <cellStyle name="40% - Accent2 3 10" xfId="17208" xr:uid="{30E9E669-656A-494F-9627-8C935714233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2 2 2" xfId="15557" xr:uid="{5B86B6AC-DB19-4AA1-A4DF-F3A3E2246D9A}"/>
    <cellStyle name="40% - Accent2 3 2 2 2 2 3" xfId="23985" xr:uid="{DF04D8CC-4925-433F-8D31-BF19495D81F8}"/>
    <cellStyle name="40% - Accent2 3 2 2 2 3" xfId="11339" xr:uid="{F8C8C29F-8E12-4C4D-8A35-61F7B86A5C52}"/>
    <cellStyle name="40% - Accent2 3 2 2 2 4" xfId="19768" xr:uid="{5D92FD32-ECD2-4691-80AD-9E918C4D5C76}"/>
    <cellStyle name="40% - Accent2 3 2 2 3" xfId="4983" xr:uid="{00000000-0005-0000-0000-0000B7040000}"/>
    <cellStyle name="40% - Accent2 3 2 2 3 2" xfId="13412" xr:uid="{856ABD2A-AE15-4D1C-A663-0F48516ABC79}"/>
    <cellStyle name="40% - Accent2 3 2 2 3 3" xfId="21840" xr:uid="{D6A8F9E3-91D0-4443-9EE0-DC967C0D6D03}"/>
    <cellStyle name="40% - Accent2 3 2 2 4" xfId="9194" xr:uid="{44908D7C-E6B8-4241-AC55-3A670782AAD1}"/>
    <cellStyle name="40% - Accent2 3 2 2 5" xfId="17623" xr:uid="{8B3C00BB-5864-4B79-B242-447167B11DEB}"/>
    <cellStyle name="40% - Accent2 3 2 3" xfId="1086" xr:uid="{00000000-0005-0000-0000-0000B8040000}"/>
    <cellStyle name="40% - Accent2 3 2 3 2" xfId="3317" xr:uid="{00000000-0005-0000-0000-0000B9040000}"/>
    <cellStyle name="40% - Accent2 3 2 3 2 2" xfId="7541" xr:uid="{00000000-0005-0000-0000-0000BA040000}"/>
    <cellStyle name="40% - Accent2 3 2 3 2 2 2" xfId="15970" xr:uid="{3EA8E807-CD84-460D-8B01-3E065F5F823F}"/>
    <cellStyle name="40% - Accent2 3 2 3 2 2 3" xfId="24398" xr:uid="{70E0E468-A747-484F-9ACC-4D92A9A53320}"/>
    <cellStyle name="40% - Accent2 3 2 3 2 3" xfId="11752" xr:uid="{4BA08643-123A-4CA6-B1C3-70330413BACB}"/>
    <cellStyle name="40% - Accent2 3 2 3 2 4" xfId="20181" xr:uid="{90C1D080-5082-45E4-BD50-BA969342B7B4}"/>
    <cellStyle name="40% - Accent2 3 2 3 3" xfId="5396" xr:uid="{00000000-0005-0000-0000-0000BB040000}"/>
    <cellStyle name="40% - Accent2 3 2 3 3 2" xfId="13825" xr:uid="{646876A6-F667-4B67-A077-34D8F58EE984}"/>
    <cellStyle name="40% - Accent2 3 2 3 3 3" xfId="22253" xr:uid="{C1F90F59-8369-46FF-BB99-43ADA9A1E474}"/>
    <cellStyle name="40% - Accent2 3 2 3 4" xfId="9607" xr:uid="{930346A0-46A6-47C2-8693-8006EF98ADBA}"/>
    <cellStyle name="40% - Accent2 3 2 3 5" xfId="18036" xr:uid="{5FE458F5-631D-4A07-8445-F2B1F8D67769}"/>
    <cellStyle name="40% - Accent2 3 2 4" xfId="1500" xr:uid="{00000000-0005-0000-0000-0000BC040000}"/>
    <cellStyle name="40% - Accent2 3 2 4 2" xfId="3730" xr:uid="{00000000-0005-0000-0000-0000BD040000}"/>
    <cellStyle name="40% - Accent2 3 2 4 2 2" xfId="7954" xr:uid="{00000000-0005-0000-0000-0000BE040000}"/>
    <cellStyle name="40% - Accent2 3 2 4 2 2 2" xfId="16383" xr:uid="{80905493-42E9-4C18-B324-78F6EF48D368}"/>
    <cellStyle name="40% - Accent2 3 2 4 2 2 3" xfId="24811" xr:uid="{CE0AD1A2-BABC-40B0-9911-B0962F434CFF}"/>
    <cellStyle name="40% - Accent2 3 2 4 2 3" xfId="12165" xr:uid="{11B9BC62-21D0-4C6C-8612-FA1BE2A85631}"/>
    <cellStyle name="40% - Accent2 3 2 4 2 4" xfId="20594" xr:uid="{CAEAF913-3AE2-43D7-B05D-649296A93471}"/>
    <cellStyle name="40% - Accent2 3 2 4 3" xfId="5809" xr:uid="{00000000-0005-0000-0000-0000BF040000}"/>
    <cellStyle name="40% - Accent2 3 2 4 3 2" xfId="14238" xr:uid="{2FDEE78E-B638-4F77-B67D-909DD2BDD537}"/>
    <cellStyle name="40% - Accent2 3 2 4 3 3" xfId="22666" xr:uid="{45FDEC53-4061-4540-BC82-E80B839D7F61}"/>
    <cellStyle name="40% - Accent2 3 2 4 4" xfId="10020" xr:uid="{E8FAC887-AEBF-4685-9C88-E0B00C4B117A}"/>
    <cellStyle name="40% - Accent2 3 2 4 5" xfId="18449" xr:uid="{96E05D04-C3AC-4673-B345-262ADE225F49}"/>
    <cellStyle name="40% - Accent2 3 2 5" xfId="1914" xr:uid="{00000000-0005-0000-0000-0000C0040000}"/>
    <cellStyle name="40% - Accent2 3 2 5 2" xfId="4143" xr:uid="{00000000-0005-0000-0000-0000C1040000}"/>
    <cellStyle name="40% - Accent2 3 2 5 2 2" xfId="8367" xr:uid="{00000000-0005-0000-0000-0000C2040000}"/>
    <cellStyle name="40% - Accent2 3 2 5 2 2 2" xfId="16796" xr:uid="{F28EC5E3-D950-4606-B8C0-2CEA4888F91D}"/>
    <cellStyle name="40% - Accent2 3 2 5 2 2 3" xfId="25224" xr:uid="{231500C6-6EE8-427A-9517-73C170F06CA8}"/>
    <cellStyle name="40% - Accent2 3 2 5 2 3" xfId="12578" xr:uid="{29498F54-27D9-457C-B3E4-EE67670E6508}"/>
    <cellStyle name="40% - Accent2 3 2 5 2 4" xfId="21007" xr:uid="{22C37CB7-00BA-4C77-AB92-3186837CC225}"/>
    <cellStyle name="40% - Accent2 3 2 5 3" xfId="6222" xr:uid="{00000000-0005-0000-0000-0000C3040000}"/>
    <cellStyle name="40% - Accent2 3 2 5 3 2" xfId="14651" xr:uid="{7556B8B6-8935-4040-9289-476F7177FE33}"/>
    <cellStyle name="40% - Accent2 3 2 5 3 3" xfId="23079" xr:uid="{9E4BB62B-E24C-44F8-91B0-8160B3EEC894}"/>
    <cellStyle name="40% - Accent2 3 2 5 4" xfId="10433" xr:uid="{0C350EB8-3537-47E0-B1E2-B5A9FE9B6151}"/>
    <cellStyle name="40% - Accent2 3 2 5 5" xfId="18862" xr:uid="{040914CD-2672-4B2E-AE5F-C953ABCAC452}"/>
    <cellStyle name="40% - Accent2 3 2 6" xfId="2327" xr:uid="{00000000-0005-0000-0000-0000C4040000}"/>
    <cellStyle name="40% - Accent2 3 2 6 2" xfId="6635" xr:uid="{00000000-0005-0000-0000-0000C5040000}"/>
    <cellStyle name="40% - Accent2 3 2 6 2 2" xfId="15064" xr:uid="{C0C57FDF-FB7A-4869-B448-34991547A6F2}"/>
    <cellStyle name="40% - Accent2 3 2 6 2 3" xfId="23492" xr:uid="{8A243445-A61B-45E0-B141-3931D3519337}"/>
    <cellStyle name="40% - Accent2 3 2 6 3" xfId="10846" xr:uid="{4CF3EDF3-F831-4A77-98AF-346F28397621}"/>
    <cellStyle name="40% - Accent2 3 2 6 4" xfId="19275" xr:uid="{14681044-4C5B-43D9-AD27-4C150C358CF0}"/>
    <cellStyle name="40% - Accent2 3 2 7" xfId="4569" xr:uid="{00000000-0005-0000-0000-0000C6040000}"/>
    <cellStyle name="40% - Accent2 3 2 7 2" xfId="12998" xr:uid="{72CEFB9F-2EE5-46BC-B665-15AA5AA82174}"/>
    <cellStyle name="40% - Accent2 3 2 7 3" xfId="21426" xr:uid="{6962538B-F1CF-491B-972C-EEE778EB7521}"/>
    <cellStyle name="40% - Accent2 3 2 8" xfId="8780" xr:uid="{07B12B7F-3D1B-4BE3-A870-23810C56A9E8}"/>
    <cellStyle name="40% - Accent2 3 2 9" xfId="17209" xr:uid="{FBA0184E-B0B4-4158-8B0D-03F95DB46434}"/>
    <cellStyle name="40% - Accent2 3 3" xfId="632" xr:uid="{00000000-0005-0000-0000-0000C7040000}"/>
    <cellStyle name="40% - Accent2 3 3 2" xfId="2903" xr:uid="{00000000-0005-0000-0000-0000C8040000}"/>
    <cellStyle name="40% - Accent2 3 3 2 2" xfId="7127" xr:uid="{00000000-0005-0000-0000-0000C9040000}"/>
    <cellStyle name="40% - Accent2 3 3 2 2 2" xfId="15556" xr:uid="{85F5DD6D-301C-46D8-90E1-98498ECEDE9F}"/>
    <cellStyle name="40% - Accent2 3 3 2 2 3" xfId="23984" xr:uid="{979D3F81-0D86-4F49-A7CF-CF8ABF32ECFE}"/>
    <cellStyle name="40% - Accent2 3 3 2 3" xfId="11338" xr:uid="{C9905F31-1E58-4643-B1C3-6A42E934588F}"/>
    <cellStyle name="40% - Accent2 3 3 2 4" xfId="19767" xr:uid="{8A8985D7-38FF-42A5-82D9-2B02F613BF38}"/>
    <cellStyle name="40% - Accent2 3 3 3" xfId="4982" xr:uid="{00000000-0005-0000-0000-0000CA040000}"/>
    <cellStyle name="40% - Accent2 3 3 3 2" xfId="13411" xr:uid="{3650A093-CECA-47EB-92A4-AFE97532DB79}"/>
    <cellStyle name="40% - Accent2 3 3 3 3" xfId="21839" xr:uid="{BD900E60-BE9E-40E9-BF93-AE106C0A2234}"/>
    <cellStyle name="40% - Accent2 3 3 4" xfId="9193" xr:uid="{F029564C-5862-4231-9AC3-43FA5313456A}"/>
    <cellStyle name="40% - Accent2 3 3 5" xfId="17622" xr:uid="{53786355-F14E-4675-A3A0-160EAA690C5C}"/>
    <cellStyle name="40% - Accent2 3 4" xfId="1085" xr:uid="{00000000-0005-0000-0000-0000CB040000}"/>
    <cellStyle name="40% - Accent2 3 4 2" xfId="3316" xr:uid="{00000000-0005-0000-0000-0000CC040000}"/>
    <cellStyle name="40% - Accent2 3 4 2 2" xfId="7540" xr:uid="{00000000-0005-0000-0000-0000CD040000}"/>
    <cellStyle name="40% - Accent2 3 4 2 2 2" xfId="15969" xr:uid="{53601346-A863-4BF6-8610-8EC0125A3668}"/>
    <cellStyle name="40% - Accent2 3 4 2 2 3" xfId="24397" xr:uid="{FEEEE8A9-C8DB-4EF0-8EE3-D4659BD99A90}"/>
    <cellStyle name="40% - Accent2 3 4 2 3" xfId="11751" xr:uid="{D03C0D69-5E11-41E6-8D11-F15B35FCA9EA}"/>
    <cellStyle name="40% - Accent2 3 4 2 4" xfId="20180" xr:uid="{AAABE097-2A16-4B41-81B6-54C88BCE0BFF}"/>
    <cellStyle name="40% - Accent2 3 4 3" xfId="5395" xr:uid="{00000000-0005-0000-0000-0000CE040000}"/>
    <cellStyle name="40% - Accent2 3 4 3 2" xfId="13824" xr:uid="{59AE9065-3477-43FF-B92D-6AD9777F3C61}"/>
    <cellStyle name="40% - Accent2 3 4 3 3" xfId="22252" xr:uid="{B55A7025-5DB9-42F7-86B2-47C723A94C64}"/>
    <cellStyle name="40% - Accent2 3 4 4" xfId="9606" xr:uid="{C092FD5C-E301-482E-A4A9-1914C8F08CC2}"/>
    <cellStyle name="40% - Accent2 3 4 5" xfId="18035" xr:uid="{AAEB4F84-EE87-46AD-AFA9-A058AF89BC64}"/>
    <cellStyle name="40% - Accent2 3 5" xfId="1499" xr:uid="{00000000-0005-0000-0000-0000CF040000}"/>
    <cellStyle name="40% - Accent2 3 5 2" xfId="3729" xr:uid="{00000000-0005-0000-0000-0000D0040000}"/>
    <cellStyle name="40% - Accent2 3 5 2 2" xfId="7953" xr:uid="{00000000-0005-0000-0000-0000D1040000}"/>
    <cellStyle name="40% - Accent2 3 5 2 2 2" xfId="16382" xr:uid="{74558ECD-A4B9-49C9-B561-B1D8B579D9C5}"/>
    <cellStyle name="40% - Accent2 3 5 2 2 3" xfId="24810" xr:uid="{F52B4B34-3D33-49FC-A280-4E54CD4FF66F}"/>
    <cellStyle name="40% - Accent2 3 5 2 3" xfId="12164" xr:uid="{B2207AC5-2C01-4A26-B7C6-C76C741B4006}"/>
    <cellStyle name="40% - Accent2 3 5 2 4" xfId="20593" xr:uid="{8F4621A1-5341-4C55-AB09-242437909A02}"/>
    <cellStyle name="40% - Accent2 3 5 3" xfId="5808" xr:uid="{00000000-0005-0000-0000-0000D2040000}"/>
    <cellStyle name="40% - Accent2 3 5 3 2" xfId="14237" xr:uid="{D750EC28-57A3-4987-A5C1-012E5B07AF7A}"/>
    <cellStyle name="40% - Accent2 3 5 3 3" xfId="22665" xr:uid="{81E96F73-55CE-4FA7-9121-FBF77F85CCD6}"/>
    <cellStyle name="40% - Accent2 3 5 4" xfId="10019" xr:uid="{E97B30D0-B284-4B42-8F32-DBC9B2A012F9}"/>
    <cellStyle name="40% - Accent2 3 5 5" xfId="18448" xr:uid="{9285E0AA-BCA9-46DB-944F-C93CCE6845D5}"/>
    <cellStyle name="40% - Accent2 3 6" xfId="1913" xr:uid="{00000000-0005-0000-0000-0000D3040000}"/>
    <cellStyle name="40% - Accent2 3 6 2" xfId="4142" xr:uid="{00000000-0005-0000-0000-0000D4040000}"/>
    <cellStyle name="40% - Accent2 3 6 2 2" xfId="8366" xr:uid="{00000000-0005-0000-0000-0000D5040000}"/>
    <cellStyle name="40% - Accent2 3 6 2 2 2" xfId="16795" xr:uid="{AB0439C0-9ACD-46AE-A701-2FD277131200}"/>
    <cellStyle name="40% - Accent2 3 6 2 2 3" xfId="25223" xr:uid="{034451F0-3C29-4211-9336-0613CED0931B}"/>
    <cellStyle name="40% - Accent2 3 6 2 3" xfId="12577" xr:uid="{FD3CF334-EBF9-471E-BD16-77651F5D5BCA}"/>
    <cellStyle name="40% - Accent2 3 6 2 4" xfId="21006" xr:uid="{1579D4B6-D1D7-4BE5-9BE7-08D267C4226E}"/>
    <cellStyle name="40% - Accent2 3 6 3" xfId="6221" xr:uid="{00000000-0005-0000-0000-0000D6040000}"/>
    <cellStyle name="40% - Accent2 3 6 3 2" xfId="14650" xr:uid="{7EDB1070-841C-4943-8992-7F34F81E0B37}"/>
    <cellStyle name="40% - Accent2 3 6 3 3" xfId="23078" xr:uid="{9A2D53D8-F440-47DA-A2B8-366327B0F038}"/>
    <cellStyle name="40% - Accent2 3 6 4" xfId="10432" xr:uid="{E3D28340-4F31-4E83-95F8-27C6F073E462}"/>
    <cellStyle name="40% - Accent2 3 6 5" xfId="18861" xr:uid="{63EB9311-4D76-46E6-89C2-80585A7BE8FE}"/>
    <cellStyle name="40% - Accent2 3 7" xfId="2326" xr:uid="{00000000-0005-0000-0000-0000D7040000}"/>
    <cellStyle name="40% - Accent2 3 7 2" xfId="6634" xr:uid="{00000000-0005-0000-0000-0000D8040000}"/>
    <cellStyle name="40% - Accent2 3 7 2 2" xfId="15063" xr:uid="{861AA49A-0F33-4E77-9984-8F9DD3593B0C}"/>
    <cellStyle name="40% - Accent2 3 7 2 3" xfId="23491" xr:uid="{C3DD4331-C10F-4D3B-B9E2-F0A2091C14EE}"/>
    <cellStyle name="40% - Accent2 3 7 3" xfId="10845" xr:uid="{AD89AC27-4B21-4FA1-A415-564AC9D285D7}"/>
    <cellStyle name="40% - Accent2 3 7 4" xfId="19274" xr:uid="{576BF5D7-4667-4202-80D7-325086986CF9}"/>
    <cellStyle name="40% - Accent2 3 8" xfId="4568" xr:uid="{00000000-0005-0000-0000-0000D9040000}"/>
    <cellStyle name="40% - Accent2 3 8 2" xfId="12997" xr:uid="{29B3682C-F19F-4050-9C37-250685302CFE}"/>
    <cellStyle name="40% - Accent2 3 8 3" xfId="21425" xr:uid="{E2A0C36C-A3EF-42D0-BB43-312FF1530D8C}"/>
    <cellStyle name="40% - Accent2 3 9" xfId="8779" xr:uid="{B55524C7-81B1-4940-A8D6-A7C740A03005}"/>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2 2 2" xfId="15558" xr:uid="{E4B726B0-5AEB-456C-B0D4-AD9CA268EEC2}"/>
    <cellStyle name="40% - Accent2 4 2 2 2 3" xfId="23986" xr:uid="{7FFA73D5-96EB-4DB5-9813-ADCB470BC807}"/>
    <cellStyle name="40% - Accent2 4 2 2 3" xfId="11340" xr:uid="{6B4967BF-C6EC-4B28-9FB7-D6C61A4FE079}"/>
    <cellStyle name="40% - Accent2 4 2 2 4" xfId="19769" xr:uid="{E0A10E97-9DF7-4753-86DD-FC0A840F7B7B}"/>
    <cellStyle name="40% - Accent2 4 2 3" xfId="4984" xr:uid="{00000000-0005-0000-0000-0000DE040000}"/>
    <cellStyle name="40% - Accent2 4 2 3 2" xfId="13413" xr:uid="{6BF67457-51F9-4CCB-A443-0A3C9C159213}"/>
    <cellStyle name="40% - Accent2 4 2 3 3" xfId="21841" xr:uid="{DF514896-0D56-4932-9FED-902407C05037}"/>
    <cellStyle name="40% - Accent2 4 2 4" xfId="9195" xr:uid="{1B867AD1-5FF5-466B-89A5-EBE0B2732ED2}"/>
    <cellStyle name="40% - Accent2 4 2 5" xfId="17624" xr:uid="{83183694-1B14-4F95-AA20-A15A711A2D88}"/>
    <cellStyle name="40% - Accent2 4 3" xfId="1087" xr:uid="{00000000-0005-0000-0000-0000DF040000}"/>
    <cellStyle name="40% - Accent2 4 3 2" xfId="3318" xr:uid="{00000000-0005-0000-0000-0000E0040000}"/>
    <cellStyle name="40% - Accent2 4 3 2 2" xfId="7542" xr:uid="{00000000-0005-0000-0000-0000E1040000}"/>
    <cellStyle name="40% - Accent2 4 3 2 2 2" xfId="15971" xr:uid="{3A685150-2519-4462-8D9D-8697A090F4C1}"/>
    <cellStyle name="40% - Accent2 4 3 2 2 3" xfId="24399" xr:uid="{B13F55A6-8FBF-4CA3-8F87-CC0C77F754FD}"/>
    <cellStyle name="40% - Accent2 4 3 2 3" xfId="11753" xr:uid="{212825B6-8166-4494-8C6F-5D17DE0A219D}"/>
    <cellStyle name="40% - Accent2 4 3 2 4" xfId="20182" xr:uid="{4E73765C-B30F-4EBB-92C8-9340DAAAFD80}"/>
    <cellStyle name="40% - Accent2 4 3 3" xfId="5397" xr:uid="{00000000-0005-0000-0000-0000E2040000}"/>
    <cellStyle name="40% - Accent2 4 3 3 2" xfId="13826" xr:uid="{39880B86-1C20-496C-B4D8-0FB27C947EAD}"/>
    <cellStyle name="40% - Accent2 4 3 3 3" xfId="22254" xr:uid="{C6FC5F08-22DB-4623-B154-4F8D761305A6}"/>
    <cellStyle name="40% - Accent2 4 3 4" xfId="9608" xr:uid="{CD494E33-25E8-466D-B161-0C99279E1349}"/>
    <cellStyle name="40% - Accent2 4 3 5" xfId="18037" xr:uid="{9B61B954-0344-4456-A15A-650AB2AA1E65}"/>
    <cellStyle name="40% - Accent2 4 4" xfId="1501" xr:uid="{00000000-0005-0000-0000-0000E3040000}"/>
    <cellStyle name="40% - Accent2 4 4 2" xfId="3731" xr:uid="{00000000-0005-0000-0000-0000E4040000}"/>
    <cellStyle name="40% - Accent2 4 4 2 2" xfId="7955" xr:uid="{00000000-0005-0000-0000-0000E5040000}"/>
    <cellStyle name="40% - Accent2 4 4 2 2 2" xfId="16384" xr:uid="{B9ED20C3-4481-4E85-96BF-382EDF39FCF4}"/>
    <cellStyle name="40% - Accent2 4 4 2 2 3" xfId="24812" xr:uid="{83E901CA-81D0-473A-90FE-66B43F2D378C}"/>
    <cellStyle name="40% - Accent2 4 4 2 3" xfId="12166" xr:uid="{5F6049F8-BC08-474D-A079-B365D3C0532C}"/>
    <cellStyle name="40% - Accent2 4 4 2 4" xfId="20595" xr:uid="{19BFCB17-EA11-4758-A150-22BAF51DC465}"/>
    <cellStyle name="40% - Accent2 4 4 3" xfId="5810" xr:uid="{00000000-0005-0000-0000-0000E6040000}"/>
    <cellStyle name="40% - Accent2 4 4 3 2" xfId="14239" xr:uid="{3488E30E-4C54-4072-A578-0C852A478CA4}"/>
    <cellStyle name="40% - Accent2 4 4 3 3" xfId="22667" xr:uid="{9C7EBF20-39B5-45E3-993A-C1F82BBA97A3}"/>
    <cellStyle name="40% - Accent2 4 4 4" xfId="10021" xr:uid="{63B56ACB-827B-480A-A5E9-98283D78F80F}"/>
    <cellStyle name="40% - Accent2 4 4 5" xfId="18450" xr:uid="{A4D05432-3959-4407-96B1-52E085B80618}"/>
    <cellStyle name="40% - Accent2 4 5" xfId="1915" xr:uid="{00000000-0005-0000-0000-0000E7040000}"/>
    <cellStyle name="40% - Accent2 4 5 2" xfId="4144" xr:uid="{00000000-0005-0000-0000-0000E8040000}"/>
    <cellStyle name="40% - Accent2 4 5 2 2" xfId="8368" xr:uid="{00000000-0005-0000-0000-0000E9040000}"/>
    <cellStyle name="40% - Accent2 4 5 2 2 2" xfId="16797" xr:uid="{79693FC8-E33A-43C5-B58E-EA4FDB3F0E10}"/>
    <cellStyle name="40% - Accent2 4 5 2 2 3" xfId="25225" xr:uid="{0FA189F7-512D-4158-AF80-001136789F20}"/>
    <cellStyle name="40% - Accent2 4 5 2 3" xfId="12579" xr:uid="{581F6DFD-E0CB-43C6-A840-8E607866A900}"/>
    <cellStyle name="40% - Accent2 4 5 2 4" xfId="21008" xr:uid="{4F8B601F-B41C-4D99-961A-B9E796696DB7}"/>
    <cellStyle name="40% - Accent2 4 5 3" xfId="6223" xr:uid="{00000000-0005-0000-0000-0000EA040000}"/>
    <cellStyle name="40% - Accent2 4 5 3 2" xfId="14652" xr:uid="{7F91143C-EAE3-4686-9AA9-6BDC833F4374}"/>
    <cellStyle name="40% - Accent2 4 5 3 3" xfId="23080" xr:uid="{62C413B4-BE98-4028-B93F-A447A5D5CE75}"/>
    <cellStyle name="40% - Accent2 4 5 4" xfId="10434" xr:uid="{3B7BF770-05C4-416D-A62D-154F3FA8F15E}"/>
    <cellStyle name="40% - Accent2 4 5 5" xfId="18863" xr:uid="{F6E1E84F-6945-4CBF-B5A5-E49BB2FB2E4B}"/>
    <cellStyle name="40% - Accent2 4 6" xfId="2328" xr:uid="{00000000-0005-0000-0000-0000EB040000}"/>
    <cellStyle name="40% - Accent2 4 6 2" xfId="6636" xr:uid="{00000000-0005-0000-0000-0000EC040000}"/>
    <cellStyle name="40% - Accent2 4 6 2 2" xfId="15065" xr:uid="{597E193C-D3C6-411A-ACAF-A9DAD8ED0866}"/>
    <cellStyle name="40% - Accent2 4 6 2 3" xfId="23493" xr:uid="{7E37F886-6A9D-4AB9-8970-2C8BDA93E836}"/>
    <cellStyle name="40% - Accent2 4 6 3" xfId="10847" xr:uid="{945799A1-FDA7-4C84-B925-CA667E08B2E6}"/>
    <cellStyle name="40% - Accent2 4 6 4" xfId="19276" xr:uid="{CF686D9A-B4B7-4B09-B15F-3554C436B6F0}"/>
    <cellStyle name="40% - Accent2 4 7" xfId="4570" xr:uid="{00000000-0005-0000-0000-0000ED040000}"/>
    <cellStyle name="40% - Accent2 4 7 2" xfId="12999" xr:uid="{2153D106-2280-467D-AC68-0624B0733822}"/>
    <cellStyle name="40% - Accent2 4 7 3" xfId="21427" xr:uid="{2EE22275-56B5-48B3-A2AC-91FD599FBC54}"/>
    <cellStyle name="40% - Accent2 4 8" xfId="8781" xr:uid="{23D1316D-8944-47BF-AC1A-78151275FEC8}"/>
    <cellStyle name="40% - Accent2 4 9" xfId="17210" xr:uid="{6347697B-E850-47DD-A9D6-A68AC87A107A}"/>
    <cellStyle name="40% - Accent2 5" xfId="627" xr:uid="{00000000-0005-0000-0000-0000EE040000}"/>
    <cellStyle name="40% - Accent2 5 2" xfId="2898" xr:uid="{00000000-0005-0000-0000-0000EF040000}"/>
    <cellStyle name="40% - Accent2 5 2 2" xfId="7122" xr:uid="{00000000-0005-0000-0000-0000F0040000}"/>
    <cellStyle name="40% - Accent2 5 2 2 2" xfId="15551" xr:uid="{FE9CD850-7F79-4AC5-B96B-5BA16D2D6C76}"/>
    <cellStyle name="40% - Accent2 5 2 2 3" xfId="23979" xr:uid="{EDBD194C-4DF7-4AD1-BAD6-2683AE4B2451}"/>
    <cellStyle name="40% - Accent2 5 2 3" xfId="11333" xr:uid="{FEBF6F4E-5234-4FA8-B8D8-8265551D1583}"/>
    <cellStyle name="40% - Accent2 5 2 4" xfId="19762" xr:uid="{3E23DC17-056A-4290-97E7-2B7B3CE1D93E}"/>
    <cellStyle name="40% - Accent2 5 3" xfId="4977" xr:uid="{00000000-0005-0000-0000-0000F1040000}"/>
    <cellStyle name="40% - Accent2 5 3 2" xfId="13406" xr:uid="{C3F02863-412A-42D4-985F-E46E7506EF09}"/>
    <cellStyle name="40% - Accent2 5 3 3" xfId="21834" xr:uid="{67559713-FE5E-46AB-BCCB-55E7F0F07543}"/>
    <cellStyle name="40% - Accent2 5 4" xfId="9188" xr:uid="{3FF47677-9AC9-4A68-AE98-DEA3F5B3D618}"/>
    <cellStyle name="40% - Accent2 5 5" xfId="17617" xr:uid="{E7F47EB9-A3D2-49D3-AC59-B932217A1B40}"/>
    <cellStyle name="40% - Accent2 6" xfId="1080" xr:uid="{00000000-0005-0000-0000-0000F2040000}"/>
    <cellStyle name="40% - Accent2 6 2" xfId="3311" xr:uid="{00000000-0005-0000-0000-0000F3040000}"/>
    <cellStyle name="40% - Accent2 6 2 2" xfId="7535" xr:uid="{00000000-0005-0000-0000-0000F4040000}"/>
    <cellStyle name="40% - Accent2 6 2 2 2" xfId="15964" xr:uid="{F4ABA069-0CDF-4627-9705-D5F4DAB2B18F}"/>
    <cellStyle name="40% - Accent2 6 2 2 3" xfId="24392" xr:uid="{5F2B566A-1DF4-40E0-8E74-85F37D04BD5E}"/>
    <cellStyle name="40% - Accent2 6 2 3" xfId="11746" xr:uid="{FFBAD3AC-B884-41CE-9069-42A78B04E7D3}"/>
    <cellStyle name="40% - Accent2 6 2 4" xfId="20175" xr:uid="{CBF8125F-7150-41B9-A1E0-3F4FE431270E}"/>
    <cellStyle name="40% - Accent2 6 3" xfId="5390" xr:uid="{00000000-0005-0000-0000-0000F5040000}"/>
    <cellStyle name="40% - Accent2 6 3 2" xfId="13819" xr:uid="{FBC2FC90-E23C-447F-AAE1-E9FA827165A3}"/>
    <cellStyle name="40% - Accent2 6 3 3" xfId="22247" xr:uid="{D6E1798D-6EE6-48FE-BA56-B86A113028D4}"/>
    <cellStyle name="40% - Accent2 6 4" xfId="9601" xr:uid="{C600CB09-402C-49CE-8E5A-7CBFD30D897D}"/>
    <cellStyle name="40% - Accent2 6 5" xfId="18030" xr:uid="{EB621B31-A9A1-48F0-B81A-A07C9338AC96}"/>
    <cellStyle name="40% - Accent2 7" xfId="1494" xr:uid="{00000000-0005-0000-0000-0000F6040000}"/>
    <cellStyle name="40% - Accent2 7 2" xfId="3724" xr:uid="{00000000-0005-0000-0000-0000F7040000}"/>
    <cellStyle name="40% - Accent2 7 2 2" xfId="7948" xr:uid="{00000000-0005-0000-0000-0000F8040000}"/>
    <cellStyle name="40% - Accent2 7 2 2 2" xfId="16377" xr:uid="{3E18AA3E-096E-45C2-9FD4-0079DC52058F}"/>
    <cellStyle name="40% - Accent2 7 2 2 3" xfId="24805" xr:uid="{D838E22A-E3C2-401F-8835-15B7245DEB7A}"/>
    <cellStyle name="40% - Accent2 7 2 3" xfId="12159" xr:uid="{BF823406-CC34-4C9D-8D0D-C367C7198E81}"/>
    <cellStyle name="40% - Accent2 7 2 4" xfId="20588" xr:uid="{E6026F65-AD6E-4873-BF16-E8E976C8F969}"/>
    <cellStyle name="40% - Accent2 7 3" xfId="5803" xr:uid="{00000000-0005-0000-0000-0000F9040000}"/>
    <cellStyle name="40% - Accent2 7 3 2" xfId="14232" xr:uid="{943F2CEC-5A98-4602-A1AA-6DABC70B350D}"/>
    <cellStyle name="40% - Accent2 7 3 3" xfId="22660" xr:uid="{230DFACB-3756-4C1C-B18A-3CB9EAB06D05}"/>
    <cellStyle name="40% - Accent2 7 4" xfId="10014" xr:uid="{CBD664E6-87C8-49E7-A8AE-D7F62C05E663}"/>
    <cellStyle name="40% - Accent2 7 5" xfId="18443" xr:uid="{4891836B-FC8D-4615-BAD1-3FF2EDAEF091}"/>
    <cellStyle name="40% - Accent2 8" xfId="1908" xr:uid="{00000000-0005-0000-0000-0000FA040000}"/>
    <cellStyle name="40% - Accent2 8 2" xfId="4137" xr:uid="{00000000-0005-0000-0000-0000FB040000}"/>
    <cellStyle name="40% - Accent2 8 2 2" xfId="8361" xr:uid="{00000000-0005-0000-0000-0000FC040000}"/>
    <cellStyle name="40% - Accent2 8 2 2 2" xfId="16790" xr:uid="{36FEA872-E17B-4FCB-A934-CEE0517A88B7}"/>
    <cellStyle name="40% - Accent2 8 2 2 3" xfId="25218" xr:uid="{1FDFF000-1F3D-485C-8E53-348FEB7A4C79}"/>
    <cellStyle name="40% - Accent2 8 2 3" xfId="12572" xr:uid="{C60BEE25-7FDA-4A87-94AD-638B3CAF27E4}"/>
    <cellStyle name="40% - Accent2 8 2 4" xfId="21001" xr:uid="{3403A052-C7AE-4356-BB33-FEDC3D7FB7F2}"/>
    <cellStyle name="40% - Accent2 8 3" xfId="6216" xr:uid="{00000000-0005-0000-0000-0000FD040000}"/>
    <cellStyle name="40% - Accent2 8 3 2" xfId="14645" xr:uid="{2277A9CD-50AD-4C8C-A03B-6ECC7BA4B8B5}"/>
    <cellStyle name="40% - Accent2 8 3 3" xfId="23073" xr:uid="{2BFB68B9-E12C-4A53-846F-248464BCE3F1}"/>
    <cellStyle name="40% - Accent2 8 4" xfId="10427" xr:uid="{F9F4A088-9CCC-4D1E-926A-0AE03ED3B6CD}"/>
    <cellStyle name="40% - Accent2 8 5" xfId="18856" xr:uid="{0A5E961C-F886-49E4-9DF1-04545DC131C6}"/>
    <cellStyle name="40% - Accent2 9" xfId="2321" xr:uid="{00000000-0005-0000-0000-0000FE040000}"/>
    <cellStyle name="40% - Accent2 9 2" xfId="6629" xr:uid="{00000000-0005-0000-0000-0000FF040000}"/>
    <cellStyle name="40% - Accent2 9 2 2" xfId="15058" xr:uid="{ADF4A60B-67BE-4B56-B2D0-F2A6F17EB853}"/>
    <cellStyle name="40% - Accent2 9 2 3" xfId="23486" xr:uid="{5A7AC9D6-2977-445D-A59A-C8A1B5533E4D}"/>
    <cellStyle name="40% - Accent2 9 3" xfId="10840" xr:uid="{49E3AEF3-F0A0-40A4-9AEF-E1EF10BC72C8}"/>
    <cellStyle name="40% - Accent2 9 4" xfId="19269" xr:uid="{187373F5-D539-45CF-AB27-283F9F55A0F0}"/>
    <cellStyle name="40% - Accent3" xfId="65" builtinId="39" customBuiltin="1"/>
    <cellStyle name="40% - Accent3 10" xfId="4571" xr:uid="{00000000-0005-0000-0000-000001050000}"/>
    <cellStyle name="40% - Accent3 10 2" xfId="13000" xr:uid="{2D586262-AD6B-401A-9D8A-57E28DA867A5}"/>
    <cellStyle name="40% - Accent3 10 3" xfId="21428" xr:uid="{4062F20C-9BA4-46D6-95DA-BDB082DB03D0}"/>
    <cellStyle name="40% - Accent3 11" xfId="8782" xr:uid="{BB3B3C56-ABB9-443E-8368-5660D30D4C33}"/>
    <cellStyle name="40% - Accent3 12" xfId="17211" xr:uid="{9B2E71E0-CF2B-4D9B-B17A-BB39F403DC4F}"/>
    <cellStyle name="40% - Accent3 2" xfId="66" xr:uid="{00000000-0005-0000-0000-000002050000}"/>
    <cellStyle name="40% - Accent3 2 10" xfId="8783" xr:uid="{97CF6B97-D8C5-4FE1-9244-C4EC0C3C3C04}"/>
    <cellStyle name="40% - Accent3 2 11" xfId="17212" xr:uid="{0651725D-CFA6-49CC-ACE7-81A38588EA31}"/>
    <cellStyle name="40% - Accent3 2 2" xfId="67" xr:uid="{00000000-0005-0000-0000-000003050000}"/>
    <cellStyle name="40% - Accent3 2 2 10" xfId="17213" xr:uid="{20EEF9C5-3741-4837-B47A-EDD2B6194335}"/>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2 2 2" xfId="15562" xr:uid="{2C2FFC84-B014-4267-A6CA-B4E9E9F01C29}"/>
    <cellStyle name="40% - Accent3 2 2 2 2 2 2 3" xfId="23990" xr:uid="{E1B9A403-46CF-4D3D-8FAA-222B27B89829}"/>
    <cellStyle name="40% - Accent3 2 2 2 2 2 3" xfId="11344" xr:uid="{FB772FEC-471F-4E7C-A076-CF0113F74EF5}"/>
    <cellStyle name="40% - Accent3 2 2 2 2 2 4" xfId="19773" xr:uid="{07B1DCC3-FEF2-4531-8BEA-376E1D96AF76}"/>
    <cellStyle name="40% - Accent3 2 2 2 2 3" xfId="4988" xr:uid="{00000000-0005-0000-0000-000008050000}"/>
    <cellStyle name="40% - Accent3 2 2 2 2 3 2" xfId="13417" xr:uid="{FA57A3CB-7B93-4F78-8109-26F3B55B4FF2}"/>
    <cellStyle name="40% - Accent3 2 2 2 2 3 3" xfId="21845" xr:uid="{FC4E61ED-25E4-4F2D-9FA4-60C89041C214}"/>
    <cellStyle name="40% - Accent3 2 2 2 2 4" xfId="9199" xr:uid="{AF6A6DD0-E598-4433-9DCB-CA9AB3468103}"/>
    <cellStyle name="40% - Accent3 2 2 2 2 5" xfId="17628" xr:uid="{8D85AA63-425B-4318-B550-0E7534DD58F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2 2 2" xfId="15975" xr:uid="{AD34E9E5-FADC-44A0-A1A4-3105A291682C}"/>
    <cellStyle name="40% - Accent3 2 2 2 3 2 2 3" xfId="24403" xr:uid="{39BE082A-BF12-4761-82E2-6E3C45002509}"/>
    <cellStyle name="40% - Accent3 2 2 2 3 2 3" xfId="11757" xr:uid="{1DF7B3FD-227C-462B-9042-8D672B7F0B13}"/>
    <cellStyle name="40% - Accent3 2 2 2 3 2 4" xfId="20186" xr:uid="{F1611724-6F33-4100-B961-33FAA867AF1A}"/>
    <cellStyle name="40% - Accent3 2 2 2 3 3" xfId="5401" xr:uid="{00000000-0005-0000-0000-00000C050000}"/>
    <cellStyle name="40% - Accent3 2 2 2 3 3 2" xfId="13830" xr:uid="{B9B3FC27-28E9-45A7-B722-4011F6B44D18}"/>
    <cellStyle name="40% - Accent3 2 2 2 3 3 3" xfId="22258" xr:uid="{E9DB7EF5-FF5E-4309-B1F8-B18F03067881}"/>
    <cellStyle name="40% - Accent3 2 2 2 3 4" xfId="9612" xr:uid="{ED125E8D-4E6D-4D73-ACA4-436AE7F9B783}"/>
    <cellStyle name="40% - Accent3 2 2 2 3 5" xfId="18041" xr:uid="{2A6FA69F-5042-4C91-B0BC-42CC317A0D67}"/>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2 2 2" xfId="16388" xr:uid="{807DDDEC-6659-45F2-AC35-16383F15F5FE}"/>
    <cellStyle name="40% - Accent3 2 2 2 4 2 2 3" xfId="24816" xr:uid="{6624BF99-16CE-4B00-95E5-946C93BCAF52}"/>
    <cellStyle name="40% - Accent3 2 2 2 4 2 3" xfId="12170" xr:uid="{BA7BACA1-F109-43B5-BE60-0151CCC08E6C}"/>
    <cellStyle name="40% - Accent3 2 2 2 4 2 4" xfId="20599" xr:uid="{EF06484F-9EA1-4382-865E-B491403EE160}"/>
    <cellStyle name="40% - Accent3 2 2 2 4 3" xfId="5814" xr:uid="{00000000-0005-0000-0000-000010050000}"/>
    <cellStyle name="40% - Accent3 2 2 2 4 3 2" xfId="14243" xr:uid="{9D7F0D80-4B8C-422B-AA4D-4D52F67D86B4}"/>
    <cellStyle name="40% - Accent3 2 2 2 4 3 3" xfId="22671" xr:uid="{C371B756-2B1E-4044-AC3D-CB53BB59E417}"/>
    <cellStyle name="40% - Accent3 2 2 2 4 4" xfId="10025" xr:uid="{E4DADE4A-575E-4394-9989-3C99CB82ACD8}"/>
    <cellStyle name="40% - Accent3 2 2 2 4 5" xfId="18454" xr:uid="{7390F36C-DBEC-4D90-B4E5-7E55E0E13D8F}"/>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2 2 2" xfId="16801" xr:uid="{8C287A64-7FBC-4016-9B66-1C1BDAADCD6F}"/>
    <cellStyle name="40% - Accent3 2 2 2 5 2 2 3" xfId="25229" xr:uid="{250373D4-CA7C-4E8D-BF3A-7B6ACA17AA78}"/>
    <cellStyle name="40% - Accent3 2 2 2 5 2 3" xfId="12583" xr:uid="{241B348C-4978-4434-AF4B-8A7DA5FB9366}"/>
    <cellStyle name="40% - Accent3 2 2 2 5 2 4" xfId="21012" xr:uid="{0BB64A72-440C-405D-9759-627BED256A49}"/>
    <cellStyle name="40% - Accent3 2 2 2 5 3" xfId="6227" xr:uid="{00000000-0005-0000-0000-000014050000}"/>
    <cellStyle name="40% - Accent3 2 2 2 5 3 2" xfId="14656" xr:uid="{D8D1BE6B-3694-4095-9685-BF7034EE1224}"/>
    <cellStyle name="40% - Accent3 2 2 2 5 3 3" xfId="23084" xr:uid="{72613049-298D-4406-84D4-04A23AC2BE8F}"/>
    <cellStyle name="40% - Accent3 2 2 2 5 4" xfId="10438" xr:uid="{073F531F-E5E4-4A74-9E6B-73ACD9B0A71D}"/>
    <cellStyle name="40% - Accent3 2 2 2 5 5" xfId="18867" xr:uid="{1DC2BA1B-56DA-49E6-A947-33782877485E}"/>
    <cellStyle name="40% - Accent3 2 2 2 6" xfId="2332" xr:uid="{00000000-0005-0000-0000-000015050000}"/>
    <cellStyle name="40% - Accent3 2 2 2 6 2" xfId="6640" xr:uid="{00000000-0005-0000-0000-000016050000}"/>
    <cellStyle name="40% - Accent3 2 2 2 6 2 2" xfId="15069" xr:uid="{2D614DA0-335B-40BD-96E1-5CDC7489134B}"/>
    <cellStyle name="40% - Accent3 2 2 2 6 2 3" xfId="23497" xr:uid="{403106A5-F086-4CC7-9911-F175E15CCBEB}"/>
    <cellStyle name="40% - Accent3 2 2 2 6 3" xfId="10851" xr:uid="{97DC8C6E-8C37-4661-BC2D-ED91505BE2AE}"/>
    <cellStyle name="40% - Accent3 2 2 2 6 4" xfId="19280" xr:uid="{17A619B8-8263-43AF-9953-C36D428BE53B}"/>
    <cellStyle name="40% - Accent3 2 2 2 7" xfId="4574" xr:uid="{00000000-0005-0000-0000-000017050000}"/>
    <cellStyle name="40% - Accent3 2 2 2 7 2" xfId="13003" xr:uid="{B971995F-15C7-4CE1-A790-382905BCAECB}"/>
    <cellStyle name="40% - Accent3 2 2 2 7 3" xfId="21431" xr:uid="{00557D75-8102-4BA3-9FCD-A2E2A4B35C90}"/>
    <cellStyle name="40% - Accent3 2 2 2 8" xfId="8785" xr:uid="{CFBFD072-26D2-4731-94DA-CD1973E2E0C5}"/>
    <cellStyle name="40% - Accent3 2 2 2 9" xfId="17214" xr:uid="{9478AAA8-5AA2-45BF-AD93-EEADFDBFEDB0}"/>
    <cellStyle name="40% - Accent3 2 2 3" xfId="637" xr:uid="{00000000-0005-0000-0000-000018050000}"/>
    <cellStyle name="40% - Accent3 2 2 3 2" xfId="2908" xr:uid="{00000000-0005-0000-0000-000019050000}"/>
    <cellStyle name="40% - Accent3 2 2 3 2 2" xfId="7132" xr:uid="{00000000-0005-0000-0000-00001A050000}"/>
    <cellStyle name="40% - Accent3 2 2 3 2 2 2" xfId="15561" xr:uid="{179491FF-C4DD-407A-92D1-8621465A7782}"/>
    <cellStyle name="40% - Accent3 2 2 3 2 2 3" xfId="23989" xr:uid="{8BC9EFBD-5569-4292-949B-10D03A1C0249}"/>
    <cellStyle name="40% - Accent3 2 2 3 2 3" xfId="11343" xr:uid="{F859B1DA-E006-4D2C-BCA5-7362816B8AF8}"/>
    <cellStyle name="40% - Accent3 2 2 3 2 4" xfId="19772" xr:uid="{40910D07-C010-4BA5-A9EF-A36E7934685C}"/>
    <cellStyle name="40% - Accent3 2 2 3 3" xfId="4987" xr:uid="{00000000-0005-0000-0000-00001B050000}"/>
    <cellStyle name="40% - Accent3 2 2 3 3 2" xfId="13416" xr:uid="{2264BC78-7E1E-438A-B740-8D68108F5759}"/>
    <cellStyle name="40% - Accent3 2 2 3 3 3" xfId="21844" xr:uid="{765FF247-D7BB-4672-8109-9BC849792C35}"/>
    <cellStyle name="40% - Accent3 2 2 3 4" xfId="9198" xr:uid="{0AC10FEC-1844-4E4E-9DB8-EF0AA52AD454}"/>
    <cellStyle name="40% - Accent3 2 2 3 5" xfId="17627" xr:uid="{2E2C0661-BDEA-47A9-873F-195BA9D9CEFF}"/>
    <cellStyle name="40% - Accent3 2 2 4" xfId="1090" xr:uid="{00000000-0005-0000-0000-00001C050000}"/>
    <cellStyle name="40% - Accent3 2 2 4 2" xfId="3321" xr:uid="{00000000-0005-0000-0000-00001D050000}"/>
    <cellStyle name="40% - Accent3 2 2 4 2 2" xfId="7545" xr:uid="{00000000-0005-0000-0000-00001E050000}"/>
    <cellStyle name="40% - Accent3 2 2 4 2 2 2" xfId="15974" xr:uid="{26A527C4-E813-4C79-9CFB-64CD0D7908DF}"/>
    <cellStyle name="40% - Accent3 2 2 4 2 2 3" xfId="24402" xr:uid="{1320F8B4-7F30-4471-A974-BA443CB09164}"/>
    <cellStyle name="40% - Accent3 2 2 4 2 3" xfId="11756" xr:uid="{E032F36B-2AEA-494B-AB5F-84ABB86374A4}"/>
    <cellStyle name="40% - Accent3 2 2 4 2 4" xfId="20185" xr:uid="{2F48C22B-5891-457D-861E-571217F87488}"/>
    <cellStyle name="40% - Accent3 2 2 4 3" xfId="5400" xr:uid="{00000000-0005-0000-0000-00001F050000}"/>
    <cellStyle name="40% - Accent3 2 2 4 3 2" xfId="13829" xr:uid="{CDCFA46C-DAB6-4874-9DC3-5CCAED18AB13}"/>
    <cellStyle name="40% - Accent3 2 2 4 3 3" xfId="22257" xr:uid="{74F50595-9779-4074-A0BB-376B82E4BCDC}"/>
    <cellStyle name="40% - Accent3 2 2 4 4" xfId="9611" xr:uid="{52D20702-34E8-4207-98C8-4264710B908B}"/>
    <cellStyle name="40% - Accent3 2 2 4 5" xfId="18040" xr:uid="{4CB38B98-1492-4FAB-8D0A-DE9A9592399B}"/>
    <cellStyle name="40% - Accent3 2 2 5" xfId="1504" xr:uid="{00000000-0005-0000-0000-000020050000}"/>
    <cellStyle name="40% - Accent3 2 2 5 2" xfId="3734" xr:uid="{00000000-0005-0000-0000-000021050000}"/>
    <cellStyle name="40% - Accent3 2 2 5 2 2" xfId="7958" xr:uid="{00000000-0005-0000-0000-000022050000}"/>
    <cellStyle name="40% - Accent3 2 2 5 2 2 2" xfId="16387" xr:uid="{6D33FB19-1764-491E-9F7B-31B1D5EA9071}"/>
    <cellStyle name="40% - Accent3 2 2 5 2 2 3" xfId="24815" xr:uid="{D3D6FB15-8A22-4F8D-8908-6BD9EC78B871}"/>
    <cellStyle name="40% - Accent3 2 2 5 2 3" xfId="12169" xr:uid="{431D3AE2-B68D-466C-B7B8-E7E1DC1FC84E}"/>
    <cellStyle name="40% - Accent3 2 2 5 2 4" xfId="20598" xr:uid="{70ED2AD0-651E-44D3-8784-EE1057D9FC41}"/>
    <cellStyle name="40% - Accent3 2 2 5 3" xfId="5813" xr:uid="{00000000-0005-0000-0000-000023050000}"/>
    <cellStyle name="40% - Accent3 2 2 5 3 2" xfId="14242" xr:uid="{E2923DD3-D33E-4622-A59F-32C70FEEA1A9}"/>
    <cellStyle name="40% - Accent3 2 2 5 3 3" xfId="22670" xr:uid="{897B1956-38B0-435C-B0D3-56C24818CD91}"/>
    <cellStyle name="40% - Accent3 2 2 5 4" xfId="10024" xr:uid="{B1EAC3C4-2339-4A13-BEF4-640EE4914234}"/>
    <cellStyle name="40% - Accent3 2 2 5 5" xfId="18453" xr:uid="{73C97D15-14DF-4C4F-9E5A-8EBF8E16DBC3}"/>
    <cellStyle name="40% - Accent3 2 2 6" xfId="1918" xr:uid="{00000000-0005-0000-0000-000024050000}"/>
    <cellStyle name="40% - Accent3 2 2 6 2" xfId="4147" xr:uid="{00000000-0005-0000-0000-000025050000}"/>
    <cellStyle name="40% - Accent3 2 2 6 2 2" xfId="8371" xr:uid="{00000000-0005-0000-0000-000026050000}"/>
    <cellStyle name="40% - Accent3 2 2 6 2 2 2" xfId="16800" xr:uid="{D19F1956-BCBD-4A51-98BC-ED777FF2DD24}"/>
    <cellStyle name="40% - Accent3 2 2 6 2 2 3" xfId="25228" xr:uid="{150A442F-BC2C-4684-8F6C-D509B2FCAD89}"/>
    <cellStyle name="40% - Accent3 2 2 6 2 3" xfId="12582" xr:uid="{C96F608D-49F8-4185-8447-0E6B88FE5429}"/>
    <cellStyle name="40% - Accent3 2 2 6 2 4" xfId="21011" xr:uid="{AB408CAB-3442-4A04-89D5-DF365431BC5B}"/>
    <cellStyle name="40% - Accent3 2 2 6 3" xfId="6226" xr:uid="{00000000-0005-0000-0000-000027050000}"/>
    <cellStyle name="40% - Accent3 2 2 6 3 2" xfId="14655" xr:uid="{BD7673D7-049A-458A-B092-6C9755457352}"/>
    <cellStyle name="40% - Accent3 2 2 6 3 3" xfId="23083" xr:uid="{F4ED7391-5C0F-4374-B41B-09D87D41AD4F}"/>
    <cellStyle name="40% - Accent3 2 2 6 4" xfId="10437" xr:uid="{FE2B795E-DEB7-438F-B0AD-EADD4111A78D}"/>
    <cellStyle name="40% - Accent3 2 2 6 5" xfId="18866" xr:uid="{C82B29F8-BEB4-4B00-8EB8-6F085C322F87}"/>
    <cellStyle name="40% - Accent3 2 2 7" xfId="2331" xr:uid="{00000000-0005-0000-0000-000028050000}"/>
    <cellStyle name="40% - Accent3 2 2 7 2" xfId="6639" xr:uid="{00000000-0005-0000-0000-000029050000}"/>
    <cellStyle name="40% - Accent3 2 2 7 2 2" xfId="15068" xr:uid="{DEAE6638-1990-44A9-8A7E-5513A3D568D5}"/>
    <cellStyle name="40% - Accent3 2 2 7 2 3" xfId="23496" xr:uid="{C9DBE9E4-F4D7-4A59-A1D0-302E31080FAD}"/>
    <cellStyle name="40% - Accent3 2 2 7 3" xfId="10850" xr:uid="{33BAE663-CB31-4579-A9AD-4CF24A6FFA1B}"/>
    <cellStyle name="40% - Accent3 2 2 7 4" xfId="19279" xr:uid="{A6A64BAD-B764-453C-868D-90FE3AAEFDA1}"/>
    <cellStyle name="40% - Accent3 2 2 8" xfId="4573" xr:uid="{00000000-0005-0000-0000-00002A050000}"/>
    <cellStyle name="40% - Accent3 2 2 8 2" xfId="13002" xr:uid="{22290B93-66BD-42C9-9793-E443D7BB4DD2}"/>
    <cellStyle name="40% - Accent3 2 2 8 3" xfId="21430" xr:uid="{4545C0C6-5C27-487F-871C-77C48611654A}"/>
    <cellStyle name="40% - Accent3 2 2 9" xfId="8784" xr:uid="{C418030B-005C-4969-BF24-0CD9FD237ADA}"/>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2 2 2" xfId="15563" xr:uid="{F8D5F3EB-ECA0-4997-BCE4-C32EF3D340A5}"/>
    <cellStyle name="40% - Accent3 2 3 2 2 2 3" xfId="23991" xr:uid="{A9E0FB56-3AD9-46FE-858C-B9F68B43EEC2}"/>
    <cellStyle name="40% - Accent3 2 3 2 2 3" xfId="11345" xr:uid="{CB1794CE-BB72-4340-A124-0C19FB71B028}"/>
    <cellStyle name="40% - Accent3 2 3 2 2 4" xfId="19774" xr:uid="{2D833996-94FE-4D11-B030-5A7BAE3CBD17}"/>
    <cellStyle name="40% - Accent3 2 3 2 3" xfId="4989" xr:uid="{00000000-0005-0000-0000-00002F050000}"/>
    <cellStyle name="40% - Accent3 2 3 2 3 2" xfId="13418" xr:uid="{4AC69C52-FC0A-4FCD-B56D-D848FBC6FBF0}"/>
    <cellStyle name="40% - Accent3 2 3 2 3 3" xfId="21846" xr:uid="{242EBFEB-457D-490D-BA3F-D5A287F66C78}"/>
    <cellStyle name="40% - Accent3 2 3 2 4" xfId="9200" xr:uid="{38782D4A-C80C-4BDF-B90E-BD762A399E93}"/>
    <cellStyle name="40% - Accent3 2 3 2 5" xfId="17629" xr:uid="{4723D488-6F0F-4037-9448-6E13319FA1B0}"/>
    <cellStyle name="40% - Accent3 2 3 3" xfId="1092" xr:uid="{00000000-0005-0000-0000-000030050000}"/>
    <cellStyle name="40% - Accent3 2 3 3 2" xfId="3323" xr:uid="{00000000-0005-0000-0000-000031050000}"/>
    <cellStyle name="40% - Accent3 2 3 3 2 2" xfId="7547" xr:uid="{00000000-0005-0000-0000-000032050000}"/>
    <cellStyle name="40% - Accent3 2 3 3 2 2 2" xfId="15976" xr:uid="{A343CC63-C70F-47AC-9633-8616ECBD0519}"/>
    <cellStyle name="40% - Accent3 2 3 3 2 2 3" xfId="24404" xr:uid="{C2109790-0B7F-4C75-9D83-965AFD7A4FCC}"/>
    <cellStyle name="40% - Accent3 2 3 3 2 3" xfId="11758" xr:uid="{A8AE1B5B-584A-4E6F-909A-713DDA6CC6DD}"/>
    <cellStyle name="40% - Accent3 2 3 3 2 4" xfId="20187" xr:uid="{8497489F-F389-42DF-8C7E-CCEA08C19AB5}"/>
    <cellStyle name="40% - Accent3 2 3 3 3" xfId="5402" xr:uid="{00000000-0005-0000-0000-000033050000}"/>
    <cellStyle name="40% - Accent3 2 3 3 3 2" xfId="13831" xr:uid="{232AAE99-F10F-4923-9C9B-6606481E7FBA}"/>
    <cellStyle name="40% - Accent3 2 3 3 3 3" xfId="22259" xr:uid="{E58C4348-DCDE-41C0-941E-D2A444F55B38}"/>
    <cellStyle name="40% - Accent3 2 3 3 4" xfId="9613" xr:uid="{D391CD75-6D38-4EF1-AD2B-0F8F704086E7}"/>
    <cellStyle name="40% - Accent3 2 3 3 5" xfId="18042" xr:uid="{35F074BE-CC9B-479E-8EF7-FF856670820F}"/>
    <cellStyle name="40% - Accent3 2 3 4" xfId="1506" xr:uid="{00000000-0005-0000-0000-000034050000}"/>
    <cellStyle name="40% - Accent3 2 3 4 2" xfId="3736" xr:uid="{00000000-0005-0000-0000-000035050000}"/>
    <cellStyle name="40% - Accent3 2 3 4 2 2" xfId="7960" xr:uid="{00000000-0005-0000-0000-000036050000}"/>
    <cellStyle name="40% - Accent3 2 3 4 2 2 2" xfId="16389" xr:uid="{B2A66AC1-29E6-4AE5-8D6F-E049835799E8}"/>
    <cellStyle name="40% - Accent3 2 3 4 2 2 3" xfId="24817" xr:uid="{A3FCFC51-E28E-4FE4-AE65-F6E5808F3E3B}"/>
    <cellStyle name="40% - Accent3 2 3 4 2 3" xfId="12171" xr:uid="{86DC6334-7C46-4F60-B6E7-346430038BF5}"/>
    <cellStyle name="40% - Accent3 2 3 4 2 4" xfId="20600" xr:uid="{4DA1B6C1-5AEC-4DAE-B510-4F2A0B4B30B3}"/>
    <cellStyle name="40% - Accent3 2 3 4 3" xfId="5815" xr:uid="{00000000-0005-0000-0000-000037050000}"/>
    <cellStyle name="40% - Accent3 2 3 4 3 2" xfId="14244" xr:uid="{3CF7BE87-7055-422C-87B7-C9DF8C60BC93}"/>
    <cellStyle name="40% - Accent3 2 3 4 3 3" xfId="22672" xr:uid="{1567C4D0-5D32-457C-A9E2-837EDD39FEAC}"/>
    <cellStyle name="40% - Accent3 2 3 4 4" xfId="10026" xr:uid="{DC9299C1-E811-40C0-B772-FA1207DD95CB}"/>
    <cellStyle name="40% - Accent3 2 3 4 5" xfId="18455" xr:uid="{08D08664-7D72-4924-9CA4-009E0150CD3E}"/>
    <cellStyle name="40% - Accent3 2 3 5" xfId="1920" xr:uid="{00000000-0005-0000-0000-000038050000}"/>
    <cellStyle name="40% - Accent3 2 3 5 2" xfId="4149" xr:uid="{00000000-0005-0000-0000-000039050000}"/>
    <cellStyle name="40% - Accent3 2 3 5 2 2" xfId="8373" xr:uid="{00000000-0005-0000-0000-00003A050000}"/>
    <cellStyle name="40% - Accent3 2 3 5 2 2 2" xfId="16802" xr:uid="{761AFFFC-E45A-49A3-8AFA-69BFCC812B13}"/>
    <cellStyle name="40% - Accent3 2 3 5 2 2 3" xfId="25230" xr:uid="{A6E007CA-D29A-4AB9-A489-19B5EA29BE31}"/>
    <cellStyle name="40% - Accent3 2 3 5 2 3" xfId="12584" xr:uid="{F65653B6-56AE-4970-915F-72E21278D17F}"/>
    <cellStyle name="40% - Accent3 2 3 5 2 4" xfId="21013" xr:uid="{6A138F89-180F-4C39-B474-32DB85224DA3}"/>
    <cellStyle name="40% - Accent3 2 3 5 3" xfId="6228" xr:uid="{00000000-0005-0000-0000-00003B050000}"/>
    <cellStyle name="40% - Accent3 2 3 5 3 2" xfId="14657" xr:uid="{A7F3867A-CF8D-4BF4-BCCC-B3CB9132613D}"/>
    <cellStyle name="40% - Accent3 2 3 5 3 3" xfId="23085" xr:uid="{FFC9936E-8DDA-4903-8C60-42018F0833B4}"/>
    <cellStyle name="40% - Accent3 2 3 5 4" xfId="10439" xr:uid="{1AE17C6B-F5C4-46FD-818D-DAABB9D22B33}"/>
    <cellStyle name="40% - Accent3 2 3 5 5" xfId="18868" xr:uid="{81A9873F-53B7-40C5-9061-B3C1C2255EAE}"/>
    <cellStyle name="40% - Accent3 2 3 6" xfId="2333" xr:uid="{00000000-0005-0000-0000-00003C050000}"/>
    <cellStyle name="40% - Accent3 2 3 6 2" xfId="6641" xr:uid="{00000000-0005-0000-0000-00003D050000}"/>
    <cellStyle name="40% - Accent3 2 3 6 2 2" xfId="15070" xr:uid="{73793C86-85ED-45D6-A9D3-94EF706E8C27}"/>
    <cellStyle name="40% - Accent3 2 3 6 2 3" xfId="23498" xr:uid="{56FEF4A9-873F-4424-A1F7-84EF99C175C3}"/>
    <cellStyle name="40% - Accent3 2 3 6 3" xfId="10852" xr:uid="{38C13FBE-0EDD-4008-9F49-C19215F03FCA}"/>
    <cellStyle name="40% - Accent3 2 3 6 4" xfId="19281" xr:uid="{FE53F4EF-5052-485C-BA3E-056C77D6AC6E}"/>
    <cellStyle name="40% - Accent3 2 3 7" xfId="4575" xr:uid="{00000000-0005-0000-0000-00003E050000}"/>
    <cellStyle name="40% - Accent3 2 3 7 2" xfId="13004" xr:uid="{AF35A605-2796-4D19-BF1F-3E02144F0D64}"/>
    <cellStyle name="40% - Accent3 2 3 7 3" xfId="21432" xr:uid="{5946C0CA-1A8E-4C3C-B3CF-4793AEDC7B74}"/>
    <cellStyle name="40% - Accent3 2 3 8" xfId="8786" xr:uid="{04DB886F-10FD-469A-9054-8D231FED6B2F}"/>
    <cellStyle name="40% - Accent3 2 3 9" xfId="17215" xr:uid="{74A2121C-838C-41BF-A10F-FE5DB4361DA4}"/>
    <cellStyle name="40% - Accent3 2 4" xfId="636" xr:uid="{00000000-0005-0000-0000-00003F050000}"/>
    <cellStyle name="40% - Accent3 2 4 2" xfId="2907" xr:uid="{00000000-0005-0000-0000-000040050000}"/>
    <cellStyle name="40% - Accent3 2 4 2 2" xfId="7131" xr:uid="{00000000-0005-0000-0000-000041050000}"/>
    <cellStyle name="40% - Accent3 2 4 2 2 2" xfId="15560" xr:uid="{2169ED0D-7FEE-4949-8A9B-2D20CB11387A}"/>
    <cellStyle name="40% - Accent3 2 4 2 2 3" xfId="23988" xr:uid="{DA502E58-8C9D-4A26-B4AB-4E2BB83E803D}"/>
    <cellStyle name="40% - Accent3 2 4 2 3" xfId="11342" xr:uid="{176A0EE2-10DF-4947-BFCC-7CC3A1EA9F71}"/>
    <cellStyle name="40% - Accent3 2 4 2 4" xfId="19771" xr:uid="{F42677EF-D134-45D5-ABA0-412739A70041}"/>
    <cellStyle name="40% - Accent3 2 4 3" xfId="4986" xr:uid="{00000000-0005-0000-0000-000042050000}"/>
    <cellStyle name="40% - Accent3 2 4 3 2" xfId="13415" xr:uid="{7A4B8094-CDDF-48D2-B0BF-F23E35DD6E10}"/>
    <cellStyle name="40% - Accent3 2 4 3 3" xfId="21843" xr:uid="{D4CA2B53-E236-4907-A038-7B780A125B0A}"/>
    <cellStyle name="40% - Accent3 2 4 4" xfId="9197" xr:uid="{1B21580F-7F35-4832-B2A1-680C617C3786}"/>
    <cellStyle name="40% - Accent3 2 4 5" xfId="17626" xr:uid="{4B5CA89B-870E-4D50-AEC0-AD49E81D243C}"/>
    <cellStyle name="40% - Accent3 2 5" xfId="1089" xr:uid="{00000000-0005-0000-0000-000043050000}"/>
    <cellStyle name="40% - Accent3 2 5 2" xfId="3320" xr:uid="{00000000-0005-0000-0000-000044050000}"/>
    <cellStyle name="40% - Accent3 2 5 2 2" xfId="7544" xr:uid="{00000000-0005-0000-0000-000045050000}"/>
    <cellStyle name="40% - Accent3 2 5 2 2 2" xfId="15973" xr:uid="{064A2D6E-CE2A-41DF-8812-58879FFE2F5B}"/>
    <cellStyle name="40% - Accent3 2 5 2 2 3" xfId="24401" xr:uid="{9F52A158-5E3F-4061-9D38-81F3528CEB8D}"/>
    <cellStyle name="40% - Accent3 2 5 2 3" xfId="11755" xr:uid="{FE178537-62CF-43C1-9BD3-AACF8CD6B71D}"/>
    <cellStyle name="40% - Accent3 2 5 2 4" xfId="20184" xr:uid="{73564A92-E3C6-4FEA-AECD-AA8B0E266B8E}"/>
    <cellStyle name="40% - Accent3 2 5 3" xfId="5399" xr:uid="{00000000-0005-0000-0000-000046050000}"/>
    <cellStyle name="40% - Accent3 2 5 3 2" xfId="13828" xr:uid="{EC18D9A1-C52D-41F8-886D-8A6783798773}"/>
    <cellStyle name="40% - Accent3 2 5 3 3" xfId="22256" xr:uid="{27458F11-B307-4828-85F1-6599DD139DC4}"/>
    <cellStyle name="40% - Accent3 2 5 4" xfId="9610" xr:uid="{283601A6-881E-46C6-9EC4-D922A5C858EA}"/>
    <cellStyle name="40% - Accent3 2 5 5" xfId="18039" xr:uid="{786C3C55-82D9-423C-BFD7-648D3FACA351}"/>
    <cellStyle name="40% - Accent3 2 6" xfId="1503" xr:uid="{00000000-0005-0000-0000-000047050000}"/>
    <cellStyle name="40% - Accent3 2 6 2" xfId="3733" xr:uid="{00000000-0005-0000-0000-000048050000}"/>
    <cellStyle name="40% - Accent3 2 6 2 2" xfId="7957" xr:uid="{00000000-0005-0000-0000-000049050000}"/>
    <cellStyle name="40% - Accent3 2 6 2 2 2" xfId="16386" xr:uid="{23B81D61-15C2-450A-AEEC-C6FF92705D2D}"/>
    <cellStyle name="40% - Accent3 2 6 2 2 3" xfId="24814" xr:uid="{B0E07775-3370-4674-96A8-447C066F4008}"/>
    <cellStyle name="40% - Accent3 2 6 2 3" xfId="12168" xr:uid="{2B657EBE-271A-4715-84C1-A92D594C358C}"/>
    <cellStyle name="40% - Accent3 2 6 2 4" xfId="20597" xr:uid="{AABFBFBF-144E-460A-9B80-441B36668775}"/>
    <cellStyle name="40% - Accent3 2 6 3" xfId="5812" xr:uid="{00000000-0005-0000-0000-00004A050000}"/>
    <cellStyle name="40% - Accent3 2 6 3 2" xfId="14241" xr:uid="{9A1C1580-4907-4516-B3B0-989E4F98CF09}"/>
    <cellStyle name="40% - Accent3 2 6 3 3" xfId="22669" xr:uid="{342119C8-FB48-4BDC-B7EE-5A4FB4D5778A}"/>
    <cellStyle name="40% - Accent3 2 6 4" xfId="10023" xr:uid="{FEE759E2-ECA9-45F2-B923-C0659D9E9782}"/>
    <cellStyle name="40% - Accent3 2 6 5" xfId="18452" xr:uid="{A6D20E23-6FB3-46BF-BEDD-B6C89449C9DF}"/>
    <cellStyle name="40% - Accent3 2 7" xfId="1917" xr:uid="{00000000-0005-0000-0000-00004B050000}"/>
    <cellStyle name="40% - Accent3 2 7 2" xfId="4146" xr:uid="{00000000-0005-0000-0000-00004C050000}"/>
    <cellStyle name="40% - Accent3 2 7 2 2" xfId="8370" xr:uid="{00000000-0005-0000-0000-00004D050000}"/>
    <cellStyle name="40% - Accent3 2 7 2 2 2" xfId="16799" xr:uid="{48C41DC2-3DC7-4363-B47C-07FEAAFDF24F}"/>
    <cellStyle name="40% - Accent3 2 7 2 2 3" xfId="25227" xr:uid="{EB1AB627-EE77-4077-AD54-FE11B0EE2565}"/>
    <cellStyle name="40% - Accent3 2 7 2 3" xfId="12581" xr:uid="{1C9969BD-B68E-453A-B31C-94AEFE46631F}"/>
    <cellStyle name="40% - Accent3 2 7 2 4" xfId="21010" xr:uid="{6F945746-BC9B-41EF-AF1C-078AAB712591}"/>
    <cellStyle name="40% - Accent3 2 7 3" xfId="6225" xr:uid="{00000000-0005-0000-0000-00004E050000}"/>
    <cellStyle name="40% - Accent3 2 7 3 2" xfId="14654" xr:uid="{483DDE35-28C2-4C99-87AD-D6B0B320F386}"/>
    <cellStyle name="40% - Accent3 2 7 3 3" xfId="23082" xr:uid="{20A94DA4-6E55-4B0A-BE5C-59CCA928092D}"/>
    <cellStyle name="40% - Accent3 2 7 4" xfId="10436" xr:uid="{C01211C0-A8CD-46B4-927E-11CF70BF22C8}"/>
    <cellStyle name="40% - Accent3 2 7 5" xfId="18865" xr:uid="{7D678C4F-FE61-4541-87A3-66B82A68710B}"/>
    <cellStyle name="40% - Accent3 2 8" xfId="2330" xr:uid="{00000000-0005-0000-0000-00004F050000}"/>
    <cellStyle name="40% - Accent3 2 8 2" xfId="6638" xr:uid="{00000000-0005-0000-0000-000050050000}"/>
    <cellStyle name="40% - Accent3 2 8 2 2" xfId="15067" xr:uid="{00B978EB-53B7-4B10-A205-CDF29E5FDBA4}"/>
    <cellStyle name="40% - Accent3 2 8 2 3" xfId="23495" xr:uid="{AB64C2B0-12E3-4AF7-ABD4-FC9C225E9CA9}"/>
    <cellStyle name="40% - Accent3 2 8 3" xfId="10849" xr:uid="{E20C6AC9-BE84-402A-B082-58FF79E7A300}"/>
    <cellStyle name="40% - Accent3 2 8 4" xfId="19278" xr:uid="{DE8E56B8-B5F5-4C46-AB6D-B54FC8BB690F}"/>
    <cellStyle name="40% - Accent3 2 9" xfId="4572" xr:uid="{00000000-0005-0000-0000-000051050000}"/>
    <cellStyle name="40% - Accent3 2 9 2" xfId="13001" xr:uid="{E6943AC7-8378-46B5-B226-DE64481BBC0D}"/>
    <cellStyle name="40% - Accent3 2 9 3" xfId="21429" xr:uid="{B2446E74-CE38-4759-8EEB-D46BDEF82343}"/>
    <cellStyle name="40% - Accent3 3" xfId="70" xr:uid="{00000000-0005-0000-0000-000052050000}"/>
    <cellStyle name="40% - Accent3 3 10" xfId="17216" xr:uid="{279BF4EC-AD79-477B-B483-35D451670459}"/>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2 2 2" xfId="15565" xr:uid="{E99B72C4-9047-49AC-80EC-42E1CC0B7F74}"/>
    <cellStyle name="40% - Accent3 3 2 2 2 2 3" xfId="23993" xr:uid="{8472DD48-2035-4630-ACE5-DA54817A7D92}"/>
    <cellStyle name="40% - Accent3 3 2 2 2 3" xfId="11347" xr:uid="{EC271860-6A6A-46EB-A316-85EB96BF873E}"/>
    <cellStyle name="40% - Accent3 3 2 2 2 4" xfId="19776" xr:uid="{80E51DD5-30B1-4F13-B7C5-272E23BF7164}"/>
    <cellStyle name="40% - Accent3 3 2 2 3" xfId="4991" xr:uid="{00000000-0005-0000-0000-000057050000}"/>
    <cellStyle name="40% - Accent3 3 2 2 3 2" xfId="13420" xr:uid="{7F2BFEE4-0EBB-4C96-B747-C42B60C4E743}"/>
    <cellStyle name="40% - Accent3 3 2 2 3 3" xfId="21848" xr:uid="{D4A7106F-E4CB-4FD6-B442-C51099FA2F68}"/>
    <cellStyle name="40% - Accent3 3 2 2 4" xfId="9202" xr:uid="{FD9D1AD0-F4E8-4A4A-86B1-FBCAA339AFC1}"/>
    <cellStyle name="40% - Accent3 3 2 2 5" xfId="17631" xr:uid="{87B86614-D19D-4725-B7E0-00C62B0507C9}"/>
    <cellStyle name="40% - Accent3 3 2 3" xfId="1094" xr:uid="{00000000-0005-0000-0000-000058050000}"/>
    <cellStyle name="40% - Accent3 3 2 3 2" xfId="3325" xr:uid="{00000000-0005-0000-0000-000059050000}"/>
    <cellStyle name="40% - Accent3 3 2 3 2 2" xfId="7549" xr:uid="{00000000-0005-0000-0000-00005A050000}"/>
    <cellStyle name="40% - Accent3 3 2 3 2 2 2" xfId="15978" xr:uid="{B5D3B561-EFF3-422C-A8DF-B09186C181E1}"/>
    <cellStyle name="40% - Accent3 3 2 3 2 2 3" xfId="24406" xr:uid="{0B2B110D-3754-49DF-A898-996CE6D6E01A}"/>
    <cellStyle name="40% - Accent3 3 2 3 2 3" xfId="11760" xr:uid="{4820BB25-6D55-44D4-8B70-F1E431BE346C}"/>
    <cellStyle name="40% - Accent3 3 2 3 2 4" xfId="20189" xr:uid="{9EB37B46-BC75-4E75-8C7D-0AB260A8EA8E}"/>
    <cellStyle name="40% - Accent3 3 2 3 3" xfId="5404" xr:uid="{00000000-0005-0000-0000-00005B050000}"/>
    <cellStyle name="40% - Accent3 3 2 3 3 2" xfId="13833" xr:uid="{AB2B85BD-6A15-4DE3-AA22-FAA8AE63FF46}"/>
    <cellStyle name="40% - Accent3 3 2 3 3 3" xfId="22261" xr:uid="{64F3D778-144D-4577-A999-F2B0DA2EDA73}"/>
    <cellStyle name="40% - Accent3 3 2 3 4" xfId="9615" xr:uid="{37B1A827-32C9-46F3-A42A-B05DED553906}"/>
    <cellStyle name="40% - Accent3 3 2 3 5" xfId="18044" xr:uid="{8E652D13-BF05-4DA6-947F-0DB2BEA296EE}"/>
    <cellStyle name="40% - Accent3 3 2 4" xfId="1508" xr:uid="{00000000-0005-0000-0000-00005C050000}"/>
    <cellStyle name="40% - Accent3 3 2 4 2" xfId="3738" xr:uid="{00000000-0005-0000-0000-00005D050000}"/>
    <cellStyle name="40% - Accent3 3 2 4 2 2" xfId="7962" xr:uid="{00000000-0005-0000-0000-00005E050000}"/>
    <cellStyle name="40% - Accent3 3 2 4 2 2 2" xfId="16391" xr:uid="{FCDFAF99-6940-46BD-A7FA-32DAEDB30BAF}"/>
    <cellStyle name="40% - Accent3 3 2 4 2 2 3" xfId="24819" xr:uid="{0FC928A9-2DBB-4ED1-8080-0E6953A535BC}"/>
    <cellStyle name="40% - Accent3 3 2 4 2 3" xfId="12173" xr:uid="{F5F76EC2-2121-48CD-88E9-2D5CA3BD652E}"/>
    <cellStyle name="40% - Accent3 3 2 4 2 4" xfId="20602" xr:uid="{7560DC6F-2FC1-44FF-AA23-2E5EA77DAF14}"/>
    <cellStyle name="40% - Accent3 3 2 4 3" xfId="5817" xr:uid="{00000000-0005-0000-0000-00005F050000}"/>
    <cellStyle name="40% - Accent3 3 2 4 3 2" xfId="14246" xr:uid="{15A166C7-F124-44F5-B37B-52E030364A45}"/>
    <cellStyle name="40% - Accent3 3 2 4 3 3" xfId="22674" xr:uid="{A9665342-5890-4917-AB8B-991556C4887B}"/>
    <cellStyle name="40% - Accent3 3 2 4 4" xfId="10028" xr:uid="{F4454986-F68D-4A40-A703-690D8953D27E}"/>
    <cellStyle name="40% - Accent3 3 2 4 5" xfId="18457" xr:uid="{6DB09205-296A-445C-BFC2-EEC4A9CF171B}"/>
    <cellStyle name="40% - Accent3 3 2 5" xfId="1922" xr:uid="{00000000-0005-0000-0000-000060050000}"/>
    <cellStyle name="40% - Accent3 3 2 5 2" xfId="4151" xr:uid="{00000000-0005-0000-0000-000061050000}"/>
    <cellStyle name="40% - Accent3 3 2 5 2 2" xfId="8375" xr:uid="{00000000-0005-0000-0000-000062050000}"/>
    <cellStyle name="40% - Accent3 3 2 5 2 2 2" xfId="16804" xr:uid="{B43FE906-B891-49BE-97E4-25955B8704A9}"/>
    <cellStyle name="40% - Accent3 3 2 5 2 2 3" xfId="25232" xr:uid="{4248011D-FD12-45E1-A28D-430C9E3F201C}"/>
    <cellStyle name="40% - Accent3 3 2 5 2 3" xfId="12586" xr:uid="{53F3DEEC-5FE7-4350-ABB5-EA405466DA60}"/>
    <cellStyle name="40% - Accent3 3 2 5 2 4" xfId="21015" xr:uid="{6DF5B578-C7C9-4E1C-B782-31989C5B5790}"/>
    <cellStyle name="40% - Accent3 3 2 5 3" xfId="6230" xr:uid="{00000000-0005-0000-0000-000063050000}"/>
    <cellStyle name="40% - Accent3 3 2 5 3 2" xfId="14659" xr:uid="{36F6C54A-74D7-411E-8AA9-19CC40085253}"/>
    <cellStyle name="40% - Accent3 3 2 5 3 3" xfId="23087" xr:uid="{E6CB44FD-2172-4012-A95B-13407BEAC496}"/>
    <cellStyle name="40% - Accent3 3 2 5 4" xfId="10441" xr:uid="{E2D85853-8F45-4E11-82D5-FF241251DCA9}"/>
    <cellStyle name="40% - Accent3 3 2 5 5" xfId="18870" xr:uid="{84AC16EA-5B92-4324-A4A8-8233132D82BF}"/>
    <cellStyle name="40% - Accent3 3 2 6" xfId="2335" xr:uid="{00000000-0005-0000-0000-000064050000}"/>
    <cellStyle name="40% - Accent3 3 2 6 2" xfId="6643" xr:uid="{00000000-0005-0000-0000-000065050000}"/>
    <cellStyle name="40% - Accent3 3 2 6 2 2" xfId="15072" xr:uid="{3B72B360-EA9B-4900-B5E8-1699625F53E2}"/>
    <cellStyle name="40% - Accent3 3 2 6 2 3" xfId="23500" xr:uid="{2F1B514B-A1E9-488B-8175-55B57BDAECCC}"/>
    <cellStyle name="40% - Accent3 3 2 6 3" xfId="10854" xr:uid="{06BD98C2-196B-4022-A1B7-7EB731FCD76E}"/>
    <cellStyle name="40% - Accent3 3 2 6 4" xfId="19283" xr:uid="{2893806B-C576-4252-8F6E-279646EE3352}"/>
    <cellStyle name="40% - Accent3 3 2 7" xfId="4577" xr:uid="{00000000-0005-0000-0000-000066050000}"/>
    <cellStyle name="40% - Accent3 3 2 7 2" xfId="13006" xr:uid="{9CC1E78D-4D1D-4FA9-93BB-A04831602572}"/>
    <cellStyle name="40% - Accent3 3 2 7 3" xfId="21434" xr:uid="{A3836392-BD74-462D-B2EE-DAF39E841F21}"/>
    <cellStyle name="40% - Accent3 3 2 8" xfId="8788" xr:uid="{40A7DA22-1CDD-421B-ADD0-6FDBE6F3F51A}"/>
    <cellStyle name="40% - Accent3 3 2 9" xfId="17217" xr:uid="{8573A251-45C4-477E-B7F0-1CE129D0C282}"/>
    <cellStyle name="40% - Accent3 3 3" xfId="640" xr:uid="{00000000-0005-0000-0000-000067050000}"/>
    <cellStyle name="40% - Accent3 3 3 2" xfId="2911" xr:uid="{00000000-0005-0000-0000-000068050000}"/>
    <cellStyle name="40% - Accent3 3 3 2 2" xfId="7135" xr:uid="{00000000-0005-0000-0000-000069050000}"/>
    <cellStyle name="40% - Accent3 3 3 2 2 2" xfId="15564" xr:uid="{670AC182-B948-4993-AF61-BCDB2E16086F}"/>
    <cellStyle name="40% - Accent3 3 3 2 2 3" xfId="23992" xr:uid="{61404BE7-4C1A-4AE5-B810-312DB8936E94}"/>
    <cellStyle name="40% - Accent3 3 3 2 3" xfId="11346" xr:uid="{AEAE6663-F4A5-473E-BC6D-54048654E82D}"/>
    <cellStyle name="40% - Accent3 3 3 2 4" xfId="19775" xr:uid="{0EA9D997-32EF-4AB0-B7A6-591A7595DFD3}"/>
    <cellStyle name="40% - Accent3 3 3 3" xfId="4990" xr:uid="{00000000-0005-0000-0000-00006A050000}"/>
    <cellStyle name="40% - Accent3 3 3 3 2" xfId="13419" xr:uid="{83C99120-B370-46C5-BE22-B978E4959B23}"/>
    <cellStyle name="40% - Accent3 3 3 3 3" xfId="21847" xr:uid="{9758BEAF-E7EC-4459-8E22-DD79F2468010}"/>
    <cellStyle name="40% - Accent3 3 3 4" xfId="9201" xr:uid="{C703DB45-F874-462B-892B-09D272A17578}"/>
    <cellStyle name="40% - Accent3 3 3 5" xfId="17630" xr:uid="{1F068D64-1C25-417A-A9FC-371D2B39AD57}"/>
    <cellStyle name="40% - Accent3 3 4" xfId="1093" xr:uid="{00000000-0005-0000-0000-00006B050000}"/>
    <cellStyle name="40% - Accent3 3 4 2" xfId="3324" xr:uid="{00000000-0005-0000-0000-00006C050000}"/>
    <cellStyle name="40% - Accent3 3 4 2 2" xfId="7548" xr:uid="{00000000-0005-0000-0000-00006D050000}"/>
    <cellStyle name="40% - Accent3 3 4 2 2 2" xfId="15977" xr:uid="{EA6D317D-BBE3-482D-ABE9-AFB7120C94CB}"/>
    <cellStyle name="40% - Accent3 3 4 2 2 3" xfId="24405" xr:uid="{595F20A6-9228-4D75-9587-44D9837F6AC6}"/>
    <cellStyle name="40% - Accent3 3 4 2 3" xfId="11759" xr:uid="{2A5139BB-8F8D-46BB-BF64-39AB2B5D6A9A}"/>
    <cellStyle name="40% - Accent3 3 4 2 4" xfId="20188" xr:uid="{F76F182F-F3FD-436A-B4E1-4A46D3D755E1}"/>
    <cellStyle name="40% - Accent3 3 4 3" xfId="5403" xr:uid="{00000000-0005-0000-0000-00006E050000}"/>
    <cellStyle name="40% - Accent3 3 4 3 2" xfId="13832" xr:uid="{033792E0-346A-44E7-96F0-DCB420CCCB02}"/>
    <cellStyle name="40% - Accent3 3 4 3 3" xfId="22260" xr:uid="{80F7107C-A162-4014-AD87-44E8016B40A8}"/>
    <cellStyle name="40% - Accent3 3 4 4" xfId="9614" xr:uid="{CD832068-A11A-4B7E-BF45-54ECD75AF61F}"/>
    <cellStyle name="40% - Accent3 3 4 5" xfId="18043" xr:uid="{E3393B8D-C000-4103-B364-A3AB7CC79668}"/>
    <cellStyle name="40% - Accent3 3 5" xfId="1507" xr:uid="{00000000-0005-0000-0000-00006F050000}"/>
    <cellStyle name="40% - Accent3 3 5 2" xfId="3737" xr:uid="{00000000-0005-0000-0000-000070050000}"/>
    <cellStyle name="40% - Accent3 3 5 2 2" xfId="7961" xr:uid="{00000000-0005-0000-0000-000071050000}"/>
    <cellStyle name="40% - Accent3 3 5 2 2 2" xfId="16390" xr:uid="{CA25CEDB-890A-4C4B-87A7-024CEEB60C5D}"/>
    <cellStyle name="40% - Accent3 3 5 2 2 3" xfId="24818" xr:uid="{1B2D3AC5-D088-44DA-ADB3-A51482327A99}"/>
    <cellStyle name="40% - Accent3 3 5 2 3" xfId="12172" xr:uid="{CB4CA7E1-04EA-4746-A46B-849605237D8B}"/>
    <cellStyle name="40% - Accent3 3 5 2 4" xfId="20601" xr:uid="{03B28F02-CE76-4B4D-B98A-8EB60514A5BB}"/>
    <cellStyle name="40% - Accent3 3 5 3" xfId="5816" xr:uid="{00000000-0005-0000-0000-000072050000}"/>
    <cellStyle name="40% - Accent3 3 5 3 2" xfId="14245" xr:uid="{33314202-051B-4E5F-B60C-678E839D8CA6}"/>
    <cellStyle name="40% - Accent3 3 5 3 3" xfId="22673" xr:uid="{6115C77B-DF58-473B-8205-2901C5B08F44}"/>
    <cellStyle name="40% - Accent3 3 5 4" xfId="10027" xr:uid="{B09680E6-B53E-4C5E-A401-30919FA2099D}"/>
    <cellStyle name="40% - Accent3 3 5 5" xfId="18456" xr:uid="{043271A7-16EE-43AF-8DA6-44F55EA00694}"/>
    <cellStyle name="40% - Accent3 3 6" xfId="1921" xr:uid="{00000000-0005-0000-0000-000073050000}"/>
    <cellStyle name="40% - Accent3 3 6 2" xfId="4150" xr:uid="{00000000-0005-0000-0000-000074050000}"/>
    <cellStyle name="40% - Accent3 3 6 2 2" xfId="8374" xr:uid="{00000000-0005-0000-0000-000075050000}"/>
    <cellStyle name="40% - Accent3 3 6 2 2 2" xfId="16803" xr:uid="{086D57D5-0A82-4D4E-9241-28EECB5A8501}"/>
    <cellStyle name="40% - Accent3 3 6 2 2 3" xfId="25231" xr:uid="{65D6460B-CE49-443B-8DDC-047E097C0485}"/>
    <cellStyle name="40% - Accent3 3 6 2 3" xfId="12585" xr:uid="{258CE856-5710-4ACB-8015-7A9E16FCD8B0}"/>
    <cellStyle name="40% - Accent3 3 6 2 4" xfId="21014" xr:uid="{2D56193A-0B56-48FC-B5E6-575809DAA977}"/>
    <cellStyle name="40% - Accent3 3 6 3" xfId="6229" xr:uid="{00000000-0005-0000-0000-000076050000}"/>
    <cellStyle name="40% - Accent3 3 6 3 2" xfId="14658" xr:uid="{63F92F15-60F2-433A-A9E9-CA0528E61F28}"/>
    <cellStyle name="40% - Accent3 3 6 3 3" xfId="23086" xr:uid="{ED3E1F2C-16A4-4E7F-B4F5-64EF4F7E1AA7}"/>
    <cellStyle name="40% - Accent3 3 6 4" xfId="10440" xr:uid="{C78ACC5C-CDC8-463C-87FA-9C77EF1DADFA}"/>
    <cellStyle name="40% - Accent3 3 6 5" xfId="18869" xr:uid="{F821B440-1B32-445F-A5B6-F85C62D4E9B7}"/>
    <cellStyle name="40% - Accent3 3 7" xfId="2334" xr:uid="{00000000-0005-0000-0000-000077050000}"/>
    <cellStyle name="40% - Accent3 3 7 2" xfId="6642" xr:uid="{00000000-0005-0000-0000-000078050000}"/>
    <cellStyle name="40% - Accent3 3 7 2 2" xfId="15071" xr:uid="{B398185E-5FD0-41BB-920F-D90ABEA6457C}"/>
    <cellStyle name="40% - Accent3 3 7 2 3" xfId="23499" xr:uid="{DC4F2C87-5A91-4029-97C3-0C4429729197}"/>
    <cellStyle name="40% - Accent3 3 7 3" xfId="10853" xr:uid="{0D291A04-61DE-41E8-8390-BD572A2A2940}"/>
    <cellStyle name="40% - Accent3 3 7 4" xfId="19282" xr:uid="{A3CF7647-B4D9-4DF6-93CF-AE6EAC284318}"/>
    <cellStyle name="40% - Accent3 3 8" xfId="4576" xr:uid="{00000000-0005-0000-0000-000079050000}"/>
    <cellStyle name="40% - Accent3 3 8 2" xfId="13005" xr:uid="{FA776190-9AC6-4D84-A078-89F90E21E2A8}"/>
    <cellStyle name="40% - Accent3 3 8 3" xfId="21433" xr:uid="{47E34329-8B37-4894-BB88-325E7E57D64F}"/>
    <cellStyle name="40% - Accent3 3 9" xfId="8787" xr:uid="{F4627930-8329-4950-866D-3C5051F6F089}"/>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2 2 2" xfId="15566" xr:uid="{BAA80D18-AA7F-4702-8786-C8E85570545C}"/>
    <cellStyle name="40% - Accent3 4 2 2 2 3" xfId="23994" xr:uid="{D8806ECC-4645-4EB9-B7CD-93D0CD1C2FD4}"/>
    <cellStyle name="40% - Accent3 4 2 2 3" xfId="11348" xr:uid="{D199948A-1A5A-4D16-8577-6F7AD0B8D58F}"/>
    <cellStyle name="40% - Accent3 4 2 2 4" xfId="19777" xr:uid="{E408B0FC-C0CE-4EE8-B9DE-3D566552F357}"/>
    <cellStyle name="40% - Accent3 4 2 3" xfId="4992" xr:uid="{00000000-0005-0000-0000-00007E050000}"/>
    <cellStyle name="40% - Accent3 4 2 3 2" xfId="13421" xr:uid="{9687036E-22DB-4593-BCD8-E3512B11EB85}"/>
    <cellStyle name="40% - Accent3 4 2 3 3" xfId="21849" xr:uid="{FF5236E0-38C7-44D9-A67F-F9C6DB3534A6}"/>
    <cellStyle name="40% - Accent3 4 2 4" xfId="9203" xr:uid="{3EA183E8-4EE2-4C51-ADB1-D2D129B61BC9}"/>
    <cellStyle name="40% - Accent3 4 2 5" xfId="17632" xr:uid="{6C54BD60-675E-477F-8742-77F1E672E79E}"/>
    <cellStyle name="40% - Accent3 4 3" xfId="1095" xr:uid="{00000000-0005-0000-0000-00007F050000}"/>
    <cellStyle name="40% - Accent3 4 3 2" xfId="3326" xr:uid="{00000000-0005-0000-0000-000080050000}"/>
    <cellStyle name="40% - Accent3 4 3 2 2" xfId="7550" xr:uid="{00000000-0005-0000-0000-000081050000}"/>
    <cellStyle name="40% - Accent3 4 3 2 2 2" xfId="15979" xr:uid="{6CD28055-9015-4C98-B6AF-0EB0D074F12C}"/>
    <cellStyle name="40% - Accent3 4 3 2 2 3" xfId="24407" xr:uid="{FA757C2E-8EBB-4AA8-9D98-F4DBBC09007B}"/>
    <cellStyle name="40% - Accent3 4 3 2 3" xfId="11761" xr:uid="{E7B0A3E4-114B-4856-B0F6-A7350C65866A}"/>
    <cellStyle name="40% - Accent3 4 3 2 4" xfId="20190" xr:uid="{900EBC55-0AA2-42DF-BFB1-394E460F9102}"/>
    <cellStyle name="40% - Accent3 4 3 3" xfId="5405" xr:uid="{00000000-0005-0000-0000-000082050000}"/>
    <cellStyle name="40% - Accent3 4 3 3 2" xfId="13834" xr:uid="{85ACAEC2-E60D-451E-ADE9-1081A83DAE36}"/>
    <cellStyle name="40% - Accent3 4 3 3 3" xfId="22262" xr:uid="{76A5C866-7559-47E1-B6AE-4D6460A4FD1D}"/>
    <cellStyle name="40% - Accent3 4 3 4" xfId="9616" xr:uid="{B1F946C6-F858-482B-9C14-D596DA593695}"/>
    <cellStyle name="40% - Accent3 4 3 5" xfId="18045" xr:uid="{826F5549-E3D1-45A4-B1DA-756FAC12D585}"/>
    <cellStyle name="40% - Accent3 4 4" xfId="1509" xr:uid="{00000000-0005-0000-0000-000083050000}"/>
    <cellStyle name="40% - Accent3 4 4 2" xfId="3739" xr:uid="{00000000-0005-0000-0000-000084050000}"/>
    <cellStyle name="40% - Accent3 4 4 2 2" xfId="7963" xr:uid="{00000000-0005-0000-0000-000085050000}"/>
    <cellStyle name="40% - Accent3 4 4 2 2 2" xfId="16392" xr:uid="{F38ECCD9-1F7B-4522-8B76-086DEE4720B9}"/>
    <cellStyle name="40% - Accent3 4 4 2 2 3" xfId="24820" xr:uid="{C13076FE-16C9-4C38-B398-CA48424A51A0}"/>
    <cellStyle name="40% - Accent3 4 4 2 3" xfId="12174" xr:uid="{B0EA2147-D337-4890-B700-5A31F0180633}"/>
    <cellStyle name="40% - Accent3 4 4 2 4" xfId="20603" xr:uid="{CB084069-9BE4-499C-9225-1776A038080E}"/>
    <cellStyle name="40% - Accent3 4 4 3" xfId="5818" xr:uid="{00000000-0005-0000-0000-000086050000}"/>
    <cellStyle name="40% - Accent3 4 4 3 2" xfId="14247" xr:uid="{4FE23A5F-2DDC-42ED-8B9F-6D470836F9F8}"/>
    <cellStyle name="40% - Accent3 4 4 3 3" xfId="22675" xr:uid="{EB491CD3-5264-4C03-84C8-BFD38176051A}"/>
    <cellStyle name="40% - Accent3 4 4 4" xfId="10029" xr:uid="{F7E7F275-3474-432F-B4F5-A9AD71AC0F54}"/>
    <cellStyle name="40% - Accent3 4 4 5" xfId="18458" xr:uid="{B1A902B7-5ECD-41C2-A443-A1809E474ADD}"/>
    <cellStyle name="40% - Accent3 4 5" xfId="1923" xr:uid="{00000000-0005-0000-0000-000087050000}"/>
    <cellStyle name="40% - Accent3 4 5 2" xfId="4152" xr:uid="{00000000-0005-0000-0000-000088050000}"/>
    <cellStyle name="40% - Accent3 4 5 2 2" xfId="8376" xr:uid="{00000000-0005-0000-0000-000089050000}"/>
    <cellStyle name="40% - Accent3 4 5 2 2 2" xfId="16805" xr:uid="{29956184-1901-4A8E-ABA9-F289FC6141D7}"/>
    <cellStyle name="40% - Accent3 4 5 2 2 3" xfId="25233" xr:uid="{D3BE560E-6E4C-4C79-AF6A-D28A44268870}"/>
    <cellStyle name="40% - Accent3 4 5 2 3" xfId="12587" xr:uid="{A11D73CD-3378-4BD7-9DAF-48FCA4E8A1DA}"/>
    <cellStyle name="40% - Accent3 4 5 2 4" xfId="21016" xr:uid="{FD17C7D4-D545-4387-AAEF-E2721A8D221E}"/>
    <cellStyle name="40% - Accent3 4 5 3" xfId="6231" xr:uid="{00000000-0005-0000-0000-00008A050000}"/>
    <cellStyle name="40% - Accent3 4 5 3 2" xfId="14660" xr:uid="{4EE02AC1-7647-41BE-971D-BFB7BAFA2DC5}"/>
    <cellStyle name="40% - Accent3 4 5 3 3" xfId="23088" xr:uid="{018D91C0-5E29-4BC8-A400-804335D50A15}"/>
    <cellStyle name="40% - Accent3 4 5 4" xfId="10442" xr:uid="{047D1F6B-94A7-4947-89A1-FBAEE0D1C161}"/>
    <cellStyle name="40% - Accent3 4 5 5" xfId="18871" xr:uid="{0B029B8D-E0F4-4166-BDFE-4A9EF3E8007E}"/>
    <cellStyle name="40% - Accent3 4 6" xfId="2336" xr:uid="{00000000-0005-0000-0000-00008B050000}"/>
    <cellStyle name="40% - Accent3 4 6 2" xfId="6644" xr:uid="{00000000-0005-0000-0000-00008C050000}"/>
    <cellStyle name="40% - Accent3 4 6 2 2" xfId="15073" xr:uid="{1E1E87B6-85DB-45E5-B838-9BF5BFE5655D}"/>
    <cellStyle name="40% - Accent3 4 6 2 3" xfId="23501" xr:uid="{F74A3D70-7E0B-4630-B2E4-278DF90FF862}"/>
    <cellStyle name="40% - Accent3 4 6 3" xfId="10855" xr:uid="{1B4B863A-4234-4A91-8720-4AA93361B2EF}"/>
    <cellStyle name="40% - Accent3 4 6 4" xfId="19284" xr:uid="{61B0099A-B5C8-4485-B9A3-54279160F8DE}"/>
    <cellStyle name="40% - Accent3 4 7" xfId="4578" xr:uid="{00000000-0005-0000-0000-00008D050000}"/>
    <cellStyle name="40% - Accent3 4 7 2" xfId="13007" xr:uid="{C0C8A140-FB37-4A3B-AFBA-BA6171A6BFAC}"/>
    <cellStyle name="40% - Accent3 4 7 3" xfId="21435" xr:uid="{39047999-94A7-46AD-9915-4F946BE8C938}"/>
    <cellStyle name="40% - Accent3 4 8" xfId="8789" xr:uid="{0356CBBF-81CD-4AA7-97B9-3819920531FA}"/>
    <cellStyle name="40% - Accent3 4 9" xfId="17218" xr:uid="{6C0A9C75-E593-4297-902F-68E9BF7CD7BB}"/>
    <cellStyle name="40% - Accent3 5" xfId="635" xr:uid="{00000000-0005-0000-0000-00008E050000}"/>
    <cellStyle name="40% - Accent3 5 2" xfId="2906" xr:uid="{00000000-0005-0000-0000-00008F050000}"/>
    <cellStyle name="40% - Accent3 5 2 2" xfId="7130" xr:uid="{00000000-0005-0000-0000-000090050000}"/>
    <cellStyle name="40% - Accent3 5 2 2 2" xfId="15559" xr:uid="{3EA5254C-A117-4F02-8928-94E9ADBCEF7F}"/>
    <cellStyle name="40% - Accent3 5 2 2 3" xfId="23987" xr:uid="{B03C20FA-F90B-41C7-AF2C-FFE23E00F0C9}"/>
    <cellStyle name="40% - Accent3 5 2 3" xfId="11341" xr:uid="{EA4C21D9-BA61-4C78-A82E-9B51D06EA57E}"/>
    <cellStyle name="40% - Accent3 5 2 4" xfId="19770" xr:uid="{FEEC7BE3-1136-4A37-BB96-F7F820BC6921}"/>
    <cellStyle name="40% - Accent3 5 3" xfId="4985" xr:uid="{00000000-0005-0000-0000-000091050000}"/>
    <cellStyle name="40% - Accent3 5 3 2" xfId="13414" xr:uid="{6106892C-EBC3-48F7-AA52-1DE42329B499}"/>
    <cellStyle name="40% - Accent3 5 3 3" xfId="21842" xr:uid="{A8EA035F-261B-4169-BBE5-E69BEAA18597}"/>
    <cellStyle name="40% - Accent3 5 4" xfId="9196" xr:uid="{662922C2-3D86-43CC-B1F8-D139B45DE03B}"/>
    <cellStyle name="40% - Accent3 5 5" xfId="17625" xr:uid="{28E79B79-BED8-499D-8C4D-9E62481EE130}"/>
    <cellStyle name="40% - Accent3 6" xfId="1088" xr:uid="{00000000-0005-0000-0000-000092050000}"/>
    <cellStyle name="40% - Accent3 6 2" xfId="3319" xr:uid="{00000000-0005-0000-0000-000093050000}"/>
    <cellStyle name="40% - Accent3 6 2 2" xfId="7543" xr:uid="{00000000-0005-0000-0000-000094050000}"/>
    <cellStyle name="40% - Accent3 6 2 2 2" xfId="15972" xr:uid="{016A2B90-0EEF-4461-BF24-233D48FBC664}"/>
    <cellStyle name="40% - Accent3 6 2 2 3" xfId="24400" xr:uid="{AEDF0427-44EB-431A-BA3F-EFDE0EF88540}"/>
    <cellStyle name="40% - Accent3 6 2 3" xfId="11754" xr:uid="{EC996253-4085-4C3C-B373-C087B9A13843}"/>
    <cellStyle name="40% - Accent3 6 2 4" xfId="20183" xr:uid="{3B9A4D21-B940-4CDC-B5BD-BF3E9781BBEE}"/>
    <cellStyle name="40% - Accent3 6 3" xfId="5398" xr:uid="{00000000-0005-0000-0000-000095050000}"/>
    <cellStyle name="40% - Accent3 6 3 2" xfId="13827" xr:uid="{0767DC35-D0D9-4887-95C2-E1AF1AA9451E}"/>
    <cellStyle name="40% - Accent3 6 3 3" xfId="22255" xr:uid="{B42F7B8E-049E-4FD1-8719-A026BC507C7D}"/>
    <cellStyle name="40% - Accent3 6 4" xfId="9609" xr:uid="{1ECC9B80-66CB-4C9A-A330-5727670A39B8}"/>
    <cellStyle name="40% - Accent3 6 5" xfId="18038" xr:uid="{7BD921A6-91DC-4A8A-928F-1AB4C93F1B71}"/>
    <cellStyle name="40% - Accent3 7" xfId="1502" xr:uid="{00000000-0005-0000-0000-000096050000}"/>
    <cellStyle name="40% - Accent3 7 2" xfId="3732" xr:uid="{00000000-0005-0000-0000-000097050000}"/>
    <cellStyle name="40% - Accent3 7 2 2" xfId="7956" xr:uid="{00000000-0005-0000-0000-000098050000}"/>
    <cellStyle name="40% - Accent3 7 2 2 2" xfId="16385" xr:uid="{833C34C7-81B0-443F-9FF3-AD33A25A4A18}"/>
    <cellStyle name="40% - Accent3 7 2 2 3" xfId="24813" xr:uid="{5007B3CF-AA14-4DD2-9E7B-D06EEADEC16F}"/>
    <cellStyle name="40% - Accent3 7 2 3" xfId="12167" xr:uid="{D28042F0-DE78-4EB7-83BC-AED5F8AC0457}"/>
    <cellStyle name="40% - Accent3 7 2 4" xfId="20596" xr:uid="{7701C6DC-F8EF-4EFA-9A87-39A28A295048}"/>
    <cellStyle name="40% - Accent3 7 3" xfId="5811" xr:uid="{00000000-0005-0000-0000-000099050000}"/>
    <cellStyle name="40% - Accent3 7 3 2" xfId="14240" xr:uid="{9A87132E-73E2-448B-B633-FF2861DCBA2D}"/>
    <cellStyle name="40% - Accent3 7 3 3" xfId="22668" xr:uid="{BA8844E4-F30D-454A-8E00-D0274E3AACD0}"/>
    <cellStyle name="40% - Accent3 7 4" xfId="10022" xr:uid="{1B22B525-EC5A-4D0F-BF12-75E64BC0FF2A}"/>
    <cellStyle name="40% - Accent3 7 5" xfId="18451" xr:uid="{EAC8B084-4497-4B42-ABFD-E90F105C3588}"/>
    <cellStyle name="40% - Accent3 8" xfId="1916" xr:uid="{00000000-0005-0000-0000-00009A050000}"/>
    <cellStyle name="40% - Accent3 8 2" xfId="4145" xr:uid="{00000000-0005-0000-0000-00009B050000}"/>
    <cellStyle name="40% - Accent3 8 2 2" xfId="8369" xr:uid="{00000000-0005-0000-0000-00009C050000}"/>
    <cellStyle name="40% - Accent3 8 2 2 2" xfId="16798" xr:uid="{B1BBE901-54CD-48C4-9A1C-D9C874D1070D}"/>
    <cellStyle name="40% - Accent3 8 2 2 3" xfId="25226" xr:uid="{B0FFDBBA-C55B-4768-8D2C-173E188D9E10}"/>
    <cellStyle name="40% - Accent3 8 2 3" xfId="12580" xr:uid="{D97CED97-E306-4A4B-A1D2-BD3F3B7FF86F}"/>
    <cellStyle name="40% - Accent3 8 2 4" xfId="21009" xr:uid="{9A5203A5-2A9F-4DB8-9095-A28A1832803B}"/>
    <cellStyle name="40% - Accent3 8 3" xfId="6224" xr:uid="{00000000-0005-0000-0000-00009D050000}"/>
    <cellStyle name="40% - Accent3 8 3 2" xfId="14653" xr:uid="{8768F718-202B-4371-879A-C0D8AF36C951}"/>
    <cellStyle name="40% - Accent3 8 3 3" xfId="23081" xr:uid="{3471FD7D-F6D9-4FCD-BD8E-8785A9A5074F}"/>
    <cellStyle name="40% - Accent3 8 4" xfId="10435" xr:uid="{26926186-805E-4C4D-B7DB-119237DE8D2D}"/>
    <cellStyle name="40% - Accent3 8 5" xfId="18864" xr:uid="{9173A0B5-DC0C-493F-B23C-7F4C81E753C9}"/>
    <cellStyle name="40% - Accent3 9" xfId="2329" xr:uid="{00000000-0005-0000-0000-00009E050000}"/>
    <cellStyle name="40% - Accent3 9 2" xfId="6637" xr:uid="{00000000-0005-0000-0000-00009F050000}"/>
    <cellStyle name="40% - Accent3 9 2 2" xfId="15066" xr:uid="{A9FD6C05-2436-4ED4-BFB9-DDB9E44BA1E0}"/>
    <cellStyle name="40% - Accent3 9 2 3" xfId="23494" xr:uid="{4231E14C-E500-4B8A-B9AD-D375161B788F}"/>
    <cellStyle name="40% - Accent3 9 3" xfId="10848" xr:uid="{9180693D-7BD6-4C39-9FF1-4EFD2CA66CB5}"/>
    <cellStyle name="40% - Accent3 9 4" xfId="19277" xr:uid="{07398A6A-5A69-45A5-BD02-0A55DC68A418}"/>
    <cellStyle name="40% - Accent4" xfId="73" builtinId="43" customBuiltin="1"/>
    <cellStyle name="40% - Accent4 10" xfId="4579" xr:uid="{00000000-0005-0000-0000-0000A1050000}"/>
    <cellStyle name="40% - Accent4 10 2" xfId="13008" xr:uid="{B311CD25-9201-44BF-9A9F-B5C926ED1F6D}"/>
    <cellStyle name="40% - Accent4 10 3" xfId="21436" xr:uid="{84840FC5-0C2A-4999-9A0B-251367EAA84C}"/>
    <cellStyle name="40% - Accent4 11" xfId="8790" xr:uid="{D11B4D3F-0062-4FEA-B8BF-21C9C027AAF2}"/>
    <cellStyle name="40% - Accent4 12" xfId="17219" xr:uid="{3BE9CDD1-8323-4F29-BA06-20CA8611DFD2}"/>
    <cellStyle name="40% - Accent4 2" xfId="74" xr:uid="{00000000-0005-0000-0000-0000A2050000}"/>
    <cellStyle name="40% - Accent4 2 10" xfId="8791" xr:uid="{4ACED152-E324-4656-BDE2-4C42E1F8E7CD}"/>
    <cellStyle name="40% - Accent4 2 11" xfId="17220" xr:uid="{13DDEC53-B06E-42A2-9788-10E219DA7CB6}"/>
    <cellStyle name="40% - Accent4 2 2" xfId="75" xr:uid="{00000000-0005-0000-0000-0000A3050000}"/>
    <cellStyle name="40% - Accent4 2 2 10" xfId="17221" xr:uid="{86AB2C93-FCE1-44AB-BD1E-349B82F13E2F}"/>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2 2 2" xfId="15570" xr:uid="{1055D551-6F2D-4DD7-8FF6-D170199B44A5}"/>
    <cellStyle name="40% - Accent4 2 2 2 2 2 2 3" xfId="23998" xr:uid="{CC6E6235-4963-45FE-BE1D-21EBDB498CF2}"/>
    <cellStyle name="40% - Accent4 2 2 2 2 2 3" xfId="11352" xr:uid="{8125B7E3-B84F-4B96-8C23-B43CA3B91A99}"/>
    <cellStyle name="40% - Accent4 2 2 2 2 2 4" xfId="19781" xr:uid="{99681B6A-C40E-481F-98ED-3254A6B52BD3}"/>
    <cellStyle name="40% - Accent4 2 2 2 2 3" xfId="4996" xr:uid="{00000000-0005-0000-0000-0000A8050000}"/>
    <cellStyle name="40% - Accent4 2 2 2 2 3 2" xfId="13425" xr:uid="{1B90DB18-E1A2-4566-875B-C7BA5EA90885}"/>
    <cellStyle name="40% - Accent4 2 2 2 2 3 3" xfId="21853" xr:uid="{C55091E8-6F88-4F11-A164-8E94AE64077E}"/>
    <cellStyle name="40% - Accent4 2 2 2 2 4" xfId="9207" xr:uid="{0B359D93-27E6-481C-A368-2BC46C85A403}"/>
    <cellStyle name="40% - Accent4 2 2 2 2 5" xfId="17636" xr:uid="{0A8DABD1-A138-48A4-A36F-7DE6DABFEFA4}"/>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2 2 2" xfId="15983" xr:uid="{9049C731-90D8-4F5D-940C-1C3251C1DBBA}"/>
    <cellStyle name="40% - Accent4 2 2 2 3 2 2 3" xfId="24411" xr:uid="{E28F8E95-20FE-4288-BBBC-ABA4FC5C7C06}"/>
    <cellStyle name="40% - Accent4 2 2 2 3 2 3" xfId="11765" xr:uid="{C9114D85-F7D5-4CE7-AC31-C334431E56D6}"/>
    <cellStyle name="40% - Accent4 2 2 2 3 2 4" xfId="20194" xr:uid="{F671CE4C-B122-4457-AAC6-C12065A02CFE}"/>
    <cellStyle name="40% - Accent4 2 2 2 3 3" xfId="5409" xr:uid="{00000000-0005-0000-0000-0000AC050000}"/>
    <cellStyle name="40% - Accent4 2 2 2 3 3 2" xfId="13838" xr:uid="{C907EE6D-1F0E-4277-9AF1-96B9A8038331}"/>
    <cellStyle name="40% - Accent4 2 2 2 3 3 3" xfId="22266" xr:uid="{8FF4221E-16C4-4158-8DEF-4D53399F9876}"/>
    <cellStyle name="40% - Accent4 2 2 2 3 4" xfId="9620" xr:uid="{F6DED202-DFC9-4426-A5E9-7D495DC0899F}"/>
    <cellStyle name="40% - Accent4 2 2 2 3 5" xfId="18049" xr:uid="{2A4357CB-3B0C-4BF1-A2F2-E7C81850DFCB}"/>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2 2 2" xfId="16396" xr:uid="{D8A0664E-2C3C-465E-923D-97026C1F3D66}"/>
    <cellStyle name="40% - Accent4 2 2 2 4 2 2 3" xfId="24824" xr:uid="{065AA144-F22D-4515-A705-7B3C757E931C}"/>
    <cellStyle name="40% - Accent4 2 2 2 4 2 3" xfId="12178" xr:uid="{9AE430EE-7A9F-4593-80FA-8EC0C72E971F}"/>
    <cellStyle name="40% - Accent4 2 2 2 4 2 4" xfId="20607" xr:uid="{0EA09744-02DD-486F-8934-9E5D19C6F232}"/>
    <cellStyle name="40% - Accent4 2 2 2 4 3" xfId="5822" xr:uid="{00000000-0005-0000-0000-0000B0050000}"/>
    <cellStyle name="40% - Accent4 2 2 2 4 3 2" xfId="14251" xr:uid="{EDBB5147-E4C3-4EAA-90BB-A6A67455AFE0}"/>
    <cellStyle name="40% - Accent4 2 2 2 4 3 3" xfId="22679" xr:uid="{249E6981-3654-4A6D-9EFA-EF6D849765C2}"/>
    <cellStyle name="40% - Accent4 2 2 2 4 4" xfId="10033" xr:uid="{9E3DFF92-761E-401D-BE49-F66AC50FB5A8}"/>
    <cellStyle name="40% - Accent4 2 2 2 4 5" xfId="18462" xr:uid="{DADE834E-3CB5-4B41-A666-8975B701CB4D}"/>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2 2 2" xfId="16809" xr:uid="{53A08B42-A0D3-40CB-BE6E-28C2574FE480}"/>
    <cellStyle name="40% - Accent4 2 2 2 5 2 2 3" xfId="25237" xr:uid="{0F6EF580-2CCC-4C82-9A6F-57E87D0FD5D7}"/>
    <cellStyle name="40% - Accent4 2 2 2 5 2 3" xfId="12591" xr:uid="{DB8BF909-845E-468A-A05C-821B050A883F}"/>
    <cellStyle name="40% - Accent4 2 2 2 5 2 4" xfId="21020" xr:uid="{777332BA-06A6-42E0-9F9D-93CB67F82D1C}"/>
    <cellStyle name="40% - Accent4 2 2 2 5 3" xfId="6235" xr:uid="{00000000-0005-0000-0000-0000B4050000}"/>
    <cellStyle name="40% - Accent4 2 2 2 5 3 2" xfId="14664" xr:uid="{DC40E820-F95E-4E0C-94B1-2F57A878FE4F}"/>
    <cellStyle name="40% - Accent4 2 2 2 5 3 3" xfId="23092" xr:uid="{C94BA683-FABC-4DA2-9C46-D1FA3B559F3B}"/>
    <cellStyle name="40% - Accent4 2 2 2 5 4" xfId="10446" xr:uid="{837DD77B-49CF-40BE-9677-6E66F0EC2E50}"/>
    <cellStyle name="40% - Accent4 2 2 2 5 5" xfId="18875" xr:uid="{FB2714CD-9139-4506-98D8-1AD9577DD761}"/>
    <cellStyle name="40% - Accent4 2 2 2 6" xfId="2340" xr:uid="{00000000-0005-0000-0000-0000B5050000}"/>
    <cellStyle name="40% - Accent4 2 2 2 6 2" xfId="6648" xr:uid="{00000000-0005-0000-0000-0000B6050000}"/>
    <cellStyle name="40% - Accent4 2 2 2 6 2 2" xfId="15077" xr:uid="{DABD8759-12FC-490F-907B-F1EFACDF1289}"/>
    <cellStyle name="40% - Accent4 2 2 2 6 2 3" xfId="23505" xr:uid="{6593A6F1-863D-4060-A76D-A05E09A991A6}"/>
    <cellStyle name="40% - Accent4 2 2 2 6 3" xfId="10859" xr:uid="{CBA74A7F-DED4-453B-A237-9801698B53F8}"/>
    <cellStyle name="40% - Accent4 2 2 2 6 4" xfId="19288" xr:uid="{2E62E912-3367-42F3-A837-980129872D63}"/>
    <cellStyle name="40% - Accent4 2 2 2 7" xfId="4582" xr:uid="{00000000-0005-0000-0000-0000B7050000}"/>
    <cellStyle name="40% - Accent4 2 2 2 7 2" xfId="13011" xr:uid="{72A56954-C9B2-43CF-BC56-D68278F84616}"/>
    <cellStyle name="40% - Accent4 2 2 2 7 3" xfId="21439" xr:uid="{ED3BD1CD-DFF0-4CB7-B33A-3E14E26D1AC9}"/>
    <cellStyle name="40% - Accent4 2 2 2 8" xfId="8793" xr:uid="{84AC49B2-C946-48FA-B15D-643E97E17590}"/>
    <cellStyle name="40% - Accent4 2 2 2 9" xfId="17222" xr:uid="{889E5DA6-71AB-4B8F-8B5E-2B3A3F21F8CF}"/>
    <cellStyle name="40% - Accent4 2 2 3" xfId="645" xr:uid="{00000000-0005-0000-0000-0000B8050000}"/>
    <cellStyle name="40% - Accent4 2 2 3 2" xfId="2916" xr:uid="{00000000-0005-0000-0000-0000B9050000}"/>
    <cellStyle name="40% - Accent4 2 2 3 2 2" xfId="7140" xr:uid="{00000000-0005-0000-0000-0000BA050000}"/>
    <cellStyle name="40% - Accent4 2 2 3 2 2 2" xfId="15569" xr:uid="{CC9064EF-E613-4DF5-93FA-566D82534FBA}"/>
    <cellStyle name="40% - Accent4 2 2 3 2 2 3" xfId="23997" xr:uid="{37D8E792-F7AA-406E-90A5-5E72B03E4052}"/>
    <cellStyle name="40% - Accent4 2 2 3 2 3" xfId="11351" xr:uid="{FC3AF12E-CFD5-4838-A426-36C6C99B1CC6}"/>
    <cellStyle name="40% - Accent4 2 2 3 2 4" xfId="19780" xr:uid="{477DAEB9-04E6-4399-B5FC-864F8A5F3CA5}"/>
    <cellStyle name="40% - Accent4 2 2 3 3" xfId="4995" xr:uid="{00000000-0005-0000-0000-0000BB050000}"/>
    <cellStyle name="40% - Accent4 2 2 3 3 2" xfId="13424" xr:uid="{D9727405-BFDE-4C74-ACC6-A0877EEDD738}"/>
    <cellStyle name="40% - Accent4 2 2 3 3 3" xfId="21852" xr:uid="{93D8C03D-EDEF-4686-B256-E621F165D996}"/>
    <cellStyle name="40% - Accent4 2 2 3 4" xfId="9206" xr:uid="{D6EFFDCF-3EEC-4559-9924-DDC54B5D2CB9}"/>
    <cellStyle name="40% - Accent4 2 2 3 5" xfId="17635" xr:uid="{BD389562-EDB5-4018-9627-A69E8DEDA899}"/>
    <cellStyle name="40% - Accent4 2 2 4" xfId="1098" xr:uid="{00000000-0005-0000-0000-0000BC050000}"/>
    <cellStyle name="40% - Accent4 2 2 4 2" xfId="3329" xr:uid="{00000000-0005-0000-0000-0000BD050000}"/>
    <cellStyle name="40% - Accent4 2 2 4 2 2" xfId="7553" xr:uid="{00000000-0005-0000-0000-0000BE050000}"/>
    <cellStyle name="40% - Accent4 2 2 4 2 2 2" xfId="15982" xr:uid="{63661337-DC6A-4A4C-ADB2-BAC947DD26B1}"/>
    <cellStyle name="40% - Accent4 2 2 4 2 2 3" xfId="24410" xr:uid="{181A3F9A-EA22-4087-B6F4-A1B29F161F1E}"/>
    <cellStyle name="40% - Accent4 2 2 4 2 3" xfId="11764" xr:uid="{8FA1699A-A7B0-4F9E-96C6-E134B5CD0F29}"/>
    <cellStyle name="40% - Accent4 2 2 4 2 4" xfId="20193" xr:uid="{B8EF713E-4107-4F87-B9EE-EFF502A9E3E1}"/>
    <cellStyle name="40% - Accent4 2 2 4 3" xfId="5408" xr:uid="{00000000-0005-0000-0000-0000BF050000}"/>
    <cellStyle name="40% - Accent4 2 2 4 3 2" xfId="13837" xr:uid="{0D2D8B0C-B478-4AA4-90E3-D9C381B6B10D}"/>
    <cellStyle name="40% - Accent4 2 2 4 3 3" xfId="22265" xr:uid="{9C189907-B67A-42FC-9504-9C9C6D2B08D7}"/>
    <cellStyle name="40% - Accent4 2 2 4 4" xfId="9619" xr:uid="{BA6C5593-7113-4E1A-B0E6-597228AA45A3}"/>
    <cellStyle name="40% - Accent4 2 2 4 5" xfId="18048" xr:uid="{18C4D4C3-4C2C-49CF-80E1-D0B1FFEBB023}"/>
    <cellStyle name="40% - Accent4 2 2 5" xfId="1512" xr:uid="{00000000-0005-0000-0000-0000C0050000}"/>
    <cellStyle name="40% - Accent4 2 2 5 2" xfId="3742" xr:uid="{00000000-0005-0000-0000-0000C1050000}"/>
    <cellStyle name="40% - Accent4 2 2 5 2 2" xfId="7966" xr:uid="{00000000-0005-0000-0000-0000C2050000}"/>
    <cellStyle name="40% - Accent4 2 2 5 2 2 2" xfId="16395" xr:uid="{B065A244-8B5E-47DB-A915-EF2B1E2B1B2A}"/>
    <cellStyle name="40% - Accent4 2 2 5 2 2 3" xfId="24823" xr:uid="{A78892B5-7DAA-4A46-9B57-402396F69348}"/>
    <cellStyle name="40% - Accent4 2 2 5 2 3" xfId="12177" xr:uid="{286399B5-2273-460C-9FA1-5EDD6A36750C}"/>
    <cellStyle name="40% - Accent4 2 2 5 2 4" xfId="20606" xr:uid="{A79A0FCC-06A1-4279-8148-CEBD41D0ECDA}"/>
    <cellStyle name="40% - Accent4 2 2 5 3" xfId="5821" xr:uid="{00000000-0005-0000-0000-0000C3050000}"/>
    <cellStyle name="40% - Accent4 2 2 5 3 2" xfId="14250" xr:uid="{3478EF6F-1EF3-4D44-81BE-4790AB71FF0F}"/>
    <cellStyle name="40% - Accent4 2 2 5 3 3" xfId="22678" xr:uid="{845171B8-60CD-497D-9656-85B233D40A34}"/>
    <cellStyle name="40% - Accent4 2 2 5 4" xfId="10032" xr:uid="{9918B953-F569-4FEE-BD0E-C66AB86EEFAC}"/>
    <cellStyle name="40% - Accent4 2 2 5 5" xfId="18461" xr:uid="{EC345C78-E0F2-4D95-9085-65E55F3C7601}"/>
    <cellStyle name="40% - Accent4 2 2 6" xfId="1926" xr:uid="{00000000-0005-0000-0000-0000C4050000}"/>
    <cellStyle name="40% - Accent4 2 2 6 2" xfId="4155" xr:uid="{00000000-0005-0000-0000-0000C5050000}"/>
    <cellStyle name="40% - Accent4 2 2 6 2 2" xfId="8379" xr:uid="{00000000-0005-0000-0000-0000C6050000}"/>
    <cellStyle name="40% - Accent4 2 2 6 2 2 2" xfId="16808" xr:uid="{F92B42A2-8E16-4B7F-855F-F8A86CA38D4E}"/>
    <cellStyle name="40% - Accent4 2 2 6 2 2 3" xfId="25236" xr:uid="{1C4484CB-A784-4DF4-9D59-66B66AD9FFAA}"/>
    <cellStyle name="40% - Accent4 2 2 6 2 3" xfId="12590" xr:uid="{D581F165-6567-4E9E-B813-6C39A4B28517}"/>
    <cellStyle name="40% - Accent4 2 2 6 2 4" xfId="21019" xr:uid="{7BDD4E06-8247-4760-90DC-068951215980}"/>
    <cellStyle name="40% - Accent4 2 2 6 3" xfId="6234" xr:uid="{00000000-0005-0000-0000-0000C7050000}"/>
    <cellStyle name="40% - Accent4 2 2 6 3 2" xfId="14663" xr:uid="{4E0866CA-96D8-4971-A4EF-0D5D31941ACE}"/>
    <cellStyle name="40% - Accent4 2 2 6 3 3" xfId="23091" xr:uid="{5D396FB2-4D5C-4EAE-B14F-E5E46A660915}"/>
    <cellStyle name="40% - Accent4 2 2 6 4" xfId="10445" xr:uid="{E7E2A798-3E55-4103-99D5-8D5DA88A7EDC}"/>
    <cellStyle name="40% - Accent4 2 2 6 5" xfId="18874" xr:uid="{8D167258-688F-42A1-98AC-3E1C7D30D422}"/>
    <cellStyle name="40% - Accent4 2 2 7" xfId="2339" xr:uid="{00000000-0005-0000-0000-0000C8050000}"/>
    <cellStyle name="40% - Accent4 2 2 7 2" xfId="6647" xr:uid="{00000000-0005-0000-0000-0000C9050000}"/>
    <cellStyle name="40% - Accent4 2 2 7 2 2" xfId="15076" xr:uid="{52D355EB-1BAB-4543-97F7-78CF6E97B241}"/>
    <cellStyle name="40% - Accent4 2 2 7 2 3" xfId="23504" xr:uid="{F0403F94-4F3A-41E1-B9A1-7756A8448D17}"/>
    <cellStyle name="40% - Accent4 2 2 7 3" xfId="10858" xr:uid="{9DF416A6-9AEF-42D9-BF94-9DF9A88CE058}"/>
    <cellStyle name="40% - Accent4 2 2 7 4" xfId="19287" xr:uid="{FEE0E635-407A-401E-89E5-5194B7F2B710}"/>
    <cellStyle name="40% - Accent4 2 2 8" xfId="4581" xr:uid="{00000000-0005-0000-0000-0000CA050000}"/>
    <cellStyle name="40% - Accent4 2 2 8 2" xfId="13010" xr:uid="{CF8F3E3F-958D-41A6-8DE2-1CDEC4C0C9F3}"/>
    <cellStyle name="40% - Accent4 2 2 8 3" xfId="21438" xr:uid="{EB76F4D3-B80C-4EE8-9AB7-9A6CC1F8E485}"/>
    <cellStyle name="40% - Accent4 2 2 9" xfId="8792" xr:uid="{08CF8AA4-BBE6-49A3-AB8D-F30B61E07FF3}"/>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2 2 2" xfId="15571" xr:uid="{F1C90051-24C1-49FB-80C7-C24F398727CE}"/>
    <cellStyle name="40% - Accent4 2 3 2 2 2 3" xfId="23999" xr:uid="{9AAA1FD8-6B65-4851-961F-A6E66D63D368}"/>
    <cellStyle name="40% - Accent4 2 3 2 2 3" xfId="11353" xr:uid="{777E513F-72C9-4ED2-82CA-0A7E3B299EB2}"/>
    <cellStyle name="40% - Accent4 2 3 2 2 4" xfId="19782" xr:uid="{D966B8E6-D397-468C-AC29-5EF15093F356}"/>
    <cellStyle name="40% - Accent4 2 3 2 3" xfId="4997" xr:uid="{00000000-0005-0000-0000-0000CF050000}"/>
    <cellStyle name="40% - Accent4 2 3 2 3 2" xfId="13426" xr:uid="{3A339CB7-8B98-47D9-96D4-7677E4326D45}"/>
    <cellStyle name="40% - Accent4 2 3 2 3 3" xfId="21854" xr:uid="{9F7D49AC-B783-4A45-A5CF-329BCEAD5CE0}"/>
    <cellStyle name="40% - Accent4 2 3 2 4" xfId="9208" xr:uid="{43F873FC-766F-4EE9-AAA6-2D4BC33C2784}"/>
    <cellStyle name="40% - Accent4 2 3 2 5" xfId="17637" xr:uid="{9652BBEA-6A95-4BB5-B17F-1BCD3512927E}"/>
    <cellStyle name="40% - Accent4 2 3 3" xfId="1100" xr:uid="{00000000-0005-0000-0000-0000D0050000}"/>
    <cellStyle name="40% - Accent4 2 3 3 2" xfId="3331" xr:uid="{00000000-0005-0000-0000-0000D1050000}"/>
    <cellStyle name="40% - Accent4 2 3 3 2 2" xfId="7555" xr:uid="{00000000-0005-0000-0000-0000D2050000}"/>
    <cellStyle name="40% - Accent4 2 3 3 2 2 2" xfId="15984" xr:uid="{2C920135-DE4E-4A6E-9022-C13D88D4B2C2}"/>
    <cellStyle name="40% - Accent4 2 3 3 2 2 3" xfId="24412" xr:uid="{B2986BBF-6056-46F6-A999-3B9244E057D9}"/>
    <cellStyle name="40% - Accent4 2 3 3 2 3" xfId="11766" xr:uid="{B1D1D590-6031-4B23-A8B6-B24387F99AB2}"/>
    <cellStyle name="40% - Accent4 2 3 3 2 4" xfId="20195" xr:uid="{CB14A751-4D7B-4317-B12E-D282FF9F90D7}"/>
    <cellStyle name="40% - Accent4 2 3 3 3" xfId="5410" xr:uid="{00000000-0005-0000-0000-0000D3050000}"/>
    <cellStyle name="40% - Accent4 2 3 3 3 2" xfId="13839" xr:uid="{59A7CBA1-6348-43DE-874C-5D1EC8BAE4B6}"/>
    <cellStyle name="40% - Accent4 2 3 3 3 3" xfId="22267" xr:uid="{2339E1BD-C178-442C-9778-ADE5CDB8D915}"/>
    <cellStyle name="40% - Accent4 2 3 3 4" xfId="9621" xr:uid="{E44E624F-C361-4177-A60E-0A0FB1FB97EE}"/>
    <cellStyle name="40% - Accent4 2 3 3 5" xfId="18050" xr:uid="{61B8C000-C1F4-46F9-B622-010C2538EA51}"/>
    <cellStyle name="40% - Accent4 2 3 4" xfId="1514" xr:uid="{00000000-0005-0000-0000-0000D4050000}"/>
    <cellStyle name="40% - Accent4 2 3 4 2" xfId="3744" xr:uid="{00000000-0005-0000-0000-0000D5050000}"/>
    <cellStyle name="40% - Accent4 2 3 4 2 2" xfId="7968" xr:uid="{00000000-0005-0000-0000-0000D6050000}"/>
    <cellStyle name="40% - Accent4 2 3 4 2 2 2" xfId="16397" xr:uid="{A84194D9-CAA3-4E0E-A76E-AB6D97E608C8}"/>
    <cellStyle name="40% - Accent4 2 3 4 2 2 3" xfId="24825" xr:uid="{9E892466-7012-4EC0-909D-9F2BE6047D6D}"/>
    <cellStyle name="40% - Accent4 2 3 4 2 3" xfId="12179" xr:uid="{3434483C-BDBB-48E3-870A-9A1C3C5F10CD}"/>
    <cellStyle name="40% - Accent4 2 3 4 2 4" xfId="20608" xr:uid="{1EE54080-5009-46F9-AB7D-3AF425263FD1}"/>
    <cellStyle name="40% - Accent4 2 3 4 3" xfId="5823" xr:uid="{00000000-0005-0000-0000-0000D7050000}"/>
    <cellStyle name="40% - Accent4 2 3 4 3 2" xfId="14252" xr:uid="{724A000B-D5A8-4927-A5EC-A5100520722D}"/>
    <cellStyle name="40% - Accent4 2 3 4 3 3" xfId="22680" xr:uid="{F15D1591-E201-45FF-8539-6C95FEEC801A}"/>
    <cellStyle name="40% - Accent4 2 3 4 4" xfId="10034" xr:uid="{9E7600D8-4CCC-4825-9402-2613DC8690DE}"/>
    <cellStyle name="40% - Accent4 2 3 4 5" xfId="18463" xr:uid="{E4FAA80E-31A7-4C89-9B1B-57E05C8CF37A}"/>
    <cellStyle name="40% - Accent4 2 3 5" xfId="1928" xr:uid="{00000000-0005-0000-0000-0000D8050000}"/>
    <cellStyle name="40% - Accent4 2 3 5 2" xfId="4157" xr:uid="{00000000-0005-0000-0000-0000D9050000}"/>
    <cellStyle name="40% - Accent4 2 3 5 2 2" xfId="8381" xr:uid="{00000000-0005-0000-0000-0000DA050000}"/>
    <cellStyle name="40% - Accent4 2 3 5 2 2 2" xfId="16810" xr:uid="{B6F1C613-84B8-4111-9F71-9552A506F3ED}"/>
    <cellStyle name="40% - Accent4 2 3 5 2 2 3" xfId="25238" xr:uid="{6BD4537E-BEE1-4D82-BF80-C2B4C286626B}"/>
    <cellStyle name="40% - Accent4 2 3 5 2 3" xfId="12592" xr:uid="{E8925211-6EEB-4BB2-8C2C-020485BC7C82}"/>
    <cellStyle name="40% - Accent4 2 3 5 2 4" xfId="21021" xr:uid="{B5FA0D53-160A-493E-BF65-585D513ED7E4}"/>
    <cellStyle name="40% - Accent4 2 3 5 3" xfId="6236" xr:uid="{00000000-0005-0000-0000-0000DB050000}"/>
    <cellStyle name="40% - Accent4 2 3 5 3 2" xfId="14665" xr:uid="{8363D974-EA9D-463F-A714-FC399D0B2092}"/>
    <cellStyle name="40% - Accent4 2 3 5 3 3" xfId="23093" xr:uid="{8CE2CAE4-85B2-4C95-9502-9CD9198B4685}"/>
    <cellStyle name="40% - Accent4 2 3 5 4" xfId="10447" xr:uid="{8512F501-0781-44D9-9E79-08C9C67FED8C}"/>
    <cellStyle name="40% - Accent4 2 3 5 5" xfId="18876" xr:uid="{DE30B5D9-F19F-4C0D-820B-62F18F3D1C8A}"/>
    <cellStyle name="40% - Accent4 2 3 6" xfId="2341" xr:uid="{00000000-0005-0000-0000-0000DC050000}"/>
    <cellStyle name="40% - Accent4 2 3 6 2" xfId="6649" xr:uid="{00000000-0005-0000-0000-0000DD050000}"/>
    <cellStyle name="40% - Accent4 2 3 6 2 2" xfId="15078" xr:uid="{A7BAB60D-A095-4A1A-9FF8-F7B944B1DA7C}"/>
    <cellStyle name="40% - Accent4 2 3 6 2 3" xfId="23506" xr:uid="{FF33EB19-B434-46B9-A46A-BE8F8D0BB723}"/>
    <cellStyle name="40% - Accent4 2 3 6 3" xfId="10860" xr:uid="{26F489E6-8147-4AF5-A9DE-E58D557DBE95}"/>
    <cellStyle name="40% - Accent4 2 3 6 4" xfId="19289" xr:uid="{B5A7BF37-AE51-4EED-AD36-64094B57649F}"/>
    <cellStyle name="40% - Accent4 2 3 7" xfId="4583" xr:uid="{00000000-0005-0000-0000-0000DE050000}"/>
    <cellStyle name="40% - Accent4 2 3 7 2" xfId="13012" xr:uid="{65FA0B74-61EB-414A-83DD-21D1B7C13F26}"/>
    <cellStyle name="40% - Accent4 2 3 7 3" xfId="21440" xr:uid="{2BAD9564-A8EF-42B2-92A3-569E0D7ED8AD}"/>
    <cellStyle name="40% - Accent4 2 3 8" xfId="8794" xr:uid="{3F29B460-0176-4E71-A514-699805299244}"/>
    <cellStyle name="40% - Accent4 2 3 9" xfId="17223" xr:uid="{697B3A15-FAA2-4610-B20E-C76A50C26F43}"/>
    <cellStyle name="40% - Accent4 2 4" xfId="644" xr:uid="{00000000-0005-0000-0000-0000DF050000}"/>
    <cellStyle name="40% - Accent4 2 4 2" xfId="2915" xr:uid="{00000000-0005-0000-0000-0000E0050000}"/>
    <cellStyle name="40% - Accent4 2 4 2 2" xfId="7139" xr:uid="{00000000-0005-0000-0000-0000E1050000}"/>
    <cellStyle name="40% - Accent4 2 4 2 2 2" xfId="15568" xr:uid="{9198D28E-78B8-4ACD-89AB-9D70AF976A75}"/>
    <cellStyle name="40% - Accent4 2 4 2 2 3" xfId="23996" xr:uid="{767879E4-680F-429C-8279-699FC07D590A}"/>
    <cellStyle name="40% - Accent4 2 4 2 3" xfId="11350" xr:uid="{F8AA3C15-7478-4253-A9CE-98E2E5BA3E67}"/>
    <cellStyle name="40% - Accent4 2 4 2 4" xfId="19779" xr:uid="{9FFA6BD8-57EE-4859-A3BF-3893A016D211}"/>
    <cellStyle name="40% - Accent4 2 4 3" xfId="4994" xr:uid="{00000000-0005-0000-0000-0000E2050000}"/>
    <cellStyle name="40% - Accent4 2 4 3 2" xfId="13423" xr:uid="{9A0C1EF5-6BFC-4C01-8360-DDFAE8F9AB4E}"/>
    <cellStyle name="40% - Accent4 2 4 3 3" xfId="21851" xr:uid="{03018F3B-6786-4099-9AB4-F2A4FE3C7C3D}"/>
    <cellStyle name="40% - Accent4 2 4 4" xfId="9205" xr:uid="{A916036F-CB26-4452-9A72-86D2122D41B3}"/>
    <cellStyle name="40% - Accent4 2 4 5" xfId="17634" xr:uid="{8D7D9E02-E06A-4D7B-83DD-A77FF5759DEA}"/>
    <cellStyle name="40% - Accent4 2 5" xfId="1097" xr:uid="{00000000-0005-0000-0000-0000E3050000}"/>
    <cellStyle name="40% - Accent4 2 5 2" xfId="3328" xr:uid="{00000000-0005-0000-0000-0000E4050000}"/>
    <cellStyle name="40% - Accent4 2 5 2 2" xfId="7552" xr:uid="{00000000-0005-0000-0000-0000E5050000}"/>
    <cellStyle name="40% - Accent4 2 5 2 2 2" xfId="15981" xr:uid="{07A9BDD3-B209-4BA5-9F7A-A19BD0C927FA}"/>
    <cellStyle name="40% - Accent4 2 5 2 2 3" xfId="24409" xr:uid="{F1DCC7FC-311A-43A4-A90F-FE14F3697CAF}"/>
    <cellStyle name="40% - Accent4 2 5 2 3" xfId="11763" xr:uid="{345BE0C6-C0BE-487B-B504-4BCC209F183B}"/>
    <cellStyle name="40% - Accent4 2 5 2 4" xfId="20192" xr:uid="{212972FC-81FB-4CF8-9370-9D2E476871FE}"/>
    <cellStyle name="40% - Accent4 2 5 3" xfId="5407" xr:uid="{00000000-0005-0000-0000-0000E6050000}"/>
    <cellStyle name="40% - Accent4 2 5 3 2" xfId="13836" xr:uid="{DF1B1FA4-1163-41E2-89AB-A5C94F5565EA}"/>
    <cellStyle name="40% - Accent4 2 5 3 3" xfId="22264" xr:uid="{63D658C9-3620-4A12-98AF-40A39970F856}"/>
    <cellStyle name="40% - Accent4 2 5 4" xfId="9618" xr:uid="{31A80B66-BD76-4FD2-9FC5-0BA8BFC4559A}"/>
    <cellStyle name="40% - Accent4 2 5 5" xfId="18047" xr:uid="{2164D49A-83DF-46A0-9596-478DC65F2F41}"/>
    <cellStyle name="40% - Accent4 2 6" xfId="1511" xr:uid="{00000000-0005-0000-0000-0000E7050000}"/>
    <cellStyle name="40% - Accent4 2 6 2" xfId="3741" xr:uid="{00000000-0005-0000-0000-0000E8050000}"/>
    <cellStyle name="40% - Accent4 2 6 2 2" xfId="7965" xr:uid="{00000000-0005-0000-0000-0000E9050000}"/>
    <cellStyle name="40% - Accent4 2 6 2 2 2" xfId="16394" xr:uid="{32C8D3AE-8623-48B4-BE30-0B1F976E1589}"/>
    <cellStyle name="40% - Accent4 2 6 2 2 3" xfId="24822" xr:uid="{CF8FE4D8-5954-4AEE-B016-7B96F0A2B789}"/>
    <cellStyle name="40% - Accent4 2 6 2 3" xfId="12176" xr:uid="{DB01D87D-E4F5-4F1A-A973-1F5B8CDF6BE5}"/>
    <cellStyle name="40% - Accent4 2 6 2 4" xfId="20605" xr:uid="{837B8E7D-FF20-4822-B5DD-2A79A94BC41C}"/>
    <cellStyle name="40% - Accent4 2 6 3" xfId="5820" xr:uid="{00000000-0005-0000-0000-0000EA050000}"/>
    <cellStyle name="40% - Accent4 2 6 3 2" xfId="14249" xr:uid="{645347EE-9C60-4B8F-9836-1678E10F618D}"/>
    <cellStyle name="40% - Accent4 2 6 3 3" xfId="22677" xr:uid="{B8EE9468-04EA-45F7-BB11-0F1FF8E9F15A}"/>
    <cellStyle name="40% - Accent4 2 6 4" xfId="10031" xr:uid="{A1DBBB32-E72D-4314-B1F1-6A9A74ECE404}"/>
    <cellStyle name="40% - Accent4 2 6 5" xfId="18460" xr:uid="{B08F0624-E367-4A66-BF33-35C707FC2055}"/>
    <cellStyle name="40% - Accent4 2 7" xfId="1925" xr:uid="{00000000-0005-0000-0000-0000EB050000}"/>
    <cellStyle name="40% - Accent4 2 7 2" xfId="4154" xr:uid="{00000000-0005-0000-0000-0000EC050000}"/>
    <cellStyle name="40% - Accent4 2 7 2 2" xfId="8378" xr:uid="{00000000-0005-0000-0000-0000ED050000}"/>
    <cellStyle name="40% - Accent4 2 7 2 2 2" xfId="16807" xr:uid="{24663970-C488-4C08-BC89-A0F4DED49909}"/>
    <cellStyle name="40% - Accent4 2 7 2 2 3" xfId="25235" xr:uid="{72C71E69-89E1-4E71-9E01-D5C82837FE62}"/>
    <cellStyle name="40% - Accent4 2 7 2 3" xfId="12589" xr:uid="{3AAA856D-951D-46DB-9FE1-C2AA8B15D91B}"/>
    <cellStyle name="40% - Accent4 2 7 2 4" xfId="21018" xr:uid="{A07CC42A-A9E5-45E8-97F6-240DEB98586F}"/>
    <cellStyle name="40% - Accent4 2 7 3" xfId="6233" xr:uid="{00000000-0005-0000-0000-0000EE050000}"/>
    <cellStyle name="40% - Accent4 2 7 3 2" xfId="14662" xr:uid="{0FCD61AD-9206-4B40-BE3E-D1270C187B08}"/>
    <cellStyle name="40% - Accent4 2 7 3 3" xfId="23090" xr:uid="{4D2663BA-69B7-48FA-8B4D-5F6F9E0A7EE1}"/>
    <cellStyle name="40% - Accent4 2 7 4" xfId="10444" xr:uid="{7FBF7457-232C-4239-B826-E14E49CA0CF6}"/>
    <cellStyle name="40% - Accent4 2 7 5" xfId="18873" xr:uid="{56294CD6-7C86-4822-A16C-B2538564F495}"/>
    <cellStyle name="40% - Accent4 2 8" xfId="2338" xr:uid="{00000000-0005-0000-0000-0000EF050000}"/>
    <cellStyle name="40% - Accent4 2 8 2" xfId="6646" xr:uid="{00000000-0005-0000-0000-0000F0050000}"/>
    <cellStyle name="40% - Accent4 2 8 2 2" xfId="15075" xr:uid="{0A7E7801-64E5-47E4-B00F-A940B66F5566}"/>
    <cellStyle name="40% - Accent4 2 8 2 3" xfId="23503" xr:uid="{7FDE41D4-F2D5-46D4-ACEE-97E7DF98EF52}"/>
    <cellStyle name="40% - Accent4 2 8 3" xfId="10857" xr:uid="{03E04DE7-2C6C-4917-B811-E86617F988E8}"/>
    <cellStyle name="40% - Accent4 2 8 4" xfId="19286" xr:uid="{365B6457-573B-48E7-BCBD-B2FB19AC9B7C}"/>
    <cellStyle name="40% - Accent4 2 9" xfId="4580" xr:uid="{00000000-0005-0000-0000-0000F1050000}"/>
    <cellStyle name="40% - Accent4 2 9 2" xfId="13009" xr:uid="{BD2BFF6F-EBE9-4ED3-9268-AE1F0E881522}"/>
    <cellStyle name="40% - Accent4 2 9 3" xfId="21437" xr:uid="{AE16C21B-7F7C-45F7-AEE8-5D36F7A2A998}"/>
    <cellStyle name="40% - Accent4 3" xfId="78" xr:uid="{00000000-0005-0000-0000-0000F2050000}"/>
    <cellStyle name="40% - Accent4 3 10" xfId="17224" xr:uid="{3AC9C775-9E99-40CF-9F81-0C515C5BE352}"/>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2 2 2" xfId="15573" xr:uid="{650C4853-C9A7-4D41-B56A-7F7866837CF6}"/>
    <cellStyle name="40% - Accent4 3 2 2 2 2 3" xfId="24001" xr:uid="{7448C6EA-DABE-4DE4-BAF5-2F43E1FA1EDA}"/>
    <cellStyle name="40% - Accent4 3 2 2 2 3" xfId="11355" xr:uid="{94817047-F276-4073-B15B-E3FE71D6C627}"/>
    <cellStyle name="40% - Accent4 3 2 2 2 4" xfId="19784" xr:uid="{216B52A2-E9EF-4160-9200-10629DC1CA16}"/>
    <cellStyle name="40% - Accent4 3 2 2 3" xfId="4999" xr:uid="{00000000-0005-0000-0000-0000F7050000}"/>
    <cellStyle name="40% - Accent4 3 2 2 3 2" xfId="13428" xr:uid="{CAB1D5A1-252C-44F2-9F63-12BC42674FBC}"/>
    <cellStyle name="40% - Accent4 3 2 2 3 3" xfId="21856" xr:uid="{C1B4CC43-AD1A-43A5-9D8F-14023299337C}"/>
    <cellStyle name="40% - Accent4 3 2 2 4" xfId="9210" xr:uid="{7CD2974F-5D1A-4DA0-9FC9-17747C8C1843}"/>
    <cellStyle name="40% - Accent4 3 2 2 5" xfId="17639" xr:uid="{1362F8D3-A91C-4DF0-A515-71E1EAAEEAF0}"/>
    <cellStyle name="40% - Accent4 3 2 3" xfId="1102" xr:uid="{00000000-0005-0000-0000-0000F8050000}"/>
    <cellStyle name="40% - Accent4 3 2 3 2" xfId="3333" xr:uid="{00000000-0005-0000-0000-0000F9050000}"/>
    <cellStyle name="40% - Accent4 3 2 3 2 2" xfId="7557" xr:uid="{00000000-0005-0000-0000-0000FA050000}"/>
    <cellStyle name="40% - Accent4 3 2 3 2 2 2" xfId="15986" xr:uid="{543BE035-8128-409C-B637-0A1945287B88}"/>
    <cellStyle name="40% - Accent4 3 2 3 2 2 3" xfId="24414" xr:uid="{DC845E1C-A1C3-452E-9D69-A5DB91003DFA}"/>
    <cellStyle name="40% - Accent4 3 2 3 2 3" xfId="11768" xr:uid="{2A4202B7-B8A5-468C-A169-7028AE2B83A9}"/>
    <cellStyle name="40% - Accent4 3 2 3 2 4" xfId="20197" xr:uid="{0284E4E5-EB53-4B11-A83E-B8152B208DCF}"/>
    <cellStyle name="40% - Accent4 3 2 3 3" xfId="5412" xr:uid="{00000000-0005-0000-0000-0000FB050000}"/>
    <cellStyle name="40% - Accent4 3 2 3 3 2" xfId="13841" xr:uid="{F27E65E4-FE74-4FE5-A1F2-2703441FF632}"/>
    <cellStyle name="40% - Accent4 3 2 3 3 3" xfId="22269" xr:uid="{22DBB3ED-D959-4B72-9E37-D5FFBC374A4D}"/>
    <cellStyle name="40% - Accent4 3 2 3 4" xfId="9623" xr:uid="{F412E7D9-E97B-474B-AE56-0F472B0292EE}"/>
    <cellStyle name="40% - Accent4 3 2 3 5" xfId="18052" xr:uid="{7C35CBB0-064C-45F2-B750-9BB855E12AA0}"/>
    <cellStyle name="40% - Accent4 3 2 4" xfId="1516" xr:uid="{00000000-0005-0000-0000-0000FC050000}"/>
    <cellStyle name="40% - Accent4 3 2 4 2" xfId="3746" xr:uid="{00000000-0005-0000-0000-0000FD050000}"/>
    <cellStyle name="40% - Accent4 3 2 4 2 2" xfId="7970" xr:uid="{00000000-0005-0000-0000-0000FE050000}"/>
    <cellStyle name="40% - Accent4 3 2 4 2 2 2" xfId="16399" xr:uid="{4F2E724A-F62B-435D-AF50-3A194CFC30B9}"/>
    <cellStyle name="40% - Accent4 3 2 4 2 2 3" xfId="24827" xr:uid="{61110F68-B66B-4947-B6AC-FC5174A530B2}"/>
    <cellStyle name="40% - Accent4 3 2 4 2 3" xfId="12181" xr:uid="{C705026C-F2F1-40C0-AEFB-3AE64935B229}"/>
    <cellStyle name="40% - Accent4 3 2 4 2 4" xfId="20610" xr:uid="{057E660C-21C7-4120-AA2E-7BEDBE460043}"/>
    <cellStyle name="40% - Accent4 3 2 4 3" xfId="5825" xr:uid="{00000000-0005-0000-0000-0000FF050000}"/>
    <cellStyle name="40% - Accent4 3 2 4 3 2" xfId="14254" xr:uid="{E0AA8D4D-C5F8-44A7-AB61-20CFF59BC298}"/>
    <cellStyle name="40% - Accent4 3 2 4 3 3" xfId="22682" xr:uid="{3273D4B7-6248-4158-8817-81A4D5BAD213}"/>
    <cellStyle name="40% - Accent4 3 2 4 4" xfId="10036" xr:uid="{78F0C172-9E92-4D40-A715-E52DC9B8BFB8}"/>
    <cellStyle name="40% - Accent4 3 2 4 5" xfId="18465" xr:uid="{20AB5E7B-D8CD-4EB0-A515-546AE8431F63}"/>
    <cellStyle name="40% - Accent4 3 2 5" xfId="1930" xr:uid="{00000000-0005-0000-0000-000000060000}"/>
    <cellStyle name="40% - Accent4 3 2 5 2" xfId="4159" xr:uid="{00000000-0005-0000-0000-000001060000}"/>
    <cellStyle name="40% - Accent4 3 2 5 2 2" xfId="8383" xr:uid="{00000000-0005-0000-0000-000002060000}"/>
    <cellStyle name="40% - Accent4 3 2 5 2 2 2" xfId="16812" xr:uid="{B87CDC15-47D0-49BD-B590-488633DA1EC7}"/>
    <cellStyle name="40% - Accent4 3 2 5 2 2 3" xfId="25240" xr:uid="{A69E4284-2CE3-48DD-9025-7B205E8DD92E}"/>
    <cellStyle name="40% - Accent4 3 2 5 2 3" xfId="12594" xr:uid="{0F0DF1A1-32F0-48C7-BB47-AC543CD0D028}"/>
    <cellStyle name="40% - Accent4 3 2 5 2 4" xfId="21023" xr:uid="{55667A42-AFD7-4C38-8CB8-B3B327FC3080}"/>
    <cellStyle name="40% - Accent4 3 2 5 3" xfId="6238" xr:uid="{00000000-0005-0000-0000-000003060000}"/>
    <cellStyle name="40% - Accent4 3 2 5 3 2" xfId="14667" xr:uid="{9D6EB674-6F1F-49CC-B294-058376CBEA0C}"/>
    <cellStyle name="40% - Accent4 3 2 5 3 3" xfId="23095" xr:uid="{B7116D6A-6DEA-4955-9100-CF2B0032F084}"/>
    <cellStyle name="40% - Accent4 3 2 5 4" xfId="10449" xr:uid="{E15DE4B2-432F-4DB9-A2C9-74DFA701DBD2}"/>
    <cellStyle name="40% - Accent4 3 2 5 5" xfId="18878" xr:uid="{532141E0-A568-4DC0-BAC7-C70EDF1DD513}"/>
    <cellStyle name="40% - Accent4 3 2 6" xfId="2343" xr:uid="{00000000-0005-0000-0000-000004060000}"/>
    <cellStyle name="40% - Accent4 3 2 6 2" xfId="6651" xr:uid="{00000000-0005-0000-0000-000005060000}"/>
    <cellStyle name="40% - Accent4 3 2 6 2 2" xfId="15080" xr:uid="{629ACEB9-136E-4D1D-8104-AD934DF8C907}"/>
    <cellStyle name="40% - Accent4 3 2 6 2 3" xfId="23508" xr:uid="{AD5E529E-DADC-4914-BC4F-20A7D9324F3C}"/>
    <cellStyle name="40% - Accent4 3 2 6 3" xfId="10862" xr:uid="{D922DEFC-64D8-4BD6-BDCE-2F4AD0BEA45D}"/>
    <cellStyle name="40% - Accent4 3 2 6 4" xfId="19291" xr:uid="{FFBD257D-63FB-4EEA-BBB8-B9620EC14B53}"/>
    <cellStyle name="40% - Accent4 3 2 7" xfId="4585" xr:uid="{00000000-0005-0000-0000-000006060000}"/>
    <cellStyle name="40% - Accent4 3 2 7 2" xfId="13014" xr:uid="{6C2AF75C-1B49-43D6-BA38-9592E915D339}"/>
    <cellStyle name="40% - Accent4 3 2 7 3" xfId="21442" xr:uid="{08E5DABD-6106-4266-8E09-B9AED793219D}"/>
    <cellStyle name="40% - Accent4 3 2 8" xfId="8796" xr:uid="{0DC7F41E-3A0B-408F-B3C1-6953DE593A57}"/>
    <cellStyle name="40% - Accent4 3 2 9" xfId="17225" xr:uid="{6ECB744D-BFE8-459F-B9E9-550E1E9B22D4}"/>
    <cellStyle name="40% - Accent4 3 3" xfId="648" xr:uid="{00000000-0005-0000-0000-000007060000}"/>
    <cellStyle name="40% - Accent4 3 3 2" xfId="2919" xr:uid="{00000000-0005-0000-0000-000008060000}"/>
    <cellStyle name="40% - Accent4 3 3 2 2" xfId="7143" xr:uid="{00000000-0005-0000-0000-000009060000}"/>
    <cellStyle name="40% - Accent4 3 3 2 2 2" xfId="15572" xr:uid="{0736DC90-8EC3-485B-BF5B-F4E16BD03ECA}"/>
    <cellStyle name="40% - Accent4 3 3 2 2 3" xfId="24000" xr:uid="{0A30202C-57DD-4865-AF37-F87DD1FC5F3B}"/>
    <cellStyle name="40% - Accent4 3 3 2 3" xfId="11354" xr:uid="{439E90EF-3546-44CA-8D8D-4AF5B0EFCF98}"/>
    <cellStyle name="40% - Accent4 3 3 2 4" xfId="19783" xr:uid="{B95BBDCF-0350-4467-97E0-3DA043D5B4D7}"/>
    <cellStyle name="40% - Accent4 3 3 3" xfId="4998" xr:uid="{00000000-0005-0000-0000-00000A060000}"/>
    <cellStyle name="40% - Accent4 3 3 3 2" xfId="13427" xr:uid="{2AF56A45-78CA-4A54-B32C-2EDDB3198713}"/>
    <cellStyle name="40% - Accent4 3 3 3 3" xfId="21855" xr:uid="{361DB9A2-5D45-4249-9DCF-0176FDEFA730}"/>
    <cellStyle name="40% - Accent4 3 3 4" xfId="9209" xr:uid="{A007F421-FA25-4F2F-B69F-697A13FA4029}"/>
    <cellStyle name="40% - Accent4 3 3 5" xfId="17638" xr:uid="{24AFDB3E-30D5-4E6A-A10F-82E5537FEEDB}"/>
    <cellStyle name="40% - Accent4 3 4" xfId="1101" xr:uid="{00000000-0005-0000-0000-00000B060000}"/>
    <cellStyle name="40% - Accent4 3 4 2" xfId="3332" xr:uid="{00000000-0005-0000-0000-00000C060000}"/>
    <cellStyle name="40% - Accent4 3 4 2 2" xfId="7556" xr:uid="{00000000-0005-0000-0000-00000D060000}"/>
    <cellStyle name="40% - Accent4 3 4 2 2 2" xfId="15985" xr:uid="{C2554980-3BC3-4B37-99E3-71322DA8CF5C}"/>
    <cellStyle name="40% - Accent4 3 4 2 2 3" xfId="24413" xr:uid="{B4B4A784-CE8C-4337-9C50-4635C619F508}"/>
    <cellStyle name="40% - Accent4 3 4 2 3" xfId="11767" xr:uid="{E743268A-46E9-49C3-B5D9-D4D19053BAB0}"/>
    <cellStyle name="40% - Accent4 3 4 2 4" xfId="20196" xr:uid="{0D68B46E-0D47-408E-973F-4D258BE80DC2}"/>
    <cellStyle name="40% - Accent4 3 4 3" xfId="5411" xr:uid="{00000000-0005-0000-0000-00000E060000}"/>
    <cellStyle name="40% - Accent4 3 4 3 2" xfId="13840" xr:uid="{380640A5-2F62-4720-A104-242C4F53A6D2}"/>
    <cellStyle name="40% - Accent4 3 4 3 3" xfId="22268" xr:uid="{830532A4-8218-4594-84F4-5786F310B6A5}"/>
    <cellStyle name="40% - Accent4 3 4 4" xfId="9622" xr:uid="{41C57F22-7BA7-43D2-8DAC-E837AFCFF990}"/>
    <cellStyle name="40% - Accent4 3 4 5" xfId="18051" xr:uid="{1AA96C3C-456A-4961-94EC-0F69B64996C6}"/>
    <cellStyle name="40% - Accent4 3 5" xfId="1515" xr:uid="{00000000-0005-0000-0000-00000F060000}"/>
    <cellStyle name="40% - Accent4 3 5 2" xfId="3745" xr:uid="{00000000-0005-0000-0000-000010060000}"/>
    <cellStyle name="40% - Accent4 3 5 2 2" xfId="7969" xr:uid="{00000000-0005-0000-0000-000011060000}"/>
    <cellStyle name="40% - Accent4 3 5 2 2 2" xfId="16398" xr:uid="{08AFE4CA-BA7E-4FDD-B823-0DAA4BC830EB}"/>
    <cellStyle name="40% - Accent4 3 5 2 2 3" xfId="24826" xr:uid="{A904C73D-6ACA-49CA-927F-D774E95092EE}"/>
    <cellStyle name="40% - Accent4 3 5 2 3" xfId="12180" xr:uid="{0ADD1FA9-5667-4075-B526-4CBD9A20A258}"/>
    <cellStyle name="40% - Accent4 3 5 2 4" xfId="20609" xr:uid="{22C696A0-729A-40B8-8630-315F5B0DE412}"/>
    <cellStyle name="40% - Accent4 3 5 3" xfId="5824" xr:uid="{00000000-0005-0000-0000-000012060000}"/>
    <cellStyle name="40% - Accent4 3 5 3 2" xfId="14253" xr:uid="{D8EF2B75-DB97-4E99-95AA-AC63EEACF53B}"/>
    <cellStyle name="40% - Accent4 3 5 3 3" xfId="22681" xr:uid="{6FADDCAB-0027-486A-B750-2F348EC495F4}"/>
    <cellStyle name="40% - Accent4 3 5 4" xfId="10035" xr:uid="{E4E19E06-C847-4CA2-8CFB-204F20C9EDB2}"/>
    <cellStyle name="40% - Accent4 3 5 5" xfId="18464" xr:uid="{6BA1498C-FB31-4C75-912D-58E5EABD667B}"/>
    <cellStyle name="40% - Accent4 3 6" xfId="1929" xr:uid="{00000000-0005-0000-0000-000013060000}"/>
    <cellStyle name="40% - Accent4 3 6 2" xfId="4158" xr:uid="{00000000-0005-0000-0000-000014060000}"/>
    <cellStyle name="40% - Accent4 3 6 2 2" xfId="8382" xr:uid="{00000000-0005-0000-0000-000015060000}"/>
    <cellStyle name="40% - Accent4 3 6 2 2 2" xfId="16811" xr:uid="{929D12A7-8B59-46E4-A224-C0930944C54A}"/>
    <cellStyle name="40% - Accent4 3 6 2 2 3" xfId="25239" xr:uid="{8EED7C08-C1DF-48B0-89F9-BE10290FFECF}"/>
    <cellStyle name="40% - Accent4 3 6 2 3" xfId="12593" xr:uid="{2B9DE043-D9A0-4EF0-844C-CE3C610EE28B}"/>
    <cellStyle name="40% - Accent4 3 6 2 4" xfId="21022" xr:uid="{1596B5E2-6D79-4068-967A-605F5B631071}"/>
    <cellStyle name="40% - Accent4 3 6 3" xfId="6237" xr:uid="{00000000-0005-0000-0000-000016060000}"/>
    <cellStyle name="40% - Accent4 3 6 3 2" xfId="14666" xr:uid="{68BC107E-4414-4575-A45D-8503F795E48D}"/>
    <cellStyle name="40% - Accent4 3 6 3 3" xfId="23094" xr:uid="{7CC7D949-48E3-45FA-86A8-90B465D31A7D}"/>
    <cellStyle name="40% - Accent4 3 6 4" xfId="10448" xr:uid="{208670A7-D198-409A-A0AA-ABDB886553C2}"/>
    <cellStyle name="40% - Accent4 3 6 5" xfId="18877" xr:uid="{7243EAFB-257C-4439-9FB2-853B2F9260D0}"/>
    <cellStyle name="40% - Accent4 3 7" xfId="2342" xr:uid="{00000000-0005-0000-0000-000017060000}"/>
    <cellStyle name="40% - Accent4 3 7 2" xfId="6650" xr:uid="{00000000-0005-0000-0000-000018060000}"/>
    <cellStyle name="40% - Accent4 3 7 2 2" xfId="15079" xr:uid="{E4EE6E8A-0059-4BF7-88AE-DF92904E0883}"/>
    <cellStyle name="40% - Accent4 3 7 2 3" xfId="23507" xr:uid="{D4B95D2B-761F-4B95-A441-66336E0BF842}"/>
    <cellStyle name="40% - Accent4 3 7 3" xfId="10861" xr:uid="{C9C04AA6-0CFE-48EC-AD4E-FC0329C3B067}"/>
    <cellStyle name="40% - Accent4 3 7 4" xfId="19290" xr:uid="{C219A273-9A17-4A8F-B89B-3CC18DBA6DE2}"/>
    <cellStyle name="40% - Accent4 3 8" xfId="4584" xr:uid="{00000000-0005-0000-0000-000019060000}"/>
    <cellStyle name="40% - Accent4 3 8 2" xfId="13013" xr:uid="{D3930BEC-FFE0-42FF-B353-FAB494274974}"/>
    <cellStyle name="40% - Accent4 3 8 3" xfId="21441" xr:uid="{D6289BE3-65F3-4738-A3B5-3B2759ACBDCC}"/>
    <cellStyle name="40% - Accent4 3 9" xfId="8795" xr:uid="{91212E9A-9365-4FBC-BC31-9D1FD5FC5635}"/>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2 2 2" xfId="15574" xr:uid="{03C69B59-E57D-4CCF-92B2-59CF0BC7D10B}"/>
    <cellStyle name="40% - Accent4 4 2 2 2 3" xfId="24002" xr:uid="{523D65EC-2FAA-4A7E-A10E-54CCB5302DE6}"/>
    <cellStyle name="40% - Accent4 4 2 2 3" xfId="11356" xr:uid="{35C5CFBB-BE8A-4078-8723-79698C59357B}"/>
    <cellStyle name="40% - Accent4 4 2 2 4" xfId="19785" xr:uid="{0958286E-8373-4FCE-819E-AC273FB6FFA7}"/>
    <cellStyle name="40% - Accent4 4 2 3" xfId="5000" xr:uid="{00000000-0005-0000-0000-00001E060000}"/>
    <cellStyle name="40% - Accent4 4 2 3 2" xfId="13429" xr:uid="{189F529E-8A5F-4DE1-9673-A5C7F4A64C75}"/>
    <cellStyle name="40% - Accent4 4 2 3 3" xfId="21857" xr:uid="{B6AF9006-3595-49B8-99BB-1C237027DC4B}"/>
    <cellStyle name="40% - Accent4 4 2 4" xfId="9211" xr:uid="{FACB8638-C230-4A00-9107-402EE6B18590}"/>
    <cellStyle name="40% - Accent4 4 2 5" xfId="17640" xr:uid="{A36E6C85-028E-455D-91D7-9B44F0DEC13B}"/>
    <cellStyle name="40% - Accent4 4 3" xfId="1103" xr:uid="{00000000-0005-0000-0000-00001F060000}"/>
    <cellStyle name="40% - Accent4 4 3 2" xfId="3334" xr:uid="{00000000-0005-0000-0000-000020060000}"/>
    <cellStyle name="40% - Accent4 4 3 2 2" xfId="7558" xr:uid="{00000000-0005-0000-0000-000021060000}"/>
    <cellStyle name="40% - Accent4 4 3 2 2 2" xfId="15987" xr:uid="{E5308655-92A5-4CFD-BB3E-2D0D53F3C730}"/>
    <cellStyle name="40% - Accent4 4 3 2 2 3" xfId="24415" xr:uid="{DE4F361E-4578-42FC-8346-59D744592F0F}"/>
    <cellStyle name="40% - Accent4 4 3 2 3" xfId="11769" xr:uid="{75220931-7CA7-4589-AF52-344CC17583E0}"/>
    <cellStyle name="40% - Accent4 4 3 2 4" xfId="20198" xr:uid="{32F34787-6D7B-4C00-BFBC-98CF06074827}"/>
    <cellStyle name="40% - Accent4 4 3 3" xfId="5413" xr:uid="{00000000-0005-0000-0000-000022060000}"/>
    <cellStyle name="40% - Accent4 4 3 3 2" xfId="13842" xr:uid="{FA5FFC54-41D5-41CE-B3E9-0CC07F7846A3}"/>
    <cellStyle name="40% - Accent4 4 3 3 3" xfId="22270" xr:uid="{1D382C30-6B8E-4369-AF0B-5FE7E1952CC6}"/>
    <cellStyle name="40% - Accent4 4 3 4" xfId="9624" xr:uid="{66E4C995-9AFC-424B-AF81-DEB881084FF7}"/>
    <cellStyle name="40% - Accent4 4 3 5" xfId="18053" xr:uid="{071492A7-ADC7-41EB-AC6F-2D657961EE60}"/>
    <cellStyle name="40% - Accent4 4 4" xfId="1517" xr:uid="{00000000-0005-0000-0000-000023060000}"/>
    <cellStyle name="40% - Accent4 4 4 2" xfId="3747" xr:uid="{00000000-0005-0000-0000-000024060000}"/>
    <cellStyle name="40% - Accent4 4 4 2 2" xfId="7971" xr:uid="{00000000-0005-0000-0000-000025060000}"/>
    <cellStyle name="40% - Accent4 4 4 2 2 2" xfId="16400" xr:uid="{76ACA722-E3A4-4E66-AC43-DB548D871B4F}"/>
    <cellStyle name="40% - Accent4 4 4 2 2 3" xfId="24828" xr:uid="{45CBBACE-34B9-4395-8BA7-1A6A201745A1}"/>
    <cellStyle name="40% - Accent4 4 4 2 3" xfId="12182" xr:uid="{66E1593F-2FE0-4385-95D8-140A8B6599CA}"/>
    <cellStyle name="40% - Accent4 4 4 2 4" xfId="20611" xr:uid="{F3F160EE-D674-4830-A899-14D813B7C8F1}"/>
    <cellStyle name="40% - Accent4 4 4 3" xfId="5826" xr:uid="{00000000-0005-0000-0000-000026060000}"/>
    <cellStyle name="40% - Accent4 4 4 3 2" xfId="14255" xr:uid="{BD8FE993-F8A1-4699-81D1-064D4F33D41E}"/>
    <cellStyle name="40% - Accent4 4 4 3 3" xfId="22683" xr:uid="{8D6A1344-147A-4B14-B971-AB7B23D00D77}"/>
    <cellStyle name="40% - Accent4 4 4 4" xfId="10037" xr:uid="{BCA88407-2B6D-461A-AAA1-1CF4964A54B3}"/>
    <cellStyle name="40% - Accent4 4 4 5" xfId="18466" xr:uid="{C643E265-8D96-4A06-8688-CD7D69A71931}"/>
    <cellStyle name="40% - Accent4 4 5" xfId="1931" xr:uid="{00000000-0005-0000-0000-000027060000}"/>
    <cellStyle name="40% - Accent4 4 5 2" xfId="4160" xr:uid="{00000000-0005-0000-0000-000028060000}"/>
    <cellStyle name="40% - Accent4 4 5 2 2" xfId="8384" xr:uid="{00000000-0005-0000-0000-000029060000}"/>
    <cellStyle name="40% - Accent4 4 5 2 2 2" xfId="16813" xr:uid="{AF04C6E1-3C77-4B5E-BC95-5B0BC039A533}"/>
    <cellStyle name="40% - Accent4 4 5 2 2 3" xfId="25241" xr:uid="{A2F66E1D-9843-4F87-A8AE-81B196FB6AC0}"/>
    <cellStyle name="40% - Accent4 4 5 2 3" xfId="12595" xr:uid="{FFA84100-2783-4844-BD18-0F047BA54873}"/>
    <cellStyle name="40% - Accent4 4 5 2 4" xfId="21024" xr:uid="{458CC773-00E7-40EF-B275-86A19EB3459C}"/>
    <cellStyle name="40% - Accent4 4 5 3" xfId="6239" xr:uid="{00000000-0005-0000-0000-00002A060000}"/>
    <cellStyle name="40% - Accent4 4 5 3 2" xfId="14668" xr:uid="{17E46F44-1527-4D1F-859C-A84ECF2EE39B}"/>
    <cellStyle name="40% - Accent4 4 5 3 3" xfId="23096" xr:uid="{E22A9FE7-09B9-4C1C-91C6-5E0A0B8BD546}"/>
    <cellStyle name="40% - Accent4 4 5 4" xfId="10450" xr:uid="{301B4BBD-073F-431F-96B4-EA3451E85C36}"/>
    <cellStyle name="40% - Accent4 4 5 5" xfId="18879" xr:uid="{D7148F3F-E4AB-42FA-8763-4B4D12EE1422}"/>
    <cellStyle name="40% - Accent4 4 6" xfId="2344" xr:uid="{00000000-0005-0000-0000-00002B060000}"/>
    <cellStyle name="40% - Accent4 4 6 2" xfId="6652" xr:uid="{00000000-0005-0000-0000-00002C060000}"/>
    <cellStyle name="40% - Accent4 4 6 2 2" xfId="15081" xr:uid="{F8D86B1E-3A0C-4ED3-BE62-B6E256272CAA}"/>
    <cellStyle name="40% - Accent4 4 6 2 3" xfId="23509" xr:uid="{30781737-5FE2-421D-A85F-08E622184F00}"/>
    <cellStyle name="40% - Accent4 4 6 3" xfId="10863" xr:uid="{D79B5092-DC70-487A-BFE5-56799BC9DF9E}"/>
    <cellStyle name="40% - Accent4 4 6 4" xfId="19292" xr:uid="{E4C8ACFD-48D7-4C2A-BA16-964597DEDC95}"/>
    <cellStyle name="40% - Accent4 4 7" xfId="4586" xr:uid="{00000000-0005-0000-0000-00002D060000}"/>
    <cellStyle name="40% - Accent4 4 7 2" xfId="13015" xr:uid="{D12C7399-A3F9-4853-986D-A0154AE7CF71}"/>
    <cellStyle name="40% - Accent4 4 7 3" xfId="21443" xr:uid="{B561D5EC-46E9-457B-8851-44A66F9AD2CD}"/>
    <cellStyle name="40% - Accent4 4 8" xfId="8797" xr:uid="{9DAE797A-F5AC-434D-926A-74D271188C78}"/>
    <cellStyle name="40% - Accent4 4 9" xfId="17226" xr:uid="{AB470835-6F95-42A5-A254-440F2088C4E1}"/>
    <cellStyle name="40% - Accent4 5" xfId="643" xr:uid="{00000000-0005-0000-0000-00002E060000}"/>
    <cellStyle name="40% - Accent4 5 2" xfId="2914" xr:uid="{00000000-0005-0000-0000-00002F060000}"/>
    <cellStyle name="40% - Accent4 5 2 2" xfId="7138" xr:uid="{00000000-0005-0000-0000-000030060000}"/>
    <cellStyle name="40% - Accent4 5 2 2 2" xfId="15567" xr:uid="{60571C13-5E95-4E85-BB37-FBBBDCEEA080}"/>
    <cellStyle name="40% - Accent4 5 2 2 3" xfId="23995" xr:uid="{E232678E-CFFC-48B8-BEE1-6F212D0F461A}"/>
    <cellStyle name="40% - Accent4 5 2 3" xfId="11349" xr:uid="{5CC4D868-A11E-4DCC-B03D-FD07FE66E0CA}"/>
    <cellStyle name="40% - Accent4 5 2 4" xfId="19778" xr:uid="{FED712DA-FE11-44DC-A741-B92A93B61CA7}"/>
    <cellStyle name="40% - Accent4 5 3" xfId="4993" xr:uid="{00000000-0005-0000-0000-000031060000}"/>
    <cellStyle name="40% - Accent4 5 3 2" xfId="13422" xr:uid="{5E47481D-BD68-4838-8D0E-2A7E68CE46B4}"/>
    <cellStyle name="40% - Accent4 5 3 3" xfId="21850" xr:uid="{905A0E40-4A53-4ED2-9733-246300478512}"/>
    <cellStyle name="40% - Accent4 5 4" xfId="9204" xr:uid="{7F611DA4-8B20-4C01-8D4A-43542A68B46F}"/>
    <cellStyle name="40% - Accent4 5 5" xfId="17633" xr:uid="{C5F51407-03B0-4671-A8F7-3E23E193EDC6}"/>
    <cellStyle name="40% - Accent4 6" xfId="1096" xr:uid="{00000000-0005-0000-0000-000032060000}"/>
    <cellStyle name="40% - Accent4 6 2" xfId="3327" xr:uid="{00000000-0005-0000-0000-000033060000}"/>
    <cellStyle name="40% - Accent4 6 2 2" xfId="7551" xr:uid="{00000000-0005-0000-0000-000034060000}"/>
    <cellStyle name="40% - Accent4 6 2 2 2" xfId="15980" xr:uid="{61E4343B-6EA2-41A4-9D9A-0BA3B8E50C3C}"/>
    <cellStyle name="40% - Accent4 6 2 2 3" xfId="24408" xr:uid="{3E204BC6-7138-49AE-B34E-E304B9919723}"/>
    <cellStyle name="40% - Accent4 6 2 3" xfId="11762" xr:uid="{7FAE9DB2-7A73-4241-9EAB-7C9EB901C87B}"/>
    <cellStyle name="40% - Accent4 6 2 4" xfId="20191" xr:uid="{9D2EFB40-8A2E-4218-87F2-0F7580F14BE6}"/>
    <cellStyle name="40% - Accent4 6 3" xfId="5406" xr:uid="{00000000-0005-0000-0000-000035060000}"/>
    <cellStyle name="40% - Accent4 6 3 2" xfId="13835" xr:uid="{5332D988-E1F3-48F4-8E72-872F93FDB595}"/>
    <cellStyle name="40% - Accent4 6 3 3" xfId="22263" xr:uid="{972A3DDE-F099-40F5-B69A-03BBADA44A44}"/>
    <cellStyle name="40% - Accent4 6 4" xfId="9617" xr:uid="{C284DFFA-7FAE-4FAC-90D1-FE1E7CE92DC7}"/>
    <cellStyle name="40% - Accent4 6 5" xfId="18046" xr:uid="{8337488B-08D8-4DE2-9DAF-BB79576E4FC5}"/>
    <cellStyle name="40% - Accent4 7" xfId="1510" xr:uid="{00000000-0005-0000-0000-000036060000}"/>
    <cellStyle name="40% - Accent4 7 2" xfId="3740" xr:uid="{00000000-0005-0000-0000-000037060000}"/>
    <cellStyle name="40% - Accent4 7 2 2" xfId="7964" xr:uid="{00000000-0005-0000-0000-000038060000}"/>
    <cellStyle name="40% - Accent4 7 2 2 2" xfId="16393" xr:uid="{4A9B52B9-5835-4A16-BD18-D71C5F50118D}"/>
    <cellStyle name="40% - Accent4 7 2 2 3" xfId="24821" xr:uid="{66ECB035-6804-47C6-82EB-EF9EBBEF19D9}"/>
    <cellStyle name="40% - Accent4 7 2 3" xfId="12175" xr:uid="{50221073-7BC0-4482-BB5F-E78832BE66BD}"/>
    <cellStyle name="40% - Accent4 7 2 4" xfId="20604" xr:uid="{3141B0AA-26D9-400C-8923-96F8D3778C58}"/>
    <cellStyle name="40% - Accent4 7 3" xfId="5819" xr:uid="{00000000-0005-0000-0000-000039060000}"/>
    <cellStyle name="40% - Accent4 7 3 2" xfId="14248" xr:uid="{6C29EC30-9E10-4FEB-93B1-5AF650B2CAEF}"/>
    <cellStyle name="40% - Accent4 7 3 3" xfId="22676" xr:uid="{8E793BD6-56E6-4DDA-A1B9-561756B2998D}"/>
    <cellStyle name="40% - Accent4 7 4" xfId="10030" xr:uid="{3DC14FDC-F8BB-43D5-963E-0FA5EDD2FD35}"/>
    <cellStyle name="40% - Accent4 7 5" xfId="18459" xr:uid="{D927B0BA-19ED-4D6D-9F2B-7AEACB619AD2}"/>
    <cellStyle name="40% - Accent4 8" xfId="1924" xr:uid="{00000000-0005-0000-0000-00003A060000}"/>
    <cellStyle name="40% - Accent4 8 2" xfId="4153" xr:uid="{00000000-0005-0000-0000-00003B060000}"/>
    <cellStyle name="40% - Accent4 8 2 2" xfId="8377" xr:uid="{00000000-0005-0000-0000-00003C060000}"/>
    <cellStyle name="40% - Accent4 8 2 2 2" xfId="16806" xr:uid="{7CF12F90-7ACA-4575-BF1F-06A084AF7EFF}"/>
    <cellStyle name="40% - Accent4 8 2 2 3" xfId="25234" xr:uid="{7FA08A5E-5036-4BF2-8BDE-9D79F2DF9108}"/>
    <cellStyle name="40% - Accent4 8 2 3" xfId="12588" xr:uid="{A2B66C8A-F929-4FFF-8608-EEEB86D5BC38}"/>
    <cellStyle name="40% - Accent4 8 2 4" xfId="21017" xr:uid="{E528A1CC-73D7-4B15-A966-A15034D5A571}"/>
    <cellStyle name="40% - Accent4 8 3" xfId="6232" xr:uid="{00000000-0005-0000-0000-00003D060000}"/>
    <cellStyle name="40% - Accent4 8 3 2" xfId="14661" xr:uid="{98A849DB-4C8E-4896-908F-F8C9D9501101}"/>
    <cellStyle name="40% - Accent4 8 3 3" xfId="23089" xr:uid="{5630B7AB-6616-403B-9174-429426498020}"/>
    <cellStyle name="40% - Accent4 8 4" xfId="10443" xr:uid="{A57CB94F-BD51-488A-8283-DDE19617BA60}"/>
    <cellStyle name="40% - Accent4 8 5" xfId="18872" xr:uid="{A242C30E-89AA-4504-B7BD-1B02BA3DC88C}"/>
    <cellStyle name="40% - Accent4 9" xfId="2337" xr:uid="{00000000-0005-0000-0000-00003E060000}"/>
    <cellStyle name="40% - Accent4 9 2" xfId="6645" xr:uid="{00000000-0005-0000-0000-00003F060000}"/>
    <cellStyle name="40% - Accent4 9 2 2" xfId="15074" xr:uid="{720191FC-FA21-40B2-90E1-02A5C7927108}"/>
    <cellStyle name="40% - Accent4 9 2 3" xfId="23502" xr:uid="{F3E7F687-50D0-45B3-87CE-B3AC08D1FA98}"/>
    <cellStyle name="40% - Accent4 9 3" xfId="10856" xr:uid="{D06CB569-35B2-49F7-82F8-9E94B968DB71}"/>
    <cellStyle name="40% - Accent4 9 4" xfId="19285" xr:uid="{CCBB32D5-1EDA-4B85-9C54-8AA4FF4F11A4}"/>
    <cellStyle name="40% - Accent5" xfId="81" builtinId="47" customBuiltin="1"/>
    <cellStyle name="40% - Accent5 10" xfId="4587" xr:uid="{00000000-0005-0000-0000-000041060000}"/>
    <cellStyle name="40% - Accent5 10 2" xfId="13016" xr:uid="{BA3874B3-04B5-4954-B06A-4AF9BB2A1463}"/>
    <cellStyle name="40% - Accent5 10 3" xfId="21444" xr:uid="{84FC2764-AC73-458A-ACF4-80B959577E57}"/>
    <cellStyle name="40% - Accent5 11" xfId="8798" xr:uid="{90803658-CCF3-4421-B046-93B8BBB9DB41}"/>
    <cellStyle name="40% - Accent5 12" xfId="17227" xr:uid="{806EE1DD-C05B-4463-8745-9AC161328CAE}"/>
    <cellStyle name="40% - Accent5 2" xfId="82" xr:uid="{00000000-0005-0000-0000-000042060000}"/>
    <cellStyle name="40% - Accent5 2 10" xfId="8799" xr:uid="{C6F2A5B8-8887-4B6E-8482-65D324EC4F4F}"/>
    <cellStyle name="40% - Accent5 2 11" xfId="17228" xr:uid="{14367A46-F7B9-4880-8C2D-048E72AD4059}"/>
    <cellStyle name="40% - Accent5 2 2" xfId="83" xr:uid="{00000000-0005-0000-0000-000043060000}"/>
    <cellStyle name="40% - Accent5 2 2 10" xfId="17229" xr:uid="{6D896C9E-01BB-4F8A-9BED-76A226B0EE8C}"/>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2 2 2" xfId="15578" xr:uid="{5BA2C86E-E1FB-4D20-A6F1-5A6B22D4C7F2}"/>
    <cellStyle name="40% - Accent5 2 2 2 2 2 2 3" xfId="24006" xr:uid="{C5B2D6C1-C5BA-4846-9AC7-0D3BAC3BC762}"/>
    <cellStyle name="40% - Accent5 2 2 2 2 2 3" xfId="11360" xr:uid="{CADAF631-E7C6-4A02-BD8F-D767F207428B}"/>
    <cellStyle name="40% - Accent5 2 2 2 2 2 4" xfId="19789" xr:uid="{95E18376-A144-4075-9DD9-1DD00DDFE316}"/>
    <cellStyle name="40% - Accent5 2 2 2 2 3" xfId="5004" xr:uid="{00000000-0005-0000-0000-000048060000}"/>
    <cellStyle name="40% - Accent5 2 2 2 2 3 2" xfId="13433" xr:uid="{AD44B039-34E5-4555-8072-38FC98742E86}"/>
    <cellStyle name="40% - Accent5 2 2 2 2 3 3" xfId="21861" xr:uid="{B2C7DD71-C63C-4672-A014-B92649DBE0FF}"/>
    <cellStyle name="40% - Accent5 2 2 2 2 4" xfId="9215" xr:uid="{7EA31CBE-42B3-444D-B976-CC5A1F6DDCC4}"/>
    <cellStyle name="40% - Accent5 2 2 2 2 5" xfId="17644" xr:uid="{562839BE-1220-4FB9-B9FC-9CE249DB5DEB}"/>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2 2 2" xfId="15991" xr:uid="{C1BC35D1-7C14-454D-9634-CCE6FB9214B0}"/>
    <cellStyle name="40% - Accent5 2 2 2 3 2 2 3" xfId="24419" xr:uid="{01256EED-7EEE-4D2A-8B46-53AA51214194}"/>
    <cellStyle name="40% - Accent5 2 2 2 3 2 3" xfId="11773" xr:uid="{C322B5A4-848F-4CEE-81B3-B18F955706E7}"/>
    <cellStyle name="40% - Accent5 2 2 2 3 2 4" xfId="20202" xr:uid="{8E17163B-7BBA-4BE7-B595-2C085C050D78}"/>
    <cellStyle name="40% - Accent5 2 2 2 3 3" xfId="5417" xr:uid="{00000000-0005-0000-0000-00004C060000}"/>
    <cellStyle name="40% - Accent5 2 2 2 3 3 2" xfId="13846" xr:uid="{3FD66280-7E53-4318-9403-CB35A3A92510}"/>
    <cellStyle name="40% - Accent5 2 2 2 3 3 3" xfId="22274" xr:uid="{6235CAE0-CDCF-43AE-AA2D-9222BE7C1B31}"/>
    <cellStyle name="40% - Accent5 2 2 2 3 4" xfId="9628" xr:uid="{753B01F3-0A2B-4310-8F04-DDFE876F61EF}"/>
    <cellStyle name="40% - Accent5 2 2 2 3 5" xfId="18057" xr:uid="{1D4FA7AE-F858-48B7-B5A2-9457BA5205CB}"/>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2 2 2" xfId="16404" xr:uid="{FC744032-EE23-48E4-87F5-118A5A93AF52}"/>
    <cellStyle name="40% - Accent5 2 2 2 4 2 2 3" xfId="24832" xr:uid="{C5DA7812-A4E0-4EB9-9098-1706D3535150}"/>
    <cellStyle name="40% - Accent5 2 2 2 4 2 3" xfId="12186" xr:uid="{36E56714-80F1-47F9-8A62-A492B670081E}"/>
    <cellStyle name="40% - Accent5 2 2 2 4 2 4" xfId="20615" xr:uid="{5F73C3C6-C31F-487F-808F-5D245E31B642}"/>
    <cellStyle name="40% - Accent5 2 2 2 4 3" xfId="5830" xr:uid="{00000000-0005-0000-0000-000050060000}"/>
    <cellStyle name="40% - Accent5 2 2 2 4 3 2" xfId="14259" xr:uid="{8743E156-EFB9-4A62-95B6-F6EDF127DC4E}"/>
    <cellStyle name="40% - Accent5 2 2 2 4 3 3" xfId="22687" xr:uid="{318340AF-79EB-4F77-92E6-AC8C80829D04}"/>
    <cellStyle name="40% - Accent5 2 2 2 4 4" xfId="10041" xr:uid="{2158E8E1-6715-4FFA-8557-C4C64EEC1485}"/>
    <cellStyle name="40% - Accent5 2 2 2 4 5" xfId="18470" xr:uid="{10BA2242-085C-4931-B00F-C16F87B1E0BE}"/>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2 2 2" xfId="16817" xr:uid="{83ECE515-5EE2-4159-89D6-E9AC54B9FEB2}"/>
    <cellStyle name="40% - Accent5 2 2 2 5 2 2 3" xfId="25245" xr:uid="{063ABB56-C347-4C73-BE6F-4C48D5666248}"/>
    <cellStyle name="40% - Accent5 2 2 2 5 2 3" xfId="12599" xr:uid="{EB865F0B-39EA-4662-85C6-F266431DE54A}"/>
    <cellStyle name="40% - Accent5 2 2 2 5 2 4" xfId="21028" xr:uid="{55316533-412D-4CCB-AB31-B2B71A12B988}"/>
    <cellStyle name="40% - Accent5 2 2 2 5 3" xfId="6243" xr:uid="{00000000-0005-0000-0000-000054060000}"/>
    <cellStyle name="40% - Accent5 2 2 2 5 3 2" xfId="14672" xr:uid="{2399ED9E-7868-4B89-8E82-3462B00C1D5A}"/>
    <cellStyle name="40% - Accent5 2 2 2 5 3 3" xfId="23100" xr:uid="{9ACD4ADA-50B2-4B90-B68A-8683CEC77C86}"/>
    <cellStyle name="40% - Accent5 2 2 2 5 4" xfId="10454" xr:uid="{AF227CDD-6E86-4148-9938-A60D26690553}"/>
    <cellStyle name="40% - Accent5 2 2 2 5 5" xfId="18883" xr:uid="{BB8497EE-ABD9-475A-B2EC-9824CADDAD4D}"/>
    <cellStyle name="40% - Accent5 2 2 2 6" xfId="2348" xr:uid="{00000000-0005-0000-0000-000055060000}"/>
    <cellStyle name="40% - Accent5 2 2 2 6 2" xfId="6656" xr:uid="{00000000-0005-0000-0000-000056060000}"/>
    <cellStyle name="40% - Accent5 2 2 2 6 2 2" xfId="15085" xr:uid="{2D886BD0-5E33-4ACA-B60B-5BEA467C6311}"/>
    <cellStyle name="40% - Accent5 2 2 2 6 2 3" xfId="23513" xr:uid="{CB82817D-F77E-405B-8AB3-8E8A81699BA9}"/>
    <cellStyle name="40% - Accent5 2 2 2 6 3" xfId="10867" xr:uid="{6D35A373-BB1B-4652-9E7B-FC8771DC6650}"/>
    <cellStyle name="40% - Accent5 2 2 2 6 4" xfId="19296" xr:uid="{7A7AD7F5-C3A2-49C3-898E-07E8AD27864D}"/>
    <cellStyle name="40% - Accent5 2 2 2 7" xfId="4590" xr:uid="{00000000-0005-0000-0000-000057060000}"/>
    <cellStyle name="40% - Accent5 2 2 2 7 2" xfId="13019" xr:uid="{BC676A2E-98CC-4A71-8389-E26F1E3E9DFB}"/>
    <cellStyle name="40% - Accent5 2 2 2 7 3" xfId="21447" xr:uid="{03F6066A-19C2-429C-9C53-D4586CAA70FB}"/>
    <cellStyle name="40% - Accent5 2 2 2 8" xfId="8801" xr:uid="{580F74B0-BA7F-4BDC-A41B-210B653CA60B}"/>
    <cellStyle name="40% - Accent5 2 2 2 9" xfId="17230" xr:uid="{D0C31DC7-3C36-4DD0-AC1E-7EB6880CA0C2}"/>
    <cellStyle name="40% - Accent5 2 2 3" xfId="653" xr:uid="{00000000-0005-0000-0000-000058060000}"/>
    <cellStyle name="40% - Accent5 2 2 3 2" xfId="2924" xr:uid="{00000000-0005-0000-0000-000059060000}"/>
    <cellStyle name="40% - Accent5 2 2 3 2 2" xfId="7148" xr:uid="{00000000-0005-0000-0000-00005A060000}"/>
    <cellStyle name="40% - Accent5 2 2 3 2 2 2" xfId="15577" xr:uid="{872E597E-19DA-4FED-8C4E-5367284522D8}"/>
    <cellStyle name="40% - Accent5 2 2 3 2 2 3" xfId="24005" xr:uid="{B75344C8-BF7D-46EC-872A-A7A0792CAEA5}"/>
    <cellStyle name="40% - Accent5 2 2 3 2 3" xfId="11359" xr:uid="{CB68FD59-23AB-4F68-BB06-DDEF54B28FA5}"/>
    <cellStyle name="40% - Accent5 2 2 3 2 4" xfId="19788" xr:uid="{D088EA82-2A7F-4E5B-A2C3-16013833D117}"/>
    <cellStyle name="40% - Accent5 2 2 3 3" xfId="5003" xr:uid="{00000000-0005-0000-0000-00005B060000}"/>
    <cellStyle name="40% - Accent5 2 2 3 3 2" xfId="13432" xr:uid="{BD2DA86C-A676-444F-A034-C98D856456CF}"/>
    <cellStyle name="40% - Accent5 2 2 3 3 3" xfId="21860" xr:uid="{5860DEC5-6A8C-4467-AE0B-7B406797FF7C}"/>
    <cellStyle name="40% - Accent5 2 2 3 4" xfId="9214" xr:uid="{07995ED5-0642-49B3-BC12-D3824BB8E9D7}"/>
    <cellStyle name="40% - Accent5 2 2 3 5" xfId="17643" xr:uid="{732075D7-4CE3-4FD0-B5ED-8FEBDA629E90}"/>
    <cellStyle name="40% - Accent5 2 2 4" xfId="1106" xr:uid="{00000000-0005-0000-0000-00005C060000}"/>
    <cellStyle name="40% - Accent5 2 2 4 2" xfId="3337" xr:uid="{00000000-0005-0000-0000-00005D060000}"/>
    <cellStyle name="40% - Accent5 2 2 4 2 2" xfId="7561" xr:uid="{00000000-0005-0000-0000-00005E060000}"/>
    <cellStyle name="40% - Accent5 2 2 4 2 2 2" xfId="15990" xr:uid="{45425DC6-BF59-48D9-B032-ABE00CA704AC}"/>
    <cellStyle name="40% - Accent5 2 2 4 2 2 3" xfId="24418" xr:uid="{F683FBD1-E904-4B45-8C62-B8276D3263A3}"/>
    <cellStyle name="40% - Accent5 2 2 4 2 3" xfId="11772" xr:uid="{A388A5D7-774B-424B-A620-361E231C9704}"/>
    <cellStyle name="40% - Accent5 2 2 4 2 4" xfId="20201" xr:uid="{9FE2FCEB-831F-4289-98E8-01D66074F4BB}"/>
    <cellStyle name="40% - Accent5 2 2 4 3" xfId="5416" xr:uid="{00000000-0005-0000-0000-00005F060000}"/>
    <cellStyle name="40% - Accent5 2 2 4 3 2" xfId="13845" xr:uid="{F7BD96BC-F4FC-462A-8720-A9AD6026A283}"/>
    <cellStyle name="40% - Accent5 2 2 4 3 3" xfId="22273" xr:uid="{BAE10DB8-E486-44C0-B5AA-5A5C7397F8B6}"/>
    <cellStyle name="40% - Accent5 2 2 4 4" xfId="9627" xr:uid="{062AD05F-1984-4554-BCE9-93478D438298}"/>
    <cellStyle name="40% - Accent5 2 2 4 5" xfId="18056" xr:uid="{B77C0CCC-F327-4120-A40E-C1AC2244AE09}"/>
    <cellStyle name="40% - Accent5 2 2 5" xfId="1520" xr:uid="{00000000-0005-0000-0000-000060060000}"/>
    <cellStyle name="40% - Accent5 2 2 5 2" xfId="3750" xr:uid="{00000000-0005-0000-0000-000061060000}"/>
    <cellStyle name="40% - Accent5 2 2 5 2 2" xfId="7974" xr:uid="{00000000-0005-0000-0000-000062060000}"/>
    <cellStyle name="40% - Accent5 2 2 5 2 2 2" xfId="16403" xr:uid="{F8AAEBE2-00D0-467D-B834-68D300101B1D}"/>
    <cellStyle name="40% - Accent5 2 2 5 2 2 3" xfId="24831" xr:uid="{C86C2AC8-BD5D-4FC5-B9F4-34B59117EFCC}"/>
    <cellStyle name="40% - Accent5 2 2 5 2 3" xfId="12185" xr:uid="{944D1251-DDCD-45B9-9336-1F724AA053DB}"/>
    <cellStyle name="40% - Accent5 2 2 5 2 4" xfId="20614" xr:uid="{D01CE78C-A500-4FD6-97EB-ED7312ACFFDA}"/>
    <cellStyle name="40% - Accent5 2 2 5 3" xfId="5829" xr:uid="{00000000-0005-0000-0000-000063060000}"/>
    <cellStyle name="40% - Accent5 2 2 5 3 2" xfId="14258" xr:uid="{D67BE271-5ADB-45A7-B70B-56BD996D8AA9}"/>
    <cellStyle name="40% - Accent5 2 2 5 3 3" xfId="22686" xr:uid="{2A005A22-F8D4-4F46-BA72-D51E00F47EB8}"/>
    <cellStyle name="40% - Accent5 2 2 5 4" xfId="10040" xr:uid="{0103B075-9DAF-4A04-9F4A-7D80848A1D2A}"/>
    <cellStyle name="40% - Accent5 2 2 5 5" xfId="18469" xr:uid="{F917987A-F503-4086-A5F1-B3721A20EFE1}"/>
    <cellStyle name="40% - Accent5 2 2 6" xfId="1934" xr:uid="{00000000-0005-0000-0000-000064060000}"/>
    <cellStyle name="40% - Accent5 2 2 6 2" xfId="4163" xr:uid="{00000000-0005-0000-0000-000065060000}"/>
    <cellStyle name="40% - Accent5 2 2 6 2 2" xfId="8387" xr:uid="{00000000-0005-0000-0000-000066060000}"/>
    <cellStyle name="40% - Accent5 2 2 6 2 2 2" xfId="16816" xr:uid="{D599A1B5-89BF-4735-A447-B7AD6B2ECF13}"/>
    <cellStyle name="40% - Accent5 2 2 6 2 2 3" xfId="25244" xr:uid="{FE46C9AD-4224-46FC-A15F-886C9EC3933E}"/>
    <cellStyle name="40% - Accent5 2 2 6 2 3" xfId="12598" xr:uid="{D6FE57B4-552C-4399-AEEF-34CC190C2DA9}"/>
    <cellStyle name="40% - Accent5 2 2 6 2 4" xfId="21027" xr:uid="{6ADBD050-F924-495E-BCB1-611B07177F06}"/>
    <cellStyle name="40% - Accent5 2 2 6 3" xfId="6242" xr:uid="{00000000-0005-0000-0000-000067060000}"/>
    <cellStyle name="40% - Accent5 2 2 6 3 2" xfId="14671" xr:uid="{E8E5EA3F-8563-4E70-85B2-95DBEFAB1BC3}"/>
    <cellStyle name="40% - Accent5 2 2 6 3 3" xfId="23099" xr:uid="{01953E46-AE69-4A1F-876B-D08915602215}"/>
    <cellStyle name="40% - Accent5 2 2 6 4" xfId="10453" xr:uid="{A59C7A65-BBF0-4787-A629-3B0C92FDFC56}"/>
    <cellStyle name="40% - Accent5 2 2 6 5" xfId="18882" xr:uid="{77404099-2B1F-49FC-835B-98EB1AF52FEF}"/>
    <cellStyle name="40% - Accent5 2 2 7" xfId="2347" xr:uid="{00000000-0005-0000-0000-000068060000}"/>
    <cellStyle name="40% - Accent5 2 2 7 2" xfId="6655" xr:uid="{00000000-0005-0000-0000-000069060000}"/>
    <cellStyle name="40% - Accent5 2 2 7 2 2" xfId="15084" xr:uid="{A8D95911-8BFB-4517-83D1-239765F8C61E}"/>
    <cellStyle name="40% - Accent5 2 2 7 2 3" xfId="23512" xr:uid="{2CD780E1-4F91-4F01-BB91-C0AB2B8D6F81}"/>
    <cellStyle name="40% - Accent5 2 2 7 3" xfId="10866" xr:uid="{B3725C50-4C3B-43BF-8D98-EAF734068C0B}"/>
    <cellStyle name="40% - Accent5 2 2 7 4" xfId="19295" xr:uid="{4CD38C6F-0A98-4B68-857B-CEA7F7E53BA4}"/>
    <cellStyle name="40% - Accent5 2 2 8" xfId="4589" xr:uid="{00000000-0005-0000-0000-00006A060000}"/>
    <cellStyle name="40% - Accent5 2 2 8 2" xfId="13018" xr:uid="{65CB1E87-A09E-44E7-B697-6D4A7CBB8FCD}"/>
    <cellStyle name="40% - Accent5 2 2 8 3" xfId="21446" xr:uid="{970B88A9-535D-4349-802C-6DC852F71C28}"/>
    <cellStyle name="40% - Accent5 2 2 9" xfId="8800" xr:uid="{B8A90449-6FDD-454E-814F-67F9AA6DC117}"/>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2 2 2" xfId="15579" xr:uid="{2318D157-E12D-42CA-A065-B235F2D81E9A}"/>
    <cellStyle name="40% - Accent5 2 3 2 2 2 3" xfId="24007" xr:uid="{54BA09E2-17E1-48BE-9631-BF23052A7EDE}"/>
    <cellStyle name="40% - Accent5 2 3 2 2 3" xfId="11361" xr:uid="{758A5304-52F9-47C7-9301-AF484FCEBC67}"/>
    <cellStyle name="40% - Accent5 2 3 2 2 4" xfId="19790" xr:uid="{8CDC4E94-6FC2-4A81-BB02-E9D545C3C399}"/>
    <cellStyle name="40% - Accent5 2 3 2 3" xfId="5005" xr:uid="{00000000-0005-0000-0000-00006F060000}"/>
    <cellStyle name="40% - Accent5 2 3 2 3 2" xfId="13434" xr:uid="{8ADD8D86-BF4E-4CE9-BEEB-CCD2437A9821}"/>
    <cellStyle name="40% - Accent5 2 3 2 3 3" xfId="21862" xr:uid="{7C836DC6-912B-4900-A280-CD810787D39E}"/>
    <cellStyle name="40% - Accent5 2 3 2 4" xfId="9216" xr:uid="{237B1BDE-5F20-4D1C-BFCB-3287F082AF3B}"/>
    <cellStyle name="40% - Accent5 2 3 2 5" xfId="17645" xr:uid="{5704D98C-86BA-4CA8-AD35-B9A3703E2FDB}"/>
    <cellStyle name="40% - Accent5 2 3 3" xfId="1108" xr:uid="{00000000-0005-0000-0000-000070060000}"/>
    <cellStyle name="40% - Accent5 2 3 3 2" xfId="3339" xr:uid="{00000000-0005-0000-0000-000071060000}"/>
    <cellStyle name="40% - Accent5 2 3 3 2 2" xfId="7563" xr:uid="{00000000-0005-0000-0000-000072060000}"/>
    <cellStyle name="40% - Accent5 2 3 3 2 2 2" xfId="15992" xr:uid="{BF13D509-64DD-47FF-A1ED-7433C910AA3D}"/>
    <cellStyle name="40% - Accent5 2 3 3 2 2 3" xfId="24420" xr:uid="{482D9C3D-69BC-4341-860C-FACF62F1CE99}"/>
    <cellStyle name="40% - Accent5 2 3 3 2 3" xfId="11774" xr:uid="{1656A402-BF2C-4099-8B7F-83F18AD85A7A}"/>
    <cellStyle name="40% - Accent5 2 3 3 2 4" xfId="20203" xr:uid="{B584EF6B-F09B-44B2-B027-6C806A1125BA}"/>
    <cellStyle name="40% - Accent5 2 3 3 3" xfId="5418" xr:uid="{00000000-0005-0000-0000-000073060000}"/>
    <cellStyle name="40% - Accent5 2 3 3 3 2" xfId="13847" xr:uid="{80D48FCD-3DA9-4D71-AF7A-F2C1FCCE4F9C}"/>
    <cellStyle name="40% - Accent5 2 3 3 3 3" xfId="22275" xr:uid="{A9A4B1F6-A85F-4C99-9EFA-A502BB3644B9}"/>
    <cellStyle name="40% - Accent5 2 3 3 4" xfId="9629" xr:uid="{BB15A2D2-7607-4BCF-94B9-94766C26A895}"/>
    <cellStyle name="40% - Accent5 2 3 3 5" xfId="18058" xr:uid="{547532E4-D996-4F0F-9132-09D37E4C1033}"/>
    <cellStyle name="40% - Accent5 2 3 4" xfId="1522" xr:uid="{00000000-0005-0000-0000-000074060000}"/>
    <cellStyle name="40% - Accent5 2 3 4 2" xfId="3752" xr:uid="{00000000-0005-0000-0000-000075060000}"/>
    <cellStyle name="40% - Accent5 2 3 4 2 2" xfId="7976" xr:uid="{00000000-0005-0000-0000-000076060000}"/>
    <cellStyle name="40% - Accent5 2 3 4 2 2 2" xfId="16405" xr:uid="{8867B641-9D89-45E4-9318-270236581802}"/>
    <cellStyle name="40% - Accent5 2 3 4 2 2 3" xfId="24833" xr:uid="{92FE152A-4488-4599-87D4-AC794DDB7515}"/>
    <cellStyle name="40% - Accent5 2 3 4 2 3" xfId="12187" xr:uid="{50367C15-02B9-44D6-8F41-C047CDCCFB0F}"/>
    <cellStyle name="40% - Accent5 2 3 4 2 4" xfId="20616" xr:uid="{16C4EC14-351A-44FE-8913-530BD7B468D0}"/>
    <cellStyle name="40% - Accent5 2 3 4 3" xfId="5831" xr:uid="{00000000-0005-0000-0000-000077060000}"/>
    <cellStyle name="40% - Accent5 2 3 4 3 2" xfId="14260" xr:uid="{0CA91E76-39C3-4E49-9239-2F339C199BCB}"/>
    <cellStyle name="40% - Accent5 2 3 4 3 3" xfId="22688" xr:uid="{8FD9D726-5535-4D97-8A53-1BDD6FCF2C2D}"/>
    <cellStyle name="40% - Accent5 2 3 4 4" xfId="10042" xr:uid="{17A50A9A-B52C-4C17-92DF-63ACEA82A835}"/>
    <cellStyle name="40% - Accent5 2 3 4 5" xfId="18471" xr:uid="{5C3723F4-4B1D-4226-9DB7-43AE8FF92CA7}"/>
    <cellStyle name="40% - Accent5 2 3 5" xfId="1936" xr:uid="{00000000-0005-0000-0000-000078060000}"/>
    <cellStyle name="40% - Accent5 2 3 5 2" xfId="4165" xr:uid="{00000000-0005-0000-0000-000079060000}"/>
    <cellStyle name="40% - Accent5 2 3 5 2 2" xfId="8389" xr:uid="{00000000-0005-0000-0000-00007A060000}"/>
    <cellStyle name="40% - Accent5 2 3 5 2 2 2" xfId="16818" xr:uid="{967ED684-A5DE-44B3-82C2-275DC17FE77D}"/>
    <cellStyle name="40% - Accent5 2 3 5 2 2 3" xfId="25246" xr:uid="{1F0C9A8B-16F9-491C-B208-82AD86F75954}"/>
    <cellStyle name="40% - Accent5 2 3 5 2 3" xfId="12600" xr:uid="{20DB22C1-B657-4ABC-B576-1B28555D1C1D}"/>
    <cellStyle name="40% - Accent5 2 3 5 2 4" xfId="21029" xr:uid="{87D80626-36A9-4221-86DA-8457DDD77850}"/>
    <cellStyle name="40% - Accent5 2 3 5 3" xfId="6244" xr:uid="{00000000-0005-0000-0000-00007B060000}"/>
    <cellStyle name="40% - Accent5 2 3 5 3 2" xfId="14673" xr:uid="{B9771711-3AD0-4512-A347-E25CF4F42C7E}"/>
    <cellStyle name="40% - Accent5 2 3 5 3 3" xfId="23101" xr:uid="{17E212E0-B273-4419-AC9F-94AADF4E568E}"/>
    <cellStyle name="40% - Accent5 2 3 5 4" xfId="10455" xr:uid="{AD31A710-5AE4-4BD4-991A-F1034AF89CFC}"/>
    <cellStyle name="40% - Accent5 2 3 5 5" xfId="18884" xr:uid="{0BABB62C-3CFE-48FC-9C3A-7160F5492882}"/>
    <cellStyle name="40% - Accent5 2 3 6" xfId="2349" xr:uid="{00000000-0005-0000-0000-00007C060000}"/>
    <cellStyle name="40% - Accent5 2 3 6 2" xfId="6657" xr:uid="{00000000-0005-0000-0000-00007D060000}"/>
    <cellStyle name="40% - Accent5 2 3 6 2 2" xfId="15086" xr:uid="{8BE93874-4B57-4505-B52C-90263950F870}"/>
    <cellStyle name="40% - Accent5 2 3 6 2 3" xfId="23514" xr:uid="{55FB933B-A172-4A7D-A291-D51CA9B07244}"/>
    <cellStyle name="40% - Accent5 2 3 6 3" xfId="10868" xr:uid="{55B90C9D-D9F8-42F6-A64B-6412C3221F15}"/>
    <cellStyle name="40% - Accent5 2 3 6 4" xfId="19297" xr:uid="{1934837A-59FE-4966-A811-480B38A8C71C}"/>
    <cellStyle name="40% - Accent5 2 3 7" xfId="4591" xr:uid="{00000000-0005-0000-0000-00007E060000}"/>
    <cellStyle name="40% - Accent5 2 3 7 2" xfId="13020" xr:uid="{9A436DBB-723B-40EC-A63C-086D88D0B00D}"/>
    <cellStyle name="40% - Accent5 2 3 7 3" xfId="21448" xr:uid="{5E57504F-14F3-4A56-BB68-3BF5F1F120D0}"/>
    <cellStyle name="40% - Accent5 2 3 8" xfId="8802" xr:uid="{66F0CFBC-7F9F-4EEB-AE75-190857CE298E}"/>
    <cellStyle name="40% - Accent5 2 3 9" xfId="17231" xr:uid="{0DBD8A93-9E50-4A0C-90FA-15EF0E2231C7}"/>
    <cellStyle name="40% - Accent5 2 4" xfId="652" xr:uid="{00000000-0005-0000-0000-00007F060000}"/>
    <cellStyle name="40% - Accent5 2 4 2" xfId="2923" xr:uid="{00000000-0005-0000-0000-000080060000}"/>
    <cellStyle name="40% - Accent5 2 4 2 2" xfId="7147" xr:uid="{00000000-0005-0000-0000-000081060000}"/>
    <cellStyle name="40% - Accent5 2 4 2 2 2" xfId="15576" xr:uid="{78ED1596-0900-4AC6-AAC3-DEA3410CB80E}"/>
    <cellStyle name="40% - Accent5 2 4 2 2 3" xfId="24004" xr:uid="{FE54B4A7-1DB5-4595-8A78-93438CA71CF4}"/>
    <cellStyle name="40% - Accent5 2 4 2 3" xfId="11358" xr:uid="{4916A93D-6229-4941-ACAC-6C5D9B17CD74}"/>
    <cellStyle name="40% - Accent5 2 4 2 4" xfId="19787" xr:uid="{02962506-DF7B-4C1D-BF71-6EF82A43DDF2}"/>
    <cellStyle name="40% - Accent5 2 4 3" xfId="5002" xr:uid="{00000000-0005-0000-0000-000082060000}"/>
    <cellStyle name="40% - Accent5 2 4 3 2" xfId="13431" xr:uid="{ED94F46C-E0E5-4141-ADA7-FD45DC813F00}"/>
    <cellStyle name="40% - Accent5 2 4 3 3" xfId="21859" xr:uid="{547160A4-F36E-4826-93D5-511F764C5C10}"/>
    <cellStyle name="40% - Accent5 2 4 4" xfId="9213" xr:uid="{FB86CA02-0C80-4920-818B-9EDC8F381C3D}"/>
    <cellStyle name="40% - Accent5 2 4 5" xfId="17642" xr:uid="{3EC1C921-BE8B-4ACC-B252-B9F2A2A72CEF}"/>
    <cellStyle name="40% - Accent5 2 5" xfId="1105" xr:uid="{00000000-0005-0000-0000-000083060000}"/>
    <cellStyle name="40% - Accent5 2 5 2" xfId="3336" xr:uid="{00000000-0005-0000-0000-000084060000}"/>
    <cellStyle name="40% - Accent5 2 5 2 2" xfId="7560" xr:uid="{00000000-0005-0000-0000-000085060000}"/>
    <cellStyle name="40% - Accent5 2 5 2 2 2" xfId="15989" xr:uid="{78779F9F-4CC0-470B-99A2-CD265749D7B9}"/>
    <cellStyle name="40% - Accent5 2 5 2 2 3" xfId="24417" xr:uid="{61CDC08A-EBD0-48FB-8481-63053D43D250}"/>
    <cellStyle name="40% - Accent5 2 5 2 3" xfId="11771" xr:uid="{63B21B32-1C63-4038-9523-924ECE0E020E}"/>
    <cellStyle name="40% - Accent5 2 5 2 4" xfId="20200" xr:uid="{C1D66B46-03DF-4640-8BF5-71B3727284B9}"/>
    <cellStyle name="40% - Accent5 2 5 3" xfId="5415" xr:uid="{00000000-0005-0000-0000-000086060000}"/>
    <cellStyle name="40% - Accent5 2 5 3 2" xfId="13844" xr:uid="{2768C62C-4117-4115-A5A8-0B5EC164D3B0}"/>
    <cellStyle name="40% - Accent5 2 5 3 3" xfId="22272" xr:uid="{31B3366F-AC25-4042-961E-1C818F4A0654}"/>
    <cellStyle name="40% - Accent5 2 5 4" xfId="9626" xr:uid="{01B3BAB7-7F6C-4917-9DEB-4ACC61A12105}"/>
    <cellStyle name="40% - Accent5 2 5 5" xfId="18055" xr:uid="{F1E32E98-53BF-4795-BA48-2DE3CEC042CB}"/>
    <cellStyle name="40% - Accent5 2 6" xfId="1519" xr:uid="{00000000-0005-0000-0000-000087060000}"/>
    <cellStyle name="40% - Accent5 2 6 2" xfId="3749" xr:uid="{00000000-0005-0000-0000-000088060000}"/>
    <cellStyle name="40% - Accent5 2 6 2 2" xfId="7973" xr:uid="{00000000-0005-0000-0000-000089060000}"/>
    <cellStyle name="40% - Accent5 2 6 2 2 2" xfId="16402" xr:uid="{331089DE-DAD2-4DBA-AC4B-83A44364F57D}"/>
    <cellStyle name="40% - Accent5 2 6 2 2 3" xfId="24830" xr:uid="{8FB9E71C-4F11-4FE7-B928-C1D58C02E808}"/>
    <cellStyle name="40% - Accent5 2 6 2 3" xfId="12184" xr:uid="{BBA78B50-6FC3-4214-9285-D37F00A5C359}"/>
    <cellStyle name="40% - Accent5 2 6 2 4" xfId="20613" xr:uid="{E7F268A6-1168-41AF-B73D-1B09A40FA9E9}"/>
    <cellStyle name="40% - Accent5 2 6 3" xfId="5828" xr:uid="{00000000-0005-0000-0000-00008A060000}"/>
    <cellStyle name="40% - Accent5 2 6 3 2" xfId="14257" xr:uid="{82DDAE82-BEFF-4DA4-8BE1-2FA79C5DC03B}"/>
    <cellStyle name="40% - Accent5 2 6 3 3" xfId="22685" xr:uid="{A125A085-7EC5-4BEA-A339-450A93759F25}"/>
    <cellStyle name="40% - Accent5 2 6 4" xfId="10039" xr:uid="{67D57F69-3478-4840-92B8-3BDF57009A0B}"/>
    <cellStyle name="40% - Accent5 2 6 5" xfId="18468" xr:uid="{514F1C4F-8F76-467C-87D6-2467B2E65792}"/>
    <cellStyle name="40% - Accent5 2 7" xfId="1933" xr:uid="{00000000-0005-0000-0000-00008B060000}"/>
    <cellStyle name="40% - Accent5 2 7 2" xfId="4162" xr:uid="{00000000-0005-0000-0000-00008C060000}"/>
    <cellStyle name="40% - Accent5 2 7 2 2" xfId="8386" xr:uid="{00000000-0005-0000-0000-00008D060000}"/>
    <cellStyle name="40% - Accent5 2 7 2 2 2" xfId="16815" xr:uid="{DC0F1F8D-D714-4C56-A7C8-CC3033FEFA40}"/>
    <cellStyle name="40% - Accent5 2 7 2 2 3" xfId="25243" xr:uid="{EF4ADCE5-4912-4E6E-B403-31BB3FDFEAF6}"/>
    <cellStyle name="40% - Accent5 2 7 2 3" xfId="12597" xr:uid="{D70A070D-8B76-4015-BF03-EDED4029D9CB}"/>
    <cellStyle name="40% - Accent5 2 7 2 4" xfId="21026" xr:uid="{A1A0C80E-6825-4C2C-BCDC-ED054E3E2CD1}"/>
    <cellStyle name="40% - Accent5 2 7 3" xfId="6241" xr:uid="{00000000-0005-0000-0000-00008E060000}"/>
    <cellStyle name="40% - Accent5 2 7 3 2" xfId="14670" xr:uid="{7C707B70-D940-4A5D-803C-BF63F776F05E}"/>
    <cellStyle name="40% - Accent5 2 7 3 3" xfId="23098" xr:uid="{325ABA17-A3F4-471B-B35A-47200204A244}"/>
    <cellStyle name="40% - Accent5 2 7 4" xfId="10452" xr:uid="{2DF69543-3C2C-4CF6-91E9-83007E53DA86}"/>
    <cellStyle name="40% - Accent5 2 7 5" xfId="18881" xr:uid="{CB7451AA-158F-4442-96B9-3DDA757A8F49}"/>
    <cellStyle name="40% - Accent5 2 8" xfId="2346" xr:uid="{00000000-0005-0000-0000-00008F060000}"/>
    <cellStyle name="40% - Accent5 2 8 2" xfId="6654" xr:uid="{00000000-0005-0000-0000-000090060000}"/>
    <cellStyle name="40% - Accent5 2 8 2 2" xfId="15083" xr:uid="{E58D8ABF-313A-47F0-9A2B-545245A56812}"/>
    <cellStyle name="40% - Accent5 2 8 2 3" xfId="23511" xr:uid="{2C5EF3B8-0365-4DCB-A8D8-320CDA41214D}"/>
    <cellStyle name="40% - Accent5 2 8 3" xfId="10865" xr:uid="{9A1CFD65-C293-44B5-905C-9834770E68D9}"/>
    <cellStyle name="40% - Accent5 2 8 4" xfId="19294" xr:uid="{AD36FAF4-A597-4A93-8577-D3C34D781F27}"/>
    <cellStyle name="40% - Accent5 2 9" xfId="4588" xr:uid="{00000000-0005-0000-0000-000091060000}"/>
    <cellStyle name="40% - Accent5 2 9 2" xfId="13017" xr:uid="{609240E9-C973-4D9F-8E02-A4C7D7317CCE}"/>
    <cellStyle name="40% - Accent5 2 9 3" xfId="21445" xr:uid="{BEFC23F7-8044-4D1C-BAFE-6287B709A00C}"/>
    <cellStyle name="40% - Accent5 3" xfId="86" xr:uid="{00000000-0005-0000-0000-000092060000}"/>
    <cellStyle name="40% - Accent5 3 10" xfId="17232" xr:uid="{1DED0F0A-1285-4619-8A45-EAD0806EA4FF}"/>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2 2 2" xfId="15581" xr:uid="{887DE025-2FAC-4EA8-9F91-D311021D4175}"/>
    <cellStyle name="40% - Accent5 3 2 2 2 2 3" xfId="24009" xr:uid="{76C39BBF-80D3-4CDB-90DD-10169C5555D8}"/>
    <cellStyle name="40% - Accent5 3 2 2 2 3" xfId="11363" xr:uid="{A62E64E8-624A-4DA1-992F-4E0C0422676B}"/>
    <cellStyle name="40% - Accent5 3 2 2 2 4" xfId="19792" xr:uid="{C012C6F8-54CA-4EBD-8DA7-3FACF93E61C5}"/>
    <cellStyle name="40% - Accent5 3 2 2 3" xfId="5007" xr:uid="{00000000-0005-0000-0000-000097060000}"/>
    <cellStyle name="40% - Accent5 3 2 2 3 2" xfId="13436" xr:uid="{EA3D851F-69F6-4584-B8AF-DA5B1DA8F115}"/>
    <cellStyle name="40% - Accent5 3 2 2 3 3" xfId="21864" xr:uid="{9F1B5461-8996-4921-A5BF-0C6F78C183B7}"/>
    <cellStyle name="40% - Accent5 3 2 2 4" xfId="9218" xr:uid="{831268CC-A512-4BAA-AA07-39B6D2F09F99}"/>
    <cellStyle name="40% - Accent5 3 2 2 5" xfId="17647" xr:uid="{6622B0BF-1C69-45EF-B185-A060B7E0A910}"/>
    <cellStyle name="40% - Accent5 3 2 3" xfId="1110" xr:uid="{00000000-0005-0000-0000-000098060000}"/>
    <cellStyle name="40% - Accent5 3 2 3 2" xfId="3341" xr:uid="{00000000-0005-0000-0000-000099060000}"/>
    <cellStyle name="40% - Accent5 3 2 3 2 2" xfId="7565" xr:uid="{00000000-0005-0000-0000-00009A060000}"/>
    <cellStyle name="40% - Accent5 3 2 3 2 2 2" xfId="15994" xr:uid="{9B3091BE-AF07-4236-AF09-DFC5D35C6A29}"/>
    <cellStyle name="40% - Accent5 3 2 3 2 2 3" xfId="24422" xr:uid="{C77A315F-DB88-48BA-A6BF-92D5559574AA}"/>
    <cellStyle name="40% - Accent5 3 2 3 2 3" xfId="11776" xr:uid="{BDBB1A0F-102B-4C0B-B7CD-54205BCF5897}"/>
    <cellStyle name="40% - Accent5 3 2 3 2 4" xfId="20205" xr:uid="{E94FE0CB-A442-4CFE-9F58-D458BF69AE85}"/>
    <cellStyle name="40% - Accent5 3 2 3 3" xfId="5420" xr:uid="{00000000-0005-0000-0000-00009B060000}"/>
    <cellStyle name="40% - Accent5 3 2 3 3 2" xfId="13849" xr:uid="{9E2A354D-E92B-4D7C-A8EE-61146BD7B026}"/>
    <cellStyle name="40% - Accent5 3 2 3 3 3" xfId="22277" xr:uid="{CB8128C9-C4CD-44FC-8AEE-D2933E0514CB}"/>
    <cellStyle name="40% - Accent5 3 2 3 4" xfId="9631" xr:uid="{3AEEF01B-9380-44A3-B5AF-77F0118D709E}"/>
    <cellStyle name="40% - Accent5 3 2 3 5" xfId="18060" xr:uid="{EC4B6579-B90B-40FF-80BD-DCF5370EA4D5}"/>
    <cellStyle name="40% - Accent5 3 2 4" xfId="1524" xr:uid="{00000000-0005-0000-0000-00009C060000}"/>
    <cellStyle name="40% - Accent5 3 2 4 2" xfId="3754" xr:uid="{00000000-0005-0000-0000-00009D060000}"/>
    <cellStyle name="40% - Accent5 3 2 4 2 2" xfId="7978" xr:uid="{00000000-0005-0000-0000-00009E060000}"/>
    <cellStyle name="40% - Accent5 3 2 4 2 2 2" xfId="16407" xr:uid="{A1DF437F-5149-43F6-84ED-4357E5A82324}"/>
    <cellStyle name="40% - Accent5 3 2 4 2 2 3" xfId="24835" xr:uid="{B5A8A896-2AE3-4914-A999-79C4DBA491DC}"/>
    <cellStyle name="40% - Accent5 3 2 4 2 3" xfId="12189" xr:uid="{A13F888B-5D76-4DB9-BC98-51F9089D3D37}"/>
    <cellStyle name="40% - Accent5 3 2 4 2 4" xfId="20618" xr:uid="{8E755435-7141-44E1-9ECA-050DB1723F54}"/>
    <cellStyle name="40% - Accent5 3 2 4 3" xfId="5833" xr:uid="{00000000-0005-0000-0000-00009F060000}"/>
    <cellStyle name="40% - Accent5 3 2 4 3 2" xfId="14262" xr:uid="{432CA326-54E2-475E-AB0D-7D3C04A656B7}"/>
    <cellStyle name="40% - Accent5 3 2 4 3 3" xfId="22690" xr:uid="{75179D21-A38F-4C4C-8F45-B3CC7E91C1A3}"/>
    <cellStyle name="40% - Accent5 3 2 4 4" xfId="10044" xr:uid="{8EF90253-14F3-4671-A45A-20EAA6683BE2}"/>
    <cellStyle name="40% - Accent5 3 2 4 5" xfId="18473" xr:uid="{630B2A85-0FE4-4096-9746-7EBA5A375EAA}"/>
    <cellStyle name="40% - Accent5 3 2 5" xfId="1938" xr:uid="{00000000-0005-0000-0000-0000A0060000}"/>
    <cellStyle name="40% - Accent5 3 2 5 2" xfId="4167" xr:uid="{00000000-0005-0000-0000-0000A1060000}"/>
    <cellStyle name="40% - Accent5 3 2 5 2 2" xfId="8391" xr:uid="{00000000-0005-0000-0000-0000A2060000}"/>
    <cellStyle name="40% - Accent5 3 2 5 2 2 2" xfId="16820" xr:uid="{6EFC4D75-551A-4534-8050-8B4F94674E99}"/>
    <cellStyle name="40% - Accent5 3 2 5 2 2 3" xfId="25248" xr:uid="{96A49870-4B7E-49B2-B1B4-DAA2DE828DEB}"/>
    <cellStyle name="40% - Accent5 3 2 5 2 3" xfId="12602" xr:uid="{25BFED6E-6872-42FD-BADE-B2CAFA041D52}"/>
    <cellStyle name="40% - Accent5 3 2 5 2 4" xfId="21031" xr:uid="{A52AC04D-D96C-4ECE-A4F0-75097B235AE2}"/>
    <cellStyle name="40% - Accent5 3 2 5 3" xfId="6246" xr:uid="{00000000-0005-0000-0000-0000A3060000}"/>
    <cellStyle name="40% - Accent5 3 2 5 3 2" xfId="14675" xr:uid="{84D31A83-911C-44FC-88EE-83B74839DD4C}"/>
    <cellStyle name="40% - Accent5 3 2 5 3 3" xfId="23103" xr:uid="{82EE8DC2-72D3-479D-8468-214E05868A46}"/>
    <cellStyle name="40% - Accent5 3 2 5 4" xfId="10457" xr:uid="{1CD31F65-7C80-412E-B8CA-502E4D56DAE7}"/>
    <cellStyle name="40% - Accent5 3 2 5 5" xfId="18886" xr:uid="{853F102A-D06F-4B3D-9314-721557A0D65A}"/>
    <cellStyle name="40% - Accent5 3 2 6" xfId="2351" xr:uid="{00000000-0005-0000-0000-0000A4060000}"/>
    <cellStyle name="40% - Accent5 3 2 6 2" xfId="6659" xr:uid="{00000000-0005-0000-0000-0000A5060000}"/>
    <cellStyle name="40% - Accent5 3 2 6 2 2" xfId="15088" xr:uid="{4DC4B552-7FA3-4D31-A2F7-8D574DC15C5A}"/>
    <cellStyle name="40% - Accent5 3 2 6 2 3" xfId="23516" xr:uid="{864DE1A8-013E-4F88-B318-EB096AA3CBA4}"/>
    <cellStyle name="40% - Accent5 3 2 6 3" xfId="10870" xr:uid="{E461EF8A-3B49-413B-854B-F2CA797B8DEA}"/>
    <cellStyle name="40% - Accent5 3 2 6 4" xfId="19299" xr:uid="{40AC82C3-F54F-4586-95BE-856FC0A05D58}"/>
    <cellStyle name="40% - Accent5 3 2 7" xfId="4593" xr:uid="{00000000-0005-0000-0000-0000A6060000}"/>
    <cellStyle name="40% - Accent5 3 2 7 2" xfId="13022" xr:uid="{7D06053D-21A6-4015-AF6A-29BF8FF5A5ED}"/>
    <cellStyle name="40% - Accent5 3 2 7 3" xfId="21450" xr:uid="{69AE4A05-E787-4C22-B5F5-704035DAF845}"/>
    <cellStyle name="40% - Accent5 3 2 8" xfId="8804" xr:uid="{C854EE1B-3E28-4584-9978-71221FC43FA8}"/>
    <cellStyle name="40% - Accent5 3 2 9" xfId="17233" xr:uid="{94E47764-F583-4DF8-A06B-18E748B8D9F9}"/>
    <cellStyle name="40% - Accent5 3 3" xfId="656" xr:uid="{00000000-0005-0000-0000-0000A7060000}"/>
    <cellStyle name="40% - Accent5 3 3 2" xfId="2927" xr:uid="{00000000-0005-0000-0000-0000A8060000}"/>
    <cellStyle name="40% - Accent5 3 3 2 2" xfId="7151" xr:uid="{00000000-0005-0000-0000-0000A9060000}"/>
    <cellStyle name="40% - Accent5 3 3 2 2 2" xfId="15580" xr:uid="{2B93C36B-97EC-4550-91C7-2ECBDF2F0403}"/>
    <cellStyle name="40% - Accent5 3 3 2 2 3" xfId="24008" xr:uid="{352C25A3-4993-4CAA-8724-23345CC3305E}"/>
    <cellStyle name="40% - Accent5 3 3 2 3" xfId="11362" xr:uid="{B054731D-FA06-45BE-9ECE-A72642557653}"/>
    <cellStyle name="40% - Accent5 3 3 2 4" xfId="19791" xr:uid="{5A4D24E8-8649-4A1D-9E2E-4F9C49463D4E}"/>
    <cellStyle name="40% - Accent5 3 3 3" xfId="5006" xr:uid="{00000000-0005-0000-0000-0000AA060000}"/>
    <cellStyle name="40% - Accent5 3 3 3 2" xfId="13435" xr:uid="{ED74A764-46F8-41BF-BD73-48F01936B49B}"/>
    <cellStyle name="40% - Accent5 3 3 3 3" xfId="21863" xr:uid="{32AAC060-2E28-404E-A77B-CACDCAEBAB6D}"/>
    <cellStyle name="40% - Accent5 3 3 4" xfId="9217" xr:uid="{35663953-BFA1-417F-B589-CD1E412FA3C3}"/>
    <cellStyle name="40% - Accent5 3 3 5" xfId="17646" xr:uid="{2A8018E6-6267-47C0-A990-3BB24CCBB72D}"/>
    <cellStyle name="40% - Accent5 3 4" xfId="1109" xr:uid="{00000000-0005-0000-0000-0000AB060000}"/>
    <cellStyle name="40% - Accent5 3 4 2" xfId="3340" xr:uid="{00000000-0005-0000-0000-0000AC060000}"/>
    <cellStyle name="40% - Accent5 3 4 2 2" xfId="7564" xr:uid="{00000000-0005-0000-0000-0000AD060000}"/>
    <cellStyle name="40% - Accent5 3 4 2 2 2" xfId="15993" xr:uid="{896D4B5B-8CB5-49E8-918E-7E2F2F55E19C}"/>
    <cellStyle name="40% - Accent5 3 4 2 2 3" xfId="24421" xr:uid="{73F6E5AC-9A21-48E6-9BC0-128F0608A8CA}"/>
    <cellStyle name="40% - Accent5 3 4 2 3" xfId="11775" xr:uid="{4E4C88C2-0DE0-4390-B49D-3C4439236793}"/>
    <cellStyle name="40% - Accent5 3 4 2 4" xfId="20204" xr:uid="{18486C7E-297D-4845-B347-D6773D6C58EF}"/>
    <cellStyle name="40% - Accent5 3 4 3" xfId="5419" xr:uid="{00000000-0005-0000-0000-0000AE060000}"/>
    <cellStyle name="40% - Accent5 3 4 3 2" xfId="13848" xr:uid="{EB35B7D1-661B-4F80-83E7-7B8F9FBC9DAE}"/>
    <cellStyle name="40% - Accent5 3 4 3 3" xfId="22276" xr:uid="{CF45DC34-41F4-44B7-8285-958EF8F6A9AB}"/>
    <cellStyle name="40% - Accent5 3 4 4" xfId="9630" xr:uid="{68533976-5B85-4566-B4FD-D9258125D90B}"/>
    <cellStyle name="40% - Accent5 3 4 5" xfId="18059" xr:uid="{B3938176-F552-42A2-BBDB-3AE0556963E1}"/>
    <cellStyle name="40% - Accent5 3 5" xfId="1523" xr:uid="{00000000-0005-0000-0000-0000AF060000}"/>
    <cellStyle name="40% - Accent5 3 5 2" xfId="3753" xr:uid="{00000000-0005-0000-0000-0000B0060000}"/>
    <cellStyle name="40% - Accent5 3 5 2 2" xfId="7977" xr:uid="{00000000-0005-0000-0000-0000B1060000}"/>
    <cellStyle name="40% - Accent5 3 5 2 2 2" xfId="16406" xr:uid="{4BE4FAE5-A1D7-42B4-A072-7946709F0165}"/>
    <cellStyle name="40% - Accent5 3 5 2 2 3" xfId="24834" xr:uid="{B9229492-5C1F-4015-8561-30DAECDE9B2E}"/>
    <cellStyle name="40% - Accent5 3 5 2 3" xfId="12188" xr:uid="{CC9E1538-FD4A-4EA5-9396-8B3CCF2B8D95}"/>
    <cellStyle name="40% - Accent5 3 5 2 4" xfId="20617" xr:uid="{FC4FCE93-CC50-4354-89B3-DF06C3113D96}"/>
    <cellStyle name="40% - Accent5 3 5 3" xfId="5832" xr:uid="{00000000-0005-0000-0000-0000B2060000}"/>
    <cellStyle name="40% - Accent5 3 5 3 2" xfId="14261" xr:uid="{980732DC-A23C-447D-B512-FD573AD31B7C}"/>
    <cellStyle name="40% - Accent5 3 5 3 3" xfId="22689" xr:uid="{58B274EA-6386-497C-8775-C6182E677D6A}"/>
    <cellStyle name="40% - Accent5 3 5 4" xfId="10043" xr:uid="{06FEFD6E-BAF6-4CE5-A7CA-8513C56793B6}"/>
    <cellStyle name="40% - Accent5 3 5 5" xfId="18472" xr:uid="{0D716E64-E677-4D36-B412-357A2D651297}"/>
    <cellStyle name="40% - Accent5 3 6" xfId="1937" xr:uid="{00000000-0005-0000-0000-0000B3060000}"/>
    <cellStyle name="40% - Accent5 3 6 2" xfId="4166" xr:uid="{00000000-0005-0000-0000-0000B4060000}"/>
    <cellStyle name="40% - Accent5 3 6 2 2" xfId="8390" xr:uid="{00000000-0005-0000-0000-0000B5060000}"/>
    <cellStyle name="40% - Accent5 3 6 2 2 2" xfId="16819" xr:uid="{A1939A96-B21B-42BB-9EE1-90A58C90E119}"/>
    <cellStyle name="40% - Accent5 3 6 2 2 3" xfId="25247" xr:uid="{89178349-3DD3-4D48-8E30-20F571EF5AA7}"/>
    <cellStyle name="40% - Accent5 3 6 2 3" xfId="12601" xr:uid="{BBCD95E2-57EE-483C-90F0-75294030D2D5}"/>
    <cellStyle name="40% - Accent5 3 6 2 4" xfId="21030" xr:uid="{1DEE1A7E-E70F-490E-8FC3-2150DBD6274E}"/>
    <cellStyle name="40% - Accent5 3 6 3" xfId="6245" xr:uid="{00000000-0005-0000-0000-0000B6060000}"/>
    <cellStyle name="40% - Accent5 3 6 3 2" xfId="14674" xr:uid="{AA5EC04E-8C7B-4B81-80B7-FDF561F23BA6}"/>
    <cellStyle name="40% - Accent5 3 6 3 3" xfId="23102" xr:uid="{0D938DA5-4296-42B5-B43F-B6ABB126503B}"/>
    <cellStyle name="40% - Accent5 3 6 4" xfId="10456" xr:uid="{2AFF8569-ACDF-4E1C-9D34-1C96F6426822}"/>
    <cellStyle name="40% - Accent5 3 6 5" xfId="18885" xr:uid="{03D51E0F-8961-4B42-8F5E-3CF355D9AC53}"/>
    <cellStyle name="40% - Accent5 3 7" xfId="2350" xr:uid="{00000000-0005-0000-0000-0000B7060000}"/>
    <cellStyle name="40% - Accent5 3 7 2" xfId="6658" xr:uid="{00000000-0005-0000-0000-0000B8060000}"/>
    <cellStyle name="40% - Accent5 3 7 2 2" xfId="15087" xr:uid="{FEF09D8B-1F86-4DD0-BD74-751645E39C6A}"/>
    <cellStyle name="40% - Accent5 3 7 2 3" xfId="23515" xr:uid="{6D2275E8-8B03-4551-9059-30699452BA53}"/>
    <cellStyle name="40% - Accent5 3 7 3" xfId="10869" xr:uid="{25C0716F-36FF-4E12-9E90-42F502A20F65}"/>
    <cellStyle name="40% - Accent5 3 7 4" xfId="19298" xr:uid="{B8DAA8AC-5E06-4F3F-8F1B-CCC468003F4C}"/>
    <cellStyle name="40% - Accent5 3 8" xfId="4592" xr:uid="{00000000-0005-0000-0000-0000B9060000}"/>
    <cellStyle name="40% - Accent5 3 8 2" xfId="13021" xr:uid="{F1DF6889-F6E6-415A-8EFF-85462A239BB9}"/>
    <cellStyle name="40% - Accent5 3 8 3" xfId="21449" xr:uid="{0379D239-4EB1-4397-9F46-79F9A6CC6828}"/>
    <cellStyle name="40% - Accent5 3 9" xfId="8803" xr:uid="{4A806431-D762-44EA-A878-620B1F031C5D}"/>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2 2 2" xfId="15582" xr:uid="{EA3D348B-F282-47A4-9A14-C6DB3CAE8D91}"/>
    <cellStyle name="40% - Accent5 4 2 2 2 3" xfId="24010" xr:uid="{A262BC7E-1BE9-4BDE-8B34-F1886651A3E2}"/>
    <cellStyle name="40% - Accent5 4 2 2 3" xfId="11364" xr:uid="{BE2C8916-5C63-4715-8235-80636A2506D8}"/>
    <cellStyle name="40% - Accent5 4 2 2 4" xfId="19793" xr:uid="{36C02DF3-8C81-4491-9B3F-6532CC92246E}"/>
    <cellStyle name="40% - Accent5 4 2 3" xfId="5008" xr:uid="{00000000-0005-0000-0000-0000BE060000}"/>
    <cellStyle name="40% - Accent5 4 2 3 2" xfId="13437" xr:uid="{ABC12B7B-EFD5-4AEA-8885-98733F513E24}"/>
    <cellStyle name="40% - Accent5 4 2 3 3" xfId="21865" xr:uid="{4F24F5B6-D7E3-4DCE-8A8E-4879880BDFB9}"/>
    <cellStyle name="40% - Accent5 4 2 4" xfId="9219" xr:uid="{26C3130A-14B0-4AE6-8840-E80DD7CB4D04}"/>
    <cellStyle name="40% - Accent5 4 2 5" xfId="17648" xr:uid="{69F861BD-0263-4E33-88A7-63BF0D2F1D69}"/>
    <cellStyle name="40% - Accent5 4 3" xfId="1111" xr:uid="{00000000-0005-0000-0000-0000BF060000}"/>
    <cellStyle name="40% - Accent5 4 3 2" xfId="3342" xr:uid="{00000000-0005-0000-0000-0000C0060000}"/>
    <cellStyle name="40% - Accent5 4 3 2 2" xfId="7566" xr:uid="{00000000-0005-0000-0000-0000C1060000}"/>
    <cellStyle name="40% - Accent5 4 3 2 2 2" xfId="15995" xr:uid="{BB0ACCDB-0226-4DE2-9175-825637D4470D}"/>
    <cellStyle name="40% - Accent5 4 3 2 2 3" xfId="24423" xr:uid="{596D2830-6FBF-430D-A547-F78E72057C68}"/>
    <cellStyle name="40% - Accent5 4 3 2 3" xfId="11777" xr:uid="{E0F4652E-12B3-4CB2-9E70-1A6320CD4689}"/>
    <cellStyle name="40% - Accent5 4 3 2 4" xfId="20206" xr:uid="{C1EF3092-084D-46C0-92F9-3423EE240C8B}"/>
    <cellStyle name="40% - Accent5 4 3 3" xfId="5421" xr:uid="{00000000-0005-0000-0000-0000C2060000}"/>
    <cellStyle name="40% - Accent5 4 3 3 2" xfId="13850" xr:uid="{E093FEB5-687F-48CC-A0FF-957574B5E6A3}"/>
    <cellStyle name="40% - Accent5 4 3 3 3" xfId="22278" xr:uid="{8CD299C8-EB60-46E6-9CF2-386F051F8D46}"/>
    <cellStyle name="40% - Accent5 4 3 4" xfId="9632" xr:uid="{FC8A4A00-030F-4796-A224-364FA54B9795}"/>
    <cellStyle name="40% - Accent5 4 3 5" xfId="18061" xr:uid="{36A2DF0F-A098-4821-9D28-DD77241CFBC6}"/>
    <cellStyle name="40% - Accent5 4 4" xfId="1525" xr:uid="{00000000-0005-0000-0000-0000C3060000}"/>
    <cellStyle name="40% - Accent5 4 4 2" xfId="3755" xr:uid="{00000000-0005-0000-0000-0000C4060000}"/>
    <cellStyle name="40% - Accent5 4 4 2 2" xfId="7979" xr:uid="{00000000-0005-0000-0000-0000C5060000}"/>
    <cellStyle name="40% - Accent5 4 4 2 2 2" xfId="16408" xr:uid="{692270AF-EA5B-45DE-A7C2-951D224CCA6D}"/>
    <cellStyle name="40% - Accent5 4 4 2 2 3" xfId="24836" xr:uid="{11C56C00-C2A2-4014-A3B5-D87514EE4532}"/>
    <cellStyle name="40% - Accent5 4 4 2 3" xfId="12190" xr:uid="{61CFCB95-2E18-4438-BDE6-85076C47F6D3}"/>
    <cellStyle name="40% - Accent5 4 4 2 4" xfId="20619" xr:uid="{F507882F-50DB-4811-A6E3-EB7ABB7A2180}"/>
    <cellStyle name="40% - Accent5 4 4 3" xfId="5834" xr:uid="{00000000-0005-0000-0000-0000C6060000}"/>
    <cellStyle name="40% - Accent5 4 4 3 2" xfId="14263" xr:uid="{3E9B7354-FB4C-48DE-A9D0-8772C00902A5}"/>
    <cellStyle name="40% - Accent5 4 4 3 3" xfId="22691" xr:uid="{965ED1D2-4DD3-46AB-8134-0C1B4BB72B85}"/>
    <cellStyle name="40% - Accent5 4 4 4" xfId="10045" xr:uid="{11AB16D6-83C7-4430-917A-B04876DC50D8}"/>
    <cellStyle name="40% - Accent5 4 4 5" xfId="18474" xr:uid="{3E524D69-D14E-44B2-808A-8C58EA0E750E}"/>
    <cellStyle name="40% - Accent5 4 5" xfId="1939" xr:uid="{00000000-0005-0000-0000-0000C7060000}"/>
    <cellStyle name="40% - Accent5 4 5 2" xfId="4168" xr:uid="{00000000-0005-0000-0000-0000C8060000}"/>
    <cellStyle name="40% - Accent5 4 5 2 2" xfId="8392" xr:uid="{00000000-0005-0000-0000-0000C9060000}"/>
    <cellStyle name="40% - Accent5 4 5 2 2 2" xfId="16821" xr:uid="{61AB0BCB-BFBE-4C7A-86DF-0FAE7FE4B686}"/>
    <cellStyle name="40% - Accent5 4 5 2 2 3" xfId="25249" xr:uid="{561D1140-4B30-4F8D-BE9A-DE9A1A316AFF}"/>
    <cellStyle name="40% - Accent5 4 5 2 3" xfId="12603" xr:uid="{67F78050-AAE1-4C94-BD63-682DCF5F3A40}"/>
    <cellStyle name="40% - Accent5 4 5 2 4" xfId="21032" xr:uid="{DFC64DF7-11D6-466B-893D-0A0929687C73}"/>
    <cellStyle name="40% - Accent5 4 5 3" xfId="6247" xr:uid="{00000000-0005-0000-0000-0000CA060000}"/>
    <cellStyle name="40% - Accent5 4 5 3 2" xfId="14676" xr:uid="{49B7A039-03FA-4F5F-8717-2D48A2FE378E}"/>
    <cellStyle name="40% - Accent5 4 5 3 3" xfId="23104" xr:uid="{0C78FB67-9D22-42FC-B806-6BBF802A4482}"/>
    <cellStyle name="40% - Accent5 4 5 4" xfId="10458" xr:uid="{514F3CDC-445D-481A-87EC-06B57BE48098}"/>
    <cellStyle name="40% - Accent5 4 5 5" xfId="18887" xr:uid="{BF059595-442B-4663-8827-D1EC7F061CFF}"/>
    <cellStyle name="40% - Accent5 4 6" xfId="2352" xr:uid="{00000000-0005-0000-0000-0000CB060000}"/>
    <cellStyle name="40% - Accent5 4 6 2" xfId="6660" xr:uid="{00000000-0005-0000-0000-0000CC060000}"/>
    <cellStyle name="40% - Accent5 4 6 2 2" xfId="15089" xr:uid="{4A200690-0B24-4BBC-8BB6-F7681B32916A}"/>
    <cellStyle name="40% - Accent5 4 6 2 3" xfId="23517" xr:uid="{53CA494A-D403-4547-8DA8-A6F1465E7B53}"/>
    <cellStyle name="40% - Accent5 4 6 3" xfId="10871" xr:uid="{74A4C189-1A9D-40B0-BCCD-4BE0473A4798}"/>
    <cellStyle name="40% - Accent5 4 6 4" xfId="19300" xr:uid="{E1C179EF-9AD3-44ED-BB42-2A343AC4C8E0}"/>
    <cellStyle name="40% - Accent5 4 7" xfId="4594" xr:uid="{00000000-0005-0000-0000-0000CD060000}"/>
    <cellStyle name="40% - Accent5 4 7 2" xfId="13023" xr:uid="{50883E1B-6B8C-44E4-A792-FE4A9DEC23FB}"/>
    <cellStyle name="40% - Accent5 4 7 3" xfId="21451" xr:uid="{20FF339A-417A-4D3B-A567-E549F85BC0A0}"/>
    <cellStyle name="40% - Accent5 4 8" xfId="8805" xr:uid="{BBF102D2-A80B-48D1-92CA-DC1C9B6E6936}"/>
    <cellStyle name="40% - Accent5 4 9" xfId="17234" xr:uid="{55958E0A-8B9A-42D7-A24B-94C3EE990168}"/>
    <cellStyle name="40% - Accent5 5" xfId="651" xr:uid="{00000000-0005-0000-0000-0000CE060000}"/>
    <cellStyle name="40% - Accent5 5 2" xfId="2922" xr:uid="{00000000-0005-0000-0000-0000CF060000}"/>
    <cellStyle name="40% - Accent5 5 2 2" xfId="7146" xr:uid="{00000000-0005-0000-0000-0000D0060000}"/>
    <cellStyle name="40% - Accent5 5 2 2 2" xfId="15575" xr:uid="{6D278080-5317-40FF-99E3-35E6B8161026}"/>
    <cellStyle name="40% - Accent5 5 2 2 3" xfId="24003" xr:uid="{3D26EA5B-4576-4968-B74A-9E65EE5D254C}"/>
    <cellStyle name="40% - Accent5 5 2 3" xfId="11357" xr:uid="{E7B08507-C048-4C2C-9F49-1A7D90F6C59C}"/>
    <cellStyle name="40% - Accent5 5 2 4" xfId="19786" xr:uid="{87F8638F-E93A-49EE-9C5C-9B113504FEDE}"/>
    <cellStyle name="40% - Accent5 5 3" xfId="5001" xr:uid="{00000000-0005-0000-0000-0000D1060000}"/>
    <cellStyle name="40% - Accent5 5 3 2" xfId="13430" xr:uid="{BDE302C5-6C9D-4853-9CFB-A6F57D9C2948}"/>
    <cellStyle name="40% - Accent5 5 3 3" xfId="21858" xr:uid="{3A1AE75A-CE7A-40F4-ACBB-CD3AA6E30BA0}"/>
    <cellStyle name="40% - Accent5 5 4" xfId="9212" xr:uid="{F01FFBEA-72F8-4179-94AD-7610F8844D43}"/>
    <cellStyle name="40% - Accent5 5 5" xfId="17641" xr:uid="{C8B68B35-E716-4A5A-99E2-1270D8495BFD}"/>
    <cellStyle name="40% - Accent5 6" xfId="1104" xr:uid="{00000000-0005-0000-0000-0000D2060000}"/>
    <cellStyle name="40% - Accent5 6 2" xfId="3335" xr:uid="{00000000-0005-0000-0000-0000D3060000}"/>
    <cellStyle name="40% - Accent5 6 2 2" xfId="7559" xr:uid="{00000000-0005-0000-0000-0000D4060000}"/>
    <cellStyle name="40% - Accent5 6 2 2 2" xfId="15988" xr:uid="{80A833E6-F16A-4A07-A2EA-D40E1AC9835F}"/>
    <cellStyle name="40% - Accent5 6 2 2 3" xfId="24416" xr:uid="{AD11709D-CB34-4B93-BCC8-5FB597A14849}"/>
    <cellStyle name="40% - Accent5 6 2 3" xfId="11770" xr:uid="{EC5B4721-A261-4F2B-8B6B-A4D83EC86969}"/>
    <cellStyle name="40% - Accent5 6 2 4" xfId="20199" xr:uid="{BC5E0174-4E00-49B8-902B-6C1343C2A216}"/>
    <cellStyle name="40% - Accent5 6 3" xfId="5414" xr:uid="{00000000-0005-0000-0000-0000D5060000}"/>
    <cellStyle name="40% - Accent5 6 3 2" xfId="13843" xr:uid="{FBDA86F8-00A2-454D-97AB-A75E3BE47D50}"/>
    <cellStyle name="40% - Accent5 6 3 3" xfId="22271" xr:uid="{EB25F65F-D453-423C-9AE2-3BC371884695}"/>
    <cellStyle name="40% - Accent5 6 4" xfId="9625" xr:uid="{45B0A93E-3450-4D1F-AFB8-7EEFFC18A335}"/>
    <cellStyle name="40% - Accent5 6 5" xfId="18054" xr:uid="{43C28EB7-84F0-469D-8B79-56C29D7CFDC1}"/>
    <cellStyle name="40% - Accent5 7" xfId="1518" xr:uid="{00000000-0005-0000-0000-0000D6060000}"/>
    <cellStyle name="40% - Accent5 7 2" xfId="3748" xr:uid="{00000000-0005-0000-0000-0000D7060000}"/>
    <cellStyle name="40% - Accent5 7 2 2" xfId="7972" xr:uid="{00000000-0005-0000-0000-0000D8060000}"/>
    <cellStyle name="40% - Accent5 7 2 2 2" xfId="16401" xr:uid="{53ABABD8-3CA6-4731-A6B0-623592943048}"/>
    <cellStyle name="40% - Accent5 7 2 2 3" xfId="24829" xr:uid="{8C150F8D-7525-45DD-B5FA-1DA3D704795A}"/>
    <cellStyle name="40% - Accent5 7 2 3" xfId="12183" xr:uid="{A337BD8F-DBB6-45ED-9D57-30227D344114}"/>
    <cellStyle name="40% - Accent5 7 2 4" xfId="20612" xr:uid="{B5A650B9-E4A9-478F-A397-B71B6A1D0E85}"/>
    <cellStyle name="40% - Accent5 7 3" xfId="5827" xr:uid="{00000000-0005-0000-0000-0000D9060000}"/>
    <cellStyle name="40% - Accent5 7 3 2" xfId="14256" xr:uid="{F8D647CF-453C-42E9-BB35-71EAE2AB6DEC}"/>
    <cellStyle name="40% - Accent5 7 3 3" xfId="22684" xr:uid="{6B954A5D-E2DF-44DE-9107-CA4295AF47B6}"/>
    <cellStyle name="40% - Accent5 7 4" xfId="10038" xr:uid="{91CE78B6-13F1-4035-8E1A-661B01706E65}"/>
    <cellStyle name="40% - Accent5 7 5" xfId="18467" xr:uid="{A6D7E45C-A5DF-485F-BCF8-B7E44655B84A}"/>
    <cellStyle name="40% - Accent5 8" xfId="1932" xr:uid="{00000000-0005-0000-0000-0000DA060000}"/>
    <cellStyle name="40% - Accent5 8 2" xfId="4161" xr:uid="{00000000-0005-0000-0000-0000DB060000}"/>
    <cellStyle name="40% - Accent5 8 2 2" xfId="8385" xr:uid="{00000000-0005-0000-0000-0000DC060000}"/>
    <cellStyle name="40% - Accent5 8 2 2 2" xfId="16814" xr:uid="{ADD629BF-E49E-4053-AA10-13B52F375C79}"/>
    <cellStyle name="40% - Accent5 8 2 2 3" xfId="25242" xr:uid="{5FC44359-0C01-4443-B669-CD212814CDDB}"/>
    <cellStyle name="40% - Accent5 8 2 3" xfId="12596" xr:uid="{280CA91A-887E-460E-A32C-137B839F5B7A}"/>
    <cellStyle name="40% - Accent5 8 2 4" xfId="21025" xr:uid="{8BC218FF-F3D3-4AE0-A981-A67A06FE22EB}"/>
    <cellStyle name="40% - Accent5 8 3" xfId="6240" xr:uid="{00000000-0005-0000-0000-0000DD060000}"/>
    <cellStyle name="40% - Accent5 8 3 2" xfId="14669" xr:uid="{8115727D-2039-4C3C-B98C-87DE1F55CF45}"/>
    <cellStyle name="40% - Accent5 8 3 3" xfId="23097" xr:uid="{83DF03E6-3164-4562-94EB-EA73005AE687}"/>
    <cellStyle name="40% - Accent5 8 4" xfId="10451" xr:uid="{27FF2520-F3F9-493A-80FC-4096FB9C95D7}"/>
    <cellStyle name="40% - Accent5 8 5" xfId="18880" xr:uid="{C8EB5F14-65B8-4366-8092-050A27AB7A65}"/>
    <cellStyle name="40% - Accent5 9" xfId="2345" xr:uid="{00000000-0005-0000-0000-0000DE060000}"/>
    <cellStyle name="40% - Accent5 9 2" xfId="6653" xr:uid="{00000000-0005-0000-0000-0000DF060000}"/>
    <cellStyle name="40% - Accent5 9 2 2" xfId="15082" xr:uid="{A81C6BE1-6516-45A7-9CC1-4704217625F0}"/>
    <cellStyle name="40% - Accent5 9 2 3" xfId="23510" xr:uid="{7A7A7A74-B59E-4A19-A556-579628E5A229}"/>
    <cellStyle name="40% - Accent5 9 3" xfId="10864" xr:uid="{31C58BFA-5CBC-4CA4-8454-CBE79FA29B3D}"/>
    <cellStyle name="40% - Accent5 9 4" xfId="19293" xr:uid="{E1DF52F8-A581-4A87-A645-D9BBA99EE32A}"/>
    <cellStyle name="40% - Accent6" xfId="89" builtinId="51" customBuiltin="1"/>
    <cellStyle name="40% - Accent6 10" xfId="4595" xr:uid="{00000000-0005-0000-0000-0000E1060000}"/>
    <cellStyle name="40% - Accent6 10 2" xfId="13024" xr:uid="{F676E0B7-8998-476B-9E4E-1D102CE0CDE6}"/>
    <cellStyle name="40% - Accent6 10 3" xfId="21452" xr:uid="{2B7DC32B-A215-4D87-BBED-1C8347ADA48A}"/>
    <cellStyle name="40% - Accent6 11" xfId="8806" xr:uid="{E961517F-CB2E-4C60-94C8-B869CA96F61F}"/>
    <cellStyle name="40% - Accent6 12" xfId="17235" xr:uid="{01EA1A35-AB55-4DB3-8BE7-FE222DAA5B4B}"/>
    <cellStyle name="40% - Accent6 2" xfId="90" xr:uid="{00000000-0005-0000-0000-0000E2060000}"/>
    <cellStyle name="40% - Accent6 2 10" xfId="8807" xr:uid="{49559177-AA75-4F5D-91BB-D3B1E5A8DEA3}"/>
    <cellStyle name="40% - Accent6 2 11" xfId="17236" xr:uid="{47AA2825-F964-483C-BF35-DF31A72913AB}"/>
    <cellStyle name="40% - Accent6 2 2" xfId="91" xr:uid="{00000000-0005-0000-0000-0000E3060000}"/>
    <cellStyle name="40% - Accent6 2 2 10" xfId="17237" xr:uid="{1AF46B5B-1D74-4276-B29F-FAD39EE92E6C}"/>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2 2 2" xfId="15586" xr:uid="{11EF0AD7-8EC6-4BDC-A97A-87A13CBBFD90}"/>
    <cellStyle name="40% - Accent6 2 2 2 2 2 2 3" xfId="24014" xr:uid="{5AAAF17B-48DB-48EB-B669-65E35F7FEF05}"/>
    <cellStyle name="40% - Accent6 2 2 2 2 2 3" xfId="11368" xr:uid="{762ABFDD-E4DE-4F9A-B559-386CEB41891C}"/>
    <cellStyle name="40% - Accent6 2 2 2 2 2 4" xfId="19797" xr:uid="{3408DBCC-AB06-48D1-B44B-3F641DBDECBD}"/>
    <cellStyle name="40% - Accent6 2 2 2 2 3" xfId="5012" xr:uid="{00000000-0005-0000-0000-0000E8060000}"/>
    <cellStyle name="40% - Accent6 2 2 2 2 3 2" xfId="13441" xr:uid="{2459B8EA-60CC-4077-8706-DA4DCC2BB10C}"/>
    <cellStyle name="40% - Accent6 2 2 2 2 3 3" xfId="21869" xr:uid="{4518317A-A130-4E4D-9FBC-773D9102A719}"/>
    <cellStyle name="40% - Accent6 2 2 2 2 4" xfId="9223" xr:uid="{405D3471-22B5-4E0D-B23C-919AF184E0AF}"/>
    <cellStyle name="40% - Accent6 2 2 2 2 5" xfId="17652" xr:uid="{B5D511D3-F2A3-471A-A018-23F55AA0041F}"/>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2 2 2" xfId="15999" xr:uid="{B399786F-FD62-479B-82F3-B4776DE5E298}"/>
    <cellStyle name="40% - Accent6 2 2 2 3 2 2 3" xfId="24427" xr:uid="{16D61C07-DFC4-4B37-B2C2-32ADCE091BA1}"/>
    <cellStyle name="40% - Accent6 2 2 2 3 2 3" xfId="11781" xr:uid="{F503D742-32C6-4EB6-8717-CD61C2928B4E}"/>
    <cellStyle name="40% - Accent6 2 2 2 3 2 4" xfId="20210" xr:uid="{085A8ABD-9F8D-4E70-B464-9919A32F987C}"/>
    <cellStyle name="40% - Accent6 2 2 2 3 3" xfId="5425" xr:uid="{00000000-0005-0000-0000-0000EC060000}"/>
    <cellStyle name="40% - Accent6 2 2 2 3 3 2" xfId="13854" xr:uid="{CF0E8C7A-1631-41DF-89E2-779E912BF564}"/>
    <cellStyle name="40% - Accent6 2 2 2 3 3 3" xfId="22282" xr:uid="{7BFD5B1F-D27D-4F68-A8F1-D9FB4F6F19CF}"/>
    <cellStyle name="40% - Accent6 2 2 2 3 4" xfId="9636" xr:uid="{DBDB0BFE-2E37-4498-8505-937612DD1345}"/>
    <cellStyle name="40% - Accent6 2 2 2 3 5" xfId="18065" xr:uid="{3B26057C-7427-4087-9090-E144BFDB86D6}"/>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2 2 2" xfId="16412" xr:uid="{0F044DBC-EA52-44D4-A0DB-EBA205ACE815}"/>
    <cellStyle name="40% - Accent6 2 2 2 4 2 2 3" xfId="24840" xr:uid="{F1FC51A8-BBED-4CD8-9104-1B7FAA933444}"/>
    <cellStyle name="40% - Accent6 2 2 2 4 2 3" xfId="12194" xr:uid="{22B99E36-8D01-45DF-B0FF-89BE28A19930}"/>
    <cellStyle name="40% - Accent6 2 2 2 4 2 4" xfId="20623" xr:uid="{3F0D091D-E9A1-4BC1-9D83-652DC54F8042}"/>
    <cellStyle name="40% - Accent6 2 2 2 4 3" xfId="5838" xr:uid="{00000000-0005-0000-0000-0000F0060000}"/>
    <cellStyle name="40% - Accent6 2 2 2 4 3 2" xfId="14267" xr:uid="{6B3DB25F-EC79-4879-80AF-C51EB5ADB6F2}"/>
    <cellStyle name="40% - Accent6 2 2 2 4 3 3" xfId="22695" xr:uid="{F47F91B4-09B7-44B3-B9F2-4F750B01288B}"/>
    <cellStyle name="40% - Accent6 2 2 2 4 4" xfId="10049" xr:uid="{ED22F0E5-2059-4F31-9054-5E545D8B565E}"/>
    <cellStyle name="40% - Accent6 2 2 2 4 5" xfId="18478" xr:uid="{55565C2D-3A0B-4297-A09F-0B3F6ADFB422}"/>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2 2 2" xfId="16825" xr:uid="{39143078-B115-4B93-8F82-97004B812461}"/>
    <cellStyle name="40% - Accent6 2 2 2 5 2 2 3" xfId="25253" xr:uid="{42ABBA6E-5C44-4EAC-BAAA-C85199499598}"/>
    <cellStyle name="40% - Accent6 2 2 2 5 2 3" xfId="12607" xr:uid="{B57FA8A7-5EF4-4D40-A2B2-B9A67ABADC33}"/>
    <cellStyle name="40% - Accent6 2 2 2 5 2 4" xfId="21036" xr:uid="{BA3AF0E4-C1E1-4DF2-9121-8DC85A0232B6}"/>
    <cellStyle name="40% - Accent6 2 2 2 5 3" xfId="6251" xr:uid="{00000000-0005-0000-0000-0000F4060000}"/>
    <cellStyle name="40% - Accent6 2 2 2 5 3 2" xfId="14680" xr:uid="{CD649AA8-5132-4D61-AB52-6583A7099711}"/>
    <cellStyle name="40% - Accent6 2 2 2 5 3 3" xfId="23108" xr:uid="{15EBCF33-A602-4B02-AE03-C0E7FF86ED2A}"/>
    <cellStyle name="40% - Accent6 2 2 2 5 4" xfId="10462" xr:uid="{28B15C4A-99BF-490A-B0DF-9878F915C0F9}"/>
    <cellStyle name="40% - Accent6 2 2 2 5 5" xfId="18891" xr:uid="{13B73B22-6410-4D75-85C4-0C4A51F9BF94}"/>
    <cellStyle name="40% - Accent6 2 2 2 6" xfId="2356" xr:uid="{00000000-0005-0000-0000-0000F5060000}"/>
    <cellStyle name="40% - Accent6 2 2 2 6 2" xfId="6664" xr:uid="{00000000-0005-0000-0000-0000F6060000}"/>
    <cellStyle name="40% - Accent6 2 2 2 6 2 2" xfId="15093" xr:uid="{55FADC07-01C4-4EF1-8C9D-8870127687CE}"/>
    <cellStyle name="40% - Accent6 2 2 2 6 2 3" xfId="23521" xr:uid="{747C7008-2153-4107-829F-4C88531AD451}"/>
    <cellStyle name="40% - Accent6 2 2 2 6 3" xfId="10875" xr:uid="{F2D316A2-9F60-408A-ACEC-04A3B570C6CD}"/>
    <cellStyle name="40% - Accent6 2 2 2 6 4" xfId="19304" xr:uid="{97C89F06-778E-4924-BB5F-03AD7A45EE59}"/>
    <cellStyle name="40% - Accent6 2 2 2 7" xfId="4598" xr:uid="{00000000-0005-0000-0000-0000F7060000}"/>
    <cellStyle name="40% - Accent6 2 2 2 7 2" xfId="13027" xr:uid="{43305774-590C-4B6E-AAF3-701D0AA7C349}"/>
    <cellStyle name="40% - Accent6 2 2 2 7 3" xfId="21455" xr:uid="{297636CF-E934-42C3-8912-349A7FED6677}"/>
    <cellStyle name="40% - Accent6 2 2 2 8" xfId="8809" xr:uid="{CB47BCBE-9CB7-426D-9C8D-503A04FD2ECE}"/>
    <cellStyle name="40% - Accent6 2 2 2 9" xfId="17238" xr:uid="{DB14DF1E-6D19-45EC-8FA8-52AFD0307420}"/>
    <cellStyle name="40% - Accent6 2 2 3" xfId="661" xr:uid="{00000000-0005-0000-0000-0000F8060000}"/>
    <cellStyle name="40% - Accent6 2 2 3 2" xfId="2932" xr:uid="{00000000-0005-0000-0000-0000F9060000}"/>
    <cellStyle name="40% - Accent6 2 2 3 2 2" xfId="7156" xr:uid="{00000000-0005-0000-0000-0000FA060000}"/>
    <cellStyle name="40% - Accent6 2 2 3 2 2 2" xfId="15585" xr:uid="{A0CCA73F-8800-4EB2-9DDD-1AF771353D70}"/>
    <cellStyle name="40% - Accent6 2 2 3 2 2 3" xfId="24013" xr:uid="{C974AFB2-FAF6-477E-8396-5685ADF98F87}"/>
    <cellStyle name="40% - Accent6 2 2 3 2 3" xfId="11367" xr:uid="{16F36E4A-0037-4FF0-A1D0-C0E034340CEE}"/>
    <cellStyle name="40% - Accent6 2 2 3 2 4" xfId="19796" xr:uid="{FED659A8-DC14-4F74-92ED-CA8F372DEB6D}"/>
    <cellStyle name="40% - Accent6 2 2 3 3" xfId="5011" xr:uid="{00000000-0005-0000-0000-0000FB060000}"/>
    <cellStyle name="40% - Accent6 2 2 3 3 2" xfId="13440" xr:uid="{64FC5B3D-607A-40D5-B51D-7E97F98B308E}"/>
    <cellStyle name="40% - Accent6 2 2 3 3 3" xfId="21868" xr:uid="{0CC687D8-78C4-4A80-AC0C-3E77A933D0C6}"/>
    <cellStyle name="40% - Accent6 2 2 3 4" xfId="9222" xr:uid="{1E1E51BB-2BC7-4AE0-8061-E61670B5199A}"/>
    <cellStyle name="40% - Accent6 2 2 3 5" xfId="17651" xr:uid="{B3D0B39A-E426-4BB6-A62D-28A3A7829AE4}"/>
    <cellStyle name="40% - Accent6 2 2 4" xfId="1114" xr:uid="{00000000-0005-0000-0000-0000FC060000}"/>
    <cellStyle name="40% - Accent6 2 2 4 2" xfId="3345" xr:uid="{00000000-0005-0000-0000-0000FD060000}"/>
    <cellStyle name="40% - Accent6 2 2 4 2 2" xfId="7569" xr:uid="{00000000-0005-0000-0000-0000FE060000}"/>
    <cellStyle name="40% - Accent6 2 2 4 2 2 2" xfId="15998" xr:uid="{905927B0-44B3-42BD-98F5-EECFD567B632}"/>
    <cellStyle name="40% - Accent6 2 2 4 2 2 3" xfId="24426" xr:uid="{EBE42FF0-E99A-4ED3-BD88-1054EBD17919}"/>
    <cellStyle name="40% - Accent6 2 2 4 2 3" xfId="11780" xr:uid="{29F4209E-F181-4A18-BE25-AFD3352779A7}"/>
    <cellStyle name="40% - Accent6 2 2 4 2 4" xfId="20209" xr:uid="{296FA600-CB2B-4D27-9FAB-30947D35F747}"/>
    <cellStyle name="40% - Accent6 2 2 4 3" xfId="5424" xr:uid="{00000000-0005-0000-0000-0000FF060000}"/>
    <cellStyle name="40% - Accent6 2 2 4 3 2" xfId="13853" xr:uid="{FCAFB349-2188-458C-93AD-20A66961E7EE}"/>
    <cellStyle name="40% - Accent6 2 2 4 3 3" xfId="22281" xr:uid="{1DB9E863-F857-479B-BF1A-BE8357E4A8BA}"/>
    <cellStyle name="40% - Accent6 2 2 4 4" xfId="9635" xr:uid="{638FC752-0FE9-44A9-8224-4BBBCBBD94DD}"/>
    <cellStyle name="40% - Accent6 2 2 4 5" xfId="18064" xr:uid="{AD6D7613-CEB5-4088-821E-F246ED171499}"/>
    <cellStyle name="40% - Accent6 2 2 5" xfId="1528" xr:uid="{00000000-0005-0000-0000-000000070000}"/>
    <cellStyle name="40% - Accent6 2 2 5 2" xfId="3758" xr:uid="{00000000-0005-0000-0000-000001070000}"/>
    <cellStyle name="40% - Accent6 2 2 5 2 2" xfId="7982" xr:uid="{00000000-0005-0000-0000-000002070000}"/>
    <cellStyle name="40% - Accent6 2 2 5 2 2 2" xfId="16411" xr:uid="{5D6B1DEE-53D6-4B95-8A2D-ADF5EDCDC98A}"/>
    <cellStyle name="40% - Accent6 2 2 5 2 2 3" xfId="24839" xr:uid="{2041189B-EF7E-4C87-A383-2058E6ED9F7D}"/>
    <cellStyle name="40% - Accent6 2 2 5 2 3" xfId="12193" xr:uid="{2CE76DAC-1528-447A-BF5D-09ACB35BFC79}"/>
    <cellStyle name="40% - Accent6 2 2 5 2 4" xfId="20622" xr:uid="{C93685D2-7294-474A-A4A9-4E8365046B44}"/>
    <cellStyle name="40% - Accent6 2 2 5 3" xfId="5837" xr:uid="{00000000-0005-0000-0000-000003070000}"/>
    <cellStyle name="40% - Accent6 2 2 5 3 2" xfId="14266" xr:uid="{FF6E69BA-FFEC-492F-B85B-AE753E4F6AB6}"/>
    <cellStyle name="40% - Accent6 2 2 5 3 3" xfId="22694" xr:uid="{AB6CDFDC-DACC-4EB6-B4BC-4086875013DB}"/>
    <cellStyle name="40% - Accent6 2 2 5 4" xfId="10048" xr:uid="{88F1BF09-4501-4176-BF9D-FE61BAE0A9F2}"/>
    <cellStyle name="40% - Accent6 2 2 5 5" xfId="18477" xr:uid="{37BBDC59-3F11-4D87-BBD1-17BAF96AFF06}"/>
    <cellStyle name="40% - Accent6 2 2 6" xfId="1942" xr:uid="{00000000-0005-0000-0000-000004070000}"/>
    <cellStyle name="40% - Accent6 2 2 6 2" xfId="4171" xr:uid="{00000000-0005-0000-0000-000005070000}"/>
    <cellStyle name="40% - Accent6 2 2 6 2 2" xfId="8395" xr:uid="{00000000-0005-0000-0000-000006070000}"/>
    <cellStyle name="40% - Accent6 2 2 6 2 2 2" xfId="16824" xr:uid="{D98A06AF-214E-44D0-A16A-624F5714269C}"/>
    <cellStyle name="40% - Accent6 2 2 6 2 2 3" xfId="25252" xr:uid="{A26FE27F-40E8-44EE-8B98-5D7253A0F6D3}"/>
    <cellStyle name="40% - Accent6 2 2 6 2 3" xfId="12606" xr:uid="{0259FBD2-893E-4EDA-9C43-F659712EFDE5}"/>
    <cellStyle name="40% - Accent6 2 2 6 2 4" xfId="21035" xr:uid="{CB975B65-7CEB-4FCF-8E94-1DFC52120F23}"/>
    <cellStyle name="40% - Accent6 2 2 6 3" xfId="6250" xr:uid="{00000000-0005-0000-0000-000007070000}"/>
    <cellStyle name="40% - Accent6 2 2 6 3 2" xfId="14679" xr:uid="{B42A5E3B-CCD9-4A57-B7C3-39FF3230FB2D}"/>
    <cellStyle name="40% - Accent6 2 2 6 3 3" xfId="23107" xr:uid="{418F251D-06FD-4F67-8B2A-242E10D02D78}"/>
    <cellStyle name="40% - Accent6 2 2 6 4" xfId="10461" xr:uid="{5DA4B562-8572-4909-A6E3-358701578745}"/>
    <cellStyle name="40% - Accent6 2 2 6 5" xfId="18890" xr:uid="{962C850F-3B06-435F-8CDF-2CEFEAFDB722}"/>
    <cellStyle name="40% - Accent6 2 2 7" xfId="2355" xr:uid="{00000000-0005-0000-0000-000008070000}"/>
    <cellStyle name="40% - Accent6 2 2 7 2" xfId="6663" xr:uid="{00000000-0005-0000-0000-000009070000}"/>
    <cellStyle name="40% - Accent6 2 2 7 2 2" xfId="15092" xr:uid="{50EEEEF4-8065-4739-A40C-12B66DB021E5}"/>
    <cellStyle name="40% - Accent6 2 2 7 2 3" xfId="23520" xr:uid="{8FECA1FE-9834-4700-880D-44865766E85F}"/>
    <cellStyle name="40% - Accent6 2 2 7 3" xfId="10874" xr:uid="{C5DA909F-7F90-44D0-A4E7-A917CDBD5030}"/>
    <cellStyle name="40% - Accent6 2 2 7 4" xfId="19303" xr:uid="{D0DB747F-6BC5-4E1C-B4BC-35A3C50FBAB8}"/>
    <cellStyle name="40% - Accent6 2 2 8" xfId="4597" xr:uid="{00000000-0005-0000-0000-00000A070000}"/>
    <cellStyle name="40% - Accent6 2 2 8 2" xfId="13026" xr:uid="{9C1F09F3-F2CB-46EB-9F7B-951605581D7A}"/>
    <cellStyle name="40% - Accent6 2 2 8 3" xfId="21454" xr:uid="{F36E7C6D-36BD-47D5-913C-72F584D7CA38}"/>
    <cellStyle name="40% - Accent6 2 2 9" xfId="8808" xr:uid="{97AB06E2-7E48-408A-8457-32DFCEA88C53}"/>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2 2 2" xfId="15587" xr:uid="{8E9AC02C-4E0F-4ECB-BB6B-D1B1D51AE3F1}"/>
    <cellStyle name="40% - Accent6 2 3 2 2 2 3" xfId="24015" xr:uid="{523E253D-2B60-435E-AB55-789D650DF00C}"/>
    <cellStyle name="40% - Accent6 2 3 2 2 3" xfId="11369" xr:uid="{D52E3DAD-A266-4335-8D1C-B321F745F16F}"/>
    <cellStyle name="40% - Accent6 2 3 2 2 4" xfId="19798" xr:uid="{990299D8-6D2E-4FEB-9CC5-3FC73C7B78FB}"/>
    <cellStyle name="40% - Accent6 2 3 2 3" xfId="5013" xr:uid="{00000000-0005-0000-0000-00000F070000}"/>
    <cellStyle name="40% - Accent6 2 3 2 3 2" xfId="13442" xr:uid="{BF4FB676-5B97-4709-8FF0-44680E412352}"/>
    <cellStyle name="40% - Accent6 2 3 2 3 3" xfId="21870" xr:uid="{9AD37DD4-7F25-49EA-B3EB-1E3DE6AD539D}"/>
    <cellStyle name="40% - Accent6 2 3 2 4" xfId="9224" xr:uid="{6F97919A-7210-4FA0-A583-6575E3D0A3CC}"/>
    <cellStyle name="40% - Accent6 2 3 2 5" xfId="17653" xr:uid="{AF78FDE9-D007-4932-9D34-C7F90C9CE7A4}"/>
    <cellStyle name="40% - Accent6 2 3 3" xfId="1116" xr:uid="{00000000-0005-0000-0000-000010070000}"/>
    <cellStyle name="40% - Accent6 2 3 3 2" xfId="3347" xr:uid="{00000000-0005-0000-0000-000011070000}"/>
    <cellStyle name="40% - Accent6 2 3 3 2 2" xfId="7571" xr:uid="{00000000-0005-0000-0000-000012070000}"/>
    <cellStyle name="40% - Accent6 2 3 3 2 2 2" xfId="16000" xr:uid="{D703737C-1436-41FD-A526-62765C1682C2}"/>
    <cellStyle name="40% - Accent6 2 3 3 2 2 3" xfId="24428" xr:uid="{4850A476-9995-435D-8251-5FEF8C24BF8C}"/>
    <cellStyle name="40% - Accent6 2 3 3 2 3" xfId="11782" xr:uid="{E713AFE7-89D3-42B1-9C89-D55014F78AE1}"/>
    <cellStyle name="40% - Accent6 2 3 3 2 4" xfId="20211" xr:uid="{F5683E5D-DCEF-4BFD-8682-AAAE554E1EEC}"/>
    <cellStyle name="40% - Accent6 2 3 3 3" xfId="5426" xr:uid="{00000000-0005-0000-0000-000013070000}"/>
    <cellStyle name="40% - Accent6 2 3 3 3 2" xfId="13855" xr:uid="{8F08700D-C445-452C-B632-9CB08D8F51B9}"/>
    <cellStyle name="40% - Accent6 2 3 3 3 3" xfId="22283" xr:uid="{7140ACE4-D840-495D-8A5C-D74D9FD11496}"/>
    <cellStyle name="40% - Accent6 2 3 3 4" xfId="9637" xr:uid="{2D41C7A0-21F8-48AE-B38D-96C037BC2ECA}"/>
    <cellStyle name="40% - Accent6 2 3 3 5" xfId="18066" xr:uid="{222CB7FA-1EC0-4E2F-80E5-70515E1919D4}"/>
    <cellStyle name="40% - Accent6 2 3 4" xfId="1530" xr:uid="{00000000-0005-0000-0000-000014070000}"/>
    <cellStyle name="40% - Accent6 2 3 4 2" xfId="3760" xr:uid="{00000000-0005-0000-0000-000015070000}"/>
    <cellStyle name="40% - Accent6 2 3 4 2 2" xfId="7984" xr:uid="{00000000-0005-0000-0000-000016070000}"/>
    <cellStyle name="40% - Accent6 2 3 4 2 2 2" xfId="16413" xr:uid="{6B548E40-C6A8-4DE1-92F6-AA204D7A57E3}"/>
    <cellStyle name="40% - Accent6 2 3 4 2 2 3" xfId="24841" xr:uid="{ECF5747D-A98E-41D4-BC28-D1D5119C47C0}"/>
    <cellStyle name="40% - Accent6 2 3 4 2 3" xfId="12195" xr:uid="{C670008C-9947-4697-8A6A-2B8246E247F2}"/>
    <cellStyle name="40% - Accent6 2 3 4 2 4" xfId="20624" xr:uid="{41A87BBD-74E7-46E5-8E8D-1996BBBEE48C}"/>
    <cellStyle name="40% - Accent6 2 3 4 3" xfId="5839" xr:uid="{00000000-0005-0000-0000-000017070000}"/>
    <cellStyle name="40% - Accent6 2 3 4 3 2" xfId="14268" xr:uid="{D3037804-224B-41C8-B462-EB92A79EA0F4}"/>
    <cellStyle name="40% - Accent6 2 3 4 3 3" xfId="22696" xr:uid="{ED1FB6B1-16B4-43FC-A975-235B6349CF28}"/>
    <cellStyle name="40% - Accent6 2 3 4 4" xfId="10050" xr:uid="{26DCE554-F8FE-4953-8D48-F4399B799DD4}"/>
    <cellStyle name="40% - Accent6 2 3 4 5" xfId="18479" xr:uid="{85EA3CC1-DF71-45FF-BD47-7990B808335B}"/>
    <cellStyle name="40% - Accent6 2 3 5" xfId="1944" xr:uid="{00000000-0005-0000-0000-000018070000}"/>
    <cellStyle name="40% - Accent6 2 3 5 2" xfId="4173" xr:uid="{00000000-0005-0000-0000-000019070000}"/>
    <cellStyle name="40% - Accent6 2 3 5 2 2" xfId="8397" xr:uid="{00000000-0005-0000-0000-00001A070000}"/>
    <cellStyle name="40% - Accent6 2 3 5 2 2 2" xfId="16826" xr:uid="{1C9E54E8-5AB4-4BBF-A5D9-CEE1A29A22E2}"/>
    <cellStyle name="40% - Accent6 2 3 5 2 2 3" xfId="25254" xr:uid="{15170AA4-39E7-4418-A4BD-6C74F059133E}"/>
    <cellStyle name="40% - Accent6 2 3 5 2 3" xfId="12608" xr:uid="{36C25147-6F47-4C6B-803E-2A984B7514F6}"/>
    <cellStyle name="40% - Accent6 2 3 5 2 4" xfId="21037" xr:uid="{5F99CC1A-1DC6-49F0-B2CB-CF26F4A7ABF9}"/>
    <cellStyle name="40% - Accent6 2 3 5 3" xfId="6252" xr:uid="{00000000-0005-0000-0000-00001B070000}"/>
    <cellStyle name="40% - Accent6 2 3 5 3 2" xfId="14681" xr:uid="{C2C39B0D-E2A3-4458-80AF-600E86519BE8}"/>
    <cellStyle name="40% - Accent6 2 3 5 3 3" xfId="23109" xr:uid="{31B7CAFE-01C4-4F21-9F85-DC74A91E5A16}"/>
    <cellStyle name="40% - Accent6 2 3 5 4" xfId="10463" xr:uid="{23ACA521-84DF-4388-9259-FDBB572B13AD}"/>
    <cellStyle name="40% - Accent6 2 3 5 5" xfId="18892" xr:uid="{94C8E853-8391-4E69-B589-259A050128F1}"/>
    <cellStyle name="40% - Accent6 2 3 6" xfId="2357" xr:uid="{00000000-0005-0000-0000-00001C070000}"/>
    <cellStyle name="40% - Accent6 2 3 6 2" xfId="6665" xr:uid="{00000000-0005-0000-0000-00001D070000}"/>
    <cellStyle name="40% - Accent6 2 3 6 2 2" xfId="15094" xr:uid="{43A73901-1C5E-408A-ACD0-ACF305212182}"/>
    <cellStyle name="40% - Accent6 2 3 6 2 3" xfId="23522" xr:uid="{80ED9B05-DAB7-49BE-A5E8-B861E0877747}"/>
    <cellStyle name="40% - Accent6 2 3 6 3" xfId="10876" xr:uid="{B7C2C3FA-BF0D-4B5E-83F5-286E1BCF03B4}"/>
    <cellStyle name="40% - Accent6 2 3 6 4" xfId="19305" xr:uid="{2E074750-7409-4F76-9022-BE407AAC92FB}"/>
    <cellStyle name="40% - Accent6 2 3 7" xfId="4599" xr:uid="{00000000-0005-0000-0000-00001E070000}"/>
    <cellStyle name="40% - Accent6 2 3 7 2" xfId="13028" xr:uid="{67ECC42D-35B6-4A4F-9038-1C745BE6C5E1}"/>
    <cellStyle name="40% - Accent6 2 3 7 3" xfId="21456" xr:uid="{200D14AB-EE8A-4837-BCF4-626C1A9A1C5D}"/>
    <cellStyle name="40% - Accent6 2 3 8" xfId="8810" xr:uid="{EA2D177E-9D7C-4EDA-AF00-8677D4F0D0F4}"/>
    <cellStyle name="40% - Accent6 2 3 9" xfId="17239" xr:uid="{724E9CB7-3C3D-469B-9F91-BD69347EB434}"/>
    <cellStyle name="40% - Accent6 2 4" xfId="660" xr:uid="{00000000-0005-0000-0000-00001F070000}"/>
    <cellStyle name="40% - Accent6 2 4 2" xfId="2931" xr:uid="{00000000-0005-0000-0000-000020070000}"/>
    <cellStyle name="40% - Accent6 2 4 2 2" xfId="7155" xr:uid="{00000000-0005-0000-0000-000021070000}"/>
    <cellStyle name="40% - Accent6 2 4 2 2 2" xfId="15584" xr:uid="{7058740B-9D6C-485C-BB4D-9BB0901A5226}"/>
    <cellStyle name="40% - Accent6 2 4 2 2 3" xfId="24012" xr:uid="{4EF208A2-C5A9-4826-A048-8195EA5D1014}"/>
    <cellStyle name="40% - Accent6 2 4 2 3" xfId="11366" xr:uid="{EECC30AF-8574-4DA0-A682-85CEB6D55E74}"/>
    <cellStyle name="40% - Accent6 2 4 2 4" xfId="19795" xr:uid="{CD51FEF9-5E07-4E3F-B68A-0E3E618D1A5B}"/>
    <cellStyle name="40% - Accent6 2 4 3" xfId="5010" xr:uid="{00000000-0005-0000-0000-000022070000}"/>
    <cellStyle name="40% - Accent6 2 4 3 2" xfId="13439" xr:uid="{1669E8AC-FBF7-4C47-B161-B945170C64ED}"/>
    <cellStyle name="40% - Accent6 2 4 3 3" xfId="21867" xr:uid="{5741BD62-C83B-443A-A9F4-E6356BA493FC}"/>
    <cellStyle name="40% - Accent6 2 4 4" xfId="9221" xr:uid="{40D97552-0D81-4855-9AD0-2460673E0605}"/>
    <cellStyle name="40% - Accent6 2 4 5" xfId="17650" xr:uid="{84ACC99F-963C-4DB2-A96C-22DD55F46AE8}"/>
    <cellStyle name="40% - Accent6 2 5" xfId="1113" xr:uid="{00000000-0005-0000-0000-000023070000}"/>
    <cellStyle name="40% - Accent6 2 5 2" xfId="3344" xr:uid="{00000000-0005-0000-0000-000024070000}"/>
    <cellStyle name="40% - Accent6 2 5 2 2" xfId="7568" xr:uid="{00000000-0005-0000-0000-000025070000}"/>
    <cellStyle name="40% - Accent6 2 5 2 2 2" xfId="15997" xr:uid="{8392E2A6-2DA4-4355-83B1-32E622391E5A}"/>
    <cellStyle name="40% - Accent6 2 5 2 2 3" xfId="24425" xr:uid="{C79E47D3-6702-4E82-A8F9-2471795965FC}"/>
    <cellStyle name="40% - Accent6 2 5 2 3" xfId="11779" xr:uid="{E0D3DB21-6145-4726-9074-C38D7F9A5C8C}"/>
    <cellStyle name="40% - Accent6 2 5 2 4" xfId="20208" xr:uid="{B832F1F1-D5FF-470A-BB7D-D3312023E3EF}"/>
    <cellStyle name="40% - Accent6 2 5 3" xfId="5423" xr:uid="{00000000-0005-0000-0000-000026070000}"/>
    <cellStyle name="40% - Accent6 2 5 3 2" xfId="13852" xr:uid="{DB8AF4DD-A977-48A9-92BA-F55F4214537D}"/>
    <cellStyle name="40% - Accent6 2 5 3 3" xfId="22280" xr:uid="{EC3308A5-844A-446C-9E86-CA3468C2B75A}"/>
    <cellStyle name="40% - Accent6 2 5 4" xfId="9634" xr:uid="{1BC24E4C-FB31-483B-A9C3-FA746BFB5DAB}"/>
    <cellStyle name="40% - Accent6 2 5 5" xfId="18063" xr:uid="{0B62D5BD-4EDA-4EF2-9FA7-61EF5A3974E9}"/>
    <cellStyle name="40% - Accent6 2 6" xfId="1527" xr:uid="{00000000-0005-0000-0000-000027070000}"/>
    <cellStyle name="40% - Accent6 2 6 2" xfId="3757" xr:uid="{00000000-0005-0000-0000-000028070000}"/>
    <cellStyle name="40% - Accent6 2 6 2 2" xfId="7981" xr:uid="{00000000-0005-0000-0000-000029070000}"/>
    <cellStyle name="40% - Accent6 2 6 2 2 2" xfId="16410" xr:uid="{6C943B9B-1167-43D9-8525-D4BBCB139FD3}"/>
    <cellStyle name="40% - Accent6 2 6 2 2 3" xfId="24838" xr:uid="{FAA6C41A-C09C-4F1D-91DF-A979CA31A19A}"/>
    <cellStyle name="40% - Accent6 2 6 2 3" xfId="12192" xr:uid="{F4ADAF8D-656A-48B1-B1E7-1AF24223A876}"/>
    <cellStyle name="40% - Accent6 2 6 2 4" xfId="20621" xr:uid="{41EC1EF9-5D57-4239-878C-4B249F41EDF0}"/>
    <cellStyle name="40% - Accent6 2 6 3" xfId="5836" xr:uid="{00000000-0005-0000-0000-00002A070000}"/>
    <cellStyle name="40% - Accent6 2 6 3 2" xfId="14265" xr:uid="{A9A2C527-CFF6-4536-9588-8BFF4B917114}"/>
    <cellStyle name="40% - Accent6 2 6 3 3" xfId="22693" xr:uid="{DCA7AE97-7D90-4745-A0E3-9134E7971D71}"/>
    <cellStyle name="40% - Accent6 2 6 4" xfId="10047" xr:uid="{948149E4-3657-46B9-8F44-084F257DCBE4}"/>
    <cellStyle name="40% - Accent6 2 6 5" xfId="18476" xr:uid="{6952924E-CB1D-425C-B6DE-C326348DB586}"/>
    <cellStyle name="40% - Accent6 2 7" xfId="1941" xr:uid="{00000000-0005-0000-0000-00002B070000}"/>
    <cellStyle name="40% - Accent6 2 7 2" xfId="4170" xr:uid="{00000000-0005-0000-0000-00002C070000}"/>
    <cellStyle name="40% - Accent6 2 7 2 2" xfId="8394" xr:uid="{00000000-0005-0000-0000-00002D070000}"/>
    <cellStyle name="40% - Accent6 2 7 2 2 2" xfId="16823" xr:uid="{A9B64B1E-E155-498B-9A8D-C33353168258}"/>
    <cellStyle name="40% - Accent6 2 7 2 2 3" xfId="25251" xr:uid="{35028D94-DDCB-47BE-BFB9-9B9DE4EBB021}"/>
    <cellStyle name="40% - Accent6 2 7 2 3" xfId="12605" xr:uid="{7DA16D03-1495-4394-B69C-F94ABB206244}"/>
    <cellStyle name="40% - Accent6 2 7 2 4" xfId="21034" xr:uid="{5C70669B-D058-4D78-AAC0-80C6D48A4C55}"/>
    <cellStyle name="40% - Accent6 2 7 3" xfId="6249" xr:uid="{00000000-0005-0000-0000-00002E070000}"/>
    <cellStyle name="40% - Accent6 2 7 3 2" xfId="14678" xr:uid="{471951BB-9230-4A41-8ECC-ECFFC80C2578}"/>
    <cellStyle name="40% - Accent6 2 7 3 3" xfId="23106" xr:uid="{F9607A38-F3D9-4EC6-A93D-94D6E4F1A839}"/>
    <cellStyle name="40% - Accent6 2 7 4" xfId="10460" xr:uid="{05D3DF2F-815F-4CD9-8011-2043FF0AD598}"/>
    <cellStyle name="40% - Accent6 2 7 5" xfId="18889" xr:uid="{6AE07D62-CE83-4803-AC44-0BBB581E765A}"/>
    <cellStyle name="40% - Accent6 2 8" xfId="2354" xr:uid="{00000000-0005-0000-0000-00002F070000}"/>
    <cellStyle name="40% - Accent6 2 8 2" xfId="6662" xr:uid="{00000000-0005-0000-0000-000030070000}"/>
    <cellStyle name="40% - Accent6 2 8 2 2" xfId="15091" xr:uid="{C8C356A3-7B39-4B89-A8BD-D14ACD455E12}"/>
    <cellStyle name="40% - Accent6 2 8 2 3" xfId="23519" xr:uid="{24BDE644-98EC-4705-9806-10854DDEBA37}"/>
    <cellStyle name="40% - Accent6 2 8 3" xfId="10873" xr:uid="{F0429DD3-8A18-452B-900E-3DDD48E4F84A}"/>
    <cellStyle name="40% - Accent6 2 8 4" xfId="19302" xr:uid="{1857829B-179C-40B1-BA7B-531BDEFAC987}"/>
    <cellStyle name="40% - Accent6 2 9" xfId="4596" xr:uid="{00000000-0005-0000-0000-000031070000}"/>
    <cellStyle name="40% - Accent6 2 9 2" xfId="13025" xr:uid="{A99B89FF-4868-47D6-8653-3F1D833858CE}"/>
    <cellStyle name="40% - Accent6 2 9 3" xfId="21453" xr:uid="{747C3870-C092-4BDA-8DCD-22F665D3FCCD}"/>
    <cellStyle name="40% - Accent6 3" xfId="94" xr:uid="{00000000-0005-0000-0000-000032070000}"/>
    <cellStyle name="40% - Accent6 3 10" xfId="17240" xr:uid="{0A4EF32F-0A42-4B95-A2B2-1C13D80CB272}"/>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2 2 2" xfId="15589" xr:uid="{5EFC11D3-338E-42B9-9607-274F1FD6449A}"/>
    <cellStyle name="40% - Accent6 3 2 2 2 2 3" xfId="24017" xr:uid="{917D2DEA-EDC8-4EB7-81BE-D8AE2DA0AAD5}"/>
    <cellStyle name="40% - Accent6 3 2 2 2 3" xfId="11371" xr:uid="{D0071E26-BA50-4385-ADA1-88F22C52333D}"/>
    <cellStyle name="40% - Accent6 3 2 2 2 4" xfId="19800" xr:uid="{EEF58920-272B-4D9E-88A6-D3E476C0CB38}"/>
    <cellStyle name="40% - Accent6 3 2 2 3" xfId="5015" xr:uid="{00000000-0005-0000-0000-000037070000}"/>
    <cellStyle name="40% - Accent6 3 2 2 3 2" xfId="13444" xr:uid="{B9EEE264-618D-40E2-BD7E-A5DCA66742B1}"/>
    <cellStyle name="40% - Accent6 3 2 2 3 3" xfId="21872" xr:uid="{C8FDBB3E-3310-4F54-ADD7-1A1031FA8575}"/>
    <cellStyle name="40% - Accent6 3 2 2 4" xfId="9226" xr:uid="{175A35BE-97CA-49ED-A9F2-FDF6CCA9CBA9}"/>
    <cellStyle name="40% - Accent6 3 2 2 5" xfId="17655" xr:uid="{54486EC0-61FB-4C7C-B7C4-8CB007201AA3}"/>
    <cellStyle name="40% - Accent6 3 2 3" xfId="1118" xr:uid="{00000000-0005-0000-0000-000038070000}"/>
    <cellStyle name="40% - Accent6 3 2 3 2" xfId="3349" xr:uid="{00000000-0005-0000-0000-000039070000}"/>
    <cellStyle name="40% - Accent6 3 2 3 2 2" xfId="7573" xr:uid="{00000000-0005-0000-0000-00003A070000}"/>
    <cellStyle name="40% - Accent6 3 2 3 2 2 2" xfId="16002" xr:uid="{2B5DCD86-DBEA-4F81-8D83-2EC0FB62645D}"/>
    <cellStyle name="40% - Accent6 3 2 3 2 2 3" xfId="24430" xr:uid="{B89200AF-CEAE-4ACC-A58A-2609F4256C41}"/>
    <cellStyle name="40% - Accent6 3 2 3 2 3" xfId="11784" xr:uid="{1F258483-2F45-445B-ADBC-60E9943510ED}"/>
    <cellStyle name="40% - Accent6 3 2 3 2 4" xfId="20213" xr:uid="{AE06B9AF-5E24-4782-AFF9-EE90D07EAB67}"/>
    <cellStyle name="40% - Accent6 3 2 3 3" xfId="5428" xr:uid="{00000000-0005-0000-0000-00003B070000}"/>
    <cellStyle name="40% - Accent6 3 2 3 3 2" xfId="13857" xr:uid="{4B57A0EF-5028-4F2F-81A0-8356A127F28E}"/>
    <cellStyle name="40% - Accent6 3 2 3 3 3" xfId="22285" xr:uid="{81D89231-655B-4F36-9498-208141F67C28}"/>
    <cellStyle name="40% - Accent6 3 2 3 4" xfId="9639" xr:uid="{FC92244D-B0CF-457E-BEAD-25C9A0DBFBAA}"/>
    <cellStyle name="40% - Accent6 3 2 3 5" xfId="18068" xr:uid="{17A6E60D-2DDB-4190-AB17-AECED51E6022}"/>
    <cellStyle name="40% - Accent6 3 2 4" xfId="1532" xr:uid="{00000000-0005-0000-0000-00003C070000}"/>
    <cellStyle name="40% - Accent6 3 2 4 2" xfId="3762" xr:uid="{00000000-0005-0000-0000-00003D070000}"/>
    <cellStyle name="40% - Accent6 3 2 4 2 2" xfId="7986" xr:uid="{00000000-0005-0000-0000-00003E070000}"/>
    <cellStyle name="40% - Accent6 3 2 4 2 2 2" xfId="16415" xr:uid="{9AA7D069-D1FA-4C95-9CE4-AE44E446F0D9}"/>
    <cellStyle name="40% - Accent6 3 2 4 2 2 3" xfId="24843" xr:uid="{59417DC9-BBFA-4E7F-B02C-874F7FEA8747}"/>
    <cellStyle name="40% - Accent6 3 2 4 2 3" xfId="12197" xr:uid="{62734224-02A1-4CFD-A7F9-800F367384C9}"/>
    <cellStyle name="40% - Accent6 3 2 4 2 4" xfId="20626" xr:uid="{1F322271-77B7-4F2B-8BB0-86ED62F9EC45}"/>
    <cellStyle name="40% - Accent6 3 2 4 3" xfId="5841" xr:uid="{00000000-0005-0000-0000-00003F070000}"/>
    <cellStyle name="40% - Accent6 3 2 4 3 2" xfId="14270" xr:uid="{47E65C75-AF4B-45DD-A64E-967D0B5E41D7}"/>
    <cellStyle name="40% - Accent6 3 2 4 3 3" xfId="22698" xr:uid="{6C72DC4E-131F-4B41-9A94-008D8ACFB00C}"/>
    <cellStyle name="40% - Accent6 3 2 4 4" xfId="10052" xr:uid="{05937557-82F6-4654-911A-C4663CCA550D}"/>
    <cellStyle name="40% - Accent6 3 2 4 5" xfId="18481" xr:uid="{881E8A69-27B7-4F43-A8E3-FF72BF687A1F}"/>
    <cellStyle name="40% - Accent6 3 2 5" xfId="1946" xr:uid="{00000000-0005-0000-0000-000040070000}"/>
    <cellStyle name="40% - Accent6 3 2 5 2" xfId="4175" xr:uid="{00000000-0005-0000-0000-000041070000}"/>
    <cellStyle name="40% - Accent6 3 2 5 2 2" xfId="8399" xr:uid="{00000000-0005-0000-0000-000042070000}"/>
    <cellStyle name="40% - Accent6 3 2 5 2 2 2" xfId="16828" xr:uid="{51B58BC1-9639-4946-91EA-65953B1BEA95}"/>
    <cellStyle name="40% - Accent6 3 2 5 2 2 3" xfId="25256" xr:uid="{4F72058A-0C59-42C6-8101-2A2DB65228E5}"/>
    <cellStyle name="40% - Accent6 3 2 5 2 3" xfId="12610" xr:uid="{6C6599A5-A163-4F04-BEFD-B1E1A9F09351}"/>
    <cellStyle name="40% - Accent6 3 2 5 2 4" xfId="21039" xr:uid="{3962B357-C506-4B62-8F02-D362DDB3DF9D}"/>
    <cellStyle name="40% - Accent6 3 2 5 3" xfId="6254" xr:uid="{00000000-0005-0000-0000-000043070000}"/>
    <cellStyle name="40% - Accent6 3 2 5 3 2" xfId="14683" xr:uid="{3735ED23-8195-4E1F-97A0-EA497E171E27}"/>
    <cellStyle name="40% - Accent6 3 2 5 3 3" xfId="23111" xr:uid="{65A6CC54-6CD0-4FA7-9B20-F1501704F345}"/>
    <cellStyle name="40% - Accent6 3 2 5 4" xfId="10465" xr:uid="{C4203DCC-0C34-4BC2-9AED-6D51A7C4FFA8}"/>
    <cellStyle name="40% - Accent6 3 2 5 5" xfId="18894" xr:uid="{5BA76B49-2E76-459F-8195-E78B8639A2E6}"/>
    <cellStyle name="40% - Accent6 3 2 6" xfId="2359" xr:uid="{00000000-0005-0000-0000-000044070000}"/>
    <cellStyle name="40% - Accent6 3 2 6 2" xfId="6667" xr:uid="{00000000-0005-0000-0000-000045070000}"/>
    <cellStyle name="40% - Accent6 3 2 6 2 2" xfId="15096" xr:uid="{CB7D0A6B-0E52-4158-874D-2AF7EC1AD728}"/>
    <cellStyle name="40% - Accent6 3 2 6 2 3" xfId="23524" xr:uid="{03F7EE2C-A2B3-42B4-8264-5CE1962E4F7E}"/>
    <cellStyle name="40% - Accent6 3 2 6 3" xfId="10878" xr:uid="{EBB77A8D-ED39-4D85-9263-0E5EE671637C}"/>
    <cellStyle name="40% - Accent6 3 2 6 4" xfId="19307" xr:uid="{73995104-DE41-4E9E-8C9B-E6FD366A1B4E}"/>
    <cellStyle name="40% - Accent6 3 2 7" xfId="4601" xr:uid="{00000000-0005-0000-0000-000046070000}"/>
    <cellStyle name="40% - Accent6 3 2 7 2" xfId="13030" xr:uid="{82AA45C3-7119-40E0-85A3-7E8F6D85B563}"/>
    <cellStyle name="40% - Accent6 3 2 7 3" xfId="21458" xr:uid="{2C6156EF-D338-4B99-B125-4932BC84A912}"/>
    <cellStyle name="40% - Accent6 3 2 8" xfId="8812" xr:uid="{992F6353-C9F2-4C39-A9EC-1FD2DD74C90E}"/>
    <cellStyle name="40% - Accent6 3 2 9" xfId="17241" xr:uid="{C1018430-F37C-463C-9F4D-39F2F924DFE4}"/>
    <cellStyle name="40% - Accent6 3 3" xfId="664" xr:uid="{00000000-0005-0000-0000-000047070000}"/>
    <cellStyle name="40% - Accent6 3 3 2" xfId="2935" xr:uid="{00000000-0005-0000-0000-000048070000}"/>
    <cellStyle name="40% - Accent6 3 3 2 2" xfId="7159" xr:uid="{00000000-0005-0000-0000-000049070000}"/>
    <cellStyle name="40% - Accent6 3 3 2 2 2" xfId="15588" xr:uid="{4D13793F-5C68-44E9-B099-D199319D9C3F}"/>
    <cellStyle name="40% - Accent6 3 3 2 2 3" xfId="24016" xr:uid="{62EC3782-2DB8-4326-94A1-0F13D44616D4}"/>
    <cellStyle name="40% - Accent6 3 3 2 3" xfId="11370" xr:uid="{3DF171C5-D071-4490-B676-15F509BF914A}"/>
    <cellStyle name="40% - Accent6 3 3 2 4" xfId="19799" xr:uid="{628E0C75-3142-4CE5-9784-D68229A20EE5}"/>
    <cellStyle name="40% - Accent6 3 3 3" xfId="5014" xr:uid="{00000000-0005-0000-0000-00004A070000}"/>
    <cellStyle name="40% - Accent6 3 3 3 2" xfId="13443" xr:uid="{58ADDCFD-4E9D-49CA-8AE1-26DBC182EBED}"/>
    <cellStyle name="40% - Accent6 3 3 3 3" xfId="21871" xr:uid="{66A09578-3E8B-44B2-80AF-54BC809A5BA6}"/>
    <cellStyle name="40% - Accent6 3 3 4" xfId="9225" xr:uid="{74F84E95-51FF-4007-9D17-4DDFC31F3111}"/>
    <cellStyle name="40% - Accent6 3 3 5" xfId="17654" xr:uid="{532FDACB-CD8C-4A44-8C72-F1AF664DB4D4}"/>
    <cellStyle name="40% - Accent6 3 4" xfId="1117" xr:uid="{00000000-0005-0000-0000-00004B070000}"/>
    <cellStyle name="40% - Accent6 3 4 2" xfId="3348" xr:uid="{00000000-0005-0000-0000-00004C070000}"/>
    <cellStyle name="40% - Accent6 3 4 2 2" xfId="7572" xr:uid="{00000000-0005-0000-0000-00004D070000}"/>
    <cellStyle name="40% - Accent6 3 4 2 2 2" xfId="16001" xr:uid="{C49D2290-D9A3-4293-B488-7F9D95D2F01C}"/>
    <cellStyle name="40% - Accent6 3 4 2 2 3" xfId="24429" xr:uid="{CBC99BD5-DF1F-4141-B398-88C1CDFF23F0}"/>
    <cellStyle name="40% - Accent6 3 4 2 3" xfId="11783" xr:uid="{97BAB1B7-E811-4AB2-9D2F-6F21690A709F}"/>
    <cellStyle name="40% - Accent6 3 4 2 4" xfId="20212" xr:uid="{0C7AAD57-CBD4-480B-BCB4-33CB6BF14CA3}"/>
    <cellStyle name="40% - Accent6 3 4 3" xfId="5427" xr:uid="{00000000-0005-0000-0000-00004E070000}"/>
    <cellStyle name="40% - Accent6 3 4 3 2" xfId="13856" xr:uid="{915104AB-C6D1-4B8A-B055-B6A95979E5D2}"/>
    <cellStyle name="40% - Accent6 3 4 3 3" xfId="22284" xr:uid="{0657A6D0-06C5-480D-B9A5-70242875126D}"/>
    <cellStyle name="40% - Accent6 3 4 4" xfId="9638" xr:uid="{91A5C963-7F4A-4FA0-A5C1-CF4515937CE7}"/>
    <cellStyle name="40% - Accent6 3 4 5" xfId="18067" xr:uid="{59726E13-D5D5-4698-87DA-40D1B1597EBF}"/>
    <cellStyle name="40% - Accent6 3 5" xfId="1531" xr:uid="{00000000-0005-0000-0000-00004F070000}"/>
    <cellStyle name="40% - Accent6 3 5 2" xfId="3761" xr:uid="{00000000-0005-0000-0000-000050070000}"/>
    <cellStyle name="40% - Accent6 3 5 2 2" xfId="7985" xr:uid="{00000000-0005-0000-0000-000051070000}"/>
    <cellStyle name="40% - Accent6 3 5 2 2 2" xfId="16414" xr:uid="{C846DB09-FC38-4538-8F6B-89D0AAA55D9F}"/>
    <cellStyle name="40% - Accent6 3 5 2 2 3" xfId="24842" xr:uid="{5D7BE26B-EEFC-49BD-B0C9-E311B9DA2A78}"/>
    <cellStyle name="40% - Accent6 3 5 2 3" xfId="12196" xr:uid="{BAA0CD87-467C-4540-8CCD-4F810400499F}"/>
    <cellStyle name="40% - Accent6 3 5 2 4" xfId="20625" xr:uid="{79DEDBCD-FB52-4103-937C-7A3E96A419E2}"/>
    <cellStyle name="40% - Accent6 3 5 3" xfId="5840" xr:uid="{00000000-0005-0000-0000-000052070000}"/>
    <cellStyle name="40% - Accent6 3 5 3 2" xfId="14269" xr:uid="{5F6B996D-A749-48F8-B934-49CFCAA74E32}"/>
    <cellStyle name="40% - Accent6 3 5 3 3" xfId="22697" xr:uid="{9D5248F4-909A-40E2-B29E-72C4B0CA61F7}"/>
    <cellStyle name="40% - Accent6 3 5 4" xfId="10051" xr:uid="{2E1AC5D6-D9E6-4EDB-A19B-8A3109CB4144}"/>
    <cellStyle name="40% - Accent6 3 5 5" xfId="18480" xr:uid="{6A6181A6-FB21-46CA-8C19-61AF740CA881}"/>
    <cellStyle name="40% - Accent6 3 6" xfId="1945" xr:uid="{00000000-0005-0000-0000-000053070000}"/>
    <cellStyle name="40% - Accent6 3 6 2" xfId="4174" xr:uid="{00000000-0005-0000-0000-000054070000}"/>
    <cellStyle name="40% - Accent6 3 6 2 2" xfId="8398" xr:uid="{00000000-0005-0000-0000-000055070000}"/>
    <cellStyle name="40% - Accent6 3 6 2 2 2" xfId="16827" xr:uid="{2E1C66C6-EB93-4E10-907C-5F549D0D98F2}"/>
    <cellStyle name="40% - Accent6 3 6 2 2 3" xfId="25255" xr:uid="{1574DF3E-9859-434E-AF22-1D2173949839}"/>
    <cellStyle name="40% - Accent6 3 6 2 3" xfId="12609" xr:uid="{7A0EF773-440A-472E-A014-4CA812F72048}"/>
    <cellStyle name="40% - Accent6 3 6 2 4" xfId="21038" xr:uid="{DFB183D0-EE69-4068-8385-C7E019076910}"/>
    <cellStyle name="40% - Accent6 3 6 3" xfId="6253" xr:uid="{00000000-0005-0000-0000-000056070000}"/>
    <cellStyle name="40% - Accent6 3 6 3 2" xfId="14682" xr:uid="{1838F6B6-3056-43EB-81BC-D59A6FCE8EDB}"/>
    <cellStyle name="40% - Accent6 3 6 3 3" xfId="23110" xr:uid="{AFB29082-3BB7-4FBC-BA0C-E30485A7365C}"/>
    <cellStyle name="40% - Accent6 3 6 4" xfId="10464" xr:uid="{96F19545-F965-48FE-8026-937D3EFE901B}"/>
    <cellStyle name="40% - Accent6 3 6 5" xfId="18893" xr:uid="{3C5ACB34-08B8-4971-BD93-B95605C2E9EF}"/>
    <cellStyle name="40% - Accent6 3 7" xfId="2358" xr:uid="{00000000-0005-0000-0000-000057070000}"/>
    <cellStyle name="40% - Accent6 3 7 2" xfId="6666" xr:uid="{00000000-0005-0000-0000-000058070000}"/>
    <cellStyle name="40% - Accent6 3 7 2 2" xfId="15095" xr:uid="{ED440BB7-2250-4BAB-98F2-409901F8D434}"/>
    <cellStyle name="40% - Accent6 3 7 2 3" xfId="23523" xr:uid="{55B936C1-64A7-4580-B9C4-6AB3CFA0BD26}"/>
    <cellStyle name="40% - Accent6 3 7 3" xfId="10877" xr:uid="{FBF32012-194F-4D18-8819-59DE5D67A738}"/>
    <cellStyle name="40% - Accent6 3 7 4" xfId="19306" xr:uid="{C569BABD-4052-4D33-A005-B9EB706A67B8}"/>
    <cellStyle name="40% - Accent6 3 8" xfId="4600" xr:uid="{00000000-0005-0000-0000-000059070000}"/>
    <cellStyle name="40% - Accent6 3 8 2" xfId="13029" xr:uid="{EEA072E8-89B4-4430-B945-3D9434FBB42D}"/>
    <cellStyle name="40% - Accent6 3 8 3" xfId="21457" xr:uid="{07A92E99-BA3F-46F2-9749-ED8C4E63E061}"/>
    <cellStyle name="40% - Accent6 3 9" xfId="8811" xr:uid="{45553E82-C519-4FAE-A887-B23B09458433}"/>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2 2 2" xfId="15590" xr:uid="{DC1C97B2-3945-4812-813F-8C5350BE4F16}"/>
    <cellStyle name="40% - Accent6 4 2 2 2 3" xfId="24018" xr:uid="{017F6AA8-4071-4BF5-96F6-4FFEDB1EEB3E}"/>
    <cellStyle name="40% - Accent6 4 2 2 3" xfId="11372" xr:uid="{E1CA61E7-E90E-4987-B87B-17274B7B7D6A}"/>
    <cellStyle name="40% - Accent6 4 2 2 4" xfId="19801" xr:uid="{77A401DB-13E1-45CE-B73B-A6A5F56C43A0}"/>
    <cellStyle name="40% - Accent6 4 2 3" xfId="5016" xr:uid="{00000000-0005-0000-0000-00005E070000}"/>
    <cellStyle name="40% - Accent6 4 2 3 2" xfId="13445" xr:uid="{78754CC0-BC40-4060-9CCE-1EF32751B18C}"/>
    <cellStyle name="40% - Accent6 4 2 3 3" xfId="21873" xr:uid="{D2446287-DD07-4C6B-A19C-5E41B874713B}"/>
    <cellStyle name="40% - Accent6 4 2 4" xfId="9227" xr:uid="{8A3DEFE1-FE12-4620-B166-70B58113B013}"/>
    <cellStyle name="40% - Accent6 4 2 5" xfId="17656" xr:uid="{472AF7C7-37B5-407C-BB1F-79743E66A20A}"/>
    <cellStyle name="40% - Accent6 4 3" xfId="1119" xr:uid="{00000000-0005-0000-0000-00005F070000}"/>
    <cellStyle name="40% - Accent6 4 3 2" xfId="3350" xr:uid="{00000000-0005-0000-0000-000060070000}"/>
    <cellStyle name="40% - Accent6 4 3 2 2" xfId="7574" xr:uid="{00000000-0005-0000-0000-000061070000}"/>
    <cellStyle name="40% - Accent6 4 3 2 2 2" xfId="16003" xr:uid="{49FB9E78-8E02-4B30-8E7B-A846B6D06967}"/>
    <cellStyle name="40% - Accent6 4 3 2 2 3" xfId="24431" xr:uid="{8E7F5246-D1F4-487D-A8D7-FA76978D4906}"/>
    <cellStyle name="40% - Accent6 4 3 2 3" xfId="11785" xr:uid="{9B3C2DC3-467D-480A-8DC1-EFC00323FD32}"/>
    <cellStyle name="40% - Accent6 4 3 2 4" xfId="20214" xr:uid="{7C7F3412-32F0-4FB4-A16D-3B2AA8DAA11D}"/>
    <cellStyle name="40% - Accent6 4 3 3" xfId="5429" xr:uid="{00000000-0005-0000-0000-000062070000}"/>
    <cellStyle name="40% - Accent6 4 3 3 2" xfId="13858" xr:uid="{17E3DA54-F58E-4AE7-98CA-9E4139FD16AB}"/>
    <cellStyle name="40% - Accent6 4 3 3 3" xfId="22286" xr:uid="{726383D2-561B-4036-8A33-1B7A63B796C6}"/>
    <cellStyle name="40% - Accent6 4 3 4" xfId="9640" xr:uid="{73D78786-36B5-4C6B-9B89-AA06560FF649}"/>
    <cellStyle name="40% - Accent6 4 3 5" xfId="18069" xr:uid="{FA31DF53-58ED-49B2-AEA8-D5A4986F06DB}"/>
    <cellStyle name="40% - Accent6 4 4" xfId="1533" xr:uid="{00000000-0005-0000-0000-000063070000}"/>
    <cellStyle name="40% - Accent6 4 4 2" xfId="3763" xr:uid="{00000000-0005-0000-0000-000064070000}"/>
    <cellStyle name="40% - Accent6 4 4 2 2" xfId="7987" xr:uid="{00000000-0005-0000-0000-000065070000}"/>
    <cellStyle name="40% - Accent6 4 4 2 2 2" xfId="16416" xr:uid="{F773C43C-FED4-4118-B09E-02C84C47BACE}"/>
    <cellStyle name="40% - Accent6 4 4 2 2 3" xfId="24844" xr:uid="{948ED3A8-A03C-4170-AD02-C1080A234FF4}"/>
    <cellStyle name="40% - Accent6 4 4 2 3" xfId="12198" xr:uid="{6DA3715C-3AD0-4DCA-AD60-B29AFD6E3C47}"/>
    <cellStyle name="40% - Accent6 4 4 2 4" xfId="20627" xr:uid="{49B8FB37-D4D3-45FF-9F54-26E2A6451B89}"/>
    <cellStyle name="40% - Accent6 4 4 3" xfId="5842" xr:uid="{00000000-0005-0000-0000-000066070000}"/>
    <cellStyle name="40% - Accent6 4 4 3 2" xfId="14271" xr:uid="{ED9DDEBC-F660-46F3-AEC6-26C3F9CA8F83}"/>
    <cellStyle name="40% - Accent6 4 4 3 3" xfId="22699" xr:uid="{83C52BB7-02E1-4AE1-B2AF-A915BDD6A8DC}"/>
    <cellStyle name="40% - Accent6 4 4 4" xfId="10053" xr:uid="{44BD305A-FD10-4164-BF5E-6117DE663F94}"/>
    <cellStyle name="40% - Accent6 4 4 5" xfId="18482" xr:uid="{5AD943DC-A580-4B0D-8EE1-4330E1368CA7}"/>
    <cellStyle name="40% - Accent6 4 5" xfId="1947" xr:uid="{00000000-0005-0000-0000-000067070000}"/>
    <cellStyle name="40% - Accent6 4 5 2" xfId="4176" xr:uid="{00000000-0005-0000-0000-000068070000}"/>
    <cellStyle name="40% - Accent6 4 5 2 2" xfId="8400" xr:uid="{00000000-0005-0000-0000-000069070000}"/>
    <cellStyle name="40% - Accent6 4 5 2 2 2" xfId="16829" xr:uid="{DA24817E-1D48-47B1-988B-E2FAA5AE5ADA}"/>
    <cellStyle name="40% - Accent6 4 5 2 2 3" xfId="25257" xr:uid="{8BCF8845-DC96-4E4B-B979-C1C8BAB2FA01}"/>
    <cellStyle name="40% - Accent6 4 5 2 3" xfId="12611" xr:uid="{E1D49035-E273-44C1-8320-4B3CEDDFFAB9}"/>
    <cellStyle name="40% - Accent6 4 5 2 4" xfId="21040" xr:uid="{16D7E484-43D5-4507-A009-F62A4A36192C}"/>
    <cellStyle name="40% - Accent6 4 5 3" xfId="6255" xr:uid="{00000000-0005-0000-0000-00006A070000}"/>
    <cellStyle name="40% - Accent6 4 5 3 2" xfId="14684" xr:uid="{7A943698-F202-47B2-AB86-46CAB28C2962}"/>
    <cellStyle name="40% - Accent6 4 5 3 3" xfId="23112" xr:uid="{EC1AB426-06AB-41B5-811E-2A7D34B154E1}"/>
    <cellStyle name="40% - Accent6 4 5 4" xfId="10466" xr:uid="{9D73E2D3-9553-413E-805F-EF1548263F68}"/>
    <cellStyle name="40% - Accent6 4 5 5" xfId="18895" xr:uid="{48838608-2398-48BF-8232-C29F62620C0E}"/>
    <cellStyle name="40% - Accent6 4 6" xfId="2360" xr:uid="{00000000-0005-0000-0000-00006B070000}"/>
    <cellStyle name="40% - Accent6 4 6 2" xfId="6668" xr:uid="{00000000-0005-0000-0000-00006C070000}"/>
    <cellStyle name="40% - Accent6 4 6 2 2" xfId="15097" xr:uid="{AD2CECB2-DE17-4F21-84C0-FCB3FDEB77D6}"/>
    <cellStyle name="40% - Accent6 4 6 2 3" xfId="23525" xr:uid="{52BC6A01-EB19-42D9-B908-61B978F8300D}"/>
    <cellStyle name="40% - Accent6 4 6 3" xfId="10879" xr:uid="{39E6B533-E252-4DFB-AAE0-EE0454B74B53}"/>
    <cellStyle name="40% - Accent6 4 6 4" xfId="19308" xr:uid="{D5A52F31-B126-4D39-9CF4-70B6152ACB19}"/>
    <cellStyle name="40% - Accent6 4 7" xfId="4602" xr:uid="{00000000-0005-0000-0000-00006D070000}"/>
    <cellStyle name="40% - Accent6 4 7 2" xfId="13031" xr:uid="{8DF0A214-8AD5-479D-BA97-82FC50E418AA}"/>
    <cellStyle name="40% - Accent6 4 7 3" xfId="21459" xr:uid="{D6D85CD0-860B-4037-B697-2671784AFB22}"/>
    <cellStyle name="40% - Accent6 4 8" xfId="8813" xr:uid="{AAA9A521-7BBF-4432-BA08-7D3D1FF605C0}"/>
    <cellStyle name="40% - Accent6 4 9" xfId="17242" xr:uid="{7B0C567A-836A-48E8-A4E8-4A34A71768A2}"/>
    <cellStyle name="40% - Accent6 5" xfId="659" xr:uid="{00000000-0005-0000-0000-00006E070000}"/>
    <cellStyle name="40% - Accent6 5 2" xfId="2930" xr:uid="{00000000-0005-0000-0000-00006F070000}"/>
    <cellStyle name="40% - Accent6 5 2 2" xfId="7154" xr:uid="{00000000-0005-0000-0000-000070070000}"/>
    <cellStyle name="40% - Accent6 5 2 2 2" xfId="15583" xr:uid="{37780618-0AAB-41C7-9BCA-7F02708DCAAB}"/>
    <cellStyle name="40% - Accent6 5 2 2 3" xfId="24011" xr:uid="{1D5BD806-BE7E-40EA-8BC8-88691E1C309B}"/>
    <cellStyle name="40% - Accent6 5 2 3" xfId="11365" xr:uid="{9E584700-DCFA-4571-866B-1877B80AE3E9}"/>
    <cellStyle name="40% - Accent6 5 2 4" xfId="19794" xr:uid="{291FE9DD-30DD-45F4-A104-020010372F28}"/>
    <cellStyle name="40% - Accent6 5 3" xfId="5009" xr:uid="{00000000-0005-0000-0000-000071070000}"/>
    <cellStyle name="40% - Accent6 5 3 2" xfId="13438" xr:uid="{6F90EF44-D9EC-438D-873A-022D2BB59D5F}"/>
    <cellStyle name="40% - Accent6 5 3 3" xfId="21866" xr:uid="{957BDD05-06A5-42AF-BC72-56E03DD9AF97}"/>
    <cellStyle name="40% - Accent6 5 4" xfId="9220" xr:uid="{F0B886DD-AC38-4EFA-B60C-71B0953EECDF}"/>
    <cellStyle name="40% - Accent6 5 5" xfId="17649" xr:uid="{D7959655-8790-4A51-8473-452C074ED209}"/>
    <cellStyle name="40% - Accent6 6" xfId="1112" xr:uid="{00000000-0005-0000-0000-000072070000}"/>
    <cellStyle name="40% - Accent6 6 2" xfId="3343" xr:uid="{00000000-0005-0000-0000-000073070000}"/>
    <cellStyle name="40% - Accent6 6 2 2" xfId="7567" xr:uid="{00000000-0005-0000-0000-000074070000}"/>
    <cellStyle name="40% - Accent6 6 2 2 2" xfId="15996" xr:uid="{563F89A5-6C2E-47FA-9DF2-4A1AEDFACAED}"/>
    <cellStyle name="40% - Accent6 6 2 2 3" xfId="24424" xr:uid="{DFDCDAF0-34AA-40FC-B825-DE0D2AF5B399}"/>
    <cellStyle name="40% - Accent6 6 2 3" xfId="11778" xr:uid="{801E4363-190A-4D93-BD45-D96372DAFCB2}"/>
    <cellStyle name="40% - Accent6 6 2 4" xfId="20207" xr:uid="{FA101768-67EF-4766-8CE4-1EFA6C2877C3}"/>
    <cellStyle name="40% - Accent6 6 3" xfId="5422" xr:uid="{00000000-0005-0000-0000-000075070000}"/>
    <cellStyle name="40% - Accent6 6 3 2" xfId="13851" xr:uid="{EA0967A2-6F2B-4E00-AB07-71473202995C}"/>
    <cellStyle name="40% - Accent6 6 3 3" xfId="22279" xr:uid="{F096AC2F-5D1A-4B43-A849-984B83FC3DEA}"/>
    <cellStyle name="40% - Accent6 6 4" xfId="9633" xr:uid="{16E8E868-5B08-45B1-AF19-5FC017637C1F}"/>
    <cellStyle name="40% - Accent6 6 5" xfId="18062" xr:uid="{09A693DB-218A-4925-AA7E-FA356398F235}"/>
    <cellStyle name="40% - Accent6 7" xfId="1526" xr:uid="{00000000-0005-0000-0000-000076070000}"/>
    <cellStyle name="40% - Accent6 7 2" xfId="3756" xr:uid="{00000000-0005-0000-0000-000077070000}"/>
    <cellStyle name="40% - Accent6 7 2 2" xfId="7980" xr:uid="{00000000-0005-0000-0000-000078070000}"/>
    <cellStyle name="40% - Accent6 7 2 2 2" xfId="16409" xr:uid="{339EE0D1-5275-4FB1-BEC9-E486400E7B4E}"/>
    <cellStyle name="40% - Accent6 7 2 2 3" xfId="24837" xr:uid="{6B98000D-4859-4D6F-9BBD-48F3952BC99B}"/>
    <cellStyle name="40% - Accent6 7 2 3" xfId="12191" xr:uid="{3F280404-575A-497F-BDD0-77198C9F07FB}"/>
    <cellStyle name="40% - Accent6 7 2 4" xfId="20620" xr:uid="{41882A84-3988-4940-B35F-1D68EE260C01}"/>
    <cellStyle name="40% - Accent6 7 3" xfId="5835" xr:uid="{00000000-0005-0000-0000-000079070000}"/>
    <cellStyle name="40% - Accent6 7 3 2" xfId="14264" xr:uid="{2734D885-0B3C-4C09-BED0-3CAAA64AF596}"/>
    <cellStyle name="40% - Accent6 7 3 3" xfId="22692" xr:uid="{FC4E9A60-1C8B-4227-A327-5CBA6628675F}"/>
    <cellStyle name="40% - Accent6 7 4" xfId="10046" xr:uid="{EBED8F6D-6EC0-42A2-8BE3-43C4140DEA75}"/>
    <cellStyle name="40% - Accent6 7 5" xfId="18475" xr:uid="{53A7C8D5-3DD6-40AB-8C1B-0284B5FE1B59}"/>
    <cellStyle name="40% - Accent6 8" xfId="1940" xr:uid="{00000000-0005-0000-0000-00007A070000}"/>
    <cellStyle name="40% - Accent6 8 2" xfId="4169" xr:uid="{00000000-0005-0000-0000-00007B070000}"/>
    <cellStyle name="40% - Accent6 8 2 2" xfId="8393" xr:uid="{00000000-0005-0000-0000-00007C070000}"/>
    <cellStyle name="40% - Accent6 8 2 2 2" xfId="16822" xr:uid="{CD21DD2C-DFDA-4A74-8573-3DD468639391}"/>
    <cellStyle name="40% - Accent6 8 2 2 3" xfId="25250" xr:uid="{D92ACB29-2F3B-41D1-9DF4-08ACE1661D32}"/>
    <cellStyle name="40% - Accent6 8 2 3" xfId="12604" xr:uid="{985D12EE-E988-4781-9BAF-5A5E96ACA007}"/>
    <cellStyle name="40% - Accent6 8 2 4" xfId="21033" xr:uid="{95C61CF9-4079-455F-B077-F0345EC655AE}"/>
    <cellStyle name="40% - Accent6 8 3" xfId="6248" xr:uid="{00000000-0005-0000-0000-00007D070000}"/>
    <cellStyle name="40% - Accent6 8 3 2" xfId="14677" xr:uid="{CF7AB611-E59F-4BC4-927A-2DDE71FF6491}"/>
    <cellStyle name="40% - Accent6 8 3 3" xfId="23105" xr:uid="{62E08B87-E433-47DC-8CE1-BE5E606F722F}"/>
    <cellStyle name="40% - Accent6 8 4" xfId="10459" xr:uid="{CA62D38E-D3EB-467C-AFBC-C74CE6419CC3}"/>
    <cellStyle name="40% - Accent6 8 5" xfId="18888" xr:uid="{820065A8-726E-4480-B325-569C805E7B7D}"/>
    <cellStyle name="40% - Accent6 9" xfId="2353" xr:uid="{00000000-0005-0000-0000-00007E070000}"/>
    <cellStyle name="40% - Accent6 9 2" xfId="6661" xr:uid="{00000000-0005-0000-0000-00007F070000}"/>
    <cellStyle name="40% - Accent6 9 2 2" xfId="15090" xr:uid="{3A1724A1-A709-4A9F-B783-326155BC3FDF}"/>
    <cellStyle name="40% - Accent6 9 2 3" xfId="23518" xr:uid="{AAC32316-32F6-4514-BCDE-F5F6A6C9817F}"/>
    <cellStyle name="40% - Accent6 9 3" xfId="10872" xr:uid="{2C8D128D-D51C-4A54-A3C0-4CA8A84CD28E}"/>
    <cellStyle name="40% - Accent6 9 4" xfId="19301" xr:uid="{5EB835EF-F8EE-4868-BD24-8DD06A2E3E92}"/>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0 2 2" xfId="15415" xr:uid="{92CB7F7D-B720-4EE2-93D5-B1910673C159}"/>
    <cellStyle name="Comma 4 2 2 2 10 2 3" xfId="23843" xr:uid="{30F7D7C6-71BD-4288-8979-188446AB3233}"/>
    <cellStyle name="Comma 4 2 2 2 10 3" xfId="11197" xr:uid="{9201A551-DBDB-4738-BDBF-5EF937C014CF}"/>
    <cellStyle name="Comma 4 2 2 2 10 4" xfId="19626" xr:uid="{12A1A44A-8B74-4E7F-B39D-4A7B3E967E11}"/>
    <cellStyle name="Comma 4 2 2 2 11" xfId="4603" xr:uid="{00000000-0005-0000-0000-0000A3070000}"/>
    <cellStyle name="Comma 4 2 2 2 11 2" xfId="13032" xr:uid="{F2844437-2372-4352-8C57-45AB1718D662}"/>
    <cellStyle name="Comma 4 2 2 2 11 3" xfId="21460" xr:uid="{58A6D456-64FB-4D3A-81BA-45F4195FE4C4}"/>
    <cellStyle name="Comma 4 2 2 2 12" xfId="8814" xr:uid="{CA1D78F6-E44E-4D56-926F-8DA3862BE65F}"/>
    <cellStyle name="Comma 4 2 2 2 13" xfId="17243" xr:uid="{8F5D7587-6BF9-46DF-B615-89FF7085D364}"/>
    <cellStyle name="Comma 4 2 2 2 2" xfId="129" xr:uid="{00000000-0005-0000-0000-0000A4070000}"/>
    <cellStyle name="Comma 4 2 2 2 2 10" xfId="4604" xr:uid="{00000000-0005-0000-0000-0000A5070000}"/>
    <cellStyle name="Comma 4 2 2 2 2 10 2" xfId="13033" xr:uid="{3B0D5020-DC15-4FB1-8EC7-8AC46FBCE344}"/>
    <cellStyle name="Comma 4 2 2 2 2 10 3" xfId="21461" xr:uid="{CA6D18FB-DB55-48A7-BBC8-5C50AED8496D}"/>
    <cellStyle name="Comma 4 2 2 2 2 11" xfId="8815" xr:uid="{0F5EF0B3-7D6C-40C5-8FAE-B72210C7C2E9}"/>
    <cellStyle name="Comma 4 2 2 2 2 12" xfId="17244" xr:uid="{C972820B-50A3-4117-B514-241E9B9F473E}"/>
    <cellStyle name="Comma 4 2 2 2 2 2" xfId="130" xr:uid="{00000000-0005-0000-0000-0000A6070000}"/>
    <cellStyle name="Comma 4 2 2 2 2 2 10" xfId="8816" xr:uid="{78679D84-7B68-48B6-9F2C-C2D220B08FB7}"/>
    <cellStyle name="Comma 4 2 2 2 2 2 11" xfId="17245" xr:uid="{A5E76F79-CCBB-4CDE-8D2D-2D640652D86B}"/>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2 2 2" xfId="15593" xr:uid="{294DEB43-11B5-4E9B-9ABF-B8A00A7E2267}"/>
    <cellStyle name="Comma 4 2 2 2 2 2 2 2 2 3" xfId="24021" xr:uid="{8F43C933-4F50-461C-8EDB-C340835678B8}"/>
    <cellStyle name="Comma 4 2 2 2 2 2 2 2 3" xfId="11375" xr:uid="{6CADC2B3-590B-4792-9C71-3CC4DC7F7CE4}"/>
    <cellStyle name="Comma 4 2 2 2 2 2 2 2 4" xfId="19804" xr:uid="{52FE1767-B5C7-4A71-BAE2-DB3DEBF3E45A}"/>
    <cellStyle name="Comma 4 2 2 2 2 2 2 3" xfId="5019" xr:uid="{00000000-0005-0000-0000-0000AA070000}"/>
    <cellStyle name="Comma 4 2 2 2 2 2 2 3 2" xfId="13448" xr:uid="{AC50E949-637E-4AA1-8516-DE7B17B8F7F9}"/>
    <cellStyle name="Comma 4 2 2 2 2 2 2 3 3" xfId="21876" xr:uid="{95321BDE-E2C7-4E64-AE17-AA4A3D727F90}"/>
    <cellStyle name="Comma 4 2 2 2 2 2 2 4" xfId="9230" xr:uid="{DC098361-0610-4063-84A3-CCE7B536009A}"/>
    <cellStyle name="Comma 4 2 2 2 2 2 2 5" xfId="17659" xr:uid="{95B45719-77D6-480D-99B5-4F0AFD39C096}"/>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2 2 2" xfId="16006" xr:uid="{2BC4F943-7079-47FF-9775-A6CFB5C706C6}"/>
    <cellStyle name="Comma 4 2 2 2 2 2 3 2 2 3" xfId="24434" xr:uid="{4AAC3C1E-5951-4199-B919-938A16D8E2C6}"/>
    <cellStyle name="Comma 4 2 2 2 2 2 3 2 3" xfId="11788" xr:uid="{528F1F25-3B88-4A8B-A034-C8B99F4C85F9}"/>
    <cellStyle name="Comma 4 2 2 2 2 2 3 2 4" xfId="20217" xr:uid="{262F9D92-81BC-4176-B6D5-67DD963970D0}"/>
    <cellStyle name="Comma 4 2 2 2 2 2 3 3" xfId="5432" xr:uid="{00000000-0005-0000-0000-0000AE070000}"/>
    <cellStyle name="Comma 4 2 2 2 2 2 3 3 2" xfId="13861" xr:uid="{4ED2E782-9A04-417C-8AF7-961CCF8C3C21}"/>
    <cellStyle name="Comma 4 2 2 2 2 2 3 3 3" xfId="22289" xr:uid="{225AEC88-370D-4204-86FB-59BD610E8549}"/>
    <cellStyle name="Comma 4 2 2 2 2 2 3 4" xfId="9643" xr:uid="{B3E8866C-52F1-46C4-A22E-E89D33FA0151}"/>
    <cellStyle name="Comma 4 2 2 2 2 2 3 5" xfId="18072" xr:uid="{ED3F76C4-DDB2-4D2D-A43F-72ABDF32C0B7}"/>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2 2 2" xfId="16419" xr:uid="{CD4734C0-1720-45A8-8592-CA611EF439A7}"/>
    <cellStyle name="Comma 4 2 2 2 2 2 4 2 2 3" xfId="24847" xr:uid="{27C8AA5C-EDAB-493A-9619-2D96A76AF180}"/>
    <cellStyle name="Comma 4 2 2 2 2 2 4 2 3" xfId="12201" xr:uid="{18AEF20B-2D30-47A2-BC2A-FDB275A2D054}"/>
    <cellStyle name="Comma 4 2 2 2 2 2 4 2 4" xfId="20630" xr:uid="{7E6A50B3-41E9-4822-BA6E-99A352FB6D56}"/>
    <cellStyle name="Comma 4 2 2 2 2 2 4 3" xfId="5845" xr:uid="{00000000-0005-0000-0000-0000B2070000}"/>
    <cellStyle name="Comma 4 2 2 2 2 2 4 3 2" xfId="14274" xr:uid="{5CC8EF48-8B40-4BA9-8005-6156D53D0F52}"/>
    <cellStyle name="Comma 4 2 2 2 2 2 4 3 3" xfId="22702" xr:uid="{24C35C72-73E1-4773-A482-F102636B7563}"/>
    <cellStyle name="Comma 4 2 2 2 2 2 4 4" xfId="10056" xr:uid="{DE7A1BFA-88EE-480A-9DF7-0A4F6AB106B1}"/>
    <cellStyle name="Comma 4 2 2 2 2 2 4 5" xfId="18485" xr:uid="{F2DBD4A5-141C-48A4-AE9C-5D48308FDCA9}"/>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2 2 2" xfId="16832" xr:uid="{A695D37A-BCF6-4EFE-AD62-D74F4BE7B2C9}"/>
    <cellStyle name="Comma 4 2 2 2 2 2 5 2 2 3" xfId="25260" xr:uid="{344654F7-C679-4F22-AB7B-A3413F5ED5BB}"/>
    <cellStyle name="Comma 4 2 2 2 2 2 5 2 3" xfId="12614" xr:uid="{54029873-ADF3-48F1-85C6-4F60EB5C588D}"/>
    <cellStyle name="Comma 4 2 2 2 2 2 5 2 4" xfId="21043" xr:uid="{10FA1761-2F86-4AEB-AE3A-2049D33D9507}"/>
    <cellStyle name="Comma 4 2 2 2 2 2 5 3" xfId="6258" xr:uid="{00000000-0005-0000-0000-0000B6070000}"/>
    <cellStyle name="Comma 4 2 2 2 2 2 5 3 2" xfId="14687" xr:uid="{F941BA70-56E4-476D-A747-FA1731187B53}"/>
    <cellStyle name="Comma 4 2 2 2 2 2 5 3 3" xfId="23115" xr:uid="{56C3A8B5-C7CC-4465-A152-0526A26673C1}"/>
    <cellStyle name="Comma 4 2 2 2 2 2 5 4" xfId="10469" xr:uid="{1F7E6A04-F1EC-4258-B4A9-7C751C704417}"/>
    <cellStyle name="Comma 4 2 2 2 2 2 5 5" xfId="18898" xr:uid="{D7F29FA7-27E3-46C8-A0FA-AFC5297007E1}"/>
    <cellStyle name="Comma 4 2 2 2 2 2 6" xfId="2385" xr:uid="{00000000-0005-0000-0000-0000B7070000}"/>
    <cellStyle name="Comma 4 2 2 2 2 2 6 2" xfId="6671" xr:uid="{00000000-0005-0000-0000-0000B8070000}"/>
    <cellStyle name="Comma 4 2 2 2 2 2 6 2 2" xfId="15100" xr:uid="{2BDB308E-8EB4-495D-BD3A-9FAB209C5D4E}"/>
    <cellStyle name="Comma 4 2 2 2 2 2 6 2 3" xfId="23528" xr:uid="{ED010C0D-0C7E-4909-825F-6A848874E6D9}"/>
    <cellStyle name="Comma 4 2 2 2 2 2 6 3" xfId="10882" xr:uid="{4DE7319F-CAFE-4BBB-83DD-4F68DE4879EF}"/>
    <cellStyle name="Comma 4 2 2 2 2 2 6 4" xfId="19311" xr:uid="{F0F107D4-8C2B-406A-96F8-C1866FD97247}"/>
    <cellStyle name="Comma 4 2 2 2 2 2 7" xfId="2380" xr:uid="{00000000-0005-0000-0000-0000B9070000}"/>
    <cellStyle name="Comma 4 2 2 2 2 2 8" xfId="2763" xr:uid="{00000000-0005-0000-0000-0000BA070000}"/>
    <cellStyle name="Comma 4 2 2 2 2 2 8 2" xfId="6988" xr:uid="{00000000-0005-0000-0000-0000BB070000}"/>
    <cellStyle name="Comma 4 2 2 2 2 2 8 2 2" xfId="15417" xr:uid="{4ECF04C9-6EE4-4AF2-95D9-2DF1962D6F8D}"/>
    <cellStyle name="Comma 4 2 2 2 2 2 8 2 3" xfId="23845" xr:uid="{FB945ADC-F232-47D5-9608-B3F69138E53D}"/>
    <cellStyle name="Comma 4 2 2 2 2 2 8 3" xfId="11199" xr:uid="{AA7E8FE0-0568-43F7-A6F5-F9BBA0E4DBFF}"/>
    <cellStyle name="Comma 4 2 2 2 2 2 8 4" xfId="19628" xr:uid="{4F9E1FA2-6100-4CF8-AA7C-1EF35A14AB60}"/>
    <cellStyle name="Comma 4 2 2 2 2 2 9" xfId="4605" xr:uid="{00000000-0005-0000-0000-0000BC070000}"/>
    <cellStyle name="Comma 4 2 2 2 2 2 9 2" xfId="13034" xr:uid="{86343ED1-A58C-4F8E-AF73-2438C7020943}"/>
    <cellStyle name="Comma 4 2 2 2 2 2 9 3" xfId="21462" xr:uid="{AF8B9C26-6E38-4660-8FE9-ED3A759C9595}"/>
    <cellStyle name="Comma 4 2 2 2 2 3" xfId="668" xr:uid="{00000000-0005-0000-0000-0000BD070000}"/>
    <cellStyle name="Comma 4 2 2 2 2 3 2" xfId="2939" xr:uid="{00000000-0005-0000-0000-0000BE070000}"/>
    <cellStyle name="Comma 4 2 2 2 2 3 2 2" xfId="7163" xr:uid="{00000000-0005-0000-0000-0000BF070000}"/>
    <cellStyle name="Comma 4 2 2 2 2 3 2 2 2" xfId="15592" xr:uid="{E7ADE801-92C7-421A-9D5E-E4AE9FDFAC0F}"/>
    <cellStyle name="Comma 4 2 2 2 2 3 2 2 3" xfId="24020" xr:uid="{16E78F35-6B30-4288-AFD6-035F5F538119}"/>
    <cellStyle name="Comma 4 2 2 2 2 3 2 3" xfId="11374" xr:uid="{FB743D7C-F8EE-40FD-BC04-2474A871B6CA}"/>
    <cellStyle name="Comma 4 2 2 2 2 3 2 4" xfId="19803" xr:uid="{1AB643CE-72D2-49FF-92E6-AA50EC2293F9}"/>
    <cellStyle name="Comma 4 2 2 2 2 3 3" xfId="5018" xr:uid="{00000000-0005-0000-0000-0000C0070000}"/>
    <cellStyle name="Comma 4 2 2 2 2 3 3 2" xfId="13447" xr:uid="{BFA86C12-5A9F-49F1-B074-9D98DC3B433E}"/>
    <cellStyle name="Comma 4 2 2 2 2 3 3 3" xfId="21875" xr:uid="{69573A6D-338D-4578-87E8-1C74DC291153}"/>
    <cellStyle name="Comma 4 2 2 2 2 3 4" xfId="9229" xr:uid="{600231AD-E668-4B99-8E1A-412AF77867F4}"/>
    <cellStyle name="Comma 4 2 2 2 2 3 5" xfId="17658" xr:uid="{D6357991-0CE6-4E3D-AD4C-0895865C558B}"/>
    <cellStyle name="Comma 4 2 2 2 2 4" xfId="1121" xr:uid="{00000000-0005-0000-0000-0000C1070000}"/>
    <cellStyle name="Comma 4 2 2 2 2 4 2" xfId="3352" xr:uid="{00000000-0005-0000-0000-0000C2070000}"/>
    <cellStyle name="Comma 4 2 2 2 2 4 2 2" xfId="7576" xr:uid="{00000000-0005-0000-0000-0000C3070000}"/>
    <cellStyle name="Comma 4 2 2 2 2 4 2 2 2" xfId="16005" xr:uid="{6C54C6E4-9753-4595-8A5D-8C53B12CD028}"/>
    <cellStyle name="Comma 4 2 2 2 2 4 2 2 3" xfId="24433" xr:uid="{5FAB4D7E-EA38-4048-9000-63C48F37DB5F}"/>
    <cellStyle name="Comma 4 2 2 2 2 4 2 3" xfId="11787" xr:uid="{DE857CE1-79B4-4997-BEF8-10AFF5C5F810}"/>
    <cellStyle name="Comma 4 2 2 2 2 4 2 4" xfId="20216" xr:uid="{52556B6C-A219-43C5-B5B1-71732907EFA6}"/>
    <cellStyle name="Comma 4 2 2 2 2 4 3" xfId="5431" xr:uid="{00000000-0005-0000-0000-0000C4070000}"/>
    <cellStyle name="Comma 4 2 2 2 2 4 3 2" xfId="13860" xr:uid="{455A358A-EEE2-498B-A4D5-4920E0303BB6}"/>
    <cellStyle name="Comma 4 2 2 2 2 4 3 3" xfId="22288" xr:uid="{D0F78346-5ACA-4DF0-ABEC-C938A9F4B8B8}"/>
    <cellStyle name="Comma 4 2 2 2 2 4 4" xfId="9642" xr:uid="{ACD6CC37-EBAE-44E5-AB27-3EC880EAB48D}"/>
    <cellStyle name="Comma 4 2 2 2 2 4 5" xfId="18071" xr:uid="{2564DB17-4BFB-4721-BBD3-AECA05766DFA}"/>
    <cellStyle name="Comma 4 2 2 2 2 5" xfId="1535" xr:uid="{00000000-0005-0000-0000-0000C5070000}"/>
    <cellStyle name="Comma 4 2 2 2 2 5 2" xfId="3765" xr:uid="{00000000-0005-0000-0000-0000C6070000}"/>
    <cellStyle name="Comma 4 2 2 2 2 5 2 2" xfId="7989" xr:uid="{00000000-0005-0000-0000-0000C7070000}"/>
    <cellStyle name="Comma 4 2 2 2 2 5 2 2 2" xfId="16418" xr:uid="{00C577AF-1122-44D5-A515-AC50825FFAF4}"/>
    <cellStyle name="Comma 4 2 2 2 2 5 2 2 3" xfId="24846" xr:uid="{BD3566E2-2FAA-4EFB-A914-A8F28A138505}"/>
    <cellStyle name="Comma 4 2 2 2 2 5 2 3" xfId="12200" xr:uid="{4FEFBD46-3A1F-4639-9EB7-E96DFA9EB14F}"/>
    <cellStyle name="Comma 4 2 2 2 2 5 2 4" xfId="20629" xr:uid="{9F3B9970-6A05-46B8-83F1-0A15ECE95E9A}"/>
    <cellStyle name="Comma 4 2 2 2 2 5 3" xfId="5844" xr:uid="{00000000-0005-0000-0000-0000C8070000}"/>
    <cellStyle name="Comma 4 2 2 2 2 5 3 2" xfId="14273" xr:uid="{F0425793-E4AD-4ADE-B9B0-4605A8458AF6}"/>
    <cellStyle name="Comma 4 2 2 2 2 5 3 3" xfId="22701" xr:uid="{A7180874-2C81-4634-B5C4-D97FA616FF02}"/>
    <cellStyle name="Comma 4 2 2 2 2 5 4" xfId="10055" xr:uid="{5F10855F-F3E3-4E3B-AF3F-5F4F5962F817}"/>
    <cellStyle name="Comma 4 2 2 2 2 5 5" xfId="18484" xr:uid="{E9940680-A937-4795-8AE1-BEE5A1B09153}"/>
    <cellStyle name="Comma 4 2 2 2 2 6" xfId="1949" xr:uid="{00000000-0005-0000-0000-0000C9070000}"/>
    <cellStyle name="Comma 4 2 2 2 2 6 2" xfId="4178" xr:uid="{00000000-0005-0000-0000-0000CA070000}"/>
    <cellStyle name="Comma 4 2 2 2 2 6 2 2" xfId="8402" xr:uid="{00000000-0005-0000-0000-0000CB070000}"/>
    <cellStyle name="Comma 4 2 2 2 2 6 2 2 2" xfId="16831" xr:uid="{E5446BD9-9B30-43BE-B380-4AB3DE5358F4}"/>
    <cellStyle name="Comma 4 2 2 2 2 6 2 2 3" xfId="25259" xr:uid="{D6D6F834-C15D-42DC-B872-4CB76F293611}"/>
    <cellStyle name="Comma 4 2 2 2 2 6 2 3" xfId="12613" xr:uid="{A267DB94-8AD9-4401-9117-345C7D33CF33}"/>
    <cellStyle name="Comma 4 2 2 2 2 6 2 4" xfId="21042" xr:uid="{34674CDA-1761-48CF-8C72-0AD4F6E353A6}"/>
    <cellStyle name="Comma 4 2 2 2 2 6 3" xfId="6257" xr:uid="{00000000-0005-0000-0000-0000CC070000}"/>
    <cellStyle name="Comma 4 2 2 2 2 6 3 2" xfId="14686" xr:uid="{3D5B9022-A6B4-4414-8786-756CD952927F}"/>
    <cellStyle name="Comma 4 2 2 2 2 6 3 3" xfId="23114" xr:uid="{005E0017-E3A1-4945-B644-2D3DC34ECC90}"/>
    <cellStyle name="Comma 4 2 2 2 2 6 4" xfId="10468" xr:uid="{D7E26287-1101-4272-9C36-1A159C0C8F82}"/>
    <cellStyle name="Comma 4 2 2 2 2 6 5" xfId="18897" xr:uid="{B5EE0A6B-4413-474C-82DE-57D010911044}"/>
    <cellStyle name="Comma 4 2 2 2 2 7" xfId="2384" xr:uid="{00000000-0005-0000-0000-0000CD070000}"/>
    <cellStyle name="Comma 4 2 2 2 2 7 2" xfId="6670" xr:uid="{00000000-0005-0000-0000-0000CE070000}"/>
    <cellStyle name="Comma 4 2 2 2 2 7 2 2" xfId="15099" xr:uid="{BF4978A7-5B06-4564-A640-3C448FAEB444}"/>
    <cellStyle name="Comma 4 2 2 2 2 7 2 3" xfId="23527" xr:uid="{616B1A6D-079B-4C94-8019-62886F881316}"/>
    <cellStyle name="Comma 4 2 2 2 2 7 3" xfId="10881" xr:uid="{C0556F92-0254-48A3-9954-C12501D0E22E}"/>
    <cellStyle name="Comma 4 2 2 2 2 7 4" xfId="19310" xr:uid="{69A22A65-C83A-4A79-8EF5-6C539473CF27}"/>
    <cellStyle name="Comma 4 2 2 2 2 8" xfId="2381" xr:uid="{00000000-0005-0000-0000-0000CF070000}"/>
    <cellStyle name="Comma 4 2 2 2 2 9" xfId="2762" xr:uid="{00000000-0005-0000-0000-0000D0070000}"/>
    <cellStyle name="Comma 4 2 2 2 2 9 2" xfId="6987" xr:uid="{00000000-0005-0000-0000-0000D1070000}"/>
    <cellStyle name="Comma 4 2 2 2 2 9 2 2" xfId="15416" xr:uid="{1041D182-9FAA-429A-B0F4-B0687E683765}"/>
    <cellStyle name="Comma 4 2 2 2 2 9 2 3" xfId="23844" xr:uid="{E56B5F37-0F48-4960-8249-8EDB334AA33C}"/>
    <cellStyle name="Comma 4 2 2 2 2 9 3" xfId="11198" xr:uid="{EA902827-A98B-4BC0-A57A-A0A382D308FD}"/>
    <cellStyle name="Comma 4 2 2 2 2 9 4" xfId="19627" xr:uid="{160C9927-2731-4F4D-A676-CCF3691870FF}"/>
    <cellStyle name="Comma 4 2 2 2 3" xfId="131" xr:uid="{00000000-0005-0000-0000-0000D2070000}"/>
    <cellStyle name="Comma 4 2 2 2 3 10" xfId="8817" xr:uid="{D30CAC71-A3E9-4FDD-9CEC-D324A73A3F56}"/>
    <cellStyle name="Comma 4 2 2 2 3 11" xfId="17246" xr:uid="{BFC18ADE-40BA-47A9-A489-DA52612169CB}"/>
    <cellStyle name="Comma 4 2 2 2 3 2" xfId="670" xr:uid="{00000000-0005-0000-0000-0000D3070000}"/>
    <cellStyle name="Comma 4 2 2 2 3 2 2" xfId="2941" xr:uid="{00000000-0005-0000-0000-0000D4070000}"/>
    <cellStyle name="Comma 4 2 2 2 3 2 2 2" xfId="7165" xr:uid="{00000000-0005-0000-0000-0000D5070000}"/>
    <cellStyle name="Comma 4 2 2 2 3 2 2 2 2" xfId="15594" xr:uid="{97399629-38DC-4D94-A39F-00B50F495672}"/>
    <cellStyle name="Comma 4 2 2 2 3 2 2 2 3" xfId="24022" xr:uid="{A4BC245D-E1E9-4ED6-8BF0-5C5B5E78308B}"/>
    <cellStyle name="Comma 4 2 2 2 3 2 2 3" xfId="11376" xr:uid="{382BB864-7278-483C-9B33-86B65666BB9A}"/>
    <cellStyle name="Comma 4 2 2 2 3 2 2 4" xfId="19805" xr:uid="{5FD0F256-CD5D-4569-A19B-EEBF49988045}"/>
    <cellStyle name="Comma 4 2 2 2 3 2 3" xfId="5020" xr:uid="{00000000-0005-0000-0000-0000D6070000}"/>
    <cellStyle name="Comma 4 2 2 2 3 2 3 2" xfId="13449" xr:uid="{8FA57F71-2620-419F-8862-F9EE3B364BB7}"/>
    <cellStyle name="Comma 4 2 2 2 3 2 3 3" xfId="21877" xr:uid="{F5FCF2AB-422E-4827-A9D3-EC186AADCE45}"/>
    <cellStyle name="Comma 4 2 2 2 3 2 4" xfId="9231" xr:uid="{D38CC919-775F-4E5E-8756-91909425E449}"/>
    <cellStyle name="Comma 4 2 2 2 3 2 5" xfId="17660" xr:uid="{AA471F80-F23C-4FF8-8704-080AFDD4C9D9}"/>
    <cellStyle name="Comma 4 2 2 2 3 3" xfId="1123" xr:uid="{00000000-0005-0000-0000-0000D7070000}"/>
    <cellStyle name="Comma 4 2 2 2 3 3 2" xfId="3354" xr:uid="{00000000-0005-0000-0000-0000D8070000}"/>
    <cellStyle name="Comma 4 2 2 2 3 3 2 2" xfId="7578" xr:uid="{00000000-0005-0000-0000-0000D9070000}"/>
    <cellStyle name="Comma 4 2 2 2 3 3 2 2 2" xfId="16007" xr:uid="{F39A7EDD-F9FA-4AFB-8320-BB214C1065C2}"/>
    <cellStyle name="Comma 4 2 2 2 3 3 2 2 3" xfId="24435" xr:uid="{EDABF685-3E9C-425A-AD00-3C27460A584C}"/>
    <cellStyle name="Comma 4 2 2 2 3 3 2 3" xfId="11789" xr:uid="{60F2C5C6-7380-4B73-8BBA-2471DFB41A9D}"/>
    <cellStyle name="Comma 4 2 2 2 3 3 2 4" xfId="20218" xr:uid="{571D5A8C-8D46-47AA-AA37-07741E514D79}"/>
    <cellStyle name="Comma 4 2 2 2 3 3 3" xfId="5433" xr:uid="{00000000-0005-0000-0000-0000DA070000}"/>
    <cellStyle name="Comma 4 2 2 2 3 3 3 2" xfId="13862" xr:uid="{54C46AC2-2328-4084-BE5E-5E4A0FB2AAA2}"/>
    <cellStyle name="Comma 4 2 2 2 3 3 3 3" xfId="22290" xr:uid="{2F29875B-B9B0-47DF-9F63-D2AE0C933ED1}"/>
    <cellStyle name="Comma 4 2 2 2 3 3 4" xfId="9644" xr:uid="{E413C236-D5CF-47BB-9E06-6CDB2C58393A}"/>
    <cellStyle name="Comma 4 2 2 2 3 3 5" xfId="18073" xr:uid="{7506FEEE-0318-44A2-8A0B-DCFEE3E50A0B}"/>
    <cellStyle name="Comma 4 2 2 2 3 4" xfId="1537" xr:uid="{00000000-0005-0000-0000-0000DB070000}"/>
    <cellStyle name="Comma 4 2 2 2 3 4 2" xfId="3767" xr:uid="{00000000-0005-0000-0000-0000DC070000}"/>
    <cellStyle name="Comma 4 2 2 2 3 4 2 2" xfId="7991" xr:uid="{00000000-0005-0000-0000-0000DD070000}"/>
    <cellStyle name="Comma 4 2 2 2 3 4 2 2 2" xfId="16420" xr:uid="{8E43BC46-208E-4FEC-8C4F-3AD499E4F06E}"/>
    <cellStyle name="Comma 4 2 2 2 3 4 2 2 3" xfId="24848" xr:uid="{1CDFF32A-06E9-45C4-909C-066DC5B7DDB6}"/>
    <cellStyle name="Comma 4 2 2 2 3 4 2 3" xfId="12202" xr:uid="{54FB9939-C0CB-4B3B-B28A-126013263EE2}"/>
    <cellStyle name="Comma 4 2 2 2 3 4 2 4" xfId="20631" xr:uid="{01318EEF-AA10-494A-B526-0DF91FA79EE8}"/>
    <cellStyle name="Comma 4 2 2 2 3 4 3" xfId="5846" xr:uid="{00000000-0005-0000-0000-0000DE070000}"/>
    <cellStyle name="Comma 4 2 2 2 3 4 3 2" xfId="14275" xr:uid="{34129D9D-7448-4E54-B1F5-B835BBC926A9}"/>
    <cellStyle name="Comma 4 2 2 2 3 4 3 3" xfId="22703" xr:uid="{92D30A08-A702-4711-9BF5-D1771DD07197}"/>
    <cellStyle name="Comma 4 2 2 2 3 4 4" xfId="10057" xr:uid="{26D09DB3-1E76-4FDD-A797-F01237A7C36C}"/>
    <cellStyle name="Comma 4 2 2 2 3 4 5" xfId="18486" xr:uid="{FF07FD99-6391-417B-A935-309E71C8ADB6}"/>
    <cellStyle name="Comma 4 2 2 2 3 5" xfId="1951" xr:uid="{00000000-0005-0000-0000-0000DF070000}"/>
    <cellStyle name="Comma 4 2 2 2 3 5 2" xfId="4180" xr:uid="{00000000-0005-0000-0000-0000E0070000}"/>
    <cellStyle name="Comma 4 2 2 2 3 5 2 2" xfId="8404" xr:uid="{00000000-0005-0000-0000-0000E1070000}"/>
    <cellStyle name="Comma 4 2 2 2 3 5 2 2 2" xfId="16833" xr:uid="{76EC6939-6392-470B-AA16-119F36F292AB}"/>
    <cellStyle name="Comma 4 2 2 2 3 5 2 2 3" xfId="25261" xr:uid="{FE6071CF-C2F4-448D-9699-DFD2DFAA6937}"/>
    <cellStyle name="Comma 4 2 2 2 3 5 2 3" xfId="12615" xr:uid="{7CC39D8F-6C62-40F4-AE26-D4EC0BF109EA}"/>
    <cellStyle name="Comma 4 2 2 2 3 5 2 4" xfId="21044" xr:uid="{16D83694-B316-4DCE-B58C-AE75382FB53D}"/>
    <cellStyle name="Comma 4 2 2 2 3 5 3" xfId="6259" xr:uid="{00000000-0005-0000-0000-0000E2070000}"/>
    <cellStyle name="Comma 4 2 2 2 3 5 3 2" xfId="14688" xr:uid="{2F5B9F1D-AB33-441F-AC0E-1B7C392558A1}"/>
    <cellStyle name="Comma 4 2 2 2 3 5 3 3" xfId="23116" xr:uid="{FC31DCB2-85EB-4AEB-9FAB-D0663238D97D}"/>
    <cellStyle name="Comma 4 2 2 2 3 5 4" xfId="10470" xr:uid="{63129D48-7B4F-4495-BC1C-4137AB526606}"/>
    <cellStyle name="Comma 4 2 2 2 3 5 5" xfId="18899" xr:uid="{77C9A7B7-FDF1-4849-B3F9-78A35C91E75D}"/>
    <cellStyle name="Comma 4 2 2 2 3 6" xfId="2386" xr:uid="{00000000-0005-0000-0000-0000E3070000}"/>
    <cellStyle name="Comma 4 2 2 2 3 6 2" xfId="6672" xr:uid="{00000000-0005-0000-0000-0000E4070000}"/>
    <cellStyle name="Comma 4 2 2 2 3 6 2 2" xfId="15101" xr:uid="{DFA3E6D8-ED46-4BCA-8B61-35A85B0DAFBE}"/>
    <cellStyle name="Comma 4 2 2 2 3 6 2 3" xfId="23529" xr:uid="{D6B995FF-AF93-4E94-BBC1-C0BCE3780307}"/>
    <cellStyle name="Comma 4 2 2 2 3 6 3" xfId="10883" xr:uid="{4F16587A-A3F5-457F-B170-B3AC31C51259}"/>
    <cellStyle name="Comma 4 2 2 2 3 6 4" xfId="19312" xr:uid="{F9A1C1A3-F235-481B-9FB3-AB6799E6302E}"/>
    <cellStyle name="Comma 4 2 2 2 3 7" xfId="2379" xr:uid="{00000000-0005-0000-0000-0000E5070000}"/>
    <cellStyle name="Comma 4 2 2 2 3 8" xfId="2764" xr:uid="{00000000-0005-0000-0000-0000E6070000}"/>
    <cellStyle name="Comma 4 2 2 2 3 8 2" xfId="6989" xr:uid="{00000000-0005-0000-0000-0000E7070000}"/>
    <cellStyle name="Comma 4 2 2 2 3 8 2 2" xfId="15418" xr:uid="{3BAF7B0E-093E-4BDE-BB81-D7ABB6B099BF}"/>
    <cellStyle name="Comma 4 2 2 2 3 8 2 3" xfId="23846" xr:uid="{408AC4E8-2D5B-419A-BFDC-EFBE67FB4851}"/>
    <cellStyle name="Comma 4 2 2 2 3 8 3" xfId="11200" xr:uid="{F507EAB4-D021-4332-BC6C-E6E3FAEEB086}"/>
    <cellStyle name="Comma 4 2 2 2 3 8 4" xfId="19629" xr:uid="{1F715784-AA51-4925-BB1F-291DFAF0D636}"/>
    <cellStyle name="Comma 4 2 2 2 3 9" xfId="4606" xr:uid="{00000000-0005-0000-0000-0000E8070000}"/>
    <cellStyle name="Comma 4 2 2 2 3 9 2" xfId="13035" xr:uid="{2F993114-F742-4256-8955-24BB9C91922E}"/>
    <cellStyle name="Comma 4 2 2 2 3 9 3" xfId="21463" xr:uid="{7F78CC86-B67B-44E7-AA11-74EA7866D6D4}"/>
    <cellStyle name="Comma 4 2 2 2 4" xfId="667" xr:uid="{00000000-0005-0000-0000-0000E9070000}"/>
    <cellStyle name="Comma 4 2 2 2 4 2" xfId="2938" xr:uid="{00000000-0005-0000-0000-0000EA070000}"/>
    <cellStyle name="Comma 4 2 2 2 4 2 2" xfId="7162" xr:uid="{00000000-0005-0000-0000-0000EB070000}"/>
    <cellStyle name="Comma 4 2 2 2 4 2 2 2" xfId="15591" xr:uid="{1641204F-CB46-4563-8B8D-7DB8A24B96E9}"/>
    <cellStyle name="Comma 4 2 2 2 4 2 2 3" xfId="24019" xr:uid="{C9BB9954-2BEA-41CD-8ABF-67EB2CC62C27}"/>
    <cellStyle name="Comma 4 2 2 2 4 2 3" xfId="11373" xr:uid="{B1E2F07D-AF05-4CA8-BC43-F7254DE21273}"/>
    <cellStyle name="Comma 4 2 2 2 4 2 4" xfId="19802" xr:uid="{29186A6C-0953-421C-9512-881D9DEF8B3D}"/>
    <cellStyle name="Comma 4 2 2 2 4 3" xfId="5017" xr:uid="{00000000-0005-0000-0000-0000EC070000}"/>
    <cellStyle name="Comma 4 2 2 2 4 3 2" xfId="13446" xr:uid="{E056A791-C3F0-41D4-BAD0-195D953AC410}"/>
    <cellStyle name="Comma 4 2 2 2 4 3 3" xfId="21874" xr:uid="{11BD4346-922F-420C-ACDE-4906475A68C5}"/>
    <cellStyle name="Comma 4 2 2 2 4 4" xfId="9228" xr:uid="{FACD54D7-960B-4964-B339-98BDE6D87A30}"/>
    <cellStyle name="Comma 4 2 2 2 4 5" xfId="17657" xr:uid="{4B24BC6F-A0E2-4BF0-9459-38767546D642}"/>
    <cellStyle name="Comma 4 2 2 2 5" xfId="1120" xr:uid="{00000000-0005-0000-0000-0000ED070000}"/>
    <cellStyle name="Comma 4 2 2 2 5 2" xfId="3351" xr:uid="{00000000-0005-0000-0000-0000EE070000}"/>
    <cellStyle name="Comma 4 2 2 2 5 2 2" xfId="7575" xr:uid="{00000000-0005-0000-0000-0000EF070000}"/>
    <cellStyle name="Comma 4 2 2 2 5 2 2 2" xfId="16004" xr:uid="{364DB57A-9BE3-4005-9886-C54D8404AF40}"/>
    <cellStyle name="Comma 4 2 2 2 5 2 2 3" xfId="24432" xr:uid="{CD130E7A-9C70-402B-88FF-11BB9440A04E}"/>
    <cellStyle name="Comma 4 2 2 2 5 2 3" xfId="11786" xr:uid="{518B3BAF-B88B-4400-8798-5A6440082CFC}"/>
    <cellStyle name="Comma 4 2 2 2 5 2 4" xfId="20215" xr:uid="{BBA39B44-38DC-4152-878C-C6A440F4BEC1}"/>
    <cellStyle name="Comma 4 2 2 2 5 3" xfId="5430" xr:uid="{00000000-0005-0000-0000-0000F0070000}"/>
    <cellStyle name="Comma 4 2 2 2 5 3 2" xfId="13859" xr:uid="{04D0628C-A3E7-40A4-BC26-806D28441D02}"/>
    <cellStyle name="Comma 4 2 2 2 5 3 3" xfId="22287" xr:uid="{B938B4CF-1EA4-41F1-8E03-D0466B22FA69}"/>
    <cellStyle name="Comma 4 2 2 2 5 4" xfId="9641" xr:uid="{D3ED7819-1AEA-48E6-8B83-05432A4493CB}"/>
    <cellStyle name="Comma 4 2 2 2 5 5" xfId="18070" xr:uid="{92D6DAF2-1392-4BDF-B7C2-69969DCBC88B}"/>
    <cellStyle name="Comma 4 2 2 2 6" xfId="1534" xr:uid="{00000000-0005-0000-0000-0000F1070000}"/>
    <cellStyle name="Comma 4 2 2 2 6 2" xfId="3764" xr:uid="{00000000-0005-0000-0000-0000F2070000}"/>
    <cellStyle name="Comma 4 2 2 2 6 2 2" xfId="7988" xr:uid="{00000000-0005-0000-0000-0000F3070000}"/>
    <cellStyle name="Comma 4 2 2 2 6 2 2 2" xfId="16417" xr:uid="{15BC1482-AC19-4C8A-B136-C69D6D8DBC70}"/>
    <cellStyle name="Comma 4 2 2 2 6 2 2 3" xfId="24845" xr:uid="{6069053E-F1CF-4DF1-94EA-D82D94C1A5FD}"/>
    <cellStyle name="Comma 4 2 2 2 6 2 3" xfId="12199" xr:uid="{014AB4DD-8484-45A2-8060-CDC92AFC9BC8}"/>
    <cellStyle name="Comma 4 2 2 2 6 2 4" xfId="20628" xr:uid="{0221F3BF-1FB8-4A9C-BA08-0003A1EAC4BB}"/>
    <cellStyle name="Comma 4 2 2 2 6 3" xfId="5843" xr:uid="{00000000-0005-0000-0000-0000F4070000}"/>
    <cellStyle name="Comma 4 2 2 2 6 3 2" xfId="14272" xr:uid="{CC0F0D62-7D5D-426A-A46C-4094DBD55C0F}"/>
    <cellStyle name="Comma 4 2 2 2 6 3 3" xfId="22700" xr:uid="{D07B2A2D-DB91-4CD7-97FD-CB4072045213}"/>
    <cellStyle name="Comma 4 2 2 2 6 4" xfId="10054" xr:uid="{79FDC453-A3F3-4557-B238-64A6C7304EA7}"/>
    <cellStyle name="Comma 4 2 2 2 6 5" xfId="18483" xr:uid="{374A3B78-6234-41E5-871A-2E3CF798E808}"/>
    <cellStyle name="Comma 4 2 2 2 7" xfId="1948" xr:uid="{00000000-0005-0000-0000-0000F5070000}"/>
    <cellStyle name="Comma 4 2 2 2 7 2" xfId="4177" xr:uid="{00000000-0005-0000-0000-0000F6070000}"/>
    <cellStyle name="Comma 4 2 2 2 7 2 2" xfId="8401" xr:uid="{00000000-0005-0000-0000-0000F7070000}"/>
    <cellStyle name="Comma 4 2 2 2 7 2 2 2" xfId="16830" xr:uid="{768C77CB-57BE-45E2-A125-2E6FA3AC7E67}"/>
    <cellStyle name="Comma 4 2 2 2 7 2 2 3" xfId="25258" xr:uid="{0DB551F8-A12A-4806-84D2-FBBBABDA431D}"/>
    <cellStyle name="Comma 4 2 2 2 7 2 3" xfId="12612" xr:uid="{2921592F-4D7C-4652-B715-4E6346136C2A}"/>
    <cellStyle name="Comma 4 2 2 2 7 2 4" xfId="21041" xr:uid="{738CC1EC-DE26-44DF-A1C1-A571F8B48989}"/>
    <cellStyle name="Comma 4 2 2 2 7 3" xfId="6256" xr:uid="{00000000-0005-0000-0000-0000F8070000}"/>
    <cellStyle name="Comma 4 2 2 2 7 3 2" xfId="14685" xr:uid="{AC7B5025-6E33-4F67-9C7C-9BE1547ECB46}"/>
    <cellStyle name="Comma 4 2 2 2 7 3 3" xfId="23113" xr:uid="{EB3700AA-4C5D-4D97-93F2-5591BECC4EB2}"/>
    <cellStyle name="Comma 4 2 2 2 7 4" xfId="10467" xr:uid="{83981ABF-045A-4D47-A8E5-FBD04A88507C}"/>
    <cellStyle name="Comma 4 2 2 2 7 5" xfId="18896" xr:uid="{76310235-AB5C-4309-8815-B1F12639152F}"/>
    <cellStyle name="Comma 4 2 2 2 8" xfId="2383" xr:uid="{00000000-0005-0000-0000-0000F9070000}"/>
    <cellStyle name="Comma 4 2 2 2 8 2" xfId="6669" xr:uid="{00000000-0005-0000-0000-0000FA070000}"/>
    <cellStyle name="Comma 4 2 2 2 8 2 2" xfId="15098" xr:uid="{DCAE5BEE-A7CF-4B67-ACD4-B514745625C9}"/>
    <cellStyle name="Comma 4 2 2 2 8 2 3" xfId="23526" xr:uid="{AC090036-2ACC-49C7-A50B-A524438047DE}"/>
    <cellStyle name="Comma 4 2 2 2 8 3" xfId="10880" xr:uid="{99C7A0E3-7993-419F-9830-B9FB5845DBC6}"/>
    <cellStyle name="Comma 4 2 2 2 8 4" xfId="19309" xr:uid="{590C1E2B-E4FE-4EC4-9236-E5CE2CDE0F1C}"/>
    <cellStyle name="Comma 4 2 2 2 9" xfId="2382" xr:uid="{00000000-0005-0000-0000-0000FB070000}"/>
    <cellStyle name="Comma 4 2 2 3" xfId="132" xr:uid="{00000000-0005-0000-0000-0000FC070000}"/>
    <cellStyle name="Comma 4 2 2 3 10" xfId="4607" xr:uid="{00000000-0005-0000-0000-0000FD070000}"/>
    <cellStyle name="Comma 4 2 2 3 10 2" xfId="13036" xr:uid="{03FE6D37-A3EB-4CCD-A7F4-53C20C0760EC}"/>
    <cellStyle name="Comma 4 2 2 3 10 3" xfId="21464" xr:uid="{65B0003A-0010-465B-8A11-C68926C58A81}"/>
    <cellStyle name="Comma 4 2 2 3 11" xfId="8818" xr:uid="{72569A28-E72A-4455-BFAD-9B687A56B4B9}"/>
    <cellStyle name="Comma 4 2 2 3 12" xfId="17247" xr:uid="{CFA38879-D7AB-4E09-A0C8-9218CA603D35}"/>
    <cellStyle name="Comma 4 2 2 3 2" xfId="133" xr:uid="{00000000-0005-0000-0000-0000FE070000}"/>
    <cellStyle name="Comma 4 2 2 3 2 10" xfId="8819" xr:uid="{970E01AD-19FF-47F4-89CD-15DD5EC97A42}"/>
    <cellStyle name="Comma 4 2 2 3 2 11" xfId="17248" xr:uid="{0F0DF4E7-B56A-4A3E-8BB9-54621A998B5B}"/>
    <cellStyle name="Comma 4 2 2 3 2 2" xfId="672" xr:uid="{00000000-0005-0000-0000-0000FF070000}"/>
    <cellStyle name="Comma 4 2 2 3 2 2 2" xfId="2943" xr:uid="{00000000-0005-0000-0000-000000080000}"/>
    <cellStyle name="Comma 4 2 2 3 2 2 2 2" xfId="7167" xr:uid="{00000000-0005-0000-0000-000001080000}"/>
    <cellStyle name="Comma 4 2 2 3 2 2 2 2 2" xfId="15596" xr:uid="{AB8A761A-6924-460C-AC92-F64455CFE6F4}"/>
    <cellStyle name="Comma 4 2 2 3 2 2 2 2 3" xfId="24024" xr:uid="{42621C71-EC20-41FB-AD16-B6A97B6D0A23}"/>
    <cellStyle name="Comma 4 2 2 3 2 2 2 3" xfId="11378" xr:uid="{D999A32E-0D75-405F-9E64-FAFF4F962792}"/>
    <cellStyle name="Comma 4 2 2 3 2 2 2 4" xfId="19807" xr:uid="{45B3143F-F06E-41B7-A0B6-56B8C2633984}"/>
    <cellStyle name="Comma 4 2 2 3 2 2 3" xfId="5022" xr:uid="{00000000-0005-0000-0000-000002080000}"/>
    <cellStyle name="Comma 4 2 2 3 2 2 3 2" xfId="13451" xr:uid="{F911487D-3325-4E56-982F-61089903CC26}"/>
    <cellStyle name="Comma 4 2 2 3 2 2 3 3" xfId="21879" xr:uid="{B3BDECD6-D86A-4606-B22C-B77778C5EAB0}"/>
    <cellStyle name="Comma 4 2 2 3 2 2 4" xfId="9233" xr:uid="{3C0494B7-5B5A-4DBD-88AA-87A2A53568C6}"/>
    <cellStyle name="Comma 4 2 2 3 2 2 5" xfId="17662" xr:uid="{2ECFA2EE-11E6-4E1D-A26D-4170C9C494AD}"/>
    <cellStyle name="Comma 4 2 2 3 2 3" xfId="1125" xr:uid="{00000000-0005-0000-0000-000003080000}"/>
    <cellStyle name="Comma 4 2 2 3 2 3 2" xfId="3356" xr:uid="{00000000-0005-0000-0000-000004080000}"/>
    <cellStyle name="Comma 4 2 2 3 2 3 2 2" xfId="7580" xr:uid="{00000000-0005-0000-0000-000005080000}"/>
    <cellStyle name="Comma 4 2 2 3 2 3 2 2 2" xfId="16009" xr:uid="{57A86F1E-E5F0-4F3D-BDF2-0E0A2A8D557F}"/>
    <cellStyle name="Comma 4 2 2 3 2 3 2 2 3" xfId="24437" xr:uid="{DDA2F8E8-0C58-4FD2-BCE9-483549906834}"/>
    <cellStyle name="Comma 4 2 2 3 2 3 2 3" xfId="11791" xr:uid="{55C2724B-4465-46F3-88FB-36B601732161}"/>
    <cellStyle name="Comma 4 2 2 3 2 3 2 4" xfId="20220" xr:uid="{39213025-A93B-44DA-8808-28A38B728732}"/>
    <cellStyle name="Comma 4 2 2 3 2 3 3" xfId="5435" xr:uid="{00000000-0005-0000-0000-000006080000}"/>
    <cellStyle name="Comma 4 2 2 3 2 3 3 2" xfId="13864" xr:uid="{E97DC3FD-6D74-480D-A3D7-CD69B9B9753A}"/>
    <cellStyle name="Comma 4 2 2 3 2 3 3 3" xfId="22292" xr:uid="{8EBF3EF5-1B1B-49C2-A660-AA58B0A57040}"/>
    <cellStyle name="Comma 4 2 2 3 2 3 4" xfId="9646" xr:uid="{DB7EBBFA-7685-4E34-8417-4394CB5A6B67}"/>
    <cellStyle name="Comma 4 2 2 3 2 3 5" xfId="18075" xr:uid="{2E0683DF-E09C-49E0-8310-804C99E4D6BC}"/>
    <cellStyle name="Comma 4 2 2 3 2 4" xfId="1539" xr:uid="{00000000-0005-0000-0000-000007080000}"/>
    <cellStyle name="Comma 4 2 2 3 2 4 2" xfId="3769" xr:uid="{00000000-0005-0000-0000-000008080000}"/>
    <cellStyle name="Comma 4 2 2 3 2 4 2 2" xfId="7993" xr:uid="{00000000-0005-0000-0000-000009080000}"/>
    <cellStyle name="Comma 4 2 2 3 2 4 2 2 2" xfId="16422" xr:uid="{F7D9C9BE-6BD1-48D6-9C4E-D85B4AC9866F}"/>
    <cellStyle name="Comma 4 2 2 3 2 4 2 2 3" xfId="24850" xr:uid="{C009C525-C4A0-48D0-B065-86260170D40D}"/>
    <cellStyle name="Comma 4 2 2 3 2 4 2 3" xfId="12204" xr:uid="{5B25F5A2-3251-47DB-8AC1-6BED3C5BD432}"/>
    <cellStyle name="Comma 4 2 2 3 2 4 2 4" xfId="20633" xr:uid="{866F61C2-B29B-442E-BB0A-D1D5A97D674E}"/>
    <cellStyle name="Comma 4 2 2 3 2 4 3" xfId="5848" xr:uid="{00000000-0005-0000-0000-00000A080000}"/>
    <cellStyle name="Comma 4 2 2 3 2 4 3 2" xfId="14277" xr:uid="{F4967D08-3583-46F9-9C29-E47136640964}"/>
    <cellStyle name="Comma 4 2 2 3 2 4 3 3" xfId="22705" xr:uid="{77291030-03C8-4FBF-A27B-264AA5A50D7F}"/>
    <cellStyle name="Comma 4 2 2 3 2 4 4" xfId="10059" xr:uid="{2C25F55A-0605-4C74-9197-B10826A7A24C}"/>
    <cellStyle name="Comma 4 2 2 3 2 4 5" xfId="18488" xr:uid="{873BA2F1-C2B8-4070-A619-75AD951C62BB}"/>
    <cellStyle name="Comma 4 2 2 3 2 5" xfId="1953" xr:uid="{00000000-0005-0000-0000-00000B080000}"/>
    <cellStyle name="Comma 4 2 2 3 2 5 2" xfId="4182" xr:uid="{00000000-0005-0000-0000-00000C080000}"/>
    <cellStyle name="Comma 4 2 2 3 2 5 2 2" xfId="8406" xr:uid="{00000000-0005-0000-0000-00000D080000}"/>
    <cellStyle name="Comma 4 2 2 3 2 5 2 2 2" xfId="16835" xr:uid="{9160AB3E-A851-4272-ABF8-729CD790ECF3}"/>
    <cellStyle name="Comma 4 2 2 3 2 5 2 2 3" xfId="25263" xr:uid="{82712815-B91D-48BD-928F-53E438E1656F}"/>
    <cellStyle name="Comma 4 2 2 3 2 5 2 3" xfId="12617" xr:uid="{9239B045-E9E2-4BDB-9097-4416797B90D3}"/>
    <cellStyle name="Comma 4 2 2 3 2 5 2 4" xfId="21046" xr:uid="{C5ED6867-80EC-463E-B6E6-52696B8CB0B8}"/>
    <cellStyle name="Comma 4 2 2 3 2 5 3" xfId="6261" xr:uid="{00000000-0005-0000-0000-00000E080000}"/>
    <cellStyle name="Comma 4 2 2 3 2 5 3 2" xfId="14690" xr:uid="{952529CA-59A4-48C7-AAE4-658C2E161185}"/>
    <cellStyle name="Comma 4 2 2 3 2 5 3 3" xfId="23118" xr:uid="{73058F8F-6FE7-4858-9246-F9E8D3F3E2DC}"/>
    <cellStyle name="Comma 4 2 2 3 2 5 4" xfId="10472" xr:uid="{45D36A7A-E485-47B9-8F4F-E64276723320}"/>
    <cellStyle name="Comma 4 2 2 3 2 5 5" xfId="18901" xr:uid="{84919381-CCEE-4147-BDF1-F77637FE63E9}"/>
    <cellStyle name="Comma 4 2 2 3 2 6" xfId="2388" xr:uid="{00000000-0005-0000-0000-00000F080000}"/>
    <cellStyle name="Comma 4 2 2 3 2 6 2" xfId="6674" xr:uid="{00000000-0005-0000-0000-000010080000}"/>
    <cellStyle name="Comma 4 2 2 3 2 6 2 2" xfId="15103" xr:uid="{6FA136D1-4975-4C03-B53B-55FE78C1D343}"/>
    <cellStyle name="Comma 4 2 2 3 2 6 2 3" xfId="23531" xr:uid="{491A5612-3F85-4417-A326-70CD282A5B2B}"/>
    <cellStyle name="Comma 4 2 2 3 2 6 3" xfId="10885" xr:uid="{8AD109B2-D7B6-4032-A04A-B582A4FB7D35}"/>
    <cellStyle name="Comma 4 2 2 3 2 6 4" xfId="19314" xr:uid="{29D8D1AA-56FB-498F-B3A2-F187E349C3FB}"/>
    <cellStyle name="Comma 4 2 2 3 2 7" xfId="2377" xr:uid="{00000000-0005-0000-0000-000011080000}"/>
    <cellStyle name="Comma 4 2 2 3 2 8" xfId="2766" xr:uid="{00000000-0005-0000-0000-000012080000}"/>
    <cellStyle name="Comma 4 2 2 3 2 8 2" xfId="6991" xr:uid="{00000000-0005-0000-0000-000013080000}"/>
    <cellStyle name="Comma 4 2 2 3 2 8 2 2" xfId="15420" xr:uid="{265B248E-B34A-4946-B35A-2A7F9430DFB5}"/>
    <cellStyle name="Comma 4 2 2 3 2 8 2 3" xfId="23848" xr:uid="{D38DE368-A470-4B46-AA26-523246621BA5}"/>
    <cellStyle name="Comma 4 2 2 3 2 8 3" xfId="11202" xr:uid="{2DC6C8E2-001C-4607-A924-CECDB7176E49}"/>
    <cellStyle name="Comma 4 2 2 3 2 8 4" xfId="19631" xr:uid="{16A2614A-5889-438E-AA15-0DCBA2F44614}"/>
    <cellStyle name="Comma 4 2 2 3 2 9" xfId="4608" xr:uid="{00000000-0005-0000-0000-000014080000}"/>
    <cellStyle name="Comma 4 2 2 3 2 9 2" xfId="13037" xr:uid="{2C685827-439A-463C-B5A5-F7E42E7AF886}"/>
    <cellStyle name="Comma 4 2 2 3 2 9 3" xfId="21465" xr:uid="{ADC7321F-E006-4D8E-8F5E-178170168B33}"/>
    <cellStyle name="Comma 4 2 2 3 3" xfId="671" xr:uid="{00000000-0005-0000-0000-000015080000}"/>
    <cellStyle name="Comma 4 2 2 3 3 2" xfId="2942" xr:uid="{00000000-0005-0000-0000-000016080000}"/>
    <cellStyle name="Comma 4 2 2 3 3 2 2" xfId="7166" xr:uid="{00000000-0005-0000-0000-000017080000}"/>
    <cellStyle name="Comma 4 2 2 3 3 2 2 2" xfId="15595" xr:uid="{625F3D10-6D42-4CDB-8819-9DBB57E32B63}"/>
    <cellStyle name="Comma 4 2 2 3 3 2 2 3" xfId="24023" xr:uid="{60D59203-0568-4392-8685-73F1B0910278}"/>
    <cellStyle name="Comma 4 2 2 3 3 2 3" xfId="11377" xr:uid="{0365AB8B-BED2-4DFB-88B7-D5B34D90566F}"/>
    <cellStyle name="Comma 4 2 2 3 3 2 4" xfId="19806" xr:uid="{98BF666E-200A-4C88-B4C1-A4A0CB064A73}"/>
    <cellStyle name="Comma 4 2 2 3 3 3" xfId="5021" xr:uid="{00000000-0005-0000-0000-000018080000}"/>
    <cellStyle name="Comma 4 2 2 3 3 3 2" xfId="13450" xr:uid="{5401C3C0-07D8-4BB6-87DD-74A2F4E2E583}"/>
    <cellStyle name="Comma 4 2 2 3 3 3 3" xfId="21878" xr:uid="{8557DDF5-8687-46DD-BB92-CA40132D21FD}"/>
    <cellStyle name="Comma 4 2 2 3 3 4" xfId="9232" xr:uid="{B0BDBA8D-9669-438B-BC5C-C00E9662747C}"/>
    <cellStyle name="Comma 4 2 2 3 3 5" xfId="17661" xr:uid="{794B2AB3-23E5-46DC-8989-0D274DC11EB3}"/>
    <cellStyle name="Comma 4 2 2 3 4" xfId="1124" xr:uid="{00000000-0005-0000-0000-000019080000}"/>
    <cellStyle name="Comma 4 2 2 3 4 2" xfId="3355" xr:uid="{00000000-0005-0000-0000-00001A080000}"/>
    <cellStyle name="Comma 4 2 2 3 4 2 2" xfId="7579" xr:uid="{00000000-0005-0000-0000-00001B080000}"/>
    <cellStyle name="Comma 4 2 2 3 4 2 2 2" xfId="16008" xr:uid="{4DE43E3A-69A3-4F8E-B071-4D23923D67F0}"/>
    <cellStyle name="Comma 4 2 2 3 4 2 2 3" xfId="24436" xr:uid="{8B7AE3B3-057E-4EEC-AAC4-5C42B2901D8C}"/>
    <cellStyle name="Comma 4 2 2 3 4 2 3" xfId="11790" xr:uid="{B7CA1094-E8CD-4B04-9E1A-7F78DE39A612}"/>
    <cellStyle name="Comma 4 2 2 3 4 2 4" xfId="20219" xr:uid="{9D431CC1-6D49-452C-A368-9516F12997A8}"/>
    <cellStyle name="Comma 4 2 2 3 4 3" xfId="5434" xr:uid="{00000000-0005-0000-0000-00001C080000}"/>
    <cellStyle name="Comma 4 2 2 3 4 3 2" xfId="13863" xr:uid="{A9337781-5644-4EFC-939B-6A1559E64A56}"/>
    <cellStyle name="Comma 4 2 2 3 4 3 3" xfId="22291" xr:uid="{424C54D9-DF58-4B2F-AC25-99B0753F7708}"/>
    <cellStyle name="Comma 4 2 2 3 4 4" xfId="9645" xr:uid="{8C3D2EDF-D96D-458D-B237-C9F6DFE656EF}"/>
    <cellStyle name="Comma 4 2 2 3 4 5" xfId="18074" xr:uid="{4BA62234-F380-4188-9CC5-049967D453AF}"/>
    <cellStyle name="Comma 4 2 2 3 5" xfId="1538" xr:uid="{00000000-0005-0000-0000-00001D080000}"/>
    <cellStyle name="Comma 4 2 2 3 5 2" xfId="3768" xr:uid="{00000000-0005-0000-0000-00001E080000}"/>
    <cellStyle name="Comma 4 2 2 3 5 2 2" xfId="7992" xr:uid="{00000000-0005-0000-0000-00001F080000}"/>
    <cellStyle name="Comma 4 2 2 3 5 2 2 2" xfId="16421" xr:uid="{7FB6F6AC-C57A-4CDB-8BDF-9E842E30C05B}"/>
    <cellStyle name="Comma 4 2 2 3 5 2 2 3" xfId="24849" xr:uid="{8214859F-F799-45FD-A7BE-CF95516AA8E0}"/>
    <cellStyle name="Comma 4 2 2 3 5 2 3" xfId="12203" xr:uid="{2CCAAAB6-F464-49D8-B81C-770722FF5FD1}"/>
    <cellStyle name="Comma 4 2 2 3 5 2 4" xfId="20632" xr:uid="{423E7F1B-A367-4524-A47C-19DCBD9FF4D7}"/>
    <cellStyle name="Comma 4 2 2 3 5 3" xfId="5847" xr:uid="{00000000-0005-0000-0000-000020080000}"/>
    <cellStyle name="Comma 4 2 2 3 5 3 2" xfId="14276" xr:uid="{72978D4E-C4D2-4F04-9E6F-813148283D04}"/>
    <cellStyle name="Comma 4 2 2 3 5 3 3" xfId="22704" xr:uid="{EE0607E3-66CD-4DB1-A724-F6C872D92590}"/>
    <cellStyle name="Comma 4 2 2 3 5 4" xfId="10058" xr:uid="{BDE6C840-C18F-4DF9-AD6C-796823898E91}"/>
    <cellStyle name="Comma 4 2 2 3 5 5" xfId="18487" xr:uid="{C514951E-3478-453E-8095-8DDCA27115FE}"/>
    <cellStyle name="Comma 4 2 2 3 6" xfId="1952" xr:uid="{00000000-0005-0000-0000-000021080000}"/>
    <cellStyle name="Comma 4 2 2 3 6 2" xfId="4181" xr:uid="{00000000-0005-0000-0000-000022080000}"/>
    <cellStyle name="Comma 4 2 2 3 6 2 2" xfId="8405" xr:uid="{00000000-0005-0000-0000-000023080000}"/>
    <cellStyle name="Comma 4 2 2 3 6 2 2 2" xfId="16834" xr:uid="{002E8A59-0FF4-4CFB-8FE2-8E897DF0F5DF}"/>
    <cellStyle name="Comma 4 2 2 3 6 2 2 3" xfId="25262" xr:uid="{837F8A26-CE24-4E8C-A76A-D7733EAFAE18}"/>
    <cellStyle name="Comma 4 2 2 3 6 2 3" xfId="12616" xr:uid="{252A5484-9EC1-4595-9ACC-F0FFF69382CF}"/>
    <cellStyle name="Comma 4 2 2 3 6 2 4" xfId="21045" xr:uid="{4C927B93-D2CE-487D-83F5-21915943A8EF}"/>
    <cellStyle name="Comma 4 2 2 3 6 3" xfId="6260" xr:uid="{00000000-0005-0000-0000-000024080000}"/>
    <cellStyle name="Comma 4 2 2 3 6 3 2" xfId="14689" xr:uid="{012A43F7-4E00-4811-BC82-D297E30E2108}"/>
    <cellStyle name="Comma 4 2 2 3 6 3 3" xfId="23117" xr:uid="{522EA5ED-7F61-49BF-81AB-EC6C581E006B}"/>
    <cellStyle name="Comma 4 2 2 3 6 4" xfId="10471" xr:uid="{11F7F8C1-15EA-481E-BEA7-B0635CDEB7CE}"/>
    <cellStyle name="Comma 4 2 2 3 6 5" xfId="18900" xr:uid="{1DE308D5-7E55-43E4-B822-0542288B1306}"/>
    <cellStyle name="Comma 4 2 2 3 7" xfId="2387" xr:uid="{00000000-0005-0000-0000-000025080000}"/>
    <cellStyle name="Comma 4 2 2 3 7 2" xfId="6673" xr:uid="{00000000-0005-0000-0000-000026080000}"/>
    <cellStyle name="Comma 4 2 2 3 7 2 2" xfId="15102" xr:uid="{BAF516FF-1425-4572-9B05-D871E978F4A7}"/>
    <cellStyle name="Comma 4 2 2 3 7 2 3" xfId="23530" xr:uid="{14066CD0-960F-49CB-A881-163CA38C1B2A}"/>
    <cellStyle name="Comma 4 2 2 3 7 3" xfId="10884" xr:uid="{9157E41E-00EF-430A-A8CB-0EC2466A36FC}"/>
    <cellStyle name="Comma 4 2 2 3 7 4" xfId="19313" xr:uid="{95D2D010-9E14-4FC2-9D93-5E963346B14A}"/>
    <cellStyle name="Comma 4 2 2 3 8" xfId="2378" xr:uid="{00000000-0005-0000-0000-000027080000}"/>
    <cellStyle name="Comma 4 2 2 3 9" xfId="2765" xr:uid="{00000000-0005-0000-0000-000028080000}"/>
    <cellStyle name="Comma 4 2 2 3 9 2" xfId="6990" xr:uid="{00000000-0005-0000-0000-000029080000}"/>
    <cellStyle name="Comma 4 2 2 3 9 2 2" xfId="15419" xr:uid="{3FC98FEC-1970-4B21-A979-1D64D1F45A7D}"/>
    <cellStyle name="Comma 4 2 2 3 9 2 3" xfId="23847" xr:uid="{D7C3EE44-ECBF-46DB-B48C-FCC181F7BC85}"/>
    <cellStyle name="Comma 4 2 2 3 9 3" xfId="11201" xr:uid="{DF0F3FD7-1CB6-4F39-9203-B4E417924C6F}"/>
    <cellStyle name="Comma 4 2 2 3 9 4" xfId="19630" xr:uid="{5235C61D-68BC-48FC-9FE4-0238FE912F3B}"/>
    <cellStyle name="Comma 4 2 2 4" xfId="134" xr:uid="{00000000-0005-0000-0000-00002A080000}"/>
    <cellStyle name="Comma 4 2 2 4 10" xfId="8820" xr:uid="{7C1CB5A3-19FE-4A10-8C66-53F70E34C3C9}"/>
    <cellStyle name="Comma 4 2 2 4 11" xfId="17249" xr:uid="{5A27C165-4A1C-418D-A907-E7965016DBD2}"/>
    <cellStyle name="Comma 4 2 2 4 2" xfId="673" xr:uid="{00000000-0005-0000-0000-00002B080000}"/>
    <cellStyle name="Comma 4 2 2 4 2 2" xfId="2944" xr:uid="{00000000-0005-0000-0000-00002C080000}"/>
    <cellStyle name="Comma 4 2 2 4 2 2 2" xfId="7168" xr:uid="{00000000-0005-0000-0000-00002D080000}"/>
    <cellStyle name="Comma 4 2 2 4 2 2 2 2" xfId="15597" xr:uid="{75E7EE7C-5306-4C52-AFA2-620D334DD18E}"/>
    <cellStyle name="Comma 4 2 2 4 2 2 2 3" xfId="24025" xr:uid="{A29AB875-2853-4F23-BFAE-D2D307997DC6}"/>
    <cellStyle name="Comma 4 2 2 4 2 2 3" xfId="11379" xr:uid="{94C84659-216E-4BEF-8008-60AAA1595CA8}"/>
    <cellStyle name="Comma 4 2 2 4 2 2 4" xfId="19808" xr:uid="{6F0A38A6-DA0E-4614-AEEB-DF85EBA0667C}"/>
    <cellStyle name="Comma 4 2 2 4 2 3" xfId="5023" xr:uid="{00000000-0005-0000-0000-00002E080000}"/>
    <cellStyle name="Comma 4 2 2 4 2 3 2" xfId="13452" xr:uid="{C8A4AD14-B06F-4DEC-8246-97F1721E9484}"/>
    <cellStyle name="Comma 4 2 2 4 2 3 3" xfId="21880" xr:uid="{6201CB77-ED0C-4522-8C45-123FEE210A73}"/>
    <cellStyle name="Comma 4 2 2 4 2 4" xfId="9234" xr:uid="{3B5BD863-5A4E-4F12-ADBA-E36B09BA78CC}"/>
    <cellStyle name="Comma 4 2 2 4 2 5" xfId="17663" xr:uid="{22F09164-7A99-47DF-8F63-B535E90D7D91}"/>
    <cellStyle name="Comma 4 2 2 4 3" xfId="1126" xr:uid="{00000000-0005-0000-0000-00002F080000}"/>
    <cellStyle name="Comma 4 2 2 4 3 2" xfId="3357" xr:uid="{00000000-0005-0000-0000-000030080000}"/>
    <cellStyle name="Comma 4 2 2 4 3 2 2" xfId="7581" xr:uid="{00000000-0005-0000-0000-000031080000}"/>
    <cellStyle name="Comma 4 2 2 4 3 2 2 2" xfId="16010" xr:uid="{26A5817E-7E28-4076-B94C-AF342E8763E6}"/>
    <cellStyle name="Comma 4 2 2 4 3 2 2 3" xfId="24438" xr:uid="{9ECD9AB5-40C1-4717-8B98-DB1C10602E11}"/>
    <cellStyle name="Comma 4 2 2 4 3 2 3" xfId="11792" xr:uid="{1F9E834A-AA81-42D2-BF5B-DF345D2CB144}"/>
    <cellStyle name="Comma 4 2 2 4 3 2 4" xfId="20221" xr:uid="{28D05ECF-262D-43CD-A420-8BB861BD6A7C}"/>
    <cellStyle name="Comma 4 2 2 4 3 3" xfId="5436" xr:uid="{00000000-0005-0000-0000-000032080000}"/>
    <cellStyle name="Comma 4 2 2 4 3 3 2" xfId="13865" xr:uid="{5F9FDE2F-2DF9-4A62-BD21-1FC55EB46203}"/>
    <cellStyle name="Comma 4 2 2 4 3 3 3" xfId="22293" xr:uid="{1B2098A5-F645-435C-8736-82CE01B0794B}"/>
    <cellStyle name="Comma 4 2 2 4 3 4" xfId="9647" xr:uid="{AAC18C3D-31A5-476B-9493-8F8A0E377618}"/>
    <cellStyle name="Comma 4 2 2 4 3 5" xfId="18076" xr:uid="{7F9FA35E-26A9-430A-AAF1-DE10B633F6E6}"/>
    <cellStyle name="Comma 4 2 2 4 4" xfId="1540" xr:uid="{00000000-0005-0000-0000-000033080000}"/>
    <cellStyle name="Comma 4 2 2 4 4 2" xfId="3770" xr:uid="{00000000-0005-0000-0000-000034080000}"/>
    <cellStyle name="Comma 4 2 2 4 4 2 2" xfId="7994" xr:uid="{00000000-0005-0000-0000-000035080000}"/>
    <cellStyle name="Comma 4 2 2 4 4 2 2 2" xfId="16423" xr:uid="{7E027FCF-E92E-46AF-8482-8CF26A7312B1}"/>
    <cellStyle name="Comma 4 2 2 4 4 2 2 3" xfId="24851" xr:uid="{50E24E3A-908C-4EA5-BC27-C945957E19DE}"/>
    <cellStyle name="Comma 4 2 2 4 4 2 3" xfId="12205" xr:uid="{4F79923A-BB71-4920-B2C8-AFFEE97A4287}"/>
    <cellStyle name="Comma 4 2 2 4 4 2 4" xfId="20634" xr:uid="{F75230CC-F54D-450A-AD7B-CC072329B4D7}"/>
    <cellStyle name="Comma 4 2 2 4 4 3" xfId="5849" xr:uid="{00000000-0005-0000-0000-000036080000}"/>
    <cellStyle name="Comma 4 2 2 4 4 3 2" xfId="14278" xr:uid="{3BE72B5F-44E9-4A7A-AF92-B08BEEF485C2}"/>
    <cellStyle name="Comma 4 2 2 4 4 3 3" xfId="22706" xr:uid="{45542516-CF01-45FB-9C15-D90C2FB80F66}"/>
    <cellStyle name="Comma 4 2 2 4 4 4" xfId="10060" xr:uid="{48157912-9D70-476D-B1FC-9D4D254E2372}"/>
    <cellStyle name="Comma 4 2 2 4 4 5" xfId="18489" xr:uid="{8F8B501C-727A-4838-9011-5C77BC9E4C72}"/>
    <cellStyle name="Comma 4 2 2 4 5" xfId="1954" xr:uid="{00000000-0005-0000-0000-000037080000}"/>
    <cellStyle name="Comma 4 2 2 4 5 2" xfId="4183" xr:uid="{00000000-0005-0000-0000-000038080000}"/>
    <cellStyle name="Comma 4 2 2 4 5 2 2" xfId="8407" xr:uid="{00000000-0005-0000-0000-000039080000}"/>
    <cellStyle name="Comma 4 2 2 4 5 2 2 2" xfId="16836" xr:uid="{2BD2B380-0C42-425F-BEB7-775D76629870}"/>
    <cellStyle name="Comma 4 2 2 4 5 2 2 3" xfId="25264" xr:uid="{23239661-372B-4F80-8C66-75996B6A59C2}"/>
    <cellStyle name="Comma 4 2 2 4 5 2 3" xfId="12618" xr:uid="{4E41EA23-DDCC-4495-AA0C-EB77D0F9C9BB}"/>
    <cellStyle name="Comma 4 2 2 4 5 2 4" xfId="21047" xr:uid="{1F66F235-1223-428E-B42B-48162B55B475}"/>
    <cellStyle name="Comma 4 2 2 4 5 3" xfId="6262" xr:uid="{00000000-0005-0000-0000-00003A080000}"/>
    <cellStyle name="Comma 4 2 2 4 5 3 2" xfId="14691" xr:uid="{6C26DE0B-CD78-45E1-BD81-25E283AF1AAF}"/>
    <cellStyle name="Comma 4 2 2 4 5 3 3" xfId="23119" xr:uid="{C18D9383-3E2D-4682-BEEA-60A03981F6D8}"/>
    <cellStyle name="Comma 4 2 2 4 5 4" xfId="10473" xr:uid="{E2424023-DB6E-4E3D-B9D8-10D74C5BE2EF}"/>
    <cellStyle name="Comma 4 2 2 4 5 5" xfId="18902" xr:uid="{06BD7BC8-0D94-48B2-A59E-FC60044EB864}"/>
    <cellStyle name="Comma 4 2 2 4 6" xfId="2389" xr:uid="{00000000-0005-0000-0000-00003B080000}"/>
    <cellStyle name="Comma 4 2 2 4 6 2" xfId="6675" xr:uid="{00000000-0005-0000-0000-00003C080000}"/>
    <cellStyle name="Comma 4 2 2 4 6 2 2" xfId="15104" xr:uid="{B0F94EDE-AD26-4905-B300-911B6680C185}"/>
    <cellStyle name="Comma 4 2 2 4 6 2 3" xfId="23532" xr:uid="{384C49BD-F1CA-487F-9D4E-D693D932C26E}"/>
    <cellStyle name="Comma 4 2 2 4 6 3" xfId="10886" xr:uid="{84B05641-3D4B-448A-AFE5-15A6714C24FE}"/>
    <cellStyle name="Comma 4 2 2 4 6 4" xfId="19315" xr:uid="{F25C2E34-1DE1-44CC-84CC-7F666F7BA1DC}"/>
    <cellStyle name="Comma 4 2 2 4 7" xfId="2376" xr:uid="{00000000-0005-0000-0000-00003D080000}"/>
    <cellStyle name="Comma 4 2 2 4 8" xfId="2767" xr:uid="{00000000-0005-0000-0000-00003E080000}"/>
    <cellStyle name="Comma 4 2 2 4 8 2" xfId="6992" xr:uid="{00000000-0005-0000-0000-00003F080000}"/>
    <cellStyle name="Comma 4 2 2 4 8 2 2" xfId="15421" xr:uid="{60E3E602-4DE3-41AF-BF06-084E9074884C}"/>
    <cellStyle name="Comma 4 2 2 4 8 2 3" xfId="23849" xr:uid="{F1D65C1C-EF48-4E6C-B8B1-F7831A7D8DAA}"/>
    <cellStyle name="Comma 4 2 2 4 8 3" xfId="11203" xr:uid="{FA528408-4D2D-4C80-AB7B-B7AC3973CF8F}"/>
    <cellStyle name="Comma 4 2 2 4 8 4" xfId="19632" xr:uid="{91AB4437-1D07-40D1-BD66-7395C00B6D72}"/>
    <cellStyle name="Comma 4 2 2 4 9" xfId="4609" xr:uid="{00000000-0005-0000-0000-000040080000}"/>
    <cellStyle name="Comma 4 2 2 4 9 2" xfId="13038" xr:uid="{89610068-D33B-47C9-B894-7D5944897C4A}"/>
    <cellStyle name="Comma 4 2 2 4 9 3" xfId="21466" xr:uid="{F9504D6E-0DB1-46AA-8E95-BB16C3650D86}"/>
    <cellStyle name="Comma 4 2 2 5" xfId="135" xr:uid="{00000000-0005-0000-0000-000041080000}"/>
    <cellStyle name="Comma 4 2 2 5 10" xfId="8821" xr:uid="{738841AE-D60A-4843-BDA6-21D974AE9B1A}"/>
    <cellStyle name="Comma 4 2 2 5 11" xfId="17250" xr:uid="{9A277A42-F6AE-4EA0-A431-17E0DFD1B78C}"/>
    <cellStyle name="Comma 4 2 2 5 2" xfId="674" xr:uid="{00000000-0005-0000-0000-000042080000}"/>
    <cellStyle name="Comma 4 2 2 5 2 2" xfId="2945" xr:uid="{00000000-0005-0000-0000-000043080000}"/>
    <cellStyle name="Comma 4 2 2 5 2 2 2" xfId="7169" xr:uid="{00000000-0005-0000-0000-000044080000}"/>
    <cellStyle name="Comma 4 2 2 5 2 2 2 2" xfId="15598" xr:uid="{BFEFE9EC-C3C5-4D29-9DFC-47F53D052138}"/>
    <cellStyle name="Comma 4 2 2 5 2 2 2 3" xfId="24026" xr:uid="{74F35526-090D-4B5C-9991-70340651E408}"/>
    <cellStyle name="Comma 4 2 2 5 2 2 3" xfId="11380" xr:uid="{B4AAE3DB-4250-4BA4-B9A1-5476076773F3}"/>
    <cellStyle name="Comma 4 2 2 5 2 2 4" xfId="19809" xr:uid="{2AD72295-8E9E-414B-8237-C2BF6A95E1B2}"/>
    <cellStyle name="Comma 4 2 2 5 2 3" xfId="5024" xr:uid="{00000000-0005-0000-0000-000045080000}"/>
    <cellStyle name="Comma 4 2 2 5 2 3 2" xfId="13453" xr:uid="{1A02C09C-65C9-4E09-8CD1-68A860D69A7E}"/>
    <cellStyle name="Comma 4 2 2 5 2 3 3" xfId="21881" xr:uid="{286299E9-2578-4FA8-B324-909A02E8F202}"/>
    <cellStyle name="Comma 4 2 2 5 2 4" xfId="9235" xr:uid="{91207B65-9B03-44F0-AE16-D06DAD07B591}"/>
    <cellStyle name="Comma 4 2 2 5 2 5" xfId="17664" xr:uid="{ED46F524-C7C9-4430-BB08-A02ABF130E7B}"/>
    <cellStyle name="Comma 4 2 2 5 3" xfId="1127" xr:uid="{00000000-0005-0000-0000-000046080000}"/>
    <cellStyle name="Comma 4 2 2 5 3 2" xfId="3358" xr:uid="{00000000-0005-0000-0000-000047080000}"/>
    <cellStyle name="Comma 4 2 2 5 3 2 2" xfId="7582" xr:uid="{00000000-0005-0000-0000-000048080000}"/>
    <cellStyle name="Comma 4 2 2 5 3 2 2 2" xfId="16011" xr:uid="{CB7A34D0-7B10-4C83-8DFA-B7C8788620B1}"/>
    <cellStyle name="Comma 4 2 2 5 3 2 2 3" xfId="24439" xr:uid="{E31A8444-BFA0-4961-A317-D053AF07EE4C}"/>
    <cellStyle name="Comma 4 2 2 5 3 2 3" xfId="11793" xr:uid="{70E8F935-3F2D-424A-A7A8-41E419EA040B}"/>
    <cellStyle name="Comma 4 2 2 5 3 2 4" xfId="20222" xr:uid="{F68726B7-CDDF-4431-82E4-E181BDC925C0}"/>
    <cellStyle name="Comma 4 2 2 5 3 3" xfId="5437" xr:uid="{00000000-0005-0000-0000-000049080000}"/>
    <cellStyle name="Comma 4 2 2 5 3 3 2" xfId="13866" xr:uid="{07A68C69-2CC6-484A-9725-7F232F17CD1E}"/>
    <cellStyle name="Comma 4 2 2 5 3 3 3" xfId="22294" xr:uid="{9E3C3264-E856-4BC0-AD8D-A96D5891D8A8}"/>
    <cellStyle name="Comma 4 2 2 5 3 4" xfId="9648" xr:uid="{DE178216-7F52-475A-87FD-33F1642B9091}"/>
    <cellStyle name="Comma 4 2 2 5 3 5" xfId="18077" xr:uid="{5B28DCA2-A5D3-4CCF-9424-60DD3A36199B}"/>
    <cellStyle name="Comma 4 2 2 5 4" xfId="1541" xr:uid="{00000000-0005-0000-0000-00004A080000}"/>
    <cellStyle name="Comma 4 2 2 5 4 2" xfId="3771" xr:uid="{00000000-0005-0000-0000-00004B080000}"/>
    <cellStyle name="Comma 4 2 2 5 4 2 2" xfId="7995" xr:uid="{00000000-0005-0000-0000-00004C080000}"/>
    <cellStyle name="Comma 4 2 2 5 4 2 2 2" xfId="16424" xr:uid="{7E155A2B-01E7-4D5F-BE91-35C87E3494A4}"/>
    <cellStyle name="Comma 4 2 2 5 4 2 2 3" xfId="24852" xr:uid="{F6B92594-6A39-47AD-96AD-6C11745D7678}"/>
    <cellStyle name="Comma 4 2 2 5 4 2 3" xfId="12206" xr:uid="{DECF0433-D6C1-45C2-B8C1-D316E26A4419}"/>
    <cellStyle name="Comma 4 2 2 5 4 2 4" xfId="20635" xr:uid="{22727CB7-E79A-4C78-9072-33553CDE432A}"/>
    <cellStyle name="Comma 4 2 2 5 4 3" xfId="5850" xr:uid="{00000000-0005-0000-0000-00004D080000}"/>
    <cellStyle name="Comma 4 2 2 5 4 3 2" xfId="14279" xr:uid="{314F6E7C-EF64-4E8B-BAE0-8C0EE653F3C1}"/>
    <cellStyle name="Comma 4 2 2 5 4 3 3" xfId="22707" xr:uid="{1FF07481-F5FD-4693-9520-E48CCB168688}"/>
    <cellStyle name="Comma 4 2 2 5 4 4" xfId="10061" xr:uid="{4D142D00-8684-49D9-8DEB-C256D755B91E}"/>
    <cellStyle name="Comma 4 2 2 5 4 5" xfId="18490" xr:uid="{9D3CAF0E-8689-4DFA-A21C-4A3ED4C4E10C}"/>
    <cellStyle name="Comma 4 2 2 5 5" xfId="1955" xr:uid="{00000000-0005-0000-0000-00004E080000}"/>
    <cellStyle name="Comma 4 2 2 5 5 2" xfId="4184" xr:uid="{00000000-0005-0000-0000-00004F080000}"/>
    <cellStyle name="Comma 4 2 2 5 5 2 2" xfId="8408" xr:uid="{00000000-0005-0000-0000-000050080000}"/>
    <cellStyle name="Comma 4 2 2 5 5 2 2 2" xfId="16837" xr:uid="{E6169175-AEB7-416E-A0AE-0A3F8F150D9F}"/>
    <cellStyle name="Comma 4 2 2 5 5 2 2 3" xfId="25265" xr:uid="{A55EE986-33B4-4545-B923-BACF88D5F6FD}"/>
    <cellStyle name="Comma 4 2 2 5 5 2 3" xfId="12619" xr:uid="{B62E0AF1-86F9-48EF-9B01-852BC6EB9EA4}"/>
    <cellStyle name="Comma 4 2 2 5 5 2 4" xfId="21048" xr:uid="{7F9E04D4-A21C-4F48-AF8D-34F85CAFD8EB}"/>
    <cellStyle name="Comma 4 2 2 5 5 3" xfId="6263" xr:uid="{00000000-0005-0000-0000-000051080000}"/>
    <cellStyle name="Comma 4 2 2 5 5 3 2" xfId="14692" xr:uid="{63DEC969-4A61-489E-81B1-3B56FEB6D772}"/>
    <cellStyle name="Comma 4 2 2 5 5 3 3" xfId="23120" xr:uid="{3F056252-B4A9-44E1-ADED-875DF2D83C49}"/>
    <cellStyle name="Comma 4 2 2 5 5 4" xfId="10474" xr:uid="{AB91EB2A-D1A3-4AB6-90E6-7E98B7228DF0}"/>
    <cellStyle name="Comma 4 2 2 5 5 5" xfId="18903" xr:uid="{6F21423F-A0FA-428B-994A-F0534BD0A190}"/>
    <cellStyle name="Comma 4 2 2 5 6" xfId="2390" xr:uid="{00000000-0005-0000-0000-000052080000}"/>
    <cellStyle name="Comma 4 2 2 5 6 2" xfId="6676" xr:uid="{00000000-0005-0000-0000-000053080000}"/>
    <cellStyle name="Comma 4 2 2 5 6 2 2" xfId="15105" xr:uid="{FB14DD37-5DA1-4CD0-AAF3-43DD77764AA9}"/>
    <cellStyle name="Comma 4 2 2 5 6 2 3" xfId="23533" xr:uid="{7324C997-F02D-4A7E-AD17-882013074C2A}"/>
    <cellStyle name="Comma 4 2 2 5 6 3" xfId="10887" xr:uid="{639AF23D-F9C8-491A-82B2-3514C94879DA}"/>
    <cellStyle name="Comma 4 2 2 5 6 4" xfId="19316" xr:uid="{F9F5CC81-3089-4E25-AD0C-7D917102FFA0}"/>
    <cellStyle name="Comma 4 2 2 5 7" xfId="2375" xr:uid="{00000000-0005-0000-0000-000054080000}"/>
    <cellStyle name="Comma 4 2 2 5 8" xfId="2768" xr:uid="{00000000-0005-0000-0000-000055080000}"/>
    <cellStyle name="Comma 4 2 2 5 8 2" xfId="6993" xr:uid="{00000000-0005-0000-0000-000056080000}"/>
    <cellStyle name="Comma 4 2 2 5 8 2 2" xfId="15422" xr:uid="{7A2B45A1-89C7-4E4E-9629-851CD2340967}"/>
    <cellStyle name="Comma 4 2 2 5 8 2 3" xfId="23850" xr:uid="{1D4FA55A-83B1-4BF0-B430-52BDC2B9BCAD}"/>
    <cellStyle name="Comma 4 2 2 5 8 3" xfId="11204" xr:uid="{0F596AA3-333A-4284-9629-E52AAF93D827}"/>
    <cellStyle name="Comma 4 2 2 5 8 4" xfId="19633" xr:uid="{67FCB195-4495-405A-8F1B-21E770BA3C4C}"/>
    <cellStyle name="Comma 4 2 2 5 9" xfId="4610" xr:uid="{00000000-0005-0000-0000-000057080000}"/>
    <cellStyle name="Comma 4 2 2 5 9 2" xfId="13039" xr:uid="{1292A57C-4C75-4D87-958A-EC46FB3733C3}"/>
    <cellStyle name="Comma 4 2 2 5 9 3" xfId="21467" xr:uid="{638127DE-AF00-43A2-89FC-79A4B9ACF360}"/>
    <cellStyle name="Comma 4 2 3" xfId="136" xr:uid="{00000000-0005-0000-0000-000058080000}"/>
    <cellStyle name="Comma 4 2 3 10" xfId="2769" xr:uid="{00000000-0005-0000-0000-000059080000}"/>
    <cellStyle name="Comma 4 2 3 10 2" xfId="6994" xr:uid="{00000000-0005-0000-0000-00005A080000}"/>
    <cellStyle name="Comma 4 2 3 10 2 2" xfId="15423" xr:uid="{8EA82BA2-A32D-46C0-AD01-EF6ACA4625B4}"/>
    <cellStyle name="Comma 4 2 3 10 2 3" xfId="23851" xr:uid="{03593CA7-92BE-4EB8-A57E-BAC58FA3BB1A}"/>
    <cellStyle name="Comma 4 2 3 10 3" xfId="11205" xr:uid="{34040B12-C5F2-4FB4-B23A-3D8EC6C261FA}"/>
    <cellStyle name="Comma 4 2 3 10 4" xfId="19634" xr:uid="{1EC07AC8-DDCE-4085-AED6-96BD81BF5B3A}"/>
    <cellStyle name="Comma 4 2 3 11" xfId="4611" xr:uid="{00000000-0005-0000-0000-00005B080000}"/>
    <cellStyle name="Comma 4 2 3 11 2" xfId="13040" xr:uid="{D2AAB848-C45A-4F22-AE04-F2CDA0E3F649}"/>
    <cellStyle name="Comma 4 2 3 11 3" xfId="21468" xr:uid="{A7987B95-BC18-4874-993C-5C1C125A29B6}"/>
    <cellStyle name="Comma 4 2 3 12" xfId="8822" xr:uid="{435E564F-5E13-46BC-B59E-C98E34826771}"/>
    <cellStyle name="Comma 4 2 3 13" xfId="17251" xr:uid="{CE2060F8-1635-43FA-989C-04EE812DC333}"/>
    <cellStyle name="Comma 4 2 3 2" xfId="137" xr:uid="{00000000-0005-0000-0000-00005C080000}"/>
    <cellStyle name="Comma 4 2 3 2 10" xfId="4612" xr:uid="{00000000-0005-0000-0000-00005D080000}"/>
    <cellStyle name="Comma 4 2 3 2 10 2" xfId="13041" xr:uid="{577DB577-D049-468F-8BF6-7A2486ED552F}"/>
    <cellStyle name="Comma 4 2 3 2 10 3" xfId="21469" xr:uid="{819477DA-B64B-4CFA-A210-2E3E90F74D67}"/>
    <cellStyle name="Comma 4 2 3 2 11" xfId="8823" xr:uid="{DF961A9F-54F5-47EF-BB92-507BBE98AD3F}"/>
    <cellStyle name="Comma 4 2 3 2 12" xfId="17252" xr:uid="{AC9D379A-1575-4E3F-B76F-ED8B2153845C}"/>
    <cellStyle name="Comma 4 2 3 2 2" xfId="138" xr:uid="{00000000-0005-0000-0000-00005E080000}"/>
    <cellStyle name="Comma 4 2 3 2 2 10" xfId="8824" xr:uid="{AAB74B68-582B-4117-AB5B-119C86D766A8}"/>
    <cellStyle name="Comma 4 2 3 2 2 11" xfId="17253" xr:uid="{08824AE8-0BB4-4DE2-BEE8-643602A7AA34}"/>
    <cellStyle name="Comma 4 2 3 2 2 2" xfId="677" xr:uid="{00000000-0005-0000-0000-00005F080000}"/>
    <cellStyle name="Comma 4 2 3 2 2 2 2" xfId="2948" xr:uid="{00000000-0005-0000-0000-000060080000}"/>
    <cellStyle name="Comma 4 2 3 2 2 2 2 2" xfId="7172" xr:uid="{00000000-0005-0000-0000-000061080000}"/>
    <cellStyle name="Comma 4 2 3 2 2 2 2 2 2" xfId="15601" xr:uid="{62FF3B9B-D788-4AB1-BBB6-FEAD3D25F878}"/>
    <cellStyle name="Comma 4 2 3 2 2 2 2 2 3" xfId="24029" xr:uid="{1D4CD910-21DE-4F08-BC1B-C56BCAFB00E9}"/>
    <cellStyle name="Comma 4 2 3 2 2 2 2 3" xfId="11383" xr:uid="{87C8533B-0BEF-4D0A-9729-B12277100F5B}"/>
    <cellStyle name="Comma 4 2 3 2 2 2 2 4" xfId="19812" xr:uid="{3890C2A9-0C7A-42EE-8AC7-1F62D7C62212}"/>
    <cellStyle name="Comma 4 2 3 2 2 2 3" xfId="5027" xr:uid="{00000000-0005-0000-0000-000062080000}"/>
    <cellStyle name="Comma 4 2 3 2 2 2 3 2" xfId="13456" xr:uid="{0F454676-10DD-4834-9FC3-13D53EDA7B12}"/>
    <cellStyle name="Comma 4 2 3 2 2 2 3 3" xfId="21884" xr:uid="{8F2D5037-2049-4E76-99F2-0586DE55E96A}"/>
    <cellStyle name="Comma 4 2 3 2 2 2 4" xfId="9238" xr:uid="{5ED7C749-274C-454C-B36E-87E233926AC4}"/>
    <cellStyle name="Comma 4 2 3 2 2 2 5" xfId="17667" xr:uid="{502EE26E-93D3-4F1F-BA45-792A23019C1A}"/>
    <cellStyle name="Comma 4 2 3 2 2 3" xfId="1130" xr:uid="{00000000-0005-0000-0000-000063080000}"/>
    <cellStyle name="Comma 4 2 3 2 2 3 2" xfId="3361" xr:uid="{00000000-0005-0000-0000-000064080000}"/>
    <cellStyle name="Comma 4 2 3 2 2 3 2 2" xfId="7585" xr:uid="{00000000-0005-0000-0000-000065080000}"/>
    <cellStyle name="Comma 4 2 3 2 2 3 2 2 2" xfId="16014" xr:uid="{C5D55F0F-F69C-407A-B1D0-F8DD5FE8E6DE}"/>
    <cellStyle name="Comma 4 2 3 2 2 3 2 2 3" xfId="24442" xr:uid="{E037E105-5E51-4BB2-9530-46BEDA5AFC45}"/>
    <cellStyle name="Comma 4 2 3 2 2 3 2 3" xfId="11796" xr:uid="{AA5441BF-F804-4149-A6C0-0578CAECDCAB}"/>
    <cellStyle name="Comma 4 2 3 2 2 3 2 4" xfId="20225" xr:uid="{D883793C-343E-4408-A9B9-AE0707071B16}"/>
    <cellStyle name="Comma 4 2 3 2 2 3 3" xfId="5440" xr:uid="{00000000-0005-0000-0000-000066080000}"/>
    <cellStyle name="Comma 4 2 3 2 2 3 3 2" xfId="13869" xr:uid="{AFFB190B-CEBF-417D-92B6-ED6DE35A5235}"/>
    <cellStyle name="Comma 4 2 3 2 2 3 3 3" xfId="22297" xr:uid="{09A0F073-77D0-4798-A195-3378CFCFFFDF}"/>
    <cellStyle name="Comma 4 2 3 2 2 3 4" xfId="9651" xr:uid="{612D1A96-EA00-4B92-B09A-0D78486DEE3A}"/>
    <cellStyle name="Comma 4 2 3 2 2 3 5" xfId="18080" xr:uid="{C9648957-2226-4941-A12E-C2DFFAC5A32D}"/>
    <cellStyle name="Comma 4 2 3 2 2 4" xfId="1544" xr:uid="{00000000-0005-0000-0000-000067080000}"/>
    <cellStyle name="Comma 4 2 3 2 2 4 2" xfId="3774" xr:uid="{00000000-0005-0000-0000-000068080000}"/>
    <cellStyle name="Comma 4 2 3 2 2 4 2 2" xfId="7998" xr:uid="{00000000-0005-0000-0000-000069080000}"/>
    <cellStyle name="Comma 4 2 3 2 2 4 2 2 2" xfId="16427" xr:uid="{F60E98ED-215A-4B3A-AE40-46765EB1E20D}"/>
    <cellStyle name="Comma 4 2 3 2 2 4 2 2 3" xfId="24855" xr:uid="{E3A28D8D-546C-4FEF-A9C5-935844C5830F}"/>
    <cellStyle name="Comma 4 2 3 2 2 4 2 3" xfId="12209" xr:uid="{C52B585A-F113-4582-8427-CC5B2A0A3BBD}"/>
    <cellStyle name="Comma 4 2 3 2 2 4 2 4" xfId="20638" xr:uid="{F017836E-D7AA-472A-A4A0-964E3F49E047}"/>
    <cellStyle name="Comma 4 2 3 2 2 4 3" xfId="5853" xr:uid="{00000000-0005-0000-0000-00006A080000}"/>
    <cellStyle name="Comma 4 2 3 2 2 4 3 2" xfId="14282" xr:uid="{83B6E314-CA9D-40BD-AA69-3102C48E29F1}"/>
    <cellStyle name="Comma 4 2 3 2 2 4 3 3" xfId="22710" xr:uid="{C6E7B5F0-42C9-403D-9CB4-EC1CBB3889B3}"/>
    <cellStyle name="Comma 4 2 3 2 2 4 4" xfId="10064" xr:uid="{6C8DF624-64C8-4B92-98C0-61DDF92BCDEA}"/>
    <cellStyle name="Comma 4 2 3 2 2 4 5" xfId="18493" xr:uid="{290D9424-0E8C-46D7-85EF-8B379D314689}"/>
    <cellStyle name="Comma 4 2 3 2 2 5" xfId="1958" xr:uid="{00000000-0005-0000-0000-00006B080000}"/>
    <cellStyle name="Comma 4 2 3 2 2 5 2" xfId="4187" xr:uid="{00000000-0005-0000-0000-00006C080000}"/>
    <cellStyle name="Comma 4 2 3 2 2 5 2 2" xfId="8411" xr:uid="{00000000-0005-0000-0000-00006D080000}"/>
    <cellStyle name="Comma 4 2 3 2 2 5 2 2 2" xfId="16840" xr:uid="{12F7FB68-A5B5-45CB-AB08-07828AB4AA54}"/>
    <cellStyle name="Comma 4 2 3 2 2 5 2 2 3" xfId="25268" xr:uid="{BCD7E59F-3A1D-4A74-9C8E-652673E817B5}"/>
    <cellStyle name="Comma 4 2 3 2 2 5 2 3" xfId="12622" xr:uid="{17F12242-81CC-4BF6-BB5C-5DAF94B64E8F}"/>
    <cellStyle name="Comma 4 2 3 2 2 5 2 4" xfId="21051" xr:uid="{595DA6C8-E2FC-463C-9754-524241C08605}"/>
    <cellStyle name="Comma 4 2 3 2 2 5 3" xfId="6266" xr:uid="{00000000-0005-0000-0000-00006E080000}"/>
    <cellStyle name="Comma 4 2 3 2 2 5 3 2" xfId="14695" xr:uid="{46754F94-783B-4148-A06C-4F00252FC694}"/>
    <cellStyle name="Comma 4 2 3 2 2 5 3 3" xfId="23123" xr:uid="{61F16BEB-9E82-4C27-A04E-2C419AD33D1C}"/>
    <cellStyle name="Comma 4 2 3 2 2 5 4" xfId="10477" xr:uid="{8C027E6D-1F77-4067-B631-9EDD81FFE40C}"/>
    <cellStyle name="Comma 4 2 3 2 2 5 5" xfId="18906" xr:uid="{98ED7E24-3274-4D6E-9F51-7FC8BB847DC0}"/>
    <cellStyle name="Comma 4 2 3 2 2 6" xfId="2393" xr:uid="{00000000-0005-0000-0000-00006F080000}"/>
    <cellStyle name="Comma 4 2 3 2 2 6 2" xfId="6679" xr:uid="{00000000-0005-0000-0000-000070080000}"/>
    <cellStyle name="Comma 4 2 3 2 2 6 2 2" xfId="15108" xr:uid="{1EE53C63-8219-4EAD-AC0B-EB383A52FB50}"/>
    <cellStyle name="Comma 4 2 3 2 2 6 2 3" xfId="23536" xr:uid="{7C1E6CD8-D402-4A03-9D7B-F80DC49DD197}"/>
    <cellStyle name="Comma 4 2 3 2 2 6 3" xfId="10890" xr:uid="{4EE74B5E-76BC-4D16-9DA0-309BFAE0B860}"/>
    <cellStyle name="Comma 4 2 3 2 2 6 4" xfId="19319" xr:uid="{1A4A5DFE-D410-4C92-BDCE-9179230AF158}"/>
    <cellStyle name="Comma 4 2 3 2 2 7" xfId="2372" xr:uid="{00000000-0005-0000-0000-000071080000}"/>
    <cellStyle name="Comma 4 2 3 2 2 8" xfId="2771" xr:uid="{00000000-0005-0000-0000-000072080000}"/>
    <cellStyle name="Comma 4 2 3 2 2 8 2" xfId="6996" xr:uid="{00000000-0005-0000-0000-000073080000}"/>
    <cellStyle name="Comma 4 2 3 2 2 8 2 2" xfId="15425" xr:uid="{D024B2C3-7C89-40A1-BAFC-B84E34C3E502}"/>
    <cellStyle name="Comma 4 2 3 2 2 8 2 3" xfId="23853" xr:uid="{1A2B8BEC-F2C9-4B95-BE32-FCF496E412DA}"/>
    <cellStyle name="Comma 4 2 3 2 2 8 3" xfId="11207" xr:uid="{3462BA01-B751-4BA0-8717-40B527C2F413}"/>
    <cellStyle name="Comma 4 2 3 2 2 8 4" xfId="19636" xr:uid="{B13E70FC-6699-484C-AF5A-C92DA7DF4A4B}"/>
    <cellStyle name="Comma 4 2 3 2 2 9" xfId="4613" xr:uid="{00000000-0005-0000-0000-000074080000}"/>
    <cellStyle name="Comma 4 2 3 2 2 9 2" xfId="13042" xr:uid="{F1E7C647-7994-4E42-A185-2BD84F919EC0}"/>
    <cellStyle name="Comma 4 2 3 2 2 9 3" xfId="21470" xr:uid="{5F7E9556-CFA4-45B6-939D-650C11ED465F}"/>
    <cellStyle name="Comma 4 2 3 2 3" xfId="676" xr:uid="{00000000-0005-0000-0000-000075080000}"/>
    <cellStyle name="Comma 4 2 3 2 3 2" xfId="2947" xr:uid="{00000000-0005-0000-0000-000076080000}"/>
    <cellStyle name="Comma 4 2 3 2 3 2 2" xfId="7171" xr:uid="{00000000-0005-0000-0000-000077080000}"/>
    <cellStyle name="Comma 4 2 3 2 3 2 2 2" xfId="15600" xr:uid="{CE3A3212-2FD7-4E0A-B75F-01805971B985}"/>
    <cellStyle name="Comma 4 2 3 2 3 2 2 3" xfId="24028" xr:uid="{9DA7B2BB-91EE-4BD5-85D1-1CD270021F74}"/>
    <cellStyle name="Comma 4 2 3 2 3 2 3" xfId="11382" xr:uid="{7E9AA214-8315-4D24-9714-2967A449ED38}"/>
    <cellStyle name="Comma 4 2 3 2 3 2 4" xfId="19811" xr:uid="{C6DB64AD-F7EE-4ABD-99F6-2919CB6431AE}"/>
    <cellStyle name="Comma 4 2 3 2 3 3" xfId="5026" xr:uid="{00000000-0005-0000-0000-000078080000}"/>
    <cellStyle name="Comma 4 2 3 2 3 3 2" xfId="13455" xr:uid="{3FC74CD9-32A9-4B05-AC5B-788CCF6A07A4}"/>
    <cellStyle name="Comma 4 2 3 2 3 3 3" xfId="21883" xr:uid="{4598898C-F016-4E86-9303-ABF33DBA5A1C}"/>
    <cellStyle name="Comma 4 2 3 2 3 4" xfId="9237" xr:uid="{4F0A0E0E-FE50-4869-8E9D-2EE9A3D2EA2C}"/>
    <cellStyle name="Comma 4 2 3 2 3 5" xfId="17666" xr:uid="{CB175698-4146-4C4E-B64D-66EE5C92A443}"/>
    <cellStyle name="Comma 4 2 3 2 4" xfId="1129" xr:uid="{00000000-0005-0000-0000-000079080000}"/>
    <cellStyle name="Comma 4 2 3 2 4 2" xfId="3360" xr:uid="{00000000-0005-0000-0000-00007A080000}"/>
    <cellStyle name="Comma 4 2 3 2 4 2 2" xfId="7584" xr:uid="{00000000-0005-0000-0000-00007B080000}"/>
    <cellStyle name="Comma 4 2 3 2 4 2 2 2" xfId="16013" xr:uid="{8C61AB59-A8D8-4757-9454-F99EBFC16F80}"/>
    <cellStyle name="Comma 4 2 3 2 4 2 2 3" xfId="24441" xr:uid="{6BFEEBEF-3BC5-48DB-82EC-0C6C45CAB23F}"/>
    <cellStyle name="Comma 4 2 3 2 4 2 3" xfId="11795" xr:uid="{B9FB4809-01CE-458E-81F0-6BDCD87F6337}"/>
    <cellStyle name="Comma 4 2 3 2 4 2 4" xfId="20224" xr:uid="{1527E811-8F67-4879-97E6-4F910A3AB7F5}"/>
    <cellStyle name="Comma 4 2 3 2 4 3" xfId="5439" xr:uid="{00000000-0005-0000-0000-00007C080000}"/>
    <cellStyle name="Comma 4 2 3 2 4 3 2" xfId="13868" xr:uid="{31D79C30-2538-469F-898A-1DD160F1D988}"/>
    <cellStyle name="Comma 4 2 3 2 4 3 3" xfId="22296" xr:uid="{FF44C678-3A42-4235-B7ED-8E3911D1EC40}"/>
    <cellStyle name="Comma 4 2 3 2 4 4" xfId="9650" xr:uid="{8FD8A827-A5A3-4A56-851A-4775386E4141}"/>
    <cellStyle name="Comma 4 2 3 2 4 5" xfId="18079" xr:uid="{F79BF820-E27C-4F0F-AF93-18C9C73E1DFA}"/>
    <cellStyle name="Comma 4 2 3 2 5" xfId="1543" xr:uid="{00000000-0005-0000-0000-00007D080000}"/>
    <cellStyle name="Comma 4 2 3 2 5 2" xfId="3773" xr:uid="{00000000-0005-0000-0000-00007E080000}"/>
    <cellStyle name="Comma 4 2 3 2 5 2 2" xfId="7997" xr:uid="{00000000-0005-0000-0000-00007F080000}"/>
    <cellStyle name="Comma 4 2 3 2 5 2 2 2" xfId="16426" xr:uid="{3A4DE059-880D-4568-9BCA-BCA688D07175}"/>
    <cellStyle name="Comma 4 2 3 2 5 2 2 3" xfId="24854" xr:uid="{9A8F3CB9-A9C4-4D39-92FE-BA4370519641}"/>
    <cellStyle name="Comma 4 2 3 2 5 2 3" xfId="12208" xr:uid="{C3B7B721-7409-41DC-B40C-88C1BAC0DE43}"/>
    <cellStyle name="Comma 4 2 3 2 5 2 4" xfId="20637" xr:uid="{70ED3665-33C9-4855-8EDC-710DCD93815F}"/>
    <cellStyle name="Comma 4 2 3 2 5 3" xfId="5852" xr:uid="{00000000-0005-0000-0000-000080080000}"/>
    <cellStyle name="Comma 4 2 3 2 5 3 2" xfId="14281" xr:uid="{61B8223F-EBD9-43B6-931C-9A3509A449B7}"/>
    <cellStyle name="Comma 4 2 3 2 5 3 3" xfId="22709" xr:uid="{2F2095A8-4CD5-4CD2-8DCB-FB0C49BEC158}"/>
    <cellStyle name="Comma 4 2 3 2 5 4" xfId="10063" xr:uid="{88C1DC62-5C99-40DA-8401-A752B565C3FC}"/>
    <cellStyle name="Comma 4 2 3 2 5 5" xfId="18492" xr:uid="{583B9734-D36C-43DB-BE93-DBA7201DAB3C}"/>
    <cellStyle name="Comma 4 2 3 2 6" xfId="1957" xr:uid="{00000000-0005-0000-0000-000081080000}"/>
    <cellStyle name="Comma 4 2 3 2 6 2" xfId="4186" xr:uid="{00000000-0005-0000-0000-000082080000}"/>
    <cellStyle name="Comma 4 2 3 2 6 2 2" xfId="8410" xr:uid="{00000000-0005-0000-0000-000083080000}"/>
    <cellStyle name="Comma 4 2 3 2 6 2 2 2" xfId="16839" xr:uid="{C9ED3CE2-29CE-495B-8831-8C4EAE88A620}"/>
    <cellStyle name="Comma 4 2 3 2 6 2 2 3" xfId="25267" xr:uid="{37C7DABF-FB10-4D21-BEF6-9C62D98971FB}"/>
    <cellStyle name="Comma 4 2 3 2 6 2 3" xfId="12621" xr:uid="{2E53C033-CF5D-45C3-8576-B3336F90181F}"/>
    <cellStyle name="Comma 4 2 3 2 6 2 4" xfId="21050" xr:uid="{4F90C207-0B67-46F8-89AD-E06CF037F014}"/>
    <cellStyle name="Comma 4 2 3 2 6 3" xfId="6265" xr:uid="{00000000-0005-0000-0000-000084080000}"/>
    <cellStyle name="Comma 4 2 3 2 6 3 2" xfId="14694" xr:uid="{613F3CB6-289C-4BBF-8B6A-A93FA49B6916}"/>
    <cellStyle name="Comma 4 2 3 2 6 3 3" xfId="23122" xr:uid="{EBD6953D-6506-484E-8B66-957927E546A3}"/>
    <cellStyle name="Comma 4 2 3 2 6 4" xfId="10476" xr:uid="{8D0FA2B3-2F43-4B30-B29A-69B3CADC963B}"/>
    <cellStyle name="Comma 4 2 3 2 6 5" xfId="18905" xr:uid="{3E1499C3-DAFE-452D-A2BF-2C06086CFB1A}"/>
    <cellStyle name="Comma 4 2 3 2 7" xfId="2392" xr:uid="{00000000-0005-0000-0000-000085080000}"/>
    <cellStyle name="Comma 4 2 3 2 7 2" xfId="6678" xr:uid="{00000000-0005-0000-0000-000086080000}"/>
    <cellStyle name="Comma 4 2 3 2 7 2 2" xfId="15107" xr:uid="{A8E2ABF4-8175-453C-AB3A-E6266D4CF67C}"/>
    <cellStyle name="Comma 4 2 3 2 7 2 3" xfId="23535" xr:uid="{B006A2DB-804A-4B2A-BAED-78264C55FC04}"/>
    <cellStyle name="Comma 4 2 3 2 7 3" xfId="10889" xr:uid="{AEFED903-9A02-428A-A6E0-99794584EB88}"/>
    <cellStyle name="Comma 4 2 3 2 7 4" xfId="19318" xr:uid="{00E40415-FFAD-4B11-96BB-0C1BFB89DD35}"/>
    <cellStyle name="Comma 4 2 3 2 8" xfId="2373" xr:uid="{00000000-0005-0000-0000-000087080000}"/>
    <cellStyle name="Comma 4 2 3 2 9" xfId="2770" xr:uid="{00000000-0005-0000-0000-000088080000}"/>
    <cellStyle name="Comma 4 2 3 2 9 2" xfId="6995" xr:uid="{00000000-0005-0000-0000-000089080000}"/>
    <cellStyle name="Comma 4 2 3 2 9 2 2" xfId="15424" xr:uid="{E0EDD269-CE42-4A7F-9C00-FC461B6D39C1}"/>
    <cellStyle name="Comma 4 2 3 2 9 2 3" xfId="23852" xr:uid="{108E2B9A-36EE-4D75-9BD4-D0C8B4F4D868}"/>
    <cellStyle name="Comma 4 2 3 2 9 3" xfId="11206" xr:uid="{2DC7810B-4510-4EAD-B69A-80A43F31CFD7}"/>
    <cellStyle name="Comma 4 2 3 2 9 4" xfId="19635" xr:uid="{DD34C9AE-8ABA-408D-8F07-CD32D0160C78}"/>
    <cellStyle name="Comma 4 2 3 3" xfId="139" xr:uid="{00000000-0005-0000-0000-00008A080000}"/>
    <cellStyle name="Comma 4 2 3 3 10" xfId="8825" xr:uid="{810B5F07-AA7E-49C4-BC84-0496771B3F76}"/>
    <cellStyle name="Comma 4 2 3 3 11" xfId="17254" xr:uid="{6BD161B0-5872-4CEF-803B-CFA80C41F3AC}"/>
    <cellStyle name="Comma 4 2 3 3 2" xfId="678" xr:uid="{00000000-0005-0000-0000-00008B080000}"/>
    <cellStyle name="Comma 4 2 3 3 2 2" xfId="2949" xr:uid="{00000000-0005-0000-0000-00008C080000}"/>
    <cellStyle name="Comma 4 2 3 3 2 2 2" xfId="7173" xr:uid="{00000000-0005-0000-0000-00008D080000}"/>
    <cellStyle name="Comma 4 2 3 3 2 2 2 2" xfId="15602" xr:uid="{9C758D38-E055-4B25-96DD-5ABFAB5E9499}"/>
    <cellStyle name="Comma 4 2 3 3 2 2 2 3" xfId="24030" xr:uid="{31B40486-789D-4FBB-BF19-621160A4CB38}"/>
    <cellStyle name="Comma 4 2 3 3 2 2 3" xfId="11384" xr:uid="{AB76E1A6-5D33-4B22-B080-22E071AC7DA9}"/>
    <cellStyle name="Comma 4 2 3 3 2 2 4" xfId="19813" xr:uid="{A7B85519-1D1E-4642-A874-D4DE7947297A}"/>
    <cellStyle name="Comma 4 2 3 3 2 3" xfId="5028" xr:uid="{00000000-0005-0000-0000-00008E080000}"/>
    <cellStyle name="Comma 4 2 3 3 2 3 2" xfId="13457" xr:uid="{7119E171-010B-422C-AD66-8D7B4687CB17}"/>
    <cellStyle name="Comma 4 2 3 3 2 3 3" xfId="21885" xr:uid="{1BF27143-000C-4F90-857A-AB2B49A145B6}"/>
    <cellStyle name="Comma 4 2 3 3 2 4" xfId="9239" xr:uid="{03E4A77C-7AE4-4769-B93B-47E3C302B810}"/>
    <cellStyle name="Comma 4 2 3 3 2 5" xfId="17668" xr:uid="{D0E18FA1-D04E-40E7-8F86-2BF6330DFC90}"/>
    <cellStyle name="Comma 4 2 3 3 3" xfId="1131" xr:uid="{00000000-0005-0000-0000-00008F080000}"/>
    <cellStyle name="Comma 4 2 3 3 3 2" xfId="3362" xr:uid="{00000000-0005-0000-0000-000090080000}"/>
    <cellStyle name="Comma 4 2 3 3 3 2 2" xfId="7586" xr:uid="{00000000-0005-0000-0000-000091080000}"/>
    <cellStyle name="Comma 4 2 3 3 3 2 2 2" xfId="16015" xr:uid="{84027CAD-71AE-428D-B8BA-9A10EE47A5B6}"/>
    <cellStyle name="Comma 4 2 3 3 3 2 2 3" xfId="24443" xr:uid="{61DF914E-F39E-4AE7-AD65-ECC3306BB0E8}"/>
    <cellStyle name="Comma 4 2 3 3 3 2 3" xfId="11797" xr:uid="{53BA91D5-F117-4BFD-8636-7FC466DE4734}"/>
    <cellStyle name="Comma 4 2 3 3 3 2 4" xfId="20226" xr:uid="{C63A989A-C3F1-4934-B90F-DC4B46FF95AC}"/>
    <cellStyle name="Comma 4 2 3 3 3 3" xfId="5441" xr:uid="{00000000-0005-0000-0000-000092080000}"/>
    <cellStyle name="Comma 4 2 3 3 3 3 2" xfId="13870" xr:uid="{17F3CF2C-18E6-4057-8802-9EA9D7361905}"/>
    <cellStyle name="Comma 4 2 3 3 3 3 3" xfId="22298" xr:uid="{3B92299F-B5B3-4930-BB09-8FECE515B262}"/>
    <cellStyle name="Comma 4 2 3 3 3 4" xfId="9652" xr:uid="{FD306B88-1B5A-4CDF-8281-608F7F35D282}"/>
    <cellStyle name="Comma 4 2 3 3 3 5" xfId="18081" xr:uid="{1A971495-E462-42BD-A43E-232AC9153509}"/>
    <cellStyle name="Comma 4 2 3 3 4" xfId="1545" xr:uid="{00000000-0005-0000-0000-000093080000}"/>
    <cellStyle name="Comma 4 2 3 3 4 2" xfId="3775" xr:uid="{00000000-0005-0000-0000-000094080000}"/>
    <cellStyle name="Comma 4 2 3 3 4 2 2" xfId="7999" xr:uid="{00000000-0005-0000-0000-000095080000}"/>
    <cellStyle name="Comma 4 2 3 3 4 2 2 2" xfId="16428" xr:uid="{B3A68C97-9147-4B71-9C25-93501D059E7E}"/>
    <cellStyle name="Comma 4 2 3 3 4 2 2 3" xfId="24856" xr:uid="{B2631405-9B61-48A6-A7D3-26E54AC2774A}"/>
    <cellStyle name="Comma 4 2 3 3 4 2 3" xfId="12210" xr:uid="{FA68B30F-EB71-4DBD-B25B-901E45583B33}"/>
    <cellStyle name="Comma 4 2 3 3 4 2 4" xfId="20639" xr:uid="{51F633CC-EE0C-4C3D-8364-018072133667}"/>
    <cellStyle name="Comma 4 2 3 3 4 3" xfId="5854" xr:uid="{00000000-0005-0000-0000-000096080000}"/>
    <cellStyle name="Comma 4 2 3 3 4 3 2" xfId="14283" xr:uid="{D59E3AD8-F88D-4C26-979B-4AD0D6441730}"/>
    <cellStyle name="Comma 4 2 3 3 4 3 3" xfId="22711" xr:uid="{B2ACE67A-F5BA-45ED-8F4C-1F9B9A205005}"/>
    <cellStyle name="Comma 4 2 3 3 4 4" xfId="10065" xr:uid="{964A571A-6707-4A34-900D-43EE558A5138}"/>
    <cellStyle name="Comma 4 2 3 3 4 5" xfId="18494" xr:uid="{C1513D90-549C-47A6-A8FD-AAF3594E6437}"/>
    <cellStyle name="Comma 4 2 3 3 5" xfId="1959" xr:uid="{00000000-0005-0000-0000-000097080000}"/>
    <cellStyle name="Comma 4 2 3 3 5 2" xfId="4188" xr:uid="{00000000-0005-0000-0000-000098080000}"/>
    <cellStyle name="Comma 4 2 3 3 5 2 2" xfId="8412" xr:uid="{00000000-0005-0000-0000-000099080000}"/>
    <cellStyle name="Comma 4 2 3 3 5 2 2 2" xfId="16841" xr:uid="{9D45FDF0-7479-4F48-870B-170C75F6129E}"/>
    <cellStyle name="Comma 4 2 3 3 5 2 2 3" xfId="25269" xr:uid="{FB0C6472-6B3B-46AD-AAFB-4F897DC36EDD}"/>
    <cellStyle name="Comma 4 2 3 3 5 2 3" xfId="12623" xr:uid="{EBDDB010-7760-48BB-B51E-FE2BF170CF4A}"/>
    <cellStyle name="Comma 4 2 3 3 5 2 4" xfId="21052" xr:uid="{D0A50DC3-A80E-406A-B762-31420A146964}"/>
    <cellStyle name="Comma 4 2 3 3 5 3" xfId="6267" xr:uid="{00000000-0005-0000-0000-00009A080000}"/>
    <cellStyle name="Comma 4 2 3 3 5 3 2" xfId="14696" xr:uid="{8EA97C53-612A-4161-B004-B9BCAC5A3D10}"/>
    <cellStyle name="Comma 4 2 3 3 5 3 3" xfId="23124" xr:uid="{BD170774-43F9-4941-9C68-4C60FB724099}"/>
    <cellStyle name="Comma 4 2 3 3 5 4" xfId="10478" xr:uid="{8C2A7250-44DF-411B-BF87-FC106FF56E0E}"/>
    <cellStyle name="Comma 4 2 3 3 5 5" xfId="18907" xr:uid="{F9F50C03-842B-4552-8DA6-478F04C3EDB0}"/>
    <cellStyle name="Comma 4 2 3 3 6" xfId="2394" xr:uid="{00000000-0005-0000-0000-00009B080000}"/>
    <cellStyle name="Comma 4 2 3 3 6 2" xfId="6680" xr:uid="{00000000-0005-0000-0000-00009C080000}"/>
    <cellStyle name="Comma 4 2 3 3 6 2 2" xfId="15109" xr:uid="{B3739A1D-AEDD-4BA7-96B2-0B994458A0B9}"/>
    <cellStyle name="Comma 4 2 3 3 6 2 3" xfId="23537" xr:uid="{1FB223E2-2821-40C2-B82E-7C562FE3A7B5}"/>
    <cellStyle name="Comma 4 2 3 3 6 3" xfId="10891" xr:uid="{EE7A4616-B93B-49C3-87C1-243278749784}"/>
    <cellStyle name="Comma 4 2 3 3 6 4" xfId="19320" xr:uid="{03995768-2E94-4A5D-9D6D-6F089ABE88CB}"/>
    <cellStyle name="Comma 4 2 3 3 7" xfId="2371" xr:uid="{00000000-0005-0000-0000-00009D080000}"/>
    <cellStyle name="Comma 4 2 3 3 8" xfId="2772" xr:uid="{00000000-0005-0000-0000-00009E080000}"/>
    <cellStyle name="Comma 4 2 3 3 8 2" xfId="6997" xr:uid="{00000000-0005-0000-0000-00009F080000}"/>
    <cellStyle name="Comma 4 2 3 3 8 2 2" xfId="15426" xr:uid="{C9545E38-B5DF-4557-907F-5E7E509D841E}"/>
    <cellStyle name="Comma 4 2 3 3 8 2 3" xfId="23854" xr:uid="{52D68E1D-13B7-4A71-B803-512CD5E93094}"/>
    <cellStyle name="Comma 4 2 3 3 8 3" xfId="11208" xr:uid="{1434B4A0-8D64-4B53-9C63-769011710A40}"/>
    <cellStyle name="Comma 4 2 3 3 8 4" xfId="19637" xr:uid="{B19CEFF7-134B-48AC-AD62-DC4D31F7F1BB}"/>
    <cellStyle name="Comma 4 2 3 3 9" xfId="4614" xr:uid="{00000000-0005-0000-0000-0000A0080000}"/>
    <cellStyle name="Comma 4 2 3 3 9 2" xfId="13043" xr:uid="{F7D5C809-88EB-4EAF-9848-CC4A16DD304B}"/>
    <cellStyle name="Comma 4 2 3 3 9 3" xfId="21471" xr:uid="{EA63E5E0-0D30-474A-B06D-EC81EB7CB8E6}"/>
    <cellStyle name="Comma 4 2 3 4" xfId="675" xr:uid="{00000000-0005-0000-0000-0000A1080000}"/>
    <cellStyle name="Comma 4 2 3 4 2" xfId="2946" xr:uid="{00000000-0005-0000-0000-0000A2080000}"/>
    <cellStyle name="Comma 4 2 3 4 2 2" xfId="7170" xr:uid="{00000000-0005-0000-0000-0000A3080000}"/>
    <cellStyle name="Comma 4 2 3 4 2 2 2" xfId="15599" xr:uid="{1830A039-CE58-4A5F-B3E8-329109441BCA}"/>
    <cellStyle name="Comma 4 2 3 4 2 2 3" xfId="24027" xr:uid="{D2F3E75C-4750-49A7-97AF-F5572C7C9DC5}"/>
    <cellStyle name="Comma 4 2 3 4 2 3" xfId="11381" xr:uid="{1EA3C726-70C4-4C69-AB68-9219057EE98C}"/>
    <cellStyle name="Comma 4 2 3 4 2 4" xfId="19810" xr:uid="{20027C7D-48EA-4323-8EBE-06F832E3DD21}"/>
    <cellStyle name="Comma 4 2 3 4 3" xfId="5025" xr:uid="{00000000-0005-0000-0000-0000A4080000}"/>
    <cellStyle name="Comma 4 2 3 4 3 2" xfId="13454" xr:uid="{5BC870B3-D6A2-4BDA-A2A9-BD4CF7F983C0}"/>
    <cellStyle name="Comma 4 2 3 4 3 3" xfId="21882" xr:uid="{B254472F-45BD-4EA9-A941-DD52EE8F5C23}"/>
    <cellStyle name="Comma 4 2 3 4 4" xfId="9236" xr:uid="{60018F4F-B70A-4C11-A080-512E425AC449}"/>
    <cellStyle name="Comma 4 2 3 4 5" xfId="17665" xr:uid="{A8E0A610-D20A-48FB-84A2-352C981D7438}"/>
    <cellStyle name="Comma 4 2 3 5" xfId="1128" xr:uid="{00000000-0005-0000-0000-0000A5080000}"/>
    <cellStyle name="Comma 4 2 3 5 2" xfId="3359" xr:uid="{00000000-0005-0000-0000-0000A6080000}"/>
    <cellStyle name="Comma 4 2 3 5 2 2" xfId="7583" xr:uid="{00000000-0005-0000-0000-0000A7080000}"/>
    <cellStyle name="Comma 4 2 3 5 2 2 2" xfId="16012" xr:uid="{93A6EEF7-36E9-49B3-885D-BD6941603734}"/>
    <cellStyle name="Comma 4 2 3 5 2 2 3" xfId="24440" xr:uid="{732E4181-B39E-4754-BAF5-B4989A3A5643}"/>
    <cellStyle name="Comma 4 2 3 5 2 3" xfId="11794" xr:uid="{4193BE96-19BA-4414-9222-D28D25F5DE6D}"/>
    <cellStyle name="Comma 4 2 3 5 2 4" xfId="20223" xr:uid="{E63562CF-8868-4407-99DB-2123F0B0C8B8}"/>
    <cellStyle name="Comma 4 2 3 5 3" xfId="5438" xr:uid="{00000000-0005-0000-0000-0000A8080000}"/>
    <cellStyle name="Comma 4 2 3 5 3 2" xfId="13867" xr:uid="{C8CC5233-6860-43F2-9531-A137ABE53F62}"/>
    <cellStyle name="Comma 4 2 3 5 3 3" xfId="22295" xr:uid="{0F675639-C7F7-4523-A718-53688590BBC1}"/>
    <cellStyle name="Comma 4 2 3 5 4" xfId="9649" xr:uid="{B2FFF4A0-5B23-4341-B66A-43733ADE8CDF}"/>
    <cellStyle name="Comma 4 2 3 5 5" xfId="18078" xr:uid="{11CAF30E-E860-49F6-8C34-FDE7F3B18B88}"/>
    <cellStyle name="Comma 4 2 3 6" xfId="1542" xr:uid="{00000000-0005-0000-0000-0000A9080000}"/>
    <cellStyle name="Comma 4 2 3 6 2" xfId="3772" xr:uid="{00000000-0005-0000-0000-0000AA080000}"/>
    <cellStyle name="Comma 4 2 3 6 2 2" xfId="7996" xr:uid="{00000000-0005-0000-0000-0000AB080000}"/>
    <cellStyle name="Comma 4 2 3 6 2 2 2" xfId="16425" xr:uid="{6CC49EBE-7154-48EE-8446-E96F633C7891}"/>
    <cellStyle name="Comma 4 2 3 6 2 2 3" xfId="24853" xr:uid="{3989537F-6A76-4F88-9C1F-EE1A1A982DD3}"/>
    <cellStyle name="Comma 4 2 3 6 2 3" xfId="12207" xr:uid="{CF235B85-6A49-475C-857F-40F3E1854284}"/>
    <cellStyle name="Comma 4 2 3 6 2 4" xfId="20636" xr:uid="{7D741B76-4709-4B5E-9E2C-1533BAF08EDA}"/>
    <cellStyle name="Comma 4 2 3 6 3" xfId="5851" xr:uid="{00000000-0005-0000-0000-0000AC080000}"/>
    <cellStyle name="Comma 4 2 3 6 3 2" xfId="14280" xr:uid="{80724F70-FDFE-4985-BE75-CC814ABABD3E}"/>
    <cellStyle name="Comma 4 2 3 6 3 3" xfId="22708" xr:uid="{1FCD72FE-385F-42EC-ADAB-BEBA068D7823}"/>
    <cellStyle name="Comma 4 2 3 6 4" xfId="10062" xr:uid="{00684CE2-075E-4672-9BDB-0A46F3F6630A}"/>
    <cellStyle name="Comma 4 2 3 6 5" xfId="18491" xr:uid="{6D9B6377-0D00-4975-B4E9-7DEBFA40B510}"/>
    <cellStyle name="Comma 4 2 3 7" xfId="1956" xr:uid="{00000000-0005-0000-0000-0000AD080000}"/>
    <cellStyle name="Comma 4 2 3 7 2" xfId="4185" xr:uid="{00000000-0005-0000-0000-0000AE080000}"/>
    <cellStyle name="Comma 4 2 3 7 2 2" xfId="8409" xr:uid="{00000000-0005-0000-0000-0000AF080000}"/>
    <cellStyle name="Comma 4 2 3 7 2 2 2" xfId="16838" xr:uid="{D6DCAD3B-AFA8-4C29-8C50-DB5C004B343F}"/>
    <cellStyle name="Comma 4 2 3 7 2 2 3" xfId="25266" xr:uid="{04C9F812-3153-4834-B631-801C50E90D64}"/>
    <cellStyle name="Comma 4 2 3 7 2 3" xfId="12620" xr:uid="{D077B7DD-C2B1-4DBE-B1EC-28FEE4BA89D0}"/>
    <cellStyle name="Comma 4 2 3 7 2 4" xfId="21049" xr:uid="{F475A0E1-6337-470E-A5FC-AF64A5678C50}"/>
    <cellStyle name="Comma 4 2 3 7 3" xfId="6264" xr:uid="{00000000-0005-0000-0000-0000B0080000}"/>
    <cellStyle name="Comma 4 2 3 7 3 2" xfId="14693" xr:uid="{33416D50-AB79-4EE3-B895-1082370CB6DA}"/>
    <cellStyle name="Comma 4 2 3 7 3 3" xfId="23121" xr:uid="{3362B6C2-BE73-4DE9-B022-C46C00B6A950}"/>
    <cellStyle name="Comma 4 2 3 7 4" xfId="10475" xr:uid="{32E3B764-E21D-42C8-8025-C9F56C3F319B}"/>
    <cellStyle name="Comma 4 2 3 7 5" xfId="18904" xr:uid="{3F69BAE0-A4E2-4F14-970A-3F9BC8662FE7}"/>
    <cellStyle name="Comma 4 2 3 8" xfId="2391" xr:uid="{00000000-0005-0000-0000-0000B1080000}"/>
    <cellStyle name="Comma 4 2 3 8 2" xfId="6677" xr:uid="{00000000-0005-0000-0000-0000B2080000}"/>
    <cellStyle name="Comma 4 2 3 8 2 2" xfId="15106" xr:uid="{B1CD290E-CC4E-4336-8E8B-07CA98B76FA8}"/>
    <cellStyle name="Comma 4 2 3 8 2 3" xfId="23534" xr:uid="{33013C40-A0CA-4636-A34F-26B0F36E6443}"/>
    <cellStyle name="Comma 4 2 3 8 3" xfId="10888" xr:uid="{E52EFEAA-9722-43E4-B831-673A2DDF3441}"/>
    <cellStyle name="Comma 4 2 3 8 4" xfId="19317" xr:uid="{2D94C752-7B92-4909-9AAD-F5ACF145FE9D}"/>
    <cellStyle name="Comma 4 2 3 9" xfId="2374" xr:uid="{00000000-0005-0000-0000-0000B3080000}"/>
    <cellStyle name="Comma 4 2 4" xfId="140" xr:uid="{00000000-0005-0000-0000-0000B4080000}"/>
    <cellStyle name="Comma 4 2 4 10" xfId="4615" xr:uid="{00000000-0005-0000-0000-0000B5080000}"/>
    <cellStyle name="Comma 4 2 4 10 2" xfId="13044" xr:uid="{E44B0E46-68E3-479E-9725-5A66674447F5}"/>
    <cellStyle name="Comma 4 2 4 10 3" xfId="21472" xr:uid="{69193962-31DF-4986-B289-E31875EAABEE}"/>
    <cellStyle name="Comma 4 2 4 11" xfId="8826" xr:uid="{C261778B-A861-4242-9021-2A42E2465427}"/>
    <cellStyle name="Comma 4 2 4 12" xfId="17255" xr:uid="{5CBDDD2A-1F2B-405D-8EF0-11314E28AC15}"/>
    <cellStyle name="Comma 4 2 4 2" xfId="141" xr:uid="{00000000-0005-0000-0000-0000B6080000}"/>
    <cellStyle name="Comma 4 2 4 2 10" xfId="8827" xr:uid="{5121DB38-A225-47D5-A93F-80D83063B566}"/>
    <cellStyle name="Comma 4 2 4 2 11" xfId="17256" xr:uid="{896BE583-C05D-4306-97D9-72D5BECB2963}"/>
    <cellStyle name="Comma 4 2 4 2 2" xfId="680" xr:uid="{00000000-0005-0000-0000-0000B7080000}"/>
    <cellStyle name="Comma 4 2 4 2 2 2" xfId="2951" xr:uid="{00000000-0005-0000-0000-0000B8080000}"/>
    <cellStyle name="Comma 4 2 4 2 2 2 2" xfId="7175" xr:uid="{00000000-0005-0000-0000-0000B9080000}"/>
    <cellStyle name="Comma 4 2 4 2 2 2 2 2" xfId="15604" xr:uid="{DCF3ED0D-1744-47E4-AE84-AE1569087C00}"/>
    <cellStyle name="Comma 4 2 4 2 2 2 2 3" xfId="24032" xr:uid="{AAAD6759-8DBA-460A-9135-0FB7FB35A224}"/>
    <cellStyle name="Comma 4 2 4 2 2 2 3" xfId="11386" xr:uid="{7CA0E004-0F09-4D85-9C18-AA9711E7801D}"/>
    <cellStyle name="Comma 4 2 4 2 2 2 4" xfId="19815" xr:uid="{DD2A02ED-DD14-4FE2-A3F2-46296464890F}"/>
    <cellStyle name="Comma 4 2 4 2 2 3" xfId="5030" xr:uid="{00000000-0005-0000-0000-0000BA080000}"/>
    <cellStyle name="Comma 4 2 4 2 2 3 2" xfId="13459" xr:uid="{A6EE55E1-8D1C-4721-9C36-87C691783176}"/>
    <cellStyle name="Comma 4 2 4 2 2 3 3" xfId="21887" xr:uid="{DD0E6DE3-00BE-45C7-B275-E2FF13D49BDB}"/>
    <cellStyle name="Comma 4 2 4 2 2 4" xfId="9241" xr:uid="{9FCBE376-F735-4793-A72C-D6C94FDA3932}"/>
    <cellStyle name="Comma 4 2 4 2 2 5" xfId="17670" xr:uid="{11417DA2-9256-4BD6-909D-5982A340D907}"/>
    <cellStyle name="Comma 4 2 4 2 3" xfId="1133" xr:uid="{00000000-0005-0000-0000-0000BB080000}"/>
    <cellStyle name="Comma 4 2 4 2 3 2" xfId="3364" xr:uid="{00000000-0005-0000-0000-0000BC080000}"/>
    <cellStyle name="Comma 4 2 4 2 3 2 2" xfId="7588" xr:uid="{00000000-0005-0000-0000-0000BD080000}"/>
    <cellStyle name="Comma 4 2 4 2 3 2 2 2" xfId="16017" xr:uid="{5F7BB852-A95A-4D12-AF73-9244A1C78E66}"/>
    <cellStyle name="Comma 4 2 4 2 3 2 2 3" xfId="24445" xr:uid="{B6FE675E-9BA1-4ACC-8E96-031DABCF50D9}"/>
    <cellStyle name="Comma 4 2 4 2 3 2 3" xfId="11799" xr:uid="{2E307BA4-8F36-4365-804C-BA042D49E25C}"/>
    <cellStyle name="Comma 4 2 4 2 3 2 4" xfId="20228" xr:uid="{2E1DCDB6-0E00-44DC-A7B8-6A04F3BF35AF}"/>
    <cellStyle name="Comma 4 2 4 2 3 3" xfId="5443" xr:uid="{00000000-0005-0000-0000-0000BE080000}"/>
    <cellStyle name="Comma 4 2 4 2 3 3 2" xfId="13872" xr:uid="{1C168E24-293D-4553-9153-BA68B1E281F8}"/>
    <cellStyle name="Comma 4 2 4 2 3 3 3" xfId="22300" xr:uid="{FB2FCA31-A6AF-4145-A27B-04CAA66D3E51}"/>
    <cellStyle name="Comma 4 2 4 2 3 4" xfId="9654" xr:uid="{FE24220F-63C8-44A7-8C26-FA263817E279}"/>
    <cellStyle name="Comma 4 2 4 2 3 5" xfId="18083" xr:uid="{DC80B536-C3B2-4F60-AB5A-B47EEEE69CF2}"/>
    <cellStyle name="Comma 4 2 4 2 4" xfId="1547" xr:uid="{00000000-0005-0000-0000-0000BF080000}"/>
    <cellStyle name="Comma 4 2 4 2 4 2" xfId="3777" xr:uid="{00000000-0005-0000-0000-0000C0080000}"/>
    <cellStyle name="Comma 4 2 4 2 4 2 2" xfId="8001" xr:uid="{00000000-0005-0000-0000-0000C1080000}"/>
    <cellStyle name="Comma 4 2 4 2 4 2 2 2" xfId="16430" xr:uid="{B1D9B6D0-82A1-49B4-BCC6-7580F410402F}"/>
    <cellStyle name="Comma 4 2 4 2 4 2 2 3" xfId="24858" xr:uid="{21C3E0F1-5B54-49A7-B308-A30D3103650A}"/>
    <cellStyle name="Comma 4 2 4 2 4 2 3" xfId="12212" xr:uid="{3284EB4B-B444-4AA5-8A5E-B904CE3AEE6C}"/>
    <cellStyle name="Comma 4 2 4 2 4 2 4" xfId="20641" xr:uid="{CCB8990A-C0EA-4798-B279-AC4A964DEB9B}"/>
    <cellStyle name="Comma 4 2 4 2 4 3" xfId="5856" xr:uid="{00000000-0005-0000-0000-0000C2080000}"/>
    <cellStyle name="Comma 4 2 4 2 4 3 2" xfId="14285" xr:uid="{67539643-37CD-4CFF-858A-6D249EC602F2}"/>
    <cellStyle name="Comma 4 2 4 2 4 3 3" xfId="22713" xr:uid="{BEBB7D49-E8A2-4EA8-B34E-41CB661EA692}"/>
    <cellStyle name="Comma 4 2 4 2 4 4" xfId="10067" xr:uid="{D4246943-02FF-4340-9910-61A5CB6640F3}"/>
    <cellStyle name="Comma 4 2 4 2 4 5" xfId="18496" xr:uid="{8F1D3B84-DD19-4204-8239-812A2BBB7824}"/>
    <cellStyle name="Comma 4 2 4 2 5" xfId="1961" xr:uid="{00000000-0005-0000-0000-0000C3080000}"/>
    <cellStyle name="Comma 4 2 4 2 5 2" xfId="4190" xr:uid="{00000000-0005-0000-0000-0000C4080000}"/>
    <cellStyle name="Comma 4 2 4 2 5 2 2" xfId="8414" xr:uid="{00000000-0005-0000-0000-0000C5080000}"/>
    <cellStyle name="Comma 4 2 4 2 5 2 2 2" xfId="16843" xr:uid="{C886C711-7CB3-41D6-BDA0-1AC9FDA8C68F}"/>
    <cellStyle name="Comma 4 2 4 2 5 2 2 3" xfId="25271" xr:uid="{4D0D9752-F1D7-4CA1-94F0-3D1F75632BB6}"/>
    <cellStyle name="Comma 4 2 4 2 5 2 3" xfId="12625" xr:uid="{78691B62-562B-4928-AD10-82E63FB8E305}"/>
    <cellStyle name="Comma 4 2 4 2 5 2 4" xfId="21054" xr:uid="{AFEE0D2E-D53B-4622-A83F-9ADD35368957}"/>
    <cellStyle name="Comma 4 2 4 2 5 3" xfId="6269" xr:uid="{00000000-0005-0000-0000-0000C6080000}"/>
    <cellStyle name="Comma 4 2 4 2 5 3 2" xfId="14698" xr:uid="{F09C604F-5C5B-4361-A3C9-C4EF32F47BB9}"/>
    <cellStyle name="Comma 4 2 4 2 5 3 3" xfId="23126" xr:uid="{08EF0CC5-E41A-46B5-A542-0860069388D8}"/>
    <cellStyle name="Comma 4 2 4 2 5 4" xfId="10480" xr:uid="{A75EA20C-C3A1-4221-86A4-9A7DAB5E36FD}"/>
    <cellStyle name="Comma 4 2 4 2 5 5" xfId="18909" xr:uid="{B8F2F562-5B77-4B93-8C5C-D4926989AC92}"/>
    <cellStyle name="Comma 4 2 4 2 6" xfId="2396" xr:uid="{00000000-0005-0000-0000-0000C7080000}"/>
    <cellStyle name="Comma 4 2 4 2 6 2" xfId="6682" xr:uid="{00000000-0005-0000-0000-0000C8080000}"/>
    <cellStyle name="Comma 4 2 4 2 6 2 2" xfId="15111" xr:uid="{7CFBF2E7-2333-42EE-ADA1-5278952B2CDA}"/>
    <cellStyle name="Comma 4 2 4 2 6 2 3" xfId="23539" xr:uid="{C2BBF54A-7BCB-49DF-AEC5-3B8F3F08113D}"/>
    <cellStyle name="Comma 4 2 4 2 6 3" xfId="10893" xr:uid="{E57A9524-85E8-4317-B338-785FF2AA3FC2}"/>
    <cellStyle name="Comma 4 2 4 2 6 4" xfId="19322" xr:uid="{B66BE54E-6B13-43C1-AD63-608A51B92AEF}"/>
    <cellStyle name="Comma 4 2 4 2 7" xfId="2369" xr:uid="{00000000-0005-0000-0000-0000C9080000}"/>
    <cellStyle name="Comma 4 2 4 2 8" xfId="2774" xr:uid="{00000000-0005-0000-0000-0000CA080000}"/>
    <cellStyle name="Comma 4 2 4 2 8 2" xfId="6999" xr:uid="{00000000-0005-0000-0000-0000CB080000}"/>
    <cellStyle name="Comma 4 2 4 2 8 2 2" xfId="15428" xr:uid="{89A1AD0B-6240-410B-8BEF-C44E52535D6E}"/>
    <cellStyle name="Comma 4 2 4 2 8 2 3" xfId="23856" xr:uid="{054C1B1E-ED64-409D-A9E5-EA3DF6BBBB38}"/>
    <cellStyle name="Comma 4 2 4 2 8 3" xfId="11210" xr:uid="{FA962A68-8A44-41FE-9B1E-7C3C28C1716F}"/>
    <cellStyle name="Comma 4 2 4 2 8 4" xfId="19639" xr:uid="{E1B67C78-5DA2-41BC-A14E-7024238C42C9}"/>
    <cellStyle name="Comma 4 2 4 2 9" xfId="4616" xr:uid="{00000000-0005-0000-0000-0000CC080000}"/>
    <cellStyle name="Comma 4 2 4 2 9 2" xfId="13045" xr:uid="{FC7BCCB8-43C3-4BAA-9812-DC209F9D6CD1}"/>
    <cellStyle name="Comma 4 2 4 2 9 3" xfId="21473" xr:uid="{3E36CB9B-38AD-4FC5-8D53-0AC44AB942A8}"/>
    <cellStyle name="Comma 4 2 4 3" xfId="679" xr:uid="{00000000-0005-0000-0000-0000CD080000}"/>
    <cellStyle name="Comma 4 2 4 3 2" xfId="2950" xr:uid="{00000000-0005-0000-0000-0000CE080000}"/>
    <cellStyle name="Comma 4 2 4 3 2 2" xfId="7174" xr:uid="{00000000-0005-0000-0000-0000CF080000}"/>
    <cellStyle name="Comma 4 2 4 3 2 2 2" xfId="15603" xr:uid="{E37F9B8E-45FC-4406-A24D-5C31FBC87CE4}"/>
    <cellStyle name="Comma 4 2 4 3 2 2 3" xfId="24031" xr:uid="{E359CE48-9DA2-417D-86F9-E22A90618B87}"/>
    <cellStyle name="Comma 4 2 4 3 2 3" xfId="11385" xr:uid="{88D3BF83-81F1-45A2-9723-E94ECCE8B0D8}"/>
    <cellStyle name="Comma 4 2 4 3 2 4" xfId="19814" xr:uid="{D83EBDC1-839B-4C3E-AD2D-CA707A44567B}"/>
    <cellStyle name="Comma 4 2 4 3 3" xfId="5029" xr:uid="{00000000-0005-0000-0000-0000D0080000}"/>
    <cellStyle name="Comma 4 2 4 3 3 2" xfId="13458" xr:uid="{988BE1B4-DB9D-4BF3-8283-CEC76D333E71}"/>
    <cellStyle name="Comma 4 2 4 3 3 3" xfId="21886" xr:uid="{3A97C376-C862-4FC0-A2D8-AA3C7576B1A4}"/>
    <cellStyle name="Comma 4 2 4 3 4" xfId="9240" xr:uid="{8DA6632D-10B4-4CEA-B296-CE8B3570EDC3}"/>
    <cellStyle name="Comma 4 2 4 3 5" xfId="17669" xr:uid="{40E9FB2B-6474-4985-B423-2FD3892393C1}"/>
    <cellStyle name="Comma 4 2 4 4" xfId="1132" xr:uid="{00000000-0005-0000-0000-0000D1080000}"/>
    <cellStyle name="Comma 4 2 4 4 2" xfId="3363" xr:uid="{00000000-0005-0000-0000-0000D2080000}"/>
    <cellStyle name="Comma 4 2 4 4 2 2" xfId="7587" xr:uid="{00000000-0005-0000-0000-0000D3080000}"/>
    <cellStyle name="Comma 4 2 4 4 2 2 2" xfId="16016" xr:uid="{91C5152D-DC27-4B25-9EDC-D90814BCC28E}"/>
    <cellStyle name="Comma 4 2 4 4 2 2 3" xfId="24444" xr:uid="{6AEBB40F-984D-459B-ABE1-D6FB44DB07E8}"/>
    <cellStyle name="Comma 4 2 4 4 2 3" xfId="11798" xr:uid="{EC4A7B99-8FF8-4FED-9CA6-F94E474C52CA}"/>
    <cellStyle name="Comma 4 2 4 4 2 4" xfId="20227" xr:uid="{D5C72A18-6B7D-4614-9144-4A4E7E04FF44}"/>
    <cellStyle name="Comma 4 2 4 4 3" xfId="5442" xr:uid="{00000000-0005-0000-0000-0000D4080000}"/>
    <cellStyle name="Comma 4 2 4 4 3 2" xfId="13871" xr:uid="{F5228AE9-99B8-4445-A1E0-2C8E8FC72558}"/>
    <cellStyle name="Comma 4 2 4 4 3 3" xfId="22299" xr:uid="{2CB82AD6-20A6-4460-B2C8-F267E1D5536A}"/>
    <cellStyle name="Comma 4 2 4 4 4" xfId="9653" xr:uid="{A9E3949D-06C9-4281-B99F-F82A5D7B0071}"/>
    <cellStyle name="Comma 4 2 4 4 5" xfId="18082" xr:uid="{979138D8-2960-45F8-8323-D11CEEC4B884}"/>
    <cellStyle name="Comma 4 2 4 5" xfId="1546" xr:uid="{00000000-0005-0000-0000-0000D5080000}"/>
    <cellStyle name="Comma 4 2 4 5 2" xfId="3776" xr:uid="{00000000-0005-0000-0000-0000D6080000}"/>
    <cellStyle name="Comma 4 2 4 5 2 2" xfId="8000" xr:uid="{00000000-0005-0000-0000-0000D7080000}"/>
    <cellStyle name="Comma 4 2 4 5 2 2 2" xfId="16429" xr:uid="{3EBD1608-A5FA-4ED6-B2B8-1AA05DF4D7AE}"/>
    <cellStyle name="Comma 4 2 4 5 2 2 3" xfId="24857" xr:uid="{3A2A094A-97B0-42DD-9247-27CBD27786FA}"/>
    <cellStyle name="Comma 4 2 4 5 2 3" xfId="12211" xr:uid="{88D2799E-358D-4071-AE4E-75E4C11A6A1A}"/>
    <cellStyle name="Comma 4 2 4 5 2 4" xfId="20640" xr:uid="{BC405DEE-9E19-4B0C-B6AE-A8153CE2E12A}"/>
    <cellStyle name="Comma 4 2 4 5 3" xfId="5855" xr:uid="{00000000-0005-0000-0000-0000D8080000}"/>
    <cellStyle name="Comma 4 2 4 5 3 2" xfId="14284" xr:uid="{307E5282-FCE6-4706-A6DD-1BCD7CFE7933}"/>
    <cellStyle name="Comma 4 2 4 5 3 3" xfId="22712" xr:uid="{FF7724B3-6E21-4328-A00E-023D7C636C66}"/>
    <cellStyle name="Comma 4 2 4 5 4" xfId="10066" xr:uid="{8FDB0584-BFC4-4D09-BACE-B6797344BEC7}"/>
    <cellStyle name="Comma 4 2 4 5 5" xfId="18495" xr:uid="{1CD07858-44E9-4BDC-BF0E-CD19E71E1627}"/>
    <cellStyle name="Comma 4 2 4 6" xfId="1960" xr:uid="{00000000-0005-0000-0000-0000D9080000}"/>
    <cellStyle name="Comma 4 2 4 6 2" xfId="4189" xr:uid="{00000000-0005-0000-0000-0000DA080000}"/>
    <cellStyle name="Comma 4 2 4 6 2 2" xfId="8413" xr:uid="{00000000-0005-0000-0000-0000DB080000}"/>
    <cellStyle name="Comma 4 2 4 6 2 2 2" xfId="16842" xr:uid="{D97FA4C0-9B65-479A-AB77-D2F45516AE2D}"/>
    <cellStyle name="Comma 4 2 4 6 2 2 3" xfId="25270" xr:uid="{1C0BEF92-77D1-4272-BE40-10BBF45B0DB0}"/>
    <cellStyle name="Comma 4 2 4 6 2 3" xfId="12624" xr:uid="{94DD2C72-091E-4328-86A0-3706B748CE4E}"/>
    <cellStyle name="Comma 4 2 4 6 2 4" xfId="21053" xr:uid="{504322A4-3C33-44B2-8441-6C07338E5639}"/>
    <cellStyle name="Comma 4 2 4 6 3" xfId="6268" xr:uid="{00000000-0005-0000-0000-0000DC080000}"/>
    <cellStyle name="Comma 4 2 4 6 3 2" xfId="14697" xr:uid="{A0949040-1C8C-4618-BB4D-69C19942355B}"/>
    <cellStyle name="Comma 4 2 4 6 3 3" xfId="23125" xr:uid="{FC90ACE2-CC99-4808-8F0B-19A515F4E9E2}"/>
    <cellStyle name="Comma 4 2 4 6 4" xfId="10479" xr:uid="{7F608A93-7163-4FB5-AD75-A92009B8A385}"/>
    <cellStyle name="Comma 4 2 4 6 5" xfId="18908" xr:uid="{4F65B4CD-7C89-4637-98FB-53D4503BA1B0}"/>
    <cellStyle name="Comma 4 2 4 7" xfId="2395" xr:uid="{00000000-0005-0000-0000-0000DD080000}"/>
    <cellStyle name="Comma 4 2 4 7 2" xfId="6681" xr:uid="{00000000-0005-0000-0000-0000DE080000}"/>
    <cellStyle name="Comma 4 2 4 7 2 2" xfId="15110" xr:uid="{DCF1B2DE-BF09-430F-8A5D-CF0E6E028C21}"/>
    <cellStyle name="Comma 4 2 4 7 2 3" xfId="23538" xr:uid="{4654131B-02E6-485A-AE16-D1863B0F5CCD}"/>
    <cellStyle name="Comma 4 2 4 7 3" xfId="10892" xr:uid="{F707077C-1038-4C25-BBE9-4E0EAF509D1B}"/>
    <cellStyle name="Comma 4 2 4 7 4" xfId="19321" xr:uid="{18839C84-1E96-425D-9CE4-6DFCA976E619}"/>
    <cellStyle name="Comma 4 2 4 8" xfId="2370" xr:uid="{00000000-0005-0000-0000-0000DF080000}"/>
    <cellStyle name="Comma 4 2 4 9" xfId="2773" xr:uid="{00000000-0005-0000-0000-0000E0080000}"/>
    <cellStyle name="Comma 4 2 4 9 2" xfId="6998" xr:uid="{00000000-0005-0000-0000-0000E1080000}"/>
    <cellStyle name="Comma 4 2 4 9 2 2" xfId="15427" xr:uid="{9611799B-2286-4DE9-8241-1C8981B957C2}"/>
    <cellStyle name="Comma 4 2 4 9 2 3" xfId="23855" xr:uid="{64944C2C-C8C9-4D39-9DBF-E0ADC22207E1}"/>
    <cellStyle name="Comma 4 2 4 9 3" xfId="11209" xr:uid="{BECA788F-8235-48AE-B7D7-E3402739B3DB}"/>
    <cellStyle name="Comma 4 2 4 9 4" xfId="19638" xr:uid="{5166B0C5-E27D-44C4-8426-87DCCC287F07}"/>
    <cellStyle name="Comma 4 2 5" xfId="142" xr:uid="{00000000-0005-0000-0000-0000E2080000}"/>
    <cellStyle name="Comma 4 2 5 10" xfId="8828" xr:uid="{97459865-5F41-4F3E-9232-A203C2576263}"/>
    <cellStyle name="Comma 4 2 5 11" xfId="17257" xr:uid="{B2CEA43D-44EF-41C4-88B3-0323F1656F4B}"/>
    <cellStyle name="Comma 4 2 5 2" xfId="681" xr:uid="{00000000-0005-0000-0000-0000E3080000}"/>
    <cellStyle name="Comma 4 2 5 2 2" xfId="2952" xr:uid="{00000000-0005-0000-0000-0000E4080000}"/>
    <cellStyle name="Comma 4 2 5 2 2 2" xfId="7176" xr:uid="{00000000-0005-0000-0000-0000E5080000}"/>
    <cellStyle name="Comma 4 2 5 2 2 2 2" xfId="15605" xr:uid="{1A9EB84A-76E3-4108-AD14-03057D1D9B9C}"/>
    <cellStyle name="Comma 4 2 5 2 2 2 3" xfId="24033" xr:uid="{57472015-9322-4D8B-ACC3-D1B4A7AEA92F}"/>
    <cellStyle name="Comma 4 2 5 2 2 3" xfId="11387" xr:uid="{CA7EBB3D-4889-4559-A3EB-1191B07DA548}"/>
    <cellStyle name="Comma 4 2 5 2 2 4" xfId="19816" xr:uid="{15B28F73-F30F-41D3-9D2E-ED08977766EA}"/>
    <cellStyle name="Comma 4 2 5 2 3" xfId="5031" xr:uid="{00000000-0005-0000-0000-0000E6080000}"/>
    <cellStyle name="Comma 4 2 5 2 3 2" xfId="13460" xr:uid="{AFF81E56-6EB7-4491-B735-7959676629DF}"/>
    <cellStyle name="Comma 4 2 5 2 3 3" xfId="21888" xr:uid="{42C64714-FCF3-4DFE-8D57-677C23E7BE23}"/>
    <cellStyle name="Comma 4 2 5 2 4" xfId="9242" xr:uid="{73871D40-9890-4160-8B3D-01413F0C08C2}"/>
    <cellStyle name="Comma 4 2 5 2 5" xfId="17671" xr:uid="{640F12E5-5C3F-4D74-A603-90BCB68160BF}"/>
    <cellStyle name="Comma 4 2 5 3" xfId="1134" xr:uid="{00000000-0005-0000-0000-0000E7080000}"/>
    <cellStyle name="Comma 4 2 5 3 2" xfId="3365" xr:uid="{00000000-0005-0000-0000-0000E8080000}"/>
    <cellStyle name="Comma 4 2 5 3 2 2" xfId="7589" xr:uid="{00000000-0005-0000-0000-0000E9080000}"/>
    <cellStyle name="Comma 4 2 5 3 2 2 2" xfId="16018" xr:uid="{929FA598-0C78-4894-8216-AE8B766D5992}"/>
    <cellStyle name="Comma 4 2 5 3 2 2 3" xfId="24446" xr:uid="{68907FD1-F176-4C16-A8AD-8F93EC7B640C}"/>
    <cellStyle name="Comma 4 2 5 3 2 3" xfId="11800" xr:uid="{E5FB84A6-35A9-4989-8F8F-EF46F6BA42E4}"/>
    <cellStyle name="Comma 4 2 5 3 2 4" xfId="20229" xr:uid="{E0161BA2-DEC1-4089-884D-95779EF250B1}"/>
    <cellStyle name="Comma 4 2 5 3 3" xfId="5444" xr:uid="{00000000-0005-0000-0000-0000EA080000}"/>
    <cellStyle name="Comma 4 2 5 3 3 2" xfId="13873" xr:uid="{349FD5D8-6D40-44D2-9581-59F99AEFF319}"/>
    <cellStyle name="Comma 4 2 5 3 3 3" xfId="22301" xr:uid="{9C8D8F31-781C-4D17-88CF-C76988AAE761}"/>
    <cellStyle name="Comma 4 2 5 3 4" xfId="9655" xr:uid="{20BE20F2-DC19-41C1-B4F5-A735BF1B3A7B}"/>
    <cellStyle name="Comma 4 2 5 3 5" xfId="18084" xr:uid="{F85439AA-86F3-4389-A174-50E06910131F}"/>
    <cellStyle name="Comma 4 2 5 4" xfId="1548" xr:uid="{00000000-0005-0000-0000-0000EB080000}"/>
    <cellStyle name="Comma 4 2 5 4 2" xfId="3778" xr:uid="{00000000-0005-0000-0000-0000EC080000}"/>
    <cellStyle name="Comma 4 2 5 4 2 2" xfId="8002" xr:uid="{00000000-0005-0000-0000-0000ED080000}"/>
    <cellStyle name="Comma 4 2 5 4 2 2 2" xfId="16431" xr:uid="{AC904BCC-16BB-4995-A448-2A6745470D10}"/>
    <cellStyle name="Comma 4 2 5 4 2 2 3" xfId="24859" xr:uid="{054CD764-ECE5-4FAE-87D8-3DFDC2C31B4D}"/>
    <cellStyle name="Comma 4 2 5 4 2 3" xfId="12213" xr:uid="{D27AB98F-8000-49F4-8E5C-71A40D7FA392}"/>
    <cellStyle name="Comma 4 2 5 4 2 4" xfId="20642" xr:uid="{4F1A57C6-6C34-46CA-A71C-5BE4D735D815}"/>
    <cellStyle name="Comma 4 2 5 4 3" xfId="5857" xr:uid="{00000000-0005-0000-0000-0000EE080000}"/>
    <cellStyle name="Comma 4 2 5 4 3 2" xfId="14286" xr:uid="{C85CA5BF-4146-46A5-A773-538B17EF328D}"/>
    <cellStyle name="Comma 4 2 5 4 3 3" xfId="22714" xr:uid="{9CA123AF-4A33-4C72-AD55-30C4946A3900}"/>
    <cellStyle name="Comma 4 2 5 4 4" xfId="10068" xr:uid="{98D0C89B-EBD2-4852-B4D2-7FF8B26D5A7A}"/>
    <cellStyle name="Comma 4 2 5 4 5" xfId="18497" xr:uid="{0BB67857-65D8-43FC-A279-CD95E8570788}"/>
    <cellStyle name="Comma 4 2 5 5" xfId="1962" xr:uid="{00000000-0005-0000-0000-0000EF080000}"/>
    <cellStyle name="Comma 4 2 5 5 2" xfId="4191" xr:uid="{00000000-0005-0000-0000-0000F0080000}"/>
    <cellStyle name="Comma 4 2 5 5 2 2" xfId="8415" xr:uid="{00000000-0005-0000-0000-0000F1080000}"/>
    <cellStyle name="Comma 4 2 5 5 2 2 2" xfId="16844" xr:uid="{E7D391D3-9543-4920-897E-EF2583C22740}"/>
    <cellStyle name="Comma 4 2 5 5 2 2 3" xfId="25272" xr:uid="{9BD86A26-097B-4DDD-9BAF-B6DAF5CEBADA}"/>
    <cellStyle name="Comma 4 2 5 5 2 3" xfId="12626" xr:uid="{60C2AF75-3B9F-4C5B-9A32-231A8EFACF0F}"/>
    <cellStyle name="Comma 4 2 5 5 2 4" xfId="21055" xr:uid="{CE434E16-E7BF-482F-BF54-4BA907F09347}"/>
    <cellStyle name="Comma 4 2 5 5 3" xfId="6270" xr:uid="{00000000-0005-0000-0000-0000F2080000}"/>
    <cellStyle name="Comma 4 2 5 5 3 2" xfId="14699" xr:uid="{06B84DC9-4FDD-4536-9EB5-CF46EB053BF6}"/>
    <cellStyle name="Comma 4 2 5 5 3 3" xfId="23127" xr:uid="{6C294AAA-95BB-4677-98D2-0C026E59BF85}"/>
    <cellStyle name="Comma 4 2 5 5 4" xfId="10481" xr:uid="{62E5F41A-5BE9-485C-9541-30FBA4F5C6D1}"/>
    <cellStyle name="Comma 4 2 5 5 5" xfId="18910" xr:uid="{B118A2A8-2442-4600-9DA9-4B9AA0FCFF38}"/>
    <cellStyle name="Comma 4 2 5 6" xfId="2397" xr:uid="{00000000-0005-0000-0000-0000F3080000}"/>
    <cellStyle name="Comma 4 2 5 6 2" xfId="6683" xr:uid="{00000000-0005-0000-0000-0000F4080000}"/>
    <cellStyle name="Comma 4 2 5 6 2 2" xfId="15112" xr:uid="{14124210-87CA-4DEA-B472-7BB643EEB3C3}"/>
    <cellStyle name="Comma 4 2 5 6 2 3" xfId="23540" xr:uid="{0837F6AF-784B-4A0A-B147-F6C0F4DBD23A}"/>
    <cellStyle name="Comma 4 2 5 6 3" xfId="10894" xr:uid="{C64A1A00-400B-45DF-A928-E46D6EE47D9D}"/>
    <cellStyle name="Comma 4 2 5 6 4" xfId="19323" xr:uid="{6471A765-88CB-404E-B24B-077353F1B56D}"/>
    <cellStyle name="Comma 4 2 5 7" xfId="2368" xr:uid="{00000000-0005-0000-0000-0000F5080000}"/>
    <cellStyle name="Comma 4 2 5 8" xfId="2775" xr:uid="{00000000-0005-0000-0000-0000F6080000}"/>
    <cellStyle name="Comma 4 2 5 8 2" xfId="7000" xr:uid="{00000000-0005-0000-0000-0000F7080000}"/>
    <cellStyle name="Comma 4 2 5 8 2 2" xfId="15429" xr:uid="{0325DAE5-9E03-42D2-A835-40FE538C1DDD}"/>
    <cellStyle name="Comma 4 2 5 8 2 3" xfId="23857" xr:uid="{CC9548D1-A8B4-47A4-8C53-1060F5A1C6C3}"/>
    <cellStyle name="Comma 4 2 5 8 3" xfId="11211" xr:uid="{DFB8FFFB-AE28-4742-9D69-5EE3165583E9}"/>
    <cellStyle name="Comma 4 2 5 8 4" xfId="19640" xr:uid="{D1A04063-E1A0-4F7C-B926-AD9F9AB40AAB}"/>
    <cellStyle name="Comma 4 2 5 9" xfId="4617" xr:uid="{00000000-0005-0000-0000-0000F8080000}"/>
    <cellStyle name="Comma 4 2 5 9 2" xfId="13046" xr:uid="{3B0C8A6C-8D3E-49A4-808C-8C01376363FB}"/>
    <cellStyle name="Comma 4 2 5 9 3" xfId="21474" xr:uid="{65DB0C86-5939-4221-89D9-1ECA7A7F053D}"/>
    <cellStyle name="Comma 4 2 6" xfId="143" xr:uid="{00000000-0005-0000-0000-0000F9080000}"/>
    <cellStyle name="Comma 4 2 6 10" xfId="8829" xr:uid="{402C9CCD-CAEE-48E4-96D4-30559238586D}"/>
    <cellStyle name="Comma 4 2 6 11" xfId="17258" xr:uid="{E5F01333-E7C8-4AC8-A595-84BEBC925717}"/>
    <cellStyle name="Comma 4 2 6 2" xfId="682" xr:uid="{00000000-0005-0000-0000-0000FA080000}"/>
    <cellStyle name="Comma 4 2 6 2 2" xfId="2953" xr:uid="{00000000-0005-0000-0000-0000FB080000}"/>
    <cellStyle name="Comma 4 2 6 2 2 2" xfId="7177" xr:uid="{00000000-0005-0000-0000-0000FC080000}"/>
    <cellStyle name="Comma 4 2 6 2 2 2 2" xfId="15606" xr:uid="{36A92FAB-DB85-4D4B-8436-9B85F48A3682}"/>
    <cellStyle name="Comma 4 2 6 2 2 2 3" xfId="24034" xr:uid="{79B28495-2A61-4075-A46E-D05807F8EE42}"/>
    <cellStyle name="Comma 4 2 6 2 2 3" xfId="11388" xr:uid="{E89DCE92-88D6-4F98-94D0-3002EE146DB9}"/>
    <cellStyle name="Comma 4 2 6 2 2 4" xfId="19817" xr:uid="{CFDC8C7C-ADDD-46E3-81AF-E039D5C0C238}"/>
    <cellStyle name="Comma 4 2 6 2 3" xfId="5032" xr:uid="{00000000-0005-0000-0000-0000FD080000}"/>
    <cellStyle name="Comma 4 2 6 2 3 2" xfId="13461" xr:uid="{6ABDFC4A-F544-4B86-A058-650C916CAE93}"/>
    <cellStyle name="Comma 4 2 6 2 3 3" xfId="21889" xr:uid="{31740A8B-BDDF-4E0D-92CA-415423BC13A3}"/>
    <cellStyle name="Comma 4 2 6 2 4" xfId="9243" xr:uid="{0AE68199-02D6-450C-A748-7C7B07C93343}"/>
    <cellStyle name="Comma 4 2 6 2 5" xfId="17672" xr:uid="{D99F312F-8376-4E32-A7F7-2DA35E63AA56}"/>
    <cellStyle name="Comma 4 2 6 3" xfId="1135" xr:uid="{00000000-0005-0000-0000-0000FE080000}"/>
    <cellStyle name="Comma 4 2 6 3 2" xfId="3366" xr:uid="{00000000-0005-0000-0000-0000FF080000}"/>
    <cellStyle name="Comma 4 2 6 3 2 2" xfId="7590" xr:uid="{00000000-0005-0000-0000-000000090000}"/>
    <cellStyle name="Comma 4 2 6 3 2 2 2" xfId="16019" xr:uid="{F8A8F63D-3644-464D-9558-D539A95DCA9E}"/>
    <cellStyle name="Comma 4 2 6 3 2 2 3" xfId="24447" xr:uid="{626816D3-B82C-4310-8F4F-DBF60F0A912E}"/>
    <cellStyle name="Comma 4 2 6 3 2 3" xfId="11801" xr:uid="{44428C4C-8743-45BC-B7A5-A2DDCCDC2F39}"/>
    <cellStyle name="Comma 4 2 6 3 2 4" xfId="20230" xr:uid="{EAB5757A-C09A-46A4-8896-E4A0C345F34C}"/>
    <cellStyle name="Comma 4 2 6 3 3" xfId="5445" xr:uid="{00000000-0005-0000-0000-000001090000}"/>
    <cellStyle name="Comma 4 2 6 3 3 2" xfId="13874" xr:uid="{1CF324E9-ED02-41FF-9CE0-4D36A2201C11}"/>
    <cellStyle name="Comma 4 2 6 3 3 3" xfId="22302" xr:uid="{EDCD0FDF-049B-4A3A-97DD-73F6400083DE}"/>
    <cellStyle name="Comma 4 2 6 3 4" xfId="9656" xr:uid="{06D5AAED-913D-475B-B218-CDD24F000D62}"/>
    <cellStyle name="Comma 4 2 6 3 5" xfId="18085" xr:uid="{8730FDCE-5272-4B7F-A05B-03BCD084E0EC}"/>
    <cellStyle name="Comma 4 2 6 4" xfId="1549" xr:uid="{00000000-0005-0000-0000-000002090000}"/>
    <cellStyle name="Comma 4 2 6 4 2" xfId="3779" xr:uid="{00000000-0005-0000-0000-000003090000}"/>
    <cellStyle name="Comma 4 2 6 4 2 2" xfId="8003" xr:uid="{00000000-0005-0000-0000-000004090000}"/>
    <cellStyle name="Comma 4 2 6 4 2 2 2" xfId="16432" xr:uid="{80785FD6-EB61-4F4E-9EBB-285A48DCF157}"/>
    <cellStyle name="Comma 4 2 6 4 2 2 3" xfId="24860" xr:uid="{BD3F0AA2-3045-45CC-85FD-D03CB56EE619}"/>
    <cellStyle name="Comma 4 2 6 4 2 3" xfId="12214" xr:uid="{BEB503B2-6C69-4726-B029-3A31FA13A985}"/>
    <cellStyle name="Comma 4 2 6 4 2 4" xfId="20643" xr:uid="{43594889-1C8D-4D07-B85C-148E43935E8E}"/>
    <cellStyle name="Comma 4 2 6 4 3" xfId="5858" xr:uid="{00000000-0005-0000-0000-000005090000}"/>
    <cellStyle name="Comma 4 2 6 4 3 2" xfId="14287" xr:uid="{3E4C9A06-4627-4625-B4E6-B0C603F1E3FE}"/>
    <cellStyle name="Comma 4 2 6 4 3 3" xfId="22715" xr:uid="{4AA0C56D-30ED-4DDD-B451-C1AC5449B15A}"/>
    <cellStyle name="Comma 4 2 6 4 4" xfId="10069" xr:uid="{627803B4-418B-402D-ABBE-081B2E9D87A1}"/>
    <cellStyle name="Comma 4 2 6 4 5" xfId="18498" xr:uid="{EF190D0C-A873-404C-A915-9C31EA249F33}"/>
    <cellStyle name="Comma 4 2 6 5" xfId="1963" xr:uid="{00000000-0005-0000-0000-000006090000}"/>
    <cellStyle name="Comma 4 2 6 5 2" xfId="4192" xr:uid="{00000000-0005-0000-0000-000007090000}"/>
    <cellStyle name="Comma 4 2 6 5 2 2" xfId="8416" xr:uid="{00000000-0005-0000-0000-000008090000}"/>
    <cellStyle name="Comma 4 2 6 5 2 2 2" xfId="16845" xr:uid="{4BCBD615-7671-4310-B6C8-8DB94C2E3514}"/>
    <cellStyle name="Comma 4 2 6 5 2 2 3" xfId="25273" xr:uid="{C88933A7-6A64-45C7-8AEB-4456872F86CD}"/>
    <cellStyle name="Comma 4 2 6 5 2 3" xfId="12627" xr:uid="{45D59E57-3DF0-44BF-87CA-3D6FAF6E484C}"/>
    <cellStyle name="Comma 4 2 6 5 2 4" xfId="21056" xr:uid="{9AD6E172-61AA-4F4C-AA7C-B0297E6F1B5D}"/>
    <cellStyle name="Comma 4 2 6 5 3" xfId="6271" xr:uid="{00000000-0005-0000-0000-000009090000}"/>
    <cellStyle name="Comma 4 2 6 5 3 2" xfId="14700" xr:uid="{AB52C34B-4671-4014-9538-B25956D7B9B0}"/>
    <cellStyle name="Comma 4 2 6 5 3 3" xfId="23128" xr:uid="{4234946C-2C16-4C78-9C82-BF51FC668209}"/>
    <cellStyle name="Comma 4 2 6 5 4" xfId="10482" xr:uid="{7FE54327-B6D6-4982-912D-71CD826F50A8}"/>
    <cellStyle name="Comma 4 2 6 5 5" xfId="18911" xr:uid="{F2F1E83C-E30E-43D6-AA32-FE10FDDBE0C7}"/>
    <cellStyle name="Comma 4 2 6 6" xfId="2398" xr:uid="{00000000-0005-0000-0000-00000A090000}"/>
    <cellStyle name="Comma 4 2 6 6 2" xfId="6684" xr:uid="{00000000-0005-0000-0000-00000B090000}"/>
    <cellStyle name="Comma 4 2 6 6 2 2" xfId="15113" xr:uid="{049E4513-4CD1-4A80-A17E-360C2F4DBB62}"/>
    <cellStyle name="Comma 4 2 6 6 2 3" xfId="23541" xr:uid="{D22630C7-77FC-4A80-B696-C789F7C64526}"/>
    <cellStyle name="Comma 4 2 6 6 3" xfId="10895" xr:uid="{3F562498-1D5F-4278-8397-4944D4DCB244}"/>
    <cellStyle name="Comma 4 2 6 6 4" xfId="19324" xr:uid="{72DC6824-2271-4E33-8286-7CDFED8A1A8B}"/>
    <cellStyle name="Comma 4 2 6 7" xfId="2367" xr:uid="{00000000-0005-0000-0000-00000C090000}"/>
    <cellStyle name="Comma 4 2 6 8" xfId="2776" xr:uid="{00000000-0005-0000-0000-00000D090000}"/>
    <cellStyle name="Comma 4 2 6 8 2" xfId="7001" xr:uid="{00000000-0005-0000-0000-00000E090000}"/>
    <cellStyle name="Comma 4 2 6 8 2 2" xfId="15430" xr:uid="{7ED05ECD-4200-4A8D-94A8-5887BBE24EB4}"/>
    <cellStyle name="Comma 4 2 6 8 2 3" xfId="23858" xr:uid="{6165CACA-0AA5-4AB7-86F6-05E29849DB6D}"/>
    <cellStyle name="Comma 4 2 6 8 3" xfId="11212" xr:uid="{D5BA20A2-D25C-4A7A-8C98-523876401080}"/>
    <cellStyle name="Comma 4 2 6 8 4" xfId="19641" xr:uid="{D0E10359-B1D4-4DF3-87CB-FA0B42779510}"/>
    <cellStyle name="Comma 4 2 6 9" xfId="4618" xr:uid="{00000000-0005-0000-0000-00000F090000}"/>
    <cellStyle name="Comma 4 2 6 9 2" xfId="13047" xr:uid="{BC5E991F-B181-4D64-B372-5BF9CD71BEDD}"/>
    <cellStyle name="Comma 4 2 6 9 3" xfId="21475" xr:uid="{41B6FF09-FBB2-40E7-ACC3-A337C7786218}"/>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0 2 2" xfId="15431" xr:uid="{73A5750B-34C3-4F02-981D-18C233A0CBAF}"/>
    <cellStyle name="Comma 4 3 2 10 2 3" xfId="23859" xr:uid="{FCC01F9C-DDB8-4C96-ACDA-F4A327357A00}"/>
    <cellStyle name="Comma 4 3 2 10 3" xfId="11213" xr:uid="{79D5CAC7-97DF-46C9-922B-4163B88B361F}"/>
    <cellStyle name="Comma 4 3 2 10 4" xfId="19642" xr:uid="{74D9177F-8C62-4F51-8897-FE7688337664}"/>
    <cellStyle name="Comma 4 3 2 11" xfId="4619" xr:uid="{00000000-0005-0000-0000-000014090000}"/>
    <cellStyle name="Comma 4 3 2 11 2" xfId="13048" xr:uid="{675DBF00-7B9A-4F48-8006-4350C6B777F9}"/>
    <cellStyle name="Comma 4 3 2 11 3" xfId="21476" xr:uid="{BA3AD173-92D5-47D1-A19E-A72C2D536E4F}"/>
    <cellStyle name="Comma 4 3 2 12" xfId="8830" xr:uid="{C17FCDD8-E048-4F35-9C69-DDDEAE453B44}"/>
    <cellStyle name="Comma 4 3 2 13" xfId="17259" xr:uid="{7E05DD27-D611-4309-9ED0-DA501DDF6057}"/>
    <cellStyle name="Comma 4 3 2 2" xfId="146" xr:uid="{00000000-0005-0000-0000-000015090000}"/>
    <cellStyle name="Comma 4 3 2 2 10" xfId="4620" xr:uid="{00000000-0005-0000-0000-000016090000}"/>
    <cellStyle name="Comma 4 3 2 2 10 2" xfId="13049" xr:uid="{3D8769C4-93E2-44BA-BC1C-62804AD7A012}"/>
    <cellStyle name="Comma 4 3 2 2 10 3" xfId="21477" xr:uid="{D848C875-D59C-4123-9EAB-3D7C02BBCA76}"/>
    <cellStyle name="Comma 4 3 2 2 11" xfId="8831" xr:uid="{9D5E35F2-60F9-4F34-8A18-05EADD388980}"/>
    <cellStyle name="Comma 4 3 2 2 12" xfId="17260" xr:uid="{20138147-4299-4027-B6AF-F1AE3E287C48}"/>
    <cellStyle name="Comma 4 3 2 2 2" xfId="147" xr:uid="{00000000-0005-0000-0000-000017090000}"/>
    <cellStyle name="Comma 4 3 2 2 2 10" xfId="8832" xr:uid="{821E86E7-BD39-468B-BF24-E2DDBCF189B8}"/>
    <cellStyle name="Comma 4 3 2 2 2 11" xfId="17261" xr:uid="{E98DA01D-03D1-421B-A83E-AD9B48CF9F6F}"/>
    <cellStyle name="Comma 4 3 2 2 2 2" xfId="685" xr:uid="{00000000-0005-0000-0000-000018090000}"/>
    <cellStyle name="Comma 4 3 2 2 2 2 2" xfId="2956" xr:uid="{00000000-0005-0000-0000-000019090000}"/>
    <cellStyle name="Comma 4 3 2 2 2 2 2 2" xfId="7180" xr:uid="{00000000-0005-0000-0000-00001A090000}"/>
    <cellStyle name="Comma 4 3 2 2 2 2 2 2 2" xfId="15609" xr:uid="{5CE6DB04-F1DC-4199-B1C8-0AE1650D7E8A}"/>
    <cellStyle name="Comma 4 3 2 2 2 2 2 2 3" xfId="24037" xr:uid="{82221733-0388-4F13-A083-9D76F68D4268}"/>
    <cellStyle name="Comma 4 3 2 2 2 2 2 3" xfId="11391" xr:uid="{358B5918-2057-4AA9-BBA2-393C35BD803F}"/>
    <cellStyle name="Comma 4 3 2 2 2 2 2 4" xfId="19820" xr:uid="{896EDFD1-269D-4E60-9804-39EE2D0CA527}"/>
    <cellStyle name="Comma 4 3 2 2 2 2 3" xfId="5035" xr:uid="{00000000-0005-0000-0000-00001B090000}"/>
    <cellStyle name="Comma 4 3 2 2 2 2 3 2" xfId="13464" xr:uid="{0783E5C1-ACA8-491F-946C-A6AEEC9E4B7D}"/>
    <cellStyle name="Comma 4 3 2 2 2 2 3 3" xfId="21892" xr:uid="{C1634901-B7EF-40DC-964F-38BEF56D0325}"/>
    <cellStyle name="Comma 4 3 2 2 2 2 4" xfId="9246" xr:uid="{4FB6FE5F-E1F8-4269-A69E-FEB59F267D56}"/>
    <cellStyle name="Comma 4 3 2 2 2 2 5" xfId="17675" xr:uid="{6D57B8EB-3C21-4A5B-83E8-AB6DC964AA65}"/>
    <cellStyle name="Comma 4 3 2 2 2 3" xfId="1138" xr:uid="{00000000-0005-0000-0000-00001C090000}"/>
    <cellStyle name="Comma 4 3 2 2 2 3 2" xfId="3369" xr:uid="{00000000-0005-0000-0000-00001D090000}"/>
    <cellStyle name="Comma 4 3 2 2 2 3 2 2" xfId="7593" xr:uid="{00000000-0005-0000-0000-00001E090000}"/>
    <cellStyle name="Comma 4 3 2 2 2 3 2 2 2" xfId="16022" xr:uid="{D4C3507D-2D20-4936-BF91-EDAD2CC8CB17}"/>
    <cellStyle name="Comma 4 3 2 2 2 3 2 2 3" xfId="24450" xr:uid="{14DD8228-BBB4-4B67-AEFE-D6CDEAFC19B3}"/>
    <cellStyle name="Comma 4 3 2 2 2 3 2 3" xfId="11804" xr:uid="{CEC48210-D040-4664-A731-EDF082648810}"/>
    <cellStyle name="Comma 4 3 2 2 2 3 2 4" xfId="20233" xr:uid="{E99F6B60-0356-4E35-B06E-760FD3A5F872}"/>
    <cellStyle name="Comma 4 3 2 2 2 3 3" xfId="5448" xr:uid="{00000000-0005-0000-0000-00001F090000}"/>
    <cellStyle name="Comma 4 3 2 2 2 3 3 2" xfId="13877" xr:uid="{24116FAB-9411-4540-90D3-7A3F0B3D82F1}"/>
    <cellStyle name="Comma 4 3 2 2 2 3 3 3" xfId="22305" xr:uid="{B325F427-9EA0-41B1-8CE2-897C5F0382FD}"/>
    <cellStyle name="Comma 4 3 2 2 2 3 4" xfId="9659" xr:uid="{C4ADC540-DFD3-4064-ADE2-E05F6C64279A}"/>
    <cellStyle name="Comma 4 3 2 2 2 3 5" xfId="18088" xr:uid="{ACC61C42-CB97-4173-9284-1D72C64DEB39}"/>
    <cellStyle name="Comma 4 3 2 2 2 4" xfId="1552" xr:uid="{00000000-0005-0000-0000-000020090000}"/>
    <cellStyle name="Comma 4 3 2 2 2 4 2" xfId="3782" xr:uid="{00000000-0005-0000-0000-000021090000}"/>
    <cellStyle name="Comma 4 3 2 2 2 4 2 2" xfId="8006" xr:uid="{00000000-0005-0000-0000-000022090000}"/>
    <cellStyle name="Comma 4 3 2 2 2 4 2 2 2" xfId="16435" xr:uid="{FFE50225-F815-44FE-A6C5-557DC3EF830F}"/>
    <cellStyle name="Comma 4 3 2 2 2 4 2 2 3" xfId="24863" xr:uid="{E02ED76C-9910-47C8-A49E-D552E04D03AE}"/>
    <cellStyle name="Comma 4 3 2 2 2 4 2 3" xfId="12217" xr:uid="{41F64921-0155-4B4C-A93E-A4ECF0A088ED}"/>
    <cellStyle name="Comma 4 3 2 2 2 4 2 4" xfId="20646" xr:uid="{2492CCED-3101-4EDB-97D2-55F60DA4DD9D}"/>
    <cellStyle name="Comma 4 3 2 2 2 4 3" xfId="5861" xr:uid="{00000000-0005-0000-0000-000023090000}"/>
    <cellStyle name="Comma 4 3 2 2 2 4 3 2" xfId="14290" xr:uid="{6DA458BF-E7EA-421C-9C86-7B6FE63D2B5A}"/>
    <cellStyle name="Comma 4 3 2 2 2 4 3 3" xfId="22718" xr:uid="{A94E6672-84EA-4322-BC0E-5F86A20211F7}"/>
    <cellStyle name="Comma 4 3 2 2 2 4 4" xfId="10072" xr:uid="{006B1CC3-33D0-4599-8E9F-5A82EC50D5D3}"/>
    <cellStyle name="Comma 4 3 2 2 2 4 5" xfId="18501" xr:uid="{BD983D40-FF73-49B1-B963-27818E61F47F}"/>
    <cellStyle name="Comma 4 3 2 2 2 5" xfId="1966" xr:uid="{00000000-0005-0000-0000-000024090000}"/>
    <cellStyle name="Comma 4 3 2 2 2 5 2" xfId="4195" xr:uid="{00000000-0005-0000-0000-000025090000}"/>
    <cellStyle name="Comma 4 3 2 2 2 5 2 2" xfId="8419" xr:uid="{00000000-0005-0000-0000-000026090000}"/>
    <cellStyle name="Comma 4 3 2 2 2 5 2 2 2" xfId="16848" xr:uid="{6DB4990C-499F-4394-A1F0-42D7275FB6BA}"/>
    <cellStyle name="Comma 4 3 2 2 2 5 2 2 3" xfId="25276" xr:uid="{4E17BA64-D68E-4996-AD8E-323EA4A55A77}"/>
    <cellStyle name="Comma 4 3 2 2 2 5 2 3" xfId="12630" xr:uid="{032D1199-E2EF-41C6-B69C-2A94F1000452}"/>
    <cellStyle name="Comma 4 3 2 2 2 5 2 4" xfId="21059" xr:uid="{03B018DF-FA86-4A21-B00F-4798B50D809F}"/>
    <cellStyle name="Comma 4 3 2 2 2 5 3" xfId="6274" xr:uid="{00000000-0005-0000-0000-000027090000}"/>
    <cellStyle name="Comma 4 3 2 2 2 5 3 2" xfId="14703" xr:uid="{ED184E03-B9A3-417A-9E4C-9F062C8D80AD}"/>
    <cellStyle name="Comma 4 3 2 2 2 5 3 3" xfId="23131" xr:uid="{04DFF249-4B9B-481A-A474-4B14DA4FB74B}"/>
    <cellStyle name="Comma 4 3 2 2 2 5 4" xfId="10485" xr:uid="{87066CDB-906E-4BF6-AE51-04EA36B0921F}"/>
    <cellStyle name="Comma 4 3 2 2 2 5 5" xfId="18914" xr:uid="{D729D931-EB54-405B-B705-07F5DFBC44D5}"/>
    <cellStyle name="Comma 4 3 2 2 2 6" xfId="2401" xr:uid="{00000000-0005-0000-0000-000028090000}"/>
    <cellStyle name="Comma 4 3 2 2 2 6 2" xfId="6687" xr:uid="{00000000-0005-0000-0000-000029090000}"/>
    <cellStyle name="Comma 4 3 2 2 2 6 2 2" xfId="15116" xr:uid="{BF17B990-2017-418C-A8D9-D545AB61BD63}"/>
    <cellStyle name="Comma 4 3 2 2 2 6 2 3" xfId="23544" xr:uid="{D2922DAE-8786-4EDB-A574-37A6E8DB74C3}"/>
    <cellStyle name="Comma 4 3 2 2 2 6 3" xfId="10898" xr:uid="{2CDA5A1B-6077-42E5-83FA-F432E65B3CA5}"/>
    <cellStyle name="Comma 4 3 2 2 2 6 4" xfId="19327" xr:uid="{2615B961-8ED4-4960-9107-EAE7F421B5D0}"/>
    <cellStyle name="Comma 4 3 2 2 2 7" xfId="2364" xr:uid="{00000000-0005-0000-0000-00002A090000}"/>
    <cellStyle name="Comma 4 3 2 2 2 8" xfId="2779" xr:uid="{00000000-0005-0000-0000-00002B090000}"/>
    <cellStyle name="Comma 4 3 2 2 2 8 2" xfId="7004" xr:uid="{00000000-0005-0000-0000-00002C090000}"/>
    <cellStyle name="Comma 4 3 2 2 2 8 2 2" xfId="15433" xr:uid="{43EBDC10-FB7B-4DD1-B8F7-F9F207D31A7E}"/>
    <cellStyle name="Comma 4 3 2 2 2 8 2 3" xfId="23861" xr:uid="{ED6A8F07-043F-4AA0-891D-4D8BECFA39D1}"/>
    <cellStyle name="Comma 4 3 2 2 2 8 3" xfId="11215" xr:uid="{ACB03506-7EA1-4116-9214-6D688976AF0B}"/>
    <cellStyle name="Comma 4 3 2 2 2 8 4" xfId="19644" xr:uid="{83DE0946-A060-420E-BD63-A5FFE7702F15}"/>
    <cellStyle name="Comma 4 3 2 2 2 9" xfId="4621" xr:uid="{00000000-0005-0000-0000-00002D090000}"/>
    <cellStyle name="Comma 4 3 2 2 2 9 2" xfId="13050" xr:uid="{D07532DA-3DD3-47B5-926F-566F93983774}"/>
    <cellStyle name="Comma 4 3 2 2 2 9 3" xfId="21478" xr:uid="{94303DFD-6F6A-45A5-82F8-E6D8563D5D6D}"/>
    <cellStyle name="Comma 4 3 2 2 3" xfId="684" xr:uid="{00000000-0005-0000-0000-00002E090000}"/>
    <cellStyle name="Comma 4 3 2 2 3 2" xfId="2955" xr:uid="{00000000-0005-0000-0000-00002F090000}"/>
    <cellStyle name="Comma 4 3 2 2 3 2 2" xfId="7179" xr:uid="{00000000-0005-0000-0000-000030090000}"/>
    <cellStyle name="Comma 4 3 2 2 3 2 2 2" xfId="15608" xr:uid="{2A6FB6B1-379C-4E08-A001-50215AD4D294}"/>
    <cellStyle name="Comma 4 3 2 2 3 2 2 3" xfId="24036" xr:uid="{CC878C17-25EF-471F-88EB-52E3A3A3F6C4}"/>
    <cellStyle name="Comma 4 3 2 2 3 2 3" xfId="11390" xr:uid="{CD4D4916-3FA8-4E46-8336-015ED2A717EB}"/>
    <cellStyle name="Comma 4 3 2 2 3 2 4" xfId="19819" xr:uid="{AE84A65F-9F12-405D-AC1E-28B456EEEE0C}"/>
    <cellStyle name="Comma 4 3 2 2 3 3" xfId="5034" xr:uid="{00000000-0005-0000-0000-000031090000}"/>
    <cellStyle name="Comma 4 3 2 2 3 3 2" xfId="13463" xr:uid="{091D58B5-0111-45AE-ABFB-71C62178A228}"/>
    <cellStyle name="Comma 4 3 2 2 3 3 3" xfId="21891" xr:uid="{63FB84FA-AC5E-4FAE-A9DB-507B9B03AA30}"/>
    <cellStyle name="Comma 4 3 2 2 3 4" xfId="9245" xr:uid="{45676785-BA0B-488B-98FB-58CA5981B084}"/>
    <cellStyle name="Comma 4 3 2 2 3 5" xfId="17674" xr:uid="{9447F888-45BF-4E46-AFA9-9B256AC40B18}"/>
    <cellStyle name="Comma 4 3 2 2 4" xfId="1137" xr:uid="{00000000-0005-0000-0000-000032090000}"/>
    <cellStyle name="Comma 4 3 2 2 4 2" xfId="3368" xr:uid="{00000000-0005-0000-0000-000033090000}"/>
    <cellStyle name="Comma 4 3 2 2 4 2 2" xfId="7592" xr:uid="{00000000-0005-0000-0000-000034090000}"/>
    <cellStyle name="Comma 4 3 2 2 4 2 2 2" xfId="16021" xr:uid="{EC77C081-6608-47A1-8480-DD8D81B113D3}"/>
    <cellStyle name="Comma 4 3 2 2 4 2 2 3" xfId="24449" xr:uid="{C0FB9578-F6E2-496C-9A99-8178E6DD95E9}"/>
    <cellStyle name="Comma 4 3 2 2 4 2 3" xfId="11803" xr:uid="{1AD6B06E-391E-4220-B0AC-B6358CB4AFC1}"/>
    <cellStyle name="Comma 4 3 2 2 4 2 4" xfId="20232" xr:uid="{FCA5A4FB-D06A-4CD5-9B13-97EE1FF0BB4C}"/>
    <cellStyle name="Comma 4 3 2 2 4 3" xfId="5447" xr:uid="{00000000-0005-0000-0000-000035090000}"/>
    <cellStyle name="Comma 4 3 2 2 4 3 2" xfId="13876" xr:uid="{F5636891-588F-489D-8DB4-8EE8670C507E}"/>
    <cellStyle name="Comma 4 3 2 2 4 3 3" xfId="22304" xr:uid="{0F24787A-3546-4252-8A19-E07C5C2E5598}"/>
    <cellStyle name="Comma 4 3 2 2 4 4" xfId="9658" xr:uid="{236D39AD-67BC-4A20-BCA1-E0DEE012EBE0}"/>
    <cellStyle name="Comma 4 3 2 2 4 5" xfId="18087" xr:uid="{F212FCEC-DB86-41C0-AB07-8BF68B71E3F4}"/>
    <cellStyle name="Comma 4 3 2 2 5" xfId="1551" xr:uid="{00000000-0005-0000-0000-000036090000}"/>
    <cellStyle name="Comma 4 3 2 2 5 2" xfId="3781" xr:uid="{00000000-0005-0000-0000-000037090000}"/>
    <cellStyle name="Comma 4 3 2 2 5 2 2" xfId="8005" xr:uid="{00000000-0005-0000-0000-000038090000}"/>
    <cellStyle name="Comma 4 3 2 2 5 2 2 2" xfId="16434" xr:uid="{47C5D2B6-F623-4F53-85C4-26AAF25277B5}"/>
    <cellStyle name="Comma 4 3 2 2 5 2 2 3" xfId="24862" xr:uid="{8B5FA7CE-440E-44D5-AD98-6C1E4E1FF2F3}"/>
    <cellStyle name="Comma 4 3 2 2 5 2 3" xfId="12216" xr:uid="{FED56749-4152-4020-9463-E06BA946853E}"/>
    <cellStyle name="Comma 4 3 2 2 5 2 4" xfId="20645" xr:uid="{B4C45550-434E-446E-AA1D-348686AD0534}"/>
    <cellStyle name="Comma 4 3 2 2 5 3" xfId="5860" xr:uid="{00000000-0005-0000-0000-000039090000}"/>
    <cellStyle name="Comma 4 3 2 2 5 3 2" xfId="14289" xr:uid="{CAD8562A-CCA0-4E6F-AEAD-3A24D75D4FEF}"/>
    <cellStyle name="Comma 4 3 2 2 5 3 3" xfId="22717" xr:uid="{278DDBD4-681C-481B-82A8-46119F3AD68C}"/>
    <cellStyle name="Comma 4 3 2 2 5 4" xfId="10071" xr:uid="{C27CD70A-87E3-49DA-BCFC-D0AC39CD47F0}"/>
    <cellStyle name="Comma 4 3 2 2 5 5" xfId="18500" xr:uid="{32C31885-235D-4497-BAEE-8C569971D295}"/>
    <cellStyle name="Comma 4 3 2 2 6" xfId="1965" xr:uid="{00000000-0005-0000-0000-00003A090000}"/>
    <cellStyle name="Comma 4 3 2 2 6 2" xfId="4194" xr:uid="{00000000-0005-0000-0000-00003B090000}"/>
    <cellStyle name="Comma 4 3 2 2 6 2 2" xfId="8418" xr:uid="{00000000-0005-0000-0000-00003C090000}"/>
    <cellStyle name="Comma 4 3 2 2 6 2 2 2" xfId="16847" xr:uid="{1B62585B-17A8-4B21-81DC-0AED91B9F1FA}"/>
    <cellStyle name="Comma 4 3 2 2 6 2 2 3" xfId="25275" xr:uid="{2D0F0C29-7E97-4F15-B557-2366D25E8574}"/>
    <cellStyle name="Comma 4 3 2 2 6 2 3" xfId="12629" xr:uid="{1CDE7382-DAEC-4635-B913-4DC065EE7BC9}"/>
    <cellStyle name="Comma 4 3 2 2 6 2 4" xfId="21058" xr:uid="{239C90D5-3368-4EEC-8D69-EE3ACA5D0073}"/>
    <cellStyle name="Comma 4 3 2 2 6 3" xfId="6273" xr:uid="{00000000-0005-0000-0000-00003D090000}"/>
    <cellStyle name="Comma 4 3 2 2 6 3 2" xfId="14702" xr:uid="{EC568B69-C6ED-4D8F-AEB1-DEE324DA9194}"/>
    <cellStyle name="Comma 4 3 2 2 6 3 3" xfId="23130" xr:uid="{15BE9E3C-3752-4BC0-8296-11F2529814D9}"/>
    <cellStyle name="Comma 4 3 2 2 6 4" xfId="10484" xr:uid="{5F6D399B-AE11-4AC0-97D5-AC61B7063D30}"/>
    <cellStyle name="Comma 4 3 2 2 6 5" xfId="18913" xr:uid="{9877F65C-5A62-4CED-9643-A11A0CF4DAFC}"/>
    <cellStyle name="Comma 4 3 2 2 7" xfId="2400" xr:uid="{00000000-0005-0000-0000-00003E090000}"/>
    <cellStyle name="Comma 4 3 2 2 7 2" xfId="6686" xr:uid="{00000000-0005-0000-0000-00003F090000}"/>
    <cellStyle name="Comma 4 3 2 2 7 2 2" xfId="15115" xr:uid="{D7820B9C-6552-45A2-A086-365C20E401CB}"/>
    <cellStyle name="Comma 4 3 2 2 7 2 3" xfId="23543" xr:uid="{BF5465D2-545A-4C01-91D2-49C7D0D27694}"/>
    <cellStyle name="Comma 4 3 2 2 7 3" xfId="10897" xr:uid="{03BD2821-B2A4-46EC-8196-AA9B8E6EEE52}"/>
    <cellStyle name="Comma 4 3 2 2 7 4" xfId="19326" xr:uid="{9CCBB143-376A-4196-8693-9085FC4ED7E1}"/>
    <cellStyle name="Comma 4 3 2 2 8" xfId="2365" xr:uid="{00000000-0005-0000-0000-000040090000}"/>
    <cellStyle name="Comma 4 3 2 2 9" xfId="2778" xr:uid="{00000000-0005-0000-0000-000041090000}"/>
    <cellStyle name="Comma 4 3 2 2 9 2" xfId="7003" xr:uid="{00000000-0005-0000-0000-000042090000}"/>
    <cellStyle name="Comma 4 3 2 2 9 2 2" xfId="15432" xr:uid="{55F2796D-3D1C-4444-8255-667B60DF9B7C}"/>
    <cellStyle name="Comma 4 3 2 2 9 2 3" xfId="23860" xr:uid="{BD7BE360-D71C-4969-823A-EDE1B6D4A4B3}"/>
    <cellStyle name="Comma 4 3 2 2 9 3" xfId="11214" xr:uid="{167CC4E1-A3AE-42B5-A809-FA6A733DAB08}"/>
    <cellStyle name="Comma 4 3 2 2 9 4" xfId="19643" xr:uid="{ECB5B7A2-D8AC-4EDF-A951-3CBDDDA01870}"/>
    <cellStyle name="Comma 4 3 2 3" xfId="148" xr:uid="{00000000-0005-0000-0000-000043090000}"/>
    <cellStyle name="Comma 4 3 2 3 10" xfId="8833" xr:uid="{DB5389F0-8363-4903-8B9A-981A5E214F04}"/>
    <cellStyle name="Comma 4 3 2 3 11" xfId="17262" xr:uid="{1068FE1F-E439-4410-98D9-E337251590A4}"/>
    <cellStyle name="Comma 4 3 2 3 2" xfId="686" xr:uid="{00000000-0005-0000-0000-000044090000}"/>
    <cellStyle name="Comma 4 3 2 3 2 2" xfId="2957" xr:uid="{00000000-0005-0000-0000-000045090000}"/>
    <cellStyle name="Comma 4 3 2 3 2 2 2" xfId="7181" xr:uid="{00000000-0005-0000-0000-000046090000}"/>
    <cellStyle name="Comma 4 3 2 3 2 2 2 2" xfId="15610" xr:uid="{6AD59B59-0A39-4D7A-9387-06782CA52423}"/>
    <cellStyle name="Comma 4 3 2 3 2 2 2 3" xfId="24038" xr:uid="{4364A238-7E9E-4E41-B9E7-2FF2A4509B3D}"/>
    <cellStyle name="Comma 4 3 2 3 2 2 3" xfId="11392" xr:uid="{6CF3468C-08E5-438E-8342-45DED76FC6BF}"/>
    <cellStyle name="Comma 4 3 2 3 2 2 4" xfId="19821" xr:uid="{EA6752FB-1AC5-41D4-94FA-CE166D8B5BC7}"/>
    <cellStyle name="Comma 4 3 2 3 2 3" xfId="5036" xr:uid="{00000000-0005-0000-0000-000047090000}"/>
    <cellStyle name="Comma 4 3 2 3 2 3 2" xfId="13465" xr:uid="{2BADDD72-5CA1-4D23-A54A-B44B5037D26D}"/>
    <cellStyle name="Comma 4 3 2 3 2 3 3" xfId="21893" xr:uid="{E3C0FAB5-8CC0-482E-A7F4-4696A5E0297D}"/>
    <cellStyle name="Comma 4 3 2 3 2 4" xfId="9247" xr:uid="{797CD05A-61DB-4445-8FCA-B17317F818F0}"/>
    <cellStyle name="Comma 4 3 2 3 2 5" xfId="17676" xr:uid="{0420B3B4-27B4-4134-992A-1C66E5D3D351}"/>
    <cellStyle name="Comma 4 3 2 3 3" xfId="1139" xr:uid="{00000000-0005-0000-0000-000048090000}"/>
    <cellStyle name="Comma 4 3 2 3 3 2" xfId="3370" xr:uid="{00000000-0005-0000-0000-000049090000}"/>
    <cellStyle name="Comma 4 3 2 3 3 2 2" xfId="7594" xr:uid="{00000000-0005-0000-0000-00004A090000}"/>
    <cellStyle name="Comma 4 3 2 3 3 2 2 2" xfId="16023" xr:uid="{C6F3EB30-9D44-430D-BC6D-6BB0CD98F221}"/>
    <cellStyle name="Comma 4 3 2 3 3 2 2 3" xfId="24451" xr:uid="{7CF3D5AD-6246-4F5E-8B86-2B8657FEF619}"/>
    <cellStyle name="Comma 4 3 2 3 3 2 3" xfId="11805" xr:uid="{6AADED73-A282-4012-9C88-43CBCCE5B2F4}"/>
    <cellStyle name="Comma 4 3 2 3 3 2 4" xfId="20234" xr:uid="{48234E56-0546-4E15-BA28-614EE267FB61}"/>
    <cellStyle name="Comma 4 3 2 3 3 3" xfId="5449" xr:uid="{00000000-0005-0000-0000-00004B090000}"/>
    <cellStyle name="Comma 4 3 2 3 3 3 2" xfId="13878" xr:uid="{D7C06562-C876-4553-B800-D5B402964BCA}"/>
    <cellStyle name="Comma 4 3 2 3 3 3 3" xfId="22306" xr:uid="{C4805547-5026-4217-8B32-A8C7DA9DAF88}"/>
    <cellStyle name="Comma 4 3 2 3 3 4" xfId="9660" xr:uid="{956C0F12-CB58-42D7-8C1B-8751F7F06DB2}"/>
    <cellStyle name="Comma 4 3 2 3 3 5" xfId="18089" xr:uid="{209D479C-C228-4CDD-85CF-D8E5C6BEF5A1}"/>
    <cellStyle name="Comma 4 3 2 3 4" xfId="1553" xr:uid="{00000000-0005-0000-0000-00004C090000}"/>
    <cellStyle name="Comma 4 3 2 3 4 2" xfId="3783" xr:uid="{00000000-0005-0000-0000-00004D090000}"/>
    <cellStyle name="Comma 4 3 2 3 4 2 2" xfId="8007" xr:uid="{00000000-0005-0000-0000-00004E090000}"/>
    <cellStyle name="Comma 4 3 2 3 4 2 2 2" xfId="16436" xr:uid="{7D00FD1E-FB7A-43B7-A78B-CF42323C03E2}"/>
    <cellStyle name="Comma 4 3 2 3 4 2 2 3" xfId="24864" xr:uid="{A11013BB-1054-43AA-9930-8329A07AD647}"/>
    <cellStyle name="Comma 4 3 2 3 4 2 3" xfId="12218" xr:uid="{609F64CD-B56B-433F-AD12-30533CF17F70}"/>
    <cellStyle name="Comma 4 3 2 3 4 2 4" xfId="20647" xr:uid="{15B55438-171E-4438-823D-0B930C25AC7F}"/>
    <cellStyle name="Comma 4 3 2 3 4 3" xfId="5862" xr:uid="{00000000-0005-0000-0000-00004F090000}"/>
    <cellStyle name="Comma 4 3 2 3 4 3 2" xfId="14291" xr:uid="{DAC81A82-AA1B-40E8-9309-71AD88C61603}"/>
    <cellStyle name="Comma 4 3 2 3 4 3 3" xfId="22719" xr:uid="{8B839C94-1FE3-4F38-893F-130225EE2531}"/>
    <cellStyle name="Comma 4 3 2 3 4 4" xfId="10073" xr:uid="{1413AC9D-B52E-4A28-BDC0-ADD58910BBDD}"/>
    <cellStyle name="Comma 4 3 2 3 4 5" xfId="18502" xr:uid="{6682E14A-4B40-47F4-B9DC-2DBCA818BD27}"/>
    <cellStyle name="Comma 4 3 2 3 5" xfId="1967" xr:uid="{00000000-0005-0000-0000-000050090000}"/>
    <cellStyle name="Comma 4 3 2 3 5 2" xfId="4196" xr:uid="{00000000-0005-0000-0000-000051090000}"/>
    <cellStyle name="Comma 4 3 2 3 5 2 2" xfId="8420" xr:uid="{00000000-0005-0000-0000-000052090000}"/>
    <cellStyle name="Comma 4 3 2 3 5 2 2 2" xfId="16849" xr:uid="{A8E0A5CA-08A6-401C-A238-9ABF481CCC86}"/>
    <cellStyle name="Comma 4 3 2 3 5 2 2 3" xfId="25277" xr:uid="{11EAF115-377D-488E-9CBE-AAC8600FE0CE}"/>
    <cellStyle name="Comma 4 3 2 3 5 2 3" xfId="12631" xr:uid="{FC4C26E4-82D8-4EE3-B780-4DBE47C365DF}"/>
    <cellStyle name="Comma 4 3 2 3 5 2 4" xfId="21060" xr:uid="{7F35B8A2-5B7A-473A-A6A7-C1F75A894E7A}"/>
    <cellStyle name="Comma 4 3 2 3 5 3" xfId="6275" xr:uid="{00000000-0005-0000-0000-000053090000}"/>
    <cellStyle name="Comma 4 3 2 3 5 3 2" xfId="14704" xr:uid="{34F2AF80-568C-4756-AAD3-07071B36F921}"/>
    <cellStyle name="Comma 4 3 2 3 5 3 3" xfId="23132" xr:uid="{9686E0A5-651A-4B53-856F-27F8157A5D30}"/>
    <cellStyle name="Comma 4 3 2 3 5 4" xfId="10486" xr:uid="{1CBA7398-3704-4991-8D57-FB60F8917A0E}"/>
    <cellStyle name="Comma 4 3 2 3 5 5" xfId="18915" xr:uid="{0DE86EFE-3588-4280-8E3E-F308CE0B837C}"/>
    <cellStyle name="Comma 4 3 2 3 6" xfId="2402" xr:uid="{00000000-0005-0000-0000-000054090000}"/>
    <cellStyle name="Comma 4 3 2 3 6 2" xfId="6688" xr:uid="{00000000-0005-0000-0000-000055090000}"/>
    <cellStyle name="Comma 4 3 2 3 6 2 2" xfId="15117" xr:uid="{2E610181-C605-41D9-9CD0-07190C59505D}"/>
    <cellStyle name="Comma 4 3 2 3 6 2 3" xfId="23545" xr:uid="{4AA62921-5075-46EB-AF6C-20A06DC625A2}"/>
    <cellStyle name="Comma 4 3 2 3 6 3" xfId="10899" xr:uid="{086DA97E-2730-4D10-96B6-D94286019EEB}"/>
    <cellStyle name="Comma 4 3 2 3 6 4" xfId="19328" xr:uid="{040261D2-BC06-480C-836F-CD00E2E14E46}"/>
    <cellStyle name="Comma 4 3 2 3 7" xfId="2363" xr:uid="{00000000-0005-0000-0000-000056090000}"/>
    <cellStyle name="Comma 4 3 2 3 8" xfId="2780" xr:uid="{00000000-0005-0000-0000-000057090000}"/>
    <cellStyle name="Comma 4 3 2 3 8 2" xfId="7005" xr:uid="{00000000-0005-0000-0000-000058090000}"/>
    <cellStyle name="Comma 4 3 2 3 8 2 2" xfId="15434" xr:uid="{D4C6CE09-B78A-43ED-8CF0-7B6AE863BC1E}"/>
    <cellStyle name="Comma 4 3 2 3 8 2 3" xfId="23862" xr:uid="{3397BE61-DE9A-405F-960E-B115B866011B}"/>
    <cellStyle name="Comma 4 3 2 3 8 3" xfId="11216" xr:uid="{4DE826D7-AE52-4AEA-926A-04062DA45AA5}"/>
    <cellStyle name="Comma 4 3 2 3 8 4" xfId="19645" xr:uid="{17893DDF-8895-44C9-B604-0B29F66B56BB}"/>
    <cellStyle name="Comma 4 3 2 3 9" xfId="4622" xr:uid="{00000000-0005-0000-0000-000059090000}"/>
    <cellStyle name="Comma 4 3 2 3 9 2" xfId="13051" xr:uid="{C401DC6E-0873-47C6-A000-1B4836CB750F}"/>
    <cellStyle name="Comma 4 3 2 3 9 3" xfId="21479" xr:uid="{2C65B482-1DAF-4F09-A886-00ED4FB6880F}"/>
    <cellStyle name="Comma 4 3 2 4" xfId="683" xr:uid="{00000000-0005-0000-0000-00005A090000}"/>
    <cellStyle name="Comma 4 3 2 4 2" xfId="2954" xr:uid="{00000000-0005-0000-0000-00005B090000}"/>
    <cellStyle name="Comma 4 3 2 4 2 2" xfId="7178" xr:uid="{00000000-0005-0000-0000-00005C090000}"/>
    <cellStyle name="Comma 4 3 2 4 2 2 2" xfId="15607" xr:uid="{11E04836-9B56-45D6-A3B9-77E53C57A19C}"/>
    <cellStyle name="Comma 4 3 2 4 2 2 3" xfId="24035" xr:uid="{60E88A95-B5B3-4AFB-BFDC-E0161EF35A06}"/>
    <cellStyle name="Comma 4 3 2 4 2 3" xfId="11389" xr:uid="{9001A0C2-B68A-4463-AC83-836118D1E992}"/>
    <cellStyle name="Comma 4 3 2 4 2 4" xfId="19818" xr:uid="{D1DE725D-C788-4ABD-8F8D-89920A38BF6D}"/>
    <cellStyle name="Comma 4 3 2 4 3" xfId="5033" xr:uid="{00000000-0005-0000-0000-00005D090000}"/>
    <cellStyle name="Comma 4 3 2 4 3 2" xfId="13462" xr:uid="{48086A3C-F1BC-4FAC-9F75-5A3E93AA97D6}"/>
    <cellStyle name="Comma 4 3 2 4 3 3" xfId="21890" xr:uid="{156ED8A6-EF15-42AA-A256-AAD81EB2D429}"/>
    <cellStyle name="Comma 4 3 2 4 4" xfId="9244" xr:uid="{3D78B66C-E21E-4485-8208-E8CC486C2E47}"/>
    <cellStyle name="Comma 4 3 2 4 5" xfId="17673" xr:uid="{6B1740C1-1D9F-4E93-B1A1-E40DE5C9B7E5}"/>
    <cellStyle name="Comma 4 3 2 5" xfId="1136" xr:uid="{00000000-0005-0000-0000-00005E090000}"/>
    <cellStyle name="Comma 4 3 2 5 2" xfId="3367" xr:uid="{00000000-0005-0000-0000-00005F090000}"/>
    <cellStyle name="Comma 4 3 2 5 2 2" xfId="7591" xr:uid="{00000000-0005-0000-0000-000060090000}"/>
    <cellStyle name="Comma 4 3 2 5 2 2 2" xfId="16020" xr:uid="{20F93A74-3516-48C2-9599-D2F08B01839A}"/>
    <cellStyle name="Comma 4 3 2 5 2 2 3" xfId="24448" xr:uid="{0D61E9CF-FC8B-41E9-A5FB-C2D22C5E586E}"/>
    <cellStyle name="Comma 4 3 2 5 2 3" xfId="11802" xr:uid="{F9EF4260-C50D-4AF7-A7F1-E3CA0BA5C525}"/>
    <cellStyle name="Comma 4 3 2 5 2 4" xfId="20231" xr:uid="{60A33119-7D9F-4E7F-BE28-BEC9FFE85108}"/>
    <cellStyle name="Comma 4 3 2 5 3" xfId="5446" xr:uid="{00000000-0005-0000-0000-000061090000}"/>
    <cellStyle name="Comma 4 3 2 5 3 2" xfId="13875" xr:uid="{EA04E076-6D43-4A2B-8B57-F5C4FF2AEB48}"/>
    <cellStyle name="Comma 4 3 2 5 3 3" xfId="22303" xr:uid="{7C12A2DB-8444-49CA-8575-53FB4F467C18}"/>
    <cellStyle name="Comma 4 3 2 5 4" xfId="9657" xr:uid="{DF781E00-379B-4D6E-8C86-9B21E19BC0FB}"/>
    <cellStyle name="Comma 4 3 2 5 5" xfId="18086" xr:uid="{8C85A781-B604-449D-B6E6-7DC309EF1BA5}"/>
    <cellStyle name="Comma 4 3 2 6" xfId="1550" xr:uid="{00000000-0005-0000-0000-000062090000}"/>
    <cellStyle name="Comma 4 3 2 6 2" xfId="3780" xr:uid="{00000000-0005-0000-0000-000063090000}"/>
    <cellStyle name="Comma 4 3 2 6 2 2" xfId="8004" xr:uid="{00000000-0005-0000-0000-000064090000}"/>
    <cellStyle name="Comma 4 3 2 6 2 2 2" xfId="16433" xr:uid="{A76974BF-243E-4DB9-BC0C-9CC24D4F9D83}"/>
    <cellStyle name="Comma 4 3 2 6 2 2 3" xfId="24861" xr:uid="{0C88AB49-9375-4083-8281-214897AA13B0}"/>
    <cellStyle name="Comma 4 3 2 6 2 3" xfId="12215" xr:uid="{CD82638E-D2D6-4CBD-80E4-923E7E18E14D}"/>
    <cellStyle name="Comma 4 3 2 6 2 4" xfId="20644" xr:uid="{E5CE92D7-4C96-4FA6-A09E-CDDD8E7551D1}"/>
    <cellStyle name="Comma 4 3 2 6 3" xfId="5859" xr:uid="{00000000-0005-0000-0000-000065090000}"/>
    <cellStyle name="Comma 4 3 2 6 3 2" xfId="14288" xr:uid="{C1F7FF01-BE81-4E3E-BA2E-302CA0E6A2C2}"/>
    <cellStyle name="Comma 4 3 2 6 3 3" xfId="22716" xr:uid="{04D79E55-CBA6-491E-B38E-2FB40A4EAEE8}"/>
    <cellStyle name="Comma 4 3 2 6 4" xfId="10070" xr:uid="{93152A1D-2FE5-4411-8484-E24E736E3C7B}"/>
    <cellStyle name="Comma 4 3 2 6 5" xfId="18499" xr:uid="{326DB991-F8C1-4979-84BA-69D116021857}"/>
    <cellStyle name="Comma 4 3 2 7" xfId="1964" xr:uid="{00000000-0005-0000-0000-000066090000}"/>
    <cellStyle name="Comma 4 3 2 7 2" xfId="4193" xr:uid="{00000000-0005-0000-0000-000067090000}"/>
    <cellStyle name="Comma 4 3 2 7 2 2" xfId="8417" xr:uid="{00000000-0005-0000-0000-000068090000}"/>
    <cellStyle name="Comma 4 3 2 7 2 2 2" xfId="16846" xr:uid="{32BFC499-D5D9-40A8-B6B0-79B3C8E3CE0E}"/>
    <cellStyle name="Comma 4 3 2 7 2 2 3" xfId="25274" xr:uid="{835D42D4-49AC-4740-B3BF-D9E8A10AF8D3}"/>
    <cellStyle name="Comma 4 3 2 7 2 3" xfId="12628" xr:uid="{BED9F255-C731-45BB-8A29-E6AA441FA1E1}"/>
    <cellStyle name="Comma 4 3 2 7 2 4" xfId="21057" xr:uid="{58636E81-9AA5-4602-947F-344E7AD76B84}"/>
    <cellStyle name="Comma 4 3 2 7 3" xfId="6272" xr:uid="{00000000-0005-0000-0000-000069090000}"/>
    <cellStyle name="Comma 4 3 2 7 3 2" xfId="14701" xr:uid="{FFCF3932-A37D-45F3-855B-2C9D902E9875}"/>
    <cellStyle name="Comma 4 3 2 7 3 3" xfId="23129" xr:uid="{23504126-5053-4CAE-8481-85785C2125C2}"/>
    <cellStyle name="Comma 4 3 2 7 4" xfId="10483" xr:uid="{575B6BA3-AEFB-417F-9BE1-CFF6A67F21E1}"/>
    <cellStyle name="Comma 4 3 2 7 5" xfId="18912" xr:uid="{6A07EDD4-CF69-49EC-9AEC-793178A8631B}"/>
    <cellStyle name="Comma 4 3 2 8" xfId="2399" xr:uid="{00000000-0005-0000-0000-00006A090000}"/>
    <cellStyle name="Comma 4 3 2 8 2" xfId="6685" xr:uid="{00000000-0005-0000-0000-00006B090000}"/>
    <cellStyle name="Comma 4 3 2 8 2 2" xfId="15114" xr:uid="{64B0C7E1-C0EE-42DD-B99D-195DD025234B}"/>
    <cellStyle name="Comma 4 3 2 8 2 3" xfId="23542" xr:uid="{F67C1C86-BEA4-4286-9FF1-2608388934FE}"/>
    <cellStyle name="Comma 4 3 2 8 3" xfId="10896" xr:uid="{D147A63B-4C35-4DBF-ABC9-F9476731FBE4}"/>
    <cellStyle name="Comma 4 3 2 8 4" xfId="19325" xr:uid="{B3B68F52-75E1-433C-9574-FE9729C500BC}"/>
    <cellStyle name="Comma 4 3 2 9" xfId="2366" xr:uid="{00000000-0005-0000-0000-00006C090000}"/>
    <cellStyle name="Comma 4 3 3" xfId="149" xr:uid="{00000000-0005-0000-0000-00006D090000}"/>
    <cellStyle name="Comma 4 3 3 10" xfId="4623" xr:uid="{00000000-0005-0000-0000-00006E090000}"/>
    <cellStyle name="Comma 4 3 3 10 2" xfId="13052" xr:uid="{17901737-06D3-4233-9352-8034B6A7C4AE}"/>
    <cellStyle name="Comma 4 3 3 10 3" xfId="21480" xr:uid="{B64414D5-64AA-45CA-9324-B59D2455C347}"/>
    <cellStyle name="Comma 4 3 3 11" xfId="8834" xr:uid="{5256D2FF-4150-4E49-A49B-19BAE4115353}"/>
    <cellStyle name="Comma 4 3 3 12" xfId="17263" xr:uid="{98D59925-1DC8-4CC1-913C-D3C975373E82}"/>
    <cellStyle name="Comma 4 3 3 2" xfId="150" xr:uid="{00000000-0005-0000-0000-00006F090000}"/>
    <cellStyle name="Comma 4 3 3 2 10" xfId="8835" xr:uid="{D347FB92-62A7-49CE-8FCA-AF3DC9338B42}"/>
    <cellStyle name="Comma 4 3 3 2 11" xfId="17264" xr:uid="{80339552-6F02-42B3-B7B9-89F35FAE4D81}"/>
    <cellStyle name="Comma 4 3 3 2 2" xfId="688" xr:uid="{00000000-0005-0000-0000-000070090000}"/>
    <cellStyle name="Comma 4 3 3 2 2 2" xfId="2959" xr:uid="{00000000-0005-0000-0000-000071090000}"/>
    <cellStyle name="Comma 4 3 3 2 2 2 2" xfId="7183" xr:uid="{00000000-0005-0000-0000-000072090000}"/>
    <cellStyle name="Comma 4 3 3 2 2 2 2 2" xfId="15612" xr:uid="{2F896D11-3B64-44B8-9460-8B2EC2607887}"/>
    <cellStyle name="Comma 4 3 3 2 2 2 2 3" xfId="24040" xr:uid="{BDD5C86D-CBAC-458D-94A0-1CF5FD584711}"/>
    <cellStyle name="Comma 4 3 3 2 2 2 3" xfId="11394" xr:uid="{7C86C148-4FC1-48D6-BEB9-7760B84FAF43}"/>
    <cellStyle name="Comma 4 3 3 2 2 2 4" xfId="19823" xr:uid="{2A76BFF7-1982-4A7C-8183-5BC4898F4AAA}"/>
    <cellStyle name="Comma 4 3 3 2 2 3" xfId="5038" xr:uid="{00000000-0005-0000-0000-000073090000}"/>
    <cellStyle name="Comma 4 3 3 2 2 3 2" xfId="13467" xr:uid="{2B5AFDB0-9523-44EC-BBD0-D2253D937F52}"/>
    <cellStyle name="Comma 4 3 3 2 2 3 3" xfId="21895" xr:uid="{AC4059F1-D1DD-4576-BAE3-D8ADBB252CB0}"/>
    <cellStyle name="Comma 4 3 3 2 2 4" xfId="9249" xr:uid="{83E0F8AD-2701-4F26-A7A8-4581EA4E92DF}"/>
    <cellStyle name="Comma 4 3 3 2 2 5" xfId="17678" xr:uid="{36246D6F-9BB5-4519-AAB0-AD3208D9AE0E}"/>
    <cellStyle name="Comma 4 3 3 2 3" xfId="1141" xr:uid="{00000000-0005-0000-0000-000074090000}"/>
    <cellStyle name="Comma 4 3 3 2 3 2" xfId="3372" xr:uid="{00000000-0005-0000-0000-000075090000}"/>
    <cellStyle name="Comma 4 3 3 2 3 2 2" xfId="7596" xr:uid="{00000000-0005-0000-0000-000076090000}"/>
    <cellStyle name="Comma 4 3 3 2 3 2 2 2" xfId="16025" xr:uid="{F24D1073-6301-4A92-B248-D29B74A582C6}"/>
    <cellStyle name="Comma 4 3 3 2 3 2 2 3" xfId="24453" xr:uid="{0E0CEEA0-E3E1-49FC-BDD5-16338B3000C3}"/>
    <cellStyle name="Comma 4 3 3 2 3 2 3" xfId="11807" xr:uid="{54F7C1EA-C973-42F9-85C1-341A0AB061F7}"/>
    <cellStyle name="Comma 4 3 3 2 3 2 4" xfId="20236" xr:uid="{647CDF68-8FD7-4F5C-84F9-087A920C4C1F}"/>
    <cellStyle name="Comma 4 3 3 2 3 3" xfId="5451" xr:uid="{00000000-0005-0000-0000-000077090000}"/>
    <cellStyle name="Comma 4 3 3 2 3 3 2" xfId="13880" xr:uid="{52BDB39F-D6F4-4B42-8D4B-FBAE8AB378B4}"/>
    <cellStyle name="Comma 4 3 3 2 3 3 3" xfId="22308" xr:uid="{81858D52-1E41-4C99-AB66-45C0E70FD167}"/>
    <cellStyle name="Comma 4 3 3 2 3 4" xfId="9662" xr:uid="{F7A69544-6F15-4DEB-A1FF-73AB93C7D778}"/>
    <cellStyle name="Comma 4 3 3 2 3 5" xfId="18091" xr:uid="{89844621-5E80-44D0-B9A0-0FF5EEE47BE7}"/>
    <cellStyle name="Comma 4 3 3 2 4" xfId="1555" xr:uid="{00000000-0005-0000-0000-000078090000}"/>
    <cellStyle name="Comma 4 3 3 2 4 2" xfId="3785" xr:uid="{00000000-0005-0000-0000-000079090000}"/>
    <cellStyle name="Comma 4 3 3 2 4 2 2" xfId="8009" xr:uid="{00000000-0005-0000-0000-00007A090000}"/>
    <cellStyle name="Comma 4 3 3 2 4 2 2 2" xfId="16438" xr:uid="{E50D3C6F-5257-4B53-B64D-C65E43D26857}"/>
    <cellStyle name="Comma 4 3 3 2 4 2 2 3" xfId="24866" xr:uid="{04E73777-5E9E-4A98-9D4E-441E5EBE7A8B}"/>
    <cellStyle name="Comma 4 3 3 2 4 2 3" xfId="12220" xr:uid="{1CE98374-ACDE-4505-AC3A-9E081C4E6530}"/>
    <cellStyle name="Comma 4 3 3 2 4 2 4" xfId="20649" xr:uid="{AE194D3F-C816-4273-AED1-BA71CE445E98}"/>
    <cellStyle name="Comma 4 3 3 2 4 3" xfId="5864" xr:uid="{00000000-0005-0000-0000-00007B090000}"/>
    <cellStyle name="Comma 4 3 3 2 4 3 2" xfId="14293" xr:uid="{110C33B4-A4BC-4E17-9078-3BF18C7A0461}"/>
    <cellStyle name="Comma 4 3 3 2 4 3 3" xfId="22721" xr:uid="{8394ADCA-BF4C-4B15-B3E7-496C8B3BD04B}"/>
    <cellStyle name="Comma 4 3 3 2 4 4" xfId="10075" xr:uid="{73717400-1477-4326-8F8E-3CF9D77C6527}"/>
    <cellStyle name="Comma 4 3 3 2 4 5" xfId="18504" xr:uid="{AFB66221-E677-4A3D-9F0A-F265A2D2EA3E}"/>
    <cellStyle name="Comma 4 3 3 2 5" xfId="1969" xr:uid="{00000000-0005-0000-0000-00007C090000}"/>
    <cellStyle name="Comma 4 3 3 2 5 2" xfId="4198" xr:uid="{00000000-0005-0000-0000-00007D090000}"/>
    <cellStyle name="Comma 4 3 3 2 5 2 2" xfId="8422" xr:uid="{00000000-0005-0000-0000-00007E090000}"/>
    <cellStyle name="Comma 4 3 3 2 5 2 2 2" xfId="16851" xr:uid="{1C994416-52BB-4F85-BCCB-C2B97AB660F5}"/>
    <cellStyle name="Comma 4 3 3 2 5 2 2 3" xfId="25279" xr:uid="{514B5122-5B62-44AF-BB4B-63DFF357C72F}"/>
    <cellStyle name="Comma 4 3 3 2 5 2 3" xfId="12633" xr:uid="{C11A75A2-CF16-4E02-AFD0-B0E667900738}"/>
    <cellStyle name="Comma 4 3 3 2 5 2 4" xfId="21062" xr:uid="{B8B88184-AF0D-4BF4-98F3-0EDD61702635}"/>
    <cellStyle name="Comma 4 3 3 2 5 3" xfId="6277" xr:uid="{00000000-0005-0000-0000-00007F090000}"/>
    <cellStyle name="Comma 4 3 3 2 5 3 2" xfId="14706" xr:uid="{F57947CC-B18F-4163-87C7-78DD6786EC69}"/>
    <cellStyle name="Comma 4 3 3 2 5 3 3" xfId="23134" xr:uid="{22B263B3-FF83-4390-8098-FE34176E101E}"/>
    <cellStyle name="Comma 4 3 3 2 5 4" xfId="10488" xr:uid="{741E45E8-B0D0-434A-90B1-8004386897FE}"/>
    <cellStyle name="Comma 4 3 3 2 5 5" xfId="18917" xr:uid="{09A9A48C-6D38-42BB-AEFE-E8CEB3D42402}"/>
    <cellStyle name="Comma 4 3 3 2 6" xfId="2404" xr:uid="{00000000-0005-0000-0000-000080090000}"/>
    <cellStyle name="Comma 4 3 3 2 6 2" xfId="6690" xr:uid="{00000000-0005-0000-0000-000081090000}"/>
    <cellStyle name="Comma 4 3 3 2 6 2 2" xfId="15119" xr:uid="{CAE0390C-BC9D-48DA-B2E1-3587A8755D5B}"/>
    <cellStyle name="Comma 4 3 3 2 6 2 3" xfId="23547" xr:uid="{854389B9-6E11-4DCB-96E6-425394F3BDDA}"/>
    <cellStyle name="Comma 4 3 3 2 6 3" xfId="10901" xr:uid="{47547A68-6029-48AC-AA6C-1B8F929137B7}"/>
    <cellStyle name="Comma 4 3 3 2 6 4" xfId="19330" xr:uid="{19959E66-EA9E-425B-8EE2-A4547FF9D916}"/>
    <cellStyle name="Comma 4 3 3 2 7" xfId="2361" xr:uid="{00000000-0005-0000-0000-000082090000}"/>
    <cellStyle name="Comma 4 3 3 2 8" xfId="2782" xr:uid="{00000000-0005-0000-0000-000083090000}"/>
    <cellStyle name="Comma 4 3 3 2 8 2" xfId="7007" xr:uid="{00000000-0005-0000-0000-000084090000}"/>
    <cellStyle name="Comma 4 3 3 2 8 2 2" xfId="15436" xr:uid="{E02BAE28-E522-46B8-B928-9A9C55701F56}"/>
    <cellStyle name="Comma 4 3 3 2 8 2 3" xfId="23864" xr:uid="{B9DBC063-F458-4A78-913D-61F4F50C5559}"/>
    <cellStyle name="Comma 4 3 3 2 8 3" xfId="11218" xr:uid="{CF27D3D8-F058-481E-9CF6-193D6B188A84}"/>
    <cellStyle name="Comma 4 3 3 2 8 4" xfId="19647" xr:uid="{0D375668-83CF-44CD-9AEA-3D6AD6B06392}"/>
    <cellStyle name="Comma 4 3 3 2 9" xfId="4624" xr:uid="{00000000-0005-0000-0000-000085090000}"/>
    <cellStyle name="Comma 4 3 3 2 9 2" xfId="13053" xr:uid="{D34FBFB0-4DDA-45BA-8993-7E3474B87A11}"/>
    <cellStyle name="Comma 4 3 3 2 9 3" xfId="21481" xr:uid="{177B82DA-A366-425A-8082-A5D3194F5517}"/>
    <cellStyle name="Comma 4 3 3 3" xfId="687" xr:uid="{00000000-0005-0000-0000-000086090000}"/>
    <cellStyle name="Comma 4 3 3 3 2" xfId="2958" xr:uid="{00000000-0005-0000-0000-000087090000}"/>
    <cellStyle name="Comma 4 3 3 3 2 2" xfId="7182" xr:uid="{00000000-0005-0000-0000-000088090000}"/>
    <cellStyle name="Comma 4 3 3 3 2 2 2" xfId="15611" xr:uid="{0947B5C2-4F9E-41C9-B637-F81401903366}"/>
    <cellStyle name="Comma 4 3 3 3 2 2 3" xfId="24039" xr:uid="{DF121809-F834-4830-B995-18FFF5A209CB}"/>
    <cellStyle name="Comma 4 3 3 3 2 3" xfId="11393" xr:uid="{460736A6-C979-48FC-A458-D762EC2C1E1F}"/>
    <cellStyle name="Comma 4 3 3 3 2 4" xfId="19822" xr:uid="{1885A610-F180-4485-9345-03CDB0282345}"/>
    <cellStyle name="Comma 4 3 3 3 3" xfId="5037" xr:uid="{00000000-0005-0000-0000-000089090000}"/>
    <cellStyle name="Comma 4 3 3 3 3 2" xfId="13466" xr:uid="{7A79628F-88F5-45E8-972B-4AEB908CBAF9}"/>
    <cellStyle name="Comma 4 3 3 3 3 3" xfId="21894" xr:uid="{46C02301-906E-4EE9-83E5-879F7CB57C0D}"/>
    <cellStyle name="Comma 4 3 3 3 4" xfId="9248" xr:uid="{23A029A9-5BB4-4B78-9DFC-D13E132C3A56}"/>
    <cellStyle name="Comma 4 3 3 3 5" xfId="17677" xr:uid="{D1E48EA9-378E-48AC-8F4E-34F3B6B89376}"/>
    <cellStyle name="Comma 4 3 3 4" xfId="1140" xr:uid="{00000000-0005-0000-0000-00008A090000}"/>
    <cellStyle name="Comma 4 3 3 4 2" xfId="3371" xr:uid="{00000000-0005-0000-0000-00008B090000}"/>
    <cellStyle name="Comma 4 3 3 4 2 2" xfId="7595" xr:uid="{00000000-0005-0000-0000-00008C090000}"/>
    <cellStyle name="Comma 4 3 3 4 2 2 2" xfId="16024" xr:uid="{2FBAB4AA-EE2F-4B34-8C01-5B0D9884E0CA}"/>
    <cellStyle name="Comma 4 3 3 4 2 2 3" xfId="24452" xr:uid="{4A546FE7-35B8-4067-B181-1ABB8D0337C7}"/>
    <cellStyle name="Comma 4 3 3 4 2 3" xfId="11806" xr:uid="{8222821B-8391-4206-9D97-A6851A5E63A9}"/>
    <cellStyle name="Comma 4 3 3 4 2 4" xfId="20235" xr:uid="{2C9C0852-D421-4374-A516-94BACD9AE68D}"/>
    <cellStyle name="Comma 4 3 3 4 3" xfId="5450" xr:uid="{00000000-0005-0000-0000-00008D090000}"/>
    <cellStyle name="Comma 4 3 3 4 3 2" xfId="13879" xr:uid="{6D3350A5-5F4F-4455-BC23-922D92B17DE8}"/>
    <cellStyle name="Comma 4 3 3 4 3 3" xfId="22307" xr:uid="{2C931703-3C5F-410F-9B08-53684C6313CE}"/>
    <cellStyle name="Comma 4 3 3 4 4" xfId="9661" xr:uid="{EA9F70B1-2AD7-4B38-A924-7C6FBB54A2CD}"/>
    <cellStyle name="Comma 4 3 3 4 5" xfId="18090" xr:uid="{7906DC94-E2BA-4083-AF93-75EA7B591B83}"/>
    <cellStyle name="Comma 4 3 3 5" xfId="1554" xr:uid="{00000000-0005-0000-0000-00008E090000}"/>
    <cellStyle name="Comma 4 3 3 5 2" xfId="3784" xr:uid="{00000000-0005-0000-0000-00008F090000}"/>
    <cellStyle name="Comma 4 3 3 5 2 2" xfId="8008" xr:uid="{00000000-0005-0000-0000-000090090000}"/>
    <cellStyle name="Comma 4 3 3 5 2 2 2" xfId="16437" xr:uid="{DD3D08C7-D605-4D86-8942-9F7B0123166D}"/>
    <cellStyle name="Comma 4 3 3 5 2 2 3" xfId="24865" xr:uid="{D3E9C4F9-3494-47F7-B626-A55737E68074}"/>
    <cellStyle name="Comma 4 3 3 5 2 3" xfId="12219" xr:uid="{2133E89D-5E1F-478B-AC6A-AD04E7027838}"/>
    <cellStyle name="Comma 4 3 3 5 2 4" xfId="20648" xr:uid="{C40F9B5E-52C3-417E-B429-4D7999121CB7}"/>
    <cellStyle name="Comma 4 3 3 5 3" xfId="5863" xr:uid="{00000000-0005-0000-0000-000091090000}"/>
    <cellStyle name="Comma 4 3 3 5 3 2" xfId="14292" xr:uid="{D01308A5-9243-4A3E-AE18-FE09BE5ED9EF}"/>
    <cellStyle name="Comma 4 3 3 5 3 3" xfId="22720" xr:uid="{96017D4A-A382-48D2-B050-C60A1BC407F0}"/>
    <cellStyle name="Comma 4 3 3 5 4" xfId="10074" xr:uid="{0A99FB0E-25FA-4FD4-BED3-2B61A8AFB900}"/>
    <cellStyle name="Comma 4 3 3 5 5" xfId="18503" xr:uid="{13F9B2A8-A91A-479F-9CA0-0BBE7EBD29A5}"/>
    <cellStyle name="Comma 4 3 3 6" xfId="1968" xr:uid="{00000000-0005-0000-0000-000092090000}"/>
    <cellStyle name="Comma 4 3 3 6 2" xfId="4197" xr:uid="{00000000-0005-0000-0000-000093090000}"/>
    <cellStyle name="Comma 4 3 3 6 2 2" xfId="8421" xr:uid="{00000000-0005-0000-0000-000094090000}"/>
    <cellStyle name="Comma 4 3 3 6 2 2 2" xfId="16850" xr:uid="{52245A66-1314-41CD-A6C3-B7591F0690C5}"/>
    <cellStyle name="Comma 4 3 3 6 2 2 3" xfId="25278" xr:uid="{66AA73F2-2FF0-47C2-BDA9-8DB5CD8F545D}"/>
    <cellStyle name="Comma 4 3 3 6 2 3" xfId="12632" xr:uid="{DAA6BEC0-7C3D-48AC-B7A4-467FF5D5740C}"/>
    <cellStyle name="Comma 4 3 3 6 2 4" xfId="21061" xr:uid="{9E8CEE80-7ABF-4E7D-814E-8B4911095951}"/>
    <cellStyle name="Comma 4 3 3 6 3" xfId="6276" xr:uid="{00000000-0005-0000-0000-000095090000}"/>
    <cellStyle name="Comma 4 3 3 6 3 2" xfId="14705" xr:uid="{006BD234-0C6D-4A27-8C31-748AEF03968D}"/>
    <cellStyle name="Comma 4 3 3 6 3 3" xfId="23133" xr:uid="{7BB1A703-C2CC-401B-AF6F-AD0D7AE81403}"/>
    <cellStyle name="Comma 4 3 3 6 4" xfId="10487" xr:uid="{FAB37E36-7FE9-4D14-B5C9-2EF961909386}"/>
    <cellStyle name="Comma 4 3 3 6 5" xfId="18916" xr:uid="{05DBD9B4-F455-47C8-B56F-E552960B24E5}"/>
    <cellStyle name="Comma 4 3 3 7" xfId="2403" xr:uid="{00000000-0005-0000-0000-000096090000}"/>
    <cellStyle name="Comma 4 3 3 7 2" xfId="6689" xr:uid="{00000000-0005-0000-0000-000097090000}"/>
    <cellStyle name="Comma 4 3 3 7 2 2" xfId="15118" xr:uid="{85B5AA06-8ED3-440C-B2EA-21737BD46530}"/>
    <cellStyle name="Comma 4 3 3 7 2 3" xfId="23546" xr:uid="{9AB4BCE5-0AFD-4901-AA88-02ECF48B163B}"/>
    <cellStyle name="Comma 4 3 3 7 3" xfId="10900" xr:uid="{DD1C362F-E8BB-443E-A50C-73EE98D7F763}"/>
    <cellStyle name="Comma 4 3 3 7 4" xfId="19329" xr:uid="{26923CD2-6BA5-4177-911E-DA50E5CF4332}"/>
    <cellStyle name="Comma 4 3 3 8" xfId="2362" xr:uid="{00000000-0005-0000-0000-000098090000}"/>
    <cellStyle name="Comma 4 3 3 9" xfId="2781" xr:uid="{00000000-0005-0000-0000-000099090000}"/>
    <cellStyle name="Comma 4 3 3 9 2" xfId="7006" xr:uid="{00000000-0005-0000-0000-00009A090000}"/>
    <cellStyle name="Comma 4 3 3 9 2 2" xfId="15435" xr:uid="{4FA86550-54A5-414E-9604-822E327C62F8}"/>
    <cellStyle name="Comma 4 3 3 9 2 3" xfId="23863" xr:uid="{4E41C0A3-083A-4381-A3FC-F211EDDC6277}"/>
    <cellStyle name="Comma 4 3 3 9 3" xfId="11217" xr:uid="{C1FCE72E-CA29-4474-9F24-588C4F63ADCF}"/>
    <cellStyle name="Comma 4 3 3 9 4" xfId="19646" xr:uid="{B2A47525-D3A5-4186-9B03-CFB73DC93E47}"/>
    <cellStyle name="Comma 4 3 4" xfId="151" xr:uid="{00000000-0005-0000-0000-00009B090000}"/>
    <cellStyle name="Comma 4 3 4 10" xfId="8836" xr:uid="{EEE3AFA8-3DED-44F5-B717-B9DC842A3751}"/>
    <cellStyle name="Comma 4 3 4 11" xfId="17265" xr:uid="{33AE6B45-D1C5-4719-8335-ECDDEBC46867}"/>
    <cellStyle name="Comma 4 3 4 2" xfId="689" xr:uid="{00000000-0005-0000-0000-00009C090000}"/>
    <cellStyle name="Comma 4 3 4 2 2" xfId="2960" xr:uid="{00000000-0005-0000-0000-00009D090000}"/>
    <cellStyle name="Comma 4 3 4 2 2 2" xfId="7184" xr:uid="{00000000-0005-0000-0000-00009E090000}"/>
    <cellStyle name="Comma 4 3 4 2 2 2 2" xfId="15613" xr:uid="{8E09170B-C984-4440-9E38-4E00C8FA5536}"/>
    <cellStyle name="Comma 4 3 4 2 2 2 3" xfId="24041" xr:uid="{28C07EDD-C3FF-4452-8ECD-49A19F7851E8}"/>
    <cellStyle name="Comma 4 3 4 2 2 3" xfId="11395" xr:uid="{F85602B4-AE31-4078-A6FF-D7E896CD7207}"/>
    <cellStyle name="Comma 4 3 4 2 2 4" xfId="19824" xr:uid="{C0EE926C-EF09-4D0B-B164-C7D3D6D91DE1}"/>
    <cellStyle name="Comma 4 3 4 2 3" xfId="5039" xr:uid="{00000000-0005-0000-0000-00009F090000}"/>
    <cellStyle name="Comma 4 3 4 2 3 2" xfId="13468" xr:uid="{4C49A37C-4745-4FEA-933B-60F762532607}"/>
    <cellStyle name="Comma 4 3 4 2 3 3" xfId="21896" xr:uid="{D21959DC-09AF-4C3E-A757-314C4276978A}"/>
    <cellStyle name="Comma 4 3 4 2 4" xfId="9250" xr:uid="{667CBFCA-6C45-486D-A12C-117FB6383C4F}"/>
    <cellStyle name="Comma 4 3 4 2 5" xfId="17679" xr:uid="{19C4CB59-DC0F-4D5F-89FE-D594F2544BB7}"/>
    <cellStyle name="Comma 4 3 4 3" xfId="1142" xr:uid="{00000000-0005-0000-0000-0000A0090000}"/>
    <cellStyle name="Comma 4 3 4 3 2" xfId="3373" xr:uid="{00000000-0005-0000-0000-0000A1090000}"/>
    <cellStyle name="Comma 4 3 4 3 2 2" xfId="7597" xr:uid="{00000000-0005-0000-0000-0000A2090000}"/>
    <cellStyle name="Comma 4 3 4 3 2 2 2" xfId="16026" xr:uid="{E7ACD47A-1043-4055-83CF-5D5406F92788}"/>
    <cellStyle name="Comma 4 3 4 3 2 2 3" xfId="24454" xr:uid="{A3467A6C-DD3E-4A34-BB23-BDD10006F3F9}"/>
    <cellStyle name="Comma 4 3 4 3 2 3" xfId="11808" xr:uid="{AAE440E3-BB35-4B9D-B7A7-F2CA9F9AF8B3}"/>
    <cellStyle name="Comma 4 3 4 3 2 4" xfId="20237" xr:uid="{BDC5680D-9958-4A0D-BED0-DD884865C14C}"/>
    <cellStyle name="Comma 4 3 4 3 3" xfId="5452" xr:uid="{00000000-0005-0000-0000-0000A3090000}"/>
    <cellStyle name="Comma 4 3 4 3 3 2" xfId="13881" xr:uid="{83013034-68AD-4C70-AC11-3937FBBAB479}"/>
    <cellStyle name="Comma 4 3 4 3 3 3" xfId="22309" xr:uid="{81BF616E-6E5A-4E7D-A0A6-B34F2952A940}"/>
    <cellStyle name="Comma 4 3 4 3 4" xfId="9663" xr:uid="{6A52D9D3-9E8F-41C3-9D70-F433C14007ED}"/>
    <cellStyle name="Comma 4 3 4 3 5" xfId="18092" xr:uid="{6110F9E4-F08A-4A7C-9C5B-0716C0CD56AE}"/>
    <cellStyle name="Comma 4 3 4 4" xfId="1556" xr:uid="{00000000-0005-0000-0000-0000A4090000}"/>
    <cellStyle name="Comma 4 3 4 4 2" xfId="3786" xr:uid="{00000000-0005-0000-0000-0000A5090000}"/>
    <cellStyle name="Comma 4 3 4 4 2 2" xfId="8010" xr:uid="{00000000-0005-0000-0000-0000A6090000}"/>
    <cellStyle name="Comma 4 3 4 4 2 2 2" xfId="16439" xr:uid="{F8666987-8DA1-4004-9089-D39CF8B6D350}"/>
    <cellStyle name="Comma 4 3 4 4 2 2 3" xfId="24867" xr:uid="{C87E7893-88AA-4FFB-B263-E0EDBFD2458B}"/>
    <cellStyle name="Comma 4 3 4 4 2 3" xfId="12221" xr:uid="{9CB82BD8-902F-45DA-AFD4-E5FE0D468252}"/>
    <cellStyle name="Comma 4 3 4 4 2 4" xfId="20650" xr:uid="{E6F750E5-9EB8-454B-BEFE-602EB7942726}"/>
    <cellStyle name="Comma 4 3 4 4 3" xfId="5865" xr:uid="{00000000-0005-0000-0000-0000A7090000}"/>
    <cellStyle name="Comma 4 3 4 4 3 2" xfId="14294" xr:uid="{6188ED07-C1B9-48B6-8A25-FF2F90DAA578}"/>
    <cellStyle name="Comma 4 3 4 4 3 3" xfId="22722" xr:uid="{D12FA1C0-2FF6-4868-881C-47EF0091C4A2}"/>
    <cellStyle name="Comma 4 3 4 4 4" xfId="10076" xr:uid="{5BAB44D7-D9DD-41B2-A064-D45BB90EC86F}"/>
    <cellStyle name="Comma 4 3 4 4 5" xfId="18505" xr:uid="{5904490E-32E2-4E78-B2C8-73E0E420D7BA}"/>
    <cellStyle name="Comma 4 3 4 5" xfId="1970" xr:uid="{00000000-0005-0000-0000-0000A8090000}"/>
    <cellStyle name="Comma 4 3 4 5 2" xfId="4199" xr:uid="{00000000-0005-0000-0000-0000A9090000}"/>
    <cellStyle name="Comma 4 3 4 5 2 2" xfId="8423" xr:uid="{00000000-0005-0000-0000-0000AA090000}"/>
    <cellStyle name="Comma 4 3 4 5 2 2 2" xfId="16852" xr:uid="{A25192B6-2444-4377-82DF-98007933662A}"/>
    <cellStyle name="Comma 4 3 4 5 2 2 3" xfId="25280" xr:uid="{8333097A-A762-48F2-B03D-CA3B44DDC2B5}"/>
    <cellStyle name="Comma 4 3 4 5 2 3" xfId="12634" xr:uid="{B59BA296-E0E4-4883-9FC1-C6D1A054087F}"/>
    <cellStyle name="Comma 4 3 4 5 2 4" xfId="21063" xr:uid="{B4721335-A946-4F58-82E4-570C5CF94DE4}"/>
    <cellStyle name="Comma 4 3 4 5 3" xfId="6278" xr:uid="{00000000-0005-0000-0000-0000AB090000}"/>
    <cellStyle name="Comma 4 3 4 5 3 2" xfId="14707" xr:uid="{004435C4-894B-4879-AB1B-DAAE384998C2}"/>
    <cellStyle name="Comma 4 3 4 5 3 3" xfId="23135" xr:uid="{FCFA5DBF-9B6F-4A8D-9800-FFC6F46DA2DA}"/>
    <cellStyle name="Comma 4 3 4 5 4" xfId="10489" xr:uid="{C4289297-756A-444B-AB5E-095346DE9704}"/>
    <cellStyle name="Comma 4 3 4 5 5" xfId="18918" xr:uid="{24A516F3-36D7-4067-8D3C-BF66E5D97397}"/>
    <cellStyle name="Comma 4 3 4 6" xfId="2405" xr:uid="{00000000-0005-0000-0000-0000AC090000}"/>
    <cellStyle name="Comma 4 3 4 6 2" xfId="6691" xr:uid="{00000000-0005-0000-0000-0000AD090000}"/>
    <cellStyle name="Comma 4 3 4 6 2 2" xfId="15120" xr:uid="{68FA708A-64CD-4649-95D9-CD5D2A3CCA03}"/>
    <cellStyle name="Comma 4 3 4 6 2 3" xfId="23548" xr:uid="{D4ADC002-EF8E-4460-8DB3-3A0A2F761397}"/>
    <cellStyle name="Comma 4 3 4 6 3" xfId="10902" xr:uid="{5CEDDFC4-9EB8-4E51-A637-E12738EE10AF}"/>
    <cellStyle name="Comma 4 3 4 6 4" xfId="19331" xr:uid="{79DDA698-5A28-421A-8321-346E5E501D96}"/>
    <cellStyle name="Comma 4 3 4 7" xfId="2701" xr:uid="{00000000-0005-0000-0000-0000AE090000}"/>
    <cellStyle name="Comma 4 3 4 8" xfId="2783" xr:uid="{00000000-0005-0000-0000-0000AF090000}"/>
    <cellStyle name="Comma 4 3 4 8 2" xfId="7008" xr:uid="{00000000-0005-0000-0000-0000B0090000}"/>
    <cellStyle name="Comma 4 3 4 8 2 2" xfId="15437" xr:uid="{ACF954A0-E2CF-4802-897B-5C78E039B327}"/>
    <cellStyle name="Comma 4 3 4 8 2 3" xfId="23865" xr:uid="{E7D5B4F0-6DB4-4A18-B569-8DE025ED0AFE}"/>
    <cellStyle name="Comma 4 3 4 8 3" xfId="11219" xr:uid="{FBBEC317-730B-4E04-B896-48CEA8991EB4}"/>
    <cellStyle name="Comma 4 3 4 8 4" xfId="19648" xr:uid="{9DBC55AD-507D-4547-8E6F-C545B100EE29}"/>
    <cellStyle name="Comma 4 3 4 9" xfId="4625" xr:uid="{00000000-0005-0000-0000-0000B1090000}"/>
    <cellStyle name="Comma 4 3 4 9 2" xfId="13054" xr:uid="{010112C0-BDA8-4A56-AD6E-E53844DC674A}"/>
    <cellStyle name="Comma 4 3 4 9 3" xfId="21482" xr:uid="{B44809C1-1629-4B43-BF6C-5E5211B9C5AB}"/>
    <cellStyle name="Comma 4 3 5" xfId="152" xr:uid="{00000000-0005-0000-0000-0000B2090000}"/>
    <cellStyle name="Comma 4 3 5 10" xfId="8837" xr:uid="{41F093F7-0B7E-419D-8AB2-399A4AB6ACB4}"/>
    <cellStyle name="Comma 4 3 5 11" xfId="17266" xr:uid="{AED0DA6A-530E-4A87-8EB7-372E7F6F122B}"/>
    <cellStyle name="Comma 4 3 5 2" xfId="690" xr:uid="{00000000-0005-0000-0000-0000B3090000}"/>
    <cellStyle name="Comma 4 3 5 2 2" xfId="2961" xr:uid="{00000000-0005-0000-0000-0000B4090000}"/>
    <cellStyle name="Comma 4 3 5 2 2 2" xfId="7185" xr:uid="{00000000-0005-0000-0000-0000B5090000}"/>
    <cellStyle name="Comma 4 3 5 2 2 2 2" xfId="15614" xr:uid="{E1B363FF-319F-4210-BDC0-42DA903AA0E5}"/>
    <cellStyle name="Comma 4 3 5 2 2 2 3" xfId="24042" xr:uid="{F98BA7FE-38CC-4254-A020-5ACEBE399935}"/>
    <cellStyle name="Comma 4 3 5 2 2 3" xfId="11396" xr:uid="{DF1FFBA6-D845-46BD-9ED0-B094B4F26B7F}"/>
    <cellStyle name="Comma 4 3 5 2 2 4" xfId="19825" xr:uid="{79DA9205-5F34-49D7-830D-9AA669F01FEB}"/>
    <cellStyle name="Comma 4 3 5 2 3" xfId="5040" xr:uid="{00000000-0005-0000-0000-0000B6090000}"/>
    <cellStyle name="Comma 4 3 5 2 3 2" xfId="13469" xr:uid="{7CC8A870-0863-48F7-A167-D1A76E58700B}"/>
    <cellStyle name="Comma 4 3 5 2 3 3" xfId="21897" xr:uid="{338A5046-DA66-44C0-8613-632152396B7A}"/>
    <cellStyle name="Comma 4 3 5 2 4" xfId="9251" xr:uid="{397AF930-0826-48D8-9A2C-92A68858FDA8}"/>
    <cellStyle name="Comma 4 3 5 2 5" xfId="17680" xr:uid="{3CBFDFD4-AD4E-4923-919C-AA01C90F71D2}"/>
    <cellStyle name="Comma 4 3 5 3" xfId="1143" xr:uid="{00000000-0005-0000-0000-0000B7090000}"/>
    <cellStyle name="Comma 4 3 5 3 2" xfId="3374" xr:uid="{00000000-0005-0000-0000-0000B8090000}"/>
    <cellStyle name="Comma 4 3 5 3 2 2" xfId="7598" xr:uid="{00000000-0005-0000-0000-0000B9090000}"/>
    <cellStyle name="Comma 4 3 5 3 2 2 2" xfId="16027" xr:uid="{91538473-E410-4BCB-934A-93C25D1BB09B}"/>
    <cellStyle name="Comma 4 3 5 3 2 2 3" xfId="24455" xr:uid="{55109E08-266E-4750-85FB-9CE214AFE36C}"/>
    <cellStyle name="Comma 4 3 5 3 2 3" xfId="11809" xr:uid="{E437D413-3B2E-436E-B1E0-7A00868466D1}"/>
    <cellStyle name="Comma 4 3 5 3 2 4" xfId="20238" xr:uid="{3C137FC4-2D1B-4128-A2D4-3DF75CCA51B8}"/>
    <cellStyle name="Comma 4 3 5 3 3" xfId="5453" xr:uid="{00000000-0005-0000-0000-0000BA090000}"/>
    <cellStyle name="Comma 4 3 5 3 3 2" xfId="13882" xr:uid="{FA947476-3446-4F1D-BC7E-33E0BE5302A3}"/>
    <cellStyle name="Comma 4 3 5 3 3 3" xfId="22310" xr:uid="{212DC59C-584D-4328-8B21-61908F024921}"/>
    <cellStyle name="Comma 4 3 5 3 4" xfId="9664" xr:uid="{114AF159-158D-4723-B2ED-C14F79D65889}"/>
    <cellStyle name="Comma 4 3 5 3 5" xfId="18093" xr:uid="{4A92AA72-15DE-4B21-80A5-E53C0F1B0AF4}"/>
    <cellStyle name="Comma 4 3 5 4" xfId="1557" xr:uid="{00000000-0005-0000-0000-0000BB090000}"/>
    <cellStyle name="Comma 4 3 5 4 2" xfId="3787" xr:uid="{00000000-0005-0000-0000-0000BC090000}"/>
    <cellStyle name="Comma 4 3 5 4 2 2" xfId="8011" xr:uid="{00000000-0005-0000-0000-0000BD090000}"/>
    <cellStyle name="Comma 4 3 5 4 2 2 2" xfId="16440" xr:uid="{59DE92B2-5489-4E34-A8F6-CAE4071E8D61}"/>
    <cellStyle name="Comma 4 3 5 4 2 2 3" xfId="24868" xr:uid="{EBAF9D73-BE14-4F37-9864-0B1E3563691F}"/>
    <cellStyle name="Comma 4 3 5 4 2 3" xfId="12222" xr:uid="{E9893E69-F9DC-44D9-B2B5-DA0D9E61C15A}"/>
    <cellStyle name="Comma 4 3 5 4 2 4" xfId="20651" xr:uid="{B07575B6-FDAF-41C6-A4C8-6A6E0D66ACA6}"/>
    <cellStyle name="Comma 4 3 5 4 3" xfId="5866" xr:uid="{00000000-0005-0000-0000-0000BE090000}"/>
    <cellStyle name="Comma 4 3 5 4 3 2" xfId="14295" xr:uid="{94976E6D-59BD-4DB9-B1B1-8F3A2A5B0C5A}"/>
    <cellStyle name="Comma 4 3 5 4 3 3" xfId="22723" xr:uid="{D5475C75-386D-4BC2-81B8-BA79CC85E2B9}"/>
    <cellStyle name="Comma 4 3 5 4 4" xfId="10077" xr:uid="{45A3DA00-4DD8-48D7-8060-D889CEC8B098}"/>
    <cellStyle name="Comma 4 3 5 4 5" xfId="18506" xr:uid="{A4CC6042-2318-49E1-AE70-E09D3AA8666B}"/>
    <cellStyle name="Comma 4 3 5 5" xfId="1971" xr:uid="{00000000-0005-0000-0000-0000BF090000}"/>
    <cellStyle name="Comma 4 3 5 5 2" xfId="4200" xr:uid="{00000000-0005-0000-0000-0000C0090000}"/>
    <cellStyle name="Comma 4 3 5 5 2 2" xfId="8424" xr:uid="{00000000-0005-0000-0000-0000C1090000}"/>
    <cellStyle name="Comma 4 3 5 5 2 2 2" xfId="16853" xr:uid="{2EE70339-1A27-4A6F-8E01-9DF69619F6D3}"/>
    <cellStyle name="Comma 4 3 5 5 2 2 3" xfId="25281" xr:uid="{D8A29B99-F3FC-4DD3-BABF-15574A9FA170}"/>
    <cellStyle name="Comma 4 3 5 5 2 3" xfId="12635" xr:uid="{0E34629F-8010-43D9-9AEA-B8DFD9B7C9D1}"/>
    <cellStyle name="Comma 4 3 5 5 2 4" xfId="21064" xr:uid="{C25237AB-7840-45C6-9576-E1C6A368CAD4}"/>
    <cellStyle name="Comma 4 3 5 5 3" xfId="6279" xr:uid="{00000000-0005-0000-0000-0000C2090000}"/>
    <cellStyle name="Comma 4 3 5 5 3 2" xfId="14708" xr:uid="{33854B73-E1EB-486F-8A33-1F486D256A27}"/>
    <cellStyle name="Comma 4 3 5 5 3 3" xfId="23136" xr:uid="{896B2720-9A32-44C9-815C-D8E2F6E9B699}"/>
    <cellStyle name="Comma 4 3 5 5 4" xfId="10490" xr:uid="{7D5B6983-DE42-4451-A16D-850B0B33417A}"/>
    <cellStyle name="Comma 4 3 5 5 5" xfId="18919" xr:uid="{15A7BC13-A513-476A-B3CB-F92E1AFB0726}"/>
    <cellStyle name="Comma 4 3 5 6" xfId="2406" xr:uid="{00000000-0005-0000-0000-0000C3090000}"/>
    <cellStyle name="Comma 4 3 5 6 2" xfId="6692" xr:uid="{00000000-0005-0000-0000-0000C4090000}"/>
    <cellStyle name="Comma 4 3 5 6 2 2" xfId="15121" xr:uid="{80C53595-8C6A-422A-9F03-46D122B6D401}"/>
    <cellStyle name="Comma 4 3 5 6 2 3" xfId="23549" xr:uid="{1EF50E75-0907-4FFE-84F4-D129D0254333}"/>
    <cellStyle name="Comma 4 3 5 6 3" xfId="10903" xr:uid="{020E8031-353E-46D5-9667-841282D992E9}"/>
    <cellStyle name="Comma 4 3 5 6 4" xfId="19332" xr:uid="{C5FCBAD2-1CF5-4C38-A6EA-80E17EF38B59}"/>
    <cellStyle name="Comma 4 3 5 7" xfId="2702" xr:uid="{00000000-0005-0000-0000-0000C5090000}"/>
    <cellStyle name="Comma 4 3 5 8" xfId="2784" xr:uid="{00000000-0005-0000-0000-0000C6090000}"/>
    <cellStyle name="Comma 4 3 5 8 2" xfId="7009" xr:uid="{00000000-0005-0000-0000-0000C7090000}"/>
    <cellStyle name="Comma 4 3 5 8 2 2" xfId="15438" xr:uid="{0FE527D9-4594-4E55-B171-D5D91206D1A6}"/>
    <cellStyle name="Comma 4 3 5 8 2 3" xfId="23866" xr:uid="{68C072C1-67CA-427D-8B21-C5136354808A}"/>
    <cellStyle name="Comma 4 3 5 8 3" xfId="11220" xr:uid="{0E47EB63-249A-47EE-8206-81137E9D01B7}"/>
    <cellStyle name="Comma 4 3 5 8 4" xfId="19649" xr:uid="{8CED7CE9-CDF6-4205-9AA1-7D96DCB588AA}"/>
    <cellStyle name="Comma 4 3 5 9" xfId="4626" xr:uid="{00000000-0005-0000-0000-0000C8090000}"/>
    <cellStyle name="Comma 4 3 5 9 2" xfId="13055" xr:uid="{7BD1343A-1608-4C14-9AB0-531B1E99A46B}"/>
    <cellStyle name="Comma 4 3 5 9 3" xfId="21483" xr:uid="{1A213E74-901C-442C-8C74-30F3E1895277}"/>
    <cellStyle name="Comma 4 4" xfId="153" xr:uid="{00000000-0005-0000-0000-0000C9090000}"/>
    <cellStyle name="Comma 4 4 10" xfId="2785" xr:uid="{00000000-0005-0000-0000-0000CA090000}"/>
    <cellStyle name="Comma 4 4 10 2" xfId="7010" xr:uid="{00000000-0005-0000-0000-0000CB090000}"/>
    <cellStyle name="Comma 4 4 10 2 2" xfId="15439" xr:uid="{B0C9A45B-4DB4-4647-9671-3DB11120ACAA}"/>
    <cellStyle name="Comma 4 4 10 2 3" xfId="23867" xr:uid="{6F4976EB-B242-475C-8C8F-CE765230CC1C}"/>
    <cellStyle name="Comma 4 4 10 3" xfId="11221" xr:uid="{BE9AB429-93CE-4051-849A-59CFDA909D2D}"/>
    <cellStyle name="Comma 4 4 10 4" xfId="19650" xr:uid="{B1CDB27C-2BF1-45AB-A279-86B269C34FE3}"/>
    <cellStyle name="Comma 4 4 11" xfId="4627" xr:uid="{00000000-0005-0000-0000-0000CC090000}"/>
    <cellStyle name="Comma 4 4 11 2" xfId="13056" xr:uid="{AD7F6659-D3F4-46A9-9CAF-1D6971859630}"/>
    <cellStyle name="Comma 4 4 11 3" xfId="21484" xr:uid="{4B5007C5-9809-4D59-991F-2AA855860086}"/>
    <cellStyle name="Comma 4 4 12" xfId="8838" xr:uid="{338022C8-755E-4BD4-B266-6C6CB12A8F30}"/>
    <cellStyle name="Comma 4 4 13" xfId="17267" xr:uid="{F307733E-D309-419E-9444-7BAAEBBB4FFD}"/>
    <cellStyle name="Comma 4 4 2" xfId="154" xr:uid="{00000000-0005-0000-0000-0000CD090000}"/>
    <cellStyle name="Comma 4 4 2 10" xfId="4628" xr:uid="{00000000-0005-0000-0000-0000CE090000}"/>
    <cellStyle name="Comma 4 4 2 10 2" xfId="13057" xr:uid="{9953DD66-92EB-4AF8-A5C7-4F83232FFA95}"/>
    <cellStyle name="Comma 4 4 2 10 3" xfId="21485" xr:uid="{F0A7AFBF-F759-4CBB-A863-730E7A648806}"/>
    <cellStyle name="Comma 4 4 2 11" xfId="8839" xr:uid="{BBCF7EF5-1A2B-4367-A2BF-79B7B1AC044A}"/>
    <cellStyle name="Comma 4 4 2 12" xfId="17268" xr:uid="{B46FC3AE-5262-4EEE-87AF-5F45BC5E09FC}"/>
    <cellStyle name="Comma 4 4 2 2" xfId="155" xr:uid="{00000000-0005-0000-0000-0000CF090000}"/>
    <cellStyle name="Comma 4 4 2 2 10" xfId="8840" xr:uid="{0129FAFC-4B5E-43F1-922A-FC7EA6B804A9}"/>
    <cellStyle name="Comma 4 4 2 2 11" xfId="17269" xr:uid="{6BA6BCFE-6BE6-471A-B051-8DBA0FDF6458}"/>
    <cellStyle name="Comma 4 4 2 2 2" xfId="693" xr:uid="{00000000-0005-0000-0000-0000D0090000}"/>
    <cellStyle name="Comma 4 4 2 2 2 2" xfId="2964" xr:uid="{00000000-0005-0000-0000-0000D1090000}"/>
    <cellStyle name="Comma 4 4 2 2 2 2 2" xfId="7188" xr:uid="{00000000-0005-0000-0000-0000D2090000}"/>
    <cellStyle name="Comma 4 4 2 2 2 2 2 2" xfId="15617" xr:uid="{96E5A9B6-C0FE-4513-A492-7A8C54AAE29A}"/>
    <cellStyle name="Comma 4 4 2 2 2 2 2 3" xfId="24045" xr:uid="{51975717-9B26-4FC0-9EB3-A94ED439F2C3}"/>
    <cellStyle name="Comma 4 4 2 2 2 2 3" xfId="11399" xr:uid="{4CC650CA-7FA9-4F5E-B87B-AB7A324A7449}"/>
    <cellStyle name="Comma 4 4 2 2 2 2 4" xfId="19828" xr:uid="{38FC6FE5-BD40-4C30-9CA4-54C54C9EB06C}"/>
    <cellStyle name="Comma 4 4 2 2 2 3" xfId="5043" xr:uid="{00000000-0005-0000-0000-0000D3090000}"/>
    <cellStyle name="Comma 4 4 2 2 2 3 2" xfId="13472" xr:uid="{39FECD7F-88D9-410C-92FD-3FA2584D40C3}"/>
    <cellStyle name="Comma 4 4 2 2 2 3 3" xfId="21900" xr:uid="{3C556B7B-D392-4059-AB60-C49C1B5CDED9}"/>
    <cellStyle name="Comma 4 4 2 2 2 4" xfId="9254" xr:uid="{C6F67798-7C0B-47A2-A4B9-2EA759A39E1B}"/>
    <cellStyle name="Comma 4 4 2 2 2 5" xfId="17683" xr:uid="{8F14A3C4-3B14-4A07-ABFD-91711C6AD8C8}"/>
    <cellStyle name="Comma 4 4 2 2 3" xfId="1146" xr:uid="{00000000-0005-0000-0000-0000D4090000}"/>
    <cellStyle name="Comma 4 4 2 2 3 2" xfId="3377" xr:uid="{00000000-0005-0000-0000-0000D5090000}"/>
    <cellStyle name="Comma 4 4 2 2 3 2 2" xfId="7601" xr:uid="{00000000-0005-0000-0000-0000D6090000}"/>
    <cellStyle name="Comma 4 4 2 2 3 2 2 2" xfId="16030" xr:uid="{3381153B-AFDA-4611-B259-536A90B99D23}"/>
    <cellStyle name="Comma 4 4 2 2 3 2 2 3" xfId="24458" xr:uid="{08A392EC-8080-4C40-82EC-DCE43354F7AC}"/>
    <cellStyle name="Comma 4 4 2 2 3 2 3" xfId="11812" xr:uid="{1F52E30F-93F8-408C-8B2C-EC9742EA9345}"/>
    <cellStyle name="Comma 4 4 2 2 3 2 4" xfId="20241" xr:uid="{4B5C60E5-40E0-424A-A5E8-B51000F69FC9}"/>
    <cellStyle name="Comma 4 4 2 2 3 3" xfId="5456" xr:uid="{00000000-0005-0000-0000-0000D7090000}"/>
    <cellStyle name="Comma 4 4 2 2 3 3 2" xfId="13885" xr:uid="{B19413F0-5302-4A3E-8431-4533ACAB5B3E}"/>
    <cellStyle name="Comma 4 4 2 2 3 3 3" xfId="22313" xr:uid="{5DBE6C02-F91F-44A2-86EB-ECF0B25FF9F6}"/>
    <cellStyle name="Comma 4 4 2 2 3 4" xfId="9667" xr:uid="{C26C4C06-51D2-4E83-A2CC-E066528DF2B1}"/>
    <cellStyle name="Comma 4 4 2 2 3 5" xfId="18096" xr:uid="{4A30FC31-C749-46B2-B76B-EF53769E880E}"/>
    <cellStyle name="Comma 4 4 2 2 4" xfId="1560" xr:uid="{00000000-0005-0000-0000-0000D8090000}"/>
    <cellStyle name="Comma 4 4 2 2 4 2" xfId="3790" xr:uid="{00000000-0005-0000-0000-0000D9090000}"/>
    <cellStyle name="Comma 4 4 2 2 4 2 2" xfId="8014" xr:uid="{00000000-0005-0000-0000-0000DA090000}"/>
    <cellStyle name="Comma 4 4 2 2 4 2 2 2" xfId="16443" xr:uid="{02E70EE7-F5C7-47E7-9306-DC0B907CFC79}"/>
    <cellStyle name="Comma 4 4 2 2 4 2 2 3" xfId="24871" xr:uid="{F370F04B-6D57-4A6A-ADDC-26B1D66984B1}"/>
    <cellStyle name="Comma 4 4 2 2 4 2 3" xfId="12225" xr:uid="{27C45EC8-FAF2-443C-BC95-E68893523CA8}"/>
    <cellStyle name="Comma 4 4 2 2 4 2 4" xfId="20654" xr:uid="{308A2CBB-3749-4663-9EC7-E36C08E21559}"/>
    <cellStyle name="Comma 4 4 2 2 4 3" xfId="5869" xr:uid="{00000000-0005-0000-0000-0000DB090000}"/>
    <cellStyle name="Comma 4 4 2 2 4 3 2" xfId="14298" xr:uid="{A8A8DACF-6880-4699-9596-28A71BDBF222}"/>
    <cellStyle name="Comma 4 4 2 2 4 3 3" xfId="22726" xr:uid="{20DDDD85-F04D-419A-BAB0-A2D55BA4B1B6}"/>
    <cellStyle name="Comma 4 4 2 2 4 4" xfId="10080" xr:uid="{C3BD8DA1-3072-43F3-B262-E1C0C3E2B0DC}"/>
    <cellStyle name="Comma 4 4 2 2 4 5" xfId="18509" xr:uid="{410D3F1C-FC4D-4C2C-92C9-89AB511C328D}"/>
    <cellStyle name="Comma 4 4 2 2 5" xfId="1974" xr:uid="{00000000-0005-0000-0000-0000DC090000}"/>
    <cellStyle name="Comma 4 4 2 2 5 2" xfId="4203" xr:uid="{00000000-0005-0000-0000-0000DD090000}"/>
    <cellStyle name="Comma 4 4 2 2 5 2 2" xfId="8427" xr:uid="{00000000-0005-0000-0000-0000DE090000}"/>
    <cellStyle name="Comma 4 4 2 2 5 2 2 2" xfId="16856" xr:uid="{6B58BE22-5552-4C39-815E-73DDA2189364}"/>
    <cellStyle name="Comma 4 4 2 2 5 2 2 3" xfId="25284" xr:uid="{839A1E6C-38CC-4FFB-8CC3-2D6DFB78B0E1}"/>
    <cellStyle name="Comma 4 4 2 2 5 2 3" xfId="12638" xr:uid="{503E1643-BF54-4314-A06B-21427F4BA721}"/>
    <cellStyle name="Comma 4 4 2 2 5 2 4" xfId="21067" xr:uid="{A96530C8-2C5B-44A4-847B-C1C8A052685E}"/>
    <cellStyle name="Comma 4 4 2 2 5 3" xfId="6282" xr:uid="{00000000-0005-0000-0000-0000DF090000}"/>
    <cellStyle name="Comma 4 4 2 2 5 3 2" xfId="14711" xr:uid="{4FC840FB-FA01-4D68-B25E-3C12330D41B5}"/>
    <cellStyle name="Comma 4 4 2 2 5 3 3" xfId="23139" xr:uid="{53E1BCD3-D5BF-4AC5-BD9C-E35CF10D8C76}"/>
    <cellStyle name="Comma 4 4 2 2 5 4" xfId="10493" xr:uid="{A7981EEE-9CD7-4917-82DF-ED3080E07605}"/>
    <cellStyle name="Comma 4 4 2 2 5 5" xfId="18922" xr:uid="{CF3462BF-17E3-479E-98D5-22086F5EDC01}"/>
    <cellStyle name="Comma 4 4 2 2 6" xfId="2409" xr:uid="{00000000-0005-0000-0000-0000E0090000}"/>
    <cellStyle name="Comma 4 4 2 2 6 2" xfId="6695" xr:uid="{00000000-0005-0000-0000-0000E1090000}"/>
    <cellStyle name="Comma 4 4 2 2 6 2 2" xfId="15124" xr:uid="{3BD884A6-83D4-4837-97D3-7EF84CF8FA34}"/>
    <cellStyle name="Comma 4 4 2 2 6 2 3" xfId="23552" xr:uid="{A49F66D2-FDD1-42C2-A319-34C64BBB3FB2}"/>
    <cellStyle name="Comma 4 4 2 2 6 3" xfId="10906" xr:uid="{CF45470E-C0CE-410D-9200-CA779B85697A}"/>
    <cellStyle name="Comma 4 4 2 2 6 4" xfId="19335" xr:uid="{751B13E2-9FF8-453E-8228-1678A35F072B}"/>
    <cellStyle name="Comma 4 4 2 2 7" xfId="2705" xr:uid="{00000000-0005-0000-0000-0000E2090000}"/>
    <cellStyle name="Comma 4 4 2 2 8" xfId="2787" xr:uid="{00000000-0005-0000-0000-0000E3090000}"/>
    <cellStyle name="Comma 4 4 2 2 8 2" xfId="7012" xr:uid="{00000000-0005-0000-0000-0000E4090000}"/>
    <cellStyle name="Comma 4 4 2 2 8 2 2" xfId="15441" xr:uid="{EF0D0C80-1C57-484D-B522-5B41BEB22E2E}"/>
    <cellStyle name="Comma 4 4 2 2 8 2 3" xfId="23869" xr:uid="{208CAC36-9530-47D3-91BD-9372ECEC924D}"/>
    <cellStyle name="Comma 4 4 2 2 8 3" xfId="11223" xr:uid="{8B179018-62A0-43D2-9FF1-0021B0C7FDED}"/>
    <cellStyle name="Comma 4 4 2 2 8 4" xfId="19652" xr:uid="{1A29B8CF-737C-413C-88C8-7F411D1AEC96}"/>
    <cellStyle name="Comma 4 4 2 2 9" xfId="4629" xr:uid="{00000000-0005-0000-0000-0000E5090000}"/>
    <cellStyle name="Comma 4 4 2 2 9 2" xfId="13058" xr:uid="{1C586383-5959-4852-8B14-DA08ECC29E82}"/>
    <cellStyle name="Comma 4 4 2 2 9 3" xfId="21486" xr:uid="{31F3AE54-9566-45A9-A4AB-AF5284573ACA}"/>
    <cellStyle name="Comma 4 4 2 3" xfId="692" xr:uid="{00000000-0005-0000-0000-0000E6090000}"/>
    <cellStyle name="Comma 4 4 2 3 2" xfId="2963" xr:uid="{00000000-0005-0000-0000-0000E7090000}"/>
    <cellStyle name="Comma 4 4 2 3 2 2" xfId="7187" xr:uid="{00000000-0005-0000-0000-0000E8090000}"/>
    <cellStyle name="Comma 4 4 2 3 2 2 2" xfId="15616" xr:uid="{50B769CF-846E-48EC-8A93-59FA876FC311}"/>
    <cellStyle name="Comma 4 4 2 3 2 2 3" xfId="24044" xr:uid="{062D3EC7-5AD2-49DF-9EDA-3B845BC0C0BD}"/>
    <cellStyle name="Comma 4 4 2 3 2 3" xfId="11398" xr:uid="{3463B5DD-B20F-452C-8467-5ADD995AE5C5}"/>
    <cellStyle name="Comma 4 4 2 3 2 4" xfId="19827" xr:uid="{18B1FA6F-8F88-4FA7-AFB6-E85B6C4A280D}"/>
    <cellStyle name="Comma 4 4 2 3 3" xfId="5042" xr:uid="{00000000-0005-0000-0000-0000E9090000}"/>
    <cellStyle name="Comma 4 4 2 3 3 2" xfId="13471" xr:uid="{FF846D7F-C916-4CF0-943C-B4B40B164B67}"/>
    <cellStyle name="Comma 4 4 2 3 3 3" xfId="21899" xr:uid="{17B4BCC5-F9EA-45A1-8D4E-00111F0F0B52}"/>
    <cellStyle name="Comma 4 4 2 3 4" xfId="9253" xr:uid="{BA8D95C0-A2C5-4614-871D-E85C24ACAE4C}"/>
    <cellStyle name="Comma 4 4 2 3 5" xfId="17682" xr:uid="{EBB1ACE6-BED6-417C-9A39-6612AC2E3418}"/>
    <cellStyle name="Comma 4 4 2 4" xfId="1145" xr:uid="{00000000-0005-0000-0000-0000EA090000}"/>
    <cellStyle name="Comma 4 4 2 4 2" xfId="3376" xr:uid="{00000000-0005-0000-0000-0000EB090000}"/>
    <cellStyle name="Comma 4 4 2 4 2 2" xfId="7600" xr:uid="{00000000-0005-0000-0000-0000EC090000}"/>
    <cellStyle name="Comma 4 4 2 4 2 2 2" xfId="16029" xr:uid="{76D50EEA-D3AC-4392-A60D-ADD07BAC916C}"/>
    <cellStyle name="Comma 4 4 2 4 2 2 3" xfId="24457" xr:uid="{E66C9BB0-D49E-4880-84DA-70E534976DFE}"/>
    <cellStyle name="Comma 4 4 2 4 2 3" xfId="11811" xr:uid="{B7D4769E-787D-4114-8574-F22837A5AD7B}"/>
    <cellStyle name="Comma 4 4 2 4 2 4" xfId="20240" xr:uid="{F13E51D3-69FD-4BBA-AD29-600AA556F92C}"/>
    <cellStyle name="Comma 4 4 2 4 3" xfId="5455" xr:uid="{00000000-0005-0000-0000-0000ED090000}"/>
    <cellStyle name="Comma 4 4 2 4 3 2" xfId="13884" xr:uid="{0FC98CB4-C726-41D1-8C54-2F8540734875}"/>
    <cellStyle name="Comma 4 4 2 4 3 3" xfId="22312" xr:uid="{EF225927-8C94-44F8-8F65-6A9245FC4D6B}"/>
    <cellStyle name="Comma 4 4 2 4 4" xfId="9666" xr:uid="{AED1014E-17E0-4D4A-9212-283BC7EEDB90}"/>
    <cellStyle name="Comma 4 4 2 4 5" xfId="18095" xr:uid="{6FC08A78-2141-4814-94C7-7036F038609A}"/>
    <cellStyle name="Comma 4 4 2 5" xfId="1559" xr:uid="{00000000-0005-0000-0000-0000EE090000}"/>
    <cellStyle name="Comma 4 4 2 5 2" xfId="3789" xr:uid="{00000000-0005-0000-0000-0000EF090000}"/>
    <cellStyle name="Comma 4 4 2 5 2 2" xfId="8013" xr:uid="{00000000-0005-0000-0000-0000F0090000}"/>
    <cellStyle name="Comma 4 4 2 5 2 2 2" xfId="16442" xr:uid="{0103370D-A05D-4C43-924A-DFD85BBD63E4}"/>
    <cellStyle name="Comma 4 4 2 5 2 2 3" xfId="24870" xr:uid="{DF7C4B51-DE6F-4DE4-BB33-F786FCC994F6}"/>
    <cellStyle name="Comma 4 4 2 5 2 3" xfId="12224" xr:uid="{806090DF-15A1-4F88-99B4-662C4CD7341D}"/>
    <cellStyle name="Comma 4 4 2 5 2 4" xfId="20653" xr:uid="{6624BCFE-B033-4ADC-8E03-1CACD842F54C}"/>
    <cellStyle name="Comma 4 4 2 5 3" xfId="5868" xr:uid="{00000000-0005-0000-0000-0000F1090000}"/>
    <cellStyle name="Comma 4 4 2 5 3 2" xfId="14297" xr:uid="{ECEB75CD-B8CE-4C82-8B27-21165A3E07CD}"/>
    <cellStyle name="Comma 4 4 2 5 3 3" xfId="22725" xr:uid="{658C2582-87B5-459E-BB22-F88B016EA989}"/>
    <cellStyle name="Comma 4 4 2 5 4" xfId="10079" xr:uid="{0B82B288-8D44-4F16-9916-DB051E764929}"/>
    <cellStyle name="Comma 4 4 2 5 5" xfId="18508" xr:uid="{3FE898EC-6CDE-418A-A8D8-2B4405C48E54}"/>
    <cellStyle name="Comma 4 4 2 6" xfId="1973" xr:uid="{00000000-0005-0000-0000-0000F2090000}"/>
    <cellStyle name="Comma 4 4 2 6 2" xfId="4202" xr:uid="{00000000-0005-0000-0000-0000F3090000}"/>
    <cellStyle name="Comma 4 4 2 6 2 2" xfId="8426" xr:uid="{00000000-0005-0000-0000-0000F4090000}"/>
    <cellStyle name="Comma 4 4 2 6 2 2 2" xfId="16855" xr:uid="{787410A7-BA0E-4DAD-A94F-443741227083}"/>
    <cellStyle name="Comma 4 4 2 6 2 2 3" xfId="25283" xr:uid="{74704F00-2815-4201-BFB4-8DEB1F462A14}"/>
    <cellStyle name="Comma 4 4 2 6 2 3" xfId="12637" xr:uid="{B3F5603D-626D-4180-8E73-B4874B95A550}"/>
    <cellStyle name="Comma 4 4 2 6 2 4" xfId="21066" xr:uid="{CD7DA28F-67E0-4543-AFCE-04CCF67D6511}"/>
    <cellStyle name="Comma 4 4 2 6 3" xfId="6281" xr:uid="{00000000-0005-0000-0000-0000F5090000}"/>
    <cellStyle name="Comma 4 4 2 6 3 2" xfId="14710" xr:uid="{BC990B44-1D1B-422E-BEB0-49FAB97BAA99}"/>
    <cellStyle name="Comma 4 4 2 6 3 3" xfId="23138" xr:uid="{5B91D3D8-63D4-4FCE-9731-D73A5D5563F0}"/>
    <cellStyle name="Comma 4 4 2 6 4" xfId="10492" xr:uid="{9B66109E-E380-42BE-8557-74557A65F9B9}"/>
    <cellStyle name="Comma 4 4 2 6 5" xfId="18921" xr:uid="{F243A332-7621-4580-90BA-B81752025ED3}"/>
    <cellStyle name="Comma 4 4 2 7" xfId="2408" xr:uid="{00000000-0005-0000-0000-0000F6090000}"/>
    <cellStyle name="Comma 4 4 2 7 2" xfId="6694" xr:uid="{00000000-0005-0000-0000-0000F7090000}"/>
    <cellStyle name="Comma 4 4 2 7 2 2" xfId="15123" xr:uid="{6B34791B-3970-41BD-8809-269A4F46ECC9}"/>
    <cellStyle name="Comma 4 4 2 7 2 3" xfId="23551" xr:uid="{DE2A3D3E-865B-456B-9255-ED28B7131324}"/>
    <cellStyle name="Comma 4 4 2 7 3" xfId="10905" xr:uid="{F9DDB196-99E6-479E-9781-07C723BAA4E1}"/>
    <cellStyle name="Comma 4 4 2 7 4" xfId="19334" xr:uid="{1B547E77-E4BE-46C8-8E25-18E6BA5FC9F2}"/>
    <cellStyle name="Comma 4 4 2 8" xfId="2704" xr:uid="{00000000-0005-0000-0000-0000F8090000}"/>
    <cellStyle name="Comma 4 4 2 9" xfId="2786" xr:uid="{00000000-0005-0000-0000-0000F9090000}"/>
    <cellStyle name="Comma 4 4 2 9 2" xfId="7011" xr:uid="{00000000-0005-0000-0000-0000FA090000}"/>
    <cellStyle name="Comma 4 4 2 9 2 2" xfId="15440" xr:uid="{27901829-0A41-4B41-BB09-57D0085346F1}"/>
    <cellStyle name="Comma 4 4 2 9 2 3" xfId="23868" xr:uid="{5743AEDF-680A-45FB-AC53-98A5659AD847}"/>
    <cellStyle name="Comma 4 4 2 9 3" xfId="11222" xr:uid="{1CC47911-AD7A-484C-9A16-22FAAB3131F0}"/>
    <cellStyle name="Comma 4 4 2 9 4" xfId="19651" xr:uid="{EEF5E1F4-2158-438F-9988-8A2B36D3D8A3}"/>
    <cellStyle name="Comma 4 4 3" xfId="156" xr:uid="{00000000-0005-0000-0000-0000FB090000}"/>
    <cellStyle name="Comma 4 4 3 10" xfId="8841" xr:uid="{9C2DF80D-C47C-43B5-B8D3-716B42680739}"/>
    <cellStyle name="Comma 4 4 3 11" xfId="17270" xr:uid="{19760CFE-3DF0-450B-A62E-5ADB60A2836D}"/>
    <cellStyle name="Comma 4 4 3 2" xfId="694" xr:uid="{00000000-0005-0000-0000-0000FC090000}"/>
    <cellStyle name="Comma 4 4 3 2 2" xfId="2965" xr:uid="{00000000-0005-0000-0000-0000FD090000}"/>
    <cellStyle name="Comma 4 4 3 2 2 2" xfId="7189" xr:uid="{00000000-0005-0000-0000-0000FE090000}"/>
    <cellStyle name="Comma 4 4 3 2 2 2 2" xfId="15618" xr:uid="{898D5C95-4FB8-4DB5-954D-6E99CEECB18F}"/>
    <cellStyle name="Comma 4 4 3 2 2 2 3" xfId="24046" xr:uid="{DA542904-BD2C-439A-9B9B-AC6CEA7841D0}"/>
    <cellStyle name="Comma 4 4 3 2 2 3" xfId="11400" xr:uid="{1531EECB-F949-40A3-A0AE-51E2514C5AF1}"/>
    <cellStyle name="Comma 4 4 3 2 2 4" xfId="19829" xr:uid="{A2EAB470-863E-4FC8-8A8A-2DE9B158E817}"/>
    <cellStyle name="Comma 4 4 3 2 3" xfId="5044" xr:uid="{00000000-0005-0000-0000-0000FF090000}"/>
    <cellStyle name="Comma 4 4 3 2 3 2" xfId="13473" xr:uid="{85D87D85-3583-4519-8BBE-C5E388AB29F8}"/>
    <cellStyle name="Comma 4 4 3 2 3 3" xfId="21901" xr:uid="{ABEE3BA5-11F2-46E6-B20B-6D8B85BC8F97}"/>
    <cellStyle name="Comma 4 4 3 2 4" xfId="9255" xr:uid="{E3E2B607-2EBA-476C-A14C-2CCA38AD6437}"/>
    <cellStyle name="Comma 4 4 3 2 5" xfId="17684" xr:uid="{7648ADC6-2D2E-439E-89C6-6CC2EFCC2A90}"/>
    <cellStyle name="Comma 4 4 3 3" xfId="1147" xr:uid="{00000000-0005-0000-0000-0000000A0000}"/>
    <cellStyle name="Comma 4 4 3 3 2" xfId="3378" xr:uid="{00000000-0005-0000-0000-0000010A0000}"/>
    <cellStyle name="Comma 4 4 3 3 2 2" xfId="7602" xr:uid="{00000000-0005-0000-0000-0000020A0000}"/>
    <cellStyle name="Comma 4 4 3 3 2 2 2" xfId="16031" xr:uid="{FDA842B7-4BBF-4AD4-BE45-4EEA156F1EAB}"/>
    <cellStyle name="Comma 4 4 3 3 2 2 3" xfId="24459" xr:uid="{E774E262-51D5-4955-A95A-4BB0A0D874B3}"/>
    <cellStyle name="Comma 4 4 3 3 2 3" xfId="11813" xr:uid="{FCBC5306-86E4-4BA0-85EE-8D8A2BBE61BA}"/>
    <cellStyle name="Comma 4 4 3 3 2 4" xfId="20242" xr:uid="{17E69036-F5C6-49BB-93F9-FA178BE0EFB5}"/>
    <cellStyle name="Comma 4 4 3 3 3" xfId="5457" xr:uid="{00000000-0005-0000-0000-0000030A0000}"/>
    <cellStyle name="Comma 4 4 3 3 3 2" xfId="13886" xr:uid="{F208F11D-5BE0-4D09-AECE-89E4175177B5}"/>
    <cellStyle name="Comma 4 4 3 3 3 3" xfId="22314" xr:uid="{E1B8C7ED-D773-49E4-BC50-73A6031BB923}"/>
    <cellStyle name="Comma 4 4 3 3 4" xfId="9668" xr:uid="{E33197E6-A821-4D38-A939-AB9F1460ECC2}"/>
    <cellStyle name="Comma 4 4 3 3 5" xfId="18097" xr:uid="{258DEF94-D1FC-4340-9212-D1A91E536D0C}"/>
    <cellStyle name="Comma 4 4 3 4" xfId="1561" xr:uid="{00000000-0005-0000-0000-0000040A0000}"/>
    <cellStyle name="Comma 4 4 3 4 2" xfId="3791" xr:uid="{00000000-0005-0000-0000-0000050A0000}"/>
    <cellStyle name="Comma 4 4 3 4 2 2" xfId="8015" xr:uid="{00000000-0005-0000-0000-0000060A0000}"/>
    <cellStyle name="Comma 4 4 3 4 2 2 2" xfId="16444" xr:uid="{6BD9E660-71BF-4C64-B97E-E5C60B9C139D}"/>
    <cellStyle name="Comma 4 4 3 4 2 2 3" xfId="24872" xr:uid="{5F258D2E-28EC-459D-8964-7976AE569D4E}"/>
    <cellStyle name="Comma 4 4 3 4 2 3" xfId="12226" xr:uid="{DA47C266-E5FB-4280-921E-79A52379FB2F}"/>
    <cellStyle name="Comma 4 4 3 4 2 4" xfId="20655" xr:uid="{188E17CE-921F-42BD-8D31-ADE7C29C4A7E}"/>
    <cellStyle name="Comma 4 4 3 4 3" xfId="5870" xr:uid="{00000000-0005-0000-0000-0000070A0000}"/>
    <cellStyle name="Comma 4 4 3 4 3 2" xfId="14299" xr:uid="{2C27D3D7-1775-4094-8808-D4D73BACC3E7}"/>
    <cellStyle name="Comma 4 4 3 4 3 3" xfId="22727" xr:uid="{9EB8FF13-2C7C-45B6-8633-644F828475C2}"/>
    <cellStyle name="Comma 4 4 3 4 4" xfId="10081" xr:uid="{B2336408-88BC-4834-8411-EDAEA66C9E38}"/>
    <cellStyle name="Comma 4 4 3 4 5" xfId="18510" xr:uid="{12B32B4B-722C-4BBA-B7CB-B908A207BE67}"/>
    <cellStyle name="Comma 4 4 3 5" xfId="1975" xr:uid="{00000000-0005-0000-0000-0000080A0000}"/>
    <cellStyle name="Comma 4 4 3 5 2" xfId="4204" xr:uid="{00000000-0005-0000-0000-0000090A0000}"/>
    <cellStyle name="Comma 4 4 3 5 2 2" xfId="8428" xr:uid="{00000000-0005-0000-0000-00000A0A0000}"/>
    <cellStyle name="Comma 4 4 3 5 2 2 2" xfId="16857" xr:uid="{3525DED8-8305-4319-8411-23D3B7EDA3AE}"/>
    <cellStyle name="Comma 4 4 3 5 2 2 3" xfId="25285" xr:uid="{291DA3E2-2A81-4595-9587-30F7F8AD6757}"/>
    <cellStyle name="Comma 4 4 3 5 2 3" xfId="12639" xr:uid="{1E4D8EB6-0518-4C6C-BCB6-88026CE9A1B8}"/>
    <cellStyle name="Comma 4 4 3 5 2 4" xfId="21068" xr:uid="{9D937E23-94BE-4CEA-B35E-D25AE9B24E84}"/>
    <cellStyle name="Comma 4 4 3 5 3" xfId="6283" xr:uid="{00000000-0005-0000-0000-00000B0A0000}"/>
    <cellStyle name="Comma 4 4 3 5 3 2" xfId="14712" xr:uid="{A38AA0A9-B027-419C-8DD2-2851AF841475}"/>
    <cellStyle name="Comma 4 4 3 5 3 3" xfId="23140" xr:uid="{D4D39466-CD9E-4262-9C67-FE959D009F86}"/>
    <cellStyle name="Comma 4 4 3 5 4" xfId="10494" xr:uid="{DCA68611-FA59-4488-8065-65824ACE7981}"/>
    <cellStyle name="Comma 4 4 3 5 5" xfId="18923" xr:uid="{5324B303-CB0E-47FD-8A38-F5CC0E1C7987}"/>
    <cellStyle name="Comma 4 4 3 6" xfId="2410" xr:uid="{00000000-0005-0000-0000-00000C0A0000}"/>
    <cellStyle name="Comma 4 4 3 6 2" xfId="6696" xr:uid="{00000000-0005-0000-0000-00000D0A0000}"/>
    <cellStyle name="Comma 4 4 3 6 2 2" xfId="15125" xr:uid="{EE1706ED-1FB9-4AFB-821C-9F8E0AAA8666}"/>
    <cellStyle name="Comma 4 4 3 6 2 3" xfId="23553" xr:uid="{C5BCEF9C-FA6F-4F11-9903-DADD76EFCC2F}"/>
    <cellStyle name="Comma 4 4 3 6 3" xfId="10907" xr:uid="{26AA3A85-234B-4E75-93B6-95B4964E2120}"/>
    <cellStyle name="Comma 4 4 3 6 4" xfId="19336" xr:uid="{81ADC3AE-6B3F-48D1-A809-A383AEB18A32}"/>
    <cellStyle name="Comma 4 4 3 7" xfId="2706" xr:uid="{00000000-0005-0000-0000-00000E0A0000}"/>
    <cellStyle name="Comma 4 4 3 8" xfId="2788" xr:uid="{00000000-0005-0000-0000-00000F0A0000}"/>
    <cellStyle name="Comma 4 4 3 8 2" xfId="7013" xr:uid="{00000000-0005-0000-0000-0000100A0000}"/>
    <cellStyle name="Comma 4 4 3 8 2 2" xfId="15442" xr:uid="{42738801-E409-4047-9CF8-3E60A0AB35D6}"/>
    <cellStyle name="Comma 4 4 3 8 2 3" xfId="23870" xr:uid="{A28FEA91-0B78-48F3-93BA-B9A0FD140175}"/>
    <cellStyle name="Comma 4 4 3 8 3" xfId="11224" xr:uid="{080CA8A2-31EB-488F-9908-B32C1197826E}"/>
    <cellStyle name="Comma 4 4 3 8 4" xfId="19653" xr:uid="{6E9D1F6E-B4A8-4077-B6F7-74BFA8246651}"/>
    <cellStyle name="Comma 4 4 3 9" xfId="4630" xr:uid="{00000000-0005-0000-0000-0000110A0000}"/>
    <cellStyle name="Comma 4 4 3 9 2" xfId="13059" xr:uid="{BABBAFC3-AF95-42F2-8D28-4A1586A9723F}"/>
    <cellStyle name="Comma 4 4 3 9 3" xfId="21487" xr:uid="{D5D9FA52-A0DB-45D6-8F82-A9954FE6B6A9}"/>
    <cellStyle name="Comma 4 4 4" xfId="691" xr:uid="{00000000-0005-0000-0000-0000120A0000}"/>
    <cellStyle name="Comma 4 4 4 2" xfId="2962" xr:uid="{00000000-0005-0000-0000-0000130A0000}"/>
    <cellStyle name="Comma 4 4 4 2 2" xfId="7186" xr:uid="{00000000-0005-0000-0000-0000140A0000}"/>
    <cellStyle name="Comma 4 4 4 2 2 2" xfId="15615" xr:uid="{E91881A6-16D9-49A4-A3B7-A99AFD2A4C75}"/>
    <cellStyle name="Comma 4 4 4 2 2 3" xfId="24043" xr:uid="{DFE6C305-FC6B-42C6-8BE8-B8F14602B8C0}"/>
    <cellStyle name="Comma 4 4 4 2 3" xfId="11397" xr:uid="{62C8ADAB-49D1-4E48-A580-EDA9148322EB}"/>
    <cellStyle name="Comma 4 4 4 2 4" xfId="19826" xr:uid="{08E3A474-C23E-45CD-BCD4-57EA5C8C9719}"/>
    <cellStyle name="Comma 4 4 4 3" xfId="5041" xr:uid="{00000000-0005-0000-0000-0000150A0000}"/>
    <cellStyle name="Comma 4 4 4 3 2" xfId="13470" xr:uid="{3AAFC0CB-F845-40E5-BADC-F578FB16E12C}"/>
    <cellStyle name="Comma 4 4 4 3 3" xfId="21898" xr:uid="{B3B92DE8-A9DC-4B2B-88EF-501D3519D08B}"/>
    <cellStyle name="Comma 4 4 4 4" xfId="9252" xr:uid="{22F15FF9-91D5-4098-81EF-7F07CD793411}"/>
    <cellStyle name="Comma 4 4 4 5" xfId="17681" xr:uid="{50FB187D-8E64-44B1-B226-0DD26B7AB66C}"/>
    <cellStyle name="Comma 4 4 5" xfId="1144" xr:uid="{00000000-0005-0000-0000-0000160A0000}"/>
    <cellStyle name="Comma 4 4 5 2" xfId="3375" xr:uid="{00000000-0005-0000-0000-0000170A0000}"/>
    <cellStyle name="Comma 4 4 5 2 2" xfId="7599" xr:uid="{00000000-0005-0000-0000-0000180A0000}"/>
    <cellStyle name="Comma 4 4 5 2 2 2" xfId="16028" xr:uid="{AF14D8A6-192F-45E8-B972-D99F2CCE2AE6}"/>
    <cellStyle name="Comma 4 4 5 2 2 3" xfId="24456" xr:uid="{6896EEAE-54E1-464D-8A42-EAA7F90F70BE}"/>
    <cellStyle name="Comma 4 4 5 2 3" xfId="11810" xr:uid="{0C026C20-E3BE-4D42-80DC-4A6BB7599E85}"/>
    <cellStyle name="Comma 4 4 5 2 4" xfId="20239" xr:uid="{20A3D5F4-AFCF-4726-9CBD-EDB30CBDDA7D}"/>
    <cellStyle name="Comma 4 4 5 3" xfId="5454" xr:uid="{00000000-0005-0000-0000-0000190A0000}"/>
    <cellStyle name="Comma 4 4 5 3 2" xfId="13883" xr:uid="{60E3C720-5941-440A-9CBB-67EA5BF7F37A}"/>
    <cellStyle name="Comma 4 4 5 3 3" xfId="22311" xr:uid="{26FD84E2-95C8-4245-BCAC-B1A78F6390F3}"/>
    <cellStyle name="Comma 4 4 5 4" xfId="9665" xr:uid="{3DBAC036-9986-4C21-8B89-FA99E163D8C7}"/>
    <cellStyle name="Comma 4 4 5 5" xfId="18094" xr:uid="{5FF9D01C-1245-4AA4-BD74-4B2C98B9E96B}"/>
    <cellStyle name="Comma 4 4 6" xfId="1558" xr:uid="{00000000-0005-0000-0000-00001A0A0000}"/>
    <cellStyle name="Comma 4 4 6 2" xfId="3788" xr:uid="{00000000-0005-0000-0000-00001B0A0000}"/>
    <cellStyle name="Comma 4 4 6 2 2" xfId="8012" xr:uid="{00000000-0005-0000-0000-00001C0A0000}"/>
    <cellStyle name="Comma 4 4 6 2 2 2" xfId="16441" xr:uid="{83E6D7B1-13CB-47AD-AE05-D3A389566FF1}"/>
    <cellStyle name="Comma 4 4 6 2 2 3" xfId="24869" xr:uid="{DE7FFA80-33CA-4ABE-A459-61F0885217A6}"/>
    <cellStyle name="Comma 4 4 6 2 3" xfId="12223" xr:uid="{161F6365-D2F5-4741-B533-4C89C9BBC724}"/>
    <cellStyle name="Comma 4 4 6 2 4" xfId="20652" xr:uid="{577B83AD-3FB8-4D4A-A0E3-4D389AC5EC31}"/>
    <cellStyle name="Comma 4 4 6 3" xfId="5867" xr:uid="{00000000-0005-0000-0000-00001D0A0000}"/>
    <cellStyle name="Comma 4 4 6 3 2" xfId="14296" xr:uid="{D2E239E1-8683-4D6B-9583-20697FCA8FEA}"/>
    <cellStyle name="Comma 4 4 6 3 3" xfId="22724" xr:uid="{948FAD0F-648E-4ABF-85BA-F87B88E58A1C}"/>
    <cellStyle name="Comma 4 4 6 4" xfId="10078" xr:uid="{C1B43741-CEFA-4243-909B-B0F9C9EB4BF2}"/>
    <cellStyle name="Comma 4 4 6 5" xfId="18507" xr:uid="{83828688-637E-4017-847C-40C9D794A8C8}"/>
    <cellStyle name="Comma 4 4 7" xfId="1972" xr:uid="{00000000-0005-0000-0000-00001E0A0000}"/>
    <cellStyle name="Comma 4 4 7 2" xfId="4201" xr:uid="{00000000-0005-0000-0000-00001F0A0000}"/>
    <cellStyle name="Comma 4 4 7 2 2" xfId="8425" xr:uid="{00000000-0005-0000-0000-0000200A0000}"/>
    <cellStyle name="Comma 4 4 7 2 2 2" xfId="16854" xr:uid="{9B5CF8F6-0B94-479F-A64D-3B9A9EB4BA8A}"/>
    <cellStyle name="Comma 4 4 7 2 2 3" xfId="25282" xr:uid="{D121E859-BB3C-4374-BB3E-4E1A17C6E427}"/>
    <cellStyle name="Comma 4 4 7 2 3" xfId="12636" xr:uid="{039BDFCE-A93A-4262-9FBE-D987DDF22253}"/>
    <cellStyle name="Comma 4 4 7 2 4" xfId="21065" xr:uid="{FA965368-ED10-4713-8893-2E7AD522F797}"/>
    <cellStyle name="Comma 4 4 7 3" xfId="6280" xr:uid="{00000000-0005-0000-0000-0000210A0000}"/>
    <cellStyle name="Comma 4 4 7 3 2" xfId="14709" xr:uid="{6229E0AB-5B7C-4983-A095-650B3520771B}"/>
    <cellStyle name="Comma 4 4 7 3 3" xfId="23137" xr:uid="{3F09C573-170D-49DF-9EDA-3375DE4B484B}"/>
    <cellStyle name="Comma 4 4 7 4" xfId="10491" xr:uid="{E96F6538-5DB4-47AE-A97B-433DA613FBC0}"/>
    <cellStyle name="Comma 4 4 7 5" xfId="18920" xr:uid="{826CD571-A99A-41B7-B75E-BBC4A0EF9622}"/>
    <cellStyle name="Comma 4 4 8" xfId="2407" xr:uid="{00000000-0005-0000-0000-0000220A0000}"/>
    <cellStyle name="Comma 4 4 8 2" xfId="6693" xr:uid="{00000000-0005-0000-0000-0000230A0000}"/>
    <cellStyle name="Comma 4 4 8 2 2" xfId="15122" xr:uid="{CA2E1C6E-E61D-4184-95B2-878C010AE684}"/>
    <cellStyle name="Comma 4 4 8 2 3" xfId="23550" xr:uid="{45F708DE-E6E4-4DEC-8DB8-8AB5576FA774}"/>
    <cellStyle name="Comma 4 4 8 3" xfId="10904" xr:uid="{260EEEA1-E9AE-4F58-895D-E8409DF92680}"/>
    <cellStyle name="Comma 4 4 8 4" xfId="19333" xr:uid="{4B80EE80-24AB-4179-8096-C90743E8604D}"/>
    <cellStyle name="Comma 4 4 9" xfId="2703" xr:uid="{00000000-0005-0000-0000-0000240A0000}"/>
    <cellStyle name="Comma 4 5" xfId="157" xr:uid="{00000000-0005-0000-0000-0000250A0000}"/>
    <cellStyle name="Comma 4 5 10" xfId="4631" xr:uid="{00000000-0005-0000-0000-0000260A0000}"/>
    <cellStyle name="Comma 4 5 10 2" xfId="13060" xr:uid="{62AB5B5B-0CC9-4F7C-909D-C6BE3E7DF752}"/>
    <cellStyle name="Comma 4 5 10 3" xfId="21488" xr:uid="{BB26BCD1-7467-43EB-AAC7-E5202AF0E253}"/>
    <cellStyle name="Comma 4 5 11" xfId="8842" xr:uid="{0BA4FCE0-9097-4123-963D-87980EBDBF9E}"/>
    <cellStyle name="Comma 4 5 12" xfId="17271" xr:uid="{66B8B04D-0BBB-4A0F-BDD2-B2F20F06BF97}"/>
    <cellStyle name="Comma 4 5 2" xfId="158" xr:uid="{00000000-0005-0000-0000-0000270A0000}"/>
    <cellStyle name="Comma 4 5 2 10" xfId="8843" xr:uid="{6907E5E0-1E4D-4719-8481-5E970445803B}"/>
    <cellStyle name="Comma 4 5 2 11" xfId="17272" xr:uid="{4F03041F-7CEB-44F5-9573-117AC1DE309A}"/>
    <cellStyle name="Comma 4 5 2 2" xfId="696" xr:uid="{00000000-0005-0000-0000-0000280A0000}"/>
    <cellStyle name="Comma 4 5 2 2 2" xfId="2967" xr:uid="{00000000-0005-0000-0000-0000290A0000}"/>
    <cellStyle name="Comma 4 5 2 2 2 2" xfId="7191" xr:uid="{00000000-0005-0000-0000-00002A0A0000}"/>
    <cellStyle name="Comma 4 5 2 2 2 2 2" xfId="15620" xr:uid="{003631D7-1FBF-4EA6-ACBE-3CE87F5207F5}"/>
    <cellStyle name="Comma 4 5 2 2 2 2 3" xfId="24048" xr:uid="{1DB97D2C-20D3-4AA6-AE31-230FBCFA8D2B}"/>
    <cellStyle name="Comma 4 5 2 2 2 3" xfId="11402" xr:uid="{95D27AC7-F928-4DD5-8263-857147239890}"/>
    <cellStyle name="Comma 4 5 2 2 2 4" xfId="19831" xr:uid="{3E2B7691-83C7-4D81-9ECD-AAA7C369E1A4}"/>
    <cellStyle name="Comma 4 5 2 2 3" xfId="5046" xr:uid="{00000000-0005-0000-0000-00002B0A0000}"/>
    <cellStyle name="Comma 4 5 2 2 3 2" xfId="13475" xr:uid="{F6942118-FFE8-4E95-8F37-5C2E323BF066}"/>
    <cellStyle name="Comma 4 5 2 2 3 3" xfId="21903" xr:uid="{B9ACD22B-7AB2-4649-B2EE-5DAE878DDFCF}"/>
    <cellStyle name="Comma 4 5 2 2 4" xfId="9257" xr:uid="{93256C9C-F92F-48F9-BAD2-867D57F473C3}"/>
    <cellStyle name="Comma 4 5 2 2 5" xfId="17686" xr:uid="{04356CC0-9929-4611-A00D-75866BCC26EE}"/>
    <cellStyle name="Comma 4 5 2 3" xfId="1149" xr:uid="{00000000-0005-0000-0000-00002C0A0000}"/>
    <cellStyle name="Comma 4 5 2 3 2" xfId="3380" xr:uid="{00000000-0005-0000-0000-00002D0A0000}"/>
    <cellStyle name="Comma 4 5 2 3 2 2" xfId="7604" xr:uid="{00000000-0005-0000-0000-00002E0A0000}"/>
    <cellStyle name="Comma 4 5 2 3 2 2 2" xfId="16033" xr:uid="{3DAB56BB-981B-4AE1-9F3B-7D2202F7CD96}"/>
    <cellStyle name="Comma 4 5 2 3 2 2 3" xfId="24461" xr:uid="{DC391844-F4F8-47F5-BC86-A08587617AC5}"/>
    <cellStyle name="Comma 4 5 2 3 2 3" xfId="11815" xr:uid="{901B668E-D6E0-46D0-A6E9-DBE867A283D0}"/>
    <cellStyle name="Comma 4 5 2 3 2 4" xfId="20244" xr:uid="{5B77D593-C68D-4691-B2D2-B6E33AEA6154}"/>
    <cellStyle name="Comma 4 5 2 3 3" xfId="5459" xr:uid="{00000000-0005-0000-0000-00002F0A0000}"/>
    <cellStyle name="Comma 4 5 2 3 3 2" xfId="13888" xr:uid="{D052D596-9C51-4D71-B521-B00D48A06AF8}"/>
    <cellStyle name="Comma 4 5 2 3 3 3" xfId="22316" xr:uid="{B3ECEDD2-571A-4586-9E5B-C253DBB6EFC7}"/>
    <cellStyle name="Comma 4 5 2 3 4" xfId="9670" xr:uid="{4855F634-1459-4B58-889E-F81F7A655D68}"/>
    <cellStyle name="Comma 4 5 2 3 5" xfId="18099" xr:uid="{B680F08A-669A-4042-A88E-0B43CE5302A5}"/>
    <cellStyle name="Comma 4 5 2 4" xfId="1563" xr:uid="{00000000-0005-0000-0000-0000300A0000}"/>
    <cellStyle name="Comma 4 5 2 4 2" xfId="3793" xr:uid="{00000000-0005-0000-0000-0000310A0000}"/>
    <cellStyle name="Comma 4 5 2 4 2 2" xfId="8017" xr:uid="{00000000-0005-0000-0000-0000320A0000}"/>
    <cellStyle name="Comma 4 5 2 4 2 2 2" xfId="16446" xr:uid="{AC7A4E29-5073-4E40-9981-C826F1D6C254}"/>
    <cellStyle name="Comma 4 5 2 4 2 2 3" xfId="24874" xr:uid="{5F2CFAB3-36BA-41B3-8FE8-19AC1A898C8F}"/>
    <cellStyle name="Comma 4 5 2 4 2 3" xfId="12228" xr:uid="{E7D44253-4F14-4632-9030-739FD068254F}"/>
    <cellStyle name="Comma 4 5 2 4 2 4" xfId="20657" xr:uid="{87CC72F0-2140-468C-A0DA-742A51DF4AA7}"/>
    <cellStyle name="Comma 4 5 2 4 3" xfId="5872" xr:uid="{00000000-0005-0000-0000-0000330A0000}"/>
    <cellStyle name="Comma 4 5 2 4 3 2" xfId="14301" xr:uid="{9A5D192D-675F-41FD-A19E-ED06D9FE69CE}"/>
    <cellStyle name="Comma 4 5 2 4 3 3" xfId="22729" xr:uid="{2DE8CC00-74EE-4EF3-86A0-CA3BC751239A}"/>
    <cellStyle name="Comma 4 5 2 4 4" xfId="10083" xr:uid="{DF76DDF3-D018-4485-BDFF-46772FA6B64B}"/>
    <cellStyle name="Comma 4 5 2 4 5" xfId="18512" xr:uid="{E3D86957-4ABC-406A-8CF6-C1920EA337E8}"/>
    <cellStyle name="Comma 4 5 2 5" xfId="1977" xr:uid="{00000000-0005-0000-0000-0000340A0000}"/>
    <cellStyle name="Comma 4 5 2 5 2" xfId="4206" xr:uid="{00000000-0005-0000-0000-0000350A0000}"/>
    <cellStyle name="Comma 4 5 2 5 2 2" xfId="8430" xr:uid="{00000000-0005-0000-0000-0000360A0000}"/>
    <cellStyle name="Comma 4 5 2 5 2 2 2" xfId="16859" xr:uid="{3B8FE72F-1D14-4970-A162-9997784978D4}"/>
    <cellStyle name="Comma 4 5 2 5 2 2 3" xfId="25287" xr:uid="{73C18862-98B9-40AB-9377-4D50A2CCEBEA}"/>
    <cellStyle name="Comma 4 5 2 5 2 3" xfId="12641" xr:uid="{38123DE5-F42B-4B98-AA7A-3D8F98F50310}"/>
    <cellStyle name="Comma 4 5 2 5 2 4" xfId="21070" xr:uid="{372A7C6D-BA4C-4BF9-8F2E-B891AE401A49}"/>
    <cellStyle name="Comma 4 5 2 5 3" xfId="6285" xr:uid="{00000000-0005-0000-0000-0000370A0000}"/>
    <cellStyle name="Comma 4 5 2 5 3 2" xfId="14714" xr:uid="{84E0A8AE-299B-46BE-8D3D-BDBA078CD2B9}"/>
    <cellStyle name="Comma 4 5 2 5 3 3" xfId="23142" xr:uid="{BA6EA112-4FAA-41F3-94CA-D4B84670AE31}"/>
    <cellStyle name="Comma 4 5 2 5 4" xfId="10496" xr:uid="{8AA9A214-1FE9-4F05-9F55-40E71B03E6A8}"/>
    <cellStyle name="Comma 4 5 2 5 5" xfId="18925" xr:uid="{E744B633-3E85-4BFA-8417-0BC419009E76}"/>
    <cellStyle name="Comma 4 5 2 6" xfId="2412" xr:uid="{00000000-0005-0000-0000-0000380A0000}"/>
    <cellStyle name="Comma 4 5 2 6 2" xfId="6698" xr:uid="{00000000-0005-0000-0000-0000390A0000}"/>
    <cellStyle name="Comma 4 5 2 6 2 2" xfId="15127" xr:uid="{7122092C-DF88-4424-A13C-096B90FCF00A}"/>
    <cellStyle name="Comma 4 5 2 6 2 3" xfId="23555" xr:uid="{B2A052A3-B569-4F09-A353-FB8C0AE6B20F}"/>
    <cellStyle name="Comma 4 5 2 6 3" xfId="10909" xr:uid="{3DE207B1-FBE2-4D66-B103-A76494A05E2A}"/>
    <cellStyle name="Comma 4 5 2 6 4" xfId="19338" xr:uid="{D9163FCA-4AB6-427A-B9D0-B0D5F9C2C451}"/>
    <cellStyle name="Comma 4 5 2 7" xfId="2708" xr:uid="{00000000-0005-0000-0000-00003A0A0000}"/>
    <cellStyle name="Comma 4 5 2 8" xfId="2790" xr:uid="{00000000-0005-0000-0000-00003B0A0000}"/>
    <cellStyle name="Comma 4 5 2 8 2" xfId="7015" xr:uid="{00000000-0005-0000-0000-00003C0A0000}"/>
    <cellStyle name="Comma 4 5 2 8 2 2" xfId="15444" xr:uid="{D5E602A8-B34C-4E65-A121-00F932048587}"/>
    <cellStyle name="Comma 4 5 2 8 2 3" xfId="23872" xr:uid="{98957392-EA1B-47C5-B43D-EB33D01B53B6}"/>
    <cellStyle name="Comma 4 5 2 8 3" xfId="11226" xr:uid="{B3DE61E4-9441-4674-A0FE-F36FB67404FD}"/>
    <cellStyle name="Comma 4 5 2 8 4" xfId="19655" xr:uid="{7172C1EF-3D18-4ACF-9F7D-E978B68CBB97}"/>
    <cellStyle name="Comma 4 5 2 9" xfId="4632" xr:uid="{00000000-0005-0000-0000-00003D0A0000}"/>
    <cellStyle name="Comma 4 5 2 9 2" xfId="13061" xr:uid="{CB174C52-B53D-4CE0-AAA3-6DDB5BB23DF7}"/>
    <cellStyle name="Comma 4 5 2 9 3" xfId="21489" xr:uid="{130EEB5B-3FEF-4903-9A8D-3BE75FDC20DE}"/>
    <cellStyle name="Comma 4 5 3" xfId="695" xr:uid="{00000000-0005-0000-0000-00003E0A0000}"/>
    <cellStyle name="Comma 4 5 3 2" xfId="2966" xr:uid="{00000000-0005-0000-0000-00003F0A0000}"/>
    <cellStyle name="Comma 4 5 3 2 2" xfId="7190" xr:uid="{00000000-0005-0000-0000-0000400A0000}"/>
    <cellStyle name="Comma 4 5 3 2 2 2" xfId="15619" xr:uid="{3918DDCD-87A7-4B48-AA35-474CBB2527BB}"/>
    <cellStyle name="Comma 4 5 3 2 2 3" xfId="24047" xr:uid="{E37E72A2-1C8C-4CB0-970D-381A3EC7F643}"/>
    <cellStyle name="Comma 4 5 3 2 3" xfId="11401" xr:uid="{D49944D1-9545-4666-86F0-4FA323E86BBA}"/>
    <cellStyle name="Comma 4 5 3 2 4" xfId="19830" xr:uid="{34471143-CD8D-4262-BE17-668D0DF97CFE}"/>
    <cellStyle name="Comma 4 5 3 3" xfId="5045" xr:uid="{00000000-0005-0000-0000-0000410A0000}"/>
    <cellStyle name="Comma 4 5 3 3 2" xfId="13474" xr:uid="{9BF7CDE2-A716-47A2-ADC5-FA7D84D4AFB8}"/>
    <cellStyle name="Comma 4 5 3 3 3" xfId="21902" xr:uid="{24FA58CD-09C5-41A8-A2B7-90B4AFBDF515}"/>
    <cellStyle name="Comma 4 5 3 4" xfId="9256" xr:uid="{E0A6C005-5DD3-4E64-8674-92550E3209B5}"/>
    <cellStyle name="Comma 4 5 3 5" xfId="17685" xr:uid="{4C7302F7-AE5A-4A59-8413-8F36819F4B86}"/>
    <cellStyle name="Comma 4 5 4" xfId="1148" xr:uid="{00000000-0005-0000-0000-0000420A0000}"/>
    <cellStyle name="Comma 4 5 4 2" xfId="3379" xr:uid="{00000000-0005-0000-0000-0000430A0000}"/>
    <cellStyle name="Comma 4 5 4 2 2" xfId="7603" xr:uid="{00000000-0005-0000-0000-0000440A0000}"/>
    <cellStyle name="Comma 4 5 4 2 2 2" xfId="16032" xr:uid="{E21BF241-AA7B-4A6B-8CD4-623992B2D7BF}"/>
    <cellStyle name="Comma 4 5 4 2 2 3" xfId="24460" xr:uid="{278A6965-A1AD-4543-82F9-E18DB3BD91B9}"/>
    <cellStyle name="Comma 4 5 4 2 3" xfId="11814" xr:uid="{F95F75B5-AB64-40C7-AA8B-AC83C28FE4F6}"/>
    <cellStyle name="Comma 4 5 4 2 4" xfId="20243" xr:uid="{DF54DEF0-AD32-4997-8DF0-1F90D18A0BA3}"/>
    <cellStyle name="Comma 4 5 4 3" xfId="5458" xr:uid="{00000000-0005-0000-0000-0000450A0000}"/>
    <cellStyle name="Comma 4 5 4 3 2" xfId="13887" xr:uid="{0F8031B0-826A-4567-9A6C-A893A03145E1}"/>
    <cellStyle name="Comma 4 5 4 3 3" xfId="22315" xr:uid="{6498623D-EC5C-414E-B01F-DAD146824C75}"/>
    <cellStyle name="Comma 4 5 4 4" xfId="9669" xr:uid="{FE0C218A-26BD-4CEE-AC09-5D3BA83EAFBD}"/>
    <cellStyle name="Comma 4 5 4 5" xfId="18098" xr:uid="{29F32FD1-0447-4B1A-9EF5-3C785F89C3C6}"/>
    <cellStyle name="Comma 4 5 5" xfId="1562" xr:uid="{00000000-0005-0000-0000-0000460A0000}"/>
    <cellStyle name="Comma 4 5 5 2" xfId="3792" xr:uid="{00000000-0005-0000-0000-0000470A0000}"/>
    <cellStyle name="Comma 4 5 5 2 2" xfId="8016" xr:uid="{00000000-0005-0000-0000-0000480A0000}"/>
    <cellStyle name="Comma 4 5 5 2 2 2" xfId="16445" xr:uid="{BCE6DE92-6AFC-4A45-A0A6-50982CFC6B51}"/>
    <cellStyle name="Comma 4 5 5 2 2 3" xfId="24873" xr:uid="{926A7C5E-B239-4A5E-90F7-99666E0FE5F3}"/>
    <cellStyle name="Comma 4 5 5 2 3" xfId="12227" xr:uid="{89D8418B-652E-4500-AA1B-FAE4D91DDA43}"/>
    <cellStyle name="Comma 4 5 5 2 4" xfId="20656" xr:uid="{A2CC0D46-D416-417A-B5A8-34F9846998AC}"/>
    <cellStyle name="Comma 4 5 5 3" xfId="5871" xr:uid="{00000000-0005-0000-0000-0000490A0000}"/>
    <cellStyle name="Comma 4 5 5 3 2" xfId="14300" xr:uid="{D771C011-5503-4158-A879-CDB514BEF4FF}"/>
    <cellStyle name="Comma 4 5 5 3 3" xfId="22728" xr:uid="{98812D05-FC67-4EBD-BE2E-E08C751C2251}"/>
    <cellStyle name="Comma 4 5 5 4" xfId="10082" xr:uid="{FA51C4CA-F086-479D-B97B-10AF02434EE6}"/>
    <cellStyle name="Comma 4 5 5 5" xfId="18511" xr:uid="{11E2011B-2011-4D68-A2F1-D8CA8C25116D}"/>
    <cellStyle name="Comma 4 5 6" xfId="1976" xr:uid="{00000000-0005-0000-0000-00004A0A0000}"/>
    <cellStyle name="Comma 4 5 6 2" xfId="4205" xr:uid="{00000000-0005-0000-0000-00004B0A0000}"/>
    <cellStyle name="Comma 4 5 6 2 2" xfId="8429" xr:uid="{00000000-0005-0000-0000-00004C0A0000}"/>
    <cellStyle name="Comma 4 5 6 2 2 2" xfId="16858" xr:uid="{D73A3CAC-8B87-4D9B-849A-8F82F28446C4}"/>
    <cellStyle name="Comma 4 5 6 2 2 3" xfId="25286" xr:uid="{E6AD01A1-5665-4E74-8BFF-3C116617B707}"/>
    <cellStyle name="Comma 4 5 6 2 3" xfId="12640" xr:uid="{3B3CBED5-E93D-4CB0-BBFA-761E50E2A26A}"/>
    <cellStyle name="Comma 4 5 6 2 4" xfId="21069" xr:uid="{CD58F9A0-3823-40DC-8D83-6735B6836860}"/>
    <cellStyle name="Comma 4 5 6 3" xfId="6284" xr:uid="{00000000-0005-0000-0000-00004D0A0000}"/>
    <cellStyle name="Comma 4 5 6 3 2" xfId="14713" xr:uid="{207DA498-EFDF-4995-BFD5-917D4EBF20B1}"/>
    <cellStyle name="Comma 4 5 6 3 3" xfId="23141" xr:uid="{28DEDBB0-686C-464B-9A8A-EB7E87D3B600}"/>
    <cellStyle name="Comma 4 5 6 4" xfId="10495" xr:uid="{9B2D9A22-3AAB-4ACD-90FC-59D63596ABE9}"/>
    <cellStyle name="Comma 4 5 6 5" xfId="18924" xr:uid="{920DF36F-0141-466B-9EFB-33CD74A84E80}"/>
    <cellStyle name="Comma 4 5 7" xfId="2411" xr:uid="{00000000-0005-0000-0000-00004E0A0000}"/>
    <cellStyle name="Comma 4 5 7 2" xfId="6697" xr:uid="{00000000-0005-0000-0000-00004F0A0000}"/>
    <cellStyle name="Comma 4 5 7 2 2" xfId="15126" xr:uid="{3BF5877E-13C4-4608-93C9-9A42103569E1}"/>
    <cellStyle name="Comma 4 5 7 2 3" xfId="23554" xr:uid="{13A765E3-D333-45DB-AE99-BD80C45283CD}"/>
    <cellStyle name="Comma 4 5 7 3" xfId="10908" xr:uid="{ED373E49-A307-47E4-95DA-67A47C209D5A}"/>
    <cellStyle name="Comma 4 5 7 4" xfId="19337" xr:uid="{852ED24F-8B58-4C05-A101-7405956CC9F5}"/>
    <cellStyle name="Comma 4 5 8" xfId="2707" xr:uid="{00000000-0005-0000-0000-0000500A0000}"/>
    <cellStyle name="Comma 4 5 9" xfId="2789" xr:uid="{00000000-0005-0000-0000-0000510A0000}"/>
    <cellStyle name="Comma 4 5 9 2" xfId="7014" xr:uid="{00000000-0005-0000-0000-0000520A0000}"/>
    <cellStyle name="Comma 4 5 9 2 2" xfId="15443" xr:uid="{E480C4B1-AC60-42D8-B828-9816BBC61B48}"/>
    <cellStyle name="Comma 4 5 9 2 3" xfId="23871" xr:uid="{586774E1-3585-4244-9DB5-F062B26439B1}"/>
    <cellStyle name="Comma 4 5 9 3" xfId="11225" xr:uid="{15FB3B1E-9A4E-48AF-B19F-E29601E47FFB}"/>
    <cellStyle name="Comma 4 5 9 4" xfId="19654" xr:uid="{39D216A7-5B7D-43B7-BE74-4E2B1B9EF5AD}"/>
    <cellStyle name="Comma 4 6" xfId="159" xr:uid="{00000000-0005-0000-0000-0000530A0000}"/>
    <cellStyle name="Comma 4 6 10" xfId="8844" xr:uid="{A44DB41A-E886-4ED7-9125-4665E8BF77F9}"/>
    <cellStyle name="Comma 4 6 11" xfId="17273" xr:uid="{8CB5F27C-6E86-4002-B9E0-C11C7C646253}"/>
    <cellStyle name="Comma 4 6 2" xfId="697" xr:uid="{00000000-0005-0000-0000-0000540A0000}"/>
    <cellStyle name="Comma 4 6 2 2" xfId="2968" xr:uid="{00000000-0005-0000-0000-0000550A0000}"/>
    <cellStyle name="Comma 4 6 2 2 2" xfId="7192" xr:uid="{00000000-0005-0000-0000-0000560A0000}"/>
    <cellStyle name="Comma 4 6 2 2 2 2" xfId="15621" xr:uid="{00BCA2A3-94DA-46BF-9F5C-0CD8E42752A0}"/>
    <cellStyle name="Comma 4 6 2 2 2 3" xfId="24049" xr:uid="{7D0B9DB8-8800-4098-869E-1961BF4BD077}"/>
    <cellStyle name="Comma 4 6 2 2 3" xfId="11403" xr:uid="{54DC8FC1-40C5-4663-9750-115EB2D42DCD}"/>
    <cellStyle name="Comma 4 6 2 2 4" xfId="19832" xr:uid="{C9A09F6E-A963-42ED-93B7-B5884107280D}"/>
    <cellStyle name="Comma 4 6 2 3" xfId="5047" xr:uid="{00000000-0005-0000-0000-0000570A0000}"/>
    <cellStyle name="Comma 4 6 2 3 2" xfId="13476" xr:uid="{86F12469-1D38-4669-BA72-E5865FB0E788}"/>
    <cellStyle name="Comma 4 6 2 3 3" xfId="21904" xr:uid="{E32BA84B-1200-4ACC-ADC6-6389B74579CE}"/>
    <cellStyle name="Comma 4 6 2 4" xfId="9258" xr:uid="{C4910E74-D75C-464F-8F31-28E54DA1D469}"/>
    <cellStyle name="Comma 4 6 2 5" xfId="17687" xr:uid="{E3694D9B-C54C-4C4A-A3C0-CC00AA3A9E33}"/>
    <cellStyle name="Comma 4 6 3" xfId="1150" xr:uid="{00000000-0005-0000-0000-0000580A0000}"/>
    <cellStyle name="Comma 4 6 3 2" xfId="3381" xr:uid="{00000000-0005-0000-0000-0000590A0000}"/>
    <cellStyle name="Comma 4 6 3 2 2" xfId="7605" xr:uid="{00000000-0005-0000-0000-00005A0A0000}"/>
    <cellStyle name="Comma 4 6 3 2 2 2" xfId="16034" xr:uid="{36D25B46-3200-4C36-8F50-CF526193533C}"/>
    <cellStyle name="Comma 4 6 3 2 2 3" xfId="24462" xr:uid="{9F7925B3-23ED-480F-A7C9-C39B0F3C13D7}"/>
    <cellStyle name="Comma 4 6 3 2 3" xfId="11816" xr:uid="{9E144538-A1BF-454A-8FA5-62F38A686524}"/>
    <cellStyle name="Comma 4 6 3 2 4" xfId="20245" xr:uid="{5C60BA81-8049-4597-AF06-D542D1712765}"/>
    <cellStyle name="Comma 4 6 3 3" xfId="5460" xr:uid="{00000000-0005-0000-0000-00005B0A0000}"/>
    <cellStyle name="Comma 4 6 3 3 2" xfId="13889" xr:uid="{6DD879A2-AE52-4812-8BAB-7A9803F8C4E3}"/>
    <cellStyle name="Comma 4 6 3 3 3" xfId="22317" xr:uid="{4815EB2E-561E-46DC-9D6B-63E2DB02D16D}"/>
    <cellStyle name="Comma 4 6 3 4" xfId="9671" xr:uid="{1CF5B3FF-219E-4EE7-A8DC-A82220E2F65E}"/>
    <cellStyle name="Comma 4 6 3 5" xfId="18100" xr:uid="{9064EF71-F907-4042-80F8-4E6C002627CB}"/>
    <cellStyle name="Comma 4 6 4" xfId="1564" xr:uid="{00000000-0005-0000-0000-00005C0A0000}"/>
    <cellStyle name="Comma 4 6 4 2" xfId="3794" xr:uid="{00000000-0005-0000-0000-00005D0A0000}"/>
    <cellStyle name="Comma 4 6 4 2 2" xfId="8018" xr:uid="{00000000-0005-0000-0000-00005E0A0000}"/>
    <cellStyle name="Comma 4 6 4 2 2 2" xfId="16447" xr:uid="{D0512B46-4B1F-42F4-85D2-825715AAE03C}"/>
    <cellStyle name="Comma 4 6 4 2 2 3" xfId="24875" xr:uid="{0C3F766F-F798-4BC7-8BCC-DEB52AFF939D}"/>
    <cellStyle name="Comma 4 6 4 2 3" xfId="12229" xr:uid="{4123D0E6-794D-489E-888D-EFF1747476B7}"/>
    <cellStyle name="Comma 4 6 4 2 4" xfId="20658" xr:uid="{0CC6B975-F92D-44FA-8DEB-5B01DEF7947B}"/>
    <cellStyle name="Comma 4 6 4 3" xfId="5873" xr:uid="{00000000-0005-0000-0000-00005F0A0000}"/>
    <cellStyle name="Comma 4 6 4 3 2" xfId="14302" xr:uid="{8EFA9C86-5586-4186-864F-F6406805A595}"/>
    <cellStyle name="Comma 4 6 4 3 3" xfId="22730" xr:uid="{527AE600-98E9-47A2-ABE2-1B224EC7539E}"/>
    <cellStyle name="Comma 4 6 4 4" xfId="10084" xr:uid="{6AEADC9C-F9CB-43F8-BA10-F7BF6F7A00FF}"/>
    <cellStyle name="Comma 4 6 4 5" xfId="18513" xr:uid="{406FA27B-47F2-4A1C-864C-9403AC4FF146}"/>
    <cellStyle name="Comma 4 6 5" xfId="1978" xr:uid="{00000000-0005-0000-0000-0000600A0000}"/>
    <cellStyle name="Comma 4 6 5 2" xfId="4207" xr:uid="{00000000-0005-0000-0000-0000610A0000}"/>
    <cellStyle name="Comma 4 6 5 2 2" xfId="8431" xr:uid="{00000000-0005-0000-0000-0000620A0000}"/>
    <cellStyle name="Comma 4 6 5 2 2 2" xfId="16860" xr:uid="{614EADCD-3600-493A-A563-425BBD0101B8}"/>
    <cellStyle name="Comma 4 6 5 2 2 3" xfId="25288" xr:uid="{C3160DCE-2BA0-407A-B20C-C512D82D96B1}"/>
    <cellStyle name="Comma 4 6 5 2 3" xfId="12642" xr:uid="{1562D1B7-AF12-4183-B688-DC372AA2A5AC}"/>
    <cellStyle name="Comma 4 6 5 2 4" xfId="21071" xr:uid="{19276833-DAD8-4A33-A4A5-448668149C5B}"/>
    <cellStyle name="Comma 4 6 5 3" xfId="6286" xr:uid="{00000000-0005-0000-0000-0000630A0000}"/>
    <cellStyle name="Comma 4 6 5 3 2" xfId="14715" xr:uid="{86BD544D-143A-4855-B44E-DBA846F8848D}"/>
    <cellStyle name="Comma 4 6 5 3 3" xfId="23143" xr:uid="{4F51F335-CD23-45DA-8F5A-E1B2FAFE7B60}"/>
    <cellStyle name="Comma 4 6 5 4" xfId="10497" xr:uid="{F921C7B3-A107-49C9-AF7E-18689BA1E7BA}"/>
    <cellStyle name="Comma 4 6 5 5" xfId="18926" xr:uid="{4ED089F6-A8E2-4D72-9658-11E486AF50A3}"/>
    <cellStyle name="Comma 4 6 6" xfId="2413" xr:uid="{00000000-0005-0000-0000-0000640A0000}"/>
    <cellStyle name="Comma 4 6 6 2" xfId="6699" xr:uid="{00000000-0005-0000-0000-0000650A0000}"/>
    <cellStyle name="Comma 4 6 6 2 2" xfId="15128" xr:uid="{97CB6D9C-0AAD-4A18-98F7-478B7BD65F98}"/>
    <cellStyle name="Comma 4 6 6 2 3" xfId="23556" xr:uid="{6729E0C7-730B-457B-B866-EE4594C6D670}"/>
    <cellStyle name="Comma 4 6 6 3" xfId="10910" xr:uid="{D59C3568-AB2B-48B4-8FDC-D977C162EE01}"/>
    <cellStyle name="Comma 4 6 6 4" xfId="19339" xr:uid="{83E87839-873B-4BFE-9470-D8A2E79ED1FD}"/>
    <cellStyle name="Comma 4 6 7" xfId="2709" xr:uid="{00000000-0005-0000-0000-0000660A0000}"/>
    <cellStyle name="Comma 4 6 8" xfId="2791" xr:uid="{00000000-0005-0000-0000-0000670A0000}"/>
    <cellStyle name="Comma 4 6 8 2" xfId="7016" xr:uid="{00000000-0005-0000-0000-0000680A0000}"/>
    <cellStyle name="Comma 4 6 8 2 2" xfId="15445" xr:uid="{20679579-2CE5-41D5-B780-82B74EFA46D0}"/>
    <cellStyle name="Comma 4 6 8 2 3" xfId="23873" xr:uid="{47E9683A-2B49-44C4-9DD5-4F79A563C777}"/>
    <cellStyle name="Comma 4 6 8 3" xfId="11227" xr:uid="{283D0627-4781-4E2A-84C4-C49FA4220752}"/>
    <cellStyle name="Comma 4 6 8 4" xfId="19656" xr:uid="{6F1DA058-E156-41E2-AB63-29B8C9FCB5A4}"/>
    <cellStyle name="Comma 4 6 9" xfId="4633" xr:uid="{00000000-0005-0000-0000-0000690A0000}"/>
    <cellStyle name="Comma 4 6 9 2" xfId="13062" xr:uid="{A6C34E37-C378-4CDD-B698-DFD1E33D53F8}"/>
    <cellStyle name="Comma 4 6 9 3" xfId="21490" xr:uid="{9A02C061-F709-4D89-8272-0C3E44C73C6C}"/>
    <cellStyle name="Comma 4 7" xfId="160" xr:uid="{00000000-0005-0000-0000-00006A0A0000}"/>
    <cellStyle name="Comma 4 7 10" xfId="8845" xr:uid="{56EE1F27-C406-4E25-808D-2B5A11F23BA4}"/>
    <cellStyle name="Comma 4 7 11" xfId="17274" xr:uid="{43FBC458-D3D9-4E4E-B36D-652BC83EF7B1}"/>
    <cellStyle name="Comma 4 7 2" xfId="698" xr:uid="{00000000-0005-0000-0000-00006B0A0000}"/>
    <cellStyle name="Comma 4 7 2 2" xfId="2969" xr:uid="{00000000-0005-0000-0000-00006C0A0000}"/>
    <cellStyle name="Comma 4 7 2 2 2" xfId="7193" xr:uid="{00000000-0005-0000-0000-00006D0A0000}"/>
    <cellStyle name="Comma 4 7 2 2 2 2" xfId="15622" xr:uid="{96429567-CDF3-4783-8655-A471AF48FE3E}"/>
    <cellStyle name="Comma 4 7 2 2 2 3" xfId="24050" xr:uid="{E4D46774-65A2-456F-A487-F134272FBDA2}"/>
    <cellStyle name="Comma 4 7 2 2 3" xfId="11404" xr:uid="{94C29D88-B7AA-4AA1-899E-E9688C178C6D}"/>
    <cellStyle name="Comma 4 7 2 2 4" xfId="19833" xr:uid="{7DAAC3AC-D38C-4573-AA18-FB152CECD5E8}"/>
    <cellStyle name="Comma 4 7 2 3" xfId="5048" xr:uid="{00000000-0005-0000-0000-00006E0A0000}"/>
    <cellStyle name="Comma 4 7 2 3 2" xfId="13477" xr:uid="{078B1C6C-A9C4-4D1C-A971-2DDE394FC913}"/>
    <cellStyle name="Comma 4 7 2 3 3" xfId="21905" xr:uid="{F5B02A6F-8337-4B4C-8301-8F75F27C0E2F}"/>
    <cellStyle name="Comma 4 7 2 4" xfId="9259" xr:uid="{F100D256-D47F-40CF-87D8-7EFAB59720E1}"/>
    <cellStyle name="Comma 4 7 2 5" xfId="17688" xr:uid="{1113C0D5-DBFE-420C-8884-355CBFDA3D1E}"/>
    <cellStyle name="Comma 4 7 3" xfId="1151" xr:uid="{00000000-0005-0000-0000-00006F0A0000}"/>
    <cellStyle name="Comma 4 7 3 2" xfId="3382" xr:uid="{00000000-0005-0000-0000-0000700A0000}"/>
    <cellStyle name="Comma 4 7 3 2 2" xfId="7606" xr:uid="{00000000-0005-0000-0000-0000710A0000}"/>
    <cellStyle name="Comma 4 7 3 2 2 2" xfId="16035" xr:uid="{7B42E1ED-346C-4C1B-85FF-01258FC34FA8}"/>
    <cellStyle name="Comma 4 7 3 2 2 3" xfId="24463" xr:uid="{53A3BCB9-0ABC-417D-BB87-E78B4B6048CB}"/>
    <cellStyle name="Comma 4 7 3 2 3" xfId="11817" xr:uid="{366E84BE-A8AC-4FD3-8EDA-072BBCF17E39}"/>
    <cellStyle name="Comma 4 7 3 2 4" xfId="20246" xr:uid="{AF955A1E-4486-4CE0-8BAE-E00DD1AC2890}"/>
    <cellStyle name="Comma 4 7 3 3" xfId="5461" xr:uid="{00000000-0005-0000-0000-0000720A0000}"/>
    <cellStyle name="Comma 4 7 3 3 2" xfId="13890" xr:uid="{F9A686C6-4DBA-4671-84C2-6E9FC49BC097}"/>
    <cellStyle name="Comma 4 7 3 3 3" xfId="22318" xr:uid="{A4F774D7-E8FB-4C1A-AD39-303054775AB7}"/>
    <cellStyle name="Comma 4 7 3 4" xfId="9672" xr:uid="{DFBE8B61-3B6F-4D13-B950-C0C42EDB4642}"/>
    <cellStyle name="Comma 4 7 3 5" xfId="18101" xr:uid="{8C13A57D-7637-458F-A4F8-E252F83F9E9D}"/>
    <cellStyle name="Comma 4 7 4" xfId="1565" xr:uid="{00000000-0005-0000-0000-0000730A0000}"/>
    <cellStyle name="Comma 4 7 4 2" xfId="3795" xr:uid="{00000000-0005-0000-0000-0000740A0000}"/>
    <cellStyle name="Comma 4 7 4 2 2" xfId="8019" xr:uid="{00000000-0005-0000-0000-0000750A0000}"/>
    <cellStyle name="Comma 4 7 4 2 2 2" xfId="16448" xr:uid="{B0B71788-CFAB-4B48-B8B0-5BD8D06B1707}"/>
    <cellStyle name="Comma 4 7 4 2 2 3" xfId="24876" xr:uid="{0022E184-A112-44ED-879A-3563ED5FB2A2}"/>
    <cellStyle name="Comma 4 7 4 2 3" xfId="12230" xr:uid="{9A9E4BBB-7F99-4B10-9506-D9B863872412}"/>
    <cellStyle name="Comma 4 7 4 2 4" xfId="20659" xr:uid="{653C9AB5-9127-4DD7-8E63-DD84A769E439}"/>
    <cellStyle name="Comma 4 7 4 3" xfId="5874" xr:uid="{00000000-0005-0000-0000-0000760A0000}"/>
    <cellStyle name="Comma 4 7 4 3 2" xfId="14303" xr:uid="{EBFF8679-8305-43FD-9FB1-91B4E7C99D04}"/>
    <cellStyle name="Comma 4 7 4 3 3" xfId="22731" xr:uid="{159B7ED2-7F73-4254-A285-EDC8B397F496}"/>
    <cellStyle name="Comma 4 7 4 4" xfId="10085" xr:uid="{BA05A69D-F56C-4EA5-920D-D15049F36DBB}"/>
    <cellStyle name="Comma 4 7 4 5" xfId="18514" xr:uid="{1F7146E0-D7C7-415B-A69C-41B36D707CC4}"/>
    <cellStyle name="Comma 4 7 5" xfId="1979" xr:uid="{00000000-0005-0000-0000-0000770A0000}"/>
    <cellStyle name="Comma 4 7 5 2" xfId="4208" xr:uid="{00000000-0005-0000-0000-0000780A0000}"/>
    <cellStyle name="Comma 4 7 5 2 2" xfId="8432" xr:uid="{00000000-0005-0000-0000-0000790A0000}"/>
    <cellStyle name="Comma 4 7 5 2 2 2" xfId="16861" xr:uid="{BEA1AC83-74D8-4B52-88A8-A3924595D9CE}"/>
    <cellStyle name="Comma 4 7 5 2 2 3" xfId="25289" xr:uid="{F975F0CF-6AA1-49B4-8057-810BFFA2C369}"/>
    <cellStyle name="Comma 4 7 5 2 3" xfId="12643" xr:uid="{ECC15490-F8F7-4C89-8C67-C6B8FA25F360}"/>
    <cellStyle name="Comma 4 7 5 2 4" xfId="21072" xr:uid="{65220FE3-5E52-4254-A220-8BF3EAF25528}"/>
    <cellStyle name="Comma 4 7 5 3" xfId="6287" xr:uid="{00000000-0005-0000-0000-00007A0A0000}"/>
    <cellStyle name="Comma 4 7 5 3 2" xfId="14716" xr:uid="{4ECACC2F-9F0B-41FC-B33C-63ED5F41473D}"/>
    <cellStyle name="Comma 4 7 5 3 3" xfId="23144" xr:uid="{5D5ED88C-FDBE-42B7-82EB-EBBF035A4FF5}"/>
    <cellStyle name="Comma 4 7 5 4" xfId="10498" xr:uid="{FD49B3AE-CA9C-4852-9893-CEEF169834F1}"/>
    <cellStyle name="Comma 4 7 5 5" xfId="18927" xr:uid="{38E2C526-8051-434B-A41B-A9B02B3DDA82}"/>
    <cellStyle name="Comma 4 7 6" xfId="2414" xr:uid="{00000000-0005-0000-0000-00007B0A0000}"/>
    <cellStyle name="Comma 4 7 6 2" xfId="6700" xr:uid="{00000000-0005-0000-0000-00007C0A0000}"/>
    <cellStyle name="Comma 4 7 6 2 2" xfId="15129" xr:uid="{95CD9FD2-9069-4CC4-80C3-856A2DEB7A71}"/>
    <cellStyle name="Comma 4 7 6 2 3" xfId="23557" xr:uid="{4841619B-E88A-4EDD-A387-2D14686FD956}"/>
    <cellStyle name="Comma 4 7 6 3" xfId="10911" xr:uid="{8A1CA212-B7BE-42BF-AA34-7D73CF80D515}"/>
    <cellStyle name="Comma 4 7 6 4" xfId="19340" xr:uid="{1BFF4435-644E-4121-B1BD-4FD6AAD812CA}"/>
    <cellStyle name="Comma 4 7 7" xfId="2710" xr:uid="{00000000-0005-0000-0000-00007D0A0000}"/>
    <cellStyle name="Comma 4 7 8" xfId="2792" xr:uid="{00000000-0005-0000-0000-00007E0A0000}"/>
    <cellStyle name="Comma 4 7 8 2" xfId="7017" xr:uid="{00000000-0005-0000-0000-00007F0A0000}"/>
    <cellStyle name="Comma 4 7 8 2 2" xfId="15446" xr:uid="{4CEEB976-5DE1-4B81-9D11-E83FECA876A2}"/>
    <cellStyle name="Comma 4 7 8 2 3" xfId="23874" xr:uid="{D753FDBA-3011-4304-B96B-DC0820A1DD87}"/>
    <cellStyle name="Comma 4 7 8 3" xfId="11228" xr:uid="{1CEEA4FC-F423-4D30-9AC6-6FD9BCC3792B}"/>
    <cellStyle name="Comma 4 7 8 4" xfId="19657" xr:uid="{3A8E86DF-6ADF-49E9-8E08-372968BBDAB7}"/>
    <cellStyle name="Comma 4 7 9" xfId="4634" xr:uid="{00000000-0005-0000-0000-0000800A0000}"/>
    <cellStyle name="Comma 4 7 9 2" xfId="13063" xr:uid="{887331A4-7B70-4E88-9FBA-DDB02F963EFE}"/>
    <cellStyle name="Comma 4 7 9 3" xfId="21491" xr:uid="{708A7758-6A36-458E-839F-C133ECB68224}"/>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omma 7 2" xfId="12931" xr:uid="{BE8DFFA7-0D10-4C05-B5D2-B1959857F6DF}"/>
    <cellStyle name="Comma 7 3" xfId="21359" xr:uid="{3E705DB4-1280-4B69-A31E-9B67236BE754}"/>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14 2" xfId="12934" xr:uid="{7171B1A6-672B-4374-ADCF-C6A2A9B31ECD}"/>
    <cellStyle name="Currency 14 3" xfId="21362" xr:uid="{2FF67F36-64D7-4337-883F-2E1A081A5C84}"/>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0 2 2" xfId="15447" xr:uid="{5F60CF6E-43B0-4E15-AAB6-6944AA509916}"/>
    <cellStyle name="Currency 3 2 2 10 2 3" xfId="23875" xr:uid="{5DEE4C58-61EB-4EA2-942F-E094AE48A68F}"/>
    <cellStyle name="Currency 3 2 2 10 3" xfId="11229" xr:uid="{15B6A5FF-4DD7-4D62-BB26-CC58EDF23901}"/>
    <cellStyle name="Currency 3 2 2 10 4" xfId="19658" xr:uid="{F3DF1C33-252A-4A68-8867-1034B60DA9FF}"/>
    <cellStyle name="Currency 3 2 2 11" xfId="4635" xr:uid="{00000000-0005-0000-0000-0000A50A0000}"/>
    <cellStyle name="Currency 3 2 2 11 2" xfId="13064" xr:uid="{75086340-D1FB-4D5D-8873-9A6E0813482E}"/>
    <cellStyle name="Currency 3 2 2 11 3" xfId="21492" xr:uid="{FB189675-B071-4699-96F5-9868D55B5367}"/>
    <cellStyle name="Currency 3 2 2 12" xfId="8846" xr:uid="{3F3D1FDC-4692-4C84-9B64-D298F1B5BB36}"/>
    <cellStyle name="Currency 3 2 2 13" xfId="17275" xr:uid="{96A91923-AE3A-4881-AEC9-22E81DDAAE24}"/>
    <cellStyle name="Currency 3 2 2 2" xfId="179" xr:uid="{00000000-0005-0000-0000-0000A60A0000}"/>
    <cellStyle name="Currency 3 2 2 2 10" xfId="4636" xr:uid="{00000000-0005-0000-0000-0000A70A0000}"/>
    <cellStyle name="Currency 3 2 2 2 10 2" xfId="13065" xr:uid="{276F0375-7FAE-4E06-AF5C-0C44BA3803FC}"/>
    <cellStyle name="Currency 3 2 2 2 10 3" xfId="21493" xr:uid="{168DFE43-CD2F-4E06-BC82-CF1F680EFB6D}"/>
    <cellStyle name="Currency 3 2 2 2 11" xfId="8847" xr:uid="{1D8CCD72-B54E-4EC0-9203-4DA79F248843}"/>
    <cellStyle name="Currency 3 2 2 2 12" xfId="17276" xr:uid="{1524AF52-AE60-46A7-B6AE-00C36BDD1251}"/>
    <cellStyle name="Currency 3 2 2 2 2" xfId="180" xr:uid="{00000000-0005-0000-0000-0000A80A0000}"/>
    <cellStyle name="Currency 3 2 2 2 2 10" xfId="8848" xr:uid="{23257C4D-2237-457E-AD39-0F5E52579073}"/>
    <cellStyle name="Currency 3 2 2 2 2 11" xfId="17277" xr:uid="{1E388C7F-82D0-46F7-8B86-3B9D2F901EA1}"/>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2 2 2" xfId="15625" xr:uid="{69716CDB-518F-4459-A9C8-AD239D199626}"/>
    <cellStyle name="Currency 3 2 2 2 2 2 2 2 3" xfId="24053" xr:uid="{C29A361F-789D-4A02-9B2F-71B5BA3DD997}"/>
    <cellStyle name="Currency 3 2 2 2 2 2 2 3" xfId="11407" xr:uid="{12D56E8E-4A75-4A99-B0A0-AFBFC015B501}"/>
    <cellStyle name="Currency 3 2 2 2 2 2 2 4" xfId="19836" xr:uid="{3433906C-5083-42BD-BD3D-FE2467B2BCF0}"/>
    <cellStyle name="Currency 3 2 2 2 2 2 3" xfId="5051" xr:uid="{00000000-0005-0000-0000-0000AC0A0000}"/>
    <cellStyle name="Currency 3 2 2 2 2 2 3 2" xfId="13480" xr:uid="{97DF52A5-9A0B-4AF8-B625-3E103E0E4D47}"/>
    <cellStyle name="Currency 3 2 2 2 2 2 3 3" xfId="21908" xr:uid="{68F7C122-1242-4431-9C8D-D4A6F13A52BC}"/>
    <cellStyle name="Currency 3 2 2 2 2 2 4" xfId="9262" xr:uid="{BA362192-E4E0-489D-BFDE-42FC0B266F3C}"/>
    <cellStyle name="Currency 3 2 2 2 2 2 5" xfId="17691" xr:uid="{A9256D69-AAB9-455F-A479-A48E6050FB44}"/>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2 2 2" xfId="16038" xr:uid="{AF97C5C3-556B-464F-B961-F922EDCE3FB2}"/>
    <cellStyle name="Currency 3 2 2 2 2 3 2 2 3" xfId="24466" xr:uid="{C450A971-45E3-45CA-A35C-5D906270CE5D}"/>
    <cellStyle name="Currency 3 2 2 2 2 3 2 3" xfId="11820" xr:uid="{2E505A8C-5EAA-4A44-8628-88C1E81D4308}"/>
    <cellStyle name="Currency 3 2 2 2 2 3 2 4" xfId="20249" xr:uid="{223CE150-C84F-4EB9-9FE5-B52C8D39DDAB}"/>
    <cellStyle name="Currency 3 2 2 2 2 3 3" xfId="5464" xr:uid="{00000000-0005-0000-0000-0000B00A0000}"/>
    <cellStyle name="Currency 3 2 2 2 2 3 3 2" xfId="13893" xr:uid="{D009ADF4-0017-4C51-9557-DE8C20D893F2}"/>
    <cellStyle name="Currency 3 2 2 2 2 3 3 3" xfId="22321" xr:uid="{4F497F2D-AC39-43C5-AA05-46D98775404F}"/>
    <cellStyle name="Currency 3 2 2 2 2 3 4" xfId="9675" xr:uid="{7BB66ECC-C638-451A-9071-62499A0DB7AE}"/>
    <cellStyle name="Currency 3 2 2 2 2 3 5" xfId="18104" xr:uid="{DE6F218E-06B2-4D8A-B774-410266EDA3E3}"/>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2 2 2" xfId="16451" xr:uid="{EE6B38FD-DE32-4159-A7ED-36AC1512FD80}"/>
    <cellStyle name="Currency 3 2 2 2 2 4 2 2 3" xfId="24879" xr:uid="{3BC2F113-EA32-47DC-873E-ACDFAF724201}"/>
    <cellStyle name="Currency 3 2 2 2 2 4 2 3" xfId="12233" xr:uid="{76F923C6-959B-4607-8744-50C14A8B7D94}"/>
    <cellStyle name="Currency 3 2 2 2 2 4 2 4" xfId="20662" xr:uid="{01B78CBD-A797-4B89-841F-579F862B0361}"/>
    <cellStyle name="Currency 3 2 2 2 2 4 3" xfId="5877" xr:uid="{00000000-0005-0000-0000-0000B40A0000}"/>
    <cellStyle name="Currency 3 2 2 2 2 4 3 2" xfId="14306" xr:uid="{A0F0746F-1F19-48C0-B530-5FA8A02FB22B}"/>
    <cellStyle name="Currency 3 2 2 2 2 4 3 3" xfId="22734" xr:uid="{C61632E8-4DFA-4BF4-BA58-9B1E9BE85BC8}"/>
    <cellStyle name="Currency 3 2 2 2 2 4 4" xfId="10088" xr:uid="{39A30F37-02EE-4811-A7FA-74A5058E2309}"/>
    <cellStyle name="Currency 3 2 2 2 2 4 5" xfId="18517" xr:uid="{36553CF4-258D-4977-9B85-00375AEFCFB1}"/>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2 2 2" xfId="16864" xr:uid="{6E9DCA50-0B85-4B7A-A38B-02BE7FB4B921}"/>
    <cellStyle name="Currency 3 2 2 2 2 5 2 2 3" xfId="25292" xr:uid="{6BD059CC-0085-48B8-AAC3-5BB110142BEA}"/>
    <cellStyle name="Currency 3 2 2 2 2 5 2 3" xfId="12646" xr:uid="{862F327D-74D1-41FB-9FE4-8A942FA30650}"/>
    <cellStyle name="Currency 3 2 2 2 2 5 2 4" xfId="21075" xr:uid="{C9F11E3C-0A23-46CD-A396-155372DBE2A5}"/>
    <cellStyle name="Currency 3 2 2 2 2 5 3" xfId="6290" xr:uid="{00000000-0005-0000-0000-0000B80A0000}"/>
    <cellStyle name="Currency 3 2 2 2 2 5 3 2" xfId="14719" xr:uid="{0BAC67B5-08EC-4AA8-AAA4-D4026A496CEA}"/>
    <cellStyle name="Currency 3 2 2 2 2 5 3 3" xfId="23147" xr:uid="{CCECA5AA-458E-43CD-85BA-01116A3E14C2}"/>
    <cellStyle name="Currency 3 2 2 2 2 5 4" xfId="10501" xr:uid="{E89D65B4-63F2-48BD-9A50-C1A3918DB145}"/>
    <cellStyle name="Currency 3 2 2 2 2 5 5" xfId="18930" xr:uid="{34328407-3DF8-464F-A2FB-156702FAD883}"/>
    <cellStyle name="Currency 3 2 2 2 2 6" xfId="2417" xr:uid="{00000000-0005-0000-0000-0000B90A0000}"/>
    <cellStyle name="Currency 3 2 2 2 2 6 2" xfId="6703" xr:uid="{00000000-0005-0000-0000-0000BA0A0000}"/>
    <cellStyle name="Currency 3 2 2 2 2 6 2 2" xfId="15132" xr:uid="{1887D7A5-68DA-45C9-80FC-08826442C386}"/>
    <cellStyle name="Currency 3 2 2 2 2 6 2 3" xfId="23560" xr:uid="{17770FB3-D484-4897-88A0-15ED5C06D1D1}"/>
    <cellStyle name="Currency 3 2 2 2 2 6 3" xfId="10914" xr:uid="{4DE9F387-7117-4970-8494-5D4B4D83EEA1}"/>
    <cellStyle name="Currency 3 2 2 2 2 6 4" xfId="19343" xr:uid="{889294FD-4E53-47A2-BA41-346849F8179B}"/>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8 2 2" xfId="15449" xr:uid="{4B231B75-82E4-4D0B-AC9C-94783EBEAED5}"/>
    <cellStyle name="Currency 3 2 2 2 2 8 2 3" xfId="23877" xr:uid="{B0DCF14F-447E-4AFF-BE80-B00CC0565BAE}"/>
    <cellStyle name="Currency 3 2 2 2 2 8 3" xfId="11231" xr:uid="{36265D87-DB1B-48E6-AF9A-A190A89CD82C}"/>
    <cellStyle name="Currency 3 2 2 2 2 8 4" xfId="19660" xr:uid="{33DA19F7-74B9-46F4-88AD-6DCBF5781512}"/>
    <cellStyle name="Currency 3 2 2 2 2 9" xfId="4637" xr:uid="{00000000-0005-0000-0000-0000BE0A0000}"/>
    <cellStyle name="Currency 3 2 2 2 2 9 2" xfId="13066" xr:uid="{B11891EA-3E01-492B-BD23-E963F429210A}"/>
    <cellStyle name="Currency 3 2 2 2 2 9 3" xfId="21494" xr:uid="{3DF31274-E8F0-4B26-BAFE-3CCD57695512}"/>
    <cellStyle name="Currency 3 2 2 2 3" xfId="710" xr:uid="{00000000-0005-0000-0000-0000BF0A0000}"/>
    <cellStyle name="Currency 3 2 2 2 3 2" xfId="2971" xr:uid="{00000000-0005-0000-0000-0000C00A0000}"/>
    <cellStyle name="Currency 3 2 2 2 3 2 2" xfId="7195" xr:uid="{00000000-0005-0000-0000-0000C10A0000}"/>
    <cellStyle name="Currency 3 2 2 2 3 2 2 2" xfId="15624" xr:uid="{80408757-22FF-4380-937E-8A5CA4D378FA}"/>
    <cellStyle name="Currency 3 2 2 2 3 2 2 3" xfId="24052" xr:uid="{FC00B8CB-9AFA-437A-99B0-D4E15120B366}"/>
    <cellStyle name="Currency 3 2 2 2 3 2 3" xfId="11406" xr:uid="{E8C6A45C-F1AD-4DE9-8412-FCA2948FDEDC}"/>
    <cellStyle name="Currency 3 2 2 2 3 2 4" xfId="19835" xr:uid="{C1392058-FEDC-4609-B54D-BB849CF8E3ED}"/>
    <cellStyle name="Currency 3 2 2 2 3 3" xfId="5050" xr:uid="{00000000-0005-0000-0000-0000C20A0000}"/>
    <cellStyle name="Currency 3 2 2 2 3 3 2" xfId="13479" xr:uid="{06151E5D-88F0-4AC1-99BA-D2DB9AC2F1B9}"/>
    <cellStyle name="Currency 3 2 2 2 3 3 3" xfId="21907" xr:uid="{9850C819-FCC9-451B-AC01-9BC43BFD744D}"/>
    <cellStyle name="Currency 3 2 2 2 3 4" xfId="9261" xr:uid="{FA3A8442-A1AD-4E51-8799-9572A1A28333}"/>
    <cellStyle name="Currency 3 2 2 2 3 5" xfId="17690" xr:uid="{A67F26DA-571C-4FB2-A22F-A5B1CB8D25E9}"/>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2 2 2" xfId="16037" xr:uid="{3E7545E5-E527-404A-B000-04F5BA1C6FB9}"/>
    <cellStyle name="Currency 3 2 2 2 4 2 2 3" xfId="24465" xr:uid="{022AD7BF-F3B0-478A-99F6-951AE4BBADCB}"/>
    <cellStyle name="Currency 3 2 2 2 4 2 3" xfId="11819" xr:uid="{B411CB06-ED29-4433-A9F6-379A139062C2}"/>
    <cellStyle name="Currency 3 2 2 2 4 2 4" xfId="20248" xr:uid="{946F7361-D475-4E9D-83E2-4326F94E04BA}"/>
    <cellStyle name="Currency 3 2 2 2 4 3" xfId="5463" xr:uid="{00000000-0005-0000-0000-0000C60A0000}"/>
    <cellStyle name="Currency 3 2 2 2 4 3 2" xfId="13892" xr:uid="{81393260-8345-46D1-9844-9E02945A0447}"/>
    <cellStyle name="Currency 3 2 2 2 4 3 3" xfId="22320" xr:uid="{25E70414-426D-4199-9629-E52CCAEF7B91}"/>
    <cellStyle name="Currency 3 2 2 2 4 4" xfId="9674" xr:uid="{44FD1EA6-2962-4363-941A-F599253EBBAA}"/>
    <cellStyle name="Currency 3 2 2 2 4 5" xfId="18103" xr:uid="{4A7697F2-3597-422F-9A3F-FA004B46E6B3}"/>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2 2 2" xfId="16450" xr:uid="{45E995E3-417E-48C4-BCC0-DDF57BAFF25D}"/>
    <cellStyle name="Currency 3 2 2 2 5 2 2 3" xfId="24878" xr:uid="{40C5322C-3DE4-4D72-9B9B-67072FB71C08}"/>
    <cellStyle name="Currency 3 2 2 2 5 2 3" xfId="12232" xr:uid="{0AF8502E-3347-4900-AB43-1F4CDC600F2E}"/>
    <cellStyle name="Currency 3 2 2 2 5 2 4" xfId="20661" xr:uid="{25832D26-EABD-4C7C-B7E2-F05AACF7BF26}"/>
    <cellStyle name="Currency 3 2 2 2 5 3" xfId="5876" xr:uid="{00000000-0005-0000-0000-0000CA0A0000}"/>
    <cellStyle name="Currency 3 2 2 2 5 3 2" xfId="14305" xr:uid="{EE665641-7838-4434-8D24-56001E95B4B7}"/>
    <cellStyle name="Currency 3 2 2 2 5 3 3" xfId="22733" xr:uid="{92D69C02-A007-4E4C-8D0F-6921C98A9928}"/>
    <cellStyle name="Currency 3 2 2 2 5 4" xfId="10087" xr:uid="{701A587D-DB77-4D6F-932F-A43CCA1343CA}"/>
    <cellStyle name="Currency 3 2 2 2 5 5" xfId="18516" xr:uid="{BBF03B4C-3284-4606-866B-E2D68E792C0A}"/>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2 2 2" xfId="16863" xr:uid="{0390FFE0-EE80-4EBB-8417-ADF8EAD83828}"/>
    <cellStyle name="Currency 3 2 2 2 6 2 2 3" xfId="25291" xr:uid="{B51E8997-1C75-4FA6-87EA-795EC5D719DB}"/>
    <cellStyle name="Currency 3 2 2 2 6 2 3" xfId="12645" xr:uid="{60C89237-9E36-4D22-A829-1373CAAAC057}"/>
    <cellStyle name="Currency 3 2 2 2 6 2 4" xfId="21074" xr:uid="{7D5B7ED7-4B47-4D96-BAAE-A0261AE62877}"/>
    <cellStyle name="Currency 3 2 2 2 6 3" xfId="6289" xr:uid="{00000000-0005-0000-0000-0000CE0A0000}"/>
    <cellStyle name="Currency 3 2 2 2 6 3 2" xfId="14718" xr:uid="{DD2659D8-3D25-45EB-AC47-35A33C7E073E}"/>
    <cellStyle name="Currency 3 2 2 2 6 3 3" xfId="23146" xr:uid="{EE1848B0-4E08-4573-A58C-08486134D9D1}"/>
    <cellStyle name="Currency 3 2 2 2 6 4" xfId="10500" xr:uid="{12BF8CCE-F1AB-41E7-8581-193A3B8F3459}"/>
    <cellStyle name="Currency 3 2 2 2 6 5" xfId="18929" xr:uid="{8C3C33EE-D93D-474E-AC07-BB3E7D956B4D}"/>
    <cellStyle name="Currency 3 2 2 2 7" xfId="2416" xr:uid="{00000000-0005-0000-0000-0000CF0A0000}"/>
    <cellStyle name="Currency 3 2 2 2 7 2" xfId="6702" xr:uid="{00000000-0005-0000-0000-0000D00A0000}"/>
    <cellStyle name="Currency 3 2 2 2 7 2 2" xfId="15131" xr:uid="{20C62FAC-48F2-42D0-BE27-211A772FE56B}"/>
    <cellStyle name="Currency 3 2 2 2 7 2 3" xfId="23559" xr:uid="{3041FBDB-3A9A-4F59-B54F-A5ACDAA0E389}"/>
    <cellStyle name="Currency 3 2 2 2 7 3" xfId="10913" xr:uid="{5C47D0F6-2A5E-4113-80C1-DBC757665719}"/>
    <cellStyle name="Currency 3 2 2 2 7 4" xfId="19342" xr:uid="{F8D8B2FF-9BEB-4A53-9F48-37C494CA1311}"/>
    <cellStyle name="Currency 3 2 2 2 8" xfId="2713" xr:uid="{00000000-0005-0000-0000-0000D10A0000}"/>
    <cellStyle name="Currency 3 2 2 2 9" xfId="2794" xr:uid="{00000000-0005-0000-0000-0000D20A0000}"/>
    <cellStyle name="Currency 3 2 2 2 9 2" xfId="7019" xr:uid="{00000000-0005-0000-0000-0000D30A0000}"/>
    <cellStyle name="Currency 3 2 2 2 9 2 2" xfId="15448" xr:uid="{D1934408-CBA4-4BC0-AF56-ABBAC6836E0B}"/>
    <cellStyle name="Currency 3 2 2 2 9 2 3" xfId="23876" xr:uid="{E7D0B5AA-736C-40CB-89A7-1E97B4EA2297}"/>
    <cellStyle name="Currency 3 2 2 2 9 3" xfId="11230" xr:uid="{CADDE63D-0C30-4710-965F-A332BF39E50D}"/>
    <cellStyle name="Currency 3 2 2 2 9 4" xfId="19659" xr:uid="{EFAC520F-4D04-461F-9C32-C2D6F3C70A90}"/>
    <cellStyle name="Currency 3 2 2 3" xfId="181" xr:uid="{00000000-0005-0000-0000-0000D40A0000}"/>
    <cellStyle name="Currency 3 2 2 3 10" xfId="8849" xr:uid="{C919D09C-7E5B-44C7-999A-A23ACC3FE5DB}"/>
    <cellStyle name="Currency 3 2 2 3 11" xfId="17278" xr:uid="{64025374-56F8-4A8C-A356-CD0A4DA3712F}"/>
    <cellStyle name="Currency 3 2 2 3 2" xfId="712" xr:uid="{00000000-0005-0000-0000-0000D50A0000}"/>
    <cellStyle name="Currency 3 2 2 3 2 2" xfId="2973" xr:uid="{00000000-0005-0000-0000-0000D60A0000}"/>
    <cellStyle name="Currency 3 2 2 3 2 2 2" xfId="7197" xr:uid="{00000000-0005-0000-0000-0000D70A0000}"/>
    <cellStyle name="Currency 3 2 2 3 2 2 2 2" xfId="15626" xr:uid="{F73E9455-250E-4AFF-8ACA-3E9DD7BA2D37}"/>
    <cellStyle name="Currency 3 2 2 3 2 2 2 3" xfId="24054" xr:uid="{CE770E0E-708C-4CAE-A782-51E876DBBC44}"/>
    <cellStyle name="Currency 3 2 2 3 2 2 3" xfId="11408" xr:uid="{D41EAB3C-9606-4511-9F18-722CEFEDC6C1}"/>
    <cellStyle name="Currency 3 2 2 3 2 2 4" xfId="19837" xr:uid="{86CEE22D-DA55-4523-93DE-D53E329E91DD}"/>
    <cellStyle name="Currency 3 2 2 3 2 3" xfId="5052" xr:uid="{00000000-0005-0000-0000-0000D80A0000}"/>
    <cellStyle name="Currency 3 2 2 3 2 3 2" xfId="13481" xr:uid="{CCE83161-3A99-4A73-9F47-D30879F40F6D}"/>
    <cellStyle name="Currency 3 2 2 3 2 3 3" xfId="21909" xr:uid="{A01EC467-0AF7-484C-8F50-58B590E05363}"/>
    <cellStyle name="Currency 3 2 2 3 2 4" xfId="9263" xr:uid="{04FDA67B-3E61-4AC6-9388-54F36F45822E}"/>
    <cellStyle name="Currency 3 2 2 3 2 5" xfId="17692" xr:uid="{905A0C72-F650-4E9F-BCFF-0D7E02DB1051}"/>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2 2 2" xfId="16039" xr:uid="{CD382294-FDF4-4C07-BB54-86728B144D8B}"/>
    <cellStyle name="Currency 3 2 2 3 3 2 2 3" xfId="24467" xr:uid="{F672225A-F45A-4A95-B150-E52721CAC706}"/>
    <cellStyle name="Currency 3 2 2 3 3 2 3" xfId="11821" xr:uid="{30C6320E-0042-44AE-8026-7B54B5EEE2D7}"/>
    <cellStyle name="Currency 3 2 2 3 3 2 4" xfId="20250" xr:uid="{7F089727-0387-42F1-BE58-09D196FC5A65}"/>
    <cellStyle name="Currency 3 2 2 3 3 3" xfId="5465" xr:uid="{00000000-0005-0000-0000-0000DC0A0000}"/>
    <cellStyle name="Currency 3 2 2 3 3 3 2" xfId="13894" xr:uid="{AE674D8B-78C4-4EAA-B18E-B8A313F7011C}"/>
    <cellStyle name="Currency 3 2 2 3 3 3 3" xfId="22322" xr:uid="{5089C2C6-CD6E-476B-829F-2C06056599C9}"/>
    <cellStyle name="Currency 3 2 2 3 3 4" xfId="9676" xr:uid="{799843C8-432A-4597-96A9-ACF08F9057A0}"/>
    <cellStyle name="Currency 3 2 2 3 3 5" xfId="18105" xr:uid="{61A7A0E4-00E8-461E-A8D3-C6287F5E0BBA}"/>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2 2 2" xfId="16452" xr:uid="{0F8B4BD3-2DE0-4694-AF72-1246EEADBB1C}"/>
    <cellStyle name="Currency 3 2 2 3 4 2 2 3" xfId="24880" xr:uid="{A7C6D3B2-5828-436B-BF30-072F289533C5}"/>
    <cellStyle name="Currency 3 2 2 3 4 2 3" xfId="12234" xr:uid="{D48C81B2-8FD6-467B-9474-F2DC90C8AEBD}"/>
    <cellStyle name="Currency 3 2 2 3 4 2 4" xfId="20663" xr:uid="{29F5FD8F-2F75-47A2-A801-270B9FD9272B}"/>
    <cellStyle name="Currency 3 2 2 3 4 3" xfId="5878" xr:uid="{00000000-0005-0000-0000-0000E00A0000}"/>
    <cellStyle name="Currency 3 2 2 3 4 3 2" xfId="14307" xr:uid="{806CFF01-C8FE-47C8-AE39-25339E66690F}"/>
    <cellStyle name="Currency 3 2 2 3 4 3 3" xfId="22735" xr:uid="{239DD5E4-21E7-4975-B974-B4AD3A44BD10}"/>
    <cellStyle name="Currency 3 2 2 3 4 4" xfId="10089" xr:uid="{DDED733B-0E08-4B4A-A3B9-BF621B6C74AF}"/>
    <cellStyle name="Currency 3 2 2 3 4 5" xfId="18518" xr:uid="{C768032E-BC25-4C52-838B-E060A76CB1C1}"/>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2 2 2" xfId="16865" xr:uid="{7DBDBF23-8975-4417-A8A5-076D9EC1B4BB}"/>
    <cellStyle name="Currency 3 2 2 3 5 2 2 3" xfId="25293" xr:uid="{60DED16E-6DF0-463B-A6F4-D80D7588615B}"/>
    <cellStyle name="Currency 3 2 2 3 5 2 3" xfId="12647" xr:uid="{4C58BD71-C78F-4610-89C5-B980BBF5EF38}"/>
    <cellStyle name="Currency 3 2 2 3 5 2 4" xfId="21076" xr:uid="{D6280661-9096-450C-B90B-CF50290B383E}"/>
    <cellStyle name="Currency 3 2 2 3 5 3" xfId="6291" xr:uid="{00000000-0005-0000-0000-0000E40A0000}"/>
    <cellStyle name="Currency 3 2 2 3 5 3 2" xfId="14720" xr:uid="{4111439D-F7EB-48CB-BC7D-B4079EA67D7E}"/>
    <cellStyle name="Currency 3 2 2 3 5 3 3" xfId="23148" xr:uid="{D29F858F-7DCA-4DFD-991A-F150C5F5B49B}"/>
    <cellStyle name="Currency 3 2 2 3 5 4" xfId="10502" xr:uid="{A63AF2F8-1EB9-4D62-A1FF-42B85C1E6904}"/>
    <cellStyle name="Currency 3 2 2 3 5 5" xfId="18931" xr:uid="{58D00C89-0FE4-4C98-B809-165F0201B6D1}"/>
    <cellStyle name="Currency 3 2 2 3 6" xfId="2418" xr:uid="{00000000-0005-0000-0000-0000E50A0000}"/>
    <cellStyle name="Currency 3 2 2 3 6 2" xfId="6704" xr:uid="{00000000-0005-0000-0000-0000E60A0000}"/>
    <cellStyle name="Currency 3 2 2 3 6 2 2" xfId="15133" xr:uid="{723CE363-3C49-4632-AA19-11E5A3B47EE1}"/>
    <cellStyle name="Currency 3 2 2 3 6 2 3" xfId="23561" xr:uid="{F2E7CE3C-BB11-45FF-85B2-731BE7F3E4DF}"/>
    <cellStyle name="Currency 3 2 2 3 6 3" xfId="10915" xr:uid="{92872C97-A86E-48CD-BF71-CBA1364CA92D}"/>
    <cellStyle name="Currency 3 2 2 3 6 4" xfId="19344" xr:uid="{59F87009-1842-49A0-AF41-5D0CA73E12D5}"/>
    <cellStyle name="Currency 3 2 2 3 7" xfId="2715" xr:uid="{00000000-0005-0000-0000-0000E70A0000}"/>
    <cellStyle name="Currency 3 2 2 3 8" xfId="2796" xr:uid="{00000000-0005-0000-0000-0000E80A0000}"/>
    <cellStyle name="Currency 3 2 2 3 8 2" xfId="7021" xr:uid="{00000000-0005-0000-0000-0000E90A0000}"/>
    <cellStyle name="Currency 3 2 2 3 8 2 2" xfId="15450" xr:uid="{22CC6680-C42A-4B44-AD35-7123E4546470}"/>
    <cellStyle name="Currency 3 2 2 3 8 2 3" xfId="23878" xr:uid="{D777F8FC-AC0F-4DFC-A300-B457DA39A0DE}"/>
    <cellStyle name="Currency 3 2 2 3 8 3" xfId="11232" xr:uid="{247D1113-08FA-4181-A281-EFFDA7238AA3}"/>
    <cellStyle name="Currency 3 2 2 3 8 4" xfId="19661" xr:uid="{B8D740C1-EE26-4453-9362-DABEDCE1E803}"/>
    <cellStyle name="Currency 3 2 2 3 9" xfId="4638" xr:uid="{00000000-0005-0000-0000-0000EA0A0000}"/>
    <cellStyle name="Currency 3 2 2 3 9 2" xfId="13067" xr:uid="{74CE26BE-30B0-436C-BB48-61F9A719C18B}"/>
    <cellStyle name="Currency 3 2 2 3 9 3" xfId="21495" xr:uid="{FD6AB903-A3EE-4116-B87A-A0D8EDE9DA63}"/>
    <cellStyle name="Currency 3 2 2 4" xfId="709" xr:uid="{00000000-0005-0000-0000-0000EB0A0000}"/>
    <cellStyle name="Currency 3 2 2 4 2" xfId="2970" xr:uid="{00000000-0005-0000-0000-0000EC0A0000}"/>
    <cellStyle name="Currency 3 2 2 4 2 2" xfId="7194" xr:uid="{00000000-0005-0000-0000-0000ED0A0000}"/>
    <cellStyle name="Currency 3 2 2 4 2 2 2" xfId="15623" xr:uid="{E96CF78B-4A1A-4E79-94D7-62397638A2E3}"/>
    <cellStyle name="Currency 3 2 2 4 2 2 3" xfId="24051" xr:uid="{E0895C77-CEB0-4C7F-9969-97B92B74222E}"/>
    <cellStyle name="Currency 3 2 2 4 2 3" xfId="11405" xr:uid="{B8E156FD-E831-4DAC-8D24-82B2D5688F4F}"/>
    <cellStyle name="Currency 3 2 2 4 2 4" xfId="19834" xr:uid="{64C45044-EB21-4749-A290-2C7860509FE4}"/>
    <cellStyle name="Currency 3 2 2 4 3" xfId="5049" xr:uid="{00000000-0005-0000-0000-0000EE0A0000}"/>
    <cellStyle name="Currency 3 2 2 4 3 2" xfId="13478" xr:uid="{33383E66-530B-4BE4-84D3-0C8B516AE26B}"/>
    <cellStyle name="Currency 3 2 2 4 3 3" xfId="21906" xr:uid="{CF2D0A27-1693-4DA1-9EF3-507FF8568E5D}"/>
    <cellStyle name="Currency 3 2 2 4 4" xfId="9260" xr:uid="{1678A6DF-CDFF-45DF-AC71-95358D8F572C}"/>
    <cellStyle name="Currency 3 2 2 4 5" xfId="17689" xr:uid="{8CE6F7C7-FB57-4B4A-B168-2C745AB15C09}"/>
    <cellStyle name="Currency 3 2 2 5" xfId="1152" xr:uid="{00000000-0005-0000-0000-0000EF0A0000}"/>
    <cellStyle name="Currency 3 2 2 5 2" xfId="3383" xr:uid="{00000000-0005-0000-0000-0000F00A0000}"/>
    <cellStyle name="Currency 3 2 2 5 2 2" xfId="7607" xr:uid="{00000000-0005-0000-0000-0000F10A0000}"/>
    <cellStyle name="Currency 3 2 2 5 2 2 2" xfId="16036" xr:uid="{F374D743-89E6-44DE-B6FE-EB8050D8DDAE}"/>
    <cellStyle name="Currency 3 2 2 5 2 2 3" xfId="24464" xr:uid="{B9A9D10D-3E71-424F-8790-06F8ACFAEC8A}"/>
    <cellStyle name="Currency 3 2 2 5 2 3" xfId="11818" xr:uid="{98A01740-698F-4D00-B9C9-15534D387C1F}"/>
    <cellStyle name="Currency 3 2 2 5 2 4" xfId="20247" xr:uid="{B709EAA7-935E-4D43-B094-2E3FA58B8AE9}"/>
    <cellStyle name="Currency 3 2 2 5 3" xfId="5462" xr:uid="{00000000-0005-0000-0000-0000F20A0000}"/>
    <cellStyle name="Currency 3 2 2 5 3 2" xfId="13891" xr:uid="{6797F520-8236-4E63-9EB7-46B300844457}"/>
    <cellStyle name="Currency 3 2 2 5 3 3" xfId="22319" xr:uid="{4FCEC5A1-F331-4C6C-B4A9-588D56774CD9}"/>
    <cellStyle name="Currency 3 2 2 5 4" xfId="9673" xr:uid="{9AC28F06-B912-4F97-8687-939CD1929483}"/>
    <cellStyle name="Currency 3 2 2 5 5" xfId="18102" xr:uid="{053DA2E7-1366-48E9-BF56-CC2938927010}"/>
    <cellStyle name="Currency 3 2 2 6" xfId="1566" xr:uid="{00000000-0005-0000-0000-0000F30A0000}"/>
    <cellStyle name="Currency 3 2 2 6 2" xfId="3796" xr:uid="{00000000-0005-0000-0000-0000F40A0000}"/>
    <cellStyle name="Currency 3 2 2 6 2 2" xfId="8020" xr:uid="{00000000-0005-0000-0000-0000F50A0000}"/>
    <cellStyle name="Currency 3 2 2 6 2 2 2" xfId="16449" xr:uid="{6915E616-7241-400B-9AC8-399FA768B99B}"/>
    <cellStyle name="Currency 3 2 2 6 2 2 3" xfId="24877" xr:uid="{EF30F0C7-5126-43E4-A7B7-24085B6B5936}"/>
    <cellStyle name="Currency 3 2 2 6 2 3" xfId="12231" xr:uid="{29AC785D-48C0-4726-8C2F-FFEB726C2474}"/>
    <cellStyle name="Currency 3 2 2 6 2 4" xfId="20660" xr:uid="{5A441EE7-AA8E-495C-9285-4C7610CE5C26}"/>
    <cellStyle name="Currency 3 2 2 6 3" xfId="5875" xr:uid="{00000000-0005-0000-0000-0000F60A0000}"/>
    <cellStyle name="Currency 3 2 2 6 3 2" xfId="14304" xr:uid="{CB0247CF-5A06-469F-9D89-F58880D5676D}"/>
    <cellStyle name="Currency 3 2 2 6 3 3" xfId="22732" xr:uid="{3DC09056-4279-4F64-A88B-E04346525484}"/>
    <cellStyle name="Currency 3 2 2 6 4" xfId="10086" xr:uid="{D0714C9A-656C-4EB0-8FD2-DA601B705579}"/>
    <cellStyle name="Currency 3 2 2 6 5" xfId="18515" xr:uid="{4D065E49-CEA0-4E09-9F13-C331122148EC}"/>
    <cellStyle name="Currency 3 2 2 7" xfId="1980" xr:uid="{00000000-0005-0000-0000-0000F70A0000}"/>
    <cellStyle name="Currency 3 2 2 7 2" xfId="4209" xr:uid="{00000000-0005-0000-0000-0000F80A0000}"/>
    <cellStyle name="Currency 3 2 2 7 2 2" xfId="8433" xr:uid="{00000000-0005-0000-0000-0000F90A0000}"/>
    <cellStyle name="Currency 3 2 2 7 2 2 2" xfId="16862" xr:uid="{0BF2E600-89CE-4BAD-9BE7-97E45C526B0C}"/>
    <cellStyle name="Currency 3 2 2 7 2 2 3" xfId="25290" xr:uid="{C06A5DCE-1AB1-4CC6-9BEF-0F4800627743}"/>
    <cellStyle name="Currency 3 2 2 7 2 3" xfId="12644" xr:uid="{FC44F654-B5E5-483A-906C-39647790CD28}"/>
    <cellStyle name="Currency 3 2 2 7 2 4" xfId="21073" xr:uid="{E8FC445E-2CBE-4E13-B384-06E3C7E7DA6F}"/>
    <cellStyle name="Currency 3 2 2 7 3" xfId="6288" xr:uid="{00000000-0005-0000-0000-0000FA0A0000}"/>
    <cellStyle name="Currency 3 2 2 7 3 2" xfId="14717" xr:uid="{3D366223-0838-4B52-9BA8-7D2818077B01}"/>
    <cellStyle name="Currency 3 2 2 7 3 3" xfId="23145" xr:uid="{C0826DAC-BC7B-4A5A-837F-790A675A8A64}"/>
    <cellStyle name="Currency 3 2 2 7 4" xfId="10499" xr:uid="{8F0F92EB-BE9E-4D21-96FD-8EF2D23A8E30}"/>
    <cellStyle name="Currency 3 2 2 7 5" xfId="18928" xr:uid="{9E5094F2-9765-416C-9659-0FEA57605626}"/>
    <cellStyle name="Currency 3 2 2 8" xfId="2415" xr:uid="{00000000-0005-0000-0000-0000FB0A0000}"/>
    <cellStyle name="Currency 3 2 2 8 2" xfId="6701" xr:uid="{00000000-0005-0000-0000-0000FC0A0000}"/>
    <cellStyle name="Currency 3 2 2 8 2 2" xfId="15130" xr:uid="{FF6C3555-8480-4CDE-A1D9-FD09094CC2CD}"/>
    <cellStyle name="Currency 3 2 2 8 2 3" xfId="23558" xr:uid="{9243C229-A41E-448A-B7B6-04E6AAAC5532}"/>
    <cellStyle name="Currency 3 2 2 8 3" xfId="10912" xr:uid="{D7060EE8-95BF-4AF4-ADF6-5E40B163FF45}"/>
    <cellStyle name="Currency 3 2 2 8 4" xfId="19341" xr:uid="{54F49C9A-C116-4083-BE55-C399CF808107}"/>
    <cellStyle name="Currency 3 2 2 9" xfId="2712" xr:uid="{00000000-0005-0000-0000-0000FD0A0000}"/>
    <cellStyle name="Currency 3 2 3" xfId="182" xr:uid="{00000000-0005-0000-0000-0000FE0A0000}"/>
    <cellStyle name="Currency 3 2 3 10" xfId="4639" xr:uid="{00000000-0005-0000-0000-0000FF0A0000}"/>
    <cellStyle name="Currency 3 2 3 10 2" xfId="13068" xr:uid="{F67AB122-D3EB-4400-8FAC-EC9E4734DDDE}"/>
    <cellStyle name="Currency 3 2 3 10 3" xfId="21496" xr:uid="{FFCDDCD6-4744-46D6-959B-413E5220A5AF}"/>
    <cellStyle name="Currency 3 2 3 11" xfId="8850" xr:uid="{2C307F8C-296D-487F-ABAB-6AF8B7EDC670}"/>
    <cellStyle name="Currency 3 2 3 12" xfId="17279" xr:uid="{193A5E0C-A60E-4850-BC1A-202F1AA09A5B}"/>
    <cellStyle name="Currency 3 2 3 2" xfId="183" xr:uid="{00000000-0005-0000-0000-0000000B0000}"/>
    <cellStyle name="Currency 3 2 3 2 10" xfId="8851" xr:uid="{6AA628C4-0F09-4170-9B2F-B95D4E70A05C}"/>
    <cellStyle name="Currency 3 2 3 2 11" xfId="17280" xr:uid="{4D16D5C0-2F60-49F7-A297-26ED7B97BF51}"/>
    <cellStyle name="Currency 3 2 3 2 2" xfId="714" xr:uid="{00000000-0005-0000-0000-0000010B0000}"/>
    <cellStyle name="Currency 3 2 3 2 2 2" xfId="2975" xr:uid="{00000000-0005-0000-0000-0000020B0000}"/>
    <cellStyle name="Currency 3 2 3 2 2 2 2" xfId="7199" xr:uid="{00000000-0005-0000-0000-0000030B0000}"/>
    <cellStyle name="Currency 3 2 3 2 2 2 2 2" xfId="15628" xr:uid="{FAAB4940-CC9C-4322-8880-089C1224F018}"/>
    <cellStyle name="Currency 3 2 3 2 2 2 2 3" xfId="24056" xr:uid="{CE141F9E-4A40-421C-9A56-18596FB90D8D}"/>
    <cellStyle name="Currency 3 2 3 2 2 2 3" xfId="11410" xr:uid="{FD48C51A-123A-4C36-A63C-8CFC1604616F}"/>
    <cellStyle name="Currency 3 2 3 2 2 2 4" xfId="19839" xr:uid="{C968E958-6700-4164-ABDC-F7CA270FCCAF}"/>
    <cellStyle name="Currency 3 2 3 2 2 3" xfId="5054" xr:uid="{00000000-0005-0000-0000-0000040B0000}"/>
    <cellStyle name="Currency 3 2 3 2 2 3 2" xfId="13483" xr:uid="{086BB4FD-317D-4789-99C9-EA2DF445CE09}"/>
    <cellStyle name="Currency 3 2 3 2 2 3 3" xfId="21911" xr:uid="{3BB235BD-8A1F-438F-8C1B-6CAB5FB79732}"/>
    <cellStyle name="Currency 3 2 3 2 2 4" xfId="9265" xr:uid="{CCAE1C24-0ADF-4AA4-B0D7-81D20BC5ABD8}"/>
    <cellStyle name="Currency 3 2 3 2 2 5" xfId="17694" xr:uid="{93FEA244-21F0-4E7F-9308-A4E9376226E3}"/>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2 2 2" xfId="16041" xr:uid="{7DDCC29D-E607-4DFC-B637-2AFCB14AB30A}"/>
    <cellStyle name="Currency 3 2 3 2 3 2 2 3" xfId="24469" xr:uid="{12F01FAD-2D36-4458-9764-6AA320681AA4}"/>
    <cellStyle name="Currency 3 2 3 2 3 2 3" xfId="11823" xr:uid="{393B9E4D-8037-434F-985D-5D2ADF38A063}"/>
    <cellStyle name="Currency 3 2 3 2 3 2 4" xfId="20252" xr:uid="{DD796677-23FF-4F71-B538-747B7C09D73F}"/>
    <cellStyle name="Currency 3 2 3 2 3 3" xfId="5467" xr:uid="{00000000-0005-0000-0000-0000080B0000}"/>
    <cellStyle name="Currency 3 2 3 2 3 3 2" xfId="13896" xr:uid="{0606D8D3-DA6E-42D9-869D-F8735920346A}"/>
    <cellStyle name="Currency 3 2 3 2 3 3 3" xfId="22324" xr:uid="{66548315-B1C4-420C-836D-6BD7D488B6B3}"/>
    <cellStyle name="Currency 3 2 3 2 3 4" xfId="9678" xr:uid="{8603D306-9C33-45AC-AE88-5005970B5C82}"/>
    <cellStyle name="Currency 3 2 3 2 3 5" xfId="18107" xr:uid="{74F90368-B23A-4DBD-8EC9-B88D239A928E}"/>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2 2 2" xfId="16454" xr:uid="{C9802D42-340A-424C-A1D9-275F364A9FC2}"/>
    <cellStyle name="Currency 3 2 3 2 4 2 2 3" xfId="24882" xr:uid="{4622D17C-9B2B-4213-AEAA-8CB7C99CDC26}"/>
    <cellStyle name="Currency 3 2 3 2 4 2 3" xfId="12236" xr:uid="{1B14D2A0-E57C-4F9A-AB37-09E8CDEAF43B}"/>
    <cellStyle name="Currency 3 2 3 2 4 2 4" xfId="20665" xr:uid="{4ADE036A-6961-493D-AABD-A2458746502F}"/>
    <cellStyle name="Currency 3 2 3 2 4 3" xfId="5880" xr:uid="{00000000-0005-0000-0000-00000C0B0000}"/>
    <cellStyle name="Currency 3 2 3 2 4 3 2" xfId="14309" xr:uid="{0BC65169-D757-4A9C-B170-24873F8F7DBB}"/>
    <cellStyle name="Currency 3 2 3 2 4 3 3" xfId="22737" xr:uid="{DFB4CCF4-9D09-4861-8D3E-BE0333EF0B69}"/>
    <cellStyle name="Currency 3 2 3 2 4 4" xfId="10091" xr:uid="{74B274C3-80C5-4CC0-B599-57664CC9076F}"/>
    <cellStyle name="Currency 3 2 3 2 4 5" xfId="18520" xr:uid="{1CB03429-2392-4504-A553-E6BA855E503C}"/>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2 2 2" xfId="16867" xr:uid="{11FCAE2A-F7BB-46F1-A809-F30B705599D9}"/>
    <cellStyle name="Currency 3 2 3 2 5 2 2 3" xfId="25295" xr:uid="{F2ADD7B4-B9AB-420F-9D54-617AA7A5D102}"/>
    <cellStyle name="Currency 3 2 3 2 5 2 3" xfId="12649" xr:uid="{82400523-94BA-4C01-B8B2-0B3D002032C8}"/>
    <cellStyle name="Currency 3 2 3 2 5 2 4" xfId="21078" xr:uid="{05CDE4EC-3F9B-45BC-9848-F8DD999F9128}"/>
    <cellStyle name="Currency 3 2 3 2 5 3" xfId="6293" xr:uid="{00000000-0005-0000-0000-0000100B0000}"/>
    <cellStyle name="Currency 3 2 3 2 5 3 2" xfId="14722" xr:uid="{31860E09-280C-44A7-A890-0E7AC847AB5B}"/>
    <cellStyle name="Currency 3 2 3 2 5 3 3" xfId="23150" xr:uid="{8156AB44-6B82-4CD9-A098-F7C48759A1E7}"/>
    <cellStyle name="Currency 3 2 3 2 5 4" xfId="10504" xr:uid="{0A773157-5F12-4709-A308-C319B104F30F}"/>
    <cellStyle name="Currency 3 2 3 2 5 5" xfId="18933" xr:uid="{E2BBE1A0-CC0B-4833-AF09-1B35870661C8}"/>
    <cellStyle name="Currency 3 2 3 2 6" xfId="2420" xr:uid="{00000000-0005-0000-0000-0000110B0000}"/>
    <cellStyle name="Currency 3 2 3 2 6 2" xfId="6706" xr:uid="{00000000-0005-0000-0000-0000120B0000}"/>
    <cellStyle name="Currency 3 2 3 2 6 2 2" xfId="15135" xr:uid="{2A17174F-494C-4ABF-83BA-C2B877DCA09D}"/>
    <cellStyle name="Currency 3 2 3 2 6 2 3" xfId="23563" xr:uid="{00B4665A-695B-43D2-8089-DDCAE5C7DEE9}"/>
    <cellStyle name="Currency 3 2 3 2 6 3" xfId="10917" xr:uid="{67D149D8-C0EE-442C-8E6A-AAC93EA79A2D}"/>
    <cellStyle name="Currency 3 2 3 2 6 4" xfId="19346" xr:uid="{1CB84706-D664-43B6-B942-706D4C37137E}"/>
    <cellStyle name="Currency 3 2 3 2 7" xfId="2717" xr:uid="{00000000-0005-0000-0000-0000130B0000}"/>
    <cellStyle name="Currency 3 2 3 2 8" xfId="2798" xr:uid="{00000000-0005-0000-0000-0000140B0000}"/>
    <cellStyle name="Currency 3 2 3 2 8 2" xfId="7023" xr:uid="{00000000-0005-0000-0000-0000150B0000}"/>
    <cellStyle name="Currency 3 2 3 2 8 2 2" xfId="15452" xr:uid="{1AAF2DB9-B01F-4B24-AD12-86AA2B2C136A}"/>
    <cellStyle name="Currency 3 2 3 2 8 2 3" xfId="23880" xr:uid="{9B161598-3586-4CD5-A57E-315C4E693D31}"/>
    <cellStyle name="Currency 3 2 3 2 8 3" xfId="11234" xr:uid="{D604C212-E37B-4450-A4C0-07D5E3D2D33C}"/>
    <cellStyle name="Currency 3 2 3 2 8 4" xfId="19663" xr:uid="{57C5C018-E7D7-41FC-B601-99FF0B9260D0}"/>
    <cellStyle name="Currency 3 2 3 2 9" xfId="4640" xr:uid="{00000000-0005-0000-0000-0000160B0000}"/>
    <cellStyle name="Currency 3 2 3 2 9 2" xfId="13069" xr:uid="{00DC74CE-3C08-4ECF-AC95-3EE562DC02B1}"/>
    <cellStyle name="Currency 3 2 3 2 9 3" xfId="21497" xr:uid="{376E0C89-CFFD-44BF-B75C-928E8F6991F1}"/>
    <cellStyle name="Currency 3 2 3 3" xfId="713" xr:uid="{00000000-0005-0000-0000-0000170B0000}"/>
    <cellStyle name="Currency 3 2 3 3 2" xfId="2974" xr:uid="{00000000-0005-0000-0000-0000180B0000}"/>
    <cellStyle name="Currency 3 2 3 3 2 2" xfId="7198" xr:uid="{00000000-0005-0000-0000-0000190B0000}"/>
    <cellStyle name="Currency 3 2 3 3 2 2 2" xfId="15627" xr:uid="{A330E5A9-8C8A-43DE-9D89-1E1531A65F6A}"/>
    <cellStyle name="Currency 3 2 3 3 2 2 3" xfId="24055" xr:uid="{44C3A16B-6DDF-4A1F-AF0F-718517FA6CEA}"/>
    <cellStyle name="Currency 3 2 3 3 2 3" xfId="11409" xr:uid="{276C4DC8-51E6-4D33-BA25-F2603ADC4275}"/>
    <cellStyle name="Currency 3 2 3 3 2 4" xfId="19838" xr:uid="{64FC417F-1EBD-462C-8FC3-7A16CC18030C}"/>
    <cellStyle name="Currency 3 2 3 3 3" xfId="5053" xr:uid="{00000000-0005-0000-0000-00001A0B0000}"/>
    <cellStyle name="Currency 3 2 3 3 3 2" xfId="13482" xr:uid="{D20F5280-E2E5-4554-9DC9-81A55694574C}"/>
    <cellStyle name="Currency 3 2 3 3 3 3" xfId="21910" xr:uid="{5FC19850-1BD5-44EF-9F4C-45D2DB99DD9A}"/>
    <cellStyle name="Currency 3 2 3 3 4" xfId="9264" xr:uid="{540D23F8-FB85-43CE-9166-F1E325336B65}"/>
    <cellStyle name="Currency 3 2 3 3 5" xfId="17693" xr:uid="{85551A04-3931-4609-A0B7-DE0ACE6D010B}"/>
    <cellStyle name="Currency 3 2 3 4" xfId="1156" xr:uid="{00000000-0005-0000-0000-00001B0B0000}"/>
    <cellStyle name="Currency 3 2 3 4 2" xfId="3387" xr:uid="{00000000-0005-0000-0000-00001C0B0000}"/>
    <cellStyle name="Currency 3 2 3 4 2 2" xfId="7611" xr:uid="{00000000-0005-0000-0000-00001D0B0000}"/>
    <cellStyle name="Currency 3 2 3 4 2 2 2" xfId="16040" xr:uid="{1027D360-D31E-4329-965F-E71CA46A12B7}"/>
    <cellStyle name="Currency 3 2 3 4 2 2 3" xfId="24468" xr:uid="{AB5E091F-8440-45C9-BCCA-19B8B4F528CF}"/>
    <cellStyle name="Currency 3 2 3 4 2 3" xfId="11822" xr:uid="{34C8330F-F6C8-4807-8EC9-6688CD448BA8}"/>
    <cellStyle name="Currency 3 2 3 4 2 4" xfId="20251" xr:uid="{FE0BAF7B-2E6A-405F-A81A-FE03E19E5307}"/>
    <cellStyle name="Currency 3 2 3 4 3" xfId="5466" xr:uid="{00000000-0005-0000-0000-00001E0B0000}"/>
    <cellStyle name="Currency 3 2 3 4 3 2" xfId="13895" xr:uid="{93D0A3CD-E448-4AF5-B844-E6D9C182E677}"/>
    <cellStyle name="Currency 3 2 3 4 3 3" xfId="22323" xr:uid="{616A0CD6-FA6D-41A5-A5A9-B2D98269F6E0}"/>
    <cellStyle name="Currency 3 2 3 4 4" xfId="9677" xr:uid="{01B804AC-86F2-408A-8FC2-7AD6245B4193}"/>
    <cellStyle name="Currency 3 2 3 4 5" xfId="18106" xr:uid="{9A54167E-20F3-452B-B0AA-C00EFEC1C5D2}"/>
    <cellStyle name="Currency 3 2 3 5" xfId="1570" xr:uid="{00000000-0005-0000-0000-00001F0B0000}"/>
    <cellStyle name="Currency 3 2 3 5 2" xfId="3800" xr:uid="{00000000-0005-0000-0000-0000200B0000}"/>
    <cellStyle name="Currency 3 2 3 5 2 2" xfId="8024" xr:uid="{00000000-0005-0000-0000-0000210B0000}"/>
    <cellStyle name="Currency 3 2 3 5 2 2 2" xfId="16453" xr:uid="{D4686D2F-7FAF-4793-AD4C-A02BD53889CC}"/>
    <cellStyle name="Currency 3 2 3 5 2 2 3" xfId="24881" xr:uid="{A8A3D23C-B1D1-40DF-BF22-6BC327BAC217}"/>
    <cellStyle name="Currency 3 2 3 5 2 3" xfId="12235" xr:uid="{920A27CC-D163-401B-B653-FF84C6FA30C3}"/>
    <cellStyle name="Currency 3 2 3 5 2 4" xfId="20664" xr:uid="{6E426C90-5335-4B42-B9E6-E7F682B2C299}"/>
    <cellStyle name="Currency 3 2 3 5 3" xfId="5879" xr:uid="{00000000-0005-0000-0000-0000220B0000}"/>
    <cellStyle name="Currency 3 2 3 5 3 2" xfId="14308" xr:uid="{4EE52DF7-7A7B-40D2-8EE5-971CFE98C783}"/>
    <cellStyle name="Currency 3 2 3 5 3 3" xfId="22736" xr:uid="{A129D3B0-A001-4114-A671-A740A07358ED}"/>
    <cellStyle name="Currency 3 2 3 5 4" xfId="10090" xr:uid="{0751195C-6314-4264-83F6-1516686DD8BC}"/>
    <cellStyle name="Currency 3 2 3 5 5" xfId="18519" xr:uid="{E46EDC6F-0995-43A6-965E-FC685644D3F5}"/>
    <cellStyle name="Currency 3 2 3 6" xfId="1984" xr:uid="{00000000-0005-0000-0000-0000230B0000}"/>
    <cellStyle name="Currency 3 2 3 6 2" xfId="4213" xr:uid="{00000000-0005-0000-0000-0000240B0000}"/>
    <cellStyle name="Currency 3 2 3 6 2 2" xfId="8437" xr:uid="{00000000-0005-0000-0000-0000250B0000}"/>
    <cellStyle name="Currency 3 2 3 6 2 2 2" xfId="16866" xr:uid="{1E81C2D6-0DE5-4D75-8315-0CF81430C829}"/>
    <cellStyle name="Currency 3 2 3 6 2 2 3" xfId="25294" xr:uid="{31A9DE57-E4FB-48DF-8972-134A8B0B4D6F}"/>
    <cellStyle name="Currency 3 2 3 6 2 3" xfId="12648" xr:uid="{D84CFE29-0054-4B7C-89E5-CC4D760383AB}"/>
    <cellStyle name="Currency 3 2 3 6 2 4" xfId="21077" xr:uid="{2E54BAB3-AD57-48AC-AFE8-A14E62C7B4D5}"/>
    <cellStyle name="Currency 3 2 3 6 3" xfId="6292" xr:uid="{00000000-0005-0000-0000-0000260B0000}"/>
    <cellStyle name="Currency 3 2 3 6 3 2" xfId="14721" xr:uid="{D467CD65-C3F2-4850-A55F-15F55A61DE82}"/>
    <cellStyle name="Currency 3 2 3 6 3 3" xfId="23149" xr:uid="{659C4BCB-98EC-4DB9-A079-88E490FE1B68}"/>
    <cellStyle name="Currency 3 2 3 6 4" xfId="10503" xr:uid="{A48F6444-A14E-40C4-B40E-8A8FA1B0120D}"/>
    <cellStyle name="Currency 3 2 3 6 5" xfId="18932" xr:uid="{1A238A13-B7CD-4403-84C9-36A8D602373D}"/>
    <cellStyle name="Currency 3 2 3 7" xfId="2419" xr:uid="{00000000-0005-0000-0000-0000270B0000}"/>
    <cellStyle name="Currency 3 2 3 7 2" xfId="6705" xr:uid="{00000000-0005-0000-0000-0000280B0000}"/>
    <cellStyle name="Currency 3 2 3 7 2 2" xfId="15134" xr:uid="{83A38AA6-C992-41AF-9436-EBC325E9EAE7}"/>
    <cellStyle name="Currency 3 2 3 7 2 3" xfId="23562" xr:uid="{77FC2B06-2704-4E73-9F81-3EFDD7E83AA7}"/>
    <cellStyle name="Currency 3 2 3 7 3" xfId="10916" xr:uid="{3CAB94AF-E972-4D73-A1BB-2BFE05249E7D}"/>
    <cellStyle name="Currency 3 2 3 7 4" xfId="19345" xr:uid="{C51A567D-572F-4336-A931-74101BB946C6}"/>
    <cellStyle name="Currency 3 2 3 8" xfId="2716" xr:uid="{00000000-0005-0000-0000-0000290B0000}"/>
    <cellStyle name="Currency 3 2 3 9" xfId="2797" xr:uid="{00000000-0005-0000-0000-00002A0B0000}"/>
    <cellStyle name="Currency 3 2 3 9 2" xfId="7022" xr:uid="{00000000-0005-0000-0000-00002B0B0000}"/>
    <cellStyle name="Currency 3 2 3 9 2 2" xfId="15451" xr:uid="{26F918EF-4B51-4586-9A7F-88BC6B866CED}"/>
    <cellStyle name="Currency 3 2 3 9 2 3" xfId="23879" xr:uid="{04991872-8DF9-4437-BD61-869C03EF320F}"/>
    <cellStyle name="Currency 3 2 3 9 3" xfId="11233" xr:uid="{94EF7EC1-DA98-4BF4-B5A6-C9D63CB67A8B}"/>
    <cellStyle name="Currency 3 2 3 9 4" xfId="19662" xr:uid="{AB5150D9-6F1E-4BF8-874E-BDDDE453DEEB}"/>
    <cellStyle name="Currency 3 2 4" xfId="184" xr:uid="{00000000-0005-0000-0000-00002C0B0000}"/>
    <cellStyle name="Currency 3 2 4 10" xfId="8852" xr:uid="{79224C9F-F3E9-4D2A-9655-4F7C06F39BAF}"/>
    <cellStyle name="Currency 3 2 4 11" xfId="17281" xr:uid="{A582C99E-C05B-4DBC-812F-C35C47CAD587}"/>
    <cellStyle name="Currency 3 2 4 2" xfId="715" xr:uid="{00000000-0005-0000-0000-00002D0B0000}"/>
    <cellStyle name="Currency 3 2 4 2 2" xfId="2976" xr:uid="{00000000-0005-0000-0000-00002E0B0000}"/>
    <cellStyle name="Currency 3 2 4 2 2 2" xfId="7200" xr:uid="{00000000-0005-0000-0000-00002F0B0000}"/>
    <cellStyle name="Currency 3 2 4 2 2 2 2" xfId="15629" xr:uid="{50C1AEB4-BD1A-4EF5-8D12-D450146EDCB8}"/>
    <cellStyle name="Currency 3 2 4 2 2 2 3" xfId="24057" xr:uid="{1D69C2B6-BF73-4783-AA08-1BF9F348883D}"/>
    <cellStyle name="Currency 3 2 4 2 2 3" xfId="11411" xr:uid="{7B71741A-52D6-4E46-BB05-9D426B9D5AAB}"/>
    <cellStyle name="Currency 3 2 4 2 2 4" xfId="19840" xr:uid="{CD27EC10-C456-4C62-AF1E-2297341E9D4C}"/>
    <cellStyle name="Currency 3 2 4 2 3" xfId="5055" xr:uid="{00000000-0005-0000-0000-0000300B0000}"/>
    <cellStyle name="Currency 3 2 4 2 3 2" xfId="13484" xr:uid="{BF868EA2-6CEC-427F-A2C1-D901469031DC}"/>
    <cellStyle name="Currency 3 2 4 2 3 3" xfId="21912" xr:uid="{3F7EAA0C-4AE8-4317-87FB-BA59EBC02F9F}"/>
    <cellStyle name="Currency 3 2 4 2 4" xfId="9266" xr:uid="{D3E82632-69B5-4A05-9FDD-BC3A48B9D196}"/>
    <cellStyle name="Currency 3 2 4 2 5" xfId="17695" xr:uid="{E418EF0E-D8FF-4E82-BEB2-9BF0D60F24E7}"/>
    <cellStyle name="Currency 3 2 4 3" xfId="1158" xr:uid="{00000000-0005-0000-0000-0000310B0000}"/>
    <cellStyle name="Currency 3 2 4 3 2" xfId="3389" xr:uid="{00000000-0005-0000-0000-0000320B0000}"/>
    <cellStyle name="Currency 3 2 4 3 2 2" xfId="7613" xr:uid="{00000000-0005-0000-0000-0000330B0000}"/>
    <cellStyle name="Currency 3 2 4 3 2 2 2" xfId="16042" xr:uid="{8C63D45B-F033-473F-8189-D51EF3A9D743}"/>
    <cellStyle name="Currency 3 2 4 3 2 2 3" xfId="24470" xr:uid="{949D7B45-393E-4A9F-B116-9D989BDB949C}"/>
    <cellStyle name="Currency 3 2 4 3 2 3" xfId="11824" xr:uid="{48C2C598-B071-4E6B-BD88-DDE55EA70903}"/>
    <cellStyle name="Currency 3 2 4 3 2 4" xfId="20253" xr:uid="{3B4A160D-02AB-4DD5-B5FD-44279A418F8C}"/>
    <cellStyle name="Currency 3 2 4 3 3" xfId="5468" xr:uid="{00000000-0005-0000-0000-0000340B0000}"/>
    <cellStyle name="Currency 3 2 4 3 3 2" xfId="13897" xr:uid="{F59EB0A6-92E4-4F63-84A8-DE2EF12CE1A2}"/>
    <cellStyle name="Currency 3 2 4 3 3 3" xfId="22325" xr:uid="{71F4D8A0-3F37-4881-996F-C649504D1258}"/>
    <cellStyle name="Currency 3 2 4 3 4" xfId="9679" xr:uid="{D2460A30-1975-40BF-8723-C6BC9AEE85E9}"/>
    <cellStyle name="Currency 3 2 4 3 5" xfId="18108" xr:uid="{9BACDFAF-04C0-4A3E-9DBC-EAC8992FDF4F}"/>
    <cellStyle name="Currency 3 2 4 4" xfId="1572" xr:uid="{00000000-0005-0000-0000-0000350B0000}"/>
    <cellStyle name="Currency 3 2 4 4 2" xfId="3802" xr:uid="{00000000-0005-0000-0000-0000360B0000}"/>
    <cellStyle name="Currency 3 2 4 4 2 2" xfId="8026" xr:uid="{00000000-0005-0000-0000-0000370B0000}"/>
    <cellStyle name="Currency 3 2 4 4 2 2 2" xfId="16455" xr:uid="{CFEFDE24-51DC-4277-8F8D-68837AC7544A}"/>
    <cellStyle name="Currency 3 2 4 4 2 2 3" xfId="24883" xr:uid="{36F1C959-5A28-445C-A56A-BDFE188093F7}"/>
    <cellStyle name="Currency 3 2 4 4 2 3" xfId="12237" xr:uid="{2A3EA132-9B2D-4BF6-90B9-0E9EC1D9CE49}"/>
    <cellStyle name="Currency 3 2 4 4 2 4" xfId="20666" xr:uid="{B362BE43-86BD-4E88-A974-871473250829}"/>
    <cellStyle name="Currency 3 2 4 4 3" xfId="5881" xr:uid="{00000000-0005-0000-0000-0000380B0000}"/>
    <cellStyle name="Currency 3 2 4 4 3 2" xfId="14310" xr:uid="{F661E143-F0FD-4BC1-BAC9-B217711E2698}"/>
    <cellStyle name="Currency 3 2 4 4 3 3" xfId="22738" xr:uid="{42DEB44C-37A9-43CF-A031-C07E4941009F}"/>
    <cellStyle name="Currency 3 2 4 4 4" xfId="10092" xr:uid="{686D7804-038F-4799-A37E-54E1F7D4468A}"/>
    <cellStyle name="Currency 3 2 4 4 5" xfId="18521" xr:uid="{632D28DA-4C5C-448A-A022-6687493C3489}"/>
    <cellStyle name="Currency 3 2 4 5" xfId="1986" xr:uid="{00000000-0005-0000-0000-0000390B0000}"/>
    <cellStyle name="Currency 3 2 4 5 2" xfId="4215" xr:uid="{00000000-0005-0000-0000-00003A0B0000}"/>
    <cellStyle name="Currency 3 2 4 5 2 2" xfId="8439" xr:uid="{00000000-0005-0000-0000-00003B0B0000}"/>
    <cellStyle name="Currency 3 2 4 5 2 2 2" xfId="16868" xr:uid="{08A1DED5-42CF-44FB-B7DD-E0DDD31F4B55}"/>
    <cellStyle name="Currency 3 2 4 5 2 2 3" xfId="25296" xr:uid="{FE82D032-212C-4EF5-AF6B-29E5E035C0ED}"/>
    <cellStyle name="Currency 3 2 4 5 2 3" xfId="12650" xr:uid="{EAD45115-8387-4324-B84A-8A67FB80073A}"/>
    <cellStyle name="Currency 3 2 4 5 2 4" xfId="21079" xr:uid="{F35CC3D3-4BD3-4DB2-9668-F587423CF141}"/>
    <cellStyle name="Currency 3 2 4 5 3" xfId="6294" xr:uid="{00000000-0005-0000-0000-00003C0B0000}"/>
    <cellStyle name="Currency 3 2 4 5 3 2" xfId="14723" xr:uid="{E81D3F19-2BDB-452C-A6A7-C2F6C837C929}"/>
    <cellStyle name="Currency 3 2 4 5 3 3" xfId="23151" xr:uid="{B836D366-F68C-4ABC-8DEE-05D23CC5EFCA}"/>
    <cellStyle name="Currency 3 2 4 5 4" xfId="10505" xr:uid="{93FD8CF5-E485-445D-BE67-AA761090EF1B}"/>
    <cellStyle name="Currency 3 2 4 5 5" xfId="18934" xr:uid="{02E1C56C-73B9-4C4D-9AB6-C80553E413DC}"/>
    <cellStyle name="Currency 3 2 4 6" xfId="2421" xr:uid="{00000000-0005-0000-0000-00003D0B0000}"/>
    <cellStyle name="Currency 3 2 4 6 2" xfId="6707" xr:uid="{00000000-0005-0000-0000-00003E0B0000}"/>
    <cellStyle name="Currency 3 2 4 6 2 2" xfId="15136" xr:uid="{1F6BA553-45F2-4A4F-9B29-7D53BC76596D}"/>
    <cellStyle name="Currency 3 2 4 6 2 3" xfId="23564" xr:uid="{5F42A23A-6E65-4686-8F9E-762C92EF9F2A}"/>
    <cellStyle name="Currency 3 2 4 6 3" xfId="10918" xr:uid="{B892AC19-1A24-41E5-8F0E-AAE0F2E8F7AE}"/>
    <cellStyle name="Currency 3 2 4 6 4" xfId="19347" xr:uid="{1E58177F-B7D3-4173-9612-0331E2FE363B}"/>
    <cellStyle name="Currency 3 2 4 7" xfId="2718" xr:uid="{00000000-0005-0000-0000-00003F0B0000}"/>
    <cellStyle name="Currency 3 2 4 8" xfId="2799" xr:uid="{00000000-0005-0000-0000-0000400B0000}"/>
    <cellStyle name="Currency 3 2 4 8 2" xfId="7024" xr:uid="{00000000-0005-0000-0000-0000410B0000}"/>
    <cellStyle name="Currency 3 2 4 8 2 2" xfId="15453" xr:uid="{83ED9EDA-2FEA-426E-8796-A679C299684A}"/>
    <cellStyle name="Currency 3 2 4 8 2 3" xfId="23881" xr:uid="{9C2AE7D5-CE35-46B1-B7E7-8FC0CA150478}"/>
    <cellStyle name="Currency 3 2 4 8 3" xfId="11235" xr:uid="{D7624EE3-E95A-4750-B2ED-BF3BDA703DE4}"/>
    <cellStyle name="Currency 3 2 4 8 4" xfId="19664" xr:uid="{7DCE1818-B735-4F7D-AE66-F7F950318E72}"/>
    <cellStyle name="Currency 3 2 4 9" xfId="4641" xr:uid="{00000000-0005-0000-0000-0000420B0000}"/>
    <cellStyle name="Currency 3 2 4 9 2" xfId="13070" xr:uid="{1A336FEB-DABC-4675-B713-AD86BE23CA38}"/>
    <cellStyle name="Currency 3 2 4 9 3" xfId="21498" xr:uid="{4F013060-1AA9-44CC-A9E3-900AF1B8EF8F}"/>
    <cellStyle name="Currency 3 2 5" xfId="185" xr:uid="{00000000-0005-0000-0000-0000430B0000}"/>
    <cellStyle name="Currency 3 2 5 10" xfId="8853" xr:uid="{A9C4E271-BDC4-4D55-BD35-02FDDD0868AA}"/>
    <cellStyle name="Currency 3 2 5 11" xfId="17282" xr:uid="{F6F603AC-4114-405D-8433-63D80A9782BA}"/>
    <cellStyle name="Currency 3 2 5 2" xfId="716" xr:uid="{00000000-0005-0000-0000-0000440B0000}"/>
    <cellStyle name="Currency 3 2 5 2 2" xfId="2977" xr:uid="{00000000-0005-0000-0000-0000450B0000}"/>
    <cellStyle name="Currency 3 2 5 2 2 2" xfId="7201" xr:uid="{00000000-0005-0000-0000-0000460B0000}"/>
    <cellStyle name="Currency 3 2 5 2 2 2 2" xfId="15630" xr:uid="{797DB6BF-F190-46C1-97AF-C3176B32174B}"/>
    <cellStyle name="Currency 3 2 5 2 2 2 3" xfId="24058" xr:uid="{C232D009-DFA6-43DB-9BBE-10531F5199E9}"/>
    <cellStyle name="Currency 3 2 5 2 2 3" xfId="11412" xr:uid="{DF64FC13-26E8-496F-B4FD-D1BF4B83333D}"/>
    <cellStyle name="Currency 3 2 5 2 2 4" xfId="19841" xr:uid="{A9B437AF-D773-4F9B-8778-C06991E21F3A}"/>
    <cellStyle name="Currency 3 2 5 2 3" xfId="5056" xr:uid="{00000000-0005-0000-0000-0000470B0000}"/>
    <cellStyle name="Currency 3 2 5 2 3 2" xfId="13485" xr:uid="{1D1FBB9A-6327-459A-9F1E-81615E04D34F}"/>
    <cellStyle name="Currency 3 2 5 2 3 3" xfId="21913" xr:uid="{75444B06-933D-4D6C-AF10-79A076EE77C1}"/>
    <cellStyle name="Currency 3 2 5 2 4" xfId="9267" xr:uid="{0D274CD8-677A-4DF5-BDFD-AA61EF9028B5}"/>
    <cellStyle name="Currency 3 2 5 2 5" xfId="17696" xr:uid="{6F19AACD-BB7F-4196-B819-ED4463A53A7A}"/>
    <cellStyle name="Currency 3 2 5 3" xfId="1159" xr:uid="{00000000-0005-0000-0000-0000480B0000}"/>
    <cellStyle name="Currency 3 2 5 3 2" xfId="3390" xr:uid="{00000000-0005-0000-0000-0000490B0000}"/>
    <cellStyle name="Currency 3 2 5 3 2 2" xfId="7614" xr:uid="{00000000-0005-0000-0000-00004A0B0000}"/>
    <cellStyle name="Currency 3 2 5 3 2 2 2" xfId="16043" xr:uid="{E4469C14-EF7D-4A8A-927C-88C5BA07AACF}"/>
    <cellStyle name="Currency 3 2 5 3 2 2 3" xfId="24471" xr:uid="{146F939C-465A-45A3-980D-5704AAF9A02B}"/>
    <cellStyle name="Currency 3 2 5 3 2 3" xfId="11825" xr:uid="{A521F365-4168-4D05-8E7B-3D0D44EF9275}"/>
    <cellStyle name="Currency 3 2 5 3 2 4" xfId="20254" xr:uid="{EEDA4FAC-2FBE-4703-873A-3E08757E5858}"/>
    <cellStyle name="Currency 3 2 5 3 3" xfId="5469" xr:uid="{00000000-0005-0000-0000-00004B0B0000}"/>
    <cellStyle name="Currency 3 2 5 3 3 2" xfId="13898" xr:uid="{05B2B128-56D9-4EDD-BF2A-A9A8D039D80D}"/>
    <cellStyle name="Currency 3 2 5 3 3 3" xfId="22326" xr:uid="{AEC5DBDF-C910-4B39-86EF-86365273D5F3}"/>
    <cellStyle name="Currency 3 2 5 3 4" xfId="9680" xr:uid="{17233FBB-3347-4A56-BE81-84D91B01D231}"/>
    <cellStyle name="Currency 3 2 5 3 5" xfId="18109" xr:uid="{B820CC31-1BDE-45EF-B6B7-DD278675945C}"/>
    <cellStyle name="Currency 3 2 5 4" xfId="1573" xr:uid="{00000000-0005-0000-0000-00004C0B0000}"/>
    <cellStyle name="Currency 3 2 5 4 2" xfId="3803" xr:uid="{00000000-0005-0000-0000-00004D0B0000}"/>
    <cellStyle name="Currency 3 2 5 4 2 2" xfId="8027" xr:uid="{00000000-0005-0000-0000-00004E0B0000}"/>
    <cellStyle name="Currency 3 2 5 4 2 2 2" xfId="16456" xr:uid="{6684B575-0428-44B7-8240-C6BB634A81BE}"/>
    <cellStyle name="Currency 3 2 5 4 2 2 3" xfId="24884" xr:uid="{9BC47B49-1C22-4C41-926E-ADB65005E336}"/>
    <cellStyle name="Currency 3 2 5 4 2 3" xfId="12238" xr:uid="{3F4C4A12-F2BF-4735-87BA-470BED3909BF}"/>
    <cellStyle name="Currency 3 2 5 4 2 4" xfId="20667" xr:uid="{4E83820E-A205-41A6-A2F2-7B7A6344390F}"/>
    <cellStyle name="Currency 3 2 5 4 3" xfId="5882" xr:uid="{00000000-0005-0000-0000-00004F0B0000}"/>
    <cellStyle name="Currency 3 2 5 4 3 2" xfId="14311" xr:uid="{57187C75-0A8A-4C7D-A1F6-8FDB5F847190}"/>
    <cellStyle name="Currency 3 2 5 4 3 3" xfId="22739" xr:uid="{117DD4B4-5053-4523-BAC8-991F5B63EF80}"/>
    <cellStyle name="Currency 3 2 5 4 4" xfId="10093" xr:uid="{2C5C9490-CB0D-4039-9151-579C348D667D}"/>
    <cellStyle name="Currency 3 2 5 4 5" xfId="18522" xr:uid="{EEAAE872-BB57-47F2-95B3-DEC51B0BDABB}"/>
    <cellStyle name="Currency 3 2 5 5" xfId="1987" xr:uid="{00000000-0005-0000-0000-0000500B0000}"/>
    <cellStyle name="Currency 3 2 5 5 2" xfId="4216" xr:uid="{00000000-0005-0000-0000-0000510B0000}"/>
    <cellStyle name="Currency 3 2 5 5 2 2" xfId="8440" xr:uid="{00000000-0005-0000-0000-0000520B0000}"/>
    <cellStyle name="Currency 3 2 5 5 2 2 2" xfId="16869" xr:uid="{6B788F9A-BC49-4041-9981-1258412FC719}"/>
    <cellStyle name="Currency 3 2 5 5 2 2 3" xfId="25297" xr:uid="{9567215C-A886-49FA-AFC3-2FA891B4E565}"/>
    <cellStyle name="Currency 3 2 5 5 2 3" xfId="12651" xr:uid="{4D066BED-2076-44BB-9C00-746C6DE6FF98}"/>
    <cellStyle name="Currency 3 2 5 5 2 4" xfId="21080" xr:uid="{0DB52CCD-02B8-4047-807C-0AE16D51FFBC}"/>
    <cellStyle name="Currency 3 2 5 5 3" xfId="6295" xr:uid="{00000000-0005-0000-0000-0000530B0000}"/>
    <cellStyle name="Currency 3 2 5 5 3 2" xfId="14724" xr:uid="{111A5F02-CDCC-438F-846F-A63F7F99C442}"/>
    <cellStyle name="Currency 3 2 5 5 3 3" xfId="23152" xr:uid="{6A525692-9383-4700-9848-99EBC40C1F89}"/>
    <cellStyle name="Currency 3 2 5 5 4" xfId="10506" xr:uid="{C33D713F-4945-442A-830D-AE6F60197919}"/>
    <cellStyle name="Currency 3 2 5 5 5" xfId="18935" xr:uid="{8AEBCD69-25B5-433F-A769-08E2B19F1729}"/>
    <cellStyle name="Currency 3 2 5 6" xfId="2422" xr:uid="{00000000-0005-0000-0000-0000540B0000}"/>
    <cellStyle name="Currency 3 2 5 6 2" xfId="6708" xr:uid="{00000000-0005-0000-0000-0000550B0000}"/>
    <cellStyle name="Currency 3 2 5 6 2 2" xfId="15137" xr:uid="{E9152EE1-711A-4278-BE94-7FCB7517FF70}"/>
    <cellStyle name="Currency 3 2 5 6 2 3" xfId="23565" xr:uid="{B2DED3BA-7DFC-42C0-8F40-BF2B04FCEF07}"/>
    <cellStyle name="Currency 3 2 5 6 3" xfId="10919" xr:uid="{1E4690CA-28EF-4BD3-A9DF-7D637BFB31D3}"/>
    <cellStyle name="Currency 3 2 5 6 4" xfId="19348" xr:uid="{C329D632-C7AC-4A52-B47B-BE640F8B0A51}"/>
    <cellStyle name="Currency 3 2 5 7" xfId="2719" xr:uid="{00000000-0005-0000-0000-0000560B0000}"/>
    <cellStyle name="Currency 3 2 5 8" xfId="2800" xr:uid="{00000000-0005-0000-0000-0000570B0000}"/>
    <cellStyle name="Currency 3 2 5 8 2" xfId="7025" xr:uid="{00000000-0005-0000-0000-0000580B0000}"/>
    <cellStyle name="Currency 3 2 5 8 2 2" xfId="15454" xr:uid="{6F5AC9F2-D895-42A9-9C27-CB5B0EE10675}"/>
    <cellStyle name="Currency 3 2 5 8 2 3" xfId="23882" xr:uid="{E2BB7BFD-A365-47E8-A5D6-63218CE4F6D8}"/>
    <cellStyle name="Currency 3 2 5 8 3" xfId="11236" xr:uid="{442DC832-0E89-47A2-865D-84BD7025F42D}"/>
    <cellStyle name="Currency 3 2 5 8 4" xfId="19665" xr:uid="{39DE6C1B-E328-4582-ABDC-E6C0184D642D}"/>
    <cellStyle name="Currency 3 2 5 9" xfId="4642" xr:uid="{00000000-0005-0000-0000-0000590B0000}"/>
    <cellStyle name="Currency 3 2 5 9 2" xfId="13071" xr:uid="{844F092B-8D6F-48B7-84F1-50644F0562C8}"/>
    <cellStyle name="Currency 3 2 5 9 3" xfId="21499" xr:uid="{A77E65D1-ADD3-4A78-93B2-F5D29F6AB68E}"/>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0 2 2" xfId="15455" xr:uid="{52484B76-398B-41A8-A46A-5169C9C6FD21}"/>
    <cellStyle name="Currency 5 2 2 2 10 2 3" xfId="23883" xr:uid="{E6C8DE44-B60B-4186-B238-FABC9748120E}"/>
    <cellStyle name="Currency 5 2 2 2 10 3" xfId="11237" xr:uid="{12A3AABA-69F0-4141-A44A-897FE1274E5B}"/>
    <cellStyle name="Currency 5 2 2 2 10 4" xfId="19666" xr:uid="{09D4B244-8214-4ED0-BC9C-0951B6737721}"/>
    <cellStyle name="Currency 5 2 2 2 11" xfId="4643" xr:uid="{00000000-0005-0000-0000-00006C0B0000}"/>
    <cellStyle name="Currency 5 2 2 2 11 2" xfId="13072" xr:uid="{98457502-CCBB-40FC-BEB5-F70645E40899}"/>
    <cellStyle name="Currency 5 2 2 2 11 3" xfId="21500" xr:uid="{A39A5584-1A3D-404E-AE07-AD840E11C9CE}"/>
    <cellStyle name="Currency 5 2 2 2 12" xfId="8854" xr:uid="{CF34EADE-5A86-4056-BFEB-276206A0902E}"/>
    <cellStyle name="Currency 5 2 2 2 13" xfId="17283" xr:uid="{7CB31F13-0422-4DEC-8FF6-5F3CCAB53682}"/>
    <cellStyle name="Currency 5 2 2 2 2" xfId="197" xr:uid="{00000000-0005-0000-0000-00006D0B0000}"/>
    <cellStyle name="Currency 5 2 2 2 2 10" xfId="4644" xr:uid="{00000000-0005-0000-0000-00006E0B0000}"/>
    <cellStyle name="Currency 5 2 2 2 2 10 2" xfId="13073" xr:uid="{8DDAC6C5-1B40-488F-8EB2-7623F5C8BA9F}"/>
    <cellStyle name="Currency 5 2 2 2 2 10 3" xfId="21501" xr:uid="{BD0AD934-D5E3-4FF5-85FC-1A4420283979}"/>
    <cellStyle name="Currency 5 2 2 2 2 11" xfId="8855" xr:uid="{C813B8F5-372D-4BCB-A853-243CDF657313}"/>
    <cellStyle name="Currency 5 2 2 2 2 12" xfId="17284" xr:uid="{8BC0E509-C137-4C94-B1DB-E9CE7FA218F5}"/>
    <cellStyle name="Currency 5 2 2 2 2 2" xfId="198" xr:uid="{00000000-0005-0000-0000-00006F0B0000}"/>
    <cellStyle name="Currency 5 2 2 2 2 2 10" xfId="8856" xr:uid="{AADFFC00-119D-43E5-B558-44A26E39CBD2}"/>
    <cellStyle name="Currency 5 2 2 2 2 2 11" xfId="17285" xr:uid="{E212FD8E-855B-46F0-8092-B34B64B79058}"/>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2 2 2" xfId="15633" xr:uid="{5496B452-5EEA-4E41-8B8E-12FF8D1730CA}"/>
    <cellStyle name="Currency 5 2 2 2 2 2 2 2 2 3" xfId="24061" xr:uid="{56347ACE-002E-4612-85EB-9D0585F69DC1}"/>
    <cellStyle name="Currency 5 2 2 2 2 2 2 2 3" xfId="11415" xr:uid="{ECC95FB3-1543-4F04-95D9-4078282B2C6F}"/>
    <cellStyle name="Currency 5 2 2 2 2 2 2 2 4" xfId="19844" xr:uid="{B58A9D0E-186B-4F17-83FA-DE998D8248E1}"/>
    <cellStyle name="Currency 5 2 2 2 2 2 2 3" xfId="5059" xr:uid="{00000000-0005-0000-0000-0000730B0000}"/>
    <cellStyle name="Currency 5 2 2 2 2 2 2 3 2" xfId="13488" xr:uid="{6465FF99-B8F7-4BE1-8CF2-BEACE643A727}"/>
    <cellStyle name="Currency 5 2 2 2 2 2 2 3 3" xfId="21916" xr:uid="{A6358B05-8B64-4ACE-902B-1F5ECB016388}"/>
    <cellStyle name="Currency 5 2 2 2 2 2 2 4" xfId="9270" xr:uid="{FA5CF6C9-FCA6-48F9-959D-ACAD6F91C49A}"/>
    <cellStyle name="Currency 5 2 2 2 2 2 2 5" xfId="17699" xr:uid="{151C1E60-762E-4D9A-93D4-8CC00399F112}"/>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2 2 2" xfId="16046" xr:uid="{9443332F-EA4F-4269-BC9B-58A97820DFE6}"/>
    <cellStyle name="Currency 5 2 2 2 2 2 3 2 2 3" xfId="24474" xr:uid="{E09B5B84-3AFF-4E8B-86A9-E86EBD62818A}"/>
    <cellStyle name="Currency 5 2 2 2 2 2 3 2 3" xfId="11828" xr:uid="{22520C2F-E7BD-4C29-A908-48EC6C1808B0}"/>
    <cellStyle name="Currency 5 2 2 2 2 2 3 2 4" xfId="20257" xr:uid="{169D21B6-29B7-4DE9-AC45-C6A18E547C32}"/>
    <cellStyle name="Currency 5 2 2 2 2 2 3 3" xfId="5472" xr:uid="{00000000-0005-0000-0000-0000770B0000}"/>
    <cellStyle name="Currency 5 2 2 2 2 2 3 3 2" xfId="13901" xr:uid="{979062E7-9F1F-4127-AC43-4A23FF1457EA}"/>
    <cellStyle name="Currency 5 2 2 2 2 2 3 3 3" xfId="22329" xr:uid="{E1E58609-404A-4380-A1EB-F009C612BAC0}"/>
    <cellStyle name="Currency 5 2 2 2 2 2 3 4" xfId="9683" xr:uid="{A8C066C2-A25C-4A77-861C-AD82221AF066}"/>
    <cellStyle name="Currency 5 2 2 2 2 2 3 5" xfId="18112" xr:uid="{75938EF3-8C8C-4A6B-AAAA-394D6656F8F6}"/>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2 2 2" xfId="16459" xr:uid="{5487381C-5B5B-485B-96BA-6C5B252BE17F}"/>
    <cellStyle name="Currency 5 2 2 2 2 2 4 2 2 3" xfId="24887" xr:uid="{B321ECAD-532A-42E0-B44B-EE631B6AA3E0}"/>
    <cellStyle name="Currency 5 2 2 2 2 2 4 2 3" xfId="12241" xr:uid="{8065F548-71A0-49FC-BDF6-65332278D474}"/>
    <cellStyle name="Currency 5 2 2 2 2 2 4 2 4" xfId="20670" xr:uid="{41EACD35-BDC5-4474-8132-45707271A30A}"/>
    <cellStyle name="Currency 5 2 2 2 2 2 4 3" xfId="5885" xr:uid="{00000000-0005-0000-0000-00007B0B0000}"/>
    <cellStyle name="Currency 5 2 2 2 2 2 4 3 2" xfId="14314" xr:uid="{2E60E921-D0ED-453C-9B01-968B2962F2E2}"/>
    <cellStyle name="Currency 5 2 2 2 2 2 4 3 3" xfId="22742" xr:uid="{C0C38ED3-AC31-46BB-94D1-F27342D328CE}"/>
    <cellStyle name="Currency 5 2 2 2 2 2 4 4" xfId="10096" xr:uid="{238D96CC-E751-41CF-A392-367F78DFB22D}"/>
    <cellStyle name="Currency 5 2 2 2 2 2 4 5" xfId="18525" xr:uid="{039DFF55-D651-40E2-B688-282C0950778C}"/>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2 2 2" xfId="16872" xr:uid="{36A33EA3-D752-4A26-A881-9E100681E2ED}"/>
    <cellStyle name="Currency 5 2 2 2 2 2 5 2 2 3" xfId="25300" xr:uid="{8A4414DE-433D-4118-986F-02211AD2157C}"/>
    <cellStyle name="Currency 5 2 2 2 2 2 5 2 3" xfId="12654" xr:uid="{18DB28CB-C06B-44D2-85CF-0C76DA9F3AE5}"/>
    <cellStyle name="Currency 5 2 2 2 2 2 5 2 4" xfId="21083" xr:uid="{A6243C1B-CD39-4CD2-AAB6-C570647CE280}"/>
    <cellStyle name="Currency 5 2 2 2 2 2 5 3" xfId="6298" xr:uid="{00000000-0005-0000-0000-00007F0B0000}"/>
    <cellStyle name="Currency 5 2 2 2 2 2 5 3 2" xfId="14727" xr:uid="{9E7D56DB-828C-4F7F-AC62-4AA560658B80}"/>
    <cellStyle name="Currency 5 2 2 2 2 2 5 3 3" xfId="23155" xr:uid="{FC65CC09-E73A-4D06-AF6A-3876AAC37553}"/>
    <cellStyle name="Currency 5 2 2 2 2 2 5 4" xfId="10509" xr:uid="{2E29DD0E-F9B1-483E-8954-C5D0E7D2C032}"/>
    <cellStyle name="Currency 5 2 2 2 2 2 5 5" xfId="18938" xr:uid="{23676775-1463-4252-80C8-B52B7CD4FC6B}"/>
    <cellStyle name="Currency 5 2 2 2 2 2 6" xfId="2425" xr:uid="{00000000-0005-0000-0000-0000800B0000}"/>
    <cellStyle name="Currency 5 2 2 2 2 2 6 2" xfId="6711" xr:uid="{00000000-0005-0000-0000-0000810B0000}"/>
    <cellStyle name="Currency 5 2 2 2 2 2 6 2 2" xfId="15140" xr:uid="{3BF5874B-1F7A-4A3C-92BB-B613FF9F8104}"/>
    <cellStyle name="Currency 5 2 2 2 2 2 6 2 3" xfId="23568" xr:uid="{911376ED-3ACF-4FEA-9F49-F973C07CE55D}"/>
    <cellStyle name="Currency 5 2 2 2 2 2 6 3" xfId="10922" xr:uid="{496C166B-BCAB-4242-80E5-2B5188DFAE9B}"/>
    <cellStyle name="Currency 5 2 2 2 2 2 6 4" xfId="19351" xr:uid="{32D02582-73BC-495C-BBA3-D794BFA5A8D1}"/>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8 2 2" xfId="15457" xr:uid="{D5E25D7C-CA49-4E75-96E4-FD86718BB921}"/>
    <cellStyle name="Currency 5 2 2 2 2 2 8 2 3" xfId="23885" xr:uid="{A75C89F4-6391-4072-8570-0EF13129734D}"/>
    <cellStyle name="Currency 5 2 2 2 2 2 8 3" xfId="11239" xr:uid="{6CAB17E9-1F09-4203-9EEA-85E91D7C889B}"/>
    <cellStyle name="Currency 5 2 2 2 2 2 8 4" xfId="19668" xr:uid="{F9DB159E-1122-4565-B030-E21D81628B06}"/>
    <cellStyle name="Currency 5 2 2 2 2 2 9" xfId="4645" xr:uid="{00000000-0005-0000-0000-0000850B0000}"/>
    <cellStyle name="Currency 5 2 2 2 2 2 9 2" xfId="13074" xr:uid="{8E721A62-1184-41BA-9F4C-4801EEDF70EB}"/>
    <cellStyle name="Currency 5 2 2 2 2 2 9 3" xfId="21502" xr:uid="{61144D9A-E4DD-4A31-9E63-1B278235BAA7}"/>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2 2 2" xfId="15632" xr:uid="{3A2D9FCD-B474-49FB-8199-A74278BB3D0D}"/>
    <cellStyle name="Currency 5 2 2 2 2 3 2 2 3" xfId="24060" xr:uid="{FA420485-F33C-4417-BB5D-C9B276FAFEC4}"/>
    <cellStyle name="Currency 5 2 2 2 2 3 2 3" xfId="11414" xr:uid="{10D8DDEC-3B13-426F-8B65-3EEF273EB262}"/>
    <cellStyle name="Currency 5 2 2 2 2 3 2 4" xfId="19843" xr:uid="{A5FE5FF0-F321-4786-8D2C-8304422B5B07}"/>
    <cellStyle name="Currency 5 2 2 2 2 3 3" xfId="5058" xr:uid="{00000000-0005-0000-0000-0000890B0000}"/>
    <cellStyle name="Currency 5 2 2 2 2 3 3 2" xfId="13487" xr:uid="{8521C58C-A196-4FAD-A9A1-C9A814E375E4}"/>
    <cellStyle name="Currency 5 2 2 2 2 3 3 3" xfId="21915" xr:uid="{8DCAC9EE-2E49-432F-9D00-55AECCFE527C}"/>
    <cellStyle name="Currency 5 2 2 2 2 3 4" xfId="9269" xr:uid="{1C94D67E-C479-4499-BCC8-D4F63EBDA148}"/>
    <cellStyle name="Currency 5 2 2 2 2 3 5" xfId="17698" xr:uid="{07E26E7C-8D7B-434A-A701-A31CA7863B7B}"/>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2 2 2" xfId="16045" xr:uid="{46B14CF2-C57B-4F23-A496-0FB364476EF0}"/>
    <cellStyle name="Currency 5 2 2 2 2 4 2 2 3" xfId="24473" xr:uid="{C0E463FC-EA97-41EE-ACAB-EFBF11890091}"/>
    <cellStyle name="Currency 5 2 2 2 2 4 2 3" xfId="11827" xr:uid="{BF60A87E-BBC3-4A43-96DA-BB882E8F535F}"/>
    <cellStyle name="Currency 5 2 2 2 2 4 2 4" xfId="20256" xr:uid="{35D09FD4-F6EF-456D-9C04-E6D22578E2DB}"/>
    <cellStyle name="Currency 5 2 2 2 2 4 3" xfId="5471" xr:uid="{00000000-0005-0000-0000-00008D0B0000}"/>
    <cellStyle name="Currency 5 2 2 2 2 4 3 2" xfId="13900" xr:uid="{21D61BC3-7082-43C4-A8B6-94A957099945}"/>
    <cellStyle name="Currency 5 2 2 2 2 4 3 3" xfId="22328" xr:uid="{B076BB2B-2263-4428-ADF4-86D716BE75B9}"/>
    <cellStyle name="Currency 5 2 2 2 2 4 4" xfId="9682" xr:uid="{C3DE9CC3-966C-45D3-BDDF-1B5E1FF0E730}"/>
    <cellStyle name="Currency 5 2 2 2 2 4 5" xfId="18111" xr:uid="{80B65C94-1971-4AA9-9B1C-48049C3A1C79}"/>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2 2 2" xfId="16458" xr:uid="{F7FEB74B-70CC-4A4A-83B3-DCB55E34D63E}"/>
    <cellStyle name="Currency 5 2 2 2 2 5 2 2 3" xfId="24886" xr:uid="{635D7D9C-C509-41DA-A747-FC468D7D08FD}"/>
    <cellStyle name="Currency 5 2 2 2 2 5 2 3" xfId="12240" xr:uid="{B9F7B381-3186-4906-890D-C79303BE894E}"/>
    <cellStyle name="Currency 5 2 2 2 2 5 2 4" xfId="20669" xr:uid="{808BE95F-AE07-4531-AF65-E7CEE2F7F2EB}"/>
    <cellStyle name="Currency 5 2 2 2 2 5 3" xfId="5884" xr:uid="{00000000-0005-0000-0000-0000910B0000}"/>
    <cellStyle name="Currency 5 2 2 2 2 5 3 2" xfId="14313" xr:uid="{9B78C430-8293-4512-B57A-EF61127F2648}"/>
    <cellStyle name="Currency 5 2 2 2 2 5 3 3" xfId="22741" xr:uid="{CEEA816E-B97E-48B1-9BB3-3FDDA4AC0069}"/>
    <cellStyle name="Currency 5 2 2 2 2 5 4" xfId="10095" xr:uid="{4221994C-B131-4815-9DAD-0808102CC2E9}"/>
    <cellStyle name="Currency 5 2 2 2 2 5 5" xfId="18524" xr:uid="{360A4649-9122-4CF9-865A-AFFBE2310B67}"/>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2 2 2" xfId="16871" xr:uid="{E17020F2-19F6-4A45-A229-C0E8F5722BF6}"/>
    <cellStyle name="Currency 5 2 2 2 2 6 2 2 3" xfId="25299" xr:uid="{109466AB-41B6-4E1D-ABAC-161A61D4F81A}"/>
    <cellStyle name="Currency 5 2 2 2 2 6 2 3" xfId="12653" xr:uid="{1B9491F8-E928-42D6-B3FD-DD7A6DDB43A7}"/>
    <cellStyle name="Currency 5 2 2 2 2 6 2 4" xfId="21082" xr:uid="{C5E09E93-AADD-4DE7-905C-1EE361F6F012}"/>
    <cellStyle name="Currency 5 2 2 2 2 6 3" xfId="6297" xr:uid="{00000000-0005-0000-0000-0000950B0000}"/>
    <cellStyle name="Currency 5 2 2 2 2 6 3 2" xfId="14726" xr:uid="{EC085BA3-3610-4C65-9A65-E9FD74FA4170}"/>
    <cellStyle name="Currency 5 2 2 2 2 6 3 3" xfId="23154" xr:uid="{86A38118-5294-4CF3-8680-8F89A401913F}"/>
    <cellStyle name="Currency 5 2 2 2 2 6 4" xfId="10508" xr:uid="{80ECE892-260A-4C8D-AE7C-0A62DF34A532}"/>
    <cellStyle name="Currency 5 2 2 2 2 6 5" xfId="18937" xr:uid="{4E8C9366-9B9F-4210-A44B-845CCDE7341C}"/>
    <cellStyle name="Currency 5 2 2 2 2 7" xfId="2424" xr:uid="{00000000-0005-0000-0000-0000960B0000}"/>
    <cellStyle name="Currency 5 2 2 2 2 7 2" xfId="6710" xr:uid="{00000000-0005-0000-0000-0000970B0000}"/>
    <cellStyle name="Currency 5 2 2 2 2 7 2 2" xfId="15139" xr:uid="{51EBA126-A0E4-4171-B42F-EFFDC67A9DB1}"/>
    <cellStyle name="Currency 5 2 2 2 2 7 2 3" xfId="23567" xr:uid="{10A88D8B-6243-492B-ABAF-BE49FADA5285}"/>
    <cellStyle name="Currency 5 2 2 2 2 7 3" xfId="10921" xr:uid="{B9E02C84-F78B-4DA3-A052-B3FC18F9F7F1}"/>
    <cellStyle name="Currency 5 2 2 2 2 7 4" xfId="19350" xr:uid="{8F124DAF-53BF-4D19-AEF3-20016B5E72AF}"/>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2 9 2 2" xfId="15456" xr:uid="{B0ABC2D3-244A-4781-A104-2086F8456052}"/>
    <cellStyle name="Currency 5 2 2 2 2 9 2 3" xfId="23884" xr:uid="{63DB6BB4-16D2-4A44-B23C-3655E84C537B}"/>
    <cellStyle name="Currency 5 2 2 2 2 9 3" xfId="11238" xr:uid="{AAE55E03-751E-4070-B400-E13900296DF2}"/>
    <cellStyle name="Currency 5 2 2 2 2 9 4" xfId="19667" xr:uid="{F03B81E1-DA67-4873-8CA1-08B6E5CF9C77}"/>
    <cellStyle name="Currency 5 2 2 2 3" xfId="199" xr:uid="{00000000-0005-0000-0000-00009B0B0000}"/>
    <cellStyle name="Currency 5 2 2 2 3 10" xfId="8857" xr:uid="{E2840228-BD36-49E2-B851-41FB0C9EF1A4}"/>
    <cellStyle name="Currency 5 2 2 2 3 11" xfId="17286" xr:uid="{9E22EBFF-783D-4F4A-88DE-6345612B29EF}"/>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2 2 2" xfId="15634" xr:uid="{6B264103-FEAE-4E8E-B90D-90C104401FDE}"/>
    <cellStyle name="Currency 5 2 2 2 3 2 2 2 3" xfId="24062" xr:uid="{435C7DA5-DF1B-472E-83DC-82F75F707219}"/>
    <cellStyle name="Currency 5 2 2 2 3 2 2 3" xfId="11416" xr:uid="{A42721B0-ED6F-4D27-A363-0D616EAE91F2}"/>
    <cellStyle name="Currency 5 2 2 2 3 2 2 4" xfId="19845" xr:uid="{D0DEB721-A12B-4364-87F1-930EA6BB4177}"/>
    <cellStyle name="Currency 5 2 2 2 3 2 3" xfId="5060" xr:uid="{00000000-0005-0000-0000-00009F0B0000}"/>
    <cellStyle name="Currency 5 2 2 2 3 2 3 2" xfId="13489" xr:uid="{4CC57606-0DD9-4C4E-8749-396A6D02CB42}"/>
    <cellStyle name="Currency 5 2 2 2 3 2 3 3" xfId="21917" xr:uid="{0735C4CC-13AF-4CA5-B31E-A2E0CBDA5B8B}"/>
    <cellStyle name="Currency 5 2 2 2 3 2 4" xfId="9271" xr:uid="{4306CCEE-9681-40AA-A712-FD20B369F9ED}"/>
    <cellStyle name="Currency 5 2 2 2 3 2 5" xfId="17700" xr:uid="{A2F0BB1F-247E-4908-A16C-78EB93EF4C6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2 2 2" xfId="16047" xr:uid="{3A967DC9-A036-409A-A5B5-BDE8F1742243}"/>
    <cellStyle name="Currency 5 2 2 2 3 3 2 2 3" xfId="24475" xr:uid="{D67CF385-AC81-4259-AAEE-1981FD8D29E0}"/>
    <cellStyle name="Currency 5 2 2 2 3 3 2 3" xfId="11829" xr:uid="{EDD32682-B815-47FD-8A90-36D0A0669A93}"/>
    <cellStyle name="Currency 5 2 2 2 3 3 2 4" xfId="20258" xr:uid="{6633C3B9-A736-4D95-B01D-3A8E424F49F2}"/>
    <cellStyle name="Currency 5 2 2 2 3 3 3" xfId="5473" xr:uid="{00000000-0005-0000-0000-0000A30B0000}"/>
    <cellStyle name="Currency 5 2 2 2 3 3 3 2" xfId="13902" xr:uid="{9217C349-DB97-48FA-96F7-86DB8788284C}"/>
    <cellStyle name="Currency 5 2 2 2 3 3 3 3" xfId="22330" xr:uid="{6CF885CC-AEA5-45A8-89EB-00BBA8EE6530}"/>
    <cellStyle name="Currency 5 2 2 2 3 3 4" xfId="9684" xr:uid="{50045A0C-FCF4-4A01-99E9-A528E63CE88A}"/>
    <cellStyle name="Currency 5 2 2 2 3 3 5" xfId="18113" xr:uid="{2CCFDBDE-6132-4C84-87BF-D6200951013D}"/>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2 2 2" xfId="16460" xr:uid="{2C44EABC-6A6B-4318-B948-23F6FCA254CA}"/>
    <cellStyle name="Currency 5 2 2 2 3 4 2 2 3" xfId="24888" xr:uid="{F1072149-CE06-4915-A4FA-0FF57F7C491A}"/>
    <cellStyle name="Currency 5 2 2 2 3 4 2 3" xfId="12242" xr:uid="{3542E57B-33D5-4220-AB63-C3F0BD5ABE84}"/>
    <cellStyle name="Currency 5 2 2 2 3 4 2 4" xfId="20671" xr:uid="{8D7C259E-D9CF-4A86-99C4-90213226C4FE}"/>
    <cellStyle name="Currency 5 2 2 2 3 4 3" xfId="5886" xr:uid="{00000000-0005-0000-0000-0000A70B0000}"/>
    <cellStyle name="Currency 5 2 2 2 3 4 3 2" xfId="14315" xr:uid="{1377F8CE-5A6B-4C7B-9DFE-9CB4BC0136A8}"/>
    <cellStyle name="Currency 5 2 2 2 3 4 3 3" xfId="22743" xr:uid="{13DBFB6D-CD63-4A2B-BCB7-00458E5A1E4B}"/>
    <cellStyle name="Currency 5 2 2 2 3 4 4" xfId="10097" xr:uid="{8E5ABF05-0C92-4600-8B7D-C2B743D25E46}"/>
    <cellStyle name="Currency 5 2 2 2 3 4 5" xfId="18526" xr:uid="{2DE528AC-E6E4-467A-B7C1-CF2E61AC7734}"/>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2 2 2" xfId="16873" xr:uid="{A9C50F04-E648-4AC3-A58D-5A0839F726DA}"/>
    <cellStyle name="Currency 5 2 2 2 3 5 2 2 3" xfId="25301" xr:uid="{BC51DC5E-713D-49D3-8D36-301F8497F171}"/>
    <cellStyle name="Currency 5 2 2 2 3 5 2 3" xfId="12655" xr:uid="{E7C3FC25-6E7D-4EA8-A74E-A8830BD96E84}"/>
    <cellStyle name="Currency 5 2 2 2 3 5 2 4" xfId="21084" xr:uid="{D64E55AC-A251-45F4-AA81-25501284AE1D}"/>
    <cellStyle name="Currency 5 2 2 2 3 5 3" xfId="6299" xr:uid="{00000000-0005-0000-0000-0000AB0B0000}"/>
    <cellStyle name="Currency 5 2 2 2 3 5 3 2" xfId="14728" xr:uid="{1E8C4261-16B1-494D-9760-6935EE526BAE}"/>
    <cellStyle name="Currency 5 2 2 2 3 5 3 3" xfId="23156" xr:uid="{7890BF46-FCB6-49AB-B261-49DA7807EE6A}"/>
    <cellStyle name="Currency 5 2 2 2 3 5 4" xfId="10510" xr:uid="{E00C71B8-D9C8-4748-932F-47C30B515733}"/>
    <cellStyle name="Currency 5 2 2 2 3 5 5" xfId="18939" xr:uid="{5B16C39A-D6B8-42E6-906A-CE9BA86317F9}"/>
    <cellStyle name="Currency 5 2 2 2 3 6" xfId="2426" xr:uid="{00000000-0005-0000-0000-0000AC0B0000}"/>
    <cellStyle name="Currency 5 2 2 2 3 6 2" xfId="6712" xr:uid="{00000000-0005-0000-0000-0000AD0B0000}"/>
    <cellStyle name="Currency 5 2 2 2 3 6 2 2" xfId="15141" xr:uid="{DC3F86A4-3F83-4CB4-8FDA-F8EA3475CFD4}"/>
    <cellStyle name="Currency 5 2 2 2 3 6 2 3" xfId="23569" xr:uid="{93500A46-A8AA-4F91-976F-6D6937D761A2}"/>
    <cellStyle name="Currency 5 2 2 2 3 6 3" xfId="10923" xr:uid="{1002EB47-C83A-4758-BF51-CE00C8AB2CCA}"/>
    <cellStyle name="Currency 5 2 2 2 3 6 4" xfId="19352" xr:uid="{4F597F22-6B0D-4CC0-B1B3-263C170341C9}"/>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8 2 2" xfId="15458" xr:uid="{A846DE1A-783A-40CE-B5A6-ECF3976EFF92}"/>
    <cellStyle name="Currency 5 2 2 2 3 8 2 3" xfId="23886" xr:uid="{2D645855-8DAE-47A9-8C5B-0518D0574D34}"/>
    <cellStyle name="Currency 5 2 2 2 3 8 3" xfId="11240" xr:uid="{D4748228-C647-4B87-889F-DBAE610D344C}"/>
    <cellStyle name="Currency 5 2 2 2 3 8 4" xfId="19669" xr:uid="{603ECAF7-C1B4-4006-97CB-75D6D830C7F4}"/>
    <cellStyle name="Currency 5 2 2 2 3 9" xfId="4646" xr:uid="{00000000-0005-0000-0000-0000B10B0000}"/>
    <cellStyle name="Currency 5 2 2 2 3 9 2" xfId="13075" xr:uid="{1CB48DB9-5ED9-4B06-8AF6-4A350B53798F}"/>
    <cellStyle name="Currency 5 2 2 2 3 9 3" xfId="21503" xr:uid="{24987915-8E45-41CA-BB07-FC1BE7B3A8FA}"/>
    <cellStyle name="Currency 5 2 2 2 4" xfId="724" xr:uid="{00000000-0005-0000-0000-0000B20B0000}"/>
    <cellStyle name="Currency 5 2 2 2 4 2" xfId="2978" xr:uid="{00000000-0005-0000-0000-0000B30B0000}"/>
    <cellStyle name="Currency 5 2 2 2 4 2 2" xfId="7202" xr:uid="{00000000-0005-0000-0000-0000B40B0000}"/>
    <cellStyle name="Currency 5 2 2 2 4 2 2 2" xfId="15631" xr:uid="{29A2B8B6-7BAF-4BF9-A224-7D33BD696236}"/>
    <cellStyle name="Currency 5 2 2 2 4 2 2 3" xfId="24059" xr:uid="{E80084CA-308C-489B-B293-BDDC80F9A5CD}"/>
    <cellStyle name="Currency 5 2 2 2 4 2 3" xfId="11413" xr:uid="{B804B5A8-6BDC-43BC-865B-A3BC443E6ABD}"/>
    <cellStyle name="Currency 5 2 2 2 4 2 4" xfId="19842" xr:uid="{196B6B05-4541-41C5-9FD8-1960FFBA347D}"/>
    <cellStyle name="Currency 5 2 2 2 4 3" xfId="5057" xr:uid="{00000000-0005-0000-0000-0000B50B0000}"/>
    <cellStyle name="Currency 5 2 2 2 4 3 2" xfId="13486" xr:uid="{A561AE0E-3257-4BA3-BBC8-DF6441826528}"/>
    <cellStyle name="Currency 5 2 2 2 4 3 3" xfId="21914" xr:uid="{E5BBED60-490E-4D62-8084-4A4BEC9D2238}"/>
    <cellStyle name="Currency 5 2 2 2 4 4" xfId="9268" xr:uid="{4CEBA7E9-732C-40F0-B00A-3B62444E97CF}"/>
    <cellStyle name="Currency 5 2 2 2 4 5" xfId="17697" xr:uid="{D9B22D4C-2357-4162-B672-6F7D192F57FA}"/>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2 2 2" xfId="16044" xr:uid="{089CA35B-E0B4-4B93-8289-0403BF6FEBD7}"/>
    <cellStyle name="Currency 5 2 2 2 5 2 2 3" xfId="24472" xr:uid="{0E79821D-7FC4-43AC-935A-61C308B78EB4}"/>
    <cellStyle name="Currency 5 2 2 2 5 2 3" xfId="11826" xr:uid="{12E262B7-CE67-4E62-9202-B2E21BC14092}"/>
    <cellStyle name="Currency 5 2 2 2 5 2 4" xfId="20255" xr:uid="{E788C839-3A0C-4F59-83D4-8C583D15BA2A}"/>
    <cellStyle name="Currency 5 2 2 2 5 3" xfId="5470" xr:uid="{00000000-0005-0000-0000-0000B90B0000}"/>
    <cellStyle name="Currency 5 2 2 2 5 3 2" xfId="13899" xr:uid="{BAE8B7C5-9535-4135-BE46-07060A63690F}"/>
    <cellStyle name="Currency 5 2 2 2 5 3 3" xfId="22327" xr:uid="{0834DB76-AA0C-4755-89CA-A20457BFE542}"/>
    <cellStyle name="Currency 5 2 2 2 5 4" xfId="9681" xr:uid="{7C25E354-C868-4FF3-92FD-1F055E0B884E}"/>
    <cellStyle name="Currency 5 2 2 2 5 5" xfId="18110" xr:uid="{8958EFF8-4AA0-444E-BC61-1BC33DE68419}"/>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2 2 2" xfId="16457" xr:uid="{6D2A1410-42C8-4959-9D20-120FE13D6D05}"/>
    <cellStyle name="Currency 5 2 2 2 6 2 2 3" xfId="24885" xr:uid="{6283CCF9-FC48-4E67-BB0F-D5B675249742}"/>
    <cellStyle name="Currency 5 2 2 2 6 2 3" xfId="12239" xr:uid="{343828F2-61C2-44FB-89DE-DA5919B64CD7}"/>
    <cellStyle name="Currency 5 2 2 2 6 2 4" xfId="20668" xr:uid="{DA2AD806-6FA8-41A0-836F-E73D657693FB}"/>
    <cellStyle name="Currency 5 2 2 2 6 3" xfId="5883" xr:uid="{00000000-0005-0000-0000-0000BD0B0000}"/>
    <cellStyle name="Currency 5 2 2 2 6 3 2" xfId="14312" xr:uid="{9FE32985-0EDF-4774-82CE-6DB4AC6E3E7B}"/>
    <cellStyle name="Currency 5 2 2 2 6 3 3" xfId="22740" xr:uid="{A19EA960-5143-48F1-A3AE-8632B98F91F7}"/>
    <cellStyle name="Currency 5 2 2 2 6 4" xfId="10094" xr:uid="{29797937-E1CC-4335-8DA4-489470B35ED8}"/>
    <cellStyle name="Currency 5 2 2 2 6 5" xfId="18523" xr:uid="{0B926305-0B79-43FA-9176-B96CD3D36094}"/>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2 2 2" xfId="16870" xr:uid="{398CEA0A-2BD0-403B-B790-2A2AD4087C9D}"/>
    <cellStyle name="Currency 5 2 2 2 7 2 2 3" xfId="25298" xr:uid="{CB3FD80A-D2D4-408F-A586-F9FC69D553C7}"/>
    <cellStyle name="Currency 5 2 2 2 7 2 3" xfId="12652" xr:uid="{1CAA2A26-CAFB-4729-8F70-EB48CA190C4E}"/>
    <cellStyle name="Currency 5 2 2 2 7 2 4" xfId="21081" xr:uid="{1C49E966-91D7-4AF0-9EEC-6AAD91149284}"/>
    <cellStyle name="Currency 5 2 2 2 7 3" xfId="6296" xr:uid="{00000000-0005-0000-0000-0000C10B0000}"/>
    <cellStyle name="Currency 5 2 2 2 7 3 2" xfId="14725" xr:uid="{236DB0CE-6E99-40BC-9728-536C2B3A4895}"/>
    <cellStyle name="Currency 5 2 2 2 7 3 3" xfId="23153" xr:uid="{382AE007-08CF-40CB-92CD-CAF04542B8CD}"/>
    <cellStyle name="Currency 5 2 2 2 7 4" xfId="10507" xr:uid="{5CD2780F-935E-4091-9D6C-AB8A2395E8A9}"/>
    <cellStyle name="Currency 5 2 2 2 7 5" xfId="18936" xr:uid="{4BCCEBE7-9D1C-4762-9975-14F012CAD945}"/>
    <cellStyle name="Currency 5 2 2 2 8" xfId="2423" xr:uid="{00000000-0005-0000-0000-0000C20B0000}"/>
    <cellStyle name="Currency 5 2 2 2 8 2" xfId="6709" xr:uid="{00000000-0005-0000-0000-0000C30B0000}"/>
    <cellStyle name="Currency 5 2 2 2 8 2 2" xfId="15138" xr:uid="{9C26DC0E-326B-4130-B797-2CAA220FDCFF}"/>
    <cellStyle name="Currency 5 2 2 2 8 2 3" xfId="23566" xr:uid="{7E13BE27-FBC1-4FC2-96C4-6816CE30DB26}"/>
    <cellStyle name="Currency 5 2 2 2 8 3" xfId="10920" xr:uid="{CE7C750B-353A-4FC5-9C6E-B7D45067D160}"/>
    <cellStyle name="Currency 5 2 2 2 8 4" xfId="19349" xr:uid="{8F5A05BE-A7DA-4801-86AB-738D891D3165}"/>
    <cellStyle name="Currency 5 2 2 2 9" xfId="2720" xr:uid="{00000000-0005-0000-0000-0000C40B0000}"/>
    <cellStyle name="Currency 5 2 2 3" xfId="200" xr:uid="{00000000-0005-0000-0000-0000C50B0000}"/>
    <cellStyle name="Currency 5 2 2 3 10" xfId="4647" xr:uid="{00000000-0005-0000-0000-0000C60B0000}"/>
    <cellStyle name="Currency 5 2 2 3 10 2" xfId="13076" xr:uid="{0C02E9C8-1276-4648-B0DC-975C57AF4BBB}"/>
    <cellStyle name="Currency 5 2 2 3 10 3" xfId="21504" xr:uid="{B9664663-DEAE-40BC-9BEF-83D79C8ED0F4}"/>
    <cellStyle name="Currency 5 2 2 3 11" xfId="8858" xr:uid="{7B07E42C-05AD-4356-95DD-CED87A6B11BA}"/>
    <cellStyle name="Currency 5 2 2 3 12" xfId="17287" xr:uid="{516CC334-55CF-475B-8300-7BBD6BBED784}"/>
    <cellStyle name="Currency 5 2 2 3 2" xfId="201" xr:uid="{00000000-0005-0000-0000-0000C70B0000}"/>
    <cellStyle name="Currency 5 2 2 3 2 10" xfId="8859" xr:uid="{A8BD27D3-CC44-4430-A2DE-83C7948B25FF}"/>
    <cellStyle name="Currency 5 2 2 3 2 11" xfId="17288" xr:uid="{7682E995-D5DB-4BD8-AB3F-2EB7B71D91EC}"/>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2 2 2" xfId="15636" xr:uid="{C26717FA-64FC-4730-BCD7-BBE03F54507E}"/>
    <cellStyle name="Currency 5 2 2 3 2 2 2 2 3" xfId="24064" xr:uid="{BC5E0B81-478B-433A-9E59-6F734E8FFF3E}"/>
    <cellStyle name="Currency 5 2 2 3 2 2 2 3" xfId="11418" xr:uid="{B456557E-6E78-4C16-BB9D-9695260988ED}"/>
    <cellStyle name="Currency 5 2 2 3 2 2 2 4" xfId="19847" xr:uid="{C94033BD-8823-4A38-9CE6-164750B01EEE}"/>
    <cellStyle name="Currency 5 2 2 3 2 2 3" xfId="5062" xr:uid="{00000000-0005-0000-0000-0000CB0B0000}"/>
    <cellStyle name="Currency 5 2 2 3 2 2 3 2" xfId="13491" xr:uid="{BFECD654-95F7-4576-867A-05B206B3B509}"/>
    <cellStyle name="Currency 5 2 2 3 2 2 3 3" xfId="21919" xr:uid="{EEFBC2F3-21E0-4F95-B14F-8F36E91CCCCA}"/>
    <cellStyle name="Currency 5 2 2 3 2 2 4" xfId="9273" xr:uid="{F93C7AAD-82DF-4383-93BF-0CED2701E852}"/>
    <cellStyle name="Currency 5 2 2 3 2 2 5" xfId="17702" xr:uid="{62BDE3BD-696C-42DF-8D80-1E404B75D419}"/>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2 2 2" xfId="16049" xr:uid="{2758C5BC-7928-403E-AD68-5C846EE4F5A1}"/>
    <cellStyle name="Currency 5 2 2 3 2 3 2 2 3" xfId="24477" xr:uid="{35BB4F09-7FD3-414C-8D06-9FAB7438ADC3}"/>
    <cellStyle name="Currency 5 2 2 3 2 3 2 3" xfId="11831" xr:uid="{BABD5A26-55A3-4A5A-A203-CFF55A77C562}"/>
    <cellStyle name="Currency 5 2 2 3 2 3 2 4" xfId="20260" xr:uid="{4B3D12AE-CE7B-4493-AFC3-9D23BCA8ABBF}"/>
    <cellStyle name="Currency 5 2 2 3 2 3 3" xfId="5475" xr:uid="{00000000-0005-0000-0000-0000CF0B0000}"/>
    <cellStyle name="Currency 5 2 2 3 2 3 3 2" xfId="13904" xr:uid="{57749C1D-2A92-4865-B42F-C52F7D935896}"/>
    <cellStyle name="Currency 5 2 2 3 2 3 3 3" xfId="22332" xr:uid="{794107DB-D8AA-4D8C-AC01-026033D14AC4}"/>
    <cellStyle name="Currency 5 2 2 3 2 3 4" xfId="9686" xr:uid="{DCB94E06-CD10-448B-9D3D-9DC59C27CAE3}"/>
    <cellStyle name="Currency 5 2 2 3 2 3 5" xfId="18115" xr:uid="{C836D51B-DA44-45C0-B92B-1D0129CFC4AF}"/>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2 2 2" xfId="16462" xr:uid="{9CEA6D67-FE23-4DFE-A9D3-83F037AC358B}"/>
    <cellStyle name="Currency 5 2 2 3 2 4 2 2 3" xfId="24890" xr:uid="{7CE9E9CE-C028-4A68-97B8-F7C018538570}"/>
    <cellStyle name="Currency 5 2 2 3 2 4 2 3" xfId="12244" xr:uid="{C7622EA1-6744-4C5E-87EE-F364274B0FA0}"/>
    <cellStyle name="Currency 5 2 2 3 2 4 2 4" xfId="20673" xr:uid="{58521CD3-E2D0-4EF5-BB64-A8062FFE9CE3}"/>
    <cellStyle name="Currency 5 2 2 3 2 4 3" xfId="5888" xr:uid="{00000000-0005-0000-0000-0000D30B0000}"/>
    <cellStyle name="Currency 5 2 2 3 2 4 3 2" xfId="14317" xr:uid="{CC9BE2F2-460A-4053-BC9E-272FAF0422F0}"/>
    <cellStyle name="Currency 5 2 2 3 2 4 3 3" xfId="22745" xr:uid="{AF1B8635-B7C5-4650-8D96-BC714F164A8E}"/>
    <cellStyle name="Currency 5 2 2 3 2 4 4" xfId="10099" xr:uid="{CBAA9F45-79E2-455F-9ECF-A4A0561B95AC}"/>
    <cellStyle name="Currency 5 2 2 3 2 4 5" xfId="18528" xr:uid="{CED64F27-074C-49A8-9689-94471EB9F2FF}"/>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2 2 2" xfId="16875" xr:uid="{AA58D094-D361-4FE0-87A7-BDFA8F7B3491}"/>
    <cellStyle name="Currency 5 2 2 3 2 5 2 2 3" xfId="25303" xr:uid="{9A2EC7C4-E295-423D-8405-A555A5C9BC4F}"/>
    <cellStyle name="Currency 5 2 2 3 2 5 2 3" xfId="12657" xr:uid="{EB333B47-FC23-4F88-9915-6B20EAFCC0E9}"/>
    <cellStyle name="Currency 5 2 2 3 2 5 2 4" xfId="21086" xr:uid="{D7A4804A-0165-4A5A-8877-7124C86AEB8C}"/>
    <cellStyle name="Currency 5 2 2 3 2 5 3" xfId="6301" xr:uid="{00000000-0005-0000-0000-0000D70B0000}"/>
    <cellStyle name="Currency 5 2 2 3 2 5 3 2" xfId="14730" xr:uid="{0908DC03-FEB0-4EAE-BB04-726AA21303B3}"/>
    <cellStyle name="Currency 5 2 2 3 2 5 3 3" xfId="23158" xr:uid="{BFBF1DE5-6375-4BBE-8BB0-AB3963808215}"/>
    <cellStyle name="Currency 5 2 2 3 2 5 4" xfId="10512" xr:uid="{A53FC9A6-6C04-43A5-9B70-8EB55734F4BD}"/>
    <cellStyle name="Currency 5 2 2 3 2 5 5" xfId="18941" xr:uid="{757E62B3-81EC-47D0-B7FE-5C7A19010D9B}"/>
    <cellStyle name="Currency 5 2 2 3 2 6" xfId="2428" xr:uid="{00000000-0005-0000-0000-0000D80B0000}"/>
    <cellStyle name="Currency 5 2 2 3 2 6 2" xfId="6714" xr:uid="{00000000-0005-0000-0000-0000D90B0000}"/>
    <cellStyle name="Currency 5 2 2 3 2 6 2 2" xfId="15143" xr:uid="{0A0883DB-5117-41EA-8770-5E0A88D5CFC6}"/>
    <cellStyle name="Currency 5 2 2 3 2 6 2 3" xfId="23571" xr:uid="{99B29D53-837B-4631-9661-E5A47F5F6ACA}"/>
    <cellStyle name="Currency 5 2 2 3 2 6 3" xfId="10925" xr:uid="{4C029277-0E71-4D39-8CB9-90A3F491BA9A}"/>
    <cellStyle name="Currency 5 2 2 3 2 6 4" xfId="19354" xr:uid="{D395D01F-F96F-4C3B-A4FE-C793F842E1FA}"/>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8 2 2" xfId="15460" xr:uid="{3D2BEAF4-EA4B-4BB8-ACFD-78AC7A2E53CB}"/>
    <cellStyle name="Currency 5 2 2 3 2 8 2 3" xfId="23888" xr:uid="{261DC5D2-E23D-4230-97E7-E893E5E9126E}"/>
    <cellStyle name="Currency 5 2 2 3 2 8 3" xfId="11242" xr:uid="{953B47E4-A96A-47FF-AF71-EEAB8A541DF4}"/>
    <cellStyle name="Currency 5 2 2 3 2 8 4" xfId="19671" xr:uid="{D2AA3B59-8E82-4464-B026-61951DF54BE7}"/>
    <cellStyle name="Currency 5 2 2 3 2 9" xfId="4648" xr:uid="{00000000-0005-0000-0000-0000DD0B0000}"/>
    <cellStyle name="Currency 5 2 2 3 2 9 2" xfId="13077" xr:uid="{2C5E9797-5AE5-46E6-B349-AB6CE2C4EA8E}"/>
    <cellStyle name="Currency 5 2 2 3 2 9 3" xfId="21505" xr:uid="{BDB35F03-6D7D-4F08-8B6A-A2C8F53D286B}"/>
    <cellStyle name="Currency 5 2 2 3 3" xfId="728" xr:uid="{00000000-0005-0000-0000-0000DE0B0000}"/>
    <cellStyle name="Currency 5 2 2 3 3 2" xfId="2982" xr:uid="{00000000-0005-0000-0000-0000DF0B0000}"/>
    <cellStyle name="Currency 5 2 2 3 3 2 2" xfId="7206" xr:uid="{00000000-0005-0000-0000-0000E00B0000}"/>
    <cellStyle name="Currency 5 2 2 3 3 2 2 2" xfId="15635" xr:uid="{D9A47883-6653-48E2-9C1F-140FC83C65A4}"/>
    <cellStyle name="Currency 5 2 2 3 3 2 2 3" xfId="24063" xr:uid="{06C74E6E-86DA-487D-A394-A1DC77BF9311}"/>
    <cellStyle name="Currency 5 2 2 3 3 2 3" xfId="11417" xr:uid="{14DE9860-2B14-48F0-86CD-7F37C9F40C25}"/>
    <cellStyle name="Currency 5 2 2 3 3 2 4" xfId="19846" xr:uid="{BAC8A7F9-8114-44C9-AA4D-AD56CAE4D6DA}"/>
    <cellStyle name="Currency 5 2 2 3 3 3" xfId="5061" xr:uid="{00000000-0005-0000-0000-0000E10B0000}"/>
    <cellStyle name="Currency 5 2 2 3 3 3 2" xfId="13490" xr:uid="{8D882605-179E-4884-B1D8-8DFE7F79E135}"/>
    <cellStyle name="Currency 5 2 2 3 3 3 3" xfId="21918" xr:uid="{A85EB640-A881-4A97-9F2F-AB2E09628155}"/>
    <cellStyle name="Currency 5 2 2 3 3 4" xfId="9272" xr:uid="{140523A8-4584-46B1-A910-B1631DB92974}"/>
    <cellStyle name="Currency 5 2 2 3 3 5" xfId="17701" xr:uid="{1E55DD3E-6B65-4299-98A9-53178B4D6B59}"/>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2 2 2" xfId="16048" xr:uid="{A84C4965-33D2-4A26-BD21-B57183872C15}"/>
    <cellStyle name="Currency 5 2 2 3 4 2 2 3" xfId="24476" xr:uid="{99C34B12-94CD-4373-A2A5-9E6248D80819}"/>
    <cellStyle name="Currency 5 2 2 3 4 2 3" xfId="11830" xr:uid="{65958D96-B518-44EE-99BE-C8BFA0D15EB0}"/>
    <cellStyle name="Currency 5 2 2 3 4 2 4" xfId="20259" xr:uid="{44D37245-D7BB-4923-96E9-E1C6808D6D5C}"/>
    <cellStyle name="Currency 5 2 2 3 4 3" xfId="5474" xr:uid="{00000000-0005-0000-0000-0000E50B0000}"/>
    <cellStyle name="Currency 5 2 2 3 4 3 2" xfId="13903" xr:uid="{300319B6-0F3C-4055-A9B7-D28EF59D676D}"/>
    <cellStyle name="Currency 5 2 2 3 4 3 3" xfId="22331" xr:uid="{8318A44A-6585-48BC-8249-B51AE13BB4FE}"/>
    <cellStyle name="Currency 5 2 2 3 4 4" xfId="9685" xr:uid="{8C0789C8-FBB3-4062-B603-726EF3C5457F}"/>
    <cellStyle name="Currency 5 2 2 3 4 5" xfId="18114" xr:uid="{D7AFEB92-DDC5-4A46-BA4F-9E14283D1B69}"/>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2 2 2" xfId="16461" xr:uid="{8F9558D2-A5FC-4F53-9356-A89AF7BD0872}"/>
    <cellStyle name="Currency 5 2 2 3 5 2 2 3" xfId="24889" xr:uid="{911CA9CB-4BEE-42C2-A4EC-03BF0999F8C1}"/>
    <cellStyle name="Currency 5 2 2 3 5 2 3" xfId="12243" xr:uid="{492F8280-B93F-467C-9403-250481A0BD6D}"/>
    <cellStyle name="Currency 5 2 2 3 5 2 4" xfId="20672" xr:uid="{7DBC75BB-E566-4533-BDAA-4FE97C5CD97E}"/>
    <cellStyle name="Currency 5 2 2 3 5 3" xfId="5887" xr:uid="{00000000-0005-0000-0000-0000E90B0000}"/>
    <cellStyle name="Currency 5 2 2 3 5 3 2" xfId="14316" xr:uid="{0916A5E2-B024-4181-A1F1-69FC2B5B5020}"/>
    <cellStyle name="Currency 5 2 2 3 5 3 3" xfId="22744" xr:uid="{FA5C2F55-874A-4FE6-A1A2-7C513AF1C35D}"/>
    <cellStyle name="Currency 5 2 2 3 5 4" xfId="10098" xr:uid="{0A697E96-9A15-443F-A1C5-4DC46E3FFC47}"/>
    <cellStyle name="Currency 5 2 2 3 5 5" xfId="18527" xr:uid="{014CD70E-2FBC-4264-A1D4-BCBF91A2D9B3}"/>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2 2 2" xfId="16874" xr:uid="{7816C5AB-B29D-4B69-837F-CFB1202CABF4}"/>
    <cellStyle name="Currency 5 2 2 3 6 2 2 3" xfId="25302" xr:uid="{BDD4429A-73EF-4209-8B4E-BB07BDA56D5C}"/>
    <cellStyle name="Currency 5 2 2 3 6 2 3" xfId="12656" xr:uid="{A92A8823-208E-4086-B706-D2FFD5C72AED}"/>
    <cellStyle name="Currency 5 2 2 3 6 2 4" xfId="21085" xr:uid="{544552D3-E41B-4ACA-99B2-B4EBFB461C7E}"/>
    <cellStyle name="Currency 5 2 2 3 6 3" xfId="6300" xr:uid="{00000000-0005-0000-0000-0000ED0B0000}"/>
    <cellStyle name="Currency 5 2 2 3 6 3 2" xfId="14729" xr:uid="{74124617-3294-4659-96AD-EBFD9D3D5269}"/>
    <cellStyle name="Currency 5 2 2 3 6 3 3" xfId="23157" xr:uid="{2E348E52-1174-4438-881E-DDF6BADCB515}"/>
    <cellStyle name="Currency 5 2 2 3 6 4" xfId="10511" xr:uid="{D9E920EC-F5D2-43BF-8089-D239DD4514F4}"/>
    <cellStyle name="Currency 5 2 2 3 6 5" xfId="18940" xr:uid="{DB6C73EB-BAC8-4960-8150-004950F28523}"/>
    <cellStyle name="Currency 5 2 2 3 7" xfId="2427" xr:uid="{00000000-0005-0000-0000-0000EE0B0000}"/>
    <cellStyle name="Currency 5 2 2 3 7 2" xfId="6713" xr:uid="{00000000-0005-0000-0000-0000EF0B0000}"/>
    <cellStyle name="Currency 5 2 2 3 7 2 2" xfId="15142" xr:uid="{55042070-D6C3-4DD2-A4A0-4FE751D6E215}"/>
    <cellStyle name="Currency 5 2 2 3 7 2 3" xfId="23570" xr:uid="{31F59997-C5E6-4DE2-A5EC-CC06086B7C25}"/>
    <cellStyle name="Currency 5 2 2 3 7 3" xfId="10924" xr:uid="{48360429-A507-4410-B929-EF64A89BB50B}"/>
    <cellStyle name="Currency 5 2 2 3 7 4" xfId="19353" xr:uid="{A05DB004-A1F6-4526-B8A7-B5FC83B3DF4F}"/>
    <cellStyle name="Currency 5 2 2 3 8" xfId="2724" xr:uid="{00000000-0005-0000-0000-0000F00B0000}"/>
    <cellStyle name="Currency 5 2 2 3 9" xfId="2805" xr:uid="{00000000-0005-0000-0000-0000F10B0000}"/>
    <cellStyle name="Currency 5 2 2 3 9 2" xfId="7030" xr:uid="{00000000-0005-0000-0000-0000F20B0000}"/>
    <cellStyle name="Currency 5 2 2 3 9 2 2" xfId="15459" xr:uid="{9D4B762C-B729-48EC-A2C1-87C8A08CB420}"/>
    <cellStyle name="Currency 5 2 2 3 9 2 3" xfId="23887" xr:uid="{B8295D80-C710-486C-8AED-31D612D6A111}"/>
    <cellStyle name="Currency 5 2 2 3 9 3" xfId="11241" xr:uid="{DAA00AFD-F22E-4348-9CD1-DDB3ED0FC7E3}"/>
    <cellStyle name="Currency 5 2 2 3 9 4" xfId="19670" xr:uid="{7E755E4D-DF3B-421E-AAA7-D86405316930}"/>
    <cellStyle name="Currency 5 2 2 4" xfId="202" xr:uid="{00000000-0005-0000-0000-0000F30B0000}"/>
    <cellStyle name="Currency 5 2 2 4 10" xfId="8860" xr:uid="{56621A8E-7B2E-48FA-91AB-78C964607B51}"/>
    <cellStyle name="Currency 5 2 2 4 11" xfId="17289" xr:uid="{5B47B65D-39A1-443D-90EC-7EA37946BF44}"/>
    <cellStyle name="Currency 5 2 2 4 2" xfId="730" xr:uid="{00000000-0005-0000-0000-0000F40B0000}"/>
    <cellStyle name="Currency 5 2 2 4 2 2" xfId="2984" xr:uid="{00000000-0005-0000-0000-0000F50B0000}"/>
    <cellStyle name="Currency 5 2 2 4 2 2 2" xfId="7208" xr:uid="{00000000-0005-0000-0000-0000F60B0000}"/>
    <cellStyle name="Currency 5 2 2 4 2 2 2 2" xfId="15637" xr:uid="{DD3C5036-2631-442E-BFED-AE0CE50BED07}"/>
    <cellStyle name="Currency 5 2 2 4 2 2 2 3" xfId="24065" xr:uid="{BE034263-DD9E-429E-849B-03C63E2DD04D}"/>
    <cellStyle name="Currency 5 2 2 4 2 2 3" xfId="11419" xr:uid="{7BD5D887-5735-46CD-8E81-F1B38C65B9A6}"/>
    <cellStyle name="Currency 5 2 2 4 2 2 4" xfId="19848" xr:uid="{4640F8EA-B129-4508-B189-2A6DB6E253F0}"/>
    <cellStyle name="Currency 5 2 2 4 2 3" xfId="5063" xr:uid="{00000000-0005-0000-0000-0000F70B0000}"/>
    <cellStyle name="Currency 5 2 2 4 2 3 2" xfId="13492" xr:uid="{3D66DA55-ABF6-472D-963D-DDB86387D0FD}"/>
    <cellStyle name="Currency 5 2 2 4 2 3 3" xfId="21920" xr:uid="{91B53EE6-2CF1-42EB-8F45-BECC3C64D091}"/>
    <cellStyle name="Currency 5 2 2 4 2 4" xfId="9274" xr:uid="{673650D4-0B91-43FD-805B-E61FC68AA769}"/>
    <cellStyle name="Currency 5 2 2 4 2 5" xfId="17703" xr:uid="{31C6F405-F1DE-4E09-A798-13D2C6D3FA46}"/>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2 2 2" xfId="16050" xr:uid="{620DEC7D-ACAD-4446-9FF3-8DBB56A4A660}"/>
    <cellStyle name="Currency 5 2 2 4 3 2 2 3" xfId="24478" xr:uid="{118987C9-116B-4BFB-8034-5437B5041828}"/>
    <cellStyle name="Currency 5 2 2 4 3 2 3" xfId="11832" xr:uid="{E4172954-72D2-48F4-898A-A7B278A3F3C3}"/>
    <cellStyle name="Currency 5 2 2 4 3 2 4" xfId="20261" xr:uid="{6AB8E55A-B748-4C12-AAA7-60C9510D27DF}"/>
    <cellStyle name="Currency 5 2 2 4 3 3" xfId="5476" xr:uid="{00000000-0005-0000-0000-0000FB0B0000}"/>
    <cellStyle name="Currency 5 2 2 4 3 3 2" xfId="13905" xr:uid="{4D59BBD9-6D09-495A-88F0-AC2080266694}"/>
    <cellStyle name="Currency 5 2 2 4 3 3 3" xfId="22333" xr:uid="{199078A7-0FFF-42F3-8A4F-2EC36FE70A63}"/>
    <cellStyle name="Currency 5 2 2 4 3 4" xfId="9687" xr:uid="{23979D02-21E2-4D6B-AD2A-670B01845F1E}"/>
    <cellStyle name="Currency 5 2 2 4 3 5" xfId="18116" xr:uid="{82580337-8EE3-4B4E-A82C-9BC697D04CA8}"/>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2 2 2" xfId="16463" xr:uid="{C58BCC04-203B-47A6-A707-7D389F3EB0BF}"/>
    <cellStyle name="Currency 5 2 2 4 4 2 2 3" xfId="24891" xr:uid="{7F2C8659-00C5-473C-B2AF-A9804CE27782}"/>
    <cellStyle name="Currency 5 2 2 4 4 2 3" xfId="12245" xr:uid="{E94EDA06-E76D-43E8-9E2A-7B92A0D60C30}"/>
    <cellStyle name="Currency 5 2 2 4 4 2 4" xfId="20674" xr:uid="{63C15F50-69A1-4941-9F71-B650201A64B9}"/>
    <cellStyle name="Currency 5 2 2 4 4 3" xfId="5889" xr:uid="{00000000-0005-0000-0000-0000FF0B0000}"/>
    <cellStyle name="Currency 5 2 2 4 4 3 2" xfId="14318" xr:uid="{082C1529-9CF3-4817-8B43-E1FB33E86045}"/>
    <cellStyle name="Currency 5 2 2 4 4 3 3" xfId="22746" xr:uid="{0FC98D5D-E14B-40C8-8D9A-C18E28696B8C}"/>
    <cellStyle name="Currency 5 2 2 4 4 4" xfId="10100" xr:uid="{EABF2FA1-4F22-49BA-8D7F-14461C8653F8}"/>
    <cellStyle name="Currency 5 2 2 4 4 5" xfId="18529" xr:uid="{3A6B3F48-8F6F-4DDD-85FE-9276419F2A3E}"/>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2 2 2" xfId="16876" xr:uid="{D3F2D305-E6C4-4473-881E-36DAA3003DF6}"/>
    <cellStyle name="Currency 5 2 2 4 5 2 2 3" xfId="25304" xr:uid="{36453758-9188-410B-804F-CF75F3ABBF42}"/>
    <cellStyle name="Currency 5 2 2 4 5 2 3" xfId="12658" xr:uid="{8DC7B269-B710-47F0-A3DE-FEA4F342D033}"/>
    <cellStyle name="Currency 5 2 2 4 5 2 4" xfId="21087" xr:uid="{33BD7D43-C7BD-4443-8CA8-F287D83FC35C}"/>
    <cellStyle name="Currency 5 2 2 4 5 3" xfId="6302" xr:uid="{00000000-0005-0000-0000-0000030C0000}"/>
    <cellStyle name="Currency 5 2 2 4 5 3 2" xfId="14731" xr:uid="{FB016AED-12EB-4695-87AB-39015C948693}"/>
    <cellStyle name="Currency 5 2 2 4 5 3 3" xfId="23159" xr:uid="{4F2765C8-85AC-49B6-8DAB-BB30A6430B4E}"/>
    <cellStyle name="Currency 5 2 2 4 5 4" xfId="10513" xr:uid="{0A146068-8983-4CEB-B397-CFF8260D6256}"/>
    <cellStyle name="Currency 5 2 2 4 5 5" xfId="18942" xr:uid="{6C83EF68-BBBC-45F2-A07B-FF31BFCECC9C}"/>
    <cellStyle name="Currency 5 2 2 4 6" xfId="2429" xr:uid="{00000000-0005-0000-0000-0000040C0000}"/>
    <cellStyle name="Currency 5 2 2 4 6 2" xfId="6715" xr:uid="{00000000-0005-0000-0000-0000050C0000}"/>
    <cellStyle name="Currency 5 2 2 4 6 2 2" xfId="15144" xr:uid="{FFAD8F30-8122-47A5-A250-1D83525CA655}"/>
    <cellStyle name="Currency 5 2 2 4 6 2 3" xfId="23572" xr:uid="{09579602-15F6-4035-A83D-C4D81EF3FA91}"/>
    <cellStyle name="Currency 5 2 2 4 6 3" xfId="10926" xr:uid="{57A047CC-CD92-4267-A8B3-966A244D0DC6}"/>
    <cellStyle name="Currency 5 2 2 4 6 4" xfId="19355" xr:uid="{C79BB4B8-51FA-408B-B2A9-DC5BED106920}"/>
    <cellStyle name="Currency 5 2 2 4 7" xfId="2726" xr:uid="{00000000-0005-0000-0000-0000060C0000}"/>
    <cellStyle name="Currency 5 2 2 4 8" xfId="2807" xr:uid="{00000000-0005-0000-0000-0000070C0000}"/>
    <cellStyle name="Currency 5 2 2 4 8 2" xfId="7032" xr:uid="{00000000-0005-0000-0000-0000080C0000}"/>
    <cellStyle name="Currency 5 2 2 4 8 2 2" xfId="15461" xr:uid="{2F104B73-AC66-44C9-93B0-44F9D8FE9E37}"/>
    <cellStyle name="Currency 5 2 2 4 8 2 3" xfId="23889" xr:uid="{C2EC617F-57A6-4A9B-8475-FDA5070462A6}"/>
    <cellStyle name="Currency 5 2 2 4 8 3" xfId="11243" xr:uid="{F3831E12-6193-43FB-A754-FE4EF2F2D5AA}"/>
    <cellStyle name="Currency 5 2 2 4 8 4" xfId="19672" xr:uid="{C2E36852-F64C-415A-970A-A0B9333E7F47}"/>
    <cellStyle name="Currency 5 2 2 4 9" xfId="4649" xr:uid="{00000000-0005-0000-0000-0000090C0000}"/>
    <cellStyle name="Currency 5 2 2 4 9 2" xfId="13078" xr:uid="{72F189CA-9874-46CA-95D5-18EEC8D0F638}"/>
    <cellStyle name="Currency 5 2 2 4 9 3" xfId="21506" xr:uid="{23622C45-73BC-4F37-8636-421960E207AF}"/>
    <cellStyle name="Currency 5 2 2 5" xfId="203" xr:uid="{00000000-0005-0000-0000-00000A0C0000}"/>
    <cellStyle name="Currency 5 2 2 5 10" xfId="8861" xr:uid="{6AE7B28D-3566-423E-8763-6B27C6855365}"/>
    <cellStyle name="Currency 5 2 2 5 11" xfId="17290" xr:uid="{0591AFF5-2BD2-462E-B3C4-9CFA0AB0804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2 2 2" xfId="15638" xr:uid="{15338FE1-195E-4BA8-BCED-114D96E60FED}"/>
    <cellStyle name="Currency 5 2 2 5 2 2 2 3" xfId="24066" xr:uid="{5C85E561-351B-444D-8436-74767641EF7F}"/>
    <cellStyle name="Currency 5 2 2 5 2 2 3" xfId="11420" xr:uid="{2CDE5356-A861-498D-9799-8955E98785F4}"/>
    <cellStyle name="Currency 5 2 2 5 2 2 4" xfId="19849" xr:uid="{77ED0D4D-B42B-422F-9FA4-70E44B410BCF}"/>
    <cellStyle name="Currency 5 2 2 5 2 3" xfId="5064" xr:uid="{00000000-0005-0000-0000-00000E0C0000}"/>
    <cellStyle name="Currency 5 2 2 5 2 3 2" xfId="13493" xr:uid="{6D8F1E0E-DA7E-43AB-AD4D-7C082E8E91B0}"/>
    <cellStyle name="Currency 5 2 2 5 2 3 3" xfId="21921" xr:uid="{C24345C7-0350-4F29-BB0E-738E6E96C5AD}"/>
    <cellStyle name="Currency 5 2 2 5 2 4" xfId="9275" xr:uid="{A87E3FD2-F5DF-4D04-8AC2-5321A738491D}"/>
    <cellStyle name="Currency 5 2 2 5 2 5" xfId="17704" xr:uid="{59602ABA-9346-4A34-A873-3B991EB9723A}"/>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2 2 2" xfId="16051" xr:uid="{93A89305-3733-4D39-B245-6EA434046E39}"/>
    <cellStyle name="Currency 5 2 2 5 3 2 2 3" xfId="24479" xr:uid="{5C1BC7D9-BBEA-4A4E-97D9-F9396CB37904}"/>
    <cellStyle name="Currency 5 2 2 5 3 2 3" xfId="11833" xr:uid="{EC3AD8F8-6D15-4FF5-B95E-24E7B157BD3D}"/>
    <cellStyle name="Currency 5 2 2 5 3 2 4" xfId="20262" xr:uid="{7D343DA7-9030-41B3-971E-60B8C1596420}"/>
    <cellStyle name="Currency 5 2 2 5 3 3" xfId="5477" xr:uid="{00000000-0005-0000-0000-0000120C0000}"/>
    <cellStyle name="Currency 5 2 2 5 3 3 2" xfId="13906" xr:uid="{BD619273-5EA5-46AF-B7C6-273B2E199DFE}"/>
    <cellStyle name="Currency 5 2 2 5 3 3 3" xfId="22334" xr:uid="{5E7DA943-5447-4FEE-B9CC-91D5FACF017C}"/>
    <cellStyle name="Currency 5 2 2 5 3 4" xfId="9688" xr:uid="{EC4F3324-FDEB-4AD6-B2A7-AE494D1CB5CA}"/>
    <cellStyle name="Currency 5 2 2 5 3 5" xfId="18117" xr:uid="{D026742B-43AA-413E-B77F-5D8350E264C8}"/>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2 2 2" xfId="16464" xr:uid="{4F00D6DD-22D1-44FB-A3AB-4E8796986033}"/>
    <cellStyle name="Currency 5 2 2 5 4 2 2 3" xfId="24892" xr:uid="{ADA23392-32CC-40B0-9C37-3AA2A9C449C8}"/>
    <cellStyle name="Currency 5 2 2 5 4 2 3" xfId="12246" xr:uid="{31DDEBE2-EAEF-47ED-8225-47FCC9000853}"/>
    <cellStyle name="Currency 5 2 2 5 4 2 4" xfId="20675" xr:uid="{15F6F3F8-3F31-486D-9DB9-89D412978B22}"/>
    <cellStyle name="Currency 5 2 2 5 4 3" xfId="5890" xr:uid="{00000000-0005-0000-0000-0000160C0000}"/>
    <cellStyle name="Currency 5 2 2 5 4 3 2" xfId="14319" xr:uid="{9A72B46E-0F43-4E05-9F74-4B8A72882480}"/>
    <cellStyle name="Currency 5 2 2 5 4 3 3" xfId="22747" xr:uid="{4C2B95BF-5C42-4BA8-AA67-7494CFFB71AF}"/>
    <cellStyle name="Currency 5 2 2 5 4 4" xfId="10101" xr:uid="{D9384C1C-8AAF-4EB2-9561-432859F93B2B}"/>
    <cellStyle name="Currency 5 2 2 5 4 5" xfId="18530" xr:uid="{85A919F4-7718-4A6B-A166-A54BE38C9DE8}"/>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2 2 2" xfId="16877" xr:uid="{FB1A0F25-929A-4997-9958-FDF13FCE3410}"/>
    <cellStyle name="Currency 5 2 2 5 5 2 2 3" xfId="25305" xr:uid="{A9BA0F75-039E-455C-B1B7-FFA954A6C1AC}"/>
    <cellStyle name="Currency 5 2 2 5 5 2 3" xfId="12659" xr:uid="{A22214F8-B45B-448B-89A7-16A076ED9412}"/>
    <cellStyle name="Currency 5 2 2 5 5 2 4" xfId="21088" xr:uid="{D04BF5D3-9609-4ECE-A0F8-9DDFE7238911}"/>
    <cellStyle name="Currency 5 2 2 5 5 3" xfId="6303" xr:uid="{00000000-0005-0000-0000-00001A0C0000}"/>
    <cellStyle name="Currency 5 2 2 5 5 3 2" xfId="14732" xr:uid="{266E62FF-5AC1-4B3B-86B4-2A627800D519}"/>
    <cellStyle name="Currency 5 2 2 5 5 3 3" xfId="23160" xr:uid="{3A5345E6-826A-4E2F-9AF2-2BEA7019831F}"/>
    <cellStyle name="Currency 5 2 2 5 5 4" xfId="10514" xr:uid="{DF54BEFE-5A91-4A9E-B5FD-5639322CC4C0}"/>
    <cellStyle name="Currency 5 2 2 5 5 5" xfId="18943" xr:uid="{77B5DA47-4047-4C16-84B8-7BF144E1D99F}"/>
    <cellStyle name="Currency 5 2 2 5 6" xfId="2430" xr:uid="{00000000-0005-0000-0000-00001B0C0000}"/>
    <cellStyle name="Currency 5 2 2 5 6 2" xfId="6716" xr:uid="{00000000-0005-0000-0000-00001C0C0000}"/>
    <cellStyle name="Currency 5 2 2 5 6 2 2" xfId="15145" xr:uid="{0C365BC4-C5D6-494A-A899-410C71146702}"/>
    <cellStyle name="Currency 5 2 2 5 6 2 3" xfId="23573" xr:uid="{A1CE248C-FD90-488E-B58C-21CB6458E0DE}"/>
    <cellStyle name="Currency 5 2 2 5 6 3" xfId="10927" xr:uid="{40D5BCDC-308C-4AD7-8847-B75974382E8B}"/>
    <cellStyle name="Currency 5 2 2 5 6 4" xfId="19356" xr:uid="{3FCEB893-A7D9-4691-8AD4-D439C6A2D120}"/>
    <cellStyle name="Currency 5 2 2 5 7" xfId="2727" xr:uid="{00000000-0005-0000-0000-00001D0C0000}"/>
    <cellStyle name="Currency 5 2 2 5 8" xfId="2808" xr:uid="{00000000-0005-0000-0000-00001E0C0000}"/>
    <cellStyle name="Currency 5 2 2 5 8 2" xfId="7033" xr:uid="{00000000-0005-0000-0000-00001F0C0000}"/>
    <cellStyle name="Currency 5 2 2 5 8 2 2" xfId="15462" xr:uid="{6E174002-176E-45B8-8286-1AD16FCA1F83}"/>
    <cellStyle name="Currency 5 2 2 5 8 2 3" xfId="23890" xr:uid="{534A19AD-D413-4209-BBF2-B1CE0A067AB2}"/>
    <cellStyle name="Currency 5 2 2 5 8 3" xfId="11244" xr:uid="{9BCE896A-9978-4440-A39E-9C9602B534ED}"/>
    <cellStyle name="Currency 5 2 2 5 8 4" xfId="19673" xr:uid="{D5AB6629-FCF0-46D7-B8B0-24AEC4FBC72A}"/>
    <cellStyle name="Currency 5 2 2 5 9" xfId="4650" xr:uid="{00000000-0005-0000-0000-0000200C0000}"/>
    <cellStyle name="Currency 5 2 2 5 9 2" xfId="13079" xr:uid="{867A1229-494C-472A-B817-D1669548568F}"/>
    <cellStyle name="Currency 5 2 2 5 9 3" xfId="21507" xr:uid="{C223C315-5B22-405D-821B-706CAEB1B577}"/>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10 2" xfId="13080" xr:uid="{0CC9FF21-B166-4BAD-8B77-1EFD5A395F01}"/>
    <cellStyle name="Currency 5 2 4 10 3" xfId="21508" xr:uid="{DD9C1319-CED9-4397-B833-272B90BA3FB2}"/>
    <cellStyle name="Currency 5 2 4 11" xfId="8862" xr:uid="{C86B927D-4CFE-47A1-8EFA-FD655562394F}"/>
    <cellStyle name="Currency 5 2 4 12" xfId="17291" xr:uid="{0C1AB423-64B6-4A98-A1D7-720D57958477}"/>
    <cellStyle name="Currency 5 2 4 2" xfId="206" xr:uid="{00000000-0005-0000-0000-0000250C0000}"/>
    <cellStyle name="Currency 5 2 4 2 10" xfId="8863" xr:uid="{FD10AA14-2C34-4E57-8645-6BDD7AC90A8B}"/>
    <cellStyle name="Currency 5 2 4 2 11" xfId="17292" xr:uid="{8A0512E0-B6AB-4463-9EA0-CE37751F05A9}"/>
    <cellStyle name="Currency 5 2 4 2 2" xfId="734" xr:uid="{00000000-0005-0000-0000-0000260C0000}"/>
    <cellStyle name="Currency 5 2 4 2 2 2" xfId="2987" xr:uid="{00000000-0005-0000-0000-0000270C0000}"/>
    <cellStyle name="Currency 5 2 4 2 2 2 2" xfId="7211" xr:uid="{00000000-0005-0000-0000-0000280C0000}"/>
    <cellStyle name="Currency 5 2 4 2 2 2 2 2" xfId="15640" xr:uid="{C9C78A6E-1E86-4AE5-9D10-33988D2C9DE8}"/>
    <cellStyle name="Currency 5 2 4 2 2 2 2 3" xfId="24068" xr:uid="{41B6D535-6B1A-4DC8-B110-49D95D0724FF}"/>
    <cellStyle name="Currency 5 2 4 2 2 2 3" xfId="11422" xr:uid="{55CA2B69-4BF9-474E-AA22-AD03AF01E49E}"/>
    <cellStyle name="Currency 5 2 4 2 2 2 4" xfId="19851" xr:uid="{F060D629-D760-45B7-AD14-81DD74DE9AF4}"/>
    <cellStyle name="Currency 5 2 4 2 2 3" xfId="5066" xr:uid="{00000000-0005-0000-0000-0000290C0000}"/>
    <cellStyle name="Currency 5 2 4 2 2 3 2" xfId="13495" xr:uid="{B84EEB9D-7C8C-4067-8FEC-72B229DE54F8}"/>
    <cellStyle name="Currency 5 2 4 2 2 3 3" xfId="21923" xr:uid="{C786A092-A961-46DD-9DFE-A74A68B13D5E}"/>
    <cellStyle name="Currency 5 2 4 2 2 4" xfId="9277" xr:uid="{F65BE034-91AF-418B-8AC7-A5C6D98AE5A7}"/>
    <cellStyle name="Currency 5 2 4 2 2 5" xfId="17706" xr:uid="{6FC7343B-D9AE-4405-A457-9AB20700E5F8}"/>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2 2 2" xfId="16053" xr:uid="{38A6A940-FA87-49BC-B105-0EDE2758A69A}"/>
    <cellStyle name="Currency 5 2 4 2 3 2 2 3" xfId="24481" xr:uid="{CD2EA89C-8206-4A8E-B388-9D606D920D72}"/>
    <cellStyle name="Currency 5 2 4 2 3 2 3" xfId="11835" xr:uid="{CF7697C5-96E6-4820-B88D-89BA49C06D31}"/>
    <cellStyle name="Currency 5 2 4 2 3 2 4" xfId="20264" xr:uid="{CD99BE7F-F4C7-45DD-8418-B64855F23AAA}"/>
    <cellStyle name="Currency 5 2 4 2 3 3" xfId="5479" xr:uid="{00000000-0005-0000-0000-00002D0C0000}"/>
    <cellStyle name="Currency 5 2 4 2 3 3 2" xfId="13908" xr:uid="{0E0C442D-E739-4CA2-968E-6A0DCC6FFAC1}"/>
    <cellStyle name="Currency 5 2 4 2 3 3 3" xfId="22336" xr:uid="{7F21648E-AE26-4322-9ADF-0D997457F15F}"/>
    <cellStyle name="Currency 5 2 4 2 3 4" xfId="9690" xr:uid="{047CB3DD-B13A-4A8E-A41C-FEEE62B7DC46}"/>
    <cellStyle name="Currency 5 2 4 2 3 5" xfId="18119" xr:uid="{F7E78091-588D-4C2A-B80B-BB906660AB23}"/>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2 2 2" xfId="16466" xr:uid="{361FAF2D-957C-49E6-AAAB-317658C0A5EC}"/>
    <cellStyle name="Currency 5 2 4 2 4 2 2 3" xfId="24894" xr:uid="{D4068693-C73F-40D4-84F3-5A966561720C}"/>
    <cellStyle name="Currency 5 2 4 2 4 2 3" xfId="12248" xr:uid="{41FF02BA-D825-40D3-ABE9-6DFD9CD8BFFB}"/>
    <cellStyle name="Currency 5 2 4 2 4 2 4" xfId="20677" xr:uid="{E97121F8-D614-4365-91D7-999D0210F121}"/>
    <cellStyle name="Currency 5 2 4 2 4 3" xfId="5892" xr:uid="{00000000-0005-0000-0000-0000310C0000}"/>
    <cellStyle name="Currency 5 2 4 2 4 3 2" xfId="14321" xr:uid="{35268553-437D-4A94-A853-1BD663AF6E47}"/>
    <cellStyle name="Currency 5 2 4 2 4 3 3" xfId="22749" xr:uid="{5A832332-7BC5-493E-B1CA-D7545B8BD1B1}"/>
    <cellStyle name="Currency 5 2 4 2 4 4" xfId="10103" xr:uid="{69999E06-23E7-49BA-8304-C9D80BC69972}"/>
    <cellStyle name="Currency 5 2 4 2 4 5" xfId="18532" xr:uid="{D0C110FE-7DD0-4740-95B2-65B3599A92E2}"/>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2 2 2" xfId="16879" xr:uid="{B3100950-3006-4FC5-B5E1-54FB3260F283}"/>
    <cellStyle name="Currency 5 2 4 2 5 2 2 3" xfId="25307" xr:uid="{2FDE764C-AF16-4E82-804A-B9A71B4243DF}"/>
    <cellStyle name="Currency 5 2 4 2 5 2 3" xfId="12661" xr:uid="{6E638BD1-C353-411B-94E4-84D4A7937B50}"/>
    <cellStyle name="Currency 5 2 4 2 5 2 4" xfId="21090" xr:uid="{B8B4C0F3-8849-4343-AC61-7981A259B8AE}"/>
    <cellStyle name="Currency 5 2 4 2 5 3" xfId="6305" xr:uid="{00000000-0005-0000-0000-0000350C0000}"/>
    <cellStyle name="Currency 5 2 4 2 5 3 2" xfId="14734" xr:uid="{7D17075E-39CB-46B8-901D-1A7A4E782B4F}"/>
    <cellStyle name="Currency 5 2 4 2 5 3 3" xfId="23162" xr:uid="{F70D0B66-5E70-49F2-A49B-980C6A517330}"/>
    <cellStyle name="Currency 5 2 4 2 5 4" xfId="10516" xr:uid="{DAC20376-0F4F-4722-8B1D-4BB234CCB02E}"/>
    <cellStyle name="Currency 5 2 4 2 5 5" xfId="18945" xr:uid="{4CFE2AA0-3563-4677-BE2B-CF9A59935970}"/>
    <cellStyle name="Currency 5 2 4 2 6" xfId="2432" xr:uid="{00000000-0005-0000-0000-0000360C0000}"/>
    <cellStyle name="Currency 5 2 4 2 6 2" xfId="6718" xr:uid="{00000000-0005-0000-0000-0000370C0000}"/>
    <cellStyle name="Currency 5 2 4 2 6 2 2" xfId="15147" xr:uid="{8E605138-CAE6-4AA8-8D25-6601C8CF7942}"/>
    <cellStyle name="Currency 5 2 4 2 6 2 3" xfId="23575" xr:uid="{1D86701C-C83C-433F-AF9F-BD5A5388B81F}"/>
    <cellStyle name="Currency 5 2 4 2 6 3" xfId="10929" xr:uid="{42EE7C58-5852-4FF1-85D7-B66697527CB8}"/>
    <cellStyle name="Currency 5 2 4 2 6 4" xfId="19358" xr:uid="{AC7182A7-EEAC-4268-8B30-A0665CF48469}"/>
    <cellStyle name="Currency 5 2 4 2 7" xfId="2729" xr:uid="{00000000-0005-0000-0000-0000380C0000}"/>
    <cellStyle name="Currency 5 2 4 2 8" xfId="2810" xr:uid="{00000000-0005-0000-0000-0000390C0000}"/>
    <cellStyle name="Currency 5 2 4 2 8 2" xfId="7035" xr:uid="{00000000-0005-0000-0000-00003A0C0000}"/>
    <cellStyle name="Currency 5 2 4 2 8 2 2" xfId="15464" xr:uid="{31CFBFAB-91E5-49E0-B359-CA58C405C948}"/>
    <cellStyle name="Currency 5 2 4 2 8 2 3" xfId="23892" xr:uid="{A78FB27F-B7F3-4F0A-8C03-EADB95F6658F}"/>
    <cellStyle name="Currency 5 2 4 2 8 3" xfId="11246" xr:uid="{5C47FA92-D347-4619-AEF9-B37B4E7808C2}"/>
    <cellStyle name="Currency 5 2 4 2 8 4" xfId="19675" xr:uid="{16F2B67D-F6D9-41B0-A7AE-0E6AA54F2AC0}"/>
    <cellStyle name="Currency 5 2 4 2 9" xfId="4652" xr:uid="{00000000-0005-0000-0000-00003B0C0000}"/>
    <cellStyle name="Currency 5 2 4 2 9 2" xfId="13081" xr:uid="{90DF398C-BA7D-40AB-9CED-829ED3DD33C5}"/>
    <cellStyle name="Currency 5 2 4 2 9 3" xfId="21509" xr:uid="{D836F0ED-B3DE-44FC-84F5-9E80A29BB568}"/>
    <cellStyle name="Currency 5 2 4 3" xfId="733" xr:uid="{00000000-0005-0000-0000-00003C0C0000}"/>
    <cellStyle name="Currency 5 2 4 3 2" xfId="2986" xr:uid="{00000000-0005-0000-0000-00003D0C0000}"/>
    <cellStyle name="Currency 5 2 4 3 2 2" xfId="7210" xr:uid="{00000000-0005-0000-0000-00003E0C0000}"/>
    <cellStyle name="Currency 5 2 4 3 2 2 2" xfId="15639" xr:uid="{D55BA1B5-C603-41B1-B058-E75348FA1343}"/>
    <cellStyle name="Currency 5 2 4 3 2 2 3" xfId="24067" xr:uid="{FB7CA9F9-F8DE-4E04-989F-292A305A0CC2}"/>
    <cellStyle name="Currency 5 2 4 3 2 3" xfId="11421" xr:uid="{0DD38127-E604-4BBF-83A8-B73F3EAD7E06}"/>
    <cellStyle name="Currency 5 2 4 3 2 4" xfId="19850" xr:uid="{F8F8D6E4-BA53-436D-856E-1467ED4DFA5C}"/>
    <cellStyle name="Currency 5 2 4 3 3" xfId="5065" xr:uid="{00000000-0005-0000-0000-00003F0C0000}"/>
    <cellStyle name="Currency 5 2 4 3 3 2" xfId="13494" xr:uid="{83EDFBED-0EBB-4FBF-9C28-F97171E7E087}"/>
    <cellStyle name="Currency 5 2 4 3 3 3" xfId="21922" xr:uid="{28BC7E05-A8D2-4FE8-A8BD-0FDD1C5B774F}"/>
    <cellStyle name="Currency 5 2 4 3 4" xfId="9276" xr:uid="{D0BC73AC-EE1B-4176-96AA-90E2CA7057A2}"/>
    <cellStyle name="Currency 5 2 4 3 5" xfId="17705" xr:uid="{F9F33A74-779D-4817-8658-C972191B88D3}"/>
    <cellStyle name="Currency 5 2 4 4" xfId="1168" xr:uid="{00000000-0005-0000-0000-0000400C0000}"/>
    <cellStyle name="Currency 5 2 4 4 2" xfId="3399" xr:uid="{00000000-0005-0000-0000-0000410C0000}"/>
    <cellStyle name="Currency 5 2 4 4 2 2" xfId="7623" xr:uid="{00000000-0005-0000-0000-0000420C0000}"/>
    <cellStyle name="Currency 5 2 4 4 2 2 2" xfId="16052" xr:uid="{AAAD54AC-EFB9-469F-89C3-6784F4141F18}"/>
    <cellStyle name="Currency 5 2 4 4 2 2 3" xfId="24480" xr:uid="{0ED231BD-3DB2-4D12-B1F3-A526CB6E870C}"/>
    <cellStyle name="Currency 5 2 4 4 2 3" xfId="11834" xr:uid="{D70E13A6-3304-4BEC-8009-90396CA09925}"/>
    <cellStyle name="Currency 5 2 4 4 2 4" xfId="20263" xr:uid="{DC2FE627-9473-4768-AD52-F50E2F52156F}"/>
    <cellStyle name="Currency 5 2 4 4 3" xfId="5478" xr:uid="{00000000-0005-0000-0000-0000430C0000}"/>
    <cellStyle name="Currency 5 2 4 4 3 2" xfId="13907" xr:uid="{D6B9D56B-BDBD-4F76-B903-A3516AE6B02C}"/>
    <cellStyle name="Currency 5 2 4 4 3 3" xfId="22335" xr:uid="{C70711BA-50DE-420D-93DD-A9D0E583B3B6}"/>
    <cellStyle name="Currency 5 2 4 4 4" xfId="9689" xr:uid="{219E420F-2099-4FA6-8F33-B8D45907A5E1}"/>
    <cellStyle name="Currency 5 2 4 4 5" xfId="18118" xr:uid="{05CE5306-7387-4470-935E-7FCCD4C07A9C}"/>
    <cellStyle name="Currency 5 2 4 5" xfId="1582" xr:uid="{00000000-0005-0000-0000-0000440C0000}"/>
    <cellStyle name="Currency 5 2 4 5 2" xfId="3812" xr:uid="{00000000-0005-0000-0000-0000450C0000}"/>
    <cellStyle name="Currency 5 2 4 5 2 2" xfId="8036" xr:uid="{00000000-0005-0000-0000-0000460C0000}"/>
    <cellStyle name="Currency 5 2 4 5 2 2 2" xfId="16465" xr:uid="{73A603FC-5A2B-46B1-805E-C66ABDDCFDDF}"/>
    <cellStyle name="Currency 5 2 4 5 2 2 3" xfId="24893" xr:uid="{A893B416-8B63-4F9D-B1B1-B7D677115E3C}"/>
    <cellStyle name="Currency 5 2 4 5 2 3" xfId="12247" xr:uid="{6D8E1065-6A85-4985-AD70-8364E05B022B}"/>
    <cellStyle name="Currency 5 2 4 5 2 4" xfId="20676" xr:uid="{E8C26425-4A24-4742-B8A4-6AD113F9C880}"/>
    <cellStyle name="Currency 5 2 4 5 3" xfId="5891" xr:uid="{00000000-0005-0000-0000-0000470C0000}"/>
    <cellStyle name="Currency 5 2 4 5 3 2" xfId="14320" xr:uid="{2A547DFF-8382-44CC-90A0-83313653C323}"/>
    <cellStyle name="Currency 5 2 4 5 3 3" xfId="22748" xr:uid="{F28136A4-ABCC-4957-BD7D-F3EC8ABA9044}"/>
    <cellStyle name="Currency 5 2 4 5 4" xfId="10102" xr:uid="{045DFC2E-AAC2-4F58-A7EC-03BFF2AD61FF}"/>
    <cellStyle name="Currency 5 2 4 5 5" xfId="18531" xr:uid="{C5201011-7474-400E-A40C-C45B1160DA60}"/>
    <cellStyle name="Currency 5 2 4 6" xfId="1996" xr:uid="{00000000-0005-0000-0000-0000480C0000}"/>
    <cellStyle name="Currency 5 2 4 6 2" xfId="4225" xr:uid="{00000000-0005-0000-0000-0000490C0000}"/>
    <cellStyle name="Currency 5 2 4 6 2 2" xfId="8449" xr:uid="{00000000-0005-0000-0000-00004A0C0000}"/>
    <cellStyle name="Currency 5 2 4 6 2 2 2" xfId="16878" xr:uid="{4F69FC95-7D9F-4B97-8ADA-8B0B2A963905}"/>
    <cellStyle name="Currency 5 2 4 6 2 2 3" xfId="25306" xr:uid="{01B5F584-C400-48DF-9B85-FAD20EAD4C0B}"/>
    <cellStyle name="Currency 5 2 4 6 2 3" xfId="12660" xr:uid="{548A8477-9161-4DFC-9EB4-BD70797883D9}"/>
    <cellStyle name="Currency 5 2 4 6 2 4" xfId="21089" xr:uid="{CE833D61-A030-4CEA-9981-8FA0712AAFB8}"/>
    <cellStyle name="Currency 5 2 4 6 3" xfId="6304" xr:uid="{00000000-0005-0000-0000-00004B0C0000}"/>
    <cellStyle name="Currency 5 2 4 6 3 2" xfId="14733" xr:uid="{11DA2060-4944-453C-A74C-5D52C7011E62}"/>
    <cellStyle name="Currency 5 2 4 6 3 3" xfId="23161" xr:uid="{9F8CC6F4-FED9-4BEE-9692-9F897FA088D2}"/>
    <cellStyle name="Currency 5 2 4 6 4" xfId="10515" xr:uid="{768DAFE2-9A84-4F80-9921-EBA4EEA22995}"/>
    <cellStyle name="Currency 5 2 4 6 5" xfId="18944" xr:uid="{AD856607-04BD-48A0-AF93-1C722D4187C8}"/>
    <cellStyle name="Currency 5 2 4 7" xfId="2431" xr:uid="{00000000-0005-0000-0000-00004C0C0000}"/>
    <cellStyle name="Currency 5 2 4 7 2" xfId="6717" xr:uid="{00000000-0005-0000-0000-00004D0C0000}"/>
    <cellStyle name="Currency 5 2 4 7 2 2" xfId="15146" xr:uid="{F60A9F45-39EB-43ED-BD4E-5D16C9940C90}"/>
    <cellStyle name="Currency 5 2 4 7 2 3" xfId="23574" xr:uid="{DB95B39D-EAA3-4DCB-A4CD-49C79B06C1B7}"/>
    <cellStyle name="Currency 5 2 4 7 3" xfId="10928" xr:uid="{22425044-128F-4484-A3D0-05A212CBA431}"/>
    <cellStyle name="Currency 5 2 4 7 4" xfId="19357" xr:uid="{D8C04FB4-D34E-4AF5-AA5A-B574024D0E5E}"/>
    <cellStyle name="Currency 5 2 4 8" xfId="2728" xr:uid="{00000000-0005-0000-0000-00004E0C0000}"/>
    <cellStyle name="Currency 5 2 4 9" xfId="2809" xr:uid="{00000000-0005-0000-0000-00004F0C0000}"/>
    <cellStyle name="Currency 5 2 4 9 2" xfId="7034" xr:uid="{00000000-0005-0000-0000-0000500C0000}"/>
    <cellStyle name="Currency 5 2 4 9 2 2" xfId="15463" xr:uid="{48754CEB-A67B-46D7-BE50-23F6FD7022F8}"/>
    <cellStyle name="Currency 5 2 4 9 2 3" xfId="23891" xr:uid="{055B2896-D843-4DAD-8D41-52F65D94F489}"/>
    <cellStyle name="Currency 5 2 4 9 3" xfId="11245" xr:uid="{29A20527-FFD8-42B1-BBF7-ACD0D5AC4985}"/>
    <cellStyle name="Currency 5 2 4 9 4" xfId="19674" xr:uid="{3EF0C831-4271-4B57-A111-AABA645768D5}"/>
    <cellStyle name="Currency 5 2 5" xfId="207" xr:uid="{00000000-0005-0000-0000-0000510C0000}"/>
    <cellStyle name="Currency 5 2 5 10" xfId="8864" xr:uid="{916FEE0E-3898-42B8-B8E9-F796FE43BDAC}"/>
    <cellStyle name="Currency 5 2 5 11" xfId="17293" xr:uid="{C4E9D891-7A5A-4FBD-9603-66B1554D3F25}"/>
    <cellStyle name="Currency 5 2 5 2" xfId="735" xr:uid="{00000000-0005-0000-0000-0000520C0000}"/>
    <cellStyle name="Currency 5 2 5 2 2" xfId="2988" xr:uid="{00000000-0005-0000-0000-0000530C0000}"/>
    <cellStyle name="Currency 5 2 5 2 2 2" xfId="7212" xr:uid="{00000000-0005-0000-0000-0000540C0000}"/>
    <cellStyle name="Currency 5 2 5 2 2 2 2" xfId="15641" xr:uid="{11515359-5AA0-4496-A799-5D22332BBC1A}"/>
    <cellStyle name="Currency 5 2 5 2 2 2 3" xfId="24069" xr:uid="{55AFE87B-711B-4110-8E31-3757890D2D59}"/>
    <cellStyle name="Currency 5 2 5 2 2 3" xfId="11423" xr:uid="{8642F05B-6A1D-48D2-A524-EE003BBDE516}"/>
    <cellStyle name="Currency 5 2 5 2 2 4" xfId="19852" xr:uid="{BDC2331B-F606-45C4-8441-53298F0871EC}"/>
    <cellStyle name="Currency 5 2 5 2 3" xfId="5067" xr:uid="{00000000-0005-0000-0000-0000550C0000}"/>
    <cellStyle name="Currency 5 2 5 2 3 2" xfId="13496" xr:uid="{58144C0E-A4B6-464E-8794-B5E9A3C5B871}"/>
    <cellStyle name="Currency 5 2 5 2 3 3" xfId="21924" xr:uid="{4FCE6F2D-76D6-478D-AB64-E2DC709DF6BF}"/>
    <cellStyle name="Currency 5 2 5 2 4" xfId="9278" xr:uid="{9A43F179-4904-42F0-A22E-19576401B160}"/>
    <cellStyle name="Currency 5 2 5 2 5" xfId="17707" xr:uid="{E700E3C5-3E26-4620-8522-BB1C0E0B0E22}"/>
    <cellStyle name="Currency 5 2 5 3" xfId="1170" xr:uid="{00000000-0005-0000-0000-0000560C0000}"/>
    <cellStyle name="Currency 5 2 5 3 2" xfId="3401" xr:uid="{00000000-0005-0000-0000-0000570C0000}"/>
    <cellStyle name="Currency 5 2 5 3 2 2" xfId="7625" xr:uid="{00000000-0005-0000-0000-0000580C0000}"/>
    <cellStyle name="Currency 5 2 5 3 2 2 2" xfId="16054" xr:uid="{6D89C432-1E34-4DE5-B69A-94ABF125DD0B}"/>
    <cellStyle name="Currency 5 2 5 3 2 2 3" xfId="24482" xr:uid="{A415E52D-9126-46A4-A1D4-F25DD95FE87C}"/>
    <cellStyle name="Currency 5 2 5 3 2 3" xfId="11836" xr:uid="{A6E8F27D-9D5E-4AC0-A6F4-C1FD5DA596A1}"/>
    <cellStyle name="Currency 5 2 5 3 2 4" xfId="20265" xr:uid="{F84673C8-807F-4C38-A0C4-E9D2F2AFC5BC}"/>
    <cellStyle name="Currency 5 2 5 3 3" xfId="5480" xr:uid="{00000000-0005-0000-0000-0000590C0000}"/>
    <cellStyle name="Currency 5 2 5 3 3 2" xfId="13909" xr:uid="{1138A8F2-8C01-4451-B73F-E14237758F79}"/>
    <cellStyle name="Currency 5 2 5 3 3 3" xfId="22337" xr:uid="{44B4E0E6-103D-455A-B6C6-402C3E0FDA01}"/>
    <cellStyle name="Currency 5 2 5 3 4" xfId="9691" xr:uid="{4D432D6A-8911-41CF-A7C6-0CD914D5F6B6}"/>
    <cellStyle name="Currency 5 2 5 3 5" xfId="18120" xr:uid="{A11DF994-8E1C-41A2-B8DF-7E21614F6B70}"/>
    <cellStyle name="Currency 5 2 5 4" xfId="1584" xr:uid="{00000000-0005-0000-0000-00005A0C0000}"/>
    <cellStyle name="Currency 5 2 5 4 2" xfId="3814" xr:uid="{00000000-0005-0000-0000-00005B0C0000}"/>
    <cellStyle name="Currency 5 2 5 4 2 2" xfId="8038" xr:uid="{00000000-0005-0000-0000-00005C0C0000}"/>
    <cellStyle name="Currency 5 2 5 4 2 2 2" xfId="16467" xr:uid="{3B7484C1-B2E3-4132-ADE3-D6B9A43F2768}"/>
    <cellStyle name="Currency 5 2 5 4 2 2 3" xfId="24895" xr:uid="{0556684B-DA86-4342-A600-8106C41FD1C8}"/>
    <cellStyle name="Currency 5 2 5 4 2 3" xfId="12249" xr:uid="{C82B4ADC-DAA2-45B0-B356-7E58F4AEACA5}"/>
    <cellStyle name="Currency 5 2 5 4 2 4" xfId="20678" xr:uid="{5119AFE3-EFA4-42FC-9E0F-0E44C3BE892B}"/>
    <cellStyle name="Currency 5 2 5 4 3" xfId="5893" xr:uid="{00000000-0005-0000-0000-00005D0C0000}"/>
    <cellStyle name="Currency 5 2 5 4 3 2" xfId="14322" xr:uid="{A420C98E-C220-4F65-9D2F-B5AC4E8337EE}"/>
    <cellStyle name="Currency 5 2 5 4 3 3" xfId="22750" xr:uid="{C887E07A-D9AB-482E-AC9E-D851D6FB1DC6}"/>
    <cellStyle name="Currency 5 2 5 4 4" xfId="10104" xr:uid="{CADFB5F9-E604-478B-BD74-52BE4BC8505D}"/>
    <cellStyle name="Currency 5 2 5 4 5" xfId="18533" xr:uid="{159A97D7-9E5E-434D-A38C-8166FD046DBF}"/>
    <cellStyle name="Currency 5 2 5 5" xfId="1998" xr:uid="{00000000-0005-0000-0000-00005E0C0000}"/>
    <cellStyle name="Currency 5 2 5 5 2" xfId="4227" xr:uid="{00000000-0005-0000-0000-00005F0C0000}"/>
    <cellStyle name="Currency 5 2 5 5 2 2" xfId="8451" xr:uid="{00000000-0005-0000-0000-0000600C0000}"/>
    <cellStyle name="Currency 5 2 5 5 2 2 2" xfId="16880" xr:uid="{04A471DE-E336-46A8-A47E-4EE61550415C}"/>
    <cellStyle name="Currency 5 2 5 5 2 2 3" xfId="25308" xr:uid="{7CCF24E0-0432-427C-A18E-6B68B2A8D59C}"/>
    <cellStyle name="Currency 5 2 5 5 2 3" xfId="12662" xr:uid="{6314FE1D-1894-435B-84B2-7932221A427E}"/>
    <cellStyle name="Currency 5 2 5 5 2 4" xfId="21091" xr:uid="{C2039B06-045C-4140-A975-82BDA98412FC}"/>
    <cellStyle name="Currency 5 2 5 5 3" xfId="6306" xr:uid="{00000000-0005-0000-0000-0000610C0000}"/>
    <cellStyle name="Currency 5 2 5 5 3 2" xfId="14735" xr:uid="{4C9256A1-DF24-489F-A16A-8DDC12C204E5}"/>
    <cellStyle name="Currency 5 2 5 5 3 3" xfId="23163" xr:uid="{0FD8403F-9575-4E48-8158-917B08ED0F57}"/>
    <cellStyle name="Currency 5 2 5 5 4" xfId="10517" xr:uid="{1CE601DA-2B42-4DD6-BA37-B0BDA1EE3459}"/>
    <cellStyle name="Currency 5 2 5 5 5" xfId="18946" xr:uid="{A1EFD827-1DF9-46A4-BFD1-A544E20D28F1}"/>
    <cellStyle name="Currency 5 2 5 6" xfId="2433" xr:uid="{00000000-0005-0000-0000-0000620C0000}"/>
    <cellStyle name="Currency 5 2 5 6 2" xfId="6719" xr:uid="{00000000-0005-0000-0000-0000630C0000}"/>
    <cellStyle name="Currency 5 2 5 6 2 2" xfId="15148" xr:uid="{EC322F17-1112-46A0-8B6C-E731994B1EA7}"/>
    <cellStyle name="Currency 5 2 5 6 2 3" xfId="23576" xr:uid="{DA4841DA-C99A-41BB-9716-3DF56F281B36}"/>
    <cellStyle name="Currency 5 2 5 6 3" xfId="10930" xr:uid="{78BDBB3D-E141-4CBE-B501-EC0250838AA6}"/>
    <cellStyle name="Currency 5 2 5 6 4" xfId="19359" xr:uid="{3B8F549F-C382-45C5-B4D6-5CC926B16EFE}"/>
    <cellStyle name="Currency 5 2 5 7" xfId="2730" xr:uid="{00000000-0005-0000-0000-0000640C0000}"/>
    <cellStyle name="Currency 5 2 5 8" xfId="2811" xr:uid="{00000000-0005-0000-0000-0000650C0000}"/>
    <cellStyle name="Currency 5 2 5 8 2" xfId="7036" xr:uid="{00000000-0005-0000-0000-0000660C0000}"/>
    <cellStyle name="Currency 5 2 5 8 2 2" xfId="15465" xr:uid="{55982416-E457-4089-8676-29F1B3248AD2}"/>
    <cellStyle name="Currency 5 2 5 8 2 3" xfId="23893" xr:uid="{4524DFA8-D47F-48DD-B5DA-AD82028DA964}"/>
    <cellStyle name="Currency 5 2 5 8 3" xfId="11247" xr:uid="{1407B8E7-4018-49A1-85EC-649798AE63FE}"/>
    <cellStyle name="Currency 5 2 5 8 4" xfId="19676" xr:uid="{E2DFBEE3-1F6A-46FE-9CC7-596A9852B0C1}"/>
    <cellStyle name="Currency 5 2 5 9" xfId="4653" xr:uid="{00000000-0005-0000-0000-0000670C0000}"/>
    <cellStyle name="Currency 5 2 5 9 2" xfId="13082" xr:uid="{F8796460-53C4-47B2-955C-97AD46E935EE}"/>
    <cellStyle name="Currency 5 2 5 9 3" xfId="21510" xr:uid="{79785DB1-291F-4276-BBC4-096AA7A997EB}"/>
    <cellStyle name="Currency 5 2 6" xfId="208" xr:uid="{00000000-0005-0000-0000-0000680C0000}"/>
    <cellStyle name="Currency 5 2 6 10" xfId="8865" xr:uid="{921CACD0-54A7-433A-873C-75AFC547D727}"/>
    <cellStyle name="Currency 5 2 6 11" xfId="17294" xr:uid="{42C45779-9BC1-4577-92CE-0B22B68498F5}"/>
    <cellStyle name="Currency 5 2 6 2" xfId="736" xr:uid="{00000000-0005-0000-0000-0000690C0000}"/>
    <cellStyle name="Currency 5 2 6 2 2" xfId="2989" xr:uid="{00000000-0005-0000-0000-00006A0C0000}"/>
    <cellStyle name="Currency 5 2 6 2 2 2" xfId="7213" xr:uid="{00000000-0005-0000-0000-00006B0C0000}"/>
    <cellStyle name="Currency 5 2 6 2 2 2 2" xfId="15642" xr:uid="{331CD86E-ED0D-46FB-853D-DBCB11605042}"/>
    <cellStyle name="Currency 5 2 6 2 2 2 3" xfId="24070" xr:uid="{A69DF12D-1E8B-4A1A-A13D-4513EBC83069}"/>
    <cellStyle name="Currency 5 2 6 2 2 3" xfId="11424" xr:uid="{F8E71D90-2E8A-42DF-897B-346F6E009087}"/>
    <cellStyle name="Currency 5 2 6 2 2 4" xfId="19853" xr:uid="{C8EAA07F-F64D-4A5A-A875-78F8774636CC}"/>
    <cellStyle name="Currency 5 2 6 2 3" xfId="5068" xr:uid="{00000000-0005-0000-0000-00006C0C0000}"/>
    <cellStyle name="Currency 5 2 6 2 3 2" xfId="13497" xr:uid="{8A6DB6CB-4C9C-45C6-B6B9-AAA251681575}"/>
    <cellStyle name="Currency 5 2 6 2 3 3" xfId="21925" xr:uid="{E62652E2-BC74-43A8-8578-A88421EA1977}"/>
    <cellStyle name="Currency 5 2 6 2 4" xfId="9279" xr:uid="{0810CEDC-5B62-4802-9F95-B80848806015}"/>
    <cellStyle name="Currency 5 2 6 2 5" xfId="17708" xr:uid="{7DF5E875-F45D-4E42-B12E-E6E6B12CA7ED}"/>
    <cellStyle name="Currency 5 2 6 3" xfId="1171" xr:uid="{00000000-0005-0000-0000-00006D0C0000}"/>
    <cellStyle name="Currency 5 2 6 3 2" xfId="3402" xr:uid="{00000000-0005-0000-0000-00006E0C0000}"/>
    <cellStyle name="Currency 5 2 6 3 2 2" xfId="7626" xr:uid="{00000000-0005-0000-0000-00006F0C0000}"/>
    <cellStyle name="Currency 5 2 6 3 2 2 2" xfId="16055" xr:uid="{DF9F71CC-3797-46FD-93E9-C008E95B4601}"/>
    <cellStyle name="Currency 5 2 6 3 2 2 3" xfId="24483" xr:uid="{D3584381-407F-4302-A188-A6138C53B7AD}"/>
    <cellStyle name="Currency 5 2 6 3 2 3" xfId="11837" xr:uid="{ED4DD153-B105-4027-B0CF-6F59A3259D32}"/>
    <cellStyle name="Currency 5 2 6 3 2 4" xfId="20266" xr:uid="{50788447-A18B-401F-B9AD-078E0E08FA5F}"/>
    <cellStyle name="Currency 5 2 6 3 3" xfId="5481" xr:uid="{00000000-0005-0000-0000-0000700C0000}"/>
    <cellStyle name="Currency 5 2 6 3 3 2" xfId="13910" xr:uid="{7402589A-A803-4EF4-9C84-EA01DA080117}"/>
    <cellStyle name="Currency 5 2 6 3 3 3" xfId="22338" xr:uid="{CB13661A-D0DC-47E9-86D4-6EA0A37690B2}"/>
    <cellStyle name="Currency 5 2 6 3 4" xfId="9692" xr:uid="{E1ECAE42-EF8C-4DC9-A282-80F85061894C}"/>
    <cellStyle name="Currency 5 2 6 3 5" xfId="18121" xr:uid="{12F68B19-CA2F-406C-9F30-A686482789DE}"/>
    <cellStyle name="Currency 5 2 6 4" xfId="1585" xr:uid="{00000000-0005-0000-0000-0000710C0000}"/>
    <cellStyle name="Currency 5 2 6 4 2" xfId="3815" xr:uid="{00000000-0005-0000-0000-0000720C0000}"/>
    <cellStyle name="Currency 5 2 6 4 2 2" xfId="8039" xr:uid="{00000000-0005-0000-0000-0000730C0000}"/>
    <cellStyle name="Currency 5 2 6 4 2 2 2" xfId="16468" xr:uid="{20D5A602-6FD9-4BBE-848D-78A53C1B784B}"/>
    <cellStyle name="Currency 5 2 6 4 2 2 3" xfId="24896" xr:uid="{CCC787CB-0A43-4D61-86E8-4969CBC214F2}"/>
    <cellStyle name="Currency 5 2 6 4 2 3" xfId="12250" xr:uid="{66215924-7B5A-49BF-9655-58761EE0E996}"/>
    <cellStyle name="Currency 5 2 6 4 2 4" xfId="20679" xr:uid="{31DA8DD9-3DEE-49E6-9D07-0D24AA33D09B}"/>
    <cellStyle name="Currency 5 2 6 4 3" xfId="5894" xr:uid="{00000000-0005-0000-0000-0000740C0000}"/>
    <cellStyle name="Currency 5 2 6 4 3 2" xfId="14323" xr:uid="{CA454593-FFA6-4227-B743-F265AC649212}"/>
    <cellStyle name="Currency 5 2 6 4 3 3" xfId="22751" xr:uid="{A4A24B3C-D8F8-4D39-91DB-1D95D1E4EFA6}"/>
    <cellStyle name="Currency 5 2 6 4 4" xfId="10105" xr:uid="{6E2F4CEB-863B-4293-9FE0-2637641B39B1}"/>
    <cellStyle name="Currency 5 2 6 4 5" xfId="18534" xr:uid="{E44A6633-9078-4A12-A2C1-C8A4FE2F20D9}"/>
    <cellStyle name="Currency 5 2 6 5" xfId="1999" xr:uid="{00000000-0005-0000-0000-0000750C0000}"/>
    <cellStyle name="Currency 5 2 6 5 2" xfId="4228" xr:uid="{00000000-0005-0000-0000-0000760C0000}"/>
    <cellStyle name="Currency 5 2 6 5 2 2" xfId="8452" xr:uid="{00000000-0005-0000-0000-0000770C0000}"/>
    <cellStyle name="Currency 5 2 6 5 2 2 2" xfId="16881" xr:uid="{CEE239EF-84B2-4D3A-8720-60AC7600D5DF}"/>
    <cellStyle name="Currency 5 2 6 5 2 2 3" xfId="25309" xr:uid="{9BE98541-F675-434D-9DD0-534247EC7D03}"/>
    <cellStyle name="Currency 5 2 6 5 2 3" xfId="12663" xr:uid="{48672ECE-A8BA-4108-9398-E528C139C89B}"/>
    <cellStyle name="Currency 5 2 6 5 2 4" xfId="21092" xr:uid="{77D88724-5A0D-43B9-B703-E8742BB03D59}"/>
    <cellStyle name="Currency 5 2 6 5 3" xfId="6307" xr:uid="{00000000-0005-0000-0000-0000780C0000}"/>
    <cellStyle name="Currency 5 2 6 5 3 2" xfId="14736" xr:uid="{8CDCD493-8DC6-4825-AF9C-237E03F112EA}"/>
    <cellStyle name="Currency 5 2 6 5 3 3" xfId="23164" xr:uid="{143BA8F0-96A4-44AC-9921-7C39A0DDA139}"/>
    <cellStyle name="Currency 5 2 6 5 4" xfId="10518" xr:uid="{63819892-DADD-46AB-8936-FAB5B1348A32}"/>
    <cellStyle name="Currency 5 2 6 5 5" xfId="18947" xr:uid="{61CD4260-E2BA-4221-B7C5-C523E6A9B7E0}"/>
    <cellStyle name="Currency 5 2 6 6" xfId="2434" xr:uid="{00000000-0005-0000-0000-0000790C0000}"/>
    <cellStyle name="Currency 5 2 6 6 2" xfId="6720" xr:uid="{00000000-0005-0000-0000-00007A0C0000}"/>
    <cellStyle name="Currency 5 2 6 6 2 2" xfId="15149" xr:uid="{2B782DF9-BAD5-489D-BC8A-175C98BCCD42}"/>
    <cellStyle name="Currency 5 2 6 6 2 3" xfId="23577" xr:uid="{29FC86EF-08E3-40A3-8FA4-8DEBF7FED26C}"/>
    <cellStyle name="Currency 5 2 6 6 3" xfId="10931" xr:uid="{C6CEBAF2-5437-4F7D-A8FF-986A85A4A271}"/>
    <cellStyle name="Currency 5 2 6 6 4" xfId="19360" xr:uid="{F10BBFDD-1072-4018-8363-B93FD6C640D3}"/>
    <cellStyle name="Currency 5 2 6 7" xfId="2731" xr:uid="{00000000-0005-0000-0000-00007B0C0000}"/>
    <cellStyle name="Currency 5 2 6 8" xfId="2812" xr:uid="{00000000-0005-0000-0000-00007C0C0000}"/>
    <cellStyle name="Currency 5 2 6 8 2" xfId="7037" xr:uid="{00000000-0005-0000-0000-00007D0C0000}"/>
    <cellStyle name="Currency 5 2 6 8 2 2" xfId="15466" xr:uid="{AACDEEBF-F940-46EC-88E9-22A7839B635C}"/>
    <cellStyle name="Currency 5 2 6 8 2 3" xfId="23894" xr:uid="{F677CC22-9A85-4502-8026-5F549B0AF250}"/>
    <cellStyle name="Currency 5 2 6 8 3" xfId="11248" xr:uid="{D469839E-4E0E-41F2-B82A-8E568BC45741}"/>
    <cellStyle name="Currency 5 2 6 8 4" xfId="19677" xr:uid="{56AEA4E1-A085-4DED-A6C3-8B010746C198}"/>
    <cellStyle name="Currency 5 2 6 9" xfId="4654" xr:uid="{00000000-0005-0000-0000-00007E0C0000}"/>
    <cellStyle name="Currency 5 2 6 9 2" xfId="13083" xr:uid="{C087A878-FBFF-48D1-9C81-10AF4BCBD3BA}"/>
    <cellStyle name="Currency 5 2 6 9 3" xfId="21511" xr:uid="{3BE756D8-2037-4F7E-84C6-06E95B48B94B}"/>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0 2 2" xfId="15467" xr:uid="{618CFE04-B783-47CE-8D2F-65048834B9EB}"/>
    <cellStyle name="Currency 5 3 2 10 2 3" xfId="23895" xr:uid="{597BB81A-6FBE-4059-98F2-7875AFDEA65E}"/>
    <cellStyle name="Currency 5 3 2 10 3" xfId="11249" xr:uid="{D852060B-B1B1-4967-9C55-8E573D4C0BA2}"/>
    <cellStyle name="Currency 5 3 2 10 4" xfId="19678" xr:uid="{8DFA3419-CBED-4DF3-AD84-731B1A4498D8}"/>
    <cellStyle name="Currency 5 3 2 11" xfId="4655" xr:uid="{00000000-0005-0000-0000-0000840C0000}"/>
    <cellStyle name="Currency 5 3 2 11 2" xfId="13084" xr:uid="{3ECD35D4-75AC-4180-8758-EA19779DF378}"/>
    <cellStyle name="Currency 5 3 2 11 3" xfId="21512" xr:uid="{27DE44BC-F775-4238-BC6B-F7094C06AAF2}"/>
    <cellStyle name="Currency 5 3 2 12" xfId="8866" xr:uid="{5A06F8D2-7A98-45B4-A53F-511EF6460282}"/>
    <cellStyle name="Currency 5 3 2 13" xfId="17295" xr:uid="{C04E2DEC-1BE8-4526-8A54-5EF0BF227E01}"/>
    <cellStyle name="Currency 5 3 2 2" xfId="211" xr:uid="{00000000-0005-0000-0000-0000850C0000}"/>
    <cellStyle name="Currency 5 3 2 2 10" xfId="4656" xr:uid="{00000000-0005-0000-0000-0000860C0000}"/>
    <cellStyle name="Currency 5 3 2 2 10 2" xfId="13085" xr:uid="{3812AC4C-D417-4E0D-841F-1C234E274DB1}"/>
    <cellStyle name="Currency 5 3 2 2 10 3" xfId="21513" xr:uid="{7E3A22F9-4C28-4D85-AE5A-5D1CE3FB73F6}"/>
    <cellStyle name="Currency 5 3 2 2 11" xfId="8867" xr:uid="{B03A4988-E727-4656-9F25-EED7E5917AD0}"/>
    <cellStyle name="Currency 5 3 2 2 12" xfId="17296" xr:uid="{15E79CE4-80A1-4434-8D0B-C1A61F200782}"/>
    <cellStyle name="Currency 5 3 2 2 2" xfId="212" xr:uid="{00000000-0005-0000-0000-0000870C0000}"/>
    <cellStyle name="Currency 5 3 2 2 2 10" xfId="8868" xr:uid="{7CAD13FE-52AA-48EA-A7B7-B8EE99C78CFB}"/>
    <cellStyle name="Currency 5 3 2 2 2 11" xfId="17297" xr:uid="{812415F0-099F-4978-BDB1-3D1273E5D16C}"/>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2 2 2" xfId="15645" xr:uid="{33869AC0-10A4-4219-9444-9C17E9707D32}"/>
    <cellStyle name="Currency 5 3 2 2 2 2 2 2 3" xfId="24073" xr:uid="{FE86A4D9-409F-448E-AD81-64325331210F}"/>
    <cellStyle name="Currency 5 3 2 2 2 2 2 3" xfId="11427" xr:uid="{22BD8C2D-D340-4EEF-BB95-FF894F2011D0}"/>
    <cellStyle name="Currency 5 3 2 2 2 2 2 4" xfId="19856" xr:uid="{EC4AD4A7-1422-438F-A35C-45050E582F8F}"/>
    <cellStyle name="Currency 5 3 2 2 2 2 3" xfId="5071" xr:uid="{00000000-0005-0000-0000-00008B0C0000}"/>
    <cellStyle name="Currency 5 3 2 2 2 2 3 2" xfId="13500" xr:uid="{7A463B56-504E-4FE2-B6AA-D2FDDA9E1123}"/>
    <cellStyle name="Currency 5 3 2 2 2 2 3 3" xfId="21928" xr:uid="{CE30AD7A-48AE-4394-9F5F-F80DE85EABBC}"/>
    <cellStyle name="Currency 5 3 2 2 2 2 4" xfId="9282" xr:uid="{22A0E80D-9F81-4320-9EA1-FCAFC527B67A}"/>
    <cellStyle name="Currency 5 3 2 2 2 2 5" xfId="17711" xr:uid="{590F02D2-1AE7-4FB1-A9A9-F2D959E39632}"/>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2 2 2" xfId="16058" xr:uid="{FE10F6E7-AA6A-4409-8109-A82D83C371F5}"/>
    <cellStyle name="Currency 5 3 2 2 2 3 2 2 3" xfId="24486" xr:uid="{75B460FB-DDA6-43B8-B48B-E79401AADAB7}"/>
    <cellStyle name="Currency 5 3 2 2 2 3 2 3" xfId="11840" xr:uid="{0AAF7258-742E-4A93-84E0-F2D682D17CBE}"/>
    <cellStyle name="Currency 5 3 2 2 2 3 2 4" xfId="20269" xr:uid="{DCEE126F-4947-4913-BC48-3DCF238D218E}"/>
    <cellStyle name="Currency 5 3 2 2 2 3 3" xfId="5484" xr:uid="{00000000-0005-0000-0000-00008F0C0000}"/>
    <cellStyle name="Currency 5 3 2 2 2 3 3 2" xfId="13913" xr:uid="{40CB2B49-BCE7-4B9C-9CCD-9DA314E1EA34}"/>
    <cellStyle name="Currency 5 3 2 2 2 3 3 3" xfId="22341" xr:uid="{70492ECE-F8D8-4425-B5D2-55F4E04BF2B1}"/>
    <cellStyle name="Currency 5 3 2 2 2 3 4" xfId="9695" xr:uid="{8F7B7A2E-017A-4ADE-8CBC-7ABB030B3CBE}"/>
    <cellStyle name="Currency 5 3 2 2 2 3 5" xfId="18124" xr:uid="{2DBFC3B8-9D19-4EA7-8B3D-A01550F5620C}"/>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2 2 2" xfId="16471" xr:uid="{184EC4D9-AD62-4CC8-9618-19C83C2F338F}"/>
    <cellStyle name="Currency 5 3 2 2 2 4 2 2 3" xfId="24899" xr:uid="{67C1343E-D895-4CBD-B3B4-CD211E4DAF3E}"/>
    <cellStyle name="Currency 5 3 2 2 2 4 2 3" xfId="12253" xr:uid="{3272BAE2-B226-4C1A-9CFF-F2855545FC9F}"/>
    <cellStyle name="Currency 5 3 2 2 2 4 2 4" xfId="20682" xr:uid="{9899E214-B503-4643-B8EC-24DFBF4098B3}"/>
    <cellStyle name="Currency 5 3 2 2 2 4 3" xfId="5897" xr:uid="{00000000-0005-0000-0000-0000930C0000}"/>
    <cellStyle name="Currency 5 3 2 2 2 4 3 2" xfId="14326" xr:uid="{06CD3AA9-06E3-465E-866A-6F4A8793AE45}"/>
    <cellStyle name="Currency 5 3 2 2 2 4 3 3" xfId="22754" xr:uid="{0364AAC2-91F7-4080-8B8E-B7EFB9128313}"/>
    <cellStyle name="Currency 5 3 2 2 2 4 4" xfId="10108" xr:uid="{B25925D0-896B-4788-9E89-F442DA31067E}"/>
    <cellStyle name="Currency 5 3 2 2 2 4 5" xfId="18537" xr:uid="{2E7BAF49-CF44-4D21-B046-54AB7F37DE48}"/>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2 2 2" xfId="16884" xr:uid="{3B24611A-92CA-42F5-B73E-B973ACE82143}"/>
    <cellStyle name="Currency 5 3 2 2 2 5 2 2 3" xfId="25312" xr:uid="{43F6DB0F-2504-4A53-A4D1-2C673F0BCF15}"/>
    <cellStyle name="Currency 5 3 2 2 2 5 2 3" xfId="12666" xr:uid="{9BD7F9DA-E675-4613-B94C-1DF9FC46EEFB}"/>
    <cellStyle name="Currency 5 3 2 2 2 5 2 4" xfId="21095" xr:uid="{23660445-2FC0-437C-B4E7-948F46F153B3}"/>
    <cellStyle name="Currency 5 3 2 2 2 5 3" xfId="6310" xr:uid="{00000000-0005-0000-0000-0000970C0000}"/>
    <cellStyle name="Currency 5 3 2 2 2 5 3 2" xfId="14739" xr:uid="{BA37F642-72E2-468A-8100-821548F38EBF}"/>
    <cellStyle name="Currency 5 3 2 2 2 5 3 3" xfId="23167" xr:uid="{90499239-CF16-4167-A56B-00B0C23ACFF5}"/>
    <cellStyle name="Currency 5 3 2 2 2 5 4" xfId="10521" xr:uid="{3F407BA9-1C32-4E94-89E6-00FB688D8F22}"/>
    <cellStyle name="Currency 5 3 2 2 2 5 5" xfId="18950" xr:uid="{3A50DD04-97E6-47F6-ADA1-AFCABD409D65}"/>
    <cellStyle name="Currency 5 3 2 2 2 6" xfId="2437" xr:uid="{00000000-0005-0000-0000-0000980C0000}"/>
    <cellStyle name="Currency 5 3 2 2 2 6 2" xfId="6723" xr:uid="{00000000-0005-0000-0000-0000990C0000}"/>
    <cellStyle name="Currency 5 3 2 2 2 6 2 2" xfId="15152" xr:uid="{B754208D-FCE9-4B77-9C3A-4B1CAE7DC133}"/>
    <cellStyle name="Currency 5 3 2 2 2 6 2 3" xfId="23580" xr:uid="{7FFAC962-8B9D-4888-BB8E-9C522B7A45C5}"/>
    <cellStyle name="Currency 5 3 2 2 2 6 3" xfId="10934" xr:uid="{010286E7-5ECB-49C8-8A25-4AD91EEE75B2}"/>
    <cellStyle name="Currency 5 3 2 2 2 6 4" xfId="19363" xr:uid="{33ED305E-5020-467C-BCBA-6E7CE07F360B}"/>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8 2 2" xfId="15469" xr:uid="{F89DDF76-1E25-4FE2-8BF3-5C9973675891}"/>
    <cellStyle name="Currency 5 3 2 2 2 8 2 3" xfId="23897" xr:uid="{46C9A26C-6C7B-477D-875D-E29775802C16}"/>
    <cellStyle name="Currency 5 3 2 2 2 8 3" xfId="11251" xr:uid="{2BD3101F-2A9C-4F3D-9D10-FEEF27F0270C}"/>
    <cellStyle name="Currency 5 3 2 2 2 8 4" xfId="19680" xr:uid="{4FFEB725-A4D3-4C8E-A8F7-C821F90FE0E4}"/>
    <cellStyle name="Currency 5 3 2 2 2 9" xfId="4657" xr:uid="{00000000-0005-0000-0000-00009D0C0000}"/>
    <cellStyle name="Currency 5 3 2 2 2 9 2" xfId="13086" xr:uid="{4B34D4BF-EF0E-4268-BEB1-A95BFDBEE0FB}"/>
    <cellStyle name="Currency 5 3 2 2 2 9 3" xfId="21514" xr:uid="{09E39FED-C2CF-4BD0-B94C-1D364A3EEA0E}"/>
    <cellStyle name="Currency 5 3 2 2 3" xfId="738" xr:uid="{00000000-0005-0000-0000-00009E0C0000}"/>
    <cellStyle name="Currency 5 3 2 2 3 2" xfId="2991" xr:uid="{00000000-0005-0000-0000-00009F0C0000}"/>
    <cellStyle name="Currency 5 3 2 2 3 2 2" xfId="7215" xr:uid="{00000000-0005-0000-0000-0000A00C0000}"/>
    <cellStyle name="Currency 5 3 2 2 3 2 2 2" xfId="15644" xr:uid="{1F6D6032-1A3A-4163-AC7B-F886A9478577}"/>
    <cellStyle name="Currency 5 3 2 2 3 2 2 3" xfId="24072" xr:uid="{0943E3B3-DFEC-48ED-AD39-4B1B096AA37C}"/>
    <cellStyle name="Currency 5 3 2 2 3 2 3" xfId="11426" xr:uid="{4E99CA02-BD0A-483A-BD98-F256DA99EBEE}"/>
    <cellStyle name="Currency 5 3 2 2 3 2 4" xfId="19855" xr:uid="{A31D2C87-9AE8-4A0A-A7B7-ED7EB5C5E5EF}"/>
    <cellStyle name="Currency 5 3 2 2 3 3" xfId="5070" xr:uid="{00000000-0005-0000-0000-0000A10C0000}"/>
    <cellStyle name="Currency 5 3 2 2 3 3 2" xfId="13499" xr:uid="{137A28C4-69F0-4B13-B18C-D399F7A150E6}"/>
    <cellStyle name="Currency 5 3 2 2 3 3 3" xfId="21927" xr:uid="{EA2DD3A6-7AE9-473F-9850-7EB44C8F142B}"/>
    <cellStyle name="Currency 5 3 2 2 3 4" xfId="9281" xr:uid="{BA4D94F2-0B94-4BFE-91A4-3D73D0434060}"/>
    <cellStyle name="Currency 5 3 2 2 3 5" xfId="17710" xr:uid="{E00B79CB-BC05-4D84-B508-EB07679D5EA2}"/>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2 2 2" xfId="16057" xr:uid="{672D1482-718F-4967-B3DD-55276B7156CD}"/>
    <cellStyle name="Currency 5 3 2 2 4 2 2 3" xfId="24485" xr:uid="{B5DAD8EB-98B0-4173-A0F0-10FCFDA06900}"/>
    <cellStyle name="Currency 5 3 2 2 4 2 3" xfId="11839" xr:uid="{62698B9F-DE9C-4917-8041-43A8D5E6FD3B}"/>
    <cellStyle name="Currency 5 3 2 2 4 2 4" xfId="20268" xr:uid="{A1EED382-7092-428F-AF52-F50D1CD235FE}"/>
    <cellStyle name="Currency 5 3 2 2 4 3" xfId="5483" xr:uid="{00000000-0005-0000-0000-0000A50C0000}"/>
    <cellStyle name="Currency 5 3 2 2 4 3 2" xfId="13912" xr:uid="{34DE4D1C-AA61-4D1D-B553-41031563DA07}"/>
    <cellStyle name="Currency 5 3 2 2 4 3 3" xfId="22340" xr:uid="{5F1286ED-BE38-4415-ADC7-BD33C23DD6EE}"/>
    <cellStyle name="Currency 5 3 2 2 4 4" xfId="9694" xr:uid="{6E1ED571-A680-486D-AB6B-AEB9692B9952}"/>
    <cellStyle name="Currency 5 3 2 2 4 5" xfId="18123" xr:uid="{7371C7E0-7D95-4CBD-8E7A-C97EE74A6F0B}"/>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2 2 2" xfId="16470" xr:uid="{7C93E334-ACDE-470B-9677-73FC991B757E}"/>
    <cellStyle name="Currency 5 3 2 2 5 2 2 3" xfId="24898" xr:uid="{A80036B0-1AA4-4488-8FB4-7B7B748B2A83}"/>
    <cellStyle name="Currency 5 3 2 2 5 2 3" xfId="12252" xr:uid="{70AE1D2D-B6A9-402C-893E-F9149BC68992}"/>
    <cellStyle name="Currency 5 3 2 2 5 2 4" xfId="20681" xr:uid="{E8CC7D58-296D-4DAB-8394-CBCD6AE3CE17}"/>
    <cellStyle name="Currency 5 3 2 2 5 3" xfId="5896" xr:uid="{00000000-0005-0000-0000-0000A90C0000}"/>
    <cellStyle name="Currency 5 3 2 2 5 3 2" xfId="14325" xr:uid="{939BDE3A-5023-42D1-83FF-1CD3F2A9DD50}"/>
    <cellStyle name="Currency 5 3 2 2 5 3 3" xfId="22753" xr:uid="{E5F440A9-1813-4736-BEA3-FF42C09F7230}"/>
    <cellStyle name="Currency 5 3 2 2 5 4" xfId="10107" xr:uid="{0368977B-1C7A-4192-A18D-1EBAAA37C4A8}"/>
    <cellStyle name="Currency 5 3 2 2 5 5" xfId="18536" xr:uid="{66077EB2-F2D6-4BC8-81E5-C6DFC7604266}"/>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2 2 2" xfId="16883" xr:uid="{444A925E-40B1-4F37-83E0-D5B9FAE9585F}"/>
    <cellStyle name="Currency 5 3 2 2 6 2 2 3" xfId="25311" xr:uid="{9ADF7824-F481-44FB-9B9A-6873BE556734}"/>
    <cellStyle name="Currency 5 3 2 2 6 2 3" xfId="12665" xr:uid="{F3BB6FAE-C325-41BB-A2A1-042285418C09}"/>
    <cellStyle name="Currency 5 3 2 2 6 2 4" xfId="21094" xr:uid="{F2A84E31-AD6F-4083-BAC5-05FF0324301B}"/>
    <cellStyle name="Currency 5 3 2 2 6 3" xfId="6309" xr:uid="{00000000-0005-0000-0000-0000AD0C0000}"/>
    <cellStyle name="Currency 5 3 2 2 6 3 2" xfId="14738" xr:uid="{CA2B5C94-0935-4038-AA80-4BC39C03877F}"/>
    <cellStyle name="Currency 5 3 2 2 6 3 3" xfId="23166" xr:uid="{122751FC-C701-416F-B2FE-1143288A9748}"/>
    <cellStyle name="Currency 5 3 2 2 6 4" xfId="10520" xr:uid="{5451F4C8-EA2C-4E73-9690-96B71798518E}"/>
    <cellStyle name="Currency 5 3 2 2 6 5" xfId="18949" xr:uid="{0400C5A1-9FEE-4CC9-8280-2F47D374A2C4}"/>
    <cellStyle name="Currency 5 3 2 2 7" xfId="2436" xr:uid="{00000000-0005-0000-0000-0000AE0C0000}"/>
    <cellStyle name="Currency 5 3 2 2 7 2" xfId="6722" xr:uid="{00000000-0005-0000-0000-0000AF0C0000}"/>
    <cellStyle name="Currency 5 3 2 2 7 2 2" xfId="15151" xr:uid="{61993FA3-B368-4044-9313-EB786CB1BEB7}"/>
    <cellStyle name="Currency 5 3 2 2 7 2 3" xfId="23579" xr:uid="{9155CA75-3418-4C32-9D3A-7B07E24015E6}"/>
    <cellStyle name="Currency 5 3 2 2 7 3" xfId="10933" xr:uid="{7839B488-5FC6-45A5-AE10-56D17AA2C75A}"/>
    <cellStyle name="Currency 5 3 2 2 7 4" xfId="19362" xr:uid="{069003A3-976C-4A62-B98D-DC89E75ACFE9}"/>
    <cellStyle name="Currency 5 3 2 2 8" xfId="2733" xr:uid="{00000000-0005-0000-0000-0000B00C0000}"/>
    <cellStyle name="Currency 5 3 2 2 9" xfId="2814" xr:uid="{00000000-0005-0000-0000-0000B10C0000}"/>
    <cellStyle name="Currency 5 3 2 2 9 2" xfId="7039" xr:uid="{00000000-0005-0000-0000-0000B20C0000}"/>
    <cellStyle name="Currency 5 3 2 2 9 2 2" xfId="15468" xr:uid="{A27E01D3-F9F5-4859-BC6D-F6178E57CCCE}"/>
    <cellStyle name="Currency 5 3 2 2 9 2 3" xfId="23896" xr:uid="{7027C9EE-C7EA-4C07-A433-B36E52CED73D}"/>
    <cellStyle name="Currency 5 3 2 2 9 3" xfId="11250" xr:uid="{5A363601-1A05-454F-A7D6-67B292F51C7E}"/>
    <cellStyle name="Currency 5 3 2 2 9 4" xfId="19679" xr:uid="{8228228C-6625-4540-9D2E-42460FF3E1F3}"/>
    <cellStyle name="Currency 5 3 2 3" xfId="213" xr:uid="{00000000-0005-0000-0000-0000B30C0000}"/>
    <cellStyle name="Currency 5 3 2 3 10" xfId="8869" xr:uid="{A03797CD-C31D-4DFE-AE04-8982CDD99CE5}"/>
    <cellStyle name="Currency 5 3 2 3 11" xfId="17298" xr:uid="{94C3961C-258B-4DFA-8587-8D2EFC4AE2C9}"/>
    <cellStyle name="Currency 5 3 2 3 2" xfId="740" xr:uid="{00000000-0005-0000-0000-0000B40C0000}"/>
    <cellStyle name="Currency 5 3 2 3 2 2" xfId="2993" xr:uid="{00000000-0005-0000-0000-0000B50C0000}"/>
    <cellStyle name="Currency 5 3 2 3 2 2 2" xfId="7217" xr:uid="{00000000-0005-0000-0000-0000B60C0000}"/>
    <cellStyle name="Currency 5 3 2 3 2 2 2 2" xfId="15646" xr:uid="{BAA4C125-632E-4348-BE19-FAFC25FA1E36}"/>
    <cellStyle name="Currency 5 3 2 3 2 2 2 3" xfId="24074" xr:uid="{A2797F4E-A3AE-498E-8A69-31AFD725EA94}"/>
    <cellStyle name="Currency 5 3 2 3 2 2 3" xfId="11428" xr:uid="{FBF82ACE-1F89-4910-8B5E-7306D23EC267}"/>
    <cellStyle name="Currency 5 3 2 3 2 2 4" xfId="19857" xr:uid="{96683D3F-670C-4C34-8D90-6CD0C2562EB4}"/>
    <cellStyle name="Currency 5 3 2 3 2 3" xfId="5072" xr:uid="{00000000-0005-0000-0000-0000B70C0000}"/>
    <cellStyle name="Currency 5 3 2 3 2 3 2" xfId="13501" xr:uid="{C8289471-D486-477C-B471-D1DD25FBF99D}"/>
    <cellStyle name="Currency 5 3 2 3 2 3 3" xfId="21929" xr:uid="{BF3D9409-F055-4B33-A3C5-5C18C599FE33}"/>
    <cellStyle name="Currency 5 3 2 3 2 4" xfId="9283" xr:uid="{13BC996D-FC51-4F85-85C1-BEC431779BE4}"/>
    <cellStyle name="Currency 5 3 2 3 2 5" xfId="17712" xr:uid="{470A31CE-FAEA-4E1D-8982-3D300E8B92D2}"/>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2 2 2" xfId="16059" xr:uid="{90760712-BA15-4A63-A2E4-EBD3CDF48997}"/>
    <cellStyle name="Currency 5 3 2 3 3 2 2 3" xfId="24487" xr:uid="{9E18F594-0527-4B35-8FEF-95F0100ED94E}"/>
    <cellStyle name="Currency 5 3 2 3 3 2 3" xfId="11841" xr:uid="{E6018C5E-8A85-43A4-BCA8-27251900135E}"/>
    <cellStyle name="Currency 5 3 2 3 3 2 4" xfId="20270" xr:uid="{0A8C4589-3142-46EF-A678-0ED9EAAA046E}"/>
    <cellStyle name="Currency 5 3 2 3 3 3" xfId="5485" xr:uid="{00000000-0005-0000-0000-0000BB0C0000}"/>
    <cellStyle name="Currency 5 3 2 3 3 3 2" xfId="13914" xr:uid="{D55C5CCF-4485-4F18-8232-19C95FB286AD}"/>
    <cellStyle name="Currency 5 3 2 3 3 3 3" xfId="22342" xr:uid="{8AF47ED1-6D20-4A25-A967-3BB0167A18B5}"/>
    <cellStyle name="Currency 5 3 2 3 3 4" xfId="9696" xr:uid="{FF03C407-60D9-4BA3-B845-CD86A11E4577}"/>
    <cellStyle name="Currency 5 3 2 3 3 5" xfId="18125" xr:uid="{B5CA9B0C-7836-4C4A-A0A0-595F0FE416BD}"/>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2 2 2" xfId="16472" xr:uid="{D33254A2-D0F7-4F14-9056-E148F345E700}"/>
    <cellStyle name="Currency 5 3 2 3 4 2 2 3" xfId="24900" xr:uid="{9BDED098-EAEB-4F5F-86A8-D5901E4A6281}"/>
    <cellStyle name="Currency 5 3 2 3 4 2 3" xfId="12254" xr:uid="{CCF6A8C0-5D60-4B22-BE17-3DAFD051D043}"/>
    <cellStyle name="Currency 5 3 2 3 4 2 4" xfId="20683" xr:uid="{2FF3446C-22EC-41AE-894F-2A4CAAB53487}"/>
    <cellStyle name="Currency 5 3 2 3 4 3" xfId="5898" xr:uid="{00000000-0005-0000-0000-0000BF0C0000}"/>
    <cellStyle name="Currency 5 3 2 3 4 3 2" xfId="14327" xr:uid="{F8285502-F4FF-45F1-B54B-9B116B054D2B}"/>
    <cellStyle name="Currency 5 3 2 3 4 3 3" xfId="22755" xr:uid="{AD15540D-5339-49EA-9A69-AE7D01E6DA4E}"/>
    <cellStyle name="Currency 5 3 2 3 4 4" xfId="10109" xr:uid="{DBC3C5F5-C433-4A29-9B7D-F80013C5ADC8}"/>
    <cellStyle name="Currency 5 3 2 3 4 5" xfId="18538" xr:uid="{EA6C4B6A-E989-4C0F-8ECB-2BD69B5AD1C1}"/>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2 2 2" xfId="16885" xr:uid="{4F8F9F38-07F6-406F-B34C-3C9D29BF6B9F}"/>
    <cellStyle name="Currency 5 3 2 3 5 2 2 3" xfId="25313" xr:uid="{76C3F0DA-0801-4987-8DDE-7818ACFAC005}"/>
    <cellStyle name="Currency 5 3 2 3 5 2 3" xfId="12667" xr:uid="{8EDDCE75-8FA9-47A4-AE8E-D3B6F2748E1D}"/>
    <cellStyle name="Currency 5 3 2 3 5 2 4" xfId="21096" xr:uid="{4F35909E-2485-4814-B56E-361699FBF82B}"/>
    <cellStyle name="Currency 5 3 2 3 5 3" xfId="6311" xr:uid="{00000000-0005-0000-0000-0000C30C0000}"/>
    <cellStyle name="Currency 5 3 2 3 5 3 2" xfId="14740" xr:uid="{F0DD159C-AE7D-4087-8FFC-57B25C2DED01}"/>
    <cellStyle name="Currency 5 3 2 3 5 3 3" xfId="23168" xr:uid="{730EB4D0-E24A-491D-9775-516E40610F89}"/>
    <cellStyle name="Currency 5 3 2 3 5 4" xfId="10522" xr:uid="{8DDD2F06-9315-4240-B187-266BCA126E56}"/>
    <cellStyle name="Currency 5 3 2 3 5 5" xfId="18951" xr:uid="{6E973A4A-7D17-4465-9B72-3EE34A60A716}"/>
    <cellStyle name="Currency 5 3 2 3 6" xfId="2438" xr:uid="{00000000-0005-0000-0000-0000C40C0000}"/>
    <cellStyle name="Currency 5 3 2 3 6 2" xfId="6724" xr:uid="{00000000-0005-0000-0000-0000C50C0000}"/>
    <cellStyle name="Currency 5 3 2 3 6 2 2" xfId="15153" xr:uid="{21520F59-20A3-4761-B816-E6812F28A4C1}"/>
    <cellStyle name="Currency 5 3 2 3 6 2 3" xfId="23581" xr:uid="{3D50C589-43D5-4D8E-8188-FCE1EB64D972}"/>
    <cellStyle name="Currency 5 3 2 3 6 3" xfId="10935" xr:uid="{5A041AD6-3D01-4E82-B9F5-A1E5BC375C7F}"/>
    <cellStyle name="Currency 5 3 2 3 6 4" xfId="19364" xr:uid="{D15E865B-0359-42B3-8945-58A48B002C60}"/>
    <cellStyle name="Currency 5 3 2 3 7" xfId="2735" xr:uid="{00000000-0005-0000-0000-0000C60C0000}"/>
    <cellStyle name="Currency 5 3 2 3 8" xfId="2816" xr:uid="{00000000-0005-0000-0000-0000C70C0000}"/>
    <cellStyle name="Currency 5 3 2 3 8 2" xfId="7041" xr:uid="{00000000-0005-0000-0000-0000C80C0000}"/>
    <cellStyle name="Currency 5 3 2 3 8 2 2" xfId="15470" xr:uid="{8AE530D7-CEB8-4D6A-B75C-91A7AB1738C7}"/>
    <cellStyle name="Currency 5 3 2 3 8 2 3" xfId="23898" xr:uid="{585345D5-47DB-48F2-BDA5-EFDD82C8005C}"/>
    <cellStyle name="Currency 5 3 2 3 8 3" xfId="11252" xr:uid="{CA20B7FC-0CAD-49FE-8146-F653D6FD4882}"/>
    <cellStyle name="Currency 5 3 2 3 8 4" xfId="19681" xr:uid="{0B3FA32B-9523-4D6E-9282-627AD24754BB}"/>
    <cellStyle name="Currency 5 3 2 3 9" xfId="4658" xr:uid="{00000000-0005-0000-0000-0000C90C0000}"/>
    <cellStyle name="Currency 5 3 2 3 9 2" xfId="13087" xr:uid="{41E88BFA-1300-4167-A1C8-50A7A0661054}"/>
    <cellStyle name="Currency 5 3 2 3 9 3" xfId="21515" xr:uid="{30F2D215-8C84-4C4D-A3DA-CD9C26A1BED0}"/>
    <cellStyle name="Currency 5 3 2 4" xfId="737" xr:uid="{00000000-0005-0000-0000-0000CA0C0000}"/>
    <cellStyle name="Currency 5 3 2 4 2" xfId="2990" xr:uid="{00000000-0005-0000-0000-0000CB0C0000}"/>
    <cellStyle name="Currency 5 3 2 4 2 2" xfId="7214" xr:uid="{00000000-0005-0000-0000-0000CC0C0000}"/>
    <cellStyle name="Currency 5 3 2 4 2 2 2" xfId="15643" xr:uid="{1D3BEF7F-B938-421F-A588-D7553C80C464}"/>
    <cellStyle name="Currency 5 3 2 4 2 2 3" xfId="24071" xr:uid="{240CBA99-7DBC-463E-A60E-7DAD9678DAF8}"/>
    <cellStyle name="Currency 5 3 2 4 2 3" xfId="11425" xr:uid="{6D044C00-7D20-413E-BDD1-6C72AE8C34B3}"/>
    <cellStyle name="Currency 5 3 2 4 2 4" xfId="19854" xr:uid="{77AD3B43-48C5-41A2-8EFC-83A2D7CBD276}"/>
    <cellStyle name="Currency 5 3 2 4 3" xfId="5069" xr:uid="{00000000-0005-0000-0000-0000CD0C0000}"/>
    <cellStyle name="Currency 5 3 2 4 3 2" xfId="13498" xr:uid="{7960F6E9-4877-4447-9AD0-BF5D93826E12}"/>
    <cellStyle name="Currency 5 3 2 4 3 3" xfId="21926" xr:uid="{16E5F47E-84CB-4A9E-A5CA-6177907A6B72}"/>
    <cellStyle name="Currency 5 3 2 4 4" xfId="9280" xr:uid="{F0F2C0D6-362F-44B6-A121-8672657BFD13}"/>
    <cellStyle name="Currency 5 3 2 4 5" xfId="17709" xr:uid="{3DBA4FF1-97F9-4E14-A799-86AAF392878F}"/>
    <cellStyle name="Currency 5 3 2 5" xfId="1172" xr:uid="{00000000-0005-0000-0000-0000CE0C0000}"/>
    <cellStyle name="Currency 5 3 2 5 2" xfId="3403" xr:uid="{00000000-0005-0000-0000-0000CF0C0000}"/>
    <cellStyle name="Currency 5 3 2 5 2 2" xfId="7627" xr:uid="{00000000-0005-0000-0000-0000D00C0000}"/>
    <cellStyle name="Currency 5 3 2 5 2 2 2" xfId="16056" xr:uid="{6190460E-AC65-4E1A-BF93-A82F422B67D0}"/>
    <cellStyle name="Currency 5 3 2 5 2 2 3" xfId="24484" xr:uid="{7F4F973D-F668-4514-8FA1-A8AA41A4D338}"/>
    <cellStyle name="Currency 5 3 2 5 2 3" xfId="11838" xr:uid="{125F6871-AFD7-417A-821C-C6720ED575A8}"/>
    <cellStyle name="Currency 5 3 2 5 2 4" xfId="20267" xr:uid="{16CC13E5-AA35-42DB-B689-3ADFE5CC442E}"/>
    <cellStyle name="Currency 5 3 2 5 3" xfId="5482" xr:uid="{00000000-0005-0000-0000-0000D10C0000}"/>
    <cellStyle name="Currency 5 3 2 5 3 2" xfId="13911" xr:uid="{DA36B994-5835-4255-A79B-89E65B1FD532}"/>
    <cellStyle name="Currency 5 3 2 5 3 3" xfId="22339" xr:uid="{E3C3E1EA-EC49-476A-9A06-FEBFA2207F19}"/>
    <cellStyle name="Currency 5 3 2 5 4" xfId="9693" xr:uid="{CACE488F-3A04-4AA5-8ECA-CE9DD2089A0E}"/>
    <cellStyle name="Currency 5 3 2 5 5" xfId="18122" xr:uid="{10F7803D-C4FF-45BE-972B-15D505B58B01}"/>
    <cellStyle name="Currency 5 3 2 6" xfId="1586" xr:uid="{00000000-0005-0000-0000-0000D20C0000}"/>
    <cellStyle name="Currency 5 3 2 6 2" xfId="3816" xr:uid="{00000000-0005-0000-0000-0000D30C0000}"/>
    <cellStyle name="Currency 5 3 2 6 2 2" xfId="8040" xr:uid="{00000000-0005-0000-0000-0000D40C0000}"/>
    <cellStyle name="Currency 5 3 2 6 2 2 2" xfId="16469" xr:uid="{D6F3BFFE-C1E0-4392-B562-18E4E14238C7}"/>
    <cellStyle name="Currency 5 3 2 6 2 2 3" xfId="24897" xr:uid="{9D4C3E7F-8806-4140-B964-BAEA07436089}"/>
    <cellStyle name="Currency 5 3 2 6 2 3" xfId="12251" xr:uid="{71E17EBA-3112-4738-B0D6-D4A5CFFC6010}"/>
    <cellStyle name="Currency 5 3 2 6 2 4" xfId="20680" xr:uid="{D79CA26F-85DF-4E46-BDE5-F3DE3E1A0909}"/>
    <cellStyle name="Currency 5 3 2 6 3" xfId="5895" xr:uid="{00000000-0005-0000-0000-0000D50C0000}"/>
    <cellStyle name="Currency 5 3 2 6 3 2" xfId="14324" xr:uid="{15688F54-4DA5-4DF9-A541-F367AAEF12D8}"/>
    <cellStyle name="Currency 5 3 2 6 3 3" xfId="22752" xr:uid="{57729361-800E-4AE7-BE6A-D9682CA29A9A}"/>
    <cellStyle name="Currency 5 3 2 6 4" xfId="10106" xr:uid="{A91B058B-C43D-4FBF-B51F-135917E7659A}"/>
    <cellStyle name="Currency 5 3 2 6 5" xfId="18535" xr:uid="{AB95F06B-4EEB-4C93-AA6D-02497C60BA42}"/>
    <cellStyle name="Currency 5 3 2 7" xfId="2000" xr:uid="{00000000-0005-0000-0000-0000D60C0000}"/>
    <cellStyle name="Currency 5 3 2 7 2" xfId="4229" xr:uid="{00000000-0005-0000-0000-0000D70C0000}"/>
    <cellStyle name="Currency 5 3 2 7 2 2" xfId="8453" xr:uid="{00000000-0005-0000-0000-0000D80C0000}"/>
    <cellStyle name="Currency 5 3 2 7 2 2 2" xfId="16882" xr:uid="{6355B2D7-0954-4429-B883-942C22CCA7A7}"/>
    <cellStyle name="Currency 5 3 2 7 2 2 3" xfId="25310" xr:uid="{9D093000-6781-431A-BC93-BFF54B881EDF}"/>
    <cellStyle name="Currency 5 3 2 7 2 3" xfId="12664" xr:uid="{D4AFCAE4-878A-435D-A44C-B4CDF03FD0D2}"/>
    <cellStyle name="Currency 5 3 2 7 2 4" xfId="21093" xr:uid="{933394A3-BD64-40CC-B96B-2854C77AB50A}"/>
    <cellStyle name="Currency 5 3 2 7 3" xfId="6308" xr:uid="{00000000-0005-0000-0000-0000D90C0000}"/>
    <cellStyle name="Currency 5 3 2 7 3 2" xfId="14737" xr:uid="{5EFBD3E4-9A9F-4847-9155-352E28E0CBBF}"/>
    <cellStyle name="Currency 5 3 2 7 3 3" xfId="23165" xr:uid="{C34A8C38-A1A8-403B-9D67-39F8B8E7C1CA}"/>
    <cellStyle name="Currency 5 3 2 7 4" xfId="10519" xr:uid="{96CF936D-4389-4720-8374-43A9063D6004}"/>
    <cellStyle name="Currency 5 3 2 7 5" xfId="18948" xr:uid="{3204FBB3-5453-43ED-993E-3A5762CF97C0}"/>
    <cellStyle name="Currency 5 3 2 8" xfId="2435" xr:uid="{00000000-0005-0000-0000-0000DA0C0000}"/>
    <cellStyle name="Currency 5 3 2 8 2" xfId="6721" xr:uid="{00000000-0005-0000-0000-0000DB0C0000}"/>
    <cellStyle name="Currency 5 3 2 8 2 2" xfId="15150" xr:uid="{77202A29-860B-467D-B1F5-EE5FC3577273}"/>
    <cellStyle name="Currency 5 3 2 8 2 3" xfId="23578" xr:uid="{EFFB8E38-B2F0-4177-9C31-2E606C3D58B1}"/>
    <cellStyle name="Currency 5 3 2 8 3" xfId="10932" xr:uid="{3C74C044-B52D-4D42-8733-1EA696C0C627}"/>
    <cellStyle name="Currency 5 3 2 8 4" xfId="19361" xr:uid="{BF72E861-2C93-45CF-A0A9-343227007076}"/>
    <cellStyle name="Currency 5 3 2 9" xfId="2732" xr:uid="{00000000-0005-0000-0000-0000DC0C0000}"/>
    <cellStyle name="Currency 5 3 3" xfId="214" xr:uid="{00000000-0005-0000-0000-0000DD0C0000}"/>
    <cellStyle name="Currency 5 3 3 10" xfId="4659" xr:uid="{00000000-0005-0000-0000-0000DE0C0000}"/>
    <cellStyle name="Currency 5 3 3 10 2" xfId="13088" xr:uid="{F8843119-3C88-4612-A0F6-07FC1248A43C}"/>
    <cellStyle name="Currency 5 3 3 10 3" xfId="21516" xr:uid="{27FB5087-E7CF-4266-99C8-EE5C9966C4C3}"/>
    <cellStyle name="Currency 5 3 3 11" xfId="8870" xr:uid="{7ABC5BC6-6DAE-4954-BB1C-0EBAF9C25DD0}"/>
    <cellStyle name="Currency 5 3 3 12" xfId="17299" xr:uid="{DCB16ED0-5FEC-468C-A179-65442467761A}"/>
    <cellStyle name="Currency 5 3 3 2" xfId="215" xr:uid="{00000000-0005-0000-0000-0000DF0C0000}"/>
    <cellStyle name="Currency 5 3 3 2 10" xfId="8871" xr:uid="{79A32537-5639-48C0-B8BC-8CD3582AE0B4}"/>
    <cellStyle name="Currency 5 3 3 2 11" xfId="17300" xr:uid="{5EFED4A5-64F5-4D24-BFB5-FD3C7F5FB841}"/>
    <cellStyle name="Currency 5 3 3 2 2" xfId="742" xr:uid="{00000000-0005-0000-0000-0000E00C0000}"/>
    <cellStyle name="Currency 5 3 3 2 2 2" xfId="2995" xr:uid="{00000000-0005-0000-0000-0000E10C0000}"/>
    <cellStyle name="Currency 5 3 3 2 2 2 2" xfId="7219" xr:uid="{00000000-0005-0000-0000-0000E20C0000}"/>
    <cellStyle name="Currency 5 3 3 2 2 2 2 2" xfId="15648" xr:uid="{12EF386A-51F4-4FAE-A585-851A8BC39D08}"/>
    <cellStyle name="Currency 5 3 3 2 2 2 2 3" xfId="24076" xr:uid="{81A9EA5A-23EE-4B9A-8C13-318E19685F08}"/>
    <cellStyle name="Currency 5 3 3 2 2 2 3" xfId="11430" xr:uid="{7798DCBE-F543-4DB4-AA62-0623FA740E9C}"/>
    <cellStyle name="Currency 5 3 3 2 2 2 4" xfId="19859" xr:uid="{8DFF84C0-48BF-4004-8E1A-4D34345A5921}"/>
    <cellStyle name="Currency 5 3 3 2 2 3" xfId="5074" xr:uid="{00000000-0005-0000-0000-0000E30C0000}"/>
    <cellStyle name="Currency 5 3 3 2 2 3 2" xfId="13503" xr:uid="{C81305AB-E0F8-4143-82E8-43B91167219B}"/>
    <cellStyle name="Currency 5 3 3 2 2 3 3" xfId="21931" xr:uid="{F1C6FA65-8782-4FA7-846D-93A23A34FB0A}"/>
    <cellStyle name="Currency 5 3 3 2 2 4" xfId="9285" xr:uid="{DB08A600-4DC2-4458-92E0-76951C973279}"/>
    <cellStyle name="Currency 5 3 3 2 2 5" xfId="17714" xr:uid="{641DDE10-D86E-4C4C-93CA-D5EFAEA55D9D}"/>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2 2 2" xfId="16061" xr:uid="{53E27F3A-0F30-4EC9-9ED8-8A6B3447A61B}"/>
    <cellStyle name="Currency 5 3 3 2 3 2 2 3" xfId="24489" xr:uid="{881B5146-62BD-4871-949D-E908158B4467}"/>
    <cellStyle name="Currency 5 3 3 2 3 2 3" xfId="11843" xr:uid="{1077F4B7-A3A2-42B9-8D52-9676B254981E}"/>
    <cellStyle name="Currency 5 3 3 2 3 2 4" xfId="20272" xr:uid="{266CD6CD-4BB9-4DD0-A851-95447DA0D4E5}"/>
    <cellStyle name="Currency 5 3 3 2 3 3" xfId="5487" xr:uid="{00000000-0005-0000-0000-0000E70C0000}"/>
    <cellStyle name="Currency 5 3 3 2 3 3 2" xfId="13916" xr:uid="{B034FDE3-F6D4-4B5F-9B45-C728D478DE0D}"/>
    <cellStyle name="Currency 5 3 3 2 3 3 3" xfId="22344" xr:uid="{CC6FAF7F-FE4F-4D43-9BD0-52F8ACF3608D}"/>
    <cellStyle name="Currency 5 3 3 2 3 4" xfId="9698" xr:uid="{B1B83A8F-9D91-46E1-979B-3001876E96E5}"/>
    <cellStyle name="Currency 5 3 3 2 3 5" xfId="18127" xr:uid="{A96DE47C-E43E-4F22-A4BF-465DFA625C31}"/>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2 2 2" xfId="16474" xr:uid="{8EE2A740-ECA5-4E9A-A770-F711325FAE3F}"/>
    <cellStyle name="Currency 5 3 3 2 4 2 2 3" xfId="24902" xr:uid="{5D356FFB-DA81-468C-BE50-D99CCCE8DF6D}"/>
    <cellStyle name="Currency 5 3 3 2 4 2 3" xfId="12256" xr:uid="{3A30E2F3-BAAA-4386-8C23-A6E5B6AE20D6}"/>
    <cellStyle name="Currency 5 3 3 2 4 2 4" xfId="20685" xr:uid="{F4BECA4A-7349-4504-A054-7C0D7DDDAE26}"/>
    <cellStyle name="Currency 5 3 3 2 4 3" xfId="5900" xr:uid="{00000000-0005-0000-0000-0000EB0C0000}"/>
    <cellStyle name="Currency 5 3 3 2 4 3 2" xfId="14329" xr:uid="{AF41C144-CA3E-40A2-A3BC-348D926A23F5}"/>
    <cellStyle name="Currency 5 3 3 2 4 3 3" xfId="22757" xr:uid="{37B4BBB6-09BF-4C6F-95D0-B70C49AB8547}"/>
    <cellStyle name="Currency 5 3 3 2 4 4" xfId="10111" xr:uid="{A6879A10-546E-4C24-BD15-6C137D9AA92C}"/>
    <cellStyle name="Currency 5 3 3 2 4 5" xfId="18540" xr:uid="{49BAE7A6-F279-4B65-B9D7-B7E43C010644}"/>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2 2 2" xfId="16887" xr:uid="{051F891E-519E-44B9-A2F9-DE80017510C2}"/>
    <cellStyle name="Currency 5 3 3 2 5 2 2 3" xfId="25315" xr:uid="{D34A8B86-32D4-4151-A147-9839FCB12AC8}"/>
    <cellStyle name="Currency 5 3 3 2 5 2 3" xfId="12669" xr:uid="{6A14C32C-8726-4A22-BC05-98F757ACD8F2}"/>
    <cellStyle name="Currency 5 3 3 2 5 2 4" xfId="21098" xr:uid="{1AFD0B24-CCDF-4ED2-A5B6-5F22D8D47BD0}"/>
    <cellStyle name="Currency 5 3 3 2 5 3" xfId="6313" xr:uid="{00000000-0005-0000-0000-0000EF0C0000}"/>
    <cellStyle name="Currency 5 3 3 2 5 3 2" xfId="14742" xr:uid="{5C951601-EC16-4E81-A9BF-5C3839795779}"/>
    <cellStyle name="Currency 5 3 3 2 5 3 3" xfId="23170" xr:uid="{3B269155-42D4-4D86-8EB5-6B0D24FE87D6}"/>
    <cellStyle name="Currency 5 3 3 2 5 4" xfId="10524" xr:uid="{A17DF427-84ED-43AD-8BCE-CB49787713EA}"/>
    <cellStyle name="Currency 5 3 3 2 5 5" xfId="18953" xr:uid="{24EB5C38-8FD3-498D-B217-19397F559077}"/>
    <cellStyle name="Currency 5 3 3 2 6" xfId="2440" xr:uid="{00000000-0005-0000-0000-0000F00C0000}"/>
    <cellStyle name="Currency 5 3 3 2 6 2" xfId="6726" xr:uid="{00000000-0005-0000-0000-0000F10C0000}"/>
    <cellStyle name="Currency 5 3 3 2 6 2 2" xfId="15155" xr:uid="{F8B89E4F-CC94-4D56-8C0E-C754A2A13943}"/>
    <cellStyle name="Currency 5 3 3 2 6 2 3" xfId="23583" xr:uid="{8601B9E9-3D78-493A-AED0-C8499EDE4AB9}"/>
    <cellStyle name="Currency 5 3 3 2 6 3" xfId="10937" xr:uid="{51279C7E-8F65-49A1-94CB-817F54D58190}"/>
    <cellStyle name="Currency 5 3 3 2 6 4" xfId="19366" xr:uid="{D09CFE21-F5FB-4345-9B8B-D6780C6208F1}"/>
    <cellStyle name="Currency 5 3 3 2 7" xfId="2737" xr:uid="{00000000-0005-0000-0000-0000F20C0000}"/>
    <cellStyle name="Currency 5 3 3 2 8" xfId="2818" xr:uid="{00000000-0005-0000-0000-0000F30C0000}"/>
    <cellStyle name="Currency 5 3 3 2 8 2" xfId="7043" xr:uid="{00000000-0005-0000-0000-0000F40C0000}"/>
    <cellStyle name="Currency 5 3 3 2 8 2 2" xfId="15472" xr:uid="{E8B4FC09-EEA6-4FAC-AF67-C3879744D431}"/>
    <cellStyle name="Currency 5 3 3 2 8 2 3" xfId="23900" xr:uid="{2479809E-FCA2-4F99-BE42-50D7C283B6FE}"/>
    <cellStyle name="Currency 5 3 3 2 8 3" xfId="11254" xr:uid="{55E2227A-804C-44F9-AA01-5E83B7D72D40}"/>
    <cellStyle name="Currency 5 3 3 2 8 4" xfId="19683" xr:uid="{7F3A609A-0EA2-4777-A2FD-D3280FA4FA33}"/>
    <cellStyle name="Currency 5 3 3 2 9" xfId="4660" xr:uid="{00000000-0005-0000-0000-0000F50C0000}"/>
    <cellStyle name="Currency 5 3 3 2 9 2" xfId="13089" xr:uid="{F8719256-6FAF-4869-94E0-C92C6317D200}"/>
    <cellStyle name="Currency 5 3 3 2 9 3" xfId="21517" xr:uid="{D033EB3F-2C10-4125-B832-A972BBDFA8C6}"/>
    <cellStyle name="Currency 5 3 3 3" xfId="741" xr:uid="{00000000-0005-0000-0000-0000F60C0000}"/>
    <cellStyle name="Currency 5 3 3 3 2" xfId="2994" xr:uid="{00000000-0005-0000-0000-0000F70C0000}"/>
    <cellStyle name="Currency 5 3 3 3 2 2" xfId="7218" xr:uid="{00000000-0005-0000-0000-0000F80C0000}"/>
    <cellStyle name="Currency 5 3 3 3 2 2 2" xfId="15647" xr:uid="{581A9CED-CB47-4BE1-BEDC-96536C3568FB}"/>
    <cellStyle name="Currency 5 3 3 3 2 2 3" xfId="24075" xr:uid="{18E04D60-2F85-40E5-8AF3-0F61CB62DC23}"/>
    <cellStyle name="Currency 5 3 3 3 2 3" xfId="11429" xr:uid="{1B87674C-9134-4042-BF4E-937CA939E529}"/>
    <cellStyle name="Currency 5 3 3 3 2 4" xfId="19858" xr:uid="{92F9C8B8-E3A5-4F85-BA3D-AD297B44FFAC}"/>
    <cellStyle name="Currency 5 3 3 3 3" xfId="5073" xr:uid="{00000000-0005-0000-0000-0000F90C0000}"/>
    <cellStyle name="Currency 5 3 3 3 3 2" xfId="13502" xr:uid="{9F306EFC-C8A5-4313-8D4E-7DBCB8F7588F}"/>
    <cellStyle name="Currency 5 3 3 3 3 3" xfId="21930" xr:uid="{9FAABCDD-77EE-4B53-AC16-223D3254F7D2}"/>
    <cellStyle name="Currency 5 3 3 3 4" xfId="9284" xr:uid="{C7F6670C-E76C-4F07-8EA6-BB408BFF6CBA}"/>
    <cellStyle name="Currency 5 3 3 3 5" xfId="17713" xr:uid="{74BF52B5-CA4A-4C16-94EB-0E48054EC71B}"/>
    <cellStyle name="Currency 5 3 3 4" xfId="1176" xr:uid="{00000000-0005-0000-0000-0000FA0C0000}"/>
    <cellStyle name="Currency 5 3 3 4 2" xfId="3407" xr:uid="{00000000-0005-0000-0000-0000FB0C0000}"/>
    <cellStyle name="Currency 5 3 3 4 2 2" xfId="7631" xr:uid="{00000000-0005-0000-0000-0000FC0C0000}"/>
    <cellStyle name="Currency 5 3 3 4 2 2 2" xfId="16060" xr:uid="{247E8F85-DA37-4324-BA9A-997C557E97F9}"/>
    <cellStyle name="Currency 5 3 3 4 2 2 3" xfId="24488" xr:uid="{5F7D5140-4B38-4DE5-887E-FD7306BBE752}"/>
    <cellStyle name="Currency 5 3 3 4 2 3" xfId="11842" xr:uid="{54DFFBC4-1804-4D65-8F27-F4C0E5B971FD}"/>
    <cellStyle name="Currency 5 3 3 4 2 4" xfId="20271" xr:uid="{8EA718D2-1760-492D-85DD-E3A47A8329CF}"/>
    <cellStyle name="Currency 5 3 3 4 3" xfId="5486" xr:uid="{00000000-0005-0000-0000-0000FD0C0000}"/>
    <cellStyle name="Currency 5 3 3 4 3 2" xfId="13915" xr:uid="{9E98B32C-EF3B-4F5E-8F9F-F256555AAAE0}"/>
    <cellStyle name="Currency 5 3 3 4 3 3" xfId="22343" xr:uid="{0F5D6282-FE3A-4F8D-85E0-58EF558CE2B5}"/>
    <cellStyle name="Currency 5 3 3 4 4" xfId="9697" xr:uid="{0A4FD606-E2FC-4E64-8A51-FDBDDDFB8175}"/>
    <cellStyle name="Currency 5 3 3 4 5" xfId="18126" xr:uid="{92AE8F32-850D-478C-9CC8-1F353809EA9B}"/>
    <cellStyle name="Currency 5 3 3 5" xfId="1590" xr:uid="{00000000-0005-0000-0000-0000FE0C0000}"/>
    <cellStyle name="Currency 5 3 3 5 2" xfId="3820" xr:uid="{00000000-0005-0000-0000-0000FF0C0000}"/>
    <cellStyle name="Currency 5 3 3 5 2 2" xfId="8044" xr:uid="{00000000-0005-0000-0000-0000000D0000}"/>
    <cellStyle name="Currency 5 3 3 5 2 2 2" xfId="16473" xr:uid="{6F4A941F-A53D-4F6B-BF5E-AEDF61898F65}"/>
    <cellStyle name="Currency 5 3 3 5 2 2 3" xfId="24901" xr:uid="{8D9E9ACA-B1DF-4DBE-B9A2-D45E052A98C6}"/>
    <cellStyle name="Currency 5 3 3 5 2 3" xfId="12255" xr:uid="{3D72D86D-86A8-45E1-A2DD-F4661D59D87D}"/>
    <cellStyle name="Currency 5 3 3 5 2 4" xfId="20684" xr:uid="{8D0FE091-FF94-4FB0-A85D-590CB2BB6425}"/>
    <cellStyle name="Currency 5 3 3 5 3" xfId="5899" xr:uid="{00000000-0005-0000-0000-0000010D0000}"/>
    <cellStyle name="Currency 5 3 3 5 3 2" xfId="14328" xr:uid="{6D1BDCE6-C544-49BA-80BB-B0640AE86FA4}"/>
    <cellStyle name="Currency 5 3 3 5 3 3" xfId="22756" xr:uid="{8A8EBDFB-3CF5-4E76-B5B1-198E727AE515}"/>
    <cellStyle name="Currency 5 3 3 5 4" xfId="10110" xr:uid="{A7F4ED1C-47B9-49B2-94D3-6C13A6058E55}"/>
    <cellStyle name="Currency 5 3 3 5 5" xfId="18539" xr:uid="{97F2A22A-C0CA-4C92-B275-E60DBB1B7BBC}"/>
    <cellStyle name="Currency 5 3 3 6" xfId="2004" xr:uid="{00000000-0005-0000-0000-0000020D0000}"/>
    <cellStyle name="Currency 5 3 3 6 2" xfId="4233" xr:uid="{00000000-0005-0000-0000-0000030D0000}"/>
    <cellStyle name="Currency 5 3 3 6 2 2" xfId="8457" xr:uid="{00000000-0005-0000-0000-0000040D0000}"/>
    <cellStyle name="Currency 5 3 3 6 2 2 2" xfId="16886" xr:uid="{99755C02-4900-4D7D-BDAA-58AF1F3E4214}"/>
    <cellStyle name="Currency 5 3 3 6 2 2 3" xfId="25314" xr:uid="{6201A7BD-EE17-425A-8A99-E2EA076532DD}"/>
    <cellStyle name="Currency 5 3 3 6 2 3" xfId="12668" xr:uid="{931B256F-D4DB-4D35-95EC-81E24EB7B7D2}"/>
    <cellStyle name="Currency 5 3 3 6 2 4" xfId="21097" xr:uid="{BEF75DB1-BB7C-41D0-8DB2-F2F8343788D3}"/>
    <cellStyle name="Currency 5 3 3 6 3" xfId="6312" xr:uid="{00000000-0005-0000-0000-0000050D0000}"/>
    <cellStyle name="Currency 5 3 3 6 3 2" xfId="14741" xr:uid="{AE7177DB-C869-46F6-8AF7-072FCF5372FE}"/>
    <cellStyle name="Currency 5 3 3 6 3 3" xfId="23169" xr:uid="{69A3B09E-DF4F-4690-8E8F-C82152751D48}"/>
    <cellStyle name="Currency 5 3 3 6 4" xfId="10523" xr:uid="{808BB5CB-039C-4CDB-B99B-FE09B58C7238}"/>
    <cellStyle name="Currency 5 3 3 6 5" xfId="18952" xr:uid="{39175CEF-06BB-443A-9542-0972FC48711D}"/>
    <cellStyle name="Currency 5 3 3 7" xfId="2439" xr:uid="{00000000-0005-0000-0000-0000060D0000}"/>
    <cellStyle name="Currency 5 3 3 7 2" xfId="6725" xr:uid="{00000000-0005-0000-0000-0000070D0000}"/>
    <cellStyle name="Currency 5 3 3 7 2 2" xfId="15154" xr:uid="{D854C370-491D-4F31-AAEC-E652C362CE20}"/>
    <cellStyle name="Currency 5 3 3 7 2 3" xfId="23582" xr:uid="{B0EF5F13-AEF0-431D-ABDA-E998975886CA}"/>
    <cellStyle name="Currency 5 3 3 7 3" xfId="10936" xr:uid="{2F490C4D-4A2B-410D-8421-AFAF26F6436D}"/>
    <cellStyle name="Currency 5 3 3 7 4" xfId="19365" xr:uid="{24FB3352-9806-468F-BF75-DA6773BC1762}"/>
    <cellStyle name="Currency 5 3 3 8" xfId="2736" xr:uid="{00000000-0005-0000-0000-0000080D0000}"/>
    <cellStyle name="Currency 5 3 3 9" xfId="2817" xr:uid="{00000000-0005-0000-0000-0000090D0000}"/>
    <cellStyle name="Currency 5 3 3 9 2" xfId="7042" xr:uid="{00000000-0005-0000-0000-00000A0D0000}"/>
    <cellStyle name="Currency 5 3 3 9 2 2" xfId="15471" xr:uid="{C3F3B554-46C8-4203-9AEE-C2846B24F323}"/>
    <cellStyle name="Currency 5 3 3 9 2 3" xfId="23899" xr:uid="{D176D7CA-16A1-47A7-9585-EC38FF4D2766}"/>
    <cellStyle name="Currency 5 3 3 9 3" xfId="11253" xr:uid="{C3CA7CAD-0FFA-40EA-A32B-AFDF5F50B78B}"/>
    <cellStyle name="Currency 5 3 3 9 4" xfId="19682" xr:uid="{A753E502-7A52-41BB-87DF-034A81306102}"/>
    <cellStyle name="Currency 5 3 4" xfId="216" xr:uid="{00000000-0005-0000-0000-00000B0D0000}"/>
    <cellStyle name="Currency 5 3 4 10" xfId="8872" xr:uid="{C6B97D08-561B-4EAE-A7D4-2D232ADE70D2}"/>
    <cellStyle name="Currency 5 3 4 11" xfId="17301" xr:uid="{E7B30DCE-633F-4937-ABD0-9E32F6ACD24F}"/>
    <cellStyle name="Currency 5 3 4 2" xfId="743" xr:uid="{00000000-0005-0000-0000-00000C0D0000}"/>
    <cellStyle name="Currency 5 3 4 2 2" xfId="2996" xr:uid="{00000000-0005-0000-0000-00000D0D0000}"/>
    <cellStyle name="Currency 5 3 4 2 2 2" xfId="7220" xr:uid="{00000000-0005-0000-0000-00000E0D0000}"/>
    <cellStyle name="Currency 5 3 4 2 2 2 2" xfId="15649" xr:uid="{1A63047B-CE71-4547-B05E-1AA4BBA3B351}"/>
    <cellStyle name="Currency 5 3 4 2 2 2 3" xfId="24077" xr:uid="{0D10CBE8-BEE2-470B-B742-599C64201282}"/>
    <cellStyle name="Currency 5 3 4 2 2 3" xfId="11431" xr:uid="{35FB7C3E-0E07-4176-8F55-7A31FF1E1F14}"/>
    <cellStyle name="Currency 5 3 4 2 2 4" xfId="19860" xr:uid="{910A5490-3E2C-4E56-892A-43CB1861F77B}"/>
    <cellStyle name="Currency 5 3 4 2 3" xfId="5075" xr:uid="{00000000-0005-0000-0000-00000F0D0000}"/>
    <cellStyle name="Currency 5 3 4 2 3 2" xfId="13504" xr:uid="{FFC71AD8-EF99-4491-8A41-3C8A82D607FB}"/>
    <cellStyle name="Currency 5 3 4 2 3 3" xfId="21932" xr:uid="{4B27B0F8-B2C1-4B1A-867B-CA0CD5C6290C}"/>
    <cellStyle name="Currency 5 3 4 2 4" xfId="9286" xr:uid="{99B423B9-D1D1-4D5E-A51B-B7DB4ACD226C}"/>
    <cellStyle name="Currency 5 3 4 2 5" xfId="17715" xr:uid="{A507CA03-44CE-4C70-AA9D-4C831E5498E0}"/>
    <cellStyle name="Currency 5 3 4 3" xfId="1178" xr:uid="{00000000-0005-0000-0000-0000100D0000}"/>
    <cellStyle name="Currency 5 3 4 3 2" xfId="3409" xr:uid="{00000000-0005-0000-0000-0000110D0000}"/>
    <cellStyle name="Currency 5 3 4 3 2 2" xfId="7633" xr:uid="{00000000-0005-0000-0000-0000120D0000}"/>
    <cellStyle name="Currency 5 3 4 3 2 2 2" xfId="16062" xr:uid="{C4AD5C79-281F-4A18-A781-86FD8A6ADDF5}"/>
    <cellStyle name="Currency 5 3 4 3 2 2 3" xfId="24490" xr:uid="{87E0B945-B800-488F-9E23-86450469A8AA}"/>
    <cellStyle name="Currency 5 3 4 3 2 3" xfId="11844" xr:uid="{5AC69EB1-4404-4D66-8B65-ABA748BA8DC7}"/>
    <cellStyle name="Currency 5 3 4 3 2 4" xfId="20273" xr:uid="{081F0708-5202-42A5-A722-33A0A1DEF658}"/>
    <cellStyle name="Currency 5 3 4 3 3" xfId="5488" xr:uid="{00000000-0005-0000-0000-0000130D0000}"/>
    <cellStyle name="Currency 5 3 4 3 3 2" xfId="13917" xr:uid="{52136894-615F-4B2D-8EBF-98D44F31AD91}"/>
    <cellStyle name="Currency 5 3 4 3 3 3" xfId="22345" xr:uid="{63DF3698-9FB8-4141-8F30-DC226C958989}"/>
    <cellStyle name="Currency 5 3 4 3 4" xfId="9699" xr:uid="{572004EE-5C8F-485B-AB91-7A8B8B5DFC24}"/>
    <cellStyle name="Currency 5 3 4 3 5" xfId="18128" xr:uid="{F88E9821-2ACF-440A-B0CD-29560C6C0FA3}"/>
    <cellStyle name="Currency 5 3 4 4" xfId="1592" xr:uid="{00000000-0005-0000-0000-0000140D0000}"/>
    <cellStyle name="Currency 5 3 4 4 2" xfId="3822" xr:uid="{00000000-0005-0000-0000-0000150D0000}"/>
    <cellStyle name="Currency 5 3 4 4 2 2" xfId="8046" xr:uid="{00000000-0005-0000-0000-0000160D0000}"/>
    <cellStyle name="Currency 5 3 4 4 2 2 2" xfId="16475" xr:uid="{A8A543D1-5084-4F67-A46D-1094EB868765}"/>
    <cellStyle name="Currency 5 3 4 4 2 2 3" xfId="24903" xr:uid="{C27064D9-DA7B-41B5-95A6-260E4643B1CC}"/>
    <cellStyle name="Currency 5 3 4 4 2 3" xfId="12257" xr:uid="{4AE986D2-C817-4AC8-A2FD-4ECA3930C1B2}"/>
    <cellStyle name="Currency 5 3 4 4 2 4" xfId="20686" xr:uid="{9E99E29B-9EFA-4743-8D04-04002BFE5A53}"/>
    <cellStyle name="Currency 5 3 4 4 3" xfId="5901" xr:uid="{00000000-0005-0000-0000-0000170D0000}"/>
    <cellStyle name="Currency 5 3 4 4 3 2" xfId="14330" xr:uid="{1003483A-0156-478D-A575-9DBA10CD32EA}"/>
    <cellStyle name="Currency 5 3 4 4 3 3" xfId="22758" xr:uid="{69D5CA23-0CA8-4F62-912C-579F381F9F26}"/>
    <cellStyle name="Currency 5 3 4 4 4" xfId="10112" xr:uid="{A754F6AA-E31F-49EA-9877-83AD6967DD6C}"/>
    <cellStyle name="Currency 5 3 4 4 5" xfId="18541" xr:uid="{5E3B0475-C10E-4638-AB6F-D61D75066AE8}"/>
    <cellStyle name="Currency 5 3 4 5" xfId="2006" xr:uid="{00000000-0005-0000-0000-0000180D0000}"/>
    <cellStyle name="Currency 5 3 4 5 2" xfId="4235" xr:uid="{00000000-0005-0000-0000-0000190D0000}"/>
    <cellStyle name="Currency 5 3 4 5 2 2" xfId="8459" xr:uid="{00000000-0005-0000-0000-00001A0D0000}"/>
    <cellStyle name="Currency 5 3 4 5 2 2 2" xfId="16888" xr:uid="{6CF9EC21-D07C-47EA-AFB1-BF6DD033C0C3}"/>
    <cellStyle name="Currency 5 3 4 5 2 2 3" xfId="25316" xr:uid="{2B6214E0-FED3-46C7-A029-B5366771D5AA}"/>
    <cellStyle name="Currency 5 3 4 5 2 3" xfId="12670" xr:uid="{EF9F57E7-0317-4649-B83D-E1B22B2CAC5A}"/>
    <cellStyle name="Currency 5 3 4 5 2 4" xfId="21099" xr:uid="{6DC8A05B-8C23-4ECB-82FD-57177F478DA4}"/>
    <cellStyle name="Currency 5 3 4 5 3" xfId="6314" xr:uid="{00000000-0005-0000-0000-00001B0D0000}"/>
    <cellStyle name="Currency 5 3 4 5 3 2" xfId="14743" xr:uid="{92E4BDAE-13AB-498D-AA18-46CB4318B6DA}"/>
    <cellStyle name="Currency 5 3 4 5 3 3" xfId="23171" xr:uid="{8B7DDF3F-AD87-461D-9548-F2C6CA831486}"/>
    <cellStyle name="Currency 5 3 4 5 4" xfId="10525" xr:uid="{4D34014A-5E8B-4D88-A4E8-45B133334F1E}"/>
    <cellStyle name="Currency 5 3 4 5 5" xfId="18954" xr:uid="{340EDA73-3696-4CB7-A0DB-879157752B39}"/>
    <cellStyle name="Currency 5 3 4 6" xfId="2441" xr:uid="{00000000-0005-0000-0000-00001C0D0000}"/>
    <cellStyle name="Currency 5 3 4 6 2" xfId="6727" xr:uid="{00000000-0005-0000-0000-00001D0D0000}"/>
    <cellStyle name="Currency 5 3 4 6 2 2" xfId="15156" xr:uid="{B9C8E2FB-A618-4284-B83D-74F289D952E2}"/>
    <cellStyle name="Currency 5 3 4 6 2 3" xfId="23584" xr:uid="{6C5E7EE2-F0BD-49F2-8AAD-305A8EFBD1A0}"/>
    <cellStyle name="Currency 5 3 4 6 3" xfId="10938" xr:uid="{E6FAFB7D-E4DE-455A-995F-77956FFA5B45}"/>
    <cellStyle name="Currency 5 3 4 6 4" xfId="19367" xr:uid="{E6A34BD1-B8DB-4A18-AAF1-ED6B1FE00935}"/>
    <cellStyle name="Currency 5 3 4 7" xfId="2738" xr:uid="{00000000-0005-0000-0000-00001E0D0000}"/>
    <cellStyle name="Currency 5 3 4 8" xfId="2819" xr:uid="{00000000-0005-0000-0000-00001F0D0000}"/>
    <cellStyle name="Currency 5 3 4 8 2" xfId="7044" xr:uid="{00000000-0005-0000-0000-0000200D0000}"/>
    <cellStyle name="Currency 5 3 4 8 2 2" xfId="15473" xr:uid="{4C960E84-E0BD-4213-B37A-DADC7926F00B}"/>
    <cellStyle name="Currency 5 3 4 8 2 3" xfId="23901" xr:uid="{37AA0354-62C4-40AF-819C-F12A16D88C7D}"/>
    <cellStyle name="Currency 5 3 4 8 3" xfId="11255" xr:uid="{0DED9C89-F5F4-4509-81A6-366D68CCAE60}"/>
    <cellStyle name="Currency 5 3 4 8 4" xfId="19684" xr:uid="{CE98F847-F051-444F-929A-72938EF9423A}"/>
    <cellStyle name="Currency 5 3 4 9" xfId="4661" xr:uid="{00000000-0005-0000-0000-0000210D0000}"/>
    <cellStyle name="Currency 5 3 4 9 2" xfId="13090" xr:uid="{A0BE1C06-B027-4DDE-B0A1-E9320BF2ECF6}"/>
    <cellStyle name="Currency 5 3 4 9 3" xfId="21518" xr:uid="{2202CEB7-BB18-49CF-9890-2C8AB513D217}"/>
    <cellStyle name="Currency 5 3 5" xfId="217" xr:uid="{00000000-0005-0000-0000-0000220D0000}"/>
    <cellStyle name="Currency 5 3 5 10" xfId="8873" xr:uid="{708FCFBE-0815-47E6-A337-D9A8C70F1315}"/>
    <cellStyle name="Currency 5 3 5 11" xfId="17302" xr:uid="{18988189-7146-44E8-8FE9-5A4C04F06490}"/>
    <cellStyle name="Currency 5 3 5 2" xfId="744" xr:uid="{00000000-0005-0000-0000-0000230D0000}"/>
    <cellStyle name="Currency 5 3 5 2 2" xfId="2997" xr:uid="{00000000-0005-0000-0000-0000240D0000}"/>
    <cellStyle name="Currency 5 3 5 2 2 2" xfId="7221" xr:uid="{00000000-0005-0000-0000-0000250D0000}"/>
    <cellStyle name="Currency 5 3 5 2 2 2 2" xfId="15650" xr:uid="{9B332553-396E-46F2-9F22-AF4A887DDE95}"/>
    <cellStyle name="Currency 5 3 5 2 2 2 3" xfId="24078" xr:uid="{587C12CA-B915-4BA4-B369-5F72DE46F69E}"/>
    <cellStyle name="Currency 5 3 5 2 2 3" xfId="11432" xr:uid="{E0B89CAA-FB46-4E94-8F74-7C41FD11F9FD}"/>
    <cellStyle name="Currency 5 3 5 2 2 4" xfId="19861" xr:uid="{CA41B8A2-06B4-4D98-B02A-B0F6FD7033A8}"/>
    <cellStyle name="Currency 5 3 5 2 3" xfId="5076" xr:uid="{00000000-0005-0000-0000-0000260D0000}"/>
    <cellStyle name="Currency 5 3 5 2 3 2" xfId="13505" xr:uid="{C65B9B07-3DBD-4DDF-8EF2-A671D3EF4916}"/>
    <cellStyle name="Currency 5 3 5 2 3 3" xfId="21933" xr:uid="{75AF515D-9C65-476F-88A7-DFA447C76A49}"/>
    <cellStyle name="Currency 5 3 5 2 4" xfId="9287" xr:uid="{B6F5F69D-7EB3-46CA-9474-2ECFDE3BC01C}"/>
    <cellStyle name="Currency 5 3 5 2 5" xfId="17716" xr:uid="{FD4CBA4E-10D2-4214-BA5C-B68E8C32B187}"/>
    <cellStyle name="Currency 5 3 5 3" xfId="1179" xr:uid="{00000000-0005-0000-0000-0000270D0000}"/>
    <cellStyle name="Currency 5 3 5 3 2" xfId="3410" xr:uid="{00000000-0005-0000-0000-0000280D0000}"/>
    <cellStyle name="Currency 5 3 5 3 2 2" xfId="7634" xr:uid="{00000000-0005-0000-0000-0000290D0000}"/>
    <cellStyle name="Currency 5 3 5 3 2 2 2" xfId="16063" xr:uid="{CFBB8001-6F62-4700-B92F-E07FE61BCABB}"/>
    <cellStyle name="Currency 5 3 5 3 2 2 3" xfId="24491" xr:uid="{84E751B9-4655-4686-AF49-A6D7971AC53F}"/>
    <cellStyle name="Currency 5 3 5 3 2 3" xfId="11845" xr:uid="{5802DB83-A972-4093-8018-3B611524CA82}"/>
    <cellStyle name="Currency 5 3 5 3 2 4" xfId="20274" xr:uid="{EB9DB7A5-C315-4445-A228-B8EA919E8023}"/>
    <cellStyle name="Currency 5 3 5 3 3" xfId="5489" xr:uid="{00000000-0005-0000-0000-00002A0D0000}"/>
    <cellStyle name="Currency 5 3 5 3 3 2" xfId="13918" xr:uid="{87080908-441C-4FC0-8E7B-231FFFBE65FC}"/>
    <cellStyle name="Currency 5 3 5 3 3 3" xfId="22346" xr:uid="{E16B6E90-D67F-4C69-8676-9A734FADFA2B}"/>
    <cellStyle name="Currency 5 3 5 3 4" xfId="9700" xr:uid="{0C026DBC-BCA9-4DB0-A100-4EB0CA9523DC}"/>
    <cellStyle name="Currency 5 3 5 3 5" xfId="18129" xr:uid="{2420FED4-897B-4F1E-B8FE-8F0B87330783}"/>
    <cellStyle name="Currency 5 3 5 4" xfId="1593" xr:uid="{00000000-0005-0000-0000-00002B0D0000}"/>
    <cellStyle name="Currency 5 3 5 4 2" xfId="3823" xr:uid="{00000000-0005-0000-0000-00002C0D0000}"/>
    <cellStyle name="Currency 5 3 5 4 2 2" xfId="8047" xr:uid="{00000000-0005-0000-0000-00002D0D0000}"/>
    <cellStyle name="Currency 5 3 5 4 2 2 2" xfId="16476" xr:uid="{A856E9F9-0901-4313-ABAD-7C7D37EECB52}"/>
    <cellStyle name="Currency 5 3 5 4 2 2 3" xfId="24904" xr:uid="{A7802F85-65B0-4C72-8FB3-5184B8F36EFD}"/>
    <cellStyle name="Currency 5 3 5 4 2 3" xfId="12258" xr:uid="{84A9FCAF-359D-4F4E-A9FE-3FA8ED635119}"/>
    <cellStyle name="Currency 5 3 5 4 2 4" xfId="20687" xr:uid="{05B49BDA-BA06-4CC4-9E0D-80EC52E70F53}"/>
    <cellStyle name="Currency 5 3 5 4 3" xfId="5902" xr:uid="{00000000-0005-0000-0000-00002E0D0000}"/>
    <cellStyle name="Currency 5 3 5 4 3 2" xfId="14331" xr:uid="{7B502525-1377-4FC3-B07D-118620DF7D2B}"/>
    <cellStyle name="Currency 5 3 5 4 3 3" xfId="22759" xr:uid="{DBE14AEA-5E7E-4022-BEC1-341D92B0ABBD}"/>
    <cellStyle name="Currency 5 3 5 4 4" xfId="10113" xr:uid="{36B9CE7D-EE6F-44CF-B293-27A8A8CEB589}"/>
    <cellStyle name="Currency 5 3 5 4 5" xfId="18542" xr:uid="{93602673-5B3A-4344-B3CA-B520240AD864}"/>
    <cellStyle name="Currency 5 3 5 5" xfId="2007" xr:uid="{00000000-0005-0000-0000-00002F0D0000}"/>
    <cellStyle name="Currency 5 3 5 5 2" xfId="4236" xr:uid="{00000000-0005-0000-0000-0000300D0000}"/>
    <cellStyle name="Currency 5 3 5 5 2 2" xfId="8460" xr:uid="{00000000-0005-0000-0000-0000310D0000}"/>
    <cellStyle name="Currency 5 3 5 5 2 2 2" xfId="16889" xr:uid="{E3DB4160-1F61-45FB-9CC2-6F977E76770B}"/>
    <cellStyle name="Currency 5 3 5 5 2 2 3" xfId="25317" xr:uid="{858B1F76-40C0-4B58-9BB7-3BEB8B117891}"/>
    <cellStyle name="Currency 5 3 5 5 2 3" xfId="12671" xr:uid="{3D7C2238-7E21-4D29-B7B3-E3DC8FCCEA2C}"/>
    <cellStyle name="Currency 5 3 5 5 2 4" xfId="21100" xr:uid="{4912B4EC-34AA-4FE0-AB39-B4AD95219F62}"/>
    <cellStyle name="Currency 5 3 5 5 3" xfId="6315" xr:uid="{00000000-0005-0000-0000-0000320D0000}"/>
    <cellStyle name="Currency 5 3 5 5 3 2" xfId="14744" xr:uid="{667DAB0C-846B-41D8-A659-2592B8F83A90}"/>
    <cellStyle name="Currency 5 3 5 5 3 3" xfId="23172" xr:uid="{171F3639-A677-44D7-ACED-85742D020CA2}"/>
    <cellStyle name="Currency 5 3 5 5 4" xfId="10526" xr:uid="{B061B3B8-7FB9-43AD-986E-9D5BF418E579}"/>
    <cellStyle name="Currency 5 3 5 5 5" xfId="18955" xr:uid="{CF608286-2503-4CC2-AC74-5FFA33541C7D}"/>
    <cellStyle name="Currency 5 3 5 6" xfId="2442" xr:uid="{00000000-0005-0000-0000-0000330D0000}"/>
    <cellStyle name="Currency 5 3 5 6 2" xfId="6728" xr:uid="{00000000-0005-0000-0000-0000340D0000}"/>
    <cellStyle name="Currency 5 3 5 6 2 2" xfId="15157" xr:uid="{00CC454B-2BFB-4682-865D-D8BE06E3EC5E}"/>
    <cellStyle name="Currency 5 3 5 6 2 3" xfId="23585" xr:uid="{2203CDD1-19BE-4265-B5B3-880A3C2C5516}"/>
    <cellStyle name="Currency 5 3 5 6 3" xfId="10939" xr:uid="{49E1317A-D730-45AF-BE4B-DE2C5E397597}"/>
    <cellStyle name="Currency 5 3 5 6 4" xfId="19368" xr:uid="{EA5F2D45-F1D0-44BF-A870-F2362939867C}"/>
    <cellStyle name="Currency 5 3 5 7" xfId="2739" xr:uid="{00000000-0005-0000-0000-0000350D0000}"/>
    <cellStyle name="Currency 5 3 5 8" xfId="2820" xr:uid="{00000000-0005-0000-0000-0000360D0000}"/>
    <cellStyle name="Currency 5 3 5 8 2" xfId="7045" xr:uid="{00000000-0005-0000-0000-0000370D0000}"/>
    <cellStyle name="Currency 5 3 5 8 2 2" xfId="15474" xr:uid="{EB0D6B99-B451-458B-B4E8-1C72157B5C31}"/>
    <cellStyle name="Currency 5 3 5 8 2 3" xfId="23902" xr:uid="{0E216842-7999-412E-8B76-920EB721A961}"/>
    <cellStyle name="Currency 5 3 5 8 3" xfId="11256" xr:uid="{12944E46-FBE8-42A5-9AC8-E4C963AEB9F5}"/>
    <cellStyle name="Currency 5 3 5 8 4" xfId="19685" xr:uid="{4215EB1B-6250-4EA0-8F9B-2C4850646F9E}"/>
    <cellStyle name="Currency 5 3 5 9" xfId="4662" xr:uid="{00000000-0005-0000-0000-0000380D0000}"/>
    <cellStyle name="Currency 5 3 5 9 2" xfId="13091" xr:uid="{C2A33289-2C1E-456D-9106-AF461A061250}"/>
    <cellStyle name="Currency 5 3 5 9 3" xfId="21519" xr:uid="{3CCC045D-FD9F-45FD-B4E7-D6EB73211AF4}"/>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10 2" xfId="13092" xr:uid="{15C8A1A0-ADEE-49AC-9B8B-74619D696421}"/>
    <cellStyle name="Currency 5 5 10 3" xfId="21520" xr:uid="{20C6974D-38F7-40B9-B0E6-482B4C93A61F}"/>
    <cellStyle name="Currency 5 5 11" xfId="8874" xr:uid="{995AD696-FC3A-46AB-A13F-FFE1832E1FBD}"/>
    <cellStyle name="Currency 5 5 12" xfId="17303" xr:uid="{E3DB2464-1EA7-408B-9214-77CD70A32C3C}"/>
    <cellStyle name="Currency 5 5 2" xfId="220" xr:uid="{00000000-0005-0000-0000-00003D0D0000}"/>
    <cellStyle name="Currency 5 5 2 10" xfId="8875" xr:uid="{D686D09F-554A-4B44-90A6-5233B16EF467}"/>
    <cellStyle name="Currency 5 5 2 11" xfId="17304" xr:uid="{3A71AA23-A21F-488E-A73E-28CA45D7E2DD}"/>
    <cellStyle name="Currency 5 5 2 2" xfId="747" xr:uid="{00000000-0005-0000-0000-00003E0D0000}"/>
    <cellStyle name="Currency 5 5 2 2 2" xfId="2999" xr:uid="{00000000-0005-0000-0000-00003F0D0000}"/>
    <cellStyle name="Currency 5 5 2 2 2 2" xfId="7223" xr:uid="{00000000-0005-0000-0000-0000400D0000}"/>
    <cellStyle name="Currency 5 5 2 2 2 2 2" xfId="15652" xr:uid="{DD29350C-648D-46F4-9BB8-96C4599713DC}"/>
    <cellStyle name="Currency 5 5 2 2 2 2 3" xfId="24080" xr:uid="{08905BB9-CF53-4DE0-8D90-6EBB7D83209C}"/>
    <cellStyle name="Currency 5 5 2 2 2 3" xfId="11434" xr:uid="{B5A297E8-4EC9-4C4E-8442-138235AEE398}"/>
    <cellStyle name="Currency 5 5 2 2 2 4" xfId="19863" xr:uid="{26770B8E-49EB-4E43-9FF7-74BFBA85E49A}"/>
    <cellStyle name="Currency 5 5 2 2 3" xfId="5078" xr:uid="{00000000-0005-0000-0000-0000410D0000}"/>
    <cellStyle name="Currency 5 5 2 2 3 2" xfId="13507" xr:uid="{11528DD8-7B93-46B9-A932-6BEE6794999C}"/>
    <cellStyle name="Currency 5 5 2 2 3 3" xfId="21935" xr:uid="{F442820C-8426-4123-9795-B2F4DDD1CAB8}"/>
    <cellStyle name="Currency 5 5 2 2 4" xfId="9289" xr:uid="{B341579D-2BD6-497A-A156-D3045D417CBB}"/>
    <cellStyle name="Currency 5 5 2 2 5" xfId="17718" xr:uid="{73D3F763-E357-4DA9-B21C-AC98D0AA6FFE}"/>
    <cellStyle name="Currency 5 5 2 3" xfId="1181" xr:uid="{00000000-0005-0000-0000-0000420D0000}"/>
    <cellStyle name="Currency 5 5 2 3 2" xfId="3412" xr:uid="{00000000-0005-0000-0000-0000430D0000}"/>
    <cellStyle name="Currency 5 5 2 3 2 2" xfId="7636" xr:uid="{00000000-0005-0000-0000-0000440D0000}"/>
    <cellStyle name="Currency 5 5 2 3 2 2 2" xfId="16065" xr:uid="{153A6385-D657-440E-B151-1C57ED574F24}"/>
    <cellStyle name="Currency 5 5 2 3 2 2 3" xfId="24493" xr:uid="{3728D5AA-A336-4FFE-9A6D-1C86F8026DB9}"/>
    <cellStyle name="Currency 5 5 2 3 2 3" xfId="11847" xr:uid="{1C7BB3E4-1538-4B34-91E6-EBECE41DAF98}"/>
    <cellStyle name="Currency 5 5 2 3 2 4" xfId="20276" xr:uid="{2D4BE462-F6D7-4358-BF3E-8A9F554183DA}"/>
    <cellStyle name="Currency 5 5 2 3 3" xfId="5491" xr:uid="{00000000-0005-0000-0000-0000450D0000}"/>
    <cellStyle name="Currency 5 5 2 3 3 2" xfId="13920" xr:uid="{1AD81F6C-81B0-4748-B384-19D006EBD4AC}"/>
    <cellStyle name="Currency 5 5 2 3 3 3" xfId="22348" xr:uid="{19268ED0-8557-440F-9845-C6DC0CA29E39}"/>
    <cellStyle name="Currency 5 5 2 3 4" xfId="9702" xr:uid="{3FB998BB-19AB-44E8-A843-651C3DB6D544}"/>
    <cellStyle name="Currency 5 5 2 3 5" xfId="18131" xr:uid="{6E34201A-638C-4849-8AC3-467412E91BFD}"/>
    <cellStyle name="Currency 5 5 2 4" xfId="1595" xr:uid="{00000000-0005-0000-0000-0000460D0000}"/>
    <cellStyle name="Currency 5 5 2 4 2" xfId="3825" xr:uid="{00000000-0005-0000-0000-0000470D0000}"/>
    <cellStyle name="Currency 5 5 2 4 2 2" xfId="8049" xr:uid="{00000000-0005-0000-0000-0000480D0000}"/>
    <cellStyle name="Currency 5 5 2 4 2 2 2" xfId="16478" xr:uid="{740DE1E7-CE70-47B6-8708-6D1AEB9EA3B2}"/>
    <cellStyle name="Currency 5 5 2 4 2 2 3" xfId="24906" xr:uid="{D40478A3-9E17-4F88-9F2E-47CF2ACB598E}"/>
    <cellStyle name="Currency 5 5 2 4 2 3" xfId="12260" xr:uid="{8EF4F5DB-D21E-4AB9-AD69-355EEE995949}"/>
    <cellStyle name="Currency 5 5 2 4 2 4" xfId="20689" xr:uid="{B4D802F6-6C54-416D-AAA4-22A4563481C6}"/>
    <cellStyle name="Currency 5 5 2 4 3" xfId="5904" xr:uid="{00000000-0005-0000-0000-0000490D0000}"/>
    <cellStyle name="Currency 5 5 2 4 3 2" xfId="14333" xr:uid="{CA8869EB-FB7E-4E69-89F1-A51D4F848A80}"/>
    <cellStyle name="Currency 5 5 2 4 3 3" xfId="22761" xr:uid="{65ECA22C-3834-4084-A91A-2FB0F9850F5D}"/>
    <cellStyle name="Currency 5 5 2 4 4" xfId="10115" xr:uid="{9636A64E-1E38-4791-8ED3-2382F24AF140}"/>
    <cellStyle name="Currency 5 5 2 4 5" xfId="18544" xr:uid="{1AC75F62-3E9F-4662-AA7D-788159279DCB}"/>
    <cellStyle name="Currency 5 5 2 5" xfId="2009" xr:uid="{00000000-0005-0000-0000-00004A0D0000}"/>
    <cellStyle name="Currency 5 5 2 5 2" xfId="4238" xr:uid="{00000000-0005-0000-0000-00004B0D0000}"/>
    <cellStyle name="Currency 5 5 2 5 2 2" xfId="8462" xr:uid="{00000000-0005-0000-0000-00004C0D0000}"/>
    <cellStyle name="Currency 5 5 2 5 2 2 2" xfId="16891" xr:uid="{E8CB1B55-7B73-40D1-BB9B-6C6B2376CE2D}"/>
    <cellStyle name="Currency 5 5 2 5 2 2 3" xfId="25319" xr:uid="{BD4858D7-FB89-481F-9499-EB96AE527911}"/>
    <cellStyle name="Currency 5 5 2 5 2 3" xfId="12673" xr:uid="{7780D6B7-58CE-4302-B600-FF40A4F7A5FD}"/>
    <cellStyle name="Currency 5 5 2 5 2 4" xfId="21102" xr:uid="{BEC78113-952A-476F-8F58-A8B1CC7A91B1}"/>
    <cellStyle name="Currency 5 5 2 5 3" xfId="6317" xr:uid="{00000000-0005-0000-0000-00004D0D0000}"/>
    <cellStyle name="Currency 5 5 2 5 3 2" xfId="14746" xr:uid="{EF7F27BB-641B-46C8-9E13-692BBC2D7DF6}"/>
    <cellStyle name="Currency 5 5 2 5 3 3" xfId="23174" xr:uid="{0AA384D9-CBC4-4D65-B709-493439FA4B51}"/>
    <cellStyle name="Currency 5 5 2 5 4" xfId="10528" xr:uid="{1E965138-97DC-4A63-A9EC-17D065B93E03}"/>
    <cellStyle name="Currency 5 5 2 5 5" xfId="18957" xr:uid="{EBE53347-12E9-4FE8-B133-F3E57A00AF6C}"/>
    <cellStyle name="Currency 5 5 2 6" xfId="2444" xr:uid="{00000000-0005-0000-0000-00004E0D0000}"/>
    <cellStyle name="Currency 5 5 2 6 2" xfId="6730" xr:uid="{00000000-0005-0000-0000-00004F0D0000}"/>
    <cellStyle name="Currency 5 5 2 6 2 2" xfId="15159" xr:uid="{C58439A8-D993-443C-9E79-D3EA03FD7186}"/>
    <cellStyle name="Currency 5 5 2 6 2 3" xfId="23587" xr:uid="{D74DCDAB-759D-41A7-882E-C24849DDF825}"/>
    <cellStyle name="Currency 5 5 2 6 3" xfId="10941" xr:uid="{C0C267FE-7745-4394-BDAF-50503DF251A8}"/>
    <cellStyle name="Currency 5 5 2 6 4" xfId="19370" xr:uid="{B8E54A3B-BB88-4784-970A-F8896D131F9A}"/>
    <cellStyle name="Currency 5 5 2 7" xfId="2741" xr:uid="{00000000-0005-0000-0000-0000500D0000}"/>
    <cellStyle name="Currency 5 5 2 8" xfId="2822" xr:uid="{00000000-0005-0000-0000-0000510D0000}"/>
    <cellStyle name="Currency 5 5 2 8 2" xfId="7047" xr:uid="{00000000-0005-0000-0000-0000520D0000}"/>
    <cellStyle name="Currency 5 5 2 8 2 2" xfId="15476" xr:uid="{582FD4CA-14E7-4683-99F2-B4691C7E1D51}"/>
    <cellStyle name="Currency 5 5 2 8 2 3" xfId="23904" xr:uid="{0128BEBC-DC6D-4548-A791-D3D124692FED}"/>
    <cellStyle name="Currency 5 5 2 8 3" xfId="11258" xr:uid="{096B1530-E290-4CEA-A964-ABA1C8F17BCD}"/>
    <cellStyle name="Currency 5 5 2 8 4" xfId="19687" xr:uid="{6B11C313-5AE8-4CD6-9BE4-5E8DE6AB1A52}"/>
    <cellStyle name="Currency 5 5 2 9" xfId="4664" xr:uid="{00000000-0005-0000-0000-0000530D0000}"/>
    <cellStyle name="Currency 5 5 2 9 2" xfId="13093" xr:uid="{E667B3CE-11FA-4882-B358-0B0B7C42CBBE}"/>
    <cellStyle name="Currency 5 5 2 9 3" xfId="21521" xr:uid="{951ED350-B4FD-4D78-BF23-0F66B9E70D9C}"/>
    <cellStyle name="Currency 5 5 3" xfId="746" xr:uid="{00000000-0005-0000-0000-0000540D0000}"/>
    <cellStyle name="Currency 5 5 3 2" xfId="2998" xr:uid="{00000000-0005-0000-0000-0000550D0000}"/>
    <cellStyle name="Currency 5 5 3 2 2" xfId="7222" xr:uid="{00000000-0005-0000-0000-0000560D0000}"/>
    <cellStyle name="Currency 5 5 3 2 2 2" xfId="15651" xr:uid="{5C056162-A5CE-491A-BAB2-4851E7903000}"/>
    <cellStyle name="Currency 5 5 3 2 2 3" xfId="24079" xr:uid="{79B3083A-7FA6-4543-AE5E-1578C31DCD75}"/>
    <cellStyle name="Currency 5 5 3 2 3" xfId="11433" xr:uid="{B8539669-B685-4201-BA36-CC5860912966}"/>
    <cellStyle name="Currency 5 5 3 2 4" xfId="19862" xr:uid="{7D120817-494D-4E06-9ECC-EDF40C10FB08}"/>
    <cellStyle name="Currency 5 5 3 3" xfId="5077" xr:uid="{00000000-0005-0000-0000-0000570D0000}"/>
    <cellStyle name="Currency 5 5 3 3 2" xfId="13506" xr:uid="{C742FC64-5FC2-4409-A5D7-521A78EFF1AC}"/>
    <cellStyle name="Currency 5 5 3 3 3" xfId="21934" xr:uid="{5B67914B-CFD1-4979-8A6D-E1FB7D7EF5B2}"/>
    <cellStyle name="Currency 5 5 3 4" xfId="9288" xr:uid="{7811E6F9-A989-4AFC-AF9A-82CB9BF0669C}"/>
    <cellStyle name="Currency 5 5 3 5" xfId="17717" xr:uid="{670A394D-5A84-49E2-AB45-9D9D38967E33}"/>
    <cellStyle name="Currency 5 5 4" xfId="1180" xr:uid="{00000000-0005-0000-0000-0000580D0000}"/>
    <cellStyle name="Currency 5 5 4 2" xfId="3411" xr:uid="{00000000-0005-0000-0000-0000590D0000}"/>
    <cellStyle name="Currency 5 5 4 2 2" xfId="7635" xr:uid="{00000000-0005-0000-0000-00005A0D0000}"/>
    <cellStyle name="Currency 5 5 4 2 2 2" xfId="16064" xr:uid="{139DDAEC-20CD-4B13-BB0A-8254573A39A1}"/>
    <cellStyle name="Currency 5 5 4 2 2 3" xfId="24492" xr:uid="{112813EF-1B75-4138-9F4E-F2681DCDAB7C}"/>
    <cellStyle name="Currency 5 5 4 2 3" xfId="11846" xr:uid="{26453F9B-93C0-42C3-BE8E-B3231A269289}"/>
    <cellStyle name="Currency 5 5 4 2 4" xfId="20275" xr:uid="{7D3E1FC8-AD5E-448F-BF12-7532EFE08996}"/>
    <cellStyle name="Currency 5 5 4 3" xfId="5490" xr:uid="{00000000-0005-0000-0000-00005B0D0000}"/>
    <cellStyle name="Currency 5 5 4 3 2" xfId="13919" xr:uid="{117CB04E-CAF2-492E-8FC6-B81DB41A093C}"/>
    <cellStyle name="Currency 5 5 4 3 3" xfId="22347" xr:uid="{C755CE72-8B15-4A6A-8297-F327C1F99FE1}"/>
    <cellStyle name="Currency 5 5 4 4" xfId="9701" xr:uid="{03C49544-A68A-4EB5-A45F-CEE2BA8B1F8D}"/>
    <cellStyle name="Currency 5 5 4 5" xfId="18130" xr:uid="{DC13E22A-33C8-493C-8B8A-6AA85ECB524B}"/>
    <cellStyle name="Currency 5 5 5" xfId="1594" xr:uid="{00000000-0005-0000-0000-00005C0D0000}"/>
    <cellStyle name="Currency 5 5 5 2" xfId="3824" xr:uid="{00000000-0005-0000-0000-00005D0D0000}"/>
    <cellStyle name="Currency 5 5 5 2 2" xfId="8048" xr:uid="{00000000-0005-0000-0000-00005E0D0000}"/>
    <cellStyle name="Currency 5 5 5 2 2 2" xfId="16477" xr:uid="{C61EBE4B-385A-4F77-A66C-D9D1C246AEE7}"/>
    <cellStyle name="Currency 5 5 5 2 2 3" xfId="24905" xr:uid="{93C2CFDE-4599-423F-A8F7-C00C0FDEA459}"/>
    <cellStyle name="Currency 5 5 5 2 3" xfId="12259" xr:uid="{083B2700-8CB7-41DC-AEF8-6EB711C8B816}"/>
    <cellStyle name="Currency 5 5 5 2 4" xfId="20688" xr:uid="{2021D866-436E-410B-8B51-B12AD5B3240C}"/>
    <cellStyle name="Currency 5 5 5 3" xfId="5903" xr:uid="{00000000-0005-0000-0000-00005F0D0000}"/>
    <cellStyle name="Currency 5 5 5 3 2" xfId="14332" xr:uid="{48B5BAAD-F4F4-4693-BF23-BF2F7833519D}"/>
    <cellStyle name="Currency 5 5 5 3 3" xfId="22760" xr:uid="{F57C902F-C465-4A0D-82F0-83689E9A3B82}"/>
    <cellStyle name="Currency 5 5 5 4" xfId="10114" xr:uid="{03FE26F7-B38C-4C39-870A-C1D49F57C644}"/>
    <cellStyle name="Currency 5 5 5 5" xfId="18543" xr:uid="{80FB4ADD-CA04-4928-921D-6CB1CA8D3D55}"/>
    <cellStyle name="Currency 5 5 6" xfId="2008" xr:uid="{00000000-0005-0000-0000-0000600D0000}"/>
    <cellStyle name="Currency 5 5 6 2" xfId="4237" xr:uid="{00000000-0005-0000-0000-0000610D0000}"/>
    <cellStyle name="Currency 5 5 6 2 2" xfId="8461" xr:uid="{00000000-0005-0000-0000-0000620D0000}"/>
    <cellStyle name="Currency 5 5 6 2 2 2" xfId="16890" xr:uid="{2260A882-F64C-42FD-B66D-C053A17EC511}"/>
    <cellStyle name="Currency 5 5 6 2 2 3" xfId="25318" xr:uid="{DDED1702-B72F-4BA2-A65C-99271AA1AB73}"/>
    <cellStyle name="Currency 5 5 6 2 3" xfId="12672" xr:uid="{9555A982-38E7-4D49-8E7C-D63B91ADA17D}"/>
    <cellStyle name="Currency 5 5 6 2 4" xfId="21101" xr:uid="{C5B30356-C333-4ED8-8378-BA1D8C36EC90}"/>
    <cellStyle name="Currency 5 5 6 3" xfId="6316" xr:uid="{00000000-0005-0000-0000-0000630D0000}"/>
    <cellStyle name="Currency 5 5 6 3 2" xfId="14745" xr:uid="{EB0C5650-E3EE-48C9-83B8-5DFC5E4F74FC}"/>
    <cellStyle name="Currency 5 5 6 3 3" xfId="23173" xr:uid="{DAA24983-1740-4440-963F-B46B24B458EF}"/>
    <cellStyle name="Currency 5 5 6 4" xfId="10527" xr:uid="{4AAA2CB6-8122-43BE-9970-D0FE35733165}"/>
    <cellStyle name="Currency 5 5 6 5" xfId="18956" xr:uid="{1FAC027D-8998-4B09-B9A4-77D9EBD9DE69}"/>
    <cellStyle name="Currency 5 5 7" xfId="2443" xr:uid="{00000000-0005-0000-0000-0000640D0000}"/>
    <cellStyle name="Currency 5 5 7 2" xfId="6729" xr:uid="{00000000-0005-0000-0000-0000650D0000}"/>
    <cellStyle name="Currency 5 5 7 2 2" xfId="15158" xr:uid="{95E3FF47-8662-4E78-BF43-5D7A6A4A17CB}"/>
    <cellStyle name="Currency 5 5 7 2 3" xfId="23586" xr:uid="{5849180F-E2D4-4836-A2A7-0A6E14BFEBF2}"/>
    <cellStyle name="Currency 5 5 7 3" xfId="10940" xr:uid="{86A61FFE-07B2-43D5-BD60-64AC93B87FC4}"/>
    <cellStyle name="Currency 5 5 7 4" xfId="19369" xr:uid="{6DF60909-66E3-4D3C-944A-42BC15932FF7}"/>
    <cellStyle name="Currency 5 5 8" xfId="2740" xr:uid="{00000000-0005-0000-0000-0000660D0000}"/>
    <cellStyle name="Currency 5 5 9" xfId="2821" xr:uid="{00000000-0005-0000-0000-0000670D0000}"/>
    <cellStyle name="Currency 5 5 9 2" xfId="7046" xr:uid="{00000000-0005-0000-0000-0000680D0000}"/>
    <cellStyle name="Currency 5 5 9 2 2" xfId="15475" xr:uid="{C3684C81-F866-4976-9DC5-DCB77690A7BD}"/>
    <cellStyle name="Currency 5 5 9 2 3" xfId="23903" xr:uid="{D2EEF291-F82D-4A1C-AFEE-E3859F0600E2}"/>
    <cellStyle name="Currency 5 5 9 3" xfId="11257" xr:uid="{E2948881-58E7-479F-AF10-8BA5A88FE073}"/>
    <cellStyle name="Currency 5 5 9 4" xfId="19686" xr:uid="{22CCFAB6-232A-42BC-9B1F-9BDE350721CA}"/>
    <cellStyle name="Currency 5 6" xfId="221" xr:uid="{00000000-0005-0000-0000-0000690D0000}"/>
    <cellStyle name="Currency 5 6 10" xfId="8876" xr:uid="{24F4424B-2C0F-48D9-8D44-6C95543B6FD7}"/>
    <cellStyle name="Currency 5 6 11" xfId="17305" xr:uid="{F0424955-B688-4116-987E-58FE465FF4DF}"/>
    <cellStyle name="Currency 5 6 2" xfId="748" xr:uid="{00000000-0005-0000-0000-00006A0D0000}"/>
    <cellStyle name="Currency 5 6 2 2" xfId="3000" xr:uid="{00000000-0005-0000-0000-00006B0D0000}"/>
    <cellStyle name="Currency 5 6 2 2 2" xfId="7224" xr:uid="{00000000-0005-0000-0000-00006C0D0000}"/>
    <cellStyle name="Currency 5 6 2 2 2 2" xfId="15653" xr:uid="{68174919-E034-4518-AC46-A5DDC4EC7673}"/>
    <cellStyle name="Currency 5 6 2 2 2 3" xfId="24081" xr:uid="{ECC038F3-7F55-412F-B3D0-CF290EE8E0EF}"/>
    <cellStyle name="Currency 5 6 2 2 3" xfId="11435" xr:uid="{B7CD5ED6-D1BE-4D69-A66A-BD2DF0FAF263}"/>
    <cellStyle name="Currency 5 6 2 2 4" xfId="19864" xr:uid="{4C8463AC-D2B6-473C-90DD-833551B8A0F3}"/>
    <cellStyle name="Currency 5 6 2 3" xfId="5079" xr:uid="{00000000-0005-0000-0000-00006D0D0000}"/>
    <cellStyle name="Currency 5 6 2 3 2" xfId="13508" xr:uid="{322EF63B-19A5-462D-AE9A-5E222E78B4E9}"/>
    <cellStyle name="Currency 5 6 2 3 3" xfId="21936" xr:uid="{F7F19B52-BC7B-42EE-8EE0-E4192432D723}"/>
    <cellStyle name="Currency 5 6 2 4" xfId="9290" xr:uid="{DE5B8331-5CCF-4318-A0FA-34301F82395D}"/>
    <cellStyle name="Currency 5 6 2 5" xfId="17719" xr:uid="{D16F3676-DFC4-4A69-A35C-CDB665B56DDC}"/>
    <cellStyle name="Currency 5 6 3" xfId="1182" xr:uid="{00000000-0005-0000-0000-00006E0D0000}"/>
    <cellStyle name="Currency 5 6 3 2" xfId="3413" xr:uid="{00000000-0005-0000-0000-00006F0D0000}"/>
    <cellStyle name="Currency 5 6 3 2 2" xfId="7637" xr:uid="{00000000-0005-0000-0000-0000700D0000}"/>
    <cellStyle name="Currency 5 6 3 2 2 2" xfId="16066" xr:uid="{28CA3F36-6A93-47E1-B27E-A2D5E313C66D}"/>
    <cellStyle name="Currency 5 6 3 2 2 3" xfId="24494" xr:uid="{F648B51B-23B7-4A4D-A3B8-CBD7E6677C1B}"/>
    <cellStyle name="Currency 5 6 3 2 3" xfId="11848" xr:uid="{2648F3E2-E859-4C90-B578-5B2EA5174336}"/>
    <cellStyle name="Currency 5 6 3 2 4" xfId="20277" xr:uid="{698531AE-8A61-4F86-B1BA-5248E89F7E5D}"/>
    <cellStyle name="Currency 5 6 3 3" xfId="5492" xr:uid="{00000000-0005-0000-0000-0000710D0000}"/>
    <cellStyle name="Currency 5 6 3 3 2" xfId="13921" xr:uid="{43A0E368-0FD3-44A0-9B7B-5DCAFBB2D6F9}"/>
    <cellStyle name="Currency 5 6 3 3 3" xfId="22349" xr:uid="{A7478459-1FB4-426A-B964-9286DA36DB95}"/>
    <cellStyle name="Currency 5 6 3 4" xfId="9703" xr:uid="{948E19B2-2FAC-4A84-8E76-EDCF50558990}"/>
    <cellStyle name="Currency 5 6 3 5" xfId="18132" xr:uid="{7093EF53-2CD3-4ACF-9FBE-8B4B3616435A}"/>
    <cellStyle name="Currency 5 6 4" xfId="1596" xr:uid="{00000000-0005-0000-0000-0000720D0000}"/>
    <cellStyle name="Currency 5 6 4 2" xfId="3826" xr:uid="{00000000-0005-0000-0000-0000730D0000}"/>
    <cellStyle name="Currency 5 6 4 2 2" xfId="8050" xr:uid="{00000000-0005-0000-0000-0000740D0000}"/>
    <cellStyle name="Currency 5 6 4 2 2 2" xfId="16479" xr:uid="{5F8938D6-CADF-47E7-914E-B8599C744888}"/>
    <cellStyle name="Currency 5 6 4 2 2 3" xfId="24907" xr:uid="{7A5F9365-46DB-4A5B-976D-E47B51177B8D}"/>
    <cellStyle name="Currency 5 6 4 2 3" xfId="12261" xr:uid="{FB25E6BB-06E0-4C40-A451-BBCB770F4E30}"/>
    <cellStyle name="Currency 5 6 4 2 4" xfId="20690" xr:uid="{F7C7A3F5-9215-449B-B781-A6B27DF6BC3B}"/>
    <cellStyle name="Currency 5 6 4 3" xfId="5905" xr:uid="{00000000-0005-0000-0000-0000750D0000}"/>
    <cellStyle name="Currency 5 6 4 3 2" xfId="14334" xr:uid="{136BB9C7-51D2-4921-B6E0-20173BD62502}"/>
    <cellStyle name="Currency 5 6 4 3 3" xfId="22762" xr:uid="{37AA4071-8A1B-48F2-A25B-597E72A16144}"/>
    <cellStyle name="Currency 5 6 4 4" xfId="10116" xr:uid="{8A7108CA-CA81-42A6-86C8-A19B008259B7}"/>
    <cellStyle name="Currency 5 6 4 5" xfId="18545" xr:uid="{BE0F6A1E-AF67-48CD-B8F3-FC62737460F1}"/>
    <cellStyle name="Currency 5 6 5" xfId="2010" xr:uid="{00000000-0005-0000-0000-0000760D0000}"/>
    <cellStyle name="Currency 5 6 5 2" xfId="4239" xr:uid="{00000000-0005-0000-0000-0000770D0000}"/>
    <cellStyle name="Currency 5 6 5 2 2" xfId="8463" xr:uid="{00000000-0005-0000-0000-0000780D0000}"/>
    <cellStyle name="Currency 5 6 5 2 2 2" xfId="16892" xr:uid="{02524606-D293-4FF3-B6CF-212F6F8D5A68}"/>
    <cellStyle name="Currency 5 6 5 2 2 3" xfId="25320" xr:uid="{9B3F27A4-F86F-4C5C-9A2F-54D6AC7ABFD8}"/>
    <cellStyle name="Currency 5 6 5 2 3" xfId="12674" xr:uid="{87861967-CC1E-420E-833D-057F01F78C1D}"/>
    <cellStyle name="Currency 5 6 5 2 4" xfId="21103" xr:uid="{4386AFCA-25F7-4FD0-A725-EC6BB9A3DC12}"/>
    <cellStyle name="Currency 5 6 5 3" xfId="6318" xr:uid="{00000000-0005-0000-0000-0000790D0000}"/>
    <cellStyle name="Currency 5 6 5 3 2" xfId="14747" xr:uid="{247851C3-2008-4CA3-A691-DC4169E83A85}"/>
    <cellStyle name="Currency 5 6 5 3 3" xfId="23175" xr:uid="{1892BCC8-3DBF-4023-9F66-392A0DB2CCC9}"/>
    <cellStyle name="Currency 5 6 5 4" xfId="10529" xr:uid="{465F3BC6-D367-4ACA-9631-9C3DCEABB900}"/>
    <cellStyle name="Currency 5 6 5 5" xfId="18958" xr:uid="{25BAE992-5B7E-4B1C-A2CD-E624F7022C2E}"/>
    <cellStyle name="Currency 5 6 6" xfId="2445" xr:uid="{00000000-0005-0000-0000-00007A0D0000}"/>
    <cellStyle name="Currency 5 6 6 2" xfId="6731" xr:uid="{00000000-0005-0000-0000-00007B0D0000}"/>
    <cellStyle name="Currency 5 6 6 2 2" xfId="15160" xr:uid="{7124FE67-C518-42A5-97D2-1A6876B698EE}"/>
    <cellStyle name="Currency 5 6 6 2 3" xfId="23588" xr:uid="{247CF455-E7DD-44C4-A617-B868B904F6EF}"/>
    <cellStyle name="Currency 5 6 6 3" xfId="10942" xr:uid="{1592CF3D-6304-4A79-BE93-27F1D4A59472}"/>
    <cellStyle name="Currency 5 6 6 4" xfId="19371" xr:uid="{C0BFBC13-FD3E-4B76-BB2C-04E26E226744}"/>
    <cellStyle name="Currency 5 6 7" xfId="2742" xr:uid="{00000000-0005-0000-0000-00007C0D0000}"/>
    <cellStyle name="Currency 5 6 8" xfId="2823" xr:uid="{00000000-0005-0000-0000-00007D0D0000}"/>
    <cellStyle name="Currency 5 6 8 2" xfId="7048" xr:uid="{00000000-0005-0000-0000-00007E0D0000}"/>
    <cellStyle name="Currency 5 6 8 2 2" xfId="15477" xr:uid="{44B69F47-0759-4F70-8317-3F6579FD2956}"/>
    <cellStyle name="Currency 5 6 8 2 3" xfId="23905" xr:uid="{8C197A55-917F-4BB7-B06F-9D3E335FDFA4}"/>
    <cellStyle name="Currency 5 6 8 3" xfId="11259" xr:uid="{933C043B-C81C-4AB5-B7D0-E31075A9965E}"/>
    <cellStyle name="Currency 5 6 8 4" xfId="19688" xr:uid="{BF0A5F09-F69E-4B88-AB62-707603C011A7}"/>
    <cellStyle name="Currency 5 6 9" xfId="4665" xr:uid="{00000000-0005-0000-0000-00007F0D0000}"/>
    <cellStyle name="Currency 5 6 9 2" xfId="13094" xr:uid="{A5BAD026-4F2D-4651-91DB-CD3937BAF4FE}"/>
    <cellStyle name="Currency 5 6 9 3" xfId="21522" xr:uid="{5C1ADB9E-D10E-4957-9E7F-8BEEE6242CC5}"/>
    <cellStyle name="Currency 5 7" xfId="222" xr:uid="{00000000-0005-0000-0000-0000800D0000}"/>
    <cellStyle name="Currency 5 7 10" xfId="8877" xr:uid="{AF883719-A796-4446-A354-C5E5992CC4F6}"/>
    <cellStyle name="Currency 5 7 11" xfId="17306" xr:uid="{B75C5BB2-B872-4966-A86A-4D66DDD568E8}"/>
    <cellStyle name="Currency 5 7 2" xfId="749" xr:uid="{00000000-0005-0000-0000-0000810D0000}"/>
    <cellStyle name="Currency 5 7 2 2" xfId="3001" xr:uid="{00000000-0005-0000-0000-0000820D0000}"/>
    <cellStyle name="Currency 5 7 2 2 2" xfId="7225" xr:uid="{00000000-0005-0000-0000-0000830D0000}"/>
    <cellStyle name="Currency 5 7 2 2 2 2" xfId="15654" xr:uid="{171CF35C-8F27-496C-A186-9F2C65CCBC27}"/>
    <cellStyle name="Currency 5 7 2 2 2 3" xfId="24082" xr:uid="{1DC7882C-1951-47EB-9348-2242FB204521}"/>
    <cellStyle name="Currency 5 7 2 2 3" xfId="11436" xr:uid="{052DB7F5-183C-4FD7-850D-A2D6226291E5}"/>
    <cellStyle name="Currency 5 7 2 2 4" xfId="19865" xr:uid="{452C3AEA-E0B6-44D2-A81B-114539886D83}"/>
    <cellStyle name="Currency 5 7 2 3" xfId="5080" xr:uid="{00000000-0005-0000-0000-0000840D0000}"/>
    <cellStyle name="Currency 5 7 2 3 2" xfId="13509" xr:uid="{F14DC8B9-B056-4C1E-9F47-9025C36F3E9A}"/>
    <cellStyle name="Currency 5 7 2 3 3" xfId="21937" xr:uid="{5079E708-BC69-4F7C-B118-93BC16F43A16}"/>
    <cellStyle name="Currency 5 7 2 4" xfId="9291" xr:uid="{89A0DC0B-6380-4C48-B210-CD88CD0FF2E9}"/>
    <cellStyle name="Currency 5 7 2 5" xfId="17720" xr:uid="{A83C8947-DA20-455A-9246-42AFD1575D7F}"/>
    <cellStyle name="Currency 5 7 3" xfId="1183" xr:uid="{00000000-0005-0000-0000-0000850D0000}"/>
    <cellStyle name="Currency 5 7 3 2" xfId="3414" xr:uid="{00000000-0005-0000-0000-0000860D0000}"/>
    <cellStyle name="Currency 5 7 3 2 2" xfId="7638" xr:uid="{00000000-0005-0000-0000-0000870D0000}"/>
    <cellStyle name="Currency 5 7 3 2 2 2" xfId="16067" xr:uid="{BE69A363-BA52-4D74-AA3D-8E01FF3AB1C3}"/>
    <cellStyle name="Currency 5 7 3 2 2 3" xfId="24495" xr:uid="{5ADE43EA-18D6-46B4-9294-7869500C0745}"/>
    <cellStyle name="Currency 5 7 3 2 3" xfId="11849" xr:uid="{BF2EC9BC-48FC-4D5F-8913-EFA99E19B6CF}"/>
    <cellStyle name="Currency 5 7 3 2 4" xfId="20278" xr:uid="{170EA192-AEB5-48B0-A97D-E379FB906873}"/>
    <cellStyle name="Currency 5 7 3 3" xfId="5493" xr:uid="{00000000-0005-0000-0000-0000880D0000}"/>
    <cellStyle name="Currency 5 7 3 3 2" xfId="13922" xr:uid="{06034081-8609-4701-AB59-F3FD8474501F}"/>
    <cellStyle name="Currency 5 7 3 3 3" xfId="22350" xr:uid="{1EBC2D91-6799-4C05-A84C-BC9A97B8DBC4}"/>
    <cellStyle name="Currency 5 7 3 4" xfId="9704" xr:uid="{9727B003-1495-4D23-9ED1-B599D44A6C22}"/>
    <cellStyle name="Currency 5 7 3 5" xfId="18133" xr:uid="{90D8679D-0EEB-4D66-B048-5F180A489D5B}"/>
    <cellStyle name="Currency 5 7 4" xfId="1597" xr:uid="{00000000-0005-0000-0000-0000890D0000}"/>
    <cellStyle name="Currency 5 7 4 2" xfId="3827" xr:uid="{00000000-0005-0000-0000-00008A0D0000}"/>
    <cellStyle name="Currency 5 7 4 2 2" xfId="8051" xr:uid="{00000000-0005-0000-0000-00008B0D0000}"/>
    <cellStyle name="Currency 5 7 4 2 2 2" xfId="16480" xr:uid="{5FBE0B97-52B0-48E2-83B0-7178E6A0E68D}"/>
    <cellStyle name="Currency 5 7 4 2 2 3" xfId="24908" xr:uid="{940B7D37-ED00-4F3C-A6E1-9BC1F68397ED}"/>
    <cellStyle name="Currency 5 7 4 2 3" xfId="12262" xr:uid="{FBDEE73F-444D-4F2A-83BA-A84CDCE772E3}"/>
    <cellStyle name="Currency 5 7 4 2 4" xfId="20691" xr:uid="{96ACA328-B985-4BB5-941D-AE16B779DB62}"/>
    <cellStyle name="Currency 5 7 4 3" xfId="5906" xr:uid="{00000000-0005-0000-0000-00008C0D0000}"/>
    <cellStyle name="Currency 5 7 4 3 2" xfId="14335" xr:uid="{24C3DEAA-4AAB-4983-8E03-294AE64D0864}"/>
    <cellStyle name="Currency 5 7 4 3 3" xfId="22763" xr:uid="{6D5A24CE-E11B-4946-B118-862F24E5ED5F}"/>
    <cellStyle name="Currency 5 7 4 4" xfId="10117" xr:uid="{398B411F-0183-402D-98AD-42E587AD4FFF}"/>
    <cellStyle name="Currency 5 7 4 5" xfId="18546" xr:uid="{3FE284AB-6415-42B5-BF5A-F59E1832334C}"/>
    <cellStyle name="Currency 5 7 5" xfId="2011" xr:uid="{00000000-0005-0000-0000-00008D0D0000}"/>
    <cellStyle name="Currency 5 7 5 2" xfId="4240" xr:uid="{00000000-0005-0000-0000-00008E0D0000}"/>
    <cellStyle name="Currency 5 7 5 2 2" xfId="8464" xr:uid="{00000000-0005-0000-0000-00008F0D0000}"/>
    <cellStyle name="Currency 5 7 5 2 2 2" xfId="16893" xr:uid="{253B7685-84FE-4C1A-A324-D6D659631596}"/>
    <cellStyle name="Currency 5 7 5 2 2 3" xfId="25321" xr:uid="{4374C89C-7C78-4F89-98AB-91A09EE0D50C}"/>
    <cellStyle name="Currency 5 7 5 2 3" xfId="12675" xr:uid="{E24CC932-B20B-480D-8A40-AD45B9D21D1A}"/>
    <cellStyle name="Currency 5 7 5 2 4" xfId="21104" xr:uid="{3C402B41-EC11-4997-BB8A-66812FEBF4F5}"/>
    <cellStyle name="Currency 5 7 5 3" xfId="6319" xr:uid="{00000000-0005-0000-0000-0000900D0000}"/>
    <cellStyle name="Currency 5 7 5 3 2" xfId="14748" xr:uid="{4A2F3588-0407-4C5B-A2B7-05F361860437}"/>
    <cellStyle name="Currency 5 7 5 3 3" xfId="23176" xr:uid="{8518D3EF-6115-4E64-8BCD-6B12A734B251}"/>
    <cellStyle name="Currency 5 7 5 4" xfId="10530" xr:uid="{584EC376-8F1F-4D92-AFA1-7C9086599748}"/>
    <cellStyle name="Currency 5 7 5 5" xfId="18959" xr:uid="{2A4D8949-D3F7-4255-9114-61F36F12657C}"/>
    <cellStyle name="Currency 5 7 6" xfId="2446" xr:uid="{00000000-0005-0000-0000-0000910D0000}"/>
    <cellStyle name="Currency 5 7 6 2" xfId="6732" xr:uid="{00000000-0005-0000-0000-0000920D0000}"/>
    <cellStyle name="Currency 5 7 6 2 2" xfId="15161" xr:uid="{5BC0A95C-B841-4D2C-9C7A-E0B0E06A53E7}"/>
    <cellStyle name="Currency 5 7 6 2 3" xfId="23589" xr:uid="{AD25EEEE-699E-4CE8-A000-39BF1853C2E4}"/>
    <cellStyle name="Currency 5 7 6 3" xfId="10943" xr:uid="{0C54CDB4-6AF0-4F49-AF6D-03CDA1F4E944}"/>
    <cellStyle name="Currency 5 7 6 4" xfId="19372" xr:uid="{6716B516-79FC-44D9-9BB9-86D164CA97E2}"/>
    <cellStyle name="Currency 5 7 7" xfId="2743" xr:uid="{00000000-0005-0000-0000-0000930D0000}"/>
    <cellStyle name="Currency 5 7 8" xfId="2824" xr:uid="{00000000-0005-0000-0000-0000940D0000}"/>
    <cellStyle name="Currency 5 7 8 2" xfId="7049" xr:uid="{00000000-0005-0000-0000-0000950D0000}"/>
    <cellStyle name="Currency 5 7 8 2 2" xfId="15478" xr:uid="{6068AAF4-DB89-45AE-A459-9511ABA4B909}"/>
    <cellStyle name="Currency 5 7 8 2 3" xfId="23906" xr:uid="{6B19AD76-B8F8-412D-A3CC-02E187D9CAD2}"/>
    <cellStyle name="Currency 5 7 8 3" xfId="11260" xr:uid="{2AFA4A94-5EF6-4AA0-897F-FF11A8917ED2}"/>
    <cellStyle name="Currency 5 7 8 4" xfId="19689" xr:uid="{FDA8EB55-1BA8-4AD0-AAAF-71DFC8BC2A82}"/>
    <cellStyle name="Currency 5 7 9" xfId="4666" xr:uid="{00000000-0005-0000-0000-0000960D0000}"/>
    <cellStyle name="Currency 5 7 9 2" xfId="13095" xr:uid="{FC98521B-F251-4502-8860-3B70501E54C4}"/>
    <cellStyle name="Currency 5 7 9 3" xfId="21523" xr:uid="{F6C5F5EE-8461-4EDF-9A7B-2C8B5A9E1406}"/>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0 2 2" xfId="15162" xr:uid="{33C4B8ED-818E-4C6A-9EAC-20F380875F17}"/>
    <cellStyle name="Normal 12 10 2 3" xfId="23590" xr:uid="{7C56C9B2-179E-468A-830E-6002A5A976CE}"/>
    <cellStyle name="Normal 12 10 3" xfId="10944" xr:uid="{4AD3D16E-8E80-4D9D-A15E-C57559F24A84}"/>
    <cellStyle name="Normal 12 10 4" xfId="19373" xr:uid="{8E246687-80DA-40D4-A719-B4DB25F5739B}"/>
    <cellStyle name="Normal 12 11" xfId="4667" xr:uid="{00000000-0005-0000-0000-0000CC0D0000}"/>
    <cellStyle name="Normal 12 11 2" xfId="13096" xr:uid="{C9C99C6A-5650-4896-AA05-8BCD6E461E9E}"/>
    <cellStyle name="Normal 12 11 3" xfId="21524" xr:uid="{739A3078-2086-4C93-A367-737879F62ED3}"/>
    <cellStyle name="Normal 12 12" xfId="8878" xr:uid="{3C9D25D9-AD32-4378-AB41-BCFF4F2569E7}"/>
    <cellStyle name="Normal 12 13" xfId="17307" xr:uid="{B19081C7-6C92-4F56-B907-C64C13A51B52}"/>
    <cellStyle name="Normal 12 2" xfId="260" xr:uid="{00000000-0005-0000-0000-0000CD0D0000}"/>
    <cellStyle name="Normal 12 2 10" xfId="8879" xr:uid="{D10A9B69-A197-49C8-AFF0-2D3E7F86231A}"/>
    <cellStyle name="Normal 12 2 11" xfId="17308" xr:uid="{A297279B-5B89-4DB7-874F-9BB4022BEDAD}"/>
    <cellStyle name="Normal 12 2 2" xfId="261" xr:uid="{00000000-0005-0000-0000-0000CE0D0000}"/>
    <cellStyle name="Normal 12 2 2 10" xfId="17309" xr:uid="{0E95420F-2F0B-4C5B-8859-D8D9C5B682EF}"/>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2 2 2" xfId="15658" xr:uid="{F0AE3CD4-624E-4973-BF17-349882F022BF}"/>
    <cellStyle name="Normal 12 2 2 2 2 2 2 3" xfId="24086" xr:uid="{74D770C0-E494-4D7D-BA92-0DFF58D77F34}"/>
    <cellStyle name="Normal 12 2 2 2 2 2 3" xfId="11440" xr:uid="{7CBD7A94-2143-4AFF-B027-B2E1BC4CEB1A}"/>
    <cellStyle name="Normal 12 2 2 2 2 2 4" xfId="19869" xr:uid="{9846D869-69CA-4CF4-B352-C186705A3451}"/>
    <cellStyle name="Normal 12 2 2 2 2 3" xfId="5084" xr:uid="{00000000-0005-0000-0000-0000D30D0000}"/>
    <cellStyle name="Normal 12 2 2 2 2 3 2" xfId="13513" xr:uid="{0536772F-01D9-4DBA-90B3-31800291E467}"/>
    <cellStyle name="Normal 12 2 2 2 2 3 3" xfId="21941" xr:uid="{1D2BEF0C-B1EA-4532-988A-F111972387F1}"/>
    <cellStyle name="Normal 12 2 2 2 2 4" xfId="9295" xr:uid="{299763C3-F9F4-4235-9C1A-CEF0C22484FD}"/>
    <cellStyle name="Normal 12 2 2 2 2 5" xfId="17724" xr:uid="{A420CC0C-7277-4AB7-B0F4-A3FAAB33BE86}"/>
    <cellStyle name="Normal 12 2 2 2 3" xfId="1187" xr:uid="{00000000-0005-0000-0000-0000D40D0000}"/>
    <cellStyle name="Normal 12 2 2 2 3 2" xfId="3418" xr:uid="{00000000-0005-0000-0000-0000D50D0000}"/>
    <cellStyle name="Normal 12 2 2 2 3 2 2" xfId="7642" xr:uid="{00000000-0005-0000-0000-0000D60D0000}"/>
    <cellStyle name="Normal 12 2 2 2 3 2 2 2" xfId="16071" xr:uid="{6110F37F-EBDA-4CE6-90B9-0F04007458FF}"/>
    <cellStyle name="Normal 12 2 2 2 3 2 2 3" xfId="24499" xr:uid="{12CAABC4-494F-4F4A-98FA-73D961E55E97}"/>
    <cellStyle name="Normal 12 2 2 2 3 2 3" xfId="11853" xr:uid="{5D413392-BAAF-42E8-B47D-446AE8B14EFC}"/>
    <cellStyle name="Normal 12 2 2 2 3 2 4" xfId="20282" xr:uid="{CC61BB3F-435E-4671-9B8F-40A1D091513D}"/>
    <cellStyle name="Normal 12 2 2 2 3 3" xfId="5497" xr:uid="{00000000-0005-0000-0000-0000D70D0000}"/>
    <cellStyle name="Normal 12 2 2 2 3 3 2" xfId="13926" xr:uid="{5262FCCC-08DB-4CF6-8777-9D2E058D7850}"/>
    <cellStyle name="Normal 12 2 2 2 3 3 3" xfId="22354" xr:uid="{730F1051-D663-4A2D-AB69-6BDF4EB8CE64}"/>
    <cellStyle name="Normal 12 2 2 2 3 4" xfId="9708" xr:uid="{B0B8BCF6-E624-45D0-A516-C5C0823C0C74}"/>
    <cellStyle name="Normal 12 2 2 2 3 5" xfId="18137" xr:uid="{63AE487D-5BC5-4CD5-9625-D25F44486937}"/>
    <cellStyle name="Normal 12 2 2 2 4" xfId="1601" xr:uid="{00000000-0005-0000-0000-0000D80D0000}"/>
    <cellStyle name="Normal 12 2 2 2 4 2" xfId="3831" xr:uid="{00000000-0005-0000-0000-0000D90D0000}"/>
    <cellStyle name="Normal 12 2 2 2 4 2 2" xfId="8055" xr:uid="{00000000-0005-0000-0000-0000DA0D0000}"/>
    <cellStyle name="Normal 12 2 2 2 4 2 2 2" xfId="16484" xr:uid="{3E958F6C-088C-4E6F-B6A9-92E7592CA432}"/>
    <cellStyle name="Normal 12 2 2 2 4 2 2 3" xfId="24912" xr:uid="{598D5F46-C922-4E3B-9639-68E4A6283C46}"/>
    <cellStyle name="Normal 12 2 2 2 4 2 3" xfId="12266" xr:uid="{9B14A811-6432-4689-81DC-53D19D1E6D54}"/>
    <cellStyle name="Normal 12 2 2 2 4 2 4" xfId="20695" xr:uid="{D4FAB68B-EAE9-411C-8DAA-814DB17E8475}"/>
    <cellStyle name="Normal 12 2 2 2 4 3" xfId="5910" xr:uid="{00000000-0005-0000-0000-0000DB0D0000}"/>
    <cellStyle name="Normal 12 2 2 2 4 3 2" xfId="14339" xr:uid="{1600905C-90B6-41D7-9A2A-8E791254F272}"/>
    <cellStyle name="Normal 12 2 2 2 4 3 3" xfId="22767" xr:uid="{C85E891F-CD8B-4A3B-8B5B-75D70CA75E90}"/>
    <cellStyle name="Normal 12 2 2 2 4 4" xfId="10121" xr:uid="{F7147D2F-D373-4CFE-B709-4BCAED7142CD}"/>
    <cellStyle name="Normal 12 2 2 2 4 5" xfId="18550" xr:uid="{FCD94B61-9793-4413-A3B2-2A55578B6243}"/>
    <cellStyle name="Normal 12 2 2 2 5" xfId="2015" xr:uid="{00000000-0005-0000-0000-0000DC0D0000}"/>
    <cellStyle name="Normal 12 2 2 2 5 2" xfId="4244" xr:uid="{00000000-0005-0000-0000-0000DD0D0000}"/>
    <cellStyle name="Normal 12 2 2 2 5 2 2" xfId="8468" xr:uid="{00000000-0005-0000-0000-0000DE0D0000}"/>
    <cellStyle name="Normal 12 2 2 2 5 2 2 2" xfId="16897" xr:uid="{E336900F-EF15-456E-A7EC-FEC326431126}"/>
    <cellStyle name="Normal 12 2 2 2 5 2 2 3" xfId="25325" xr:uid="{B6108F0D-C21B-4070-8388-EA118970A34E}"/>
    <cellStyle name="Normal 12 2 2 2 5 2 3" xfId="12679" xr:uid="{6228404C-0B96-4C89-A757-FA0C121E2CC2}"/>
    <cellStyle name="Normal 12 2 2 2 5 2 4" xfId="21108" xr:uid="{CE68F808-661D-46C2-8850-2F93A59A7E47}"/>
    <cellStyle name="Normal 12 2 2 2 5 3" xfId="6323" xr:uid="{00000000-0005-0000-0000-0000DF0D0000}"/>
    <cellStyle name="Normal 12 2 2 2 5 3 2" xfId="14752" xr:uid="{5277F10A-EC4B-4A59-826A-F29F08CEFFC5}"/>
    <cellStyle name="Normal 12 2 2 2 5 3 3" xfId="23180" xr:uid="{A8271061-CA76-41FE-B9B3-C34C94293F2B}"/>
    <cellStyle name="Normal 12 2 2 2 5 4" xfId="10534" xr:uid="{04AF129F-4E2D-49F7-BD3F-32F34A3FB728}"/>
    <cellStyle name="Normal 12 2 2 2 5 5" xfId="18963" xr:uid="{E535AB52-E903-4C22-9C94-F523601755DA}"/>
    <cellStyle name="Normal 12 2 2 2 6" xfId="2451" xr:uid="{00000000-0005-0000-0000-0000E00D0000}"/>
    <cellStyle name="Normal 12 2 2 2 6 2" xfId="6736" xr:uid="{00000000-0005-0000-0000-0000E10D0000}"/>
    <cellStyle name="Normal 12 2 2 2 6 2 2" xfId="15165" xr:uid="{399762FA-CE29-45F5-8B04-643831A6CF70}"/>
    <cellStyle name="Normal 12 2 2 2 6 2 3" xfId="23593" xr:uid="{5EA4AF6B-8022-46BF-8393-5628795C1CC5}"/>
    <cellStyle name="Normal 12 2 2 2 6 3" xfId="10947" xr:uid="{6BFED5CD-6EA3-4DB9-88C5-1D00A70795CE}"/>
    <cellStyle name="Normal 12 2 2 2 6 4" xfId="19376" xr:uid="{47C8339B-D907-4635-9B19-F56CC88C020C}"/>
    <cellStyle name="Normal 12 2 2 2 7" xfId="4670" xr:uid="{00000000-0005-0000-0000-0000E20D0000}"/>
    <cellStyle name="Normal 12 2 2 2 7 2" xfId="13099" xr:uid="{C85AABD0-3ACA-411B-9B75-AC18D384D042}"/>
    <cellStyle name="Normal 12 2 2 2 7 3" xfId="21527" xr:uid="{689B698B-67EE-4A96-92E2-544265AB90DF}"/>
    <cellStyle name="Normal 12 2 2 2 8" xfId="8881" xr:uid="{B9A9C971-6FD3-4DEE-962C-379DA83D6BD4}"/>
    <cellStyle name="Normal 12 2 2 2 9" xfId="17310" xr:uid="{4CB8180F-3B77-42A6-8959-FF9F6C5DEBEB}"/>
    <cellStyle name="Normal 12 2 2 3" xfId="763" xr:uid="{00000000-0005-0000-0000-0000E30D0000}"/>
    <cellStyle name="Normal 12 2 2 3 2" xfId="3004" xr:uid="{00000000-0005-0000-0000-0000E40D0000}"/>
    <cellStyle name="Normal 12 2 2 3 2 2" xfId="7228" xr:uid="{00000000-0005-0000-0000-0000E50D0000}"/>
    <cellStyle name="Normal 12 2 2 3 2 2 2" xfId="15657" xr:uid="{1DA9E0DA-7DD5-48D6-B5AE-27ACFAF77EA1}"/>
    <cellStyle name="Normal 12 2 2 3 2 2 3" xfId="24085" xr:uid="{7E4EC44E-1CD3-4A8B-8C6B-9E0C16E06C83}"/>
    <cellStyle name="Normal 12 2 2 3 2 3" xfId="11439" xr:uid="{688E23EA-C038-4494-9663-C65ED65CE36A}"/>
    <cellStyle name="Normal 12 2 2 3 2 4" xfId="19868" xr:uid="{078EC780-83F1-4D94-847E-14500AC65F48}"/>
    <cellStyle name="Normal 12 2 2 3 3" xfId="5083" xr:uid="{00000000-0005-0000-0000-0000E60D0000}"/>
    <cellStyle name="Normal 12 2 2 3 3 2" xfId="13512" xr:uid="{A820F908-9871-494A-B1CF-08AED5005092}"/>
    <cellStyle name="Normal 12 2 2 3 3 3" xfId="21940" xr:uid="{F17B444E-DB5C-4C1B-82AB-3CCD9B5A9A2D}"/>
    <cellStyle name="Normal 12 2 2 3 4" xfId="9294" xr:uid="{04AD4D13-15B4-4F48-A3C0-41FEDF8D3356}"/>
    <cellStyle name="Normal 12 2 2 3 5" xfId="17723" xr:uid="{B6694E08-6BDC-40ED-937D-D06D739547D6}"/>
    <cellStyle name="Normal 12 2 2 4" xfId="1186" xr:uid="{00000000-0005-0000-0000-0000E70D0000}"/>
    <cellStyle name="Normal 12 2 2 4 2" xfId="3417" xr:uid="{00000000-0005-0000-0000-0000E80D0000}"/>
    <cellStyle name="Normal 12 2 2 4 2 2" xfId="7641" xr:uid="{00000000-0005-0000-0000-0000E90D0000}"/>
    <cellStyle name="Normal 12 2 2 4 2 2 2" xfId="16070" xr:uid="{CF9105EB-4E86-47D4-BFA2-B4F7DB9C0457}"/>
    <cellStyle name="Normal 12 2 2 4 2 2 3" xfId="24498" xr:uid="{ECC78B8C-85AB-4190-B606-9E5F52381C6E}"/>
    <cellStyle name="Normal 12 2 2 4 2 3" xfId="11852" xr:uid="{45B95AB5-C0D1-41AD-9A7F-05730B08EE46}"/>
    <cellStyle name="Normal 12 2 2 4 2 4" xfId="20281" xr:uid="{E6CBB398-70D2-486C-9497-336C10377985}"/>
    <cellStyle name="Normal 12 2 2 4 3" xfId="5496" xr:uid="{00000000-0005-0000-0000-0000EA0D0000}"/>
    <cellStyle name="Normal 12 2 2 4 3 2" xfId="13925" xr:uid="{41073A21-DE6E-45D4-AFA8-CE115BB7AFBB}"/>
    <cellStyle name="Normal 12 2 2 4 3 3" xfId="22353" xr:uid="{DEE559BB-B3B0-4805-8E03-27BB6C6E06FD}"/>
    <cellStyle name="Normal 12 2 2 4 4" xfId="9707" xr:uid="{68701FF3-BCFA-48EF-8C75-D14A10B051ED}"/>
    <cellStyle name="Normal 12 2 2 4 5" xfId="18136" xr:uid="{CF74614A-C567-4B04-9AE2-B7435ACE1189}"/>
    <cellStyle name="Normal 12 2 2 5" xfId="1600" xr:uid="{00000000-0005-0000-0000-0000EB0D0000}"/>
    <cellStyle name="Normal 12 2 2 5 2" xfId="3830" xr:uid="{00000000-0005-0000-0000-0000EC0D0000}"/>
    <cellStyle name="Normal 12 2 2 5 2 2" xfId="8054" xr:uid="{00000000-0005-0000-0000-0000ED0D0000}"/>
    <cellStyle name="Normal 12 2 2 5 2 2 2" xfId="16483" xr:uid="{7646D94F-C2A9-4F13-8F6C-C03BD991E872}"/>
    <cellStyle name="Normal 12 2 2 5 2 2 3" xfId="24911" xr:uid="{8C81C07A-9DA4-469E-BE22-02FD940ECEFC}"/>
    <cellStyle name="Normal 12 2 2 5 2 3" xfId="12265" xr:uid="{63FED7D7-BC72-4E9B-B4BB-EAF5B7437652}"/>
    <cellStyle name="Normal 12 2 2 5 2 4" xfId="20694" xr:uid="{B990E4E7-F24C-4E21-B300-75B375FC79EB}"/>
    <cellStyle name="Normal 12 2 2 5 3" xfId="5909" xr:uid="{00000000-0005-0000-0000-0000EE0D0000}"/>
    <cellStyle name="Normal 12 2 2 5 3 2" xfId="14338" xr:uid="{50DF2C36-F28A-4E85-BD10-CDAAB7D37E9B}"/>
    <cellStyle name="Normal 12 2 2 5 3 3" xfId="22766" xr:uid="{1C605BF2-92D4-48A3-9760-ECB07A4137C2}"/>
    <cellStyle name="Normal 12 2 2 5 4" xfId="10120" xr:uid="{7B8D71B5-8DA4-4BBE-AF6F-B7AA87435BA6}"/>
    <cellStyle name="Normal 12 2 2 5 5" xfId="18549" xr:uid="{7EA1D413-08AA-43AD-AFB0-153156399952}"/>
    <cellStyle name="Normal 12 2 2 6" xfId="2014" xr:uid="{00000000-0005-0000-0000-0000EF0D0000}"/>
    <cellStyle name="Normal 12 2 2 6 2" xfId="4243" xr:uid="{00000000-0005-0000-0000-0000F00D0000}"/>
    <cellStyle name="Normal 12 2 2 6 2 2" xfId="8467" xr:uid="{00000000-0005-0000-0000-0000F10D0000}"/>
    <cellStyle name="Normal 12 2 2 6 2 2 2" xfId="16896" xr:uid="{83F247CF-E6E5-443C-B89C-02521012025F}"/>
    <cellStyle name="Normal 12 2 2 6 2 2 3" xfId="25324" xr:uid="{6864AFC7-5461-4431-934F-CF4C60CFDF89}"/>
    <cellStyle name="Normal 12 2 2 6 2 3" xfId="12678" xr:uid="{F51E49E1-7082-4BCF-B3E8-58A06D4864A2}"/>
    <cellStyle name="Normal 12 2 2 6 2 4" xfId="21107" xr:uid="{73DBD5BC-ACEC-4F06-9A2F-DF09B7B47D1B}"/>
    <cellStyle name="Normal 12 2 2 6 3" xfId="6322" xr:uid="{00000000-0005-0000-0000-0000F20D0000}"/>
    <cellStyle name="Normal 12 2 2 6 3 2" xfId="14751" xr:uid="{8B8933A5-9ACF-4C3E-8285-AD346D92C612}"/>
    <cellStyle name="Normal 12 2 2 6 3 3" xfId="23179" xr:uid="{45AA61BC-B494-4F3C-B4F0-01AB19E266B6}"/>
    <cellStyle name="Normal 12 2 2 6 4" xfId="10533" xr:uid="{1E09E445-FA18-439A-BC21-5FC71B66F47C}"/>
    <cellStyle name="Normal 12 2 2 6 5" xfId="18962" xr:uid="{3D31676F-01DF-41AD-A453-942B37E80BC7}"/>
    <cellStyle name="Normal 12 2 2 7" xfId="2450" xr:uid="{00000000-0005-0000-0000-0000F30D0000}"/>
    <cellStyle name="Normal 12 2 2 7 2" xfId="6735" xr:uid="{00000000-0005-0000-0000-0000F40D0000}"/>
    <cellStyle name="Normal 12 2 2 7 2 2" xfId="15164" xr:uid="{C548F5F0-8C85-446F-A7E1-1C0AAD6D5472}"/>
    <cellStyle name="Normal 12 2 2 7 2 3" xfId="23592" xr:uid="{FF1C281A-88D8-40C6-B79C-73F82F9958AF}"/>
    <cellStyle name="Normal 12 2 2 7 3" xfId="10946" xr:uid="{A8C26A1A-2E41-4D8F-AF99-26265A377A81}"/>
    <cellStyle name="Normal 12 2 2 7 4" xfId="19375" xr:uid="{B357E883-E2D9-4D37-AC4B-DE2EA47846D2}"/>
    <cellStyle name="Normal 12 2 2 8" xfId="4669" xr:uid="{00000000-0005-0000-0000-0000F50D0000}"/>
    <cellStyle name="Normal 12 2 2 8 2" xfId="13098" xr:uid="{17E588F8-0EDD-4011-9757-22C1150DA5E8}"/>
    <cellStyle name="Normal 12 2 2 8 3" xfId="21526" xr:uid="{8B13CC22-FFF7-42B7-BD73-3D3BC1686583}"/>
    <cellStyle name="Normal 12 2 2 9" xfId="8880" xr:uid="{7E9DB93D-8B98-43E2-A46C-60081BFCE009}"/>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2 2 2" xfId="15659" xr:uid="{B863B2DD-1949-495E-8DC3-7A9030AB832C}"/>
    <cellStyle name="Normal 12 2 3 2 2 2 3" xfId="24087" xr:uid="{E92CBAAF-C89B-4754-AC83-F7BABBACEFA0}"/>
    <cellStyle name="Normal 12 2 3 2 2 3" xfId="11441" xr:uid="{392B353C-B7FB-4150-B8DE-494DA808542D}"/>
    <cellStyle name="Normal 12 2 3 2 2 4" xfId="19870" xr:uid="{95C19CBF-E57B-4C9A-AE83-A227F213C063}"/>
    <cellStyle name="Normal 12 2 3 2 3" xfId="5085" xr:uid="{00000000-0005-0000-0000-0000FA0D0000}"/>
    <cellStyle name="Normal 12 2 3 2 3 2" xfId="13514" xr:uid="{D9FBEE11-E386-4B05-A197-D4E4E8672A07}"/>
    <cellStyle name="Normal 12 2 3 2 3 3" xfId="21942" xr:uid="{7B71CB39-6AC5-488A-9D5E-88F839397766}"/>
    <cellStyle name="Normal 12 2 3 2 4" xfId="9296" xr:uid="{A708BABE-E154-46FF-9FE9-65695A10CEC7}"/>
    <cellStyle name="Normal 12 2 3 2 5" xfId="17725" xr:uid="{4B21208E-1C94-4190-B8B9-92643E48ED41}"/>
    <cellStyle name="Normal 12 2 3 3" xfId="1188" xr:uid="{00000000-0005-0000-0000-0000FB0D0000}"/>
    <cellStyle name="Normal 12 2 3 3 2" xfId="3419" xr:uid="{00000000-0005-0000-0000-0000FC0D0000}"/>
    <cellStyle name="Normal 12 2 3 3 2 2" xfId="7643" xr:uid="{00000000-0005-0000-0000-0000FD0D0000}"/>
    <cellStyle name="Normal 12 2 3 3 2 2 2" xfId="16072" xr:uid="{91017491-6C8C-4EF7-93BB-9906FFC98327}"/>
    <cellStyle name="Normal 12 2 3 3 2 2 3" xfId="24500" xr:uid="{CA2CCDC3-B845-43AE-8D17-2D0CA3C00F2A}"/>
    <cellStyle name="Normal 12 2 3 3 2 3" xfId="11854" xr:uid="{EF20B0E5-E89A-4969-BAD1-2B8CA56D64E3}"/>
    <cellStyle name="Normal 12 2 3 3 2 4" xfId="20283" xr:uid="{DEF8DBB0-15F4-4E6F-A0E8-83CC48357AB1}"/>
    <cellStyle name="Normal 12 2 3 3 3" xfId="5498" xr:uid="{00000000-0005-0000-0000-0000FE0D0000}"/>
    <cellStyle name="Normal 12 2 3 3 3 2" xfId="13927" xr:uid="{B8659BE8-47DE-4AF2-8C9A-20337825A515}"/>
    <cellStyle name="Normal 12 2 3 3 3 3" xfId="22355" xr:uid="{D8B840D8-7D83-499D-ADEE-240D8ED0EF0D}"/>
    <cellStyle name="Normal 12 2 3 3 4" xfId="9709" xr:uid="{9888A92B-8EEF-45E5-AB69-399AC938DE46}"/>
    <cellStyle name="Normal 12 2 3 3 5" xfId="18138" xr:uid="{F6665B13-8296-4A60-BD2A-D2BA9C4A859F}"/>
    <cellStyle name="Normal 12 2 3 4" xfId="1602" xr:uid="{00000000-0005-0000-0000-0000FF0D0000}"/>
    <cellStyle name="Normal 12 2 3 4 2" xfId="3832" xr:uid="{00000000-0005-0000-0000-0000000E0000}"/>
    <cellStyle name="Normal 12 2 3 4 2 2" xfId="8056" xr:uid="{00000000-0005-0000-0000-0000010E0000}"/>
    <cellStyle name="Normal 12 2 3 4 2 2 2" xfId="16485" xr:uid="{549C38E5-3EA1-4FF4-AE7E-001B6A570A3F}"/>
    <cellStyle name="Normal 12 2 3 4 2 2 3" xfId="24913" xr:uid="{1FF8F5EE-5CDB-42B4-A9BC-FCDCB527486D}"/>
    <cellStyle name="Normal 12 2 3 4 2 3" xfId="12267" xr:uid="{BF641D0D-C1DB-4869-8187-EFA53E9D8071}"/>
    <cellStyle name="Normal 12 2 3 4 2 4" xfId="20696" xr:uid="{364399B9-EED1-44F1-9B6F-0590857AF693}"/>
    <cellStyle name="Normal 12 2 3 4 3" xfId="5911" xr:uid="{00000000-0005-0000-0000-0000020E0000}"/>
    <cellStyle name="Normal 12 2 3 4 3 2" xfId="14340" xr:uid="{8EC6B7F2-3503-4CE4-9C6B-C272E44AFE5B}"/>
    <cellStyle name="Normal 12 2 3 4 3 3" xfId="22768" xr:uid="{D4BCCB0D-8A3D-464B-8ED4-C01DB3C6E931}"/>
    <cellStyle name="Normal 12 2 3 4 4" xfId="10122" xr:uid="{E5731BE4-C101-4D59-BB8A-E49E418D4112}"/>
    <cellStyle name="Normal 12 2 3 4 5" xfId="18551" xr:uid="{592BB08D-6D3D-41C2-9DC9-B66CD56EF867}"/>
    <cellStyle name="Normal 12 2 3 5" xfId="2016" xr:uid="{00000000-0005-0000-0000-0000030E0000}"/>
    <cellStyle name="Normal 12 2 3 5 2" xfId="4245" xr:uid="{00000000-0005-0000-0000-0000040E0000}"/>
    <cellStyle name="Normal 12 2 3 5 2 2" xfId="8469" xr:uid="{00000000-0005-0000-0000-0000050E0000}"/>
    <cellStyle name="Normal 12 2 3 5 2 2 2" xfId="16898" xr:uid="{461CE617-3480-4E8F-8E88-B05EAA12885B}"/>
    <cellStyle name="Normal 12 2 3 5 2 2 3" xfId="25326" xr:uid="{7A7F2548-B5E5-4864-95FE-A2B316410C48}"/>
    <cellStyle name="Normal 12 2 3 5 2 3" xfId="12680" xr:uid="{B438CBCD-6B98-42D2-8CC3-A5710EF805EC}"/>
    <cellStyle name="Normal 12 2 3 5 2 4" xfId="21109" xr:uid="{3EABFE4F-CE01-48D2-B594-D54EE49A19F9}"/>
    <cellStyle name="Normal 12 2 3 5 3" xfId="6324" xr:uid="{00000000-0005-0000-0000-0000060E0000}"/>
    <cellStyle name="Normal 12 2 3 5 3 2" xfId="14753" xr:uid="{8364B929-BC17-4CE2-A767-9011AD9EDAB7}"/>
    <cellStyle name="Normal 12 2 3 5 3 3" xfId="23181" xr:uid="{E2054955-B7DC-4015-9F2A-7818A97A16E3}"/>
    <cellStyle name="Normal 12 2 3 5 4" xfId="10535" xr:uid="{D14697EC-FF93-4DDD-A321-E07B955AF963}"/>
    <cellStyle name="Normal 12 2 3 5 5" xfId="18964" xr:uid="{D8BF3ED5-4336-4167-A8BD-4A8BD310EA6F}"/>
    <cellStyle name="Normal 12 2 3 6" xfId="2452" xr:uid="{00000000-0005-0000-0000-0000070E0000}"/>
    <cellStyle name="Normal 12 2 3 6 2" xfId="6737" xr:uid="{00000000-0005-0000-0000-0000080E0000}"/>
    <cellStyle name="Normal 12 2 3 6 2 2" xfId="15166" xr:uid="{09A39A18-2FF5-4CCA-851F-DD7207F86851}"/>
    <cellStyle name="Normal 12 2 3 6 2 3" xfId="23594" xr:uid="{47B281E4-42D1-40AD-BBE4-80F813B67891}"/>
    <cellStyle name="Normal 12 2 3 6 3" xfId="10948" xr:uid="{0C353D5B-9C2E-4D82-AEA1-C8938A68D0C2}"/>
    <cellStyle name="Normal 12 2 3 6 4" xfId="19377" xr:uid="{70926166-D9D2-4C1E-8F89-D716F5CAE274}"/>
    <cellStyle name="Normal 12 2 3 7" xfId="4671" xr:uid="{00000000-0005-0000-0000-0000090E0000}"/>
    <cellStyle name="Normal 12 2 3 7 2" xfId="13100" xr:uid="{4C03B713-B729-48A5-87B9-97FBB5859A96}"/>
    <cellStyle name="Normal 12 2 3 7 3" xfId="21528" xr:uid="{25B904FF-ABFB-4EC2-9041-F190C2DC6501}"/>
    <cellStyle name="Normal 12 2 3 8" xfId="8882" xr:uid="{67DFD4E6-E462-4FA5-8C33-153AF0111EED}"/>
    <cellStyle name="Normal 12 2 3 9" xfId="17311" xr:uid="{082F0471-F3D9-4A2C-B58F-241C4E59F521}"/>
    <cellStyle name="Normal 12 2 4" xfId="762" xr:uid="{00000000-0005-0000-0000-00000A0E0000}"/>
    <cellStyle name="Normal 12 2 4 2" xfId="3003" xr:uid="{00000000-0005-0000-0000-00000B0E0000}"/>
    <cellStyle name="Normal 12 2 4 2 2" xfId="7227" xr:uid="{00000000-0005-0000-0000-00000C0E0000}"/>
    <cellStyle name="Normal 12 2 4 2 2 2" xfId="15656" xr:uid="{25E48FE3-3693-48D0-A922-330140D50251}"/>
    <cellStyle name="Normal 12 2 4 2 2 3" xfId="24084" xr:uid="{65A3E04D-24A7-41CA-A7AA-A82EA9E53BCD}"/>
    <cellStyle name="Normal 12 2 4 2 3" xfId="11438" xr:uid="{8C885E28-8D18-4E89-9870-93C98194BC05}"/>
    <cellStyle name="Normal 12 2 4 2 4" xfId="19867" xr:uid="{F88EDB25-F415-4036-B412-58A222118219}"/>
    <cellStyle name="Normal 12 2 4 3" xfId="5082" xr:uid="{00000000-0005-0000-0000-00000D0E0000}"/>
    <cellStyle name="Normal 12 2 4 3 2" xfId="13511" xr:uid="{F8264134-96A8-4909-BB9F-CB213A00E337}"/>
    <cellStyle name="Normal 12 2 4 3 3" xfId="21939" xr:uid="{E6BBC481-AF72-42B5-8059-A61C0A7E5D95}"/>
    <cellStyle name="Normal 12 2 4 4" xfId="9293" xr:uid="{6545675D-F0FE-4F71-944A-8BB963A86564}"/>
    <cellStyle name="Normal 12 2 4 5" xfId="17722" xr:uid="{01F1D436-ED49-4250-9840-7B7E6BE8851D}"/>
    <cellStyle name="Normal 12 2 5" xfId="1185" xr:uid="{00000000-0005-0000-0000-00000E0E0000}"/>
    <cellStyle name="Normal 12 2 5 2" xfId="3416" xr:uid="{00000000-0005-0000-0000-00000F0E0000}"/>
    <cellStyle name="Normal 12 2 5 2 2" xfId="7640" xr:uid="{00000000-0005-0000-0000-0000100E0000}"/>
    <cellStyle name="Normal 12 2 5 2 2 2" xfId="16069" xr:uid="{7B71D1DC-CD59-415D-8DE0-5693C5272D62}"/>
    <cellStyle name="Normal 12 2 5 2 2 3" xfId="24497" xr:uid="{25E8984C-EAFF-413F-9A79-D0FB5A41D87D}"/>
    <cellStyle name="Normal 12 2 5 2 3" xfId="11851" xr:uid="{128A2571-B8D7-4043-A72F-280DEC7A19E2}"/>
    <cellStyle name="Normal 12 2 5 2 4" xfId="20280" xr:uid="{C48214FC-A610-4FC3-A0BC-CB9CBCD2D51D}"/>
    <cellStyle name="Normal 12 2 5 3" xfId="5495" xr:uid="{00000000-0005-0000-0000-0000110E0000}"/>
    <cellStyle name="Normal 12 2 5 3 2" xfId="13924" xr:uid="{C5FE0AEB-A8AE-423A-939B-0C08C9D1EC8C}"/>
    <cellStyle name="Normal 12 2 5 3 3" xfId="22352" xr:uid="{F403059E-CE52-4602-A377-F29966113475}"/>
    <cellStyle name="Normal 12 2 5 4" xfId="9706" xr:uid="{71FDC6B9-FEC3-42F4-AFD1-FD69C73F091C}"/>
    <cellStyle name="Normal 12 2 5 5" xfId="18135" xr:uid="{7F9D12C6-BEC1-47A1-A18C-2DFD4430C9A9}"/>
    <cellStyle name="Normal 12 2 6" xfId="1599" xr:uid="{00000000-0005-0000-0000-0000120E0000}"/>
    <cellStyle name="Normal 12 2 6 2" xfId="3829" xr:uid="{00000000-0005-0000-0000-0000130E0000}"/>
    <cellStyle name="Normal 12 2 6 2 2" xfId="8053" xr:uid="{00000000-0005-0000-0000-0000140E0000}"/>
    <cellStyle name="Normal 12 2 6 2 2 2" xfId="16482" xr:uid="{25A07897-0BF5-416E-94A5-A8CC81F74DD2}"/>
    <cellStyle name="Normal 12 2 6 2 2 3" xfId="24910" xr:uid="{1B9B31CE-48EA-4109-BFF6-6ECFD5B40F8C}"/>
    <cellStyle name="Normal 12 2 6 2 3" xfId="12264" xr:uid="{F8361332-AC45-4F54-B74C-DDB7C2E4A9AA}"/>
    <cellStyle name="Normal 12 2 6 2 4" xfId="20693" xr:uid="{166D4CE8-4F28-4DC9-AF30-14D96C1E39BB}"/>
    <cellStyle name="Normal 12 2 6 3" xfId="5908" xr:uid="{00000000-0005-0000-0000-0000150E0000}"/>
    <cellStyle name="Normal 12 2 6 3 2" xfId="14337" xr:uid="{5A3C8F29-B1FB-4C32-889C-9A92C4FD9FBD}"/>
    <cellStyle name="Normal 12 2 6 3 3" xfId="22765" xr:uid="{69781EB6-AB0B-4C5E-A2A4-A5C294203581}"/>
    <cellStyle name="Normal 12 2 6 4" xfId="10119" xr:uid="{490CAFF7-948D-40B4-9F11-71907A958E5B}"/>
    <cellStyle name="Normal 12 2 6 5" xfId="18548" xr:uid="{BA7695C2-C368-4767-BC60-60359B9C3212}"/>
    <cellStyle name="Normal 12 2 7" xfId="2013" xr:uid="{00000000-0005-0000-0000-0000160E0000}"/>
    <cellStyle name="Normal 12 2 7 2" xfId="4242" xr:uid="{00000000-0005-0000-0000-0000170E0000}"/>
    <cellStyle name="Normal 12 2 7 2 2" xfId="8466" xr:uid="{00000000-0005-0000-0000-0000180E0000}"/>
    <cellStyle name="Normal 12 2 7 2 2 2" xfId="16895" xr:uid="{23B3440B-F40E-401E-90AD-5E1F6D5A3B58}"/>
    <cellStyle name="Normal 12 2 7 2 2 3" xfId="25323" xr:uid="{52B51337-0443-409C-9C25-72678E785935}"/>
    <cellStyle name="Normal 12 2 7 2 3" xfId="12677" xr:uid="{A8FB695A-A5F6-4660-A6D6-9A3376C42DC5}"/>
    <cellStyle name="Normal 12 2 7 2 4" xfId="21106" xr:uid="{8445F9BA-EF60-4584-B4FA-7F43726A58C8}"/>
    <cellStyle name="Normal 12 2 7 3" xfId="6321" xr:uid="{00000000-0005-0000-0000-0000190E0000}"/>
    <cellStyle name="Normal 12 2 7 3 2" xfId="14750" xr:uid="{4B0741F7-4FCB-4202-AF6E-D9FFC17E5B33}"/>
    <cellStyle name="Normal 12 2 7 3 3" xfId="23178" xr:uid="{95DE3E76-412B-4157-AA76-99A52542D3CB}"/>
    <cellStyle name="Normal 12 2 7 4" xfId="10532" xr:uid="{451C9315-1C68-4C1D-B955-9D2795EA3B55}"/>
    <cellStyle name="Normal 12 2 7 5" xfId="18961" xr:uid="{40E56D3B-79F6-4EAC-84CF-5E37CD97849A}"/>
    <cellStyle name="Normal 12 2 8" xfId="2449" xr:uid="{00000000-0005-0000-0000-00001A0E0000}"/>
    <cellStyle name="Normal 12 2 8 2" xfId="6734" xr:uid="{00000000-0005-0000-0000-00001B0E0000}"/>
    <cellStyle name="Normal 12 2 8 2 2" xfId="15163" xr:uid="{CED5141C-E0B0-4227-A2B6-767748E161C1}"/>
    <cellStyle name="Normal 12 2 8 2 3" xfId="23591" xr:uid="{4607D639-3595-47F0-8848-5DCF8192B417}"/>
    <cellStyle name="Normal 12 2 8 3" xfId="10945" xr:uid="{9AA00B7A-165E-4F85-A9C2-A8D77BD7F84A}"/>
    <cellStyle name="Normal 12 2 8 4" xfId="19374" xr:uid="{9D6FC929-5643-44CD-BA96-77F924F92C86}"/>
    <cellStyle name="Normal 12 2 9" xfId="4668" xr:uid="{00000000-0005-0000-0000-00001C0E0000}"/>
    <cellStyle name="Normal 12 2 9 2" xfId="13097" xr:uid="{D8AAA092-2DBC-46A6-9A5C-9E8B759FA038}"/>
    <cellStyle name="Normal 12 2 9 3" xfId="21525" xr:uid="{91DE8534-B527-4A4D-9A78-7EC17F57246A}"/>
    <cellStyle name="Normal 12 3" xfId="264" xr:uid="{00000000-0005-0000-0000-00001D0E0000}"/>
    <cellStyle name="Normal 12 3 10" xfId="17312" xr:uid="{AB16792C-2D9C-4AC1-8DA3-977C165074F6}"/>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2 2 2" xfId="15661" xr:uid="{366985EF-2B59-4F31-B5A6-050C67784B77}"/>
    <cellStyle name="Normal 12 3 2 2 2 2 3" xfId="24089" xr:uid="{4ECB9F31-3651-4D64-8AFD-D3D4341DF4A3}"/>
    <cellStyle name="Normal 12 3 2 2 2 3" xfId="11443" xr:uid="{CCBDF04C-0880-433E-BFF2-D0223968697A}"/>
    <cellStyle name="Normal 12 3 2 2 2 4" xfId="19872" xr:uid="{79848B1E-B5AD-4914-8A64-D7D9B7D24E79}"/>
    <cellStyle name="Normal 12 3 2 2 3" xfId="5087" xr:uid="{00000000-0005-0000-0000-0000220E0000}"/>
    <cellStyle name="Normal 12 3 2 2 3 2" xfId="13516" xr:uid="{29515650-7741-4525-A3C2-B67F97EF7ED0}"/>
    <cellStyle name="Normal 12 3 2 2 3 3" xfId="21944" xr:uid="{05640BFD-7885-42E2-BF8B-DB831485377C}"/>
    <cellStyle name="Normal 12 3 2 2 4" xfId="9298" xr:uid="{522DC97B-FA6B-4E9E-AC67-849D76C5DC11}"/>
    <cellStyle name="Normal 12 3 2 2 5" xfId="17727" xr:uid="{F1D9B28B-A86D-4124-9EC6-89401AEA1812}"/>
    <cellStyle name="Normal 12 3 2 3" xfId="1190" xr:uid="{00000000-0005-0000-0000-0000230E0000}"/>
    <cellStyle name="Normal 12 3 2 3 2" xfId="3421" xr:uid="{00000000-0005-0000-0000-0000240E0000}"/>
    <cellStyle name="Normal 12 3 2 3 2 2" xfId="7645" xr:uid="{00000000-0005-0000-0000-0000250E0000}"/>
    <cellStyle name="Normal 12 3 2 3 2 2 2" xfId="16074" xr:uid="{763FB19D-BCC3-4583-867C-09F49BA9170B}"/>
    <cellStyle name="Normal 12 3 2 3 2 2 3" xfId="24502" xr:uid="{D8E2B8E7-BC43-4ED3-9EAC-86C5D43F311A}"/>
    <cellStyle name="Normal 12 3 2 3 2 3" xfId="11856" xr:uid="{0C67372F-4ACA-484B-A428-48DC6C46760F}"/>
    <cellStyle name="Normal 12 3 2 3 2 4" xfId="20285" xr:uid="{B11E7B5B-A4D0-4A30-B92B-87A4A8E6373E}"/>
    <cellStyle name="Normal 12 3 2 3 3" xfId="5500" xr:uid="{00000000-0005-0000-0000-0000260E0000}"/>
    <cellStyle name="Normal 12 3 2 3 3 2" xfId="13929" xr:uid="{DED7AF48-CED4-4A75-ABCB-D569E7840C52}"/>
    <cellStyle name="Normal 12 3 2 3 3 3" xfId="22357" xr:uid="{C2A68286-52E9-4FFE-AC01-8247464504ED}"/>
    <cellStyle name="Normal 12 3 2 3 4" xfId="9711" xr:uid="{2C8A3F61-61B8-4E28-AE85-68D928DD4ED8}"/>
    <cellStyle name="Normal 12 3 2 3 5" xfId="18140" xr:uid="{82229B31-1493-4400-8928-14F7B14E9A64}"/>
    <cellStyle name="Normal 12 3 2 4" xfId="1604" xr:uid="{00000000-0005-0000-0000-0000270E0000}"/>
    <cellStyle name="Normal 12 3 2 4 2" xfId="3834" xr:uid="{00000000-0005-0000-0000-0000280E0000}"/>
    <cellStyle name="Normal 12 3 2 4 2 2" xfId="8058" xr:uid="{00000000-0005-0000-0000-0000290E0000}"/>
    <cellStyle name="Normal 12 3 2 4 2 2 2" xfId="16487" xr:uid="{27478866-C9F5-4BF6-BB62-198346BA87EB}"/>
    <cellStyle name="Normal 12 3 2 4 2 2 3" xfId="24915" xr:uid="{C30BB6F2-E357-4ABD-82CC-3A59877377EC}"/>
    <cellStyle name="Normal 12 3 2 4 2 3" xfId="12269" xr:uid="{CAB10B26-AAA8-45E0-8266-D75D46068E32}"/>
    <cellStyle name="Normal 12 3 2 4 2 4" xfId="20698" xr:uid="{72F48540-1547-423D-AD01-0861B9A859CA}"/>
    <cellStyle name="Normal 12 3 2 4 3" xfId="5913" xr:uid="{00000000-0005-0000-0000-00002A0E0000}"/>
    <cellStyle name="Normal 12 3 2 4 3 2" xfId="14342" xr:uid="{8F95CE53-4D03-4D2C-BCEE-1F9E13C6050F}"/>
    <cellStyle name="Normal 12 3 2 4 3 3" xfId="22770" xr:uid="{BDB1D50B-07CF-4B04-B993-8BCBE9DCE3A1}"/>
    <cellStyle name="Normal 12 3 2 4 4" xfId="10124" xr:uid="{1A15E82D-F7AA-4B08-A660-8A5B27DB9CB8}"/>
    <cellStyle name="Normal 12 3 2 4 5" xfId="18553" xr:uid="{AD72A05F-B6EE-4590-AC0D-9C12999E66E2}"/>
    <cellStyle name="Normal 12 3 2 5" xfId="2018" xr:uid="{00000000-0005-0000-0000-00002B0E0000}"/>
    <cellStyle name="Normal 12 3 2 5 2" xfId="4247" xr:uid="{00000000-0005-0000-0000-00002C0E0000}"/>
    <cellStyle name="Normal 12 3 2 5 2 2" xfId="8471" xr:uid="{00000000-0005-0000-0000-00002D0E0000}"/>
    <cellStyle name="Normal 12 3 2 5 2 2 2" xfId="16900" xr:uid="{DF39803F-448D-4FCF-9E2D-177152AFA1B0}"/>
    <cellStyle name="Normal 12 3 2 5 2 2 3" xfId="25328" xr:uid="{5CE1FBFD-5609-4156-8555-0322A9D1B2A4}"/>
    <cellStyle name="Normal 12 3 2 5 2 3" xfId="12682" xr:uid="{9F588259-B1CC-4359-9C80-657B3C06E1EF}"/>
    <cellStyle name="Normal 12 3 2 5 2 4" xfId="21111" xr:uid="{3601BFAF-41DA-46D3-9FD5-37AB7AA5D8D6}"/>
    <cellStyle name="Normal 12 3 2 5 3" xfId="6326" xr:uid="{00000000-0005-0000-0000-00002E0E0000}"/>
    <cellStyle name="Normal 12 3 2 5 3 2" xfId="14755" xr:uid="{EA6ECBE2-B2E9-4D45-B7A1-18EB1B4B5EB9}"/>
    <cellStyle name="Normal 12 3 2 5 3 3" xfId="23183" xr:uid="{A80508D2-DE20-40FC-A89F-D1FDAADAAC60}"/>
    <cellStyle name="Normal 12 3 2 5 4" xfId="10537" xr:uid="{550D09CA-3A1D-48A7-9F6A-D360D5825F68}"/>
    <cellStyle name="Normal 12 3 2 5 5" xfId="18966" xr:uid="{72D76989-42A3-4356-A280-CA026B98DED3}"/>
    <cellStyle name="Normal 12 3 2 6" xfId="2454" xr:uid="{00000000-0005-0000-0000-00002F0E0000}"/>
    <cellStyle name="Normal 12 3 2 6 2" xfId="6739" xr:uid="{00000000-0005-0000-0000-0000300E0000}"/>
    <cellStyle name="Normal 12 3 2 6 2 2" xfId="15168" xr:uid="{B27CD1B4-F705-4752-9CA5-C63C0010E8ED}"/>
    <cellStyle name="Normal 12 3 2 6 2 3" xfId="23596" xr:uid="{87F4686D-2CEB-4EBA-A35F-4A058796DD00}"/>
    <cellStyle name="Normal 12 3 2 6 3" xfId="10950" xr:uid="{4F081A4C-2EF7-45A4-8E36-DAE1C8954D0F}"/>
    <cellStyle name="Normal 12 3 2 6 4" xfId="19379" xr:uid="{76FD9884-8814-42EE-BDBA-F3DFD19FC61B}"/>
    <cellStyle name="Normal 12 3 2 7" xfId="4673" xr:uid="{00000000-0005-0000-0000-0000310E0000}"/>
    <cellStyle name="Normal 12 3 2 7 2" xfId="13102" xr:uid="{2C93D0DD-B2F8-4556-B1BA-56F10BCF93CA}"/>
    <cellStyle name="Normal 12 3 2 7 3" xfId="21530" xr:uid="{CE7BFDC2-F3C0-4AD7-BB5B-401D41809A74}"/>
    <cellStyle name="Normal 12 3 2 8" xfId="8884" xr:uid="{571FE05B-E3CE-4F27-8B7A-CEAD81450423}"/>
    <cellStyle name="Normal 12 3 2 9" xfId="17313" xr:uid="{3C454BE0-F5DF-4C32-9109-1065E8FAEF92}"/>
    <cellStyle name="Normal 12 3 3" xfId="766" xr:uid="{00000000-0005-0000-0000-0000320E0000}"/>
    <cellStyle name="Normal 12 3 3 2" xfId="3007" xr:uid="{00000000-0005-0000-0000-0000330E0000}"/>
    <cellStyle name="Normal 12 3 3 2 2" xfId="7231" xr:uid="{00000000-0005-0000-0000-0000340E0000}"/>
    <cellStyle name="Normal 12 3 3 2 2 2" xfId="15660" xr:uid="{D051AC56-B626-4365-A352-1450593233FC}"/>
    <cellStyle name="Normal 12 3 3 2 2 3" xfId="24088" xr:uid="{DF582769-9B6F-43AD-88E6-164D25744C9C}"/>
    <cellStyle name="Normal 12 3 3 2 3" xfId="11442" xr:uid="{8AA9BCEB-5F8C-4A04-AF64-B055D12CB240}"/>
    <cellStyle name="Normal 12 3 3 2 4" xfId="19871" xr:uid="{34173EDB-A1C9-4531-B4E4-2082EB8092D6}"/>
    <cellStyle name="Normal 12 3 3 3" xfId="5086" xr:uid="{00000000-0005-0000-0000-0000350E0000}"/>
    <cellStyle name="Normal 12 3 3 3 2" xfId="13515" xr:uid="{C3ABF21D-9FDA-4782-9404-BDD34ED6FE05}"/>
    <cellStyle name="Normal 12 3 3 3 3" xfId="21943" xr:uid="{F4140120-3DA7-4198-A8BA-BC1FEC492DF5}"/>
    <cellStyle name="Normal 12 3 3 4" xfId="9297" xr:uid="{468F6BF9-3F39-4A22-A556-90F0E9A77798}"/>
    <cellStyle name="Normal 12 3 3 5" xfId="17726" xr:uid="{6B0AF4FB-5B6D-4389-BB0B-08B0E225A519}"/>
    <cellStyle name="Normal 12 3 4" xfId="1189" xr:uid="{00000000-0005-0000-0000-0000360E0000}"/>
    <cellStyle name="Normal 12 3 4 2" xfId="3420" xr:uid="{00000000-0005-0000-0000-0000370E0000}"/>
    <cellStyle name="Normal 12 3 4 2 2" xfId="7644" xr:uid="{00000000-0005-0000-0000-0000380E0000}"/>
    <cellStyle name="Normal 12 3 4 2 2 2" xfId="16073" xr:uid="{B147FA70-B22E-46E2-A9C4-625D01D1BD1D}"/>
    <cellStyle name="Normal 12 3 4 2 2 3" xfId="24501" xr:uid="{A075EFF6-69E6-4E56-A119-E433B606AF57}"/>
    <cellStyle name="Normal 12 3 4 2 3" xfId="11855" xr:uid="{AAAF64F2-155E-47AA-8EE2-E7944B260A03}"/>
    <cellStyle name="Normal 12 3 4 2 4" xfId="20284" xr:uid="{3C01C0A6-C4B8-4830-A419-7C42CA705DF7}"/>
    <cellStyle name="Normal 12 3 4 3" xfId="5499" xr:uid="{00000000-0005-0000-0000-0000390E0000}"/>
    <cellStyle name="Normal 12 3 4 3 2" xfId="13928" xr:uid="{20739D19-A808-4573-94A0-3D08F48BE575}"/>
    <cellStyle name="Normal 12 3 4 3 3" xfId="22356" xr:uid="{69451A25-5D7E-40C7-8DF2-406B11E4F581}"/>
    <cellStyle name="Normal 12 3 4 4" xfId="9710" xr:uid="{F14EAB48-182C-47DE-BB23-91F3F415E2A7}"/>
    <cellStyle name="Normal 12 3 4 5" xfId="18139" xr:uid="{6ECE8098-81B4-441B-BCB1-028B565C47C6}"/>
    <cellStyle name="Normal 12 3 5" xfId="1603" xr:uid="{00000000-0005-0000-0000-00003A0E0000}"/>
    <cellStyle name="Normal 12 3 5 2" xfId="3833" xr:uid="{00000000-0005-0000-0000-00003B0E0000}"/>
    <cellStyle name="Normal 12 3 5 2 2" xfId="8057" xr:uid="{00000000-0005-0000-0000-00003C0E0000}"/>
    <cellStyle name="Normal 12 3 5 2 2 2" xfId="16486" xr:uid="{25B12F8A-3DD5-43BE-9439-A6AC2F5CE77A}"/>
    <cellStyle name="Normal 12 3 5 2 2 3" xfId="24914" xr:uid="{24B77F2F-3470-4F5C-B0F8-A3A783BAFDEA}"/>
    <cellStyle name="Normal 12 3 5 2 3" xfId="12268" xr:uid="{89E99FAE-3450-493F-AFAE-273A05ACFAEB}"/>
    <cellStyle name="Normal 12 3 5 2 4" xfId="20697" xr:uid="{5AFA6494-669F-4FD7-B414-545165D8D858}"/>
    <cellStyle name="Normal 12 3 5 3" xfId="5912" xr:uid="{00000000-0005-0000-0000-00003D0E0000}"/>
    <cellStyle name="Normal 12 3 5 3 2" xfId="14341" xr:uid="{5406FE35-833F-4514-908C-8AAB104F51E6}"/>
    <cellStyle name="Normal 12 3 5 3 3" xfId="22769" xr:uid="{BBD0A459-51EF-464B-BDC4-1DF850B5F965}"/>
    <cellStyle name="Normal 12 3 5 4" xfId="10123" xr:uid="{23C6320F-7BF8-408A-B950-D98FC90EABC9}"/>
    <cellStyle name="Normal 12 3 5 5" xfId="18552" xr:uid="{0F1C9993-82C2-487C-8053-4F4AD0EF82FE}"/>
    <cellStyle name="Normal 12 3 6" xfId="2017" xr:uid="{00000000-0005-0000-0000-00003E0E0000}"/>
    <cellStyle name="Normal 12 3 6 2" xfId="4246" xr:uid="{00000000-0005-0000-0000-00003F0E0000}"/>
    <cellStyle name="Normal 12 3 6 2 2" xfId="8470" xr:uid="{00000000-0005-0000-0000-0000400E0000}"/>
    <cellStyle name="Normal 12 3 6 2 2 2" xfId="16899" xr:uid="{6A3BE866-9CE2-48DF-8D94-D05D4510BE9F}"/>
    <cellStyle name="Normal 12 3 6 2 2 3" xfId="25327" xr:uid="{65A02E8B-AE25-49D3-91ED-01B8AFBA85B7}"/>
    <cellStyle name="Normal 12 3 6 2 3" xfId="12681" xr:uid="{87C05813-2247-418B-A5F7-EC3838ECD8B7}"/>
    <cellStyle name="Normal 12 3 6 2 4" xfId="21110" xr:uid="{5BA98E44-DE6C-433C-BD45-A889AAFF0302}"/>
    <cellStyle name="Normal 12 3 6 3" xfId="6325" xr:uid="{00000000-0005-0000-0000-0000410E0000}"/>
    <cellStyle name="Normal 12 3 6 3 2" xfId="14754" xr:uid="{68A2E9EF-8F1B-4364-B4F1-126929DDCC69}"/>
    <cellStyle name="Normal 12 3 6 3 3" xfId="23182" xr:uid="{900D0362-36A3-41A9-9A3D-C64716C74339}"/>
    <cellStyle name="Normal 12 3 6 4" xfId="10536" xr:uid="{43E7BA2E-7662-4A16-9F6B-F4EA29096E03}"/>
    <cellStyle name="Normal 12 3 6 5" xfId="18965" xr:uid="{748E543E-CDD5-470C-8570-1AD6DE390FBF}"/>
    <cellStyle name="Normal 12 3 7" xfId="2453" xr:uid="{00000000-0005-0000-0000-0000420E0000}"/>
    <cellStyle name="Normal 12 3 7 2" xfId="6738" xr:uid="{00000000-0005-0000-0000-0000430E0000}"/>
    <cellStyle name="Normal 12 3 7 2 2" xfId="15167" xr:uid="{AC1F15B1-1EF6-4873-AE34-200C7051941B}"/>
    <cellStyle name="Normal 12 3 7 2 3" xfId="23595" xr:uid="{7DC0C27D-6FB2-49D8-97D3-D611A4042F64}"/>
    <cellStyle name="Normal 12 3 7 3" xfId="10949" xr:uid="{6037F787-4C2E-41A2-B9D6-5972A3F25CB9}"/>
    <cellStyle name="Normal 12 3 7 4" xfId="19378" xr:uid="{48B963C1-7D45-4D01-B5C9-7A2A02F82593}"/>
    <cellStyle name="Normal 12 3 8" xfId="4672" xr:uid="{00000000-0005-0000-0000-0000440E0000}"/>
    <cellStyle name="Normal 12 3 8 2" xfId="13101" xr:uid="{F9FE413D-2EB2-4B47-BDA6-647B683685C7}"/>
    <cellStyle name="Normal 12 3 8 3" xfId="21529" xr:uid="{5393C0B4-8245-420A-92E7-27824718A4E6}"/>
    <cellStyle name="Normal 12 3 9" xfId="8883" xr:uid="{167756F7-5A84-4E2C-8CDB-A9A7F3B5AE6B}"/>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2 2 2" xfId="15662" xr:uid="{CEA87D61-3510-4EF1-B113-4077F2704ADC}"/>
    <cellStyle name="Normal 12 4 2 2 2 3" xfId="24090" xr:uid="{9342EE54-79BB-4180-B5DD-80F78883E062}"/>
    <cellStyle name="Normal 12 4 2 2 3" xfId="11444" xr:uid="{A09278F5-46A6-419F-985B-D5949B03758B}"/>
    <cellStyle name="Normal 12 4 2 2 4" xfId="19873" xr:uid="{E31BD1A5-F67B-4AC0-8BEB-577E1895D84B}"/>
    <cellStyle name="Normal 12 4 2 3" xfId="5088" xr:uid="{00000000-0005-0000-0000-0000490E0000}"/>
    <cellStyle name="Normal 12 4 2 3 2" xfId="13517" xr:uid="{A8D8C115-FB1A-452B-A7B1-795A965A6CF3}"/>
    <cellStyle name="Normal 12 4 2 3 3" xfId="21945" xr:uid="{BFD50BEE-DAFA-4559-BAA0-73E439E4A1E8}"/>
    <cellStyle name="Normal 12 4 2 4" xfId="9299" xr:uid="{18300D38-E46F-42B2-A2E6-D4151738D528}"/>
    <cellStyle name="Normal 12 4 2 5" xfId="17728" xr:uid="{927D32B6-0DA6-4587-BF14-D459CC8DBE21}"/>
    <cellStyle name="Normal 12 4 3" xfId="1191" xr:uid="{00000000-0005-0000-0000-00004A0E0000}"/>
    <cellStyle name="Normal 12 4 3 2" xfId="3422" xr:uid="{00000000-0005-0000-0000-00004B0E0000}"/>
    <cellStyle name="Normal 12 4 3 2 2" xfId="7646" xr:uid="{00000000-0005-0000-0000-00004C0E0000}"/>
    <cellStyle name="Normal 12 4 3 2 2 2" xfId="16075" xr:uid="{D0A44A46-A190-452F-BD58-7ADF44438695}"/>
    <cellStyle name="Normal 12 4 3 2 2 3" xfId="24503" xr:uid="{94EDB100-9DE0-4093-8E9B-E8FC9E03EDCA}"/>
    <cellStyle name="Normal 12 4 3 2 3" xfId="11857" xr:uid="{F24698F1-508A-4BF8-9309-551F4DA00631}"/>
    <cellStyle name="Normal 12 4 3 2 4" xfId="20286" xr:uid="{12F80564-D5EF-4D3A-81B7-417F143C69AC}"/>
    <cellStyle name="Normal 12 4 3 3" xfId="5501" xr:uid="{00000000-0005-0000-0000-00004D0E0000}"/>
    <cellStyle name="Normal 12 4 3 3 2" xfId="13930" xr:uid="{C8A1CE9C-F133-4E84-9707-8B6DF3D0B3AD}"/>
    <cellStyle name="Normal 12 4 3 3 3" xfId="22358" xr:uid="{B2C3728E-0BC7-49BF-97F0-0C2629FEAA8F}"/>
    <cellStyle name="Normal 12 4 3 4" xfId="9712" xr:uid="{106EC918-9162-4421-BA98-AF6445AB0242}"/>
    <cellStyle name="Normal 12 4 3 5" xfId="18141" xr:uid="{A0735022-3E38-490A-9702-D45A43D85FAF}"/>
    <cellStyle name="Normal 12 4 4" xfId="1605" xr:uid="{00000000-0005-0000-0000-00004E0E0000}"/>
    <cellStyle name="Normal 12 4 4 2" xfId="3835" xr:uid="{00000000-0005-0000-0000-00004F0E0000}"/>
    <cellStyle name="Normal 12 4 4 2 2" xfId="8059" xr:uid="{00000000-0005-0000-0000-0000500E0000}"/>
    <cellStyle name="Normal 12 4 4 2 2 2" xfId="16488" xr:uid="{8017B935-5094-43A5-8CE5-892871D1BA25}"/>
    <cellStyle name="Normal 12 4 4 2 2 3" xfId="24916" xr:uid="{0D898F13-86E1-4DA7-B14F-DF2A6197E2E9}"/>
    <cellStyle name="Normal 12 4 4 2 3" xfId="12270" xr:uid="{2783EB8F-3FBC-4816-B155-9C34846285F9}"/>
    <cellStyle name="Normal 12 4 4 2 4" xfId="20699" xr:uid="{CEC16F77-7BC2-4F23-B4E6-1FBA62F2CD68}"/>
    <cellStyle name="Normal 12 4 4 3" xfId="5914" xr:uid="{00000000-0005-0000-0000-0000510E0000}"/>
    <cellStyle name="Normal 12 4 4 3 2" xfId="14343" xr:uid="{05BC0B1D-2D4D-48D2-89CD-A64AF877CEF9}"/>
    <cellStyle name="Normal 12 4 4 3 3" xfId="22771" xr:uid="{E67F925D-7536-4E06-A897-8E7C7DCC5E74}"/>
    <cellStyle name="Normal 12 4 4 4" xfId="10125" xr:uid="{5AEECBC8-14F8-4EFF-9F62-8A00A966485D}"/>
    <cellStyle name="Normal 12 4 4 5" xfId="18554" xr:uid="{CF332300-87C6-48D3-8342-76F7B2941000}"/>
    <cellStyle name="Normal 12 4 5" xfId="2019" xr:uid="{00000000-0005-0000-0000-0000520E0000}"/>
    <cellStyle name="Normal 12 4 5 2" xfId="4248" xr:uid="{00000000-0005-0000-0000-0000530E0000}"/>
    <cellStyle name="Normal 12 4 5 2 2" xfId="8472" xr:uid="{00000000-0005-0000-0000-0000540E0000}"/>
    <cellStyle name="Normal 12 4 5 2 2 2" xfId="16901" xr:uid="{8BB0DF41-94B1-4518-AE49-97793EFF4C8E}"/>
    <cellStyle name="Normal 12 4 5 2 2 3" xfId="25329" xr:uid="{B36052A6-7633-44A8-BF37-A033F7310B9E}"/>
    <cellStyle name="Normal 12 4 5 2 3" xfId="12683" xr:uid="{9702DC27-8532-4E70-BB82-605B056A7927}"/>
    <cellStyle name="Normal 12 4 5 2 4" xfId="21112" xr:uid="{C16A9E7A-25BB-4C2C-91CF-CB6BFA7BA837}"/>
    <cellStyle name="Normal 12 4 5 3" xfId="6327" xr:uid="{00000000-0005-0000-0000-0000550E0000}"/>
    <cellStyle name="Normal 12 4 5 3 2" xfId="14756" xr:uid="{A29004B8-2E52-4A7A-B738-37206ECF72B6}"/>
    <cellStyle name="Normal 12 4 5 3 3" xfId="23184" xr:uid="{B6195441-3A93-4379-A393-6DA3B11D9B3A}"/>
    <cellStyle name="Normal 12 4 5 4" xfId="10538" xr:uid="{44D6B291-3A69-4FB9-BCF8-6BD6F9CA1D93}"/>
    <cellStyle name="Normal 12 4 5 5" xfId="18967" xr:uid="{F57208ED-CBAF-43F4-B8FD-543D73A97568}"/>
    <cellStyle name="Normal 12 4 6" xfId="2455" xr:uid="{00000000-0005-0000-0000-0000560E0000}"/>
    <cellStyle name="Normal 12 4 6 2" xfId="6740" xr:uid="{00000000-0005-0000-0000-0000570E0000}"/>
    <cellStyle name="Normal 12 4 6 2 2" xfId="15169" xr:uid="{38C535D6-E2C5-46C9-A283-1BC33FB52DD6}"/>
    <cellStyle name="Normal 12 4 6 2 3" xfId="23597" xr:uid="{AA052257-A023-4957-B45F-FB7AF4FFADF4}"/>
    <cellStyle name="Normal 12 4 6 3" xfId="10951" xr:uid="{FD3E3722-BD7A-4BFD-BC33-F9313ED70C65}"/>
    <cellStyle name="Normal 12 4 6 4" xfId="19380" xr:uid="{1DF238B8-6E5C-43A2-A8F1-ABEADFF3E671}"/>
    <cellStyle name="Normal 12 4 7" xfId="4674" xr:uid="{00000000-0005-0000-0000-0000580E0000}"/>
    <cellStyle name="Normal 12 4 7 2" xfId="13103" xr:uid="{F8981D58-3276-415B-8D63-C4082D9E0C74}"/>
    <cellStyle name="Normal 12 4 7 3" xfId="21531" xr:uid="{91463959-3063-444F-B00E-7C921D8B8529}"/>
    <cellStyle name="Normal 12 4 8" xfId="8885" xr:uid="{D56136F5-F582-4015-B335-4D386F884816}"/>
    <cellStyle name="Normal 12 4 9" xfId="17314" xr:uid="{217A8CF8-FD7F-401F-8993-2AC127864794}"/>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2 2 2" xfId="15655" xr:uid="{49A1B7C6-F8EC-40A6-A223-AB0956F87BD7}"/>
    <cellStyle name="Normal 12 6 2 2 3" xfId="24083" xr:uid="{19A2F8A1-9C20-4456-966F-FA4CF74ADD82}"/>
    <cellStyle name="Normal 12 6 2 3" xfId="11437" xr:uid="{EFD27021-7600-4C25-9976-13E84BFA4037}"/>
    <cellStyle name="Normal 12 6 2 4" xfId="19866" xr:uid="{E2F464A6-ECC0-45F7-BEBC-0F522C86AAE0}"/>
    <cellStyle name="Normal 12 6 3" xfId="5081" xr:uid="{00000000-0005-0000-0000-00005D0E0000}"/>
    <cellStyle name="Normal 12 6 3 2" xfId="13510" xr:uid="{B042B9FC-5677-493C-9E91-DA5E628F8296}"/>
    <cellStyle name="Normal 12 6 3 3" xfId="21938" xr:uid="{D5F545E5-CF3E-4405-9CC2-979A51B90817}"/>
    <cellStyle name="Normal 12 6 4" xfId="9292" xr:uid="{45E50871-A584-4EA6-8583-25FC66E7A4F0}"/>
    <cellStyle name="Normal 12 6 5" xfId="17721" xr:uid="{6AF217F9-6F9C-49B9-8302-263270DA1659}"/>
    <cellStyle name="Normal 12 7" xfId="1184" xr:uid="{00000000-0005-0000-0000-00005E0E0000}"/>
    <cellStyle name="Normal 12 7 2" xfId="3415" xr:uid="{00000000-0005-0000-0000-00005F0E0000}"/>
    <cellStyle name="Normal 12 7 2 2" xfId="7639" xr:uid="{00000000-0005-0000-0000-0000600E0000}"/>
    <cellStyle name="Normal 12 7 2 2 2" xfId="16068" xr:uid="{1847179E-17D1-4421-AAEB-81BE2E4F5DBB}"/>
    <cellStyle name="Normal 12 7 2 2 3" xfId="24496" xr:uid="{4A86F2CB-EB11-4BFD-96AC-6579E3E4CE7F}"/>
    <cellStyle name="Normal 12 7 2 3" xfId="11850" xr:uid="{7BF26323-3FA4-4469-8027-14F68DFA3303}"/>
    <cellStyle name="Normal 12 7 2 4" xfId="20279" xr:uid="{2A9A00A8-6153-47FD-BE09-C55565E178DE}"/>
    <cellStyle name="Normal 12 7 3" xfId="5494" xr:uid="{00000000-0005-0000-0000-0000610E0000}"/>
    <cellStyle name="Normal 12 7 3 2" xfId="13923" xr:uid="{836B32D3-B0CA-48D3-96BE-4C774F608735}"/>
    <cellStyle name="Normal 12 7 3 3" xfId="22351" xr:uid="{1BB81553-37A1-40B5-8FC4-5CACCF20A97D}"/>
    <cellStyle name="Normal 12 7 4" xfId="9705" xr:uid="{6587E843-8C9A-4223-A901-8B1C22E5C492}"/>
    <cellStyle name="Normal 12 7 5" xfId="18134" xr:uid="{24F4722B-A538-4D70-9354-DAE8F99AC204}"/>
    <cellStyle name="Normal 12 8" xfId="1598" xr:uid="{00000000-0005-0000-0000-0000620E0000}"/>
    <cellStyle name="Normal 12 8 2" xfId="3828" xr:uid="{00000000-0005-0000-0000-0000630E0000}"/>
    <cellStyle name="Normal 12 8 2 2" xfId="8052" xr:uid="{00000000-0005-0000-0000-0000640E0000}"/>
    <cellStyle name="Normal 12 8 2 2 2" xfId="16481" xr:uid="{BEFDFF71-9228-461D-A053-55DFF190385A}"/>
    <cellStyle name="Normal 12 8 2 2 3" xfId="24909" xr:uid="{B1D7C21F-C1D4-4719-8D4B-6A5F622762C3}"/>
    <cellStyle name="Normal 12 8 2 3" xfId="12263" xr:uid="{EA51524B-AA2D-47E8-B83F-ED4A3416779C}"/>
    <cellStyle name="Normal 12 8 2 4" xfId="20692" xr:uid="{E84DB1EA-3C07-4924-87E6-FDEAD1FB26CF}"/>
    <cellStyle name="Normal 12 8 3" xfId="5907" xr:uid="{00000000-0005-0000-0000-0000650E0000}"/>
    <cellStyle name="Normal 12 8 3 2" xfId="14336" xr:uid="{707E81B0-BBB0-496F-B7DF-7776CC1309D9}"/>
    <cellStyle name="Normal 12 8 3 3" xfId="22764" xr:uid="{2888DE61-01C1-4FD0-A9F3-0E42054E2F75}"/>
    <cellStyle name="Normal 12 8 4" xfId="10118" xr:uid="{73FEC2EC-3CC6-49AE-97FA-163A7AEDDE47}"/>
    <cellStyle name="Normal 12 8 5" xfId="18547" xr:uid="{6EF2009C-E11E-4198-AF1C-BD8CDD59E34E}"/>
    <cellStyle name="Normal 12 9" xfId="2012" xr:uid="{00000000-0005-0000-0000-0000660E0000}"/>
    <cellStyle name="Normal 12 9 2" xfId="4241" xr:uid="{00000000-0005-0000-0000-0000670E0000}"/>
    <cellStyle name="Normal 12 9 2 2" xfId="8465" xr:uid="{00000000-0005-0000-0000-0000680E0000}"/>
    <cellStyle name="Normal 12 9 2 2 2" xfId="16894" xr:uid="{F0034B77-50E8-4374-84FB-00F1A397DF9C}"/>
    <cellStyle name="Normal 12 9 2 2 3" xfId="25322" xr:uid="{6B7726EE-6738-4573-A0F9-2733FAB478BE}"/>
    <cellStyle name="Normal 12 9 2 3" xfId="12676" xr:uid="{FA8E95EF-30FB-4D69-855D-07B04ACDD7D6}"/>
    <cellStyle name="Normal 12 9 2 4" xfId="21105" xr:uid="{B24D20B7-E751-4B01-B623-445F13E22BA5}"/>
    <cellStyle name="Normal 12 9 3" xfId="6320" xr:uid="{00000000-0005-0000-0000-0000690E0000}"/>
    <cellStyle name="Normal 12 9 3 2" xfId="14749" xr:uid="{8198F37D-6FE7-4C46-A2E6-F89A6BD4CAEE}"/>
    <cellStyle name="Normal 12 9 3 3" xfId="23177" xr:uid="{51B0B00C-F16B-4A88-8B15-9F39217F4C39}"/>
    <cellStyle name="Normal 12 9 4" xfId="10531" xr:uid="{0E1C4E0A-C182-41C1-94C2-107FBFE48D6E}"/>
    <cellStyle name="Normal 12 9 5" xfId="18960" xr:uid="{0BE180E4-1B0D-4FE2-9DC3-BD03581117B4}"/>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2 2 2" xfId="15663" xr:uid="{FFE66C05-0067-4251-9DFD-F7E8DA30E3A8}"/>
    <cellStyle name="Normal 14 2 2 2 3" xfId="24091" xr:uid="{7C47AC80-5AE0-47C9-B009-4F01F4A96DAA}"/>
    <cellStyle name="Normal 14 2 2 3" xfId="11445" xr:uid="{B80A7315-1F3F-45BD-99DD-A8A71005F55B}"/>
    <cellStyle name="Normal 14 2 2 4" xfId="19874" xr:uid="{EF9B0A97-877B-4159-91AC-25AF4B11A674}"/>
    <cellStyle name="Normal 14 2 3" xfId="5089" xr:uid="{00000000-0005-0000-0000-0000700E0000}"/>
    <cellStyle name="Normal 14 2 3 2" xfId="13518" xr:uid="{3D43B043-2621-4764-9B9E-93D170AB2DFF}"/>
    <cellStyle name="Normal 14 2 3 3" xfId="21946" xr:uid="{13FA2475-2C59-491D-A7E9-418EE92A6ADD}"/>
    <cellStyle name="Normal 14 2 4" xfId="9300" xr:uid="{E7F57D74-2AEA-4C88-9310-C1533A2FA323}"/>
    <cellStyle name="Normal 14 2 5" xfId="17729" xr:uid="{B8DC0849-4EF4-4FAB-94BA-BE8FEBFAB94E}"/>
    <cellStyle name="Normal 14 3" xfId="1192" xr:uid="{00000000-0005-0000-0000-0000710E0000}"/>
    <cellStyle name="Normal 14 3 2" xfId="3423" xr:uid="{00000000-0005-0000-0000-0000720E0000}"/>
    <cellStyle name="Normal 14 3 2 2" xfId="7647" xr:uid="{00000000-0005-0000-0000-0000730E0000}"/>
    <cellStyle name="Normal 14 3 2 2 2" xfId="16076" xr:uid="{5CCF32EB-97B6-4B6D-937D-1B9FC726F774}"/>
    <cellStyle name="Normal 14 3 2 2 3" xfId="24504" xr:uid="{45C00120-63F0-439C-949D-10B2176C4823}"/>
    <cellStyle name="Normal 14 3 2 3" xfId="11858" xr:uid="{4232FAAD-8821-4936-8DD6-452A3335FE36}"/>
    <cellStyle name="Normal 14 3 2 4" xfId="20287" xr:uid="{801667B5-CF82-4438-AE6B-1AC811AE3425}"/>
    <cellStyle name="Normal 14 3 3" xfId="5502" xr:uid="{00000000-0005-0000-0000-0000740E0000}"/>
    <cellStyle name="Normal 14 3 3 2" xfId="13931" xr:uid="{56E4E3EE-5146-4B4C-B1A4-A7276A3BDCF9}"/>
    <cellStyle name="Normal 14 3 3 3" xfId="22359" xr:uid="{A300334F-1B93-4934-986F-9386F7247EC9}"/>
    <cellStyle name="Normal 14 3 4" xfId="9713" xr:uid="{E4DC58E8-0804-46A7-8C49-F1C993264D4B}"/>
    <cellStyle name="Normal 14 3 5" xfId="18142" xr:uid="{1FF37560-3FBA-42EC-9EA4-FF2C110753A7}"/>
    <cellStyle name="Normal 14 4" xfId="1606" xr:uid="{00000000-0005-0000-0000-0000750E0000}"/>
    <cellStyle name="Normal 14 4 2" xfId="3836" xr:uid="{00000000-0005-0000-0000-0000760E0000}"/>
    <cellStyle name="Normal 14 4 2 2" xfId="8060" xr:uid="{00000000-0005-0000-0000-0000770E0000}"/>
    <cellStyle name="Normal 14 4 2 2 2" xfId="16489" xr:uid="{91026913-9EAE-4C12-A98E-62A118A6E85A}"/>
    <cellStyle name="Normal 14 4 2 2 3" xfId="24917" xr:uid="{729C6663-4AEB-42CD-B3F5-ADC5779DA657}"/>
    <cellStyle name="Normal 14 4 2 3" xfId="12271" xr:uid="{F3A87256-8F4B-48D4-8D32-5FA9BC932298}"/>
    <cellStyle name="Normal 14 4 2 4" xfId="20700" xr:uid="{822BD168-ED08-4F6C-9B81-4956D5812BC8}"/>
    <cellStyle name="Normal 14 4 3" xfId="5915" xr:uid="{00000000-0005-0000-0000-0000780E0000}"/>
    <cellStyle name="Normal 14 4 3 2" xfId="14344" xr:uid="{A91FD9D9-D999-4D27-8CB1-C6E72F2EFE13}"/>
    <cellStyle name="Normal 14 4 3 3" xfId="22772" xr:uid="{01AA2302-DE5B-494D-88CE-F19D60D44DB6}"/>
    <cellStyle name="Normal 14 4 4" xfId="10126" xr:uid="{2B7FB315-6C07-41B4-9825-B0DDACC75608}"/>
    <cellStyle name="Normal 14 4 5" xfId="18555" xr:uid="{995B943D-5B56-4081-8F2C-87907180194C}"/>
    <cellStyle name="Normal 14 5" xfId="2020" xr:uid="{00000000-0005-0000-0000-0000790E0000}"/>
    <cellStyle name="Normal 14 5 2" xfId="4249" xr:uid="{00000000-0005-0000-0000-00007A0E0000}"/>
    <cellStyle name="Normal 14 5 2 2" xfId="8473" xr:uid="{00000000-0005-0000-0000-00007B0E0000}"/>
    <cellStyle name="Normal 14 5 2 2 2" xfId="16902" xr:uid="{96A1FF38-3DDD-48B6-BF01-D701AE5A65F1}"/>
    <cellStyle name="Normal 14 5 2 2 3" xfId="25330" xr:uid="{EEFF36D5-2318-4D36-AC46-553AE799D33C}"/>
    <cellStyle name="Normal 14 5 2 3" xfId="12684" xr:uid="{60AA958A-7B07-45A7-A61D-84168EF60E74}"/>
    <cellStyle name="Normal 14 5 2 4" xfId="21113" xr:uid="{0C41D454-1B0C-4116-BAB3-B9FC878B0050}"/>
    <cellStyle name="Normal 14 5 3" xfId="6328" xr:uid="{00000000-0005-0000-0000-00007C0E0000}"/>
    <cellStyle name="Normal 14 5 3 2" xfId="14757" xr:uid="{364CB0F3-9129-4853-BA67-B53E6E5B0F37}"/>
    <cellStyle name="Normal 14 5 3 3" xfId="23185" xr:uid="{E51326B1-4C1E-4F8F-990C-5998A8787027}"/>
    <cellStyle name="Normal 14 5 4" xfId="10539" xr:uid="{7C3F672F-69C9-4168-B562-681635CAC5D6}"/>
    <cellStyle name="Normal 14 5 5" xfId="18968" xr:uid="{B1C8CC8D-FB1B-4453-8A12-FC2E81A34EF8}"/>
    <cellStyle name="Normal 14 6" xfId="2456" xr:uid="{00000000-0005-0000-0000-00007D0E0000}"/>
    <cellStyle name="Normal 14 6 2" xfId="6741" xr:uid="{00000000-0005-0000-0000-00007E0E0000}"/>
    <cellStyle name="Normal 14 6 2 2" xfId="15170" xr:uid="{09307041-B772-4C31-AAD5-D4332F68C412}"/>
    <cellStyle name="Normal 14 6 2 3" xfId="23598" xr:uid="{7D591D08-054F-4074-81DD-CE9EB95CAD99}"/>
    <cellStyle name="Normal 14 6 3" xfId="10952" xr:uid="{180EB1FE-8381-41B9-B495-1F3503E7E6C8}"/>
    <cellStyle name="Normal 14 6 4" xfId="19381" xr:uid="{D43024E4-160E-4AAB-B884-9CFF802DBF3C}"/>
    <cellStyle name="Normal 14 7" xfId="4675" xr:uid="{00000000-0005-0000-0000-00007F0E0000}"/>
    <cellStyle name="Normal 14 7 2" xfId="13104" xr:uid="{CFFF6DE1-4BFC-459D-ACAC-2EADD9CF375B}"/>
    <cellStyle name="Normal 14 7 3" xfId="21532" xr:uid="{BB1D0169-E4D9-408D-88DE-9305DE858A55}"/>
    <cellStyle name="Normal 14 8" xfId="8886" xr:uid="{60DE61AE-19FA-4103-984E-0A65A48B0AD1}"/>
    <cellStyle name="Normal 14 9" xfId="17315" xr:uid="{603D47B7-40A7-4AA1-B3E8-E0A9CD1703A6}"/>
    <cellStyle name="Normal 15" xfId="4497" xr:uid="{00000000-0005-0000-0000-0000800E0000}"/>
    <cellStyle name="Normal 15 2" xfId="12930" xr:uid="{EB570368-567C-4561-A94F-821D1367967A}"/>
    <cellStyle name="Normal 15 3" xfId="21358" xr:uid="{0EEB0CB8-D5AC-4194-9B3E-D656BDA32EF2}"/>
    <cellStyle name="Normal 16" xfId="4501" xr:uid="{00000000-0005-0000-0000-0000810E0000}"/>
    <cellStyle name="Normal 16 2" xfId="12933" xr:uid="{2DD64105-D91A-490B-A65D-BBEA1ED6D8B0}"/>
    <cellStyle name="Normal 16 3" xfId="21361" xr:uid="{450B6009-676B-4EB9-8546-7F4036E25512}"/>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2 2 2" xfId="16903" xr:uid="{1F016DD6-1661-4C43-BB10-96B6CA3E3285}"/>
    <cellStyle name="Normal 2 4 2 10 2 2 3" xfId="25331" xr:uid="{3025CE85-F393-40A0-BDC5-3AE26BC06F91}"/>
    <cellStyle name="Normal 2 4 2 10 2 3" xfId="12685" xr:uid="{C34258BD-DB41-43B8-8106-EC2681EDCC37}"/>
    <cellStyle name="Normal 2 4 2 10 2 4" xfId="21114" xr:uid="{00B6CB92-BD9C-492D-8847-441168127253}"/>
    <cellStyle name="Normal 2 4 2 10 3" xfId="6329" xr:uid="{00000000-0005-0000-0000-0000900E0000}"/>
    <cellStyle name="Normal 2 4 2 10 3 2" xfId="14758" xr:uid="{7F1BF387-BA21-443C-A214-4F63E62F9119}"/>
    <cellStyle name="Normal 2 4 2 10 3 3" xfId="23186" xr:uid="{6375F8C4-1581-4D7B-90FF-C0C21B3A5322}"/>
    <cellStyle name="Normal 2 4 2 10 4" xfId="10540" xr:uid="{A748D739-D0D2-446E-8D58-C8A9EE424B85}"/>
    <cellStyle name="Normal 2 4 2 10 5" xfId="18969" xr:uid="{7482D63D-C4DB-426A-90A5-A5F4353F34A8}"/>
    <cellStyle name="Normal 2 4 2 11" xfId="2457" xr:uid="{00000000-0005-0000-0000-0000910E0000}"/>
    <cellStyle name="Normal 2 4 2 11 2" xfId="6742" xr:uid="{00000000-0005-0000-0000-0000920E0000}"/>
    <cellStyle name="Normal 2 4 2 11 2 2" xfId="15171" xr:uid="{FEACE59D-CEE7-4926-9974-066FF2FB150B}"/>
    <cellStyle name="Normal 2 4 2 11 2 3" xfId="23599" xr:uid="{43681373-49A6-4E49-8F9B-4262B66EA6F1}"/>
    <cellStyle name="Normal 2 4 2 11 3" xfId="10953" xr:uid="{003D1085-7F03-4B56-A0E8-A0F75D62BC75}"/>
    <cellStyle name="Normal 2 4 2 11 4" xfId="19382" xr:uid="{219F5E81-F941-480D-9C2E-04C17FAA75AC}"/>
    <cellStyle name="Normal 2 4 2 12" xfId="4676" xr:uid="{00000000-0005-0000-0000-0000930E0000}"/>
    <cellStyle name="Normal 2 4 2 12 2" xfId="13105" xr:uid="{0C718F4F-C628-4B00-B352-32B356EA06BD}"/>
    <cellStyle name="Normal 2 4 2 12 3" xfId="21533" xr:uid="{ACD00C41-B5E7-439A-BBD3-7285AEB2E0DB}"/>
    <cellStyle name="Normal 2 4 2 13" xfId="8887" xr:uid="{75E6F44C-D953-46C0-98CB-5DD69A163C66}"/>
    <cellStyle name="Normal 2 4 2 14" xfId="17316" xr:uid="{8F0BB3AE-5C21-4472-A1C1-8DC061440E04}"/>
    <cellStyle name="Normal 2 4 2 2" xfId="280" xr:uid="{00000000-0005-0000-0000-0000940E0000}"/>
    <cellStyle name="Normal 2 4 2 3" xfId="281" xr:uid="{00000000-0005-0000-0000-0000950E0000}"/>
    <cellStyle name="Normal 2 4 2 3 10" xfId="4677" xr:uid="{00000000-0005-0000-0000-0000960E0000}"/>
    <cellStyle name="Normal 2 4 2 3 10 2" xfId="13106" xr:uid="{8BF3207E-1D02-49C2-A995-91E53B7E61F9}"/>
    <cellStyle name="Normal 2 4 2 3 10 3" xfId="21534" xr:uid="{C552798B-E7F9-4D52-A82A-67C7D7F30C21}"/>
    <cellStyle name="Normal 2 4 2 3 11" xfId="8888" xr:uid="{0F411A7F-5A00-4ABD-9953-9657F5517A36}"/>
    <cellStyle name="Normal 2 4 2 3 12" xfId="17317" xr:uid="{AA09A139-86E2-4FE9-B6C5-BAD5E627F850}"/>
    <cellStyle name="Normal 2 4 2 3 2" xfId="282" xr:uid="{00000000-0005-0000-0000-0000970E0000}"/>
    <cellStyle name="Normal 2 4 2 3 2 10" xfId="8889" xr:uid="{BC7C8E5E-E8C4-477F-B4CD-6290AEBAE491}"/>
    <cellStyle name="Normal 2 4 2 3 2 11" xfId="17318" xr:uid="{833F8786-C3CB-42E9-A44E-F24F48FB7715}"/>
    <cellStyle name="Normal 2 4 2 3 2 2" xfId="283" xr:uid="{00000000-0005-0000-0000-0000980E0000}"/>
    <cellStyle name="Normal 2 4 2 3 2 2 10" xfId="17319" xr:uid="{B12DEB98-EC3D-4675-AE80-DC2F6DAAB762}"/>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2 2 2" xfId="15668" xr:uid="{22ECFF25-8BFE-449A-A035-A5101C73590D}"/>
    <cellStyle name="Normal 2 4 2 3 2 2 2 2 2 2 3" xfId="24096" xr:uid="{805AA04D-A166-4E93-9A73-08D46EF1D332}"/>
    <cellStyle name="Normal 2 4 2 3 2 2 2 2 2 3" xfId="11450" xr:uid="{DCB1BE64-B70B-4915-893D-06190ACF0862}"/>
    <cellStyle name="Normal 2 4 2 3 2 2 2 2 2 4" xfId="19879" xr:uid="{53F892C3-FAB9-4CD9-87CA-F4B99B318144}"/>
    <cellStyle name="Normal 2 4 2 3 2 2 2 2 3" xfId="5094" xr:uid="{00000000-0005-0000-0000-00009D0E0000}"/>
    <cellStyle name="Normal 2 4 2 3 2 2 2 2 3 2" xfId="13523" xr:uid="{3E0E4BC2-452A-4D17-AC78-5873FF5E5860}"/>
    <cellStyle name="Normal 2 4 2 3 2 2 2 2 3 3" xfId="21951" xr:uid="{A2BB88B8-7F98-4736-8C74-430B07BCC9E8}"/>
    <cellStyle name="Normal 2 4 2 3 2 2 2 2 4" xfId="9305" xr:uid="{2D345D51-3EA0-4334-B93D-2C025A07342F}"/>
    <cellStyle name="Normal 2 4 2 3 2 2 2 2 5" xfId="17734" xr:uid="{AE15E195-F638-4A57-AD9B-56FBAA3B9EEA}"/>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2 2 2" xfId="16081" xr:uid="{C5DB3D4B-D973-4AE8-B1AE-11619F02BFEB}"/>
    <cellStyle name="Normal 2 4 2 3 2 2 2 3 2 2 3" xfId="24509" xr:uid="{50841F69-4BBF-4750-8C8F-3FCC93A8F7D7}"/>
    <cellStyle name="Normal 2 4 2 3 2 2 2 3 2 3" xfId="11863" xr:uid="{1F80DB9A-B237-488B-84EB-D632F62E7E80}"/>
    <cellStyle name="Normal 2 4 2 3 2 2 2 3 2 4" xfId="20292" xr:uid="{15009572-5021-4264-8795-34A94F48DDF5}"/>
    <cellStyle name="Normal 2 4 2 3 2 2 2 3 3" xfId="5507" xr:uid="{00000000-0005-0000-0000-0000A10E0000}"/>
    <cellStyle name="Normal 2 4 2 3 2 2 2 3 3 2" xfId="13936" xr:uid="{BA6FE8F9-1C29-4B28-99A0-216CDB65C6DB}"/>
    <cellStyle name="Normal 2 4 2 3 2 2 2 3 3 3" xfId="22364" xr:uid="{A7E7D347-2C3C-424E-81FD-20D13E55CD4D}"/>
    <cellStyle name="Normal 2 4 2 3 2 2 2 3 4" xfId="9718" xr:uid="{24CFF131-702C-47B0-9123-939F68784E84}"/>
    <cellStyle name="Normal 2 4 2 3 2 2 2 3 5" xfId="18147" xr:uid="{F2AECE7F-099B-416C-BAB2-EE4F1C1650FF}"/>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2 2 2" xfId="16494" xr:uid="{3A78C229-927F-484C-A74B-01ABF13DB0EC}"/>
    <cellStyle name="Normal 2 4 2 3 2 2 2 4 2 2 3" xfId="24922" xr:uid="{E0BD917F-8107-4942-8C67-F3C40A00EDDF}"/>
    <cellStyle name="Normal 2 4 2 3 2 2 2 4 2 3" xfId="12276" xr:uid="{CEE1D7FC-31FB-444B-B5AB-5DAA73C6DE71}"/>
    <cellStyle name="Normal 2 4 2 3 2 2 2 4 2 4" xfId="20705" xr:uid="{8AEC8141-DE01-413D-A05D-18F82A4FFA96}"/>
    <cellStyle name="Normal 2 4 2 3 2 2 2 4 3" xfId="5920" xr:uid="{00000000-0005-0000-0000-0000A50E0000}"/>
    <cellStyle name="Normal 2 4 2 3 2 2 2 4 3 2" xfId="14349" xr:uid="{2E82A9C7-BEA2-41B9-93EA-7E236901E28E}"/>
    <cellStyle name="Normal 2 4 2 3 2 2 2 4 3 3" xfId="22777" xr:uid="{C54E79C9-F9E5-4885-814D-ED7AB1893DC0}"/>
    <cellStyle name="Normal 2 4 2 3 2 2 2 4 4" xfId="10131" xr:uid="{1E9C9EBC-A5B1-4C4F-A36B-50DBE496022D}"/>
    <cellStyle name="Normal 2 4 2 3 2 2 2 4 5" xfId="18560" xr:uid="{FCCEC1FF-7C25-4CCD-8E3B-BD8A48950B21}"/>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2 2 2" xfId="16907" xr:uid="{9BDC51D7-27A8-4E2F-AB8C-7054E4D83B59}"/>
    <cellStyle name="Normal 2 4 2 3 2 2 2 5 2 2 3" xfId="25335" xr:uid="{D1F4E8F1-9DD4-4661-B452-D859CD553B7F}"/>
    <cellStyle name="Normal 2 4 2 3 2 2 2 5 2 3" xfId="12689" xr:uid="{1F56BFDE-545F-4AAB-B5DC-467626D60FC0}"/>
    <cellStyle name="Normal 2 4 2 3 2 2 2 5 2 4" xfId="21118" xr:uid="{78C77F45-9DDC-4AE3-8409-83335E101BBA}"/>
    <cellStyle name="Normal 2 4 2 3 2 2 2 5 3" xfId="6333" xr:uid="{00000000-0005-0000-0000-0000A90E0000}"/>
    <cellStyle name="Normal 2 4 2 3 2 2 2 5 3 2" xfId="14762" xr:uid="{CF45604E-688E-4A01-A89D-F8DB5B74A65F}"/>
    <cellStyle name="Normal 2 4 2 3 2 2 2 5 3 3" xfId="23190" xr:uid="{CADEC1E1-3764-4162-B6A3-A53316C14BBE}"/>
    <cellStyle name="Normal 2 4 2 3 2 2 2 5 4" xfId="10544" xr:uid="{92D808FC-0321-4693-9EEA-05B0775D7AE3}"/>
    <cellStyle name="Normal 2 4 2 3 2 2 2 5 5" xfId="18973" xr:uid="{9F2DF1BA-9305-47B4-A6E2-18FA6E3407AC}"/>
    <cellStyle name="Normal 2 4 2 3 2 2 2 6" xfId="2461" xr:uid="{00000000-0005-0000-0000-0000AA0E0000}"/>
    <cellStyle name="Normal 2 4 2 3 2 2 2 6 2" xfId="6746" xr:uid="{00000000-0005-0000-0000-0000AB0E0000}"/>
    <cellStyle name="Normal 2 4 2 3 2 2 2 6 2 2" xfId="15175" xr:uid="{A54FD432-5ED0-402D-B9A0-5C55F834CFE8}"/>
    <cellStyle name="Normal 2 4 2 3 2 2 2 6 2 3" xfId="23603" xr:uid="{9CC2C05E-DBD6-4A6C-9B5F-A231A0DB8C2A}"/>
    <cellStyle name="Normal 2 4 2 3 2 2 2 6 3" xfId="10957" xr:uid="{B2FF43A7-EF12-430E-B91F-728F9A9CD372}"/>
    <cellStyle name="Normal 2 4 2 3 2 2 2 6 4" xfId="19386" xr:uid="{2C2A567A-99C4-40F8-9F45-CD72BFFB9A74}"/>
    <cellStyle name="Normal 2 4 2 3 2 2 2 7" xfId="4680" xr:uid="{00000000-0005-0000-0000-0000AC0E0000}"/>
    <cellStyle name="Normal 2 4 2 3 2 2 2 7 2" xfId="13109" xr:uid="{28D80B03-6BA8-4EC0-B648-0872115BB6F3}"/>
    <cellStyle name="Normal 2 4 2 3 2 2 2 7 3" xfId="21537" xr:uid="{0F591273-3CF9-4C11-9491-98AD305B2935}"/>
    <cellStyle name="Normal 2 4 2 3 2 2 2 8" xfId="8891" xr:uid="{BD2FD8AD-3477-455B-B5D4-23B060BD72A8}"/>
    <cellStyle name="Normal 2 4 2 3 2 2 2 9" xfId="17320" xr:uid="{4367A46D-9F11-462C-83FB-0C7D55924EDA}"/>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2 2 2" xfId="15667" xr:uid="{9E302379-EFCA-4A50-BDD6-22222ECB6694}"/>
    <cellStyle name="Normal 2 4 2 3 2 2 3 2 2 3" xfId="24095" xr:uid="{DF6CB7DF-C96A-4FFF-9E8B-BD6F79039332}"/>
    <cellStyle name="Normal 2 4 2 3 2 2 3 2 3" xfId="11449" xr:uid="{45FCD3A7-AD69-48B6-80A0-487872F412B2}"/>
    <cellStyle name="Normal 2 4 2 3 2 2 3 2 4" xfId="19878" xr:uid="{4187054A-92BE-4E6E-99EA-06EDAFBB249F}"/>
    <cellStyle name="Normal 2 4 2 3 2 2 3 3" xfId="5093" xr:uid="{00000000-0005-0000-0000-0000B00E0000}"/>
    <cellStyle name="Normal 2 4 2 3 2 2 3 3 2" xfId="13522" xr:uid="{07434735-F727-4FE7-823D-1942D4CF75BA}"/>
    <cellStyle name="Normal 2 4 2 3 2 2 3 3 3" xfId="21950" xr:uid="{3698F94E-7600-494B-8949-DBE77696EBF2}"/>
    <cellStyle name="Normal 2 4 2 3 2 2 3 4" xfId="9304" xr:uid="{2F549FF9-2CB6-416D-B0E3-8427C6220927}"/>
    <cellStyle name="Normal 2 4 2 3 2 2 3 5" xfId="17733" xr:uid="{20AF34E4-6480-4D51-95C3-E613F083A711}"/>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2 2 2" xfId="16080" xr:uid="{55EFE91C-87CE-4B06-84AD-1DAB292CAE74}"/>
    <cellStyle name="Normal 2 4 2 3 2 2 4 2 2 3" xfId="24508" xr:uid="{4E02348F-F7D9-4155-AE36-52C262544A3B}"/>
    <cellStyle name="Normal 2 4 2 3 2 2 4 2 3" xfId="11862" xr:uid="{30187746-8B9E-4F87-93C2-59D66879A88A}"/>
    <cellStyle name="Normal 2 4 2 3 2 2 4 2 4" xfId="20291" xr:uid="{1796125E-B48D-4079-A697-ACE9BEB8F39B}"/>
    <cellStyle name="Normal 2 4 2 3 2 2 4 3" xfId="5506" xr:uid="{00000000-0005-0000-0000-0000B40E0000}"/>
    <cellStyle name="Normal 2 4 2 3 2 2 4 3 2" xfId="13935" xr:uid="{45866CA7-4F49-483C-AB54-A927344F32AC}"/>
    <cellStyle name="Normal 2 4 2 3 2 2 4 3 3" xfId="22363" xr:uid="{30385727-7DBC-4D51-9A4A-35CB11229286}"/>
    <cellStyle name="Normal 2 4 2 3 2 2 4 4" xfId="9717" xr:uid="{8D53B9E4-3790-4A4F-81B8-1A17751F713D}"/>
    <cellStyle name="Normal 2 4 2 3 2 2 4 5" xfId="18146" xr:uid="{235EEFEB-D458-4991-B362-B8B77E6227F9}"/>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2 2 2" xfId="16493" xr:uid="{D03BB3C7-1B7C-4E6C-8095-D130CF931D9B}"/>
    <cellStyle name="Normal 2 4 2 3 2 2 5 2 2 3" xfId="24921" xr:uid="{DFFF7E9F-0B00-455A-826D-B936F80FA429}"/>
    <cellStyle name="Normal 2 4 2 3 2 2 5 2 3" xfId="12275" xr:uid="{4DB32243-7770-47F0-A374-27B05FC72467}"/>
    <cellStyle name="Normal 2 4 2 3 2 2 5 2 4" xfId="20704" xr:uid="{A3C0C771-54BE-41DE-AB6E-9E022B2C27FD}"/>
    <cellStyle name="Normal 2 4 2 3 2 2 5 3" xfId="5919" xr:uid="{00000000-0005-0000-0000-0000B80E0000}"/>
    <cellStyle name="Normal 2 4 2 3 2 2 5 3 2" xfId="14348" xr:uid="{742B8B70-AC8D-4B23-9D22-0CA12F919247}"/>
    <cellStyle name="Normal 2 4 2 3 2 2 5 3 3" xfId="22776" xr:uid="{E11A770B-D327-4D86-B882-B2733D6B6A09}"/>
    <cellStyle name="Normal 2 4 2 3 2 2 5 4" xfId="10130" xr:uid="{49EE7C1B-8A83-4D09-8E1F-1E169DC649EF}"/>
    <cellStyle name="Normal 2 4 2 3 2 2 5 5" xfId="18559" xr:uid="{C9FCD2F5-072F-4A32-A6BE-CBA1FE484CF5}"/>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2 2 2" xfId="16906" xr:uid="{5CCF3166-1B6E-4416-9CA9-3A5DF9C2566B}"/>
    <cellStyle name="Normal 2 4 2 3 2 2 6 2 2 3" xfId="25334" xr:uid="{9B2E9662-9322-405E-8D9F-2F1BDF98FA31}"/>
    <cellStyle name="Normal 2 4 2 3 2 2 6 2 3" xfId="12688" xr:uid="{CC376F5A-1A83-42D1-9D01-5403A04722A9}"/>
    <cellStyle name="Normal 2 4 2 3 2 2 6 2 4" xfId="21117" xr:uid="{93831033-B7C5-4705-BFAF-120F76FF3495}"/>
    <cellStyle name="Normal 2 4 2 3 2 2 6 3" xfId="6332" xr:uid="{00000000-0005-0000-0000-0000BC0E0000}"/>
    <cellStyle name="Normal 2 4 2 3 2 2 6 3 2" xfId="14761" xr:uid="{E91A7883-381F-4853-B012-85E1658263C2}"/>
    <cellStyle name="Normal 2 4 2 3 2 2 6 3 3" xfId="23189" xr:uid="{ED2BDCC4-49F5-4E81-861B-2ED8E0053ED8}"/>
    <cellStyle name="Normal 2 4 2 3 2 2 6 4" xfId="10543" xr:uid="{BC742507-4F95-4D96-B444-10A21BD7B531}"/>
    <cellStyle name="Normal 2 4 2 3 2 2 6 5" xfId="18972" xr:uid="{C9D7A175-3E9D-4EF0-B038-7E2F168F4B09}"/>
    <cellStyle name="Normal 2 4 2 3 2 2 7" xfId="2460" xr:uid="{00000000-0005-0000-0000-0000BD0E0000}"/>
    <cellStyle name="Normal 2 4 2 3 2 2 7 2" xfId="6745" xr:uid="{00000000-0005-0000-0000-0000BE0E0000}"/>
    <cellStyle name="Normal 2 4 2 3 2 2 7 2 2" xfId="15174" xr:uid="{59D184C1-403E-4F79-8702-0DAB6DEC91DC}"/>
    <cellStyle name="Normal 2 4 2 3 2 2 7 2 3" xfId="23602" xr:uid="{13AEB6C7-9A8F-4386-A2A4-7E87755CC6F4}"/>
    <cellStyle name="Normal 2 4 2 3 2 2 7 3" xfId="10956" xr:uid="{7BAD9B82-04D5-472A-882C-BB61B621574E}"/>
    <cellStyle name="Normal 2 4 2 3 2 2 7 4" xfId="19385" xr:uid="{20E656F0-233F-4DE0-BFDF-61A0BCF1CA34}"/>
    <cellStyle name="Normal 2 4 2 3 2 2 8" xfId="4679" xr:uid="{00000000-0005-0000-0000-0000BF0E0000}"/>
    <cellStyle name="Normal 2 4 2 3 2 2 8 2" xfId="13108" xr:uid="{362F1C9B-EC5B-4DB3-B2DA-96CD9C065130}"/>
    <cellStyle name="Normal 2 4 2 3 2 2 8 3" xfId="21536" xr:uid="{BFDE25F6-4A81-4C34-A680-4C6B024598C6}"/>
    <cellStyle name="Normal 2 4 2 3 2 2 9" xfId="8890" xr:uid="{CA0202FF-2C35-4FF0-8F0B-4EE213359AB6}"/>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2 2 2" xfId="15669" xr:uid="{309AAEB3-2A21-46A2-B1E9-915232B42B30}"/>
    <cellStyle name="Normal 2 4 2 3 2 3 2 2 2 3" xfId="24097" xr:uid="{16690F69-614C-4419-833A-B5743D606127}"/>
    <cellStyle name="Normal 2 4 2 3 2 3 2 2 3" xfId="11451" xr:uid="{01DF60BA-DC01-44EE-872D-26B43F985B1A}"/>
    <cellStyle name="Normal 2 4 2 3 2 3 2 2 4" xfId="19880" xr:uid="{264C233A-E572-4FFD-9AEA-A634E00F8F64}"/>
    <cellStyle name="Normal 2 4 2 3 2 3 2 3" xfId="5095" xr:uid="{00000000-0005-0000-0000-0000C40E0000}"/>
    <cellStyle name="Normal 2 4 2 3 2 3 2 3 2" xfId="13524" xr:uid="{0AF40E15-2CFC-434B-A88C-6B66CCAABE8D}"/>
    <cellStyle name="Normal 2 4 2 3 2 3 2 3 3" xfId="21952" xr:uid="{3ADCCBA4-19E2-498D-BCD9-1D01DDAB86AE}"/>
    <cellStyle name="Normal 2 4 2 3 2 3 2 4" xfId="9306" xr:uid="{F3298BC8-2C37-403B-A2BA-5096AF9D7578}"/>
    <cellStyle name="Normal 2 4 2 3 2 3 2 5" xfId="17735" xr:uid="{201BAFE9-CDD6-4E5D-9AD2-FD518F2FD1FA}"/>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2 2 2" xfId="16082" xr:uid="{C789C731-2984-4364-AC13-D92EF59B5308}"/>
    <cellStyle name="Normal 2 4 2 3 2 3 3 2 2 3" xfId="24510" xr:uid="{7A6071C2-3433-45D8-AE06-E3A26C0DD0EF}"/>
    <cellStyle name="Normal 2 4 2 3 2 3 3 2 3" xfId="11864" xr:uid="{A856F571-64C7-491C-8B0D-A62F079C6F64}"/>
    <cellStyle name="Normal 2 4 2 3 2 3 3 2 4" xfId="20293" xr:uid="{CECCAE47-E8BE-4A16-A56C-1DD116BC29D4}"/>
    <cellStyle name="Normal 2 4 2 3 2 3 3 3" xfId="5508" xr:uid="{00000000-0005-0000-0000-0000C80E0000}"/>
    <cellStyle name="Normal 2 4 2 3 2 3 3 3 2" xfId="13937" xr:uid="{899BF8B0-9FBB-456D-8455-EF2272A03A3C}"/>
    <cellStyle name="Normal 2 4 2 3 2 3 3 3 3" xfId="22365" xr:uid="{38A238C5-D8D3-469D-A53A-0CD56D853417}"/>
    <cellStyle name="Normal 2 4 2 3 2 3 3 4" xfId="9719" xr:uid="{0189A8FB-8516-400B-B391-45B3BDB9286F}"/>
    <cellStyle name="Normal 2 4 2 3 2 3 3 5" xfId="18148" xr:uid="{C45D8938-0924-4B15-BAF0-F8DD575777FB}"/>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2 2 2" xfId="16495" xr:uid="{2A28254C-BB73-458F-9CAD-44F1C4CC688E}"/>
    <cellStyle name="Normal 2 4 2 3 2 3 4 2 2 3" xfId="24923" xr:uid="{5C4C0950-7445-4777-BAC2-1853F39ED844}"/>
    <cellStyle name="Normal 2 4 2 3 2 3 4 2 3" xfId="12277" xr:uid="{DE40EBF9-7E2A-42B9-A55E-A8A772A74F9C}"/>
    <cellStyle name="Normal 2 4 2 3 2 3 4 2 4" xfId="20706" xr:uid="{34B3FECC-0101-46A3-B67E-CA33A3A8091B}"/>
    <cellStyle name="Normal 2 4 2 3 2 3 4 3" xfId="5921" xr:uid="{00000000-0005-0000-0000-0000CC0E0000}"/>
    <cellStyle name="Normal 2 4 2 3 2 3 4 3 2" xfId="14350" xr:uid="{114A64D4-2F26-42BC-B767-825ECDD00AE9}"/>
    <cellStyle name="Normal 2 4 2 3 2 3 4 3 3" xfId="22778" xr:uid="{4C77A170-3AAF-46AC-AACE-E8B48AFBB42E}"/>
    <cellStyle name="Normal 2 4 2 3 2 3 4 4" xfId="10132" xr:uid="{E6C178E2-9EE5-401D-92FB-D4ACCE696BFF}"/>
    <cellStyle name="Normal 2 4 2 3 2 3 4 5" xfId="18561" xr:uid="{8284A644-BDE4-47AC-BB8C-64C14A1AF4F6}"/>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2 2 2" xfId="16908" xr:uid="{1D95C517-43B7-4067-AABD-F7578E8BD5AF}"/>
    <cellStyle name="Normal 2 4 2 3 2 3 5 2 2 3" xfId="25336" xr:uid="{EDBBDCCF-9A8A-4A04-A724-F7A4E744A9C0}"/>
    <cellStyle name="Normal 2 4 2 3 2 3 5 2 3" xfId="12690" xr:uid="{7A1E2BC1-231B-465A-8851-E55BCCC55110}"/>
    <cellStyle name="Normal 2 4 2 3 2 3 5 2 4" xfId="21119" xr:uid="{4EC77675-77F2-44A7-9F1C-5928422BC371}"/>
    <cellStyle name="Normal 2 4 2 3 2 3 5 3" xfId="6334" xr:uid="{00000000-0005-0000-0000-0000D00E0000}"/>
    <cellStyle name="Normal 2 4 2 3 2 3 5 3 2" xfId="14763" xr:uid="{B3B402FB-8F88-4E68-A45A-02D1034DA806}"/>
    <cellStyle name="Normal 2 4 2 3 2 3 5 3 3" xfId="23191" xr:uid="{437B408B-67AB-4285-B95F-EDFC53D60241}"/>
    <cellStyle name="Normal 2 4 2 3 2 3 5 4" xfId="10545" xr:uid="{19C5C988-76CD-4CAF-9304-194C38FF1636}"/>
    <cellStyle name="Normal 2 4 2 3 2 3 5 5" xfId="18974" xr:uid="{4E791EC7-7956-4534-AAB3-71B9E4F8B1CC}"/>
    <cellStyle name="Normal 2 4 2 3 2 3 6" xfId="2462" xr:uid="{00000000-0005-0000-0000-0000D10E0000}"/>
    <cellStyle name="Normal 2 4 2 3 2 3 6 2" xfId="6747" xr:uid="{00000000-0005-0000-0000-0000D20E0000}"/>
    <cellStyle name="Normal 2 4 2 3 2 3 6 2 2" xfId="15176" xr:uid="{1259E295-7B11-4B80-8AE7-6088BEF46CF1}"/>
    <cellStyle name="Normal 2 4 2 3 2 3 6 2 3" xfId="23604" xr:uid="{0D486600-E7AD-45D4-98C5-EB2FC3880F49}"/>
    <cellStyle name="Normal 2 4 2 3 2 3 6 3" xfId="10958" xr:uid="{E36CF8B7-46C3-4A23-931C-C41EE9951243}"/>
    <cellStyle name="Normal 2 4 2 3 2 3 6 4" xfId="19387" xr:uid="{DC95A2BC-7176-408D-A1EF-A4ACEE3E02C2}"/>
    <cellStyle name="Normal 2 4 2 3 2 3 7" xfId="4681" xr:uid="{00000000-0005-0000-0000-0000D30E0000}"/>
    <cellStyle name="Normal 2 4 2 3 2 3 7 2" xfId="13110" xr:uid="{58F8C9AE-E05C-4FDA-8750-A827304BC9BC}"/>
    <cellStyle name="Normal 2 4 2 3 2 3 7 3" xfId="21538" xr:uid="{42B31472-1A38-42CA-948D-F2BB26C6668D}"/>
    <cellStyle name="Normal 2 4 2 3 2 3 8" xfId="8892" xr:uid="{6D043469-63B5-47C3-BA78-CA244E511901}"/>
    <cellStyle name="Normal 2 4 2 3 2 3 9" xfId="17321" xr:uid="{C00B9AE5-2282-465F-B04B-FBF5CA69CE29}"/>
    <cellStyle name="Normal 2 4 2 3 2 4" xfId="774" xr:uid="{00000000-0005-0000-0000-0000D40E0000}"/>
    <cellStyle name="Normal 2 4 2 3 2 4 2" xfId="3013" xr:uid="{00000000-0005-0000-0000-0000D50E0000}"/>
    <cellStyle name="Normal 2 4 2 3 2 4 2 2" xfId="7237" xr:uid="{00000000-0005-0000-0000-0000D60E0000}"/>
    <cellStyle name="Normal 2 4 2 3 2 4 2 2 2" xfId="15666" xr:uid="{F5020091-992C-4CE8-A075-A8E3CF9B53A2}"/>
    <cellStyle name="Normal 2 4 2 3 2 4 2 2 3" xfId="24094" xr:uid="{58E22604-D0C7-4A84-8958-BB13EFE4DC6C}"/>
    <cellStyle name="Normal 2 4 2 3 2 4 2 3" xfId="11448" xr:uid="{33BFBCF8-8E04-453F-9F14-B076196AC1A8}"/>
    <cellStyle name="Normal 2 4 2 3 2 4 2 4" xfId="19877" xr:uid="{5003E39D-B77B-4F90-81BF-EF9463AF3CE7}"/>
    <cellStyle name="Normal 2 4 2 3 2 4 3" xfId="5092" xr:uid="{00000000-0005-0000-0000-0000D70E0000}"/>
    <cellStyle name="Normal 2 4 2 3 2 4 3 2" xfId="13521" xr:uid="{68A0767B-38DC-4E64-954E-033824DCA161}"/>
    <cellStyle name="Normal 2 4 2 3 2 4 3 3" xfId="21949" xr:uid="{34AA712D-B416-4E74-B98B-BDA360E5B2D2}"/>
    <cellStyle name="Normal 2 4 2 3 2 4 4" xfId="9303" xr:uid="{ED30A6DE-0ED0-427B-B272-0B2A53148B53}"/>
    <cellStyle name="Normal 2 4 2 3 2 4 5" xfId="17732" xr:uid="{0EEAED24-49B0-476F-8F34-AAC2B2FA0E55}"/>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2 2 2" xfId="16079" xr:uid="{3F501C51-1CEB-4BD9-AC84-8FA124054EE1}"/>
    <cellStyle name="Normal 2 4 2 3 2 5 2 2 3" xfId="24507" xr:uid="{123557F9-ABCE-487C-9989-CCDD025073B0}"/>
    <cellStyle name="Normal 2 4 2 3 2 5 2 3" xfId="11861" xr:uid="{AF9CF84A-1221-4801-954C-DBC695D98512}"/>
    <cellStyle name="Normal 2 4 2 3 2 5 2 4" xfId="20290" xr:uid="{D8873709-C135-4A40-B465-6E4E2E7A20CE}"/>
    <cellStyle name="Normal 2 4 2 3 2 5 3" xfId="5505" xr:uid="{00000000-0005-0000-0000-0000DB0E0000}"/>
    <cellStyle name="Normal 2 4 2 3 2 5 3 2" xfId="13934" xr:uid="{9234899A-0EB5-46C5-AE30-F076BEAC9277}"/>
    <cellStyle name="Normal 2 4 2 3 2 5 3 3" xfId="22362" xr:uid="{4130E8E1-074E-48BE-B9C2-B5E1EC2F046E}"/>
    <cellStyle name="Normal 2 4 2 3 2 5 4" xfId="9716" xr:uid="{8B3E0680-8322-4BE8-BC6E-2C0167AB5213}"/>
    <cellStyle name="Normal 2 4 2 3 2 5 5" xfId="18145" xr:uid="{727F17D2-7A5E-4C1B-8BD1-8D8F1C8DCB2F}"/>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2 2 2" xfId="16492" xr:uid="{4769D825-C1C9-4131-A2DC-559068816CF9}"/>
    <cellStyle name="Normal 2 4 2 3 2 6 2 2 3" xfId="24920" xr:uid="{21C5CCBF-A68C-4087-A6F0-1FDC8612834A}"/>
    <cellStyle name="Normal 2 4 2 3 2 6 2 3" xfId="12274" xr:uid="{948149C9-F5E4-484F-A9AF-09CC838B7479}"/>
    <cellStyle name="Normal 2 4 2 3 2 6 2 4" xfId="20703" xr:uid="{3FF8DC00-C288-4A55-9DCE-924D8997931A}"/>
    <cellStyle name="Normal 2 4 2 3 2 6 3" xfId="5918" xr:uid="{00000000-0005-0000-0000-0000DF0E0000}"/>
    <cellStyle name="Normal 2 4 2 3 2 6 3 2" xfId="14347" xr:uid="{925EFB3D-63F5-49EE-82C1-3CCFB1F25F89}"/>
    <cellStyle name="Normal 2 4 2 3 2 6 3 3" xfId="22775" xr:uid="{BA29B66A-1FC7-4E83-970A-43FC1D305B9B}"/>
    <cellStyle name="Normal 2 4 2 3 2 6 4" xfId="10129" xr:uid="{1EA8355E-3C72-4E85-98EF-A6AB935DE4A8}"/>
    <cellStyle name="Normal 2 4 2 3 2 6 5" xfId="18558" xr:uid="{13D502B8-39CA-481C-9E30-3F08C911CB7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2 2 2" xfId="16905" xr:uid="{F6CF0FAA-F379-4DB4-AC44-EDD28D1099E3}"/>
    <cellStyle name="Normal 2 4 2 3 2 7 2 2 3" xfId="25333" xr:uid="{B2185CC2-699C-4EE4-A3AF-4C907F887D6B}"/>
    <cellStyle name="Normal 2 4 2 3 2 7 2 3" xfId="12687" xr:uid="{02E06CB9-CDCE-4D51-8E77-3E2F4C051AD6}"/>
    <cellStyle name="Normal 2 4 2 3 2 7 2 4" xfId="21116" xr:uid="{B7D487FA-FA87-4077-8715-9F3BEB09837F}"/>
    <cellStyle name="Normal 2 4 2 3 2 7 3" xfId="6331" xr:uid="{00000000-0005-0000-0000-0000E30E0000}"/>
    <cellStyle name="Normal 2 4 2 3 2 7 3 2" xfId="14760" xr:uid="{C2DFB386-AC74-441A-8CF2-3FCF0FB767DD}"/>
    <cellStyle name="Normal 2 4 2 3 2 7 3 3" xfId="23188" xr:uid="{B8E10C10-547F-4379-BB45-DAEF28DFA31F}"/>
    <cellStyle name="Normal 2 4 2 3 2 7 4" xfId="10542" xr:uid="{09A1A087-3224-4032-A9CD-11929CCA4CDC}"/>
    <cellStyle name="Normal 2 4 2 3 2 7 5" xfId="18971" xr:uid="{2DE69226-377B-4106-9D4F-9B3944C580FC}"/>
    <cellStyle name="Normal 2 4 2 3 2 8" xfId="2459" xr:uid="{00000000-0005-0000-0000-0000E40E0000}"/>
    <cellStyle name="Normal 2 4 2 3 2 8 2" xfId="6744" xr:uid="{00000000-0005-0000-0000-0000E50E0000}"/>
    <cellStyle name="Normal 2 4 2 3 2 8 2 2" xfId="15173" xr:uid="{A00EEC01-4D94-4F83-8391-7AAFB8E4BCAC}"/>
    <cellStyle name="Normal 2 4 2 3 2 8 2 3" xfId="23601" xr:uid="{765A9861-7A40-4D69-925E-D77B4CE99927}"/>
    <cellStyle name="Normal 2 4 2 3 2 8 3" xfId="10955" xr:uid="{CA95A22E-E4E8-46D7-A9DC-EC31D048B4E8}"/>
    <cellStyle name="Normal 2 4 2 3 2 8 4" xfId="19384" xr:uid="{BD7AFA7B-2A6D-4EEA-B2E4-B58BAB5878A4}"/>
    <cellStyle name="Normal 2 4 2 3 2 9" xfId="4678" xr:uid="{00000000-0005-0000-0000-0000E60E0000}"/>
    <cellStyle name="Normal 2 4 2 3 2 9 2" xfId="13107" xr:uid="{07426EE6-92D8-47AB-87CB-A5C900D16FD0}"/>
    <cellStyle name="Normal 2 4 2 3 2 9 3" xfId="21535" xr:uid="{1ACC9B01-A20B-4981-8A5D-150434D80014}"/>
    <cellStyle name="Normal 2 4 2 3 3" xfId="286" xr:uid="{00000000-0005-0000-0000-0000E70E0000}"/>
    <cellStyle name="Normal 2 4 2 3 3 10" xfId="17322" xr:uid="{DF63A8C0-66DF-4E28-BA8A-4E07396DCD39}"/>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2 2 2" xfId="15671" xr:uid="{E4F19040-07CE-4D55-A849-FB603F18D302}"/>
    <cellStyle name="Normal 2 4 2 3 3 2 2 2 2 3" xfId="24099" xr:uid="{E811F95B-A30B-44E9-80E4-70299F9EBD64}"/>
    <cellStyle name="Normal 2 4 2 3 3 2 2 2 3" xfId="11453" xr:uid="{62D4FB4A-5077-4A0E-A04F-77DCFBC4E4BA}"/>
    <cellStyle name="Normal 2 4 2 3 3 2 2 2 4" xfId="19882" xr:uid="{D8D40840-B677-45C2-8CE3-8D2594155E1C}"/>
    <cellStyle name="Normal 2 4 2 3 3 2 2 3" xfId="5097" xr:uid="{00000000-0005-0000-0000-0000EC0E0000}"/>
    <cellStyle name="Normal 2 4 2 3 3 2 2 3 2" xfId="13526" xr:uid="{2D17C373-474C-4A5F-8A10-1BB4235CD2BB}"/>
    <cellStyle name="Normal 2 4 2 3 3 2 2 3 3" xfId="21954" xr:uid="{5B8012CD-254C-495A-BC58-7D20A2B95A4D}"/>
    <cellStyle name="Normal 2 4 2 3 3 2 2 4" xfId="9308" xr:uid="{EB2DB077-C856-450A-B2CE-31F718FD920E}"/>
    <cellStyle name="Normal 2 4 2 3 3 2 2 5" xfId="17737" xr:uid="{76289D25-BBC8-4998-B130-1DF792D4A5F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2 2 2" xfId="16084" xr:uid="{7959C946-9298-44EF-8B88-7053920A67B2}"/>
    <cellStyle name="Normal 2 4 2 3 3 2 3 2 2 3" xfId="24512" xr:uid="{40BBD689-FD2C-4A8A-A2ED-5F3BF4F29C9B}"/>
    <cellStyle name="Normal 2 4 2 3 3 2 3 2 3" xfId="11866" xr:uid="{9DBDFA03-1F10-4578-BB01-19B7DB218143}"/>
    <cellStyle name="Normal 2 4 2 3 3 2 3 2 4" xfId="20295" xr:uid="{46CA1102-CA81-44C1-A1FC-0C27FCFD5F96}"/>
    <cellStyle name="Normal 2 4 2 3 3 2 3 3" xfId="5510" xr:uid="{00000000-0005-0000-0000-0000F00E0000}"/>
    <cellStyle name="Normal 2 4 2 3 3 2 3 3 2" xfId="13939" xr:uid="{62D14A10-69AB-43D1-B27B-C45C76992B8D}"/>
    <cellStyle name="Normal 2 4 2 3 3 2 3 3 3" xfId="22367" xr:uid="{B1D383DE-6132-446C-941B-6089320DD076}"/>
    <cellStyle name="Normal 2 4 2 3 3 2 3 4" xfId="9721" xr:uid="{0542905A-4C37-403E-99E9-8751D9C9EB52}"/>
    <cellStyle name="Normal 2 4 2 3 3 2 3 5" xfId="18150" xr:uid="{C7EECEF5-8E9F-4C0F-9CA4-DC84405DB8AA}"/>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2 2 2" xfId="16497" xr:uid="{0D9F1F6F-1C34-430B-A629-41D73008ACB9}"/>
    <cellStyle name="Normal 2 4 2 3 3 2 4 2 2 3" xfId="24925" xr:uid="{6185751F-B11B-49BA-9450-F5E8F7DC80D5}"/>
    <cellStyle name="Normal 2 4 2 3 3 2 4 2 3" xfId="12279" xr:uid="{1BFDA839-9822-49F8-87DF-50E6873956E4}"/>
    <cellStyle name="Normal 2 4 2 3 3 2 4 2 4" xfId="20708" xr:uid="{5AF748F1-EE22-4F13-A1A8-1AE4FC70AB0A}"/>
    <cellStyle name="Normal 2 4 2 3 3 2 4 3" xfId="5923" xr:uid="{00000000-0005-0000-0000-0000F40E0000}"/>
    <cellStyle name="Normal 2 4 2 3 3 2 4 3 2" xfId="14352" xr:uid="{1946D41F-3CEE-44BC-8782-3DC13A34A072}"/>
    <cellStyle name="Normal 2 4 2 3 3 2 4 3 3" xfId="22780" xr:uid="{E16B2780-A4BE-462B-B274-8EB8438F3319}"/>
    <cellStyle name="Normal 2 4 2 3 3 2 4 4" xfId="10134" xr:uid="{5F817EEB-A566-4CE5-A829-A184563C1B63}"/>
    <cellStyle name="Normal 2 4 2 3 3 2 4 5" xfId="18563" xr:uid="{DE204393-B8AE-4738-8D03-ACB3C096B013}"/>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2 2 2" xfId="16910" xr:uid="{FEACBBBF-9CBD-4FB7-95A8-A029D12FB71C}"/>
    <cellStyle name="Normal 2 4 2 3 3 2 5 2 2 3" xfId="25338" xr:uid="{39EB094C-0F63-4274-BCF2-21E953686B1C}"/>
    <cellStyle name="Normal 2 4 2 3 3 2 5 2 3" xfId="12692" xr:uid="{B6288058-D664-44F7-BEEE-E29716B9C56E}"/>
    <cellStyle name="Normal 2 4 2 3 3 2 5 2 4" xfId="21121" xr:uid="{3974AC0B-07E4-4A56-A0CB-0FCCD68E674E}"/>
    <cellStyle name="Normal 2 4 2 3 3 2 5 3" xfId="6336" xr:uid="{00000000-0005-0000-0000-0000F80E0000}"/>
    <cellStyle name="Normal 2 4 2 3 3 2 5 3 2" xfId="14765" xr:uid="{29FC5CF9-3579-4AA8-82E0-3068CAD56504}"/>
    <cellStyle name="Normal 2 4 2 3 3 2 5 3 3" xfId="23193" xr:uid="{BFA60CB3-210E-40E7-992F-E4F2B06FA18B}"/>
    <cellStyle name="Normal 2 4 2 3 3 2 5 4" xfId="10547" xr:uid="{3AC95072-7E23-4AC0-A66B-5A472F9D14A0}"/>
    <cellStyle name="Normal 2 4 2 3 3 2 5 5" xfId="18976" xr:uid="{04AD2A2D-2267-4A3E-AE92-5C4210088AFF}"/>
    <cellStyle name="Normal 2 4 2 3 3 2 6" xfId="2464" xr:uid="{00000000-0005-0000-0000-0000F90E0000}"/>
    <cellStyle name="Normal 2 4 2 3 3 2 6 2" xfId="6749" xr:uid="{00000000-0005-0000-0000-0000FA0E0000}"/>
    <cellStyle name="Normal 2 4 2 3 3 2 6 2 2" xfId="15178" xr:uid="{691AA839-D66A-4AB6-B8AD-1C27C9C08894}"/>
    <cellStyle name="Normal 2 4 2 3 3 2 6 2 3" xfId="23606" xr:uid="{FC2D7B69-4000-4729-BC36-6D0B0B3E09C3}"/>
    <cellStyle name="Normal 2 4 2 3 3 2 6 3" xfId="10960" xr:uid="{791DCEC1-B559-4A74-A6C3-ACF512D71C88}"/>
    <cellStyle name="Normal 2 4 2 3 3 2 6 4" xfId="19389" xr:uid="{14E5021B-CD0F-4715-A5DA-2001E5B9FC6E}"/>
    <cellStyle name="Normal 2 4 2 3 3 2 7" xfId="4683" xr:uid="{00000000-0005-0000-0000-0000FB0E0000}"/>
    <cellStyle name="Normal 2 4 2 3 3 2 7 2" xfId="13112" xr:uid="{5CC8308C-29EE-4CFB-8769-7F553374B787}"/>
    <cellStyle name="Normal 2 4 2 3 3 2 7 3" xfId="21540" xr:uid="{D9B4A2AF-91A5-46A7-87CE-B20655015282}"/>
    <cellStyle name="Normal 2 4 2 3 3 2 8" xfId="8894" xr:uid="{CFC5D5AC-C710-479A-88CB-C7AB831B7698}"/>
    <cellStyle name="Normal 2 4 2 3 3 2 9" xfId="17323" xr:uid="{1EB32855-72EA-4833-A02B-F00DA762B873}"/>
    <cellStyle name="Normal 2 4 2 3 3 3" xfId="778" xr:uid="{00000000-0005-0000-0000-0000FC0E0000}"/>
    <cellStyle name="Normal 2 4 2 3 3 3 2" xfId="3017" xr:uid="{00000000-0005-0000-0000-0000FD0E0000}"/>
    <cellStyle name="Normal 2 4 2 3 3 3 2 2" xfId="7241" xr:uid="{00000000-0005-0000-0000-0000FE0E0000}"/>
    <cellStyle name="Normal 2 4 2 3 3 3 2 2 2" xfId="15670" xr:uid="{59203C73-2B20-4AF0-A472-66D07750049E}"/>
    <cellStyle name="Normal 2 4 2 3 3 3 2 2 3" xfId="24098" xr:uid="{CC89E61E-CFE4-40CC-8297-91D791B42FE0}"/>
    <cellStyle name="Normal 2 4 2 3 3 3 2 3" xfId="11452" xr:uid="{67CE6DB7-B3BC-4C2B-94F7-0823F759E048}"/>
    <cellStyle name="Normal 2 4 2 3 3 3 2 4" xfId="19881" xr:uid="{CCE511B7-986B-41CE-A865-FACDFE81FB08}"/>
    <cellStyle name="Normal 2 4 2 3 3 3 3" xfId="5096" xr:uid="{00000000-0005-0000-0000-0000FF0E0000}"/>
    <cellStyle name="Normal 2 4 2 3 3 3 3 2" xfId="13525" xr:uid="{95C51F1B-3D6A-4F86-8ED2-DE6B1EE9BC0F}"/>
    <cellStyle name="Normal 2 4 2 3 3 3 3 3" xfId="21953" xr:uid="{B96ECB0E-217D-40F3-838A-816DCD857558}"/>
    <cellStyle name="Normal 2 4 2 3 3 3 4" xfId="9307" xr:uid="{4A5956BA-A6BD-44C6-AADD-CD88ADBAD0A3}"/>
    <cellStyle name="Normal 2 4 2 3 3 3 5" xfId="17736" xr:uid="{EE319447-2106-421F-B4B5-9C86EF0076D7}"/>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2 2 2" xfId="16083" xr:uid="{254040CE-B9A7-4D35-96FA-2B605CEC9024}"/>
    <cellStyle name="Normal 2 4 2 3 3 4 2 2 3" xfId="24511" xr:uid="{0B91B18E-7685-4553-A99E-90D4741E9A92}"/>
    <cellStyle name="Normal 2 4 2 3 3 4 2 3" xfId="11865" xr:uid="{D94F6EAB-2C3A-481D-9176-1BA487485142}"/>
    <cellStyle name="Normal 2 4 2 3 3 4 2 4" xfId="20294" xr:uid="{E2793B4C-6DC7-4520-A2F5-C91BCDBF9037}"/>
    <cellStyle name="Normal 2 4 2 3 3 4 3" xfId="5509" xr:uid="{00000000-0005-0000-0000-0000030F0000}"/>
    <cellStyle name="Normal 2 4 2 3 3 4 3 2" xfId="13938" xr:uid="{A6CB7FD0-D332-49E5-B622-BC5558B903C6}"/>
    <cellStyle name="Normal 2 4 2 3 3 4 3 3" xfId="22366" xr:uid="{2D19B802-5905-4148-BED3-1FCC88248DE9}"/>
    <cellStyle name="Normal 2 4 2 3 3 4 4" xfId="9720" xr:uid="{1DCADDE2-990D-4F45-810C-37BA0B366ECC}"/>
    <cellStyle name="Normal 2 4 2 3 3 4 5" xfId="18149" xr:uid="{43BA9136-52A9-4523-966C-11524DA81807}"/>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2 2 2" xfId="16496" xr:uid="{6EA71D94-B664-49F7-B045-47025D3136FB}"/>
    <cellStyle name="Normal 2 4 2 3 3 5 2 2 3" xfId="24924" xr:uid="{7BAA86E9-E101-44FA-80B0-A147FCE1A283}"/>
    <cellStyle name="Normal 2 4 2 3 3 5 2 3" xfId="12278" xr:uid="{C7E9631B-8891-4889-85B8-1E48D0C95E6D}"/>
    <cellStyle name="Normal 2 4 2 3 3 5 2 4" xfId="20707" xr:uid="{0BE743B5-EA82-4D5F-894C-86071B75EE19}"/>
    <cellStyle name="Normal 2 4 2 3 3 5 3" xfId="5922" xr:uid="{00000000-0005-0000-0000-0000070F0000}"/>
    <cellStyle name="Normal 2 4 2 3 3 5 3 2" xfId="14351" xr:uid="{241CBF94-D400-4193-9F57-801ACF019476}"/>
    <cellStyle name="Normal 2 4 2 3 3 5 3 3" xfId="22779" xr:uid="{A3DCDB5E-CA46-49DE-9C72-CE96B1D15C8D}"/>
    <cellStyle name="Normal 2 4 2 3 3 5 4" xfId="10133" xr:uid="{0DC9E318-EE40-4D42-8DC6-949C3E7212D3}"/>
    <cellStyle name="Normal 2 4 2 3 3 5 5" xfId="18562" xr:uid="{5CE644E2-AE67-43DE-97C6-3D6B74F20925}"/>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2 2 2" xfId="16909" xr:uid="{EE0B3BA2-EC82-4DF5-A1B1-F43AFDF1730C}"/>
    <cellStyle name="Normal 2 4 2 3 3 6 2 2 3" xfId="25337" xr:uid="{AF0800EB-5F52-434C-8160-B9F0E835E114}"/>
    <cellStyle name="Normal 2 4 2 3 3 6 2 3" xfId="12691" xr:uid="{EC1D530A-983A-48F7-953A-4BE77264D959}"/>
    <cellStyle name="Normal 2 4 2 3 3 6 2 4" xfId="21120" xr:uid="{4693AEAB-5147-4E20-9AEE-052E0F90FDCE}"/>
    <cellStyle name="Normal 2 4 2 3 3 6 3" xfId="6335" xr:uid="{00000000-0005-0000-0000-00000B0F0000}"/>
    <cellStyle name="Normal 2 4 2 3 3 6 3 2" xfId="14764" xr:uid="{E78CA969-15DB-42DD-A5E6-921A1B50A605}"/>
    <cellStyle name="Normal 2 4 2 3 3 6 3 3" xfId="23192" xr:uid="{C195DEAD-7E04-4402-BFA0-36A39C977758}"/>
    <cellStyle name="Normal 2 4 2 3 3 6 4" xfId="10546" xr:uid="{83221817-F095-4459-8CB3-72C938C996FF}"/>
    <cellStyle name="Normal 2 4 2 3 3 6 5" xfId="18975" xr:uid="{9B9D944E-DF78-499E-BEC1-B000D38151D0}"/>
    <cellStyle name="Normal 2 4 2 3 3 7" xfId="2463" xr:uid="{00000000-0005-0000-0000-00000C0F0000}"/>
    <cellStyle name="Normal 2 4 2 3 3 7 2" xfId="6748" xr:uid="{00000000-0005-0000-0000-00000D0F0000}"/>
    <cellStyle name="Normal 2 4 2 3 3 7 2 2" xfId="15177" xr:uid="{6FD43675-6674-46D9-BF3E-BCCA29B51DE6}"/>
    <cellStyle name="Normal 2 4 2 3 3 7 2 3" xfId="23605" xr:uid="{490F6E71-91BC-49E9-AFDF-A5FC3CBBD87E}"/>
    <cellStyle name="Normal 2 4 2 3 3 7 3" xfId="10959" xr:uid="{64445B9B-2C9C-4083-BA61-18D8672B66CB}"/>
    <cellStyle name="Normal 2 4 2 3 3 7 4" xfId="19388" xr:uid="{6149702B-5861-4F5E-A59E-CE89B728F438}"/>
    <cellStyle name="Normal 2 4 2 3 3 8" xfId="4682" xr:uid="{00000000-0005-0000-0000-00000E0F0000}"/>
    <cellStyle name="Normal 2 4 2 3 3 8 2" xfId="13111" xr:uid="{89761AA9-DA1D-4CED-89D4-D1C34BF073A0}"/>
    <cellStyle name="Normal 2 4 2 3 3 8 3" xfId="21539" xr:uid="{A137F999-653F-4980-85B7-224514326462}"/>
    <cellStyle name="Normal 2 4 2 3 3 9" xfId="8893" xr:uid="{719D30BC-373E-4546-B527-72464CF94473}"/>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2 2 2" xfId="15672" xr:uid="{673B05F3-A101-4A9C-9ECA-48AA07039771}"/>
    <cellStyle name="Normal 2 4 2 3 4 2 2 2 3" xfId="24100" xr:uid="{51BC2BAC-84C6-4AD2-852A-DF0075FC9CFE}"/>
    <cellStyle name="Normal 2 4 2 3 4 2 2 3" xfId="11454" xr:uid="{3F712785-33F1-44C4-90D4-A9DE5F408C27}"/>
    <cellStyle name="Normal 2 4 2 3 4 2 2 4" xfId="19883" xr:uid="{07E8792F-FE17-45C2-878E-6B577C7C52A3}"/>
    <cellStyle name="Normal 2 4 2 3 4 2 3" xfId="5098" xr:uid="{00000000-0005-0000-0000-0000130F0000}"/>
    <cellStyle name="Normal 2 4 2 3 4 2 3 2" xfId="13527" xr:uid="{55C45677-49B9-4A79-A47B-6A0FE41C0FA2}"/>
    <cellStyle name="Normal 2 4 2 3 4 2 3 3" xfId="21955" xr:uid="{43720C77-925A-4F38-B52E-3363B0097239}"/>
    <cellStyle name="Normal 2 4 2 3 4 2 4" xfId="9309" xr:uid="{9C072CC6-3DA9-44EE-B492-C56602523CE0}"/>
    <cellStyle name="Normal 2 4 2 3 4 2 5" xfId="17738" xr:uid="{5D4B9F6B-0BFD-4426-BA15-84DD0AE5314B}"/>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2 2 2" xfId="16085" xr:uid="{4AC81E3C-8238-46AE-93D0-C18D2D40A42D}"/>
    <cellStyle name="Normal 2 4 2 3 4 3 2 2 3" xfId="24513" xr:uid="{F686AF62-EEB3-4469-A20F-8ED718304C5E}"/>
    <cellStyle name="Normal 2 4 2 3 4 3 2 3" xfId="11867" xr:uid="{0F50B796-DAB7-4FBF-A887-D00FE084B40E}"/>
    <cellStyle name="Normal 2 4 2 3 4 3 2 4" xfId="20296" xr:uid="{FA24120A-4BD7-4C29-A875-AF860FF2A0B7}"/>
    <cellStyle name="Normal 2 4 2 3 4 3 3" xfId="5511" xr:uid="{00000000-0005-0000-0000-0000170F0000}"/>
    <cellStyle name="Normal 2 4 2 3 4 3 3 2" xfId="13940" xr:uid="{30098511-712F-4D78-BF0E-C0315A6D7B7E}"/>
    <cellStyle name="Normal 2 4 2 3 4 3 3 3" xfId="22368" xr:uid="{A6C1E59E-DE68-4E80-B566-E5508A501D58}"/>
    <cellStyle name="Normal 2 4 2 3 4 3 4" xfId="9722" xr:uid="{E674F9AB-2B66-4F1D-A795-01B0627D4658}"/>
    <cellStyle name="Normal 2 4 2 3 4 3 5" xfId="18151" xr:uid="{EE76DA34-136B-4F82-9E09-499AE0CEADF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2 2 2" xfId="16498" xr:uid="{0E1DCF44-8765-4084-B875-90173BF7A5F7}"/>
    <cellStyle name="Normal 2 4 2 3 4 4 2 2 3" xfId="24926" xr:uid="{3988D11E-B71A-400E-881D-5E39B2C4762A}"/>
    <cellStyle name="Normal 2 4 2 3 4 4 2 3" xfId="12280" xr:uid="{ED18B447-D63E-4925-879E-F35E2451607B}"/>
    <cellStyle name="Normal 2 4 2 3 4 4 2 4" xfId="20709" xr:uid="{C7182720-64A4-4BED-A209-613559E6C9CB}"/>
    <cellStyle name="Normal 2 4 2 3 4 4 3" xfId="5924" xr:uid="{00000000-0005-0000-0000-00001B0F0000}"/>
    <cellStyle name="Normal 2 4 2 3 4 4 3 2" xfId="14353" xr:uid="{C6EEB268-EFDF-4B1B-8BF5-07D419701105}"/>
    <cellStyle name="Normal 2 4 2 3 4 4 3 3" xfId="22781" xr:uid="{3DCF6DBA-BCAC-47E2-98EF-E751339CA99E}"/>
    <cellStyle name="Normal 2 4 2 3 4 4 4" xfId="10135" xr:uid="{884983F8-1B2A-4096-A989-0A8AF16525CF}"/>
    <cellStyle name="Normal 2 4 2 3 4 4 5" xfId="18564" xr:uid="{4AD10155-DF23-449F-9B32-DC5FA62BCC6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2 2 2" xfId="16911" xr:uid="{AFC383A8-51B9-46CE-86C3-DA99CD99991A}"/>
    <cellStyle name="Normal 2 4 2 3 4 5 2 2 3" xfId="25339" xr:uid="{C50DF234-4948-4334-8E5D-196B9CB4C1B3}"/>
    <cellStyle name="Normal 2 4 2 3 4 5 2 3" xfId="12693" xr:uid="{DF576260-B1FD-4248-9857-E2779A6F9E62}"/>
    <cellStyle name="Normal 2 4 2 3 4 5 2 4" xfId="21122" xr:uid="{5570D474-58CC-461E-AFAB-1587456F2F20}"/>
    <cellStyle name="Normal 2 4 2 3 4 5 3" xfId="6337" xr:uid="{00000000-0005-0000-0000-00001F0F0000}"/>
    <cellStyle name="Normal 2 4 2 3 4 5 3 2" xfId="14766" xr:uid="{8810FBCA-F222-4C4E-B385-0A85BBA6598F}"/>
    <cellStyle name="Normal 2 4 2 3 4 5 3 3" xfId="23194" xr:uid="{9134E0CF-1501-4708-AF6D-9F8FDB9A47BB}"/>
    <cellStyle name="Normal 2 4 2 3 4 5 4" xfId="10548" xr:uid="{9DFB9EF5-0B61-4485-A56A-25834E3C2872}"/>
    <cellStyle name="Normal 2 4 2 3 4 5 5" xfId="18977" xr:uid="{67D927A0-9335-48ED-BED1-ED00961127AD}"/>
    <cellStyle name="Normal 2 4 2 3 4 6" xfId="2465" xr:uid="{00000000-0005-0000-0000-0000200F0000}"/>
    <cellStyle name="Normal 2 4 2 3 4 6 2" xfId="6750" xr:uid="{00000000-0005-0000-0000-0000210F0000}"/>
    <cellStyle name="Normal 2 4 2 3 4 6 2 2" xfId="15179" xr:uid="{DAAAD8EC-E325-40F7-BD12-240BF33FC2D5}"/>
    <cellStyle name="Normal 2 4 2 3 4 6 2 3" xfId="23607" xr:uid="{BFE8D662-D08F-4F7F-84F2-DC18893B0A0B}"/>
    <cellStyle name="Normal 2 4 2 3 4 6 3" xfId="10961" xr:uid="{0AC2DC2E-2786-4051-9F3A-BFE0F43706B2}"/>
    <cellStyle name="Normal 2 4 2 3 4 6 4" xfId="19390" xr:uid="{41C89357-A48F-499E-BABD-99CFE6C8996E}"/>
    <cellStyle name="Normal 2 4 2 3 4 7" xfId="4684" xr:uid="{00000000-0005-0000-0000-0000220F0000}"/>
    <cellStyle name="Normal 2 4 2 3 4 7 2" xfId="13113" xr:uid="{4E27EAB7-99B7-4672-A4ED-A47155F79B83}"/>
    <cellStyle name="Normal 2 4 2 3 4 7 3" xfId="21541" xr:uid="{F7F13B25-63CE-4EE1-AF90-0CB26867D82C}"/>
    <cellStyle name="Normal 2 4 2 3 4 8" xfId="8895" xr:uid="{F6F4C44A-25F0-4368-917C-98BEE021B1F8}"/>
    <cellStyle name="Normal 2 4 2 3 4 9" xfId="17324" xr:uid="{5721A1DA-3405-46C0-8A35-018A25BF13DC}"/>
    <cellStyle name="Normal 2 4 2 3 5" xfId="773" xr:uid="{00000000-0005-0000-0000-0000230F0000}"/>
    <cellStyle name="Normal 2 4 2 3 5 2" xfId="3012" xr:uid="{00000000-0005-0000-0000-0000240F0000}"/>
    <cellStyle name="Normal 2 4 2 3 5 2 2" xfId="7236" xr:uid="{00000000-0005-0000-0000-0000250F0000}"/>
    <cellStyle name="Normal 2 4 2 3 5 2 2 2" xfId="15665" xr:uid="{5D37233A-B513-430B-9660-0A7F4314F5C2}"/>
    <cellStyle name="Normal 2 4 2 3 5 2 2 3" xfId="24093" xr:uid="{D8C724B1-6B10-411A-A0D7-4FC739CC8271}"/>
    <cellStyle name="Normal 2 4 2 3 5 2 3" xfId="11447" xr:uid="{364AC004-2240-49D5-B410-80F29FB47A8C}"/>
    <cellStyle name="Normal 2 4 2 3 5 2 4" xfId="19876" xr:uid="{370D96EE-9591-4FD3-8E02-24CFEFB5FEA9}"/>
    <cellStyle name="Normal 2 4 2 3 5 3" xfId="5091" xr:uid="{00000000-0005-0000-0000-0000260F0000}"/>
    <cellStyle name="Normal 2 4 2 3 5 3 2" xfId="13520" xr:uid="{8818E8C2-56CC-42C2-979A-F91C70B1103D}"/>
    <cellStyle name="Normal 2 4 2 3 5 3 3" xfId="21948" xr:uid="{19EE0EEB-C08B-4559-8CF0-E19937F3E40B}"/>
    <cellStyle name="Normal 2 4 2 3 5 4" xfId="9302" xr:uid="{B124B555-F88C-406B-83ED-5C5D5FDDCF8B}"/>
    <cellStyle name="Normal 2 4 2 3 5 5" xfId="17731" xr:uid="{84932E49-BE11-4FA2-AF1E-C84726E80634}"/>
    <cellStyle name="Normal 2 4 2 3 6" xfId="1195" xr:uid="{00000000-0005-0000-0000-0000270F0000}"/>
    <cellStyle name="Normal 2 4 2 3 6 2" xfId="3425" xr:uid="{00000000-0005-0000-0000-0000280F0000}"/>
    <cellStyle name="Normal 2 4 2 3 6 2 2" xfId="7649" xr:uid="{00000000-0005-0000-0000-0000290F0000}"/>
    <cellStyle name="Normal 2 4 2 3 6 2 2 2" xfId="16078" xr:uid="{AAE71F20-0C8D-40BC-88A6-507150B26A89}"/>
    <cellStyle name="Normal 2 4 2 3 6 2 2 3" xfId="24506" xr:uid="{36919979-2142-49EB-A0D0-373383286701}"/>
    <cellStyle name="Normal 2 4 2 3 6 2 3" xfId="11860" xr:uid="{5122BF06-381C-4B09-A591-50FFCB607969}"/>
    <cellStyle name="Normal 2 4 2 3 6 2 4" xfId="20289" xr:uid="{C322764B-4BDB-4548-9B65-920F6149A383}"/>
    <cellStyle name="Normal 2 4 2 3 6 3" xfId="5504" xr:uid="{00000000-0005-0000-0000-00002A0F0000}"/>
    <cellStyle name="Normal 2 4 2 3 6 3 2" xfId="13933" xr:uid="{A9A4D172-3199-4549-B41F-FF9CE25D1B10}"/>
    <cellStyle name="Normal 2 4 2 3 6 3 3" xfId="22361" xr:uid="{1FC9FD9C-24F7-4B52-ACF3-168A77AF1D59}"/>
    <cellStyle name="Normal 2 4 2 3 6 4" xfId="9715" xr:uid="{B600B1E2-9E4E-46D2-B0BE-5F1DAB18D6FB}"/>
    <cellStyle name="Normal 2 4 2 3 6 5" xfId="18144" xr:uid="{D1EF2107-E4DE-44F2-A87A-CF20EC7E515F}"/>
    <cellStyle name="Normal 2 4 2 3 7" xfId="1608" xr:uid="{00000000-0005-0000-0000-00002B0F0000}"/>
    <cellStyle name="Normal 2 4 2 3 7 2" xfId="3838" xr:uid="{00000000-0005-0000-0000-00002C0F0000}"/>
    <cellStyle name="Normal 2 4 2 3 7 2 2" xfId="8062" xr:uid="{00000000-0005-0000-0000-00002D0F0000}"/>
    <cellStyle name="Normal 2 4 2 3 7 2 2 2" xfId="16491" xr:uid="{7B89864E-BE37-4115-9B39-AE53A45905D0}"/>
    <cellStyle name="Normal 2 4 2 3 7 2 2 3" xfId="24919" xr:uid="{23D4C2F8-DCFF-471E-92E6-E49B80994D2C}"/>
    <cellStyle name="Normal 2 4 2 3 7 2 3" xfId="12273" xr:uid="{A71292A1-CB00-4C1C-BFE6-D4DA70842573}"/>
    <cellStyle name="Normal 2 4 2 3 7 2 4" xfId="20702" xr:uid="{E1341352-AEF7-43FE-BB72-953F1E5A4A9A}"/>
    <cellStyle name="Normal 2 4 2 3 7 3" xfId="5917" xr:uid="{00000000-0005-0000-0000-00002E0F0000}"/>
    <cellStyle name="Normal 2 4 2 3 7 3 2" xfId="14346" xr:uid="{67282DBC-A757-4894-95F1-01D4D00A5FC5}"/>
    <cellStyle name="Normal 2 4 2 3 7 3 3" xfId="22774" xr:uid="{48FBE990-08F3-4978-AC34-326C82A50588}"/>
    <cellStyle name="Normal 2 4 2 3 7 4" xfId="10128" xr:uid="{A09979CE-F993-4F04-A9C4-BC61BD1B6DD5}"/>
    <cellStyle name="Normal 2 4 2 3 7 5" xfId="18557" xr:uid="{B1B87591-C1DC-4E66-B76F-45F374F43D55}"/>
    <cellStyle name="Normal 2 4 2 3 8" xfId="2022" xr:uid="{00000000-0005-0000-0000-00002F0F0000}"/>
    <cellStyle name="Normal 2 4 2 3 8 2" xfId="4251" xr:uid="{00000000-0005-0000-0000-0000300F0000}"/>
    <cellStyle name="Normal 2 4 2 3 8 2 2" xfId="8475" xr:uid="{00000000-0005-0000-0000-0000310F0000}"/>
    <cellStyle name="Normal 2 4 2 3 8 2 2 2" xfId="16904" xr:uid="{B404B4D2-6979-4948-9836-78994C14ACCB}"/>
    <cellStyle name="Normal 2 4 2 3 8 2 2 3" xfId="25332" xr:uid="{30DF45E4-ADBF-4262-A0D1-423B5BC2112C}"/>
    <cellStyle name="Normal 2 4 2 3 8 2 3" xfId="12686" xr:uid="{9E8F6CA9-513A-435D-9C05-2CF5CA11EFC1}"/>
    <cellStyle name="Normal 2 4 2 3 8 2 4" xfId="21115" xr:uid="{C6BA178B-57A0-451C-9D4A-D9CA940AD84F}"/>
    <cellStyle name="Normal 2 4 2 3 8 3" xfId="6330" xr:uid="{00000000-0005-0000-0000-0000320F0000}"/>
    <cellStyle name="Normal 2 4 2 3 8 3 2" xfId="14759" xr:uid="{B468D0F2-32F6-4CB0-B200-93B4D488CF5E}"/>
    <cellStyle name="Normal 2 4 2 3 8 3 3" xfId="23187" xr:uid="{3BE8F0EF-CC15-4932-B213-7DE6754C53BF}"/>
    <cellStyle name="Normal 2 4 2 3 8 4" xfId="10541" xr:uid="{34A3072F-E1B1-465A-93E6-24D9FCD00D2C}"/>
    <cellStyle name="Normal 2 4 2 3 8 5" xfId="18970" xr:uid="{DF71F28C-6C0E-4A5C-AD92-30C92BDE5E48}"/>
    <cellStyle name="Normal 2 4 2 3 9" xfId="2458" xr:uid="{00000000-0005-0000-0000-0000330F0000}"/>
    <cellStyle name="Normal 2 4 2 3 9 2" xfId="6743" xr:uid="{00000000-0005-0000-0000-0000340F0000}"/>
    <cellStyle name="Normal 2 4 2 3 9 2 2" xfId="15172" xr:uid="{464208CB-22E2-44D9-984D-D6FCBC1A88D0}"/>
    <cellStyle name="Normal 2 4 2 3 9 2 3" xfId="23600" xr:uid="{7DCC1F54-5F6F-45B9-908F-C2BA69CC0D6F}"/>
    <cellStyle name="Normal 2 4 2 3 9 3" xfId="10954" xr:uid="{91588600-B890-40FA-B11D-CBD80941B316}"/>
    <cellStyle name="Normal 2 4 2 3 9 4" xfId="19383" xr:uid="{6EF27E5C-961B-4050-BC6D-FB804964F9BE}"/>
    <cellStyle name="Normal 2 4 2 4" xfId="289" xr:uid="{00000000-0005-0000-0000-0000350F0000}"/>
    <cellStyle name="Normal 2 4 2 4 10" xfId="8896" xr:uid="{ABB06B1B-63CF-41BE-B25C-060E8A0245FC}"/>
    <cellStyle name="Normal 2 4 2 4 11" xfId="17325" xr:uid="{A5D92B85-19D1-4443-99FC-A8565691AD8D}"/>
    <cellStyle name="Normal 2 4 2 4 2" xfId="290" xr:uid="{00000000-0005-0000-0000-0000360F0000}"/>
    <cellStyle name="Normal 2 4 2 4 2 10" xfId="17326" xr:uid="{AD1C71C4-EFBF-40F9-8E9B-ACC31DFBA865}"/>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2 2 2" xfId="15675" xr:uid="{262F31DE-D64F-47F8-A233-CA02135F267F}"/>
    <cellStyle name="Normal 2 4 2 4 2 2 2 2 2 3" xfId="24103" xr:uid="{F5F0DC59-8D25-4ECB-BAEE-DC970019DD7C}"/>
    <cellStyle name="Normal 2 4 2 4 2 2 2 2 3" xfId="11457" xr:uid="{292863FA-2AF7-4839-B2AF-830A93346FD3}"/>
    <cellStyle name="Normal 2 4 2 4 2 2 2 2 4" xfId="19886" xr:uid="{3D27660C-4DF6-4136-B0BE-716E919F5A2A}"/>
    <cellStyle name="Normal 2 4 2 4 2 2 2 3" xfId="5101" xr:uid="{00000000-0005-0000-0000-00003B0F0000}"/>
    <cellStyle name="Normal 2 4 2 4 2 2 2 3 2" xfId="13530" xr:uid="{D4B549B3-A117-4511-96D5-546D246BC0A7}"/>
    <cellStyle name="Normal 2 4 2 4 2 2 2 3 3" xfId="21958" xr:uid="{FD7C171B-92E3-47CD-9321-F460F9A9AFDA}"/>
    <cellStyle name="Normal 2 4 2 4 2 2 2 4" xfId="9312" xr:uid="{2298D04F-3E58-4E55-B28C-8A865EC1E70E}"/>
    <cellStyle name="Normal 2 4 2 4 2 2 2 5" xfId="17741" xr:uid="{CE6AE4DD-58D6-478C-94BC-74570BC0BB49}"/>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2 2 2" xfId="16088" xr:uid="{56D5F684-6A0F-4A37-9EE6-A6A1575ABF70}"/>
    <cellStyle name="Normal 2 4 2 4 2 2 3 2 2 3" xfId="24516" xr:uid="{C5F97B18-A279-45AC-A518-18707CD17DDA}"/>
    <cellStyle name="Normal 2 4 2 4 2 2 3 2 3" xfId="11870" xr:uid="{357DBF1C-D181-4084-9191-7CBF929FFEEE}"/>
    <cellStyle name="Normal 2 4 2 4 2 2 3 2 4" xfId="20299" xr:uid="{A6378E86-C533-4F58-B357-92286C1A00EA}"/>
    <cellStyle name="Normal 2 4 2 4 2 2 3 3" xfId="5514" xr:uid="{00000000-0005-0000-0000-00003F0F0000}"/>
    <cellStyle name="Normal 2 4 2 4 2 2 3 3 2" xfId="13943" xr:uid="{43EA3F57-4A4E-4994-9F8E-1BC1AAE95F91}"/>
    <cellStyle name="Normal 2 4 2 4 2 2 3 3 3" xfId="22371" xr:uid="{44E786EA-DBA9-4C46-B82C-32CE73D1264E}"/>
    <cellStyle name="Normal 2 4 2 4 2 2 3 4" xfId="9725" xr:uid="{FB062F31-FB22-4623-91B5-1A1E85345D92}"/>
    <cellStyle name="Normal 2 4 2 4 2 2 3 5" xfId="18154" xr:uid="{99244A7F-B878-4014-B146-DCA27A59DC82}"/>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2 2 2" xfId="16501" xr:uid="{9E1267C0-1469-49BB-8B70-68C26956A4DA}"/>
    <cellStyle name="Normal 2 4 2 4 2 2 4 2 2 3" xfId="24929" xr:uid="{9FC22D4E-06C0-422D-AC60-FAD1D4E3F306}"/>
    <cellStyle name="Normal 2 4 2 4 2 2 4 2 3" xfId="12283" xr:uid="{1D4833FD-F98C-4A95-9503-851A556DE758}"/>
    <cellStyle name="Normal 2 4 2 4 2 2 4 2 4" xfId="20712" xr:uid="{7D7863C1-8DD1-48D0-B297-FE90F5213239}"/>
    <cellStyle name="Normal 2 4 2 4 2 2 4 3" xfId="5927" xr:uid="{00000000-0005-0000-0000-0000430F0000}"/>
    <cellStyle name="Normal 2 4 2 4 2 2 4 3 2" xfId="14356" xr:uid="{BB128354-1C1B-4241-933A-1D2A439C705E}"/>
    <cellStyle name="Normal 2 4 2 4 2 2 4 3 3" xfId="22784" xr:uid="{7E78F080-7402-49D4-A8CF-6D7A7B48A8F4}"/>
    <cellStyle name="Normal 2 4 2 4 2 2 4 4" xfId="10138" xr:uid="{E1C8A951-1B07-4D37-8B91-10EABE8CFF82}"/>
    <cellStyle name="Normal 2 4 2 4 2 2 4 5" xfId="18567" xr:uid="{74924DAE-8BBA-4F81-8898-4EC0DF53ED41}"/>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2 2 2" xfId="16914" xr:uid="{803846F4-BA10-4B12-87EC-1A4AD17837FC}"/>
    <cellStyle name="Normal 2 4 2 4 2 2 5 2 2 3" xfId="25342" xr:uid="{71DA39B6-B23C-4EF7-BD2A-87CB80E822AD}"/>
    <cellStyle name="Normal 2 4 2 4 2 2 5 2 3" xfId="12696" xr:uid="{6F09D1E1-1DFB-448B-80B2-FAA51A9B1DFD}"/>
    <cellStyle name="Normal 2 4 2 4 2 2 5 2 4" xfId="21125" xr:uid="{68DACDAA-6F51-48B1-B41F-09D7961F5D36}"/>
    <cellStyle name="Normal 2 4 2 4 2 2 5 3" xfId="6340" xr:uid="{00000000-0005-0000-0000-0000470F0000}"/>
    <cellStyle name="Normal 2 4 2 4 2 2 5 3 2" xfId="14769" xr:uid="{DA906FAF-EAD2-4C8F-BE0A-BC672E8B2F8C}"/>
    <cellStyle name="Normal 2 4 2 4 2 2 5 3 3" xfId="23197" xr:uid="{4D1B3F08-B6E4-42C7-A60C-FBB244E38176}"/>
    <cellStyle name="Normal 2 4 2 4 2 2 5 4" xfId="10551" xr:uid="{DD4C2CA8-4F17-460F-917A-A3D1A1521755}"/>
    <cellStyle name="Normal 2 4 2 4 2 2 5 5" xfId="18980" xr:uid="{206D2920-68AD-4AD5-88E4-8D8414BBA6D0}"/>
    <cellStyle name="Normal 2 4 2 4 2 2 6" xfId="2468" xr:uid="{00000000-0005-0000-0000-0000480F0000}"/>
    <cellStyle name="Normal 2 4 2 4 2 2 6 2" xfId="6753" xr:uid="{00000000-0005-0000-0000-0000490F0000}"/>
    <cellStyle name="Normal 2 4 2 4 2 2 6 2 2" xfId="15182" xr:uid="{68FC6714-D08B-4B4A-89DE-42962D7C5223}"/>
    <cellStyle name="Normal 2 4 2 4 2 2 6 2 3" xfId="23610" xr:uid="{625347F0-C41C-4C25-8D2C-AD0765E80504}"/>
    <cellStyle name="Normal 2 4 2 4 2 2 6 3" xfId="10964" xr:uid="{36F368A4-09EB-4F7F-BE21-562C6AFADFD4}"/>
    <cellStyle name="Normal 2 4 2 4 2 2 6 4" xfId="19393" xr:uid="{CE02A41F-FFC5-4166-A579-5D586D86C3C6}"/>
    <cellStyle name="Normal 2 4 2 4 2 2 7" xfId="4687" xr:uid="{00000000-0005-0000-0000-00004A0F0000}"/>
    <cellStyle name="Normal 2 4 2 4 2 2 7 2" xfId="13116" xr:uid="{1C61AE38-AABC-42A2-9CB5-21CC14109AEB}"/>
    <cellStyle name="Normal 2 4 2 4 2 2 7 3" xfId="21544" xr:uid="{C5C4BF87-43E5-4CE8-96D7-27D762EBD6A4}"/>
    <cellStyle name="Normal 2 4 2 4 2 2 8" xfId="8898" xr:uid="{20AB66E8-4D40-4C41-BEB1-286BD30790B3}"/>
    <cellStyle name="Normal 2 4 2 4 2 2 9" xfId="17327" xr:uid="{E762E36C-CAB7-48E5-BFC9-AFD288C3A84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2 2 2" xfId="15674" xr:uid="{70BEAA2B-6E6E-4A55-B209-A4E412147745}"/>
    <cellStyle name="Normal 2 4 2 4 2 3 2 2 3" xfId="24102" xr:uid="{F0B7C473-0A1A-4404-AB32-F086B48F38BA}"/>
    <cellStyle name="Normal 2 4 2 4 2 3 2 3" xfId="11456" xr:uid="{B5402C1D-EADD-41DF-B85B-B9A5F1B63CC8}"/>
    <cellStyle name="Normal 2 4 2 4 2 3 2 4" xfId="19885" xr:uid="{ACC28706-F4AE-46C2-8412-7FB3363F757D}"/>
    <cellStyle name="Normal 2 4 2 4 2 3 3" xfId="5100" xr:uid="{00000000-0005-0000-0000-00004E0F0000}"/>
    <cellStyle name="Normal 2 4 2 4 2 3 3 2" xfId="13529" xr:uid="{BCEB5FC4-939B-4C48-BE53-1F2564A69D02}"/>
    <cellStyle name="Normal 2 4 2 4 2 3 3 3" xfId="21957" xr:uid="{457825A9-DC71-420E-A838-66E29355AF55}"/>
    <cellStyle name="Normal 2 4 2 4 2 3 4" xfId="9311" xr:uid="{4009ADAB-6287-41FF-BF3F-E9783C176592}"/>
    <cellStyle name="Normal 2 4 2 4 2 3 5" xfId="17740" xr:uid="{8513E165-7BE0-495C-B91E-CD5AB1E3631F}"/>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2 2 2" xfId="16087" xr:uid="{878D6896-F059-4195-8DB5-F173F9CD7669}"/>
    <cellStyle name="Normal 2 4 2 4 2 4 2 2 3" xfId="24515" xr:uid="{693BA764-FB4F-456C-95BD-9659C8AAC63A}"/>
    <cellStyle name="Normal 2 4 2 4 2 4 2 3" xfId="11869" xr:uid="{DD77D8DA-38FC-41E0-972D-42F3DCC3EA3A}"/>
    <cellStyle name="Normal 2 4 2 4 2 4 2 4" xfId="20298" xr:uid="{D2FBE8B4-C2EA-466C-8388-58733BB509C2}"/>
    <cellStyle name="Normal 2 4 2 4 2 4 3" xfId="5513" xr:uid="{00000000-0005-0000-0000-0000520F0000}"/>
    <cellStyle name="Normal 2 4 2 4 2 4 3 2" xfId="13942" xr:uid="{91186E61-44B0-46A2-ADE6-F593A5D7F1D3}"/>
    <cellStyle name="Normal 2 4 2 4 2 4 3 3" xfId="22370" xr:uid="{3B7BAA37-3A04-47DF-A90B-96FF57CE74EA}"/>
    <cellStyle name="Normal 2 4 2 4 2 4 4" xfId="9724" xr:uid="{E3B629DA-B6C0-4353-B3B5-50BFA8746D07}"/>
    <cellStyle name="Normal 2 4 2 4 2 4 5" xfId="18153" xr:uid="{DB73788A-BF4B-490B-B8A8-78875651D413}"/>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2 2 2" xfId="16500" xr:uid="{0F3111A0-E4EC-4C80-ADDF-37218AA4B4B9}"/>
    <cellStyle name="Normal 2 4 2 4 2 5 2 2 3" xfId="24928" xr:uid="{1549A68C-C2DC-4025-8CC2-93DEBC38212F}"/>
    <cellStyle name="Normal 2 4 2 4 2 5 2 3" xfId="12282" xr:uid="{66FA1F19-3838-4985-A666-FEE6A7B3AB0C}"/>
    <cellStyle name="Normal 2 4 2 4 2 5 2 4" xfId="20711" xr:uid="{3C398724-DFA1-4BF7-B643-BC602652CED6}"/>
    <cellStyle name="Normal 2 4 2 4 2 5 3" xfId="5926" xr:uid="{00000000-0005-0000-0000-0000560F0000}"/>
    <cellStyle name="Normal 2 4 2 4 2 5 3 2" xfId="14355" xr:uid="{45A2A129-E1B2-4066-A582-A5D4A9E22C16}"/>
    <cellStyle name="Normal 2 4 2 4 2 5 3 3" xfId="22783" xr:uid="{2A798212-152C-4835-9631-0D573FE746CA}"/>
    <cellStyle name="Normal 2 4 2 4 2 5 4" xfId="10137" xr:uid="{0EA13436-6528-4BCA-9180-424E64012EED}"/>
    <cellStyle name="Normal 2 4 2 4 2 5 5" xfId="18566" xr:uid="{F578782B-C1D6-486B-A6E3-D60500334FB2}"/>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2 2 2" xfId="16913" xr:uid="{6EFEA550-5B2D-4E58-B7EB-9128C09F61B9}"/>
    <cellStyle name="Normal 2 4 2 4 2 6 2 2 3" xfId="25341" xr:uid="{584583D9-5EBB-43BD-8750-5316E646E943}"/>
    <cellStyle name="Normal 2 4 2 4 2 6 2 3" xfId="12695" xr:uid="{C689EF0A-3F94-4418-B6F9-1CF162C8DECF}"/>
    <cellStyle name="Normal 2 4 2 4 2 6 2 4" xfId="21124" xr:uid="{6DAFA09F-D178-4EC8-8A30-EC9F2A1BCEC4}"/>
    <cellStyle name="Normal 2 4 2 4 2 6 3" xfId="6339" xr:uid="{00000000-0005-0000-0000-00005A0F0000}"/>
    <cellStyle name="Normal 2 4 2 4 2 6 3 2" xfId="14768" xr:uid="{623A941D-7C46-4951-89D9-FF3C70F06E19}"/>
    <cellStyle name="Normal 2 4 2 4 2 6 3 3" xfId="23196" xr:uid="{2DF858D6-F32E-4A23-8C75-AB7EF44A4F30}"/>
    <cellStyle name="Normal 2 4 2 4 2 6 4" xfId="10550" xr:uid="{ECA76D3D-C0C1-47E3-8983-36E5D41D00E2}"/>
    <cellStyle name="Normal 2 4 2 4 2 6 5" xfId="18979" xr:uid="{F89173F0-4FBE-41AD-8263-CB8793929B05}"/>
    <cellStyle name="Normal 2 4 2 4 2 7" xfId="2467" xr:uid="{00000000-0005-0000-0000-00005B0F0000}"/>
    <cellStyle name="Normal 2 4 2 4 2 7 2" xfId="6752" xr:uid="{00000000-0005-0000-0000-00005C0F0000}"/>
    <cellStyle name="Normal 2 4 2 4 2 7 2 2" xfId="15181" xr:uid="{63818C79-3030-4AB9-BFD4-7D032C18E098}"/>
    <cellStyle name="Normal 2 4 2 4 2 7 2 3" xfId="23609" xr:uid="{8CC24357-C2D0-47F6-959B-E03367096F60}"/>
    <cellStyle name="Normal 2 4 2 4 2 7 3" xfId="10963" xr:uid="{576BB0B0-DCFF-439B-9702-5A29B926F04E}"/>
    <cellStyle name="Normal 2 4 2 4 2 7 4" xfId="19392" xr:uid="{443EEB54-EEEE-48E4-98E7-5F632172CBAB}"/>
    <cellStyle name="Normal 2 4 2 4 2 8" xfId="4686" xr:uid="{00000000-0005-0000-0000-00005D0F0000}"/>
    <cellStyle name="Normal 2 4 2 4 2 8 2" xfId="13115" xr:uid="{84E11958-A77F-4FA4-9955-B8D555624495}"/>
    <cellStyle name="Normal 2 4 2 4 2 8 3" xfId="21543" xr:uid="{43282B7F-8548-4F6D-BC38-376A42BCFAE7}"/>
    <cellStyle name="Normal 2 4 2 4 2 9" xfId="8897" xr:uid="{CABD3047-28C9-46B5-8E04-F8E02B3B6CF8}"/>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2 2 2" xfId="15676" xr:uid="{AB94E821-F25E-4191-B226-E09CB2309511}"/>
    <cellStyle name="Normal 2 4 2 4 3 2 2 2 3" xfId="24104" xr:uid="{2953EAE3-37FC-41A4-A60D-0A4928D8CC28}"/>
    <cellStyle name="Normal 2 4 2 4 3 2 2 3" xfId="11458" xr:uid="{06E9FDC8-6BE6-46B5-BFC3-DCDD10BDAF3A}"/>
    <cellStyle name="Normal 2 4 2 4 3 2 2 4" xfId="19887" xr:uid="{AA1B163F-6504-4969-A597-D5021C961C23}"/>
    <cellStyle name="Normal 2 4 2 4 3 2 3" xfId="5102" xr:uid="{00000000-0005-0000-0000-0000620F0000}"/>
    <cellStyle name="Normal 2 4 2 4 3 2 3 2" xfId="13531" xr:uid="{9B78B4D3-D9A1-4F11-A754-CB30E181EA58}"/>
    <cellStyle name="Normal 2 4 2 4 3 2 3 3" xfId="21959" xr:uid="{E3779AC2-38E2-4D74-B471-16818466A5A6}"/>
    <cellStyle name="Normal 2 4 2 4 3 2 4" xfId="9313" xr:uid="{2F7D5715-4318-4B1A-BC47-1D3BC166D36A}"/>
    <cellStyle name="Normal 2 4 2 4 3 2 5" xfId="17742" xr:uid="{0FBB67F3-DB32-42B6-934F-3D6BF09BEA07}"/>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2 2 2" xfId="16089" xr:uid="{3B386157-7B28-4DC1-9098-6BFE31D3C716}"/>
    <cellStyle name="Normal 2 4 2 4 3 3 2 2 3" xfId="24517" xr:uid="{FE97BC8B-6F7A-4298-B2FA-A4AF9AFD7F0D}"/>
    <cellStyle name="Normal 2 4 2 4 3 3 2 3" xfId="11871" xr:uid="{D0CF75B5-1DC3-4CF0-8E44-7E1E1E52F654}"/>
    <cellStyle name="Normal 2 4 2 4 3 3 2 4" xfId="20300" xr:uid="{D4883F50-513A-4FD5-919C-E471DF3FD54A}"/>
    <cellStyle name="Normal 2 4 2 4 3 3 3" xfId="5515" xr:uid="{00000000-0005-0000-0000-0000660F0000}"/>
    <cellStyle name="Normal 2 4 2 4 3 3 3 2" xfId="13944" xr:uid="{3CB4F55F-99C7-4672-B003-E4E1D8D691C4}"/>
    <cellStyle name="Normal 2 4 2 4 3 3 3 3" xfId="22372" xr:uid="{8AEA3D07-8963-4F03-BBAD-E915DFAB321B}"/>
    <cellStyle name="Normal 2 4 2 4 3 3 4" xfId="9726" xr:uid="{C3A0C197-FF31-41A2-ADBB-F4154C6B1BD0}"/>
    <cellStyle name="Normal 2 4 2 4 3 3 5" xfId="18155" xr:uid="{29E1BADE-8F4C-468F-9E10-03E4558136FB}"/>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2 2 2" xfId="16502" xr:uid="{A1EC7C56-7DA5-4A6A-B8D4-B314BEDF4022}"/>
    <cellStyle name="Normal 2 4 2 4 3 4 2 2 3" xfId="24930" xr:uid="{9BB4AE2C-D238-4608-B113-36DE04A33DDA}"/>
    <cellStyle name="Normal 2 4 2 4 3 4 2 3" xfId="12284" xr:uid="{4008CE35-489F-4493-BFD4-8C2D356F6445}"/>
    <cellStyle name="Normal 2 4 2 4 3 4 2 4" xfId="20713" xr:uid="{BFB61DF7-570E-4F96-8061-B4A4245C29E2}"/>
    <cellStyle name="Normal 2 4 2 4 3 4 3" xfId="5928" xr:uid="{00000000-0005-0000-0000-00006A0F0000}"/>
    <cellStyle name="Normal 2 4 2 4 3 4 3 2" xfId="14357" xr:uid="{EF80C15A-DC87-46CF-8B26-2B420EF19A90}"/>
    <cellStyle name="Normal 2 4 2 4 3 4 3 3" xfId="22785" xr:uid="{30D161C8-51D8-4942-857C-F293501EC905}"/>
    <cellStyle name="Normal 2 4 2 4 3 4 4" xfId="10139" xr:uid="{977048B4-FEEA-4C07-9602-48BC49DCEDD3}"/>
    <cellStyle name="Normal 2 4 2 4 3 4 5" xfId="18568" xr:uid="{6CAEA093-90A5-402E-B49E-B2899A305D1F}"/>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2 2 2" xfId="16915" xr:uid="{046772FE-8CAE-4DB1-AE42-F57BCD60B88A}"/>
    <cellStyle name="Normal 2 4 2 4 3 5 2 2 3" xfId="25343" xr:uid="{777229CB-D610-4A75-ADD6-BF18DF4C111E}"/>
    <cellStyle name="Normal 2 4 2 4 3 5 2 3" xfId="12697" xr:uid="{F2518C30-6C7B-4C44-9ADF-E30512253CC2}"/>
    <cellStyle name="Normal 2 4 2 4 3 5 2 4" xfId="21126" xr:uid="{D355EAEB-7A1D-4E10-B6F6-434717B521DA}"/>
    <cellStyle name="Normal 2 4 2 4 3 5 3" xfId="6341" xr:uid="{00000000-0005-0000-0000-00006E0F0000}"/>
    <cellStyle name="Normal 2 4 2 4 3 5 3 2" xfId="14770" xr:uid="{1A9C47C6-A06D-4D6B-9CE3-58960C703485}"/>
    <cellStyle name="Normal 2 4 2 4 3 5 3 3" xfId="23198" xr:uid="{CBB6B3F2-D96E-43E5-A151-A727465DE323}"/>
    <cellStyle name="Normal 2 4 2 4 3 5 4" xfId="10552" xr:uid="{FD6D5D63-2CD7-4061-84C6-4578BA89F757}"/>
    <cellStyle name="Normal 2 4 2 4 3 5 5" xfId="18981" xr:uid="{02BD57FE-1661-4AD1-86AC-F46184AB6387}"/>
    <cellStyle name="Normal 2 4 2 4 3 6" xfId="2469" xr:uid="{00000000-0005-0000-0000-00006F0F0000}"/>
    <cellStyle name="Normal 2 4 2 4 3 6 2" xfId="6754" xr:uid="{00000000-0005-0000-0000-0000700F0000}"/>
    <cellStyle name="Normal 2 4 2 4 3 6 2 2" xfId="15183" xr:uid="{6DC49134-4276-4055-8E41-75744898B2D3}"/>
    <cellStyle name="Normal 2 4 2 4 3 6 2 3" xfId="23611" xr:uid="{FC4E5002-60FC-4151-87D8-7004ECED3A8D}"/>
    <cellStyle name="Normal 2 4 2 4 3 6 3" xfId="10965" xr:uid="{EC70A7F6-489A-49BF-8917-7009EBE63F75}"/>
    <cellStyle name="Normal 2 4 2 4 3 6 4" xfId="19394" xr:uid="{60B8A8B9-9C86-456A-9FE0-BF80825D18FB}"/>
    <cellStyle name="Normal 2 4 2 4 3 7" xfId="4688" xr:uid="{00000000-0005-0000-0000-0000710F0000}"/>
    <cellStyle name="Normal 2 4 2 4 3 7 2" xfId="13117" xr:uid="{E28B0060-F177-45D9-BD07-36B24BD03866}"/>
    <cellStyle name="Normal 2 4 2 4 3 7 3" xfId="21545" xr:uid="{1F51BD56-76C6-4CE5-A667-5C3741E51D65}"/>
    <cellStyle name="Normal 2 4 2 4 3 8" xfId="8899" xr:uid="{2907DA39-45AC-412D-9239-5F99B371AEFB}"/>
    <cellStyle name="Normal 2 4 2 4 3 9" xfId="17328" xr:uid="{DA2E76CB-174F-4E53-A59A-D51C1E734574}"/>
    <cellStyle name="Normal 2 4 2 4 4" xfId="781" xr:uid="{00000000-0005-0000-0000-0000720F0000}"/>
    <cellStyle name="Normal 2 4 2 4 4 2" xfId="3020" xr:uid="{00000000-0005-0000-0000-0000730F0000}"/>
    <cellStyle name="Normal 2 4 2 4 4 2 2" xfId="7244" xr:uid="{00000000-0005-0000-0000-0000740F0000}"/>
    <cellStyle name="Normal 2 4 2 4 4 2 2 2" xfId="15673" xr:uid="{BB8314E4-34BB-457E-A227-2A876BACCDA7}"/>
    <cellStyle name="Normal 2 4 2 4 4 2 2 3" xfId="24101" xr:uid="{057B8C3F-10C1-4090-A373-B7665661321C}"/>
    <cellStyle name="Normal 2 4 2 4 4 2 3" xfId="11455" xr:uid="{24C52361-3BB0-45EC-842E-77ADDCBC51A2}"/>
    <cellStyle name="Normal 2 4 2 4 4 2 4" xfId="19884" xr:uid="{FEAD6F6A-1F53-48AB-B1AC-114F33453427}"/>
    <cellStyle name="Normal 2 4 2 4 4 3" xfId="5099" xr:uid="{00000000-0005-0000-0000-0000750F0000}"/>
    <cellStyle name="Normal 2 4 2 4 4 3 2" xfId="13528" xr:uid="{650DFA37-2B8E-4B55-B49A-9304C85921DA}"/>
    <cellStyle name="Normal 2 4 2 4 4 3 3" xfId="21956" xr:uid="{F20B02AA-EAFC-46D7-B039-EDF6D71CADD3}"/>
    <cellStyle name="Normal 2 4 2 4 4 4" xfId="9310" xr:uid="{5C62650D-9FC5-4C57-9E80-3D90F0150F6A}"/>
    <cellStyle name="Normal 2 4 2 4 4 5" xfId="17739" xr:uid="{2EFF3C6F-F870-46E9-AD67-B5F912B8DC59}"/>
    <cellStyle name="Normal 2 4 2 4 5" xfId="1203" xr:uid="{00000000-0005-0000-0000-0000760F0000}"/>
    <cellStyle name="Normal 2 4 2 4 5 2" xfId="3433" xr:uid="{00000000-0005-0000-0000-0000770F0000}"/>
    <cellStyle name="Normal 2 4 2 4 5 2 2" xfId="7657" xr:uid="{00000000-0005-0000-0000-0000780F0000}"/>
    <cellStyle name="Normal 2 4 2 4 5 2 2 2" xfId="16086" xr:uid="{542E751B-9E92-450F-A354-86ADC2A0FBFC}"/>
    <cellStyle name="Normal 2 4 2 4 5 2 2 3" xfId="24514" xr:uid="{8850F331-B067-448B-8B69-834D365CCF0C}"/>
    <cellStyle name="Normal 2 4 2 4 5 2 3" xfId="11868" xr:uid="{3FBFD438-382D-4587-82CF-1B350F71DF5E}"/>
    <cellStyle name="Normal 2 4 2 4 5 2 4" xfId="20297" xr:uid="{74FE9223-D147-45E4-A04B-694A126EFF63}"/>
    <cellStyle name="Normal 2 4 2 4 5 3" xfId="5512" xr:uid="{00000000-0005-0000-0000-0000790F0000}"/>
    <cellStyle name="Normal 2 4 2 4 5 3 2" xfId="13941" xr:uid="{C08AD4BE-66BB-4B7E-A3C5-2AB7AE76EA34}"/>
    <cellStyle name="Normal 2 4 2 4 5 3 3" xfId="22369" xr:uid="{7C085D53-D4D2-45DA-8E8F-D675184BE225}"/>
    <cellStyle name="Normal 2 4 2 4 5 4" xfId="9723" xr:uid="{9C7D012E-ABD4-4A23-925B-6CAB310B6E6B}"/>
    <cellStyle name="Normal 2 4 2 4 5 5" xfId="18152" xr:uid="{F88BF2DF-E5E9-4F16-91EB-B2D5D97285F8}"/>
    <cellStyle name="Normal 2 4 2 4 6" xfId="1616" xr:uid="{00000000-0005-0000-0000-00007A0F0000}"/>
    <cellStyle name="Normal 2 4 2 4 6 2" xfId="3846" xr:uid="{00000000-0005-0000-0000-00007B0F0000}"/>
    <cellStyle name="Normal 2 4 2 4 6 2 2" xfId="8070" xr:uid="{00000000-0005-0000-0000-00007C0F0000}"/>
    <cellStyle name="Normal 2 4 2 4 6 2 2 2" xfId="16499" xr:uid="{4A5D510A-11EC-4D7D-A3F3-46A03D6182DB}"/>
    <cellStyle name="Normal 2 4 2 4 6 2 2 3" xfId="24927" xr:uid="{63D78B39-9327-4E23-87C5-B21D7EE853AE}"/>
    <cellStyle name="Normal 2 4 2 4 6 2 3" xfId="12281" xr:uid="{2874D1F2-4431-4B6D-9772-BFC8478E9B78}"/>
    <cellStyle name="Normal 2 4 2 4 6 2 4" xfId="20710" xr:uid="{9FD15C51-23DD-4B0B-B7DC-CBA0F8F4F57B}"/>
    <cellStyle name="Normal 2 4 2 4 6 3" xfId="5925" xr:uid="{00000000-0005-0000-0000-00007D0F0000}"/>
    <cellStyle name="Normal 2 4 2 4 6 3 2" xfId="14354" xr:uid="{052ED5F5-733F-4E53-8B3F-257D3EC1EAF5}"/>
    <cellStyle name="Normal 2 4 2 4 6 3 3" xfId="22782" xr:uid="{B7820C6E-34A1-41C4-BB9B-207C6E5B8DD4}"/>
    <cellStyle name="Normal 2 4 2 4 6 4" xfId="10136" xr:uid="{52F609DD-6BD0-4D12-835C-5B1D9AFD8A51}"/>
    <cellStyle name="Normal 2 4 2 4 6 5" xfId="18565" xr:uid="{D7182281-FC27-4D73-9337-06B297D60266}"/>
    <cellStyle name="Normal 2 4 2 4 7" xfId="2030" xr:uid="{00000000-0005-0000-0000-00007E0F0000}"/>
    <cellStyle name="Normal 2 4 2 4 7 2" xfId="4259" xr:uid="{00000000-0005-0000-0000-00007F0F0000}"/>
    <cellStyle name="Normal 2 4 2 4 7 2 2" xfId="8483" xr:uid="{00000000-0005-0000-0000-0000800F0000}"/>
    <cellStyle name="Normal 2 4 2 4 7 2 2 2" xfId="16912" xr:uid="{B49D6262-B0AD-4AD7-AA07-EF5231A565CF}"/>
    <cellStyle name="Normal 2 4 2 4 7 2 2 3" xfId="25340" xr:uid="{705EFE06-7794-4403-819D-CDA560EFEF1B}"/>
    <cellStyle name="Normal 2 4 2 4 7 2 3" xfId="12694" xr:uid="{43868C1B-3131-4402-BD80-500358F46FA6}"/>
    <cellStyle name="Normal 2 4 2 4 7 2 4" xfId="21123" xr:uid="{C1A90968-1176-4724-99B5-ECDF56E9EC0D}"/>
    <cellStyle name="Normal 2 4 2 4 7 3" xfId="6338" xr:uid="{00000000-0005-0000-0000-0000810F0000}"/>
    <cellStyle name="Normal 2 4 2 4 7 3 2" xfId="14767" xr:uid="{FF9A9DF9-2AEB-4CEF-9E0E-02A1121E9BE0}"/>
    <cellStyle name="Normal 2 4 2 4 7 3 3" xfId="23195" xr:uid="{0A078750-748B-4E5F-A13D-22BB8D5FB648}"/>
    <cellStyle name="Normal 2 4 2 4 7 4" xfId="10549" xr:uid="{6DFD82F1-2FD2-485F-AB5A-A464DAC199A8}"/>
    <cellStyle name="Normal 2 4 2 4 7 5" xfId="18978" xr:uid="{CDE054B5-E23F-45DA-85FF-43B93E60CBE4}"/>
    <cellStyle name="Normal 2 4 2 4 8" xfId="2466" xr:uid="{00000000-0005-0000-0000-0000820F0000}"/>
    <cellStyle name="Normal 2 4 2 4 8 2" xfId="6751" xr:uid="{00000000-0005-0000-0000-0000830F0000}"/>
    <cellStyle name="Normal 2 4 2 4 8 2 2" xfId="15180" xr:uid="{A4E7B1BD-A21A-4831-B3D5-4639B51E6D35}"/>
    <cellStyle name="Normal 2 4 2 4 8 2 3" xfId="23608" xr:uid="{673DF0C7-8D07-4362-B3BD-2FBE125ED145}"/>
    <cellStyle name="Normal 2 4 2 4 8 3" xfId="10962" xr:uid="{C2AB83C1-85E5-4B98-8825-B86B74A0AE45}"/>
    <cellStyle name="Normal 2 4 2 4 8 4" xfId="19391" xr:uid="{CF982EB5-6197-4F3C-9DA8-E53945213803}"/>
    <cellStyle name="Normal 2 4 2 4 9" xfId="4685" xr:uid="{00000000-0005-0000-0000-0000840F0000}"/>
    <cellStyle name="Normal 2 4 2 4 9 2" xfId="13114" xr:uid="{DD0452B2-79B3-4649-A7E7-4B16A29086A5}"/>
    <cellStyle name="Normal 2 4 2 4 9 3" xfId="21542" xr:uid="{BEB61AE0-A076-407E-90E8-9E64F3963B3B}"/>
    <cellStyle name="Normal 2 4 2 5" xfId="293" xr:uid="{00000000-0005-0000-0000-0000850F0000}"/>
    <cellStyle name="Normal 2 4 2 5 10" xfId="17329" xr:uid="{668910D2-86D7-4124-BAB8-9C48452CFDA9}"/>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2 2 2" xfId="15678" xr:uid="{3F8F19E0-2696-42EF-85C1-FB10DF017DCA}"/>
    <cellStyle name="Normal 2 4 2 5 2 2 2 2 3" xfId="24106" xr:uid="{5F8184A3-17E9-4C3B-9DAE-FDFCB03DA897}"/>
    <cellStyle name="Normal 2 4 2 5 2 2 2 3" xfId="11460" xr:uid="{40912E81-6CF6-4CB5-8E4A-5C9940647FAE}"/>
    <cellStyle name="Normal 2 4 2 5 2 2 2 4" xfId="19889" xr:uid="{66FA50F4-0271-4F5A-AC7E-A05537822369}"/>
    <cellStyle name="Normal 2 4 2 5 2 2 3" xfId="5104" xr:uid="{00000000-0005-0000-0000-00008A0F0000}"/>
    <cellStyle name="Normal 2 4 2 5 2 2 3 2" xfId="13533" xr:uid="{50E50268-6D62-4A45-B1A9-B397F43BFC66}"/>
    <cellStyle name="Normal 2 4 2 5 2 2 3 3" xfId="21961" xr:uid="{1F869ED8-A188-4196-8AA8-FB3B365C33F8}"/>
    <cellStyle name="Normal 2 4 2 5 2 2 4" xfId="9315" xr:uid="{2034863B-B94B-4AA6-96A9-E59F0FD3412C}"/>
    <cellStyle name="Normal 2 4 2 5 2 2 5" xfId="17744" xr:uid="{B725D7BF-D6F6-4B70-91A5-25B8C6FE83C8}"/>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2 2 2" xfId="16091" xr:uid="{C42F8EE2-4D5C-4E03-805C-B667CAAE5510}"/>
    <cellStyle name="Normal 2 4 2 5 2 3 2 2 3" xfId="24519" xr:uid="{DADC519B-A1DD-43DF-8E11-3440AD8948D6}"/>
    <cellStyle name="Normal 2 4 2 5 2 3 2 3" xfId="11873" xr:uid="{2231DE06-90D5-4635-AFBF-2048ED4E9338}"/>
    <cellStyle name="Normal 2 4 2 5 2 3 2 4" xfId="20302" xr:uid="{070031B6-0F48-4E69-93AB-7629A452A43C}"/>
    <cellStyle name="Normal 2 4 2 5 2 3 3" xfId="5517" xr:uid="{00000000-0005-0000-0000-00008E0F0000}"/>
    <cellStyle name="Normal 2 4 2 5 2 3 3 2" xfId="13946" xr:uid="{B9F31AE7-D372-4C2D-A76D-AB0F5FFE458D}"/>
    <cellStyle name="Normal 2 4 2 5 2 3 3 3" xfId="22374" xr:uid="{28958F61-4776-4F6D-B82F-35E27EB6340D}"/>
    <cellStyle name="Normal 2 4 2 5 2 3 4" xfId="9728" xr:uid="{ABF48263-4149-4BCF-B41B-E3379836F454}"/>
    <cellStyle name="Normal 2 4 2 5 2 3 5" xfId="18157" xr:uid="{1D02F53F-F347-4CD5-A069-2D0529CCD5C4}"/>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2 2 2" xfId="16504" xr:uid="{2087FBE5-9864-4C0B-9E75-226EAF2194F8}"/>
    <cellStyle name="Normal 2 4 2 5 2 4 2 2 3" xfId="24932" xr:uid="{73DEFF96-51D1-4CAC-82B9-ACD9CDE04346}"/>
    <cellStyle name="Normal 2 4 2 5 2 4 2 3" xfId="12286" xr:uid="{8D3AD121-5D43-4C5C-B754-6C2F35710B1D}"/>
    <cellStyle name="Normal 2 4 2 5 2 4 2 4" xfId="20715" xr:uid="{D07DDE62-CBB0-40A3-BB77-87833BF29F2E}"/>
    <cellStyle name="Normal 2 4 2 5 2 4 3" xfId="5930" xr:uid="{00000000-0005-0000-0000-0000920F0000}"/>
    <cellStyle name="Normal 2 4 2 5 2 4 3 2" xfId="14359" xr:uid="{18AE4E5B-1540-49A4-9794-AA50FE7AF822}"/>
    <cellStyle name="Normal 2 4 2 5 2 4 3 3" xfId="22787" xr:uid="{39D66B9A-565D-447C-9650-E7C513B99E69}"/>
    <cellStyle name="Normal 2 4 2 5 2 4 4" xfId="10141" xr:uid="{AB0D63C6-B4AD-4665-A508-44CC8FB7D425}"/>
    <cellStyle name="Normal 2 4 2 5 2 4 5" xfId="18570" xr:uid="{C401D5A1-FF6E-4226-B29F-9A6D93D03454}"/>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2 2 2" xfId="16917" xr:uid="{5B135186-0D45-4933-95F9-2858E8A46742}"/>
    <cellStyle name="Normal 2 4 2 5 2 5 2 2 3" xfId="25345" xr:uid="{9D0FCDC1-4992-4BF1-B054-9B964146CFDB}"/>
    <cellStyle name="Normal 2 4 2 5 2 5 2 3" xfId="12699" xr:uid="{151421F3-F5D1-41CC-B9D2-CCD3DE77093C}"/>
    <cellStyle name="Normal 2 4 2 5 2 5 2 4" xfId="21128" xr:uid="{925BA088-8403-4BD1-BF2E-3B53FAB54FDD}"/>
    <cellStyle name="Normal 2 4 2 5 2 5 3" xfId="6343" xr:uid="{00000000-0005-0000-0000-0000960F0000}"/>
    <cellStyle name="Normal 2 4 2 5 2 5 3 2" xfId="14772" xr:uid="{21C04B64-DE59-4E75-B507-F2196364F716}"/>
    <cellStyle name="Normal 2 4 2 5 2 5 3 3" xfId="23200" xr:uid="{A20331C9-BD04-49EB-820E-71B87B944C3D}"/>
    <cellStyle name="Normal 2 4 2 5 2 5 4" xfId="10554" xr:uid="{739A4EE1-AF32-40EE-960D-284A276BCE37}"/>
    <cellStyle name="Normal 2 4 2 5 2 5 5" xfId="18983" xr:uid="{15DDF2E2-ADA0-4FED-A07D-57F329DA58DA}"/>
    <cellStyle name="Normal 2 4 2 5 2 6" xfId="2471" xr:uid="{00000000-0005-0000-0000-0000970F0000}"/>
    <cellStyle name="Normal 2 4 2 5 2 6 2" xfId="6756" xr:uid="{00000000-0005-0000-0000-0000980F0000}"/>
    <cellStyle name="Normal 2 4 2 5 2 6 2 2" xfId="15185" xr:uid="{F03EB3AB-8454-48CA-8B95-F3A04F7E1C31}"/>
    <cellStyle name="Normal 2 4 2 5 2 6 2 3" xfId="23613" xr:uid="{89390D00-6FD8-46B3-B581-78481C9E6EB5}"/>
    <cellStyle name="Normal 2 4 2 5 2 6 3" xfId="10967" xr:uid="{08EE7BD2-B75A-4C30-9413-10AB23210273}"/>
    <cellStyle name="Normal 2 4 2 5 2 6 4" xfId="19396" xr:uid="{FE645C7B-F05F-40CF-B954-A6BEF20DB15F}"/>
    <cellStyle name="Normal 2 4 2 5 2 7" xfId="4690" xr:uid="{00000000-0005-0000-0000-0000990F0000}"/>
    <cellStyle name="Normal 2 4 2 5 2 7 2" xfId="13119" xr:uid="{A682B429-F5DA-4C57-994A-D5824EFF67E4}"/>
    <cellStyle name="Normal 2 4 2 5 2 7 3" xfId="21547" xr:uid="{6E951665-35C0-4976-BB78-9371B950C765}"/>
    <cellStyle name="Normal 2 4 2 5 2 8" xfId="8901" xr:uid="{9B131A7A-4177-4AEE-AA97-923F487290BB}"/>
    <cellStyle name="Normal 2 4 2 5 2 9" xfId="17330" xr:uid="{B4FB2689-6769-481B-B2EA-9A99F7C3FD6B}"/>
    <cellStyle name="Normal 2 4 2 5 3" xfId="785" xr:uid="{00000000-0005-0000-0000-00009A0F0000}"/>
    <cellStyle name="Normal 2 4 2 5 3 2" xfId="3024" xr:uid="{00000000-0005-0000-0000-00009B0F0000}"/>
    <cellStyle name="Normal 2 4 2 5 3 2 2" xfId="7248" xr:uid="{00000000-0005-0000-0000-00009C0F0000}"/>
    <cellStyle name="Normal 2 4 2 5 3 2 2 2" xfId="15677" xr:uid="{1A6C5C24-5800-46D8-962D-3B06F729A4D7}"/>
    <cellStyle name="Normal 2 4 2 5 3 2 2 3" xfId="24105" xr:uid="{B4EF4496-110A-4DB8-97DC-B279ABBACCC6}"/>
    <cellStyle name="Normal 2 4 2 5 3 2 3" xfId="11459" xr:uid="{38589344-96AB-4A48-B38A-CE29DDAE982F}"/>
    <cellStyle name="Normal 2 4 2 5 3 2 4" xfId="19888" xr:uid="{9D9821FB-9F0A-4194-B05B-C8FE52C8F11F}"/>
    <cellStyle name="Normal 2 4 2 5 3 3" xfId="5103" xr:uid="{00000000-0005-0000-0000-00009D0F0000}"/>
    <cellStyle name="Normal 2 4 2 5 3 3 2" xfId="13532" xr:uid="{75C09388-8402-43A3-BAF6-FC31A137594C}"/>
    <cellStyle name="Normal 2 4 2 5 3 3 3" xfId="21960" xr:uid="{E4B34FF9-6562-49B7-B0D5-5F4BBB60D696}"/>
    <cellStyle name="Normal 2 4 2 5 3 4" xfId="9314" xr:uid="{40130C77-AC8E-4453-9EA6-740628300A91}"/>
    <cellStyle name="Normal 2 4 2 5 3 5" xfId="17743" xr:uid="{3AC4F3BF-A757-4B41-B9FB-07B03F197905}"/>
    <cellStyle name="Normal 2 4 2 5 4" xfId="1207" xr:uid="{00000000-0005-0000-0000-00009E0F0000}"/>
    <cellStyle name="Normal 2 4 2 5 4 2" xfId="3437" xr:uid="{00000000-0005-0000-0000-00009F0F0000}"/>
    <cellStyle name="Normal 2 4 2 5 4 2 2" xfId="7661" xr:uid="{00000000-0005-0000-0000-0000A00F0000}"/>
    <cellStyle name="Normal 2 4 2 5 4 2 2 2" xfId="16090" xr:uid="{93EF6C4A-57B6-4461-8AE3-B040B2DFF5B6}"/>
    <cellStyle name="Normal 2 4 2 5 4 2 2 3" xfId="24518" xr:uid="{D9FD1888-2550-4795-AD20-4A7DD6EDE255}"/>
    <cellStyle name="Normal 2 4 2 5 4 2 3" xfId="11872" xr:uid="{20F7AB27-3AA7-420C-9763-966C6D28EBFE}"/>
    <cellStyle name="Normal 2 4 2 5 4 2 4" xfId="20301" xr:uid="{8DD104B3-F250-4E83-B678-DE7DD2483F6E}"/>
    <cellStyle name="Normal 2 4 2 5 4 3" xfId="5516" xr:uid="{00000000-0005-0000-0000-0000A10F0000}"/>
    <cellStyle name="Normal 2 4 2 5 4 3 2" xfId="13945" xr:uid="{1366B5C4-ADE6-47A6-9B38-CF83B6DC9ED8}"/>
    <cellStyle name="Normal 2 4 2 5 4 3 3" xfId="22373" xr:uid="{D5BBBEB8-A506-4233-B17C-4FEC155EF8E9}"/>
    <cellStyle name="Normal 2 4 2 5 4 4" xfId="9727" xr:uid="{06243EFA-065E-49ED-937A-8EC38CBA4119}"/>
    <cellStyle name="Normal 2 4 2 5 4 5" xfId="18156" xr:uid="{7A813ECC-6BB9-4093-A52C-80B3F81B7544}"/>
    <cellStyle name="Normal 2 4 2 5 5" xfId="1620" xr:uid="{00000000-0005-0000-0000-0000A20F0000}"/>
    <cellStyle name="Normal 2 4 2 5 5 2" xfId="3850" xr:uid="{00000000-0005-0000-0000-0000A30F0000}"/>
    <cellStyle name="Normal 2 4 2 5 5 2 2" xfId="8074" xr:uid="{00000000-0005-0000-0000-0000A40F0000}"/>
    <cellStyle name="Normal 2 4 2 5 5 2 2 2" xfId="16503" xr:uid="{0D9D268D-6D67-43D0-B0E1-F88C71D941C0}"/>
    <cellStyle name="Normal 2 4 2 5 5 2 2 3" xfId="24931" xr:uid="{E362B07D-EDB8-4098-AF7A-BB9FF8E71723}"/>
    <cellStyle name="Normal 2 4 2 5 5 2 3" xfId="12285" xr:uid="{E025DD8E-A108-4689-854C-7649C3ED9139}"/>
    <cellStyle name="Normal 2 4 2 5 5 2 4" xfId="20714" xr:uid="{8DB3D0BE-5910-461D-A5DD-12D07F189DE2}"/>
    <cellStyle name="Normal 2 4 2 5 5 3" xfId="5929" xr:uid="{00000000-0005-0000-0000-0000A50F0000}"/>
    <cellStyle name="Normal 2 4 2 5 5 3 2" xfId="14358" xr:uid="{1080F5E3-7145-41F9-95D7-EBE372D8C091}"/>
    <cellStyle name="Normal 2 4 2 5 5 3 3" xfId="22786" xr:uid="{4E6E6BF9-70BF-4AB0-8F13-66ACE83AA525}"/>
    <cellStyle name="Normal 2 4 2 5 5 4" xfId="10140" xr:uid="{D4ECD450-D98A-4A70-8B17-5C5DA5736281}"/>
    <cellStyle name="Normal 2 4 2 5 5 5" xfId="18569" xr:uid="{7E8A2395-D55A-49D6-B0D3-94CA4AEC7979}"/>
    <cellStyle name="Normal 2 4 2 5 6" xfId="2034" xr:uid="{00000000-0005-0000-0000-0000A60F0000}"/>
    <cellStyle name="Normal 2 4 2 5 6 2" xfId="4263" xr:uid="{00000000-0005-0000-0000-0000A70F0000}"/>
    <cellStyle name="Normal 2 4 2 5 6 2 2" xfId="8487" xr:uid="{00000000-0005-0000-0000-0000A80F0000}"/>
    <cellStyle name="Normal 2 4 2 5 6 2 2 2" xfId="16916" xr:uid="{06749D39-88A5-4E93-8E06-0D98E496DB78}"/>
    <cellStyle name="Normal 2 4 2 5 6 2 2 3" xfId="25344" xr:uid="{77E69FA8-BAA3-4E6E-8C63-DC6C6A42B519}"/>
    <cellStyle name="Normal 2 4 2 5 6 2 3" xfId="12698" xr:uid="{1104DF9C-D641-4E04-8DF7-25C6EABD1B3D}"/>
    <cellStyle name="Normal 2 4 2 5 6 2 4" xfId="21127" xr:uid="{D2229898-FA3B-44F6-8926-7113E9A41D29}"/>
    <cellStyle name="Normal 2 4 2 5 6 3" xfId="6342" xr:uid="{00000000-0005-0000-0000-0000A90F0000}"/>
    <cellStyle name="Normal 2 4 2 5 6 3 2" xfId="14771" xr:uid="{55966ABB-6698-479D-A66F-91BB7AB91302}"/>
    <cellStyle name="Normal 2 4 2 5 6 3 3" xfId="23199" xr:uid="{831C6301-D720-4CCD-908C-86215FE2983C}"/>
    <cellStyle name="Normal 2 4 2 5 6 4" xfId="10553" xr:uid="{F51ABD8D-38CF-4FD5-A489-7B4F856EEA1D}"/>
    <cellStyle name="Normal 2 4 2 5 6 5" xfId="18982" xr:uid="{A14CC5D5-BCB6-4A40-8C62-69F5615044B2}"/>
    <cellStyle name="Normal 2 4 2 5 7" xfId="2470" xr:uid="{00000000-0005-0000-0000-0000AA0F0000}"/>
    <cellStyle name="Normal 2 4 2 5 7 2" xfId="6755" xr:uid="{00000000-0005-0000-0000-0000AB0F0000}"/>
    <cellStyle name="Normal 2 4 2 5 7 2 2" xfId="15184" xr:uid="{3EE2362D-FCEE-4E45-A1B5-ABE52C7B5229}"/>
    <cellStyle name="Normal 2 4 2 5 7 2 3" xfId="23612" xr:uid="{422AD700-BE08-4D3B-BB61-19512193AD5D}"/>
    <cellStyle name="Normal 2 4 2 5 7 3" xfId="10966" xr:uid="{03F76E69-4DFE-4B54-90A2-29D0FD3951C5}"/>
    <cellStyle name="Normal 2 4 2 5 7 4" xfId="19395" xr:uid="{ED3EB9BC-4BF5-48AD-A771-004A9E54923F}"/>
    <cellStyle name="Normal 2 4 2 5 8" xfId="4689" xr:uid="{00000000-0005-0000-0000-0000AC0F0000}"/>
    <cellStyle name="Normal 2 4 2 5 8 2" xfId="13118" xr:uid="{9FD66F00-9D25-482E-AB45-4412977B7254}"/>
    <cellStyle name="Normal 2 4 2 5 8 3" xfId="21546" xr:uid="{88DC32C2-9985-49B5-ABF0-61F8F9A9C35A}"/>
    <cellStyle name="Normal 2 4 2 5 9" xfId="8900" xr:uid="{28640668-F3D1-441B-BC8C-1F0DC3F11811}"/>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2 2 2" xfId="15679" xr:uid="{F6C61DDC-242B-41E6-BB99-1416A3B496E9}"/>
    <cellStyle name="Normal 2 4 2 6 2 2 2 3" xfId="24107" xr:uid="{A8665E71-DBE1-4692-B105-F5A4D0286210}"/>
    <cellStyle name="Normal 2 4 2 6 2 2 3" xfId="11461" xr:uid="{FC997EC3-03FA-4DC5-84E0-4361C3431769}"/>
    <cellStyle name="Normal 2 4 2 6 2 2 4" xfId="19890" xr:uid="{1D683E2B-BA44-4C4C-8068-70C08BD9C50B}"/>
    <cellStyle name="Normal 2 4 2 6 2 3" xfId="5105" xr:uid="{00000000-0005-0000-0000-0000B10F0000}"/>
    <cellStyle name="Normal 2 4 2 6 2 3 2" xfId="13534" xr:uid="{04B5F4CA-561D-4EDC-8950-2C8CEB263BD5}"/>
    <cellStyle name="Normal 2 4 2 6 2 3 3" xfId="21962" xr:uid="{9CDE17D7-91A6-4479-AE2B-D481CFFAA1FA}"/>
    <cellStyle name="Normal 2 4 2 6 2 4" xfId="9316" xr:uid="{29C15419-D1EC-4E2A-8B18-59985624A0F1}"/>
    <cellStyle name="Normal 2 4 2 6 2 5" xfId="17745" xr:uid="{F16EAC9C-5A0E-4ED4-AD92-C126D538A6A6}"/>
    <cellStyle name="Normal 2 4 2 6 3" xfId="1209" xr:uid="{00000000-0005-0000-0000-0000B20F0000}"/>
    <cellStyle name="Normal 2 4 2 6 3 2" xfId="3439" xr:uid="{00000000-0005-0000-0000-0000B30F0000}"/>
    <cellStyle name="Normal 2 4 2 6 3 2 2" xfId="7663" xr:uid="{00000000-0005-0000-0000-0000B40F0000}"/>
    <cellStyle name="Normal 2 4 2 6 3 2 2 2" xfId="16092" xr:uid="{917E48AC-CC7A-4BB5-B081-E62EB9322CD1}"/>
    <cellStyle name="Normal 2 4 2 6 3 2 2 3" xfId="24520" xr:uid="{D17B88C5-C52B-422B-A0DE-CEC5012876E3}"/>
    <cellStyle name="Normal 2 4 2 6 3 2 3" xfId="11874" xr:uid="{AFC8CF25-5D9B-4C6C-936E-437EDECDBC1B}"/>
    <cellStyle name="Normal 2 4 2 6 3 2 4" xfId="20303" xr:uid="{E8B2FD52-9039-49FF-B6B4-270985559162}"/>
    <cellStyle name="Normal 2 4 2 6 3 3" xfId="5518" xr:uid="{00000000-0005-0000-0000-0000B50F0000}"/>
    <cellStyle name="Normal 2 4 2 6 3 3 2" xfId="13947" xr:uid="{6D5A3CC7-E5D7-4C66-866F-F6525896EC9E}"/>
    <cellStyle name="Normal 2 4 2 6 3 3 3" xfId="22375" xr:uid="{4978C13C-6433-416A-9EFC-932616B47900}"/>
    <cellStyle name="Normal 2 4 2 6 3 4" xfId="9729" xr:uid="{C4B0941D-D24D-47F6-A2E9-7F51A91273B7}"/>
    <cellStyle name="Normal 2 4 2 6 3 5" xfId="18158" xr:uid="{369AE604-0EEE-4AEE-8548-07DBCBBB0F3C}"/>
    <cellStyle name="Normal 2 4 2 6 4" xfId="1622" xr:uid="{00000000-0005-0000-0000-0000B60F0000}"/>
    <cellStyle name="Normal 2 4 2 6 4 2" xfId="3852" xr:uid="{00000000-0005-0000-0000-0000B70F0000}"/>
    <cellStyle name="Normal 2 4 2 6 4 2 2" xfId="8076" xr:uid="{00000000-0005-0000-0000-0000B80F0000}"/>
    <cellStyle name="Normal 2 4 2 6 4 2 2 2" xfId="16505" xr:uid="{45F5A050-558D-476B-8339-8B3E8816B24F}"/>
    <cellStyle name="Normal 2 4 2 6 4 2 2 3" xfId="24933" xr:uid="{EA3A7DDE-09F4-42CA-9B3B-0CFFCB029255}"/>
    <cellStyle name="Normal 2 4 2 6 4 2 3" xfId="12287" xr:uid="{B234B112-88F4-4DC3-A3FB-D84100408CC8}"/>
    <cellStyle name="Normal 2 4 2 6 4 2 4" xfId="20716" xr:uid="{F2F7CA17-3FB9-42ED-B901-1F235CC6E255}"/>
    <cellStyle name="Normal 2 4 2 6 4 3" xfId="5931" xr:uid="{00000000-0005-0000-0000-0000B90F0000}"/>
    <cellStyle name="Normal 2 4 2 6 4 3 2" xfId="14360" xr:uid="{92CF7D22-5D08-4067-AC3C-EAB5167E0043}"/>
    <cellStyle name="Normal 2 4 2 6 4 3 3" xfId="22788" xr:uid="{751D4DDA-AB06-4A9C-8162-D71FF50CC29B}"/>
    <cellStyle name="Normal 2 4 2 6 4 4" xfId="10142" xr:uid="{FF64F3D7-B4A2-4507-86ED-ACD7E26224AB}"/>
    <cellStyle name="Normal 2 4 2 6 4 5" xfId="18571" xr:uid="{FA13DCDF-0CDA-498E-BDE0-CEA59B72FBCC}"/>
    <cellStyle name="Normal 2 4 2 6 5" xfId="2036" xr:uid="{00000000-0005-0000-0000-0000BA0F0000}"/>
    <cellStyle name="Normal 2 4 2 6 5 2" xfId="4265" xr:uid="{00000000-0005-0000-0000-0000BB0F0000}"/>
    <cellStyle name="Normal 2 4 2 6 5 2 2" xfId="8489" xr:uid="{00000000-0005-0000-0000-0000BC0F0000}"/>
    <cellStyle name="Normal 2 4 2 6 5 2 2 2" xfId="16918" xr:uid="{9EDCDF9A-B4F4-46DF-9280-5FE9B7B89956}"/>
    <cellStyle name="Normal 2 4 2 6 5 2 2 3" xfId="25346" xr:uid="{014D7537-4ECB-4F4C-B42E-606A5903D303}"/>
    <cellStyle name="Normal 2 4 2 6 5 2 3" xfId="12700" xr:uid="{A9CE5D6A-B73A-47A9-AB21-91DA6F53ABF0}"/>
    <cellStyle name="Normal 2 4 2 6 5 2 4" xfId="21129" xr:uid="{71DC0BDB-0F52-430D-A498-CA10E6266F55}"/>
    <cellStyle name="Normal 2 4 2 6 5 3" xfId="6344" xr:uid="{00000000-0005-0000-0000-0000BD0F0000}"/>
    <cellStyle name="Normal 2 4 2 6 5 3 2" xfId="14773" xr:uid="{5437ECBF-B9A5-4D9E-B7D8-C6570D229790}"/>
    <cellStyle name="Normal 2 4 2 6 5 3 3" xfId="23201" xr:uid="{7367A972-68D3-4238-AB12-8903C7E83166}"/>
    <cellStyle name="Normal 2 4 2 6 5 4" xfId="10555" xr:uid="{BF296E14-F261-41DA-AF1B-6065A84D2958}"/>
    <cellStyle name="Normal 2 4 2 6 5 5" xfId="18984" xr:uid="{DFA9FDDF-9EE2-40F3-B539-3ED6D91537D2}"/>
    <cellStyle name="Normal 2 4 2 6 6" xfId="2472" xr:uid="{00000000-0005-0000-0000-0000BE0F0000}"/>
    <cellStyle name="Normal 2 4 2 6 6 2" xfId="6757" xr:uid="{00000000-0005-0000-0000-0000BF0F0000}"/>
    <cellStyle name="Normal 2 4 2 6 6 2 2" xfId="15186" xr:uid="{9449455B-0AB7-45C8-8F09-39C9F66B747A}"/>
    <cellStyle name="Normal 2 4 2 6 6 2 3" xfId="23614" xr:uid="{F8BB18D2-940A-47AF-9C0A-7ABD69C6620A}"/>
    <cellStyle name="Normal 2 4 2 6 6 3" xfId="10968" xr:uid="{1D2C3432-C1AA-41F3-B928-C68B1817EF29}"/>
    <cellStyle name="Normal 2 4 2 6 6 4" xfId="19397" xr:uid="{1C340E08-F58D-4B5D-A4CF-A3E5622B4DBA}"/>
    <cellStyle name="Normal 2 4 2 6 7" xfId="4691" xr:uid="{00000000-0005-0000-0000-0000C00F0000}"/>
    <cellStyle name="Normal 2 4 2 6 7 2" xfId="13120" xr:uid="{EA082B9F-78D7-48EA-A271-C0B82B37B40A}"/>
    <cellStyle name="Normal 2 4 2 6 7 3" xfId="21548" xr:uid="{E90EF000-E078-4531-AAA1-6B7EE25B2143}"/>
    <cellStyle name="Normal 2 4 2 6 8" xfId="8902" xr:uid="{BA01F7AE-26BE-43A1-9E5B-20BFFD359CD8}"/>
    <cellStyle name="Normal 2 4 2 6 9" xfId="17331" xr:uid="{BF691BED-9851-4C24-B231-E47C6DED5703}"/>
    <cellStyle name="Normal 2 4 2 7" xfId="772" xr:uid="{00000000-0005-0000-0000-0000C10F0000}"/>
    <cellStyle name="Normal 2 4 2 7 2" xfId="3011" xr:uid="{00000000-0005-0000-0000-0000C20F0000}"/>
    <cellStyle name="Normal 2 4 2 7 2 2" xfId="7235" xr:uid="{00000000-0005-0000-0000-0000C30F0000}"/>
    <cellStyle name="Normal 2 4 2 7 2 2 2" xfId="15664" xr:uid="{FECA51C4-74CC-4FB2-9C52-9C337CE8F3D2}"/>
    <cellStyle name="Normal 2 4 2 7 2 2 3" xfId="24092" xr:uid="{CD6BCDCC-AD49-4980-A627-38A76DCD0C89}"/>
    <cellStyle name="Normal 2 4 2 7 2 3" xfId="11446" xr:uid="{1D69A96F-5E30-4CB3-8AB9-98BC1A622D25}"/>
    <cellStyle name="Normal 2 4 2 7 2 4" xfId="19875" xr:uid="{C065D095-9C51-4D46-A8CB-F4FD1F60BE12}"/>
    <cellStyle name="Normal 2 4 2 7 3" xfId="5090" xr:uid="{00000000-0005-0000-0000-0000C40F0000}"/>
    <cellStyle name="Normal 2 4 2 7 3 2" xfId="13519" xr:uid="{6D0D25B8-D528-4817-9EA0-EEA7CC40DDEB}"/>
    <cellStyle name="Normal 2 4 2 7 3 3" xfId="21947" xr:uid="{D10B3BE0-08A3-4082-A3A7-2DA8A2A9DB91}"/>
    <cellStyle name="Normal 2 4 2 7 4" xfId="9301" xr:uid="{19811290-051B-4BB3-99FD-0B3081CE2C4E}"/>
    <cellStyle name="Normal 2 4 2 7 5" xfId="17730" xr:uid="{EC3FC52E-256C-4ED6-89F2-3C109C55B100}"/>
    <cellStyle name="Normal 2 4 2 8" xfId="1194" xr:uid="{00000000-0005-0000-0000-0000C50F0000}"/>
    <cellStyle name="Normal 2 4 2 8 2" xfId="3424" xr:uid="{00000000-0005-0000-0000-0000C60F0000}"/>
    <cellStyle name="Normal 2 4 2 8 2 2" xfId="7648" xr:uid="{00000000-0005-0000-0000-0000C70F0000}"/>
    <cellStyle name="Normal 2 4 2 8 2 2 2" xfId="16077" xr:uid="{E87C3B28-2896-4F35-B448-3A251F9F93DD}"/>
    <cellStyle name="Normal 2 4 2 8 2 2 3" xfId="24505" xr:uid="{B3C783F4-2302-47EA-AA38-8109C3903F9F}"/>
    <cellStyle name="Normal 2 4 2 8 2 3" xfId="11859" xr:uid="{7B827786-D2E4-4A72-8383-1A754412ACE0}"/>
    <cellStyle name="Normal 2 4 2 8 2 4" xfId="20288" xr:uid="{7F15FC36-FB71-4BE8-BFD4-6B6E24DA4F1F}"/>
    <cellStyle name="Normal 2 4 2 8 3" xfId="5503" xr:uid="{00000000-0005-0000-0000-0000C80F0000}"/>
    <cellStyle name="Normal 2 4 2 8 3 2" xfId="13932" xr:uid="{3D8CB639-94A7-49C6-A5BF-A7B19855E4A8}"/>
    <cellStyle name="Normal 2 4 2 8 3 3" xfId="22360" xr:uid="{3D492A27-E375-41C8-9503-4B1ECD8AA407}"/>
    <cellStyle name="Normal 2 4 2 8 4" xfId="9714" xr:uid="{3EB81416-E1D1-4ED9-9F02-CCD60A4EC4C1}"/>
    <cellStyle name="Normal 2 4 2 8 5" xfId="18143" xr:uid="{1FD0023B-193A-4530-B09D-F532D6693482}"/>
    <cellStyle name="Normal 2 4 2 9" xfId="1607" xr:uid="{00000000-0005-0000-0000-0000C90F0000}"/>
    <cellStyle name="Normal 2 4 2 9 2" xfId="3837" xr:uid="{00000000-0005-0000-0000-0000CA0F0000}"/>
    <cellStyle name="Normal 2 4 2 9 2 2" xfId="8061" xr:uid="{00000000-0005-0000-0000-0000CB0F0000}"/>
    <cellStyle name="Normal 2 4 2 9 2 2 2" xfId="16490" xr:uid="{C3CCF43B-5CC8-4D77-ADAB-748F01DCBD78}"/>
    <cellStyle name="Normal 2 4 2 9 2 2 3" xfId="24918" xr:uid="{D9184502-9FDA-48CB-9848-999BF2F2BB4A}"/>
    <cellStyle name="Normal 2 4 2 9 2 3" xfId="12272" xr:uid="{5B3C5DB5-9112-415A-AC5F-25D03D211461}"/>
    <cellStyle name="Normal 2 4 2 9 2 4" xfId="20701" xr:uid="{89959835-FFAC-4ABD-87AD-2C0E648B9E19}"/>
    <cellStyle name="Normal 2 4 2 9 3" xfId="5916" xr:uid="{00000000-0005-0000-0000-0000CC0F0000}"/>
    <cellStyle name="Normal 2 4 2 9 3 2" xfId="14345" xr:uid="{ED87EEF4-AFB6-42F5-9E0D-4FF6A2B333A3}"/>
    <cellStyle name="Normal 2 4 2 9 3 3" xfId="22773" xr:uid="{49D07BF7-4FEE-4537-8741-15456674643E}"/>
    <cellStyle name="Normal 2 4 2 9 4" xfId="10127" xr:uid="{3F7CA966-2E9C-47C3-85DE-3292262EC679}"/>
    <cellStyle name="Normal 2 4 2 9 5" xfId="18556" xr:uid="{FB1B1060-6F44-4241-8F75-E55D43DC26EF}"/>
    <cellStyle name="Normal 2 4 3" xfId="296" xr:uid="{00000000-0005-0000-0000-0000CD0F0000}"/>
    <cellStyle name="Normal 2 4 3 10" xfId="8903" xr:uid="{766FF875-294E-4A07-A43A-205907280D65}"/>
    <cellStyle name="Normal 2 4 3 11" xfId="17332" xr:uid="{B096ACEE-890C-4FB5-9D35-00EC35726B10}"/>
    <cellStyle name="Normal 2 4 3 2" xfId="297" xr:uid="{00000000-0005-0000-0000-0000CE0F0000}"/>
    <cellStyle name="Normal 2 4 3 3" xfId="298" xr:uid="{00000000-0005-0000-0000-0000CF0F0000}"/>
    <cellStyle name="Normal 2 4 3 3 10" xfId="8904" xr:uid="{66C32F0B-5DC7-4F1C-9EB2-17DD831D11E2}"/>
    <cellStyle name="Normal 2 4 3 3 11" xfId="17333" xr:uid="{2F57A64B-D2D7-4413-988A-4D0BBFE86CE1}"/>
    <cellStyle name="Normal 2 4 3 3 2" xfId="299" xr:uid="{00000000-0005-0000-0000-0000D00F0000}"/>
    <cellStyle name="Normal 2 4 3 3 2 10" xfId="17334" xr:uid="{FBABC9E9-9077-4CBA-A006-F3ADDD10449A}"/>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2 2 2" xfId="15683" xr:uid="{7B74D185-F006-423B-AB4D-F8CF82E88306}"/>
    <cellStyle name="Normal 2 4 3 3 2 2 2 2 2 3" xfId="24111" xr:uid="{9E483D06-1F89-4607-A540-16C535D4B55E}"/>
    <cellStyle name="Normal 2 4 3 3 2 2 2 2 3" xfId="11465" xr:uid="{DCAD0E8B-F02A-4FFF-84DD-7C714C543376}"/>
    <cellStyle name="Normal 2 4 3 3 2 2 2 2 4" xfId="19894" xr:uid="{EDA5F383-FDBD-4482-8C9B-D06B0519794D}"/>
    <cellStyle name="Normal 2 4 3 3 2 2 2 3" xfId="5109" xr:uid="{00000000-0005-0000-0000-0000D50F0000}"/>
    <cellStyle name="Normal 2 4 3 3 2 2 2 3 2" xfId="13538" xr:uid="{92FCAB76-8684-414A-84D0-7B78749B7508}"/>
    <cellStyle name="Normal 2 4 3 3 2 2 2 3 3" xfId="21966" xr:uid="{E1997F5D-5E58-4527-A7C3-466A43FAE1C8}"/>
    <cellStyle name="Normal 2 4 3 3 2 2 2 4" xfId="9320" xr:uid="{BBD8BAE7-F97A-427E-9AC8-848DF81D475C}"/>
    <cellStyle name="Normal 2 4 3 3 2 2 2 5" xfId="17749" xr:uid="{2B128699-0DC7-49CA-B4F2-10F46C2EC8EF}"/>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2 2 2" xfId="16096" xr:uid="{19700C05-9F7B-42F2-8F91-03724E1C237C}"/>
    <cellStyle name="Normal 2 4 3 3 2 2 3 2 2 3" xfId="24524" xr:uid="{D6356CB9-B395-4C75-BE34-5AB7C41F2E9D}"/>
    <cellStyle name="Normal 2 4 3 3 2 2 3 2 3" xfId="11878" xr:uid="{824ECC6D-E4CF-47BC-BC33-DB0B9347A894}"/>
    <cellStyle name="Normal 2 4 3 3 2 2 3 2 4" xfId="20307" xr:uid="{DC2633E6-CF5C-4B06-8D8F-BF5BB34DE887}"/>
    <cellStyle name="Normal 2 4 3 3 2 2 3 3" xfId="5522" xr:uid="{00000000-0005-0000-0000-0000D90F0000}"/>
    <cellStyle name="Normal 2 4 3 3 2 2 3 3 2" xfId="13951" xr:uid="{6FBAD53B-87BC-4D92-8A3E-DBCBF4091534}"/>
    <cellStyle name="Normal 2 4 3 3 2 2 3 3 3" xfId="22379" xr:uid="{07B69241-4B7E-4575-B960-7619A1B03715}"/>
    <cellStyle name="Normal 2 4 3 3 2 2 3 4" xfId="9733" xr:uid="{F3D4D42A-87F6-4BFE-B068-7EF0372CA43A}"/>
    <cellStyle name="Normal 2 4 3 3 2 2 3 5" xfId="18162" xr:uid="{D001D95A-EC0A-42FE-A132-F780B024A072}"/>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2 2 2" xfId="16509" xr:uid="{68BF1447-6ED7-4A91-83B9-FF208D871422}"/>
    <cellStyle name="Normal 2 4 3 3 2 2 4 2 2 3" xfId="24937" xr:uid="{9F7FE9FF-6F39-4DD2-89DC-54B432A3EEE0}"/>
    <cellStyle name="Normal 2 4 3 3 2 2 4 2 3" xfId="12291" xr:uid="{2B16FDD5-05CC-4B92-BA1A-1A8705EE2001}"/>
    <cellStyle name="Normal 2 4 3 3 2 2 4 2 4" xfId="20720" xr:uid="{ACB33F0E-ABC4-4E43-A6D8-6F6E87A64B09}"/>
    <cellStyle name="Normal 2 4 3 3 2 2 4 3" xfId="5935" xr:uid="{00000000-0005-0000-0000-0000DD0F0000}"/>
    <cellStyle name="Normal 2 4 3 3 2 2 4 3 2" xfId="14364" xr:uid="{FC4FD5D6-D5F5-4219-B36D-F0EDC0DF86A0}"/>
    <cellStyle name="Normal 2 4 3 3 2 2 4 3 3" xfId="22792" xr:uid="{89A8D7CA-FFFD-455E-B528-F711E99BF425}"/>
    <cellStyle name="Normal 2 4 3 3 2 2 4 4" xfId="10146" xr:uid="{B11CD90C-8BCD-4945-8B60-0DE0BFC0C102}"/>
    <cellStyle name="Normal 2 4 3 3 2 2 4 5" xfId="18575" xr:uid="{0EB50A27-5065-4A9C-A613-ACA2E6E2D1CB}"/>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2 2 2" xfId="16922" xr:uid="{07A06B2F-1519-4084-BD9A-B0ACF2FF375B}"/>
    <cellStyle name="Normal 2 4 3 3 2 2 5 2 2 3" xfId="25350" xr:uid="{DF38DDF2-E195-413E-8B4F-E6CDFC76AF0C}"/>
    <cellStyle name="Normal 2 4 3 3 2 2 5 2 3" xfId="12704" xr:uid="{7D2FC33F-3D84-4380-832C-8D0CE286AB83}"/>
    <cellStyle name="Normal 2 4 3 3 2 2 5 2 4" xfId="21133" xr:uid="{19E2C28A-F7D9-4D10-937E-99D6665C61C5}"/>
    <cellStyle name="Normal 2 4 3 3 2 2 5 3" xfId="6348" xr:uid="{00000000-0005-0000-0000-0000E10F0000}"/>
    <cellStyle name="Normal 2 4 3 3 2 2 5 3 2" xfId="14777" xr:uid="{A5C2F7EF-9590-4F10-B5CE-0AADA6FDDCCC}"/>
    <cellStyle name="Normal 2 4 3 3 2 2 5 3 3" xfId="23205" xr:uid="{D1EA8707-7B19-4523-A78F-8C26C008E61C}"/>
    <cellStyle name="Normal 2 4 3 3 2 2 5 4" xfId="10559" xr:uid="{A6DD66B8-044C-451E-8304-5031A43F894D}"/>
    <cellStyle name="Normal 2 4 3 3 2 2 5 5" xfId="18988" xr:uid="{D498382F-2C38-49F2-ADA1-C5FC51DA5EA2}"/>
    <cellStyle name="Normal 2 4 3 3 2 2 6" xfId="2476" xr:uid="{00000000-0005-0000-0000-0000E20F0000}"/>
    <cellStyle name="Normal 2 4 3 3 2 2 6 2" xfId="6761" xr:uid="{00000000-0005-0000-0000-0000E30F0000}"/>
    <cellStyle name="Normal 2 4 3 3 2 2 6 2 2" xfId="15190" xr:uid="{96D903CD-4ABF-41C1-A8A4-B7F108C613EE}"/>
    <cellStyle name="Normal 2 4 3 3 2 2 6 2 3" xfId="23618" xr:uid="{57C23445-000E-416C-ACA4-78E26A566B0E}"/>
    <cellStyle name="Normal 2 4 3 3 2 2 6 3" xfId="10972" xr:uid="{32DFDF03-4E67-4ACC-AB6D-52416F9C678A}"/>
    <cellStyle name="Normal 2 4 3 3 2 2 6 4" xfId="19401" xr:uid="{7F2605F5-1DCB-4B2F-81BB-4C8C391EC16E}"/>
    <cellStyle name="Normal 2 4 3 3 2 2 7" xfId="4695" xr:uid="{00000000-0005-0000-0000-0000E40F0000}"/>
    <cellStyle name="Normal 2 4 3 3 2 2 7 2" xfId="13124" xr:uid="{B0A59A65-0D9D-4B20-BF86-AF6B66F7B231}"/>
    <cellStyle name="Normal 2 4 3 3 2 2 7 3" xfId="21552" xr:uid="{D3E6CCDE-F55A-4583-B1DB-0BC1AA126509}"/>
    <cellStyle name="Normal 2 4 3 3 2 2 8" xfId="8906" xr:uid="{A43089D9-2ADE-40D5-B336-234050F73D10}"/>
    <cellStyle name="Normal 2 4 3 3 2 2 9" xfId="17335" xr:uid="{D0B973A9-A85B-4567-A479-ECC077A6F5F1}"/>
    <cellStyle name="Normal 2 4 3 3 2 3" xfId="790" xr:uid="{00000000-0005-0000-0000-0000E50F0000}"/>
    <cellStyle name="Normal 2 4 3 3 2 3 2" xfId="3029" xr:uid="{00000000-0005-0000-0000-0000E60F0000}"/>
    <cellStyle name="Normal 2 4 3 3 2 3 2 2" xfId="7253" xr:uid="{00000000-0005-0000-0000-0000E70F0000}"/>
    <cellStyle name="Normal 2 4 3 3 2 3 2 2 2" xfId="15682" xr:uid="{410908B0-39AB-464A-A0E9-980E41C4D057}"/>
    <cellStyle name="Normal 2 4 3 3 2 3 2 2 3" xfId="24110" xr:uid="{615C74D2-26C4-4B0B-BC12-D5639836F30D}"/>
    <cellStyle name="Normal 2 4 3 3 2 3 2 3" xfId="11464" xr:uid="{1E7CEEF8-B584-4A4E-BBD1-1FFC4E40E657}"/>
    <cellStyle name="Normal 2 4 3 3 2 3 2 4" xfId="19893" xr:uid="{18BD6FB9-AE54-4614-BDE7-28C69C3F012E}"/>
    <cellStyle name="Normal 2 4 3 3 2 3 3" xfId="5108" xr:uid="{00000000-0005-0000-0000-0000E80F0000}"/>
    <cellStyle name="Normal 2 4 3 3 2 3 3 2" xfId="13537" xr:uid="{FFC2D338-2B78-4349-A34F-5998025F2766}"/>
    <cellStyle name="Normal 2 4 3 3 2 3 3 3" xfId="21965" xr:uid="{4468EF15-2798-411C-BE3C-894483516CDE}"/>
    <cellStyle name="Normal 2 4 3 3 2 3 4" xfId="9319" xr:uid="{DFEDC7B8-2A3F-4E05-B70B-0393FCED9466}"/>
    <cellStyle name="Normal 2 4 3 3 2 3 5" xfId="17748" xr:uid="{52098BE2-34F9-48A7-BB4E-014DF6D52E5C}"/>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2 2 2" xfId="16095" xr:uid="{998AE2EB-2156-459D-8428-162FA4A15024}"/>
    <cellStyle name="Normal 2 4 3 3 2 4 2 2 3" xfId="24523" xr:uid="{0A1024FF-EC94-4180-82F6-B3F181B7FE21}"/>
    <cellStyle name="Normal 2 4 3 3 2 4 2 3" xfId="11877" xr:uid="{564185EA-5DE6-442D-B22A-66DB05597154}"/>
    <cellStyle name="Normal 2 4 3 3 2 4 2 4" xfId="20306" xr:uid="{313B78D9-A9C2-4ECC-BF49-7CA8FFCDF401}"/>
    <cellStyle name="Normal 2 4 3 3 2 4 3" xfId="5521" xr:uid="{00000000-0005-0000-0000-0000EC0F0000}"/>
    <cellStyle name="Normal 2 4 3 3 2 4 3 2" xfId="13950" xr:uid="{A0271A7E-3233-4A8E-B2ED-2F33764C21D2}"/>
    <cellStyle name="Normal 2 4 3 3 2 4 3 3" xfId="22378" xr:uid="{1D853B81-D47B-4D53-BDAC-A6C234B1300F}"/>
    <cellStyle name="Normal 2 4 3 3 2 4 4" xfId="9732" xr:uid="{DF6FCBFB-9DD2-4412-BCF6-CB5CA3A1A9BE}"/>
    <cellStyle name="Normal 2 4 3 3 2 4 5" xfId="18161" xr:uid="{5ED1C204-0C4A-4489-AABC-8DA40B474051}"/>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2 2 2" xfId="16508" xr:uid="{E6399DED-D6A6-445C-8761-A5934D6AAE49}"/>
    <cellStyle name="Normal 2 4 3 3 2 5 2 2 3" xfId="24936" xr:uid="{E661061F-D8D7-4F07-B2E1-034F88E7C8E4}"/>
    <cellStyle name="Normal 2 4 3 3 2 5 2 3" xfId="12290" xr:uid="{75AF3499-7159-4C48-91C8-7CF01EB725A6}"/>
    <cellStyle name="Normal 2 4 3 3 2 5 2 4" xfId="20719" xr:uid="{EA783F81-12B1-4C33-A5F2-36E71429A241}"/>
    <cellStyle name="Normal 2 4 3 3 2 5 3" xfId="5934" xr:uid="{00000000-0005-0000-0000-0000F00F0000}"/>
    <cellStyle name="Normal 2 4 3 3 2 5 3 2" xfId="14363" xr:uid="{D18F18CA-9184-4326-9E05-32CCD72EE509}"/>
    <cellStyle name="Normal 2 4 3 3 2 5 3 3" xfId="22791" xr:uid="{BDAE4E63-3474-41AD-9861-E819CE5D9E29}"/>
    <cellStyle name="Normal 2 4 3 3 2 5 4" xfId="10145" xr:uid="{53C3195F-8535-4C32-8AED-2014A46802F9}"/>
    <cellStyle name="Normal 2 4 3 3 2 5 5" xfId="18574" xr:uid="{E6D8DB21-0579-4F55-9446-66D2971312D5}"/>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2 2 2" xfId="16921" xr:uid="{12481D6A-CFD2-40D9-8811-BC82B64743B1}"/>
    <cellStyle name="Normal 2 4 3 3 2 6 2 2 3" xfId="25349" xr:uid="{71447F27-9338-4C24-B4D3-52FD9C1A0045}"/>
    <cellStyle name="Normal 2 4 3 3 2 6 2 3" xfId="12703" xr:uid="{B5E8283F-1E91-4643-8890-A79FF85AAC86}"/>
    <cellStyle name="Normal 2 4 3 3 2 6 2 4" xfId="21132" xr:uid="{044D2A5C-B9F1-41D8-AEB9-9B1393A82B44}"/>
    <cellStyle name="Normal 2 4 3 3 2 6 3" xfId="6347" xr:uid="{00000000-0005-0000-0000-0000F40F0000}"/>
    <cellStyle name="Normal 2 4 3 3 2 6 3 2" xfId="14776" xr:uid="{BD5C9138-06A9-4E57-8F79-D578FBE59388}"/>
    <cellStyle name="Normal 2 4 3 3 2 6 3 3" xfId="23204" xr:uid="{9FECDC56-6697-4862-B244-1F976C5DD451}"/>
    <cellStyle name="Normal 2 4 3 3 2 6 4" xfId="10558" xr:uid="{E18F16AA-BFF2-4B5D-9EF8-B9FCBA05576C}"/>
    <cellStyle name="Normal 2 4 3 3 2 6 5" xfId="18987" xr:uid="{D99D5C39-4FA6-4793-93B2-DC08F9F895A3}"/>
    <cellStyle name="Normal 2 4 3 3 2 7" xfId="2475" xr:uid="{00000000-0005-0000-0000-0000F50F0000}"/>
    <cellStyle name="Normal 2 4 3 3 2 7 2" xfId="6760" xr:uid="{00000000-0005-0000-0000-0000F60F0000}"/>
    <cellStyle name="Normal 2 4 3 3 2 7 2 2" xfId="15189" xr:uid="{36D88272-AE62-43A7-824A-E90B816F206F}"/>
    <cellStyle name="Normal 2 4 3 3 2 7 2 3" xfId="23617" xr:uid="{68CC94CC-BA28-4129-A430-53E860FE691F}"/>
    <cellStyle name="Normal 2 4 3 3 2 7 3" xfId="10971" xr:uid="{E47C1109-1C71-47EE-AB92-C8B910EDAD14}"/>
    <cellStyle name="Normal 2 4 3 3 2 7 4" xfId="19400" xr:uid="{614FCE57-A20B-4EF2-B497-15E6FDB15864}"/>
    <cellStyle name="Normal 2 4 3 3 2 8" xfId="4694" xr:uid="{00000000-0005-0000-0000-0000F70F0000}"/>
    <cellStyle name="Normal 2 4 3 3 2 8 2" xfId="13123" xr:uid="{E6EF2CF6-8F0E-4DD3-A879-2C6D176C9B93}"/>
    <cellStyle name="Normal 2 4 3 3 2 8 3" xfId="21551" xr:uid="{74F6263B-5D14-493C-864E-3E234988B309}"/>
    <cellStyle name="Normal 2 4 3 3 2 9" xfId="8905" xr:uid="{D862303C-2873-4BC6-B994-6DB24E3F76CD}"/>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2 2 2" xfId="15684" xr:uid="{D8652014-9822-41BA-BC21-08A3F1A8E7AA}"/>
    <cellStyle name="Normal 2 4 3 3 3 2 2 2 3" xfId="24112" xr:uid="{8A547537-7A8C-497F-8C8B-29A86BF65604}"/>
    <cellStyle name="Normal 2 4 3 3 3 2 2 3" xfId="11466" xr:uid="{5FFF27E7-DB25-4F8E-A6D7-231A2D2F749E}"/>
    <cellStyle name="Normal 2 4 3 3 3 2 2 4" xfId="19895" xr:uid="{AB870BD1-8C38-46F5-9CF2-7D5686952E46}"/>
    <cellStyle name="Normal 2 4 3 3 3 2 3" xfId="5110" xr:uid="{00000000-0005-0000-0000-0000FC0F0000}"/>
    <cellStyle name="Normal 2 4 3 3 3 2 3 2" xfId="13539" xr:uid="{87961E57-A7A4-4E1F-9FD6-6240100BDD13}"/>
    <cellStyle name="Normal 2 4 3 3 3 2 3 3" xfId="21967" xr:uid="{417ACADD-F38C-4A91-ADB4-75022A6F1183}"/>
    <cellStyle name="Normal 2 4 3 3 3 2 4" xfId="9321" xr:uid="{6279DDA4-399B-4EF7-9FC0-388CF74E01D3}"/>
    <cellStyle name="Normal 2 4 3 3 3 2 5" xfId="17750" xr:uid="{004BFB70-4268-47C2-97B2-5105179534E8}"/>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2 2 2" xfId="16097" xr:uid="{C500D124-E7DB-40C7-A90B-AB7CE8E02146}"/>
    <cellStyle name="Normal 2 4 3 3 3 3 2 2 3" xfId="24525" xr:uid="{71C8D293-E46B-4FCF-A0E1-61CC0902A4D1}"/>
    <cellStyle name="Normal 2 4 3 3 3 3 2 3" xfId="11879" xr:uid="{BE7FBD09-99F6-4A26-972B-34C06BA2E78E}"/>
    <cellStyle name="Normal 2 4 3 3 3 3 2 4" xfId="20308" xr:uid="{D8CBA8E0-42BE-4BF7-9197-1A04B1A0F70A}"/>
    <cellStyle name="Normal 2 4 3 3 3 3 3" xfId="5523" xr:uid="{00000000-0005-0000-0000-000000100000}"/>
    <cellStyle name="Normal 2 4 3 3 3 3 3 2" xfId="13952" xr:uid="{C04EB6F5-F562-4323-BCD5-4A8F01F4167F}"/>
    <cellStyle name="Normal 2 4 3 3 3 3 3 3" xfId="22380" xr:uid="{409C0B83-D3A3-4AB4-8F0C-A2B8DF21CC98}"/>
    <cellStyle name="Normal 2 4 3 3 3 3 4" xfId="9734" xr:uid="{31A06D4B-3A78-4DC5-ABF7-169564C93741}"/>
    <cellStyle name="Normal 2 4 3 3 3 3 5" xfId="18163" xr:uid="{ACE9050C-2EDF-4803-BE0C-4FEE8AA0E38C}"/>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2 2 2" xfId="16510" xr:uid="{22D1407C-1078-49DC-A74C-01A4E6F6125A}"/>
    <cellStyle name="Normal 2 4 3 3 3 4 2 2 3" xfId="24938" xr:uid="{6D59D5B9-D46C-4147-ADE7-DA619BE0FCA5}"/>
    <cellStyle name="Normal 2 4 3 3 3 4 2 3" xfId="12292" xr:uid="{E2D692FB-05E6-4423-B965-DC9DDC8DCF0F}"/>
    <cellStyle name="Normal 2 4 3 3 3 4 2 4" xfId="20721" xr:uid="{93F0EA4E-E5C5-42F1-86DF-DD69456DBC54}"/>
    <cellStyle name="Normal 2 4 3 3 3 4 3" xfId="5936" xr:uid="{00000000-0005-0000-0000-000004100000}"/>
    <cellStyle name="Normal 2 4 3 3 3 4 3 2" xfId="14365" xr:uid="{6D846389-7677-42AF-8E2B-DCA65E5BD606}"/>
    <cellStyle name="Normal 2 4 3 3 3 4 3 3" xfId="22793" xr:uid="{78869B3B-3717-4FAD-88A1-0E0801C42621}"/>
    <cellStyle name="Normal 2 4 3 3 3 4 4" xfId="10147" xr:uid="{77C81F60-DE11-400F-8069-3AA0073B99F6}"/>
    <cellStyle name="Normal 2 4 3 3 3 4 5" xfId="18576" xr:uid="{A8C5687D-0983-4EE2-A650-835CF44220E5}"/>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2 2 2" xfId="16923" xr:uid="{D8E11A5A-C47C-42A9-A8E2-CA110009EDC4}"/>
    <cellStyle name="Normal 2 4 3 3 3 5 2 2 3" xfId="25351" xr:uid="{2814EE13-4079-4A68-9BEC-575723B5C069}"/>
    <cellStyle name="Normal 2 4 3 3 3 5 2 3" xfId="12705" xr:uid="{3E0E7C6C-C419-4DD5-8D33-58EF35B0E099}"/>
    <cellStyle name="Normal 2 4 3 3 3 5 2 4" xfId="21134" xr:uid="{150C5F7C-4ECD-4913-87E4-64C1FE1F3523}"/>
    <cellStyle name="Normal 2 4 3 3 3 5 3" xfId="6349" xr:uid="{00000000-0005-0000-0000-000008100000}"/>
    <cellStyle name="Normal 2 4 3 3 3 5 3 2" xfId="14778" xr:uid="{9DB3E7ED-A711-4F68-8B4C-1F51D8C56CC9}"/>
    <cellStyle name="Normal 2 4 3 3 3 5 3 3" xfId="23206" xr:uid="{CBCA3BEC-3390-45A5-986D-0A7D26694C8F}"/>
    <cellStyle name="Normal 2 4 3 3 3 5 4" xfId="10560" xr:uid="{EB44B7C9-75F5-46FB-A905-D366EAA49708}"/>
    <cellStyle name="Normal 2 4 3 3 3 5 5" xfId="18989" xr:uid="{33DEF610-911A-4B37-9E9E-F2750E9AE589}"/>
    <cellStyle name="Normal 2 4 3 3 3 6" xfId="2477" xr:uid="{00000000-0005-0000-0000-000009100000}"/>
    <cellStyle name="Normal 2 4 3 3 3 6 2" xfId="6762" xr:uid="{00000000-0005-0000-0000-00000A100000}"/>
    <cellStyle name="Normal 2 4 3 3 3 6 2 2" xfId="15191" xr:uid="{2B59B695-0E67-4441-AB81-136ABD5F8631}"/>
    <cellStyle name="Normal 2 4 3 3 3 6 2 3" xfId="23619" xr:uid="{6C5BA121-71E4-472E-9CBE-016F356DD9F9}"/>
    <cellStyle name="Normal 2 4 3 3 3 6 3" xfId="10973" xr:uid="{535469EA-5331-4B19-966C-9AC00AABEC54}"/>
    <cellStyle name="Normal 2 4 3 3 3 6 4" xfId="19402" xr:uid="{8A98B53F-4DFF-454F-AA93-5E93B2BE3478}"/>
    <cellStyle name="Normal 2 4 3 3 3 7" xfId="4696" xr:uid="{00000000-0005-0000-0000-00000B100000}"/>
    <cellStyle name="Normal 2 4 3 3 3 7 2" xfId="13125" xr:uid="{B3D10383-B080-4BEC-B71E-214BB2F8D382}"/>
    <cellStyle name="Normal 2 4 3 3 3 7 3" xfId="21553" xr:uid="{32A35C54-F7BC-4FDC-B99E-699C82DA2AE9}"/>
    <cellStyle name="Normal 2 4 3 3 3 8" xfId="8907" xr:uid="{84466FAC-02C9-4639-8141-BFA267E2E5F8}"/>
    <cellStyle name="Normal 2 4 3 3 3 9" xfId="17336" xr:uid="{A61099EB-0D3C-412D-A713-F975CE3D2034}"/>
    <cellStyle name="Normal 2 4 3 3 4" xfId="789" xr:uid="{00000000-0005-0000-0000-00000C100000}"/>
    <cellStyle name="Normal 2 4 3 3 4 2" xfId="3028" xr:uid="{00000000-0005-0000-0000-00000D100000}"/>
    <cellStyle name="Normal 2 4 3 3 4 2 2" xfId="7252" xr:uid="{00000000-0005-0000-0000-00000E100000}"/>
    <cellStyle name="Normal 2 4 3 3 4 2 2 2" xfId="15681" xr:uid="{D0FB2880-F18D-4367-A250-69AF7FA7ED55}"/>
    <cellStyle name="Normal 2 4 3 3 4 2 2 3" xfId="24109" xr:uid="{5A5BD6B9-67C9-49C3-9D11-47734F763A73}"/>
    <cellStyle name="Normal 2 4 3 3 4 2 3" xfId="11463" xr:uid="{5842C64D-9582-43FA-9BBE-62B4BDDEFABF}"/>
    <cellStyle name="Normal 2 4 3 3 4 2 4" xfId="19892" xr:uid="{FF5C3D56-5D76-45CC-B0F2-A94D3F526040}"/>
    <cellStyle name="Normal 2 4 3 3 4 3" xfId="5107" xr:uid="{00000000-0005-0000-0000-00000F100000}"/>
    <cellStyle name="Normal 2 4 3 3 4 3 2" xfId="13536" xr:uid="{BF7EFA80-464F-415E-B406-5EEE26E82F44}"/>
    <cellStyle name="Normal 2 4 3 3 4 3 3" xfId="21964" xr:uid="{1FEBE1B7-57A9-4CAA-AF17-1EED1FBBDE1F}"/>
    <cellStyle name="Normal 2 4 3 3 4 4" xfId="9318" xr:uid="{D58B2827-BA54-4764-BC39-391112D5B6F3}"/>
    <cellStyle name="Normal 2 4 3 3 4 5" xfId="17747" xr:uid="{8EA1D4F0-94E9-4C0F-A184-18768AAA0B00}"/>
    <cellStyle name="Normal 2 4 3 3 5" xfId="1211" xr:uid="{00000000-0005-0000-0000-000010100000}"/>
    <cellStyle name="Normal 2 4 3 3 5 2" xfId="3441" xr:uid="{00000000-0005-0000-0000-000011100000}"/>
    <cellStyle name="Normal 2 4 3 3 5 2 2" xfId="7665" xr:uid="{00000000-0005-0000-0000-000012100000}"/>
    <cellStyle name="Normal 2 4 3 3 5 2 2 2" xfId="16094" xr:uid="{9A5E3A17-0990-4CAE-8D5D-074B4CD43099}"/>
    <cellStyle name="Normal 2 4 3 3 5 2 2 3" xfId="24522" xr:uid="{3182DB34-D3E7-4C88-8ADD-7FCF63D482DA}"/>
    <cellStyle name="Normal 2 4 3 3 5 2 3" xfId="11876" xr:uid="{37B672B3-7861-48B0-A6B1-D66150ACADA8}"/>
    <cellStyle name="Normal 2 4 3 3 5 2 4" xfId="20305" xr:uid="{D0E948A4-08A6-4DFF-8585-794B4FC66545}"/>
    <cellStyle name="Normal 2 4 3 3 5 3" xfId="5520" xr:uid="{00000000-0005-0000-0000-000013100000}"/>
    <cellStyle name="Normal 2 4 3 3 5 3 2" xfId="13949" xr:uid="{867F183B-34D1-4B48-B548-D94B16568E55}"/>
    <cellStyle name="Normal 2 4 3 3 5 3 3" xfId="22377" xr:uid="{4F20D0CD-1937-4198-9F01-C12093A8D4A3}"/>
    <cellStyle name="Normal 2 4 3 3 5 4" xfId="9731" xr:uid="{C97657FA-62FC-415D-BB0F-24CBEAB0E78C}"/>
    <cellStyle name="Normal 2 4 3 3 5 5" xfId="18160" xr:uid="{226EE6E5-778F-428E-BE2A-41ADF00D1A59}"/>
    <cellStyle name="Normal 2 4 3 3 6" xfId="1624" xr:uid="{00000000-0005-0000-0000-000014100000}"/>
    <cellStyle name="Normal 2 4 3 3 6 2" xfId="3854" xr:uid="{00000000-0005-0000-0000-000015100000}"/>
    <cellStyle name="Normal 2 4 3 3 6 2 2" xfId="8078" xr:uid="{00000000-0005-0000-0000-000016100000}"/>
    <cellStyle name="Normal 2 4 3 3 6 2 2 2" xfId="16507" xr:uid="{8FD4FEF6-A801-41AA-B272-C2B618314325}"/>
    <cellStyle name="Normal 2 4 3 3 6 2 2 3" xfId="24935" xr:uid="{4F45F8E5-DE6C-4785-935B-84CD367AB350}"/>
    <cellStyle name="Normal 2 4 3 3 6 2 3" xfId="12289" xr:uid="{9C4FAD32-02BD-4DD2-BBC3-7C734637EACF}"/>
    <cellStyle name="Normal 2 4 3 3 6 2 4" xfId="20718" xr:uid="{8116C97F-B931-4855-ADF9-7DE5017CCED9}"/>
    <cellStyle name="Normal 2 4 3 3 6 3" xfId="5933" xr:uid="{00000000-0005-0000-0000-000017100000}"/>
    <cellStyle name="Normal 2 4 3 3 6 3 2" xfId="14362" xr:uid="{682BDFEE-B9CC-4450-997B-2E39BF1C3522}"/>
    <cellStyle name="Normal 2 4 3 3 6 3 3" xfId="22790" xr:uid="{723A1E0C-6291-41DF-8217-074B94FFED64}"/>
    <cellStyle name="Normal 2 4 3 3 6 4" xfId="10144" xr:uid="{D49D0389-0C96-4861-8342-659008DAD44E}"/>
    <cellStyle name="Normal 2 4 3 3 6 5" xfId="18573" xr:uid="{FBEF1D38-BAE4-4DC3-AB22-9524B47F4760}"/>
    <cellStyle name="Normal 2 4 3 3 7" xfId="2038" xr:uid="{00000000-0005-0000-0000-000018100000}"/>
    <cellStyle name="Normal 2 4 3 3 7 2" xfId="4267" xr:uid="{00000000-0005-0000-0000-000019100000}"/>
    <cellStyle name="Normal 2 4 3 3 7 2 2" xfId="8491" xr:uid="{00000000-0005-0000-0000-00001A100000}"/>
    <cellStyle name="Normal 2 4 3 3 7 2 2 2" xfId="16920" xr:uid="{2D96904F-4F57-4213-AD59-47ACDE2A53ED}"/>
    <cellStyle name="Normal 2 4 3 3 7 2 2 3" xfId="25348" xr:uid="{9BC000CA-9F40-4873-AA3D-EBA072868219}"/>
    <cellStyle name="Normal 2 4 3 3 7 2 3" xfId="12702" xr:uid="{4131758D-BB3E-420B-96E4-A012B6FA9974}"/>
    <cellStyle name="Normal 2 4 3 3 7 2 4" xfId="21131" xr:uid="{7BCBDDF6-1352-491F-BFB2-4BDA5AE3FBE5}"/>
    <cellStyle name="Normal 2 4 3 3 7 3" xfId="6346" xr:uid="{00000000-0005-0000-0000-00001B100000}"/>
    <cellStyle name="Normal 2 4 3 3 7 3 2" xfId="14775" xr:uid="{2CCE3D4F-6281-41F2-B38B-D948E6441644}"/>
    <cellStyle name="Normal 2 4 3 3 7 3 3" xfId="23203" xr:uid="{CDE272C5-CED3-464E-8E2C-4869237360BF}"/>
    <cellStyle name="Normal 2 4 3 3 7 4" xfId="10557" xr:uid="{F7403016-A4D8-461D-A4C4-B7612469B86C}"/>
    <cellStyle name="Normal 2 4 3 3 7 5" xfId="18986" xr:uid="{0DF33583-CBB5-4E58-AC73-E02FA8B0050F}"/>
    <cellStyle name="Normal 2 4 3 3 8" xfId="2474" xr:uid="{00000000-0005-0000-0000-00001C100000}"/>
    <cellStyle name="Normal 2 4 3 3 8 2" xfId="6759" xr:uid="{00000000-0005-0000-0000-00001D100000}"/>
    <cellStyle name="Normal 2 4 3 3 8 2 2" xfId="15188" xr:uid="{60A24D6E-03BB-4661-9FD2-F6E85BC63826}"/>
    <cellStyle name="Normal 2 4 3 3 8 2 3" xfId="23616" xr:uid="{6B4607F6-8109-4551-9685-D45D8FABFEDF}"/>
    <cellStyle name="Normal 2 4 3 3 8 3" xfId="10970" xr:uid="{D8A25D84-E9BA-4645-A6DD-33C3D1BBC20F}"/>
    <cellStyle name="Normal 2 4 3 3 8 4" xfId="19399" xr:uid="{202220A5-433C-41E1-8EF0-8F8690C512CA}"/>
    <cellStyle name="Normal 2 4 3 3 9" xfId="4693" xr:uid="{00000000-0005-0000-0000-00001E100000}"/>
    <cellStyle name="Normal 2 4 3 3 9 2" xfId="13122" xr:uid="{90E09D2B-639A-4A6C-8685-A1F9A10BB4D6}"/>
    <cellStyle name="Normal 2 4 3 3 9 3" xfId="21550" xr:uid="{8E46380F-6D5F-47A6-A961-5987B196872A}"/>
    <cellStyle name="Normal 2 4 3 4" xfId="788" xr:uid="{00000000-0005-0000-0000-00001F100000}"/>
    <cellStyle name="Normal 2 4 3 4 2" xfId="3027" xr:uid="{00000000-0005-0000-0000-000020100000}"/>
    <cellStyle name="Normal 2 4 3 4 2 2" xfId="7251" xr:uid="{00000000-0005-0000-0000-000021100000}"/>
    <cellStyle name="Normal 2 4 3 4 2 2 2" xfId="15680" xr:uid="{C806DADD-4905-4130-8828-884893E88177}"/>
    <cellStyle name="Normal 2 4 3 4 2 2 3" xfId="24108" xr:uid="{C860B040-9DAF-4E07-BF10-F07950E9C2EC}"/>
    <cellStyle name="Normal 2 4 3 4 2 3" xfId="11462" xr:uid="{6B9FFF8B-C8ED-433E-94DD-92561C7B9392}"/>
    <cellStyle name="Normal 2 4 3 4 2 4" xfId="19891" xr:uid="{409F5951-F935-4E2A-A239-F14ADC9E27A1}"/>
    <cellStyle name="Normal 2 4 3 4 3" xfId="5106" xr:uid="{00000000-0005-0000-0000-000022100000}"/>
    <cellStyle name="Normal 2 4 3 4 3 2" xfId="13535" xr:uid="{D22BB94F-467B-408D-A9FD-A38C65394AEE}"/>
    <cellStyle name="Normal 2 4 3 4 3 3" xfId="21963" xr:uid="{34E04BEB-8FB1-41B7-B6C7-72C02DA37EF4}"/>
    <cellStyle name="Normal 2 4 3 4 4" xfId="9317" xr:uid="{292F1FBC-EBCA-4BA0-9E29-DCD5BCE7DE69}"/>
    <cellStyle name="Normal 2 4 3 4 5" xfId="17746" xr:uid="{4083DC2B-0E7B-4AE1-820A-71C3EFFF83B5}"/>
    <cellStyle name="Normal 2 4 3 5" xfId="1210" xr:uid="{00000000-0005-0000-0000-000023100000}"/>
    <cellStyle name="Normal 2 4 3 5 2" xfId="3440" xr:uid="{00000000-0005-0000-0000-000024100000}"/>
    <cellStyle name="Normal 2 4 3 5 2 2" xfId="7664" xr:uid="{00000000-0005-0000-0000-000025100000}"/>
    <cellStyle name="Normal 2 4 3 5 2 2 2" xfId="16093" xr:uid="{B30D2461-7054-407A-A92E-CC16284E6688}"/>
    <cellStyle name="Normal 2 4 3 5 2 2 3" xfId="24521" xr:uid="{5EF67B1F-AA9A-481A-9A3A-E6EA770C8B10}"/>
    <cellStyle name="Normal 2 4 3 5 2 3" xfId="11875" xr:uid="{7EAF5E51-FF17-4531-8744-32D649C02144}"/>
    <cellStyle name="Normal 2 4 3 5 2 4" xfId="20304" xr:uid="{121F5F13-3CD0-4F0B-A261-F6FB52B5E7A6}"/>
    <cellStyle name="Normal 2 4 3 5 3" xfId="5519" xr:uid="{00000000-0005-0000-0000-000026100000}"/>
    <cellStyle name="Normal 2 4 3 5 3 2" xfId="13948" xr:uid="{DD0FF09E-11D4-4BCD-ABAF-9FA23700652E}"/>
    <cellStyle name="Normal 2 4 3 5 3 3" xfId="22376" xr:uid="{74C28EA2-D150-4B11-8FFC-FF70685ECFFD}"/>
    <cellStyle name="Normal 2 4 3 5 4" xfId="9730" xr:uid="{3358DB97-94A1-4B5F-87BD-76215251BA61}"/>
    <cellStyle name="Normal 2 4 3 5 5" xfId="18159" xr:uid="{8916FEB8-8430-4BDD-9492-1CA7570306B2}"/>
    <cellStyle name="Normal 2 4 3 6" xfId="1623" xr:uid="{00000000-0005-0000-0000-000027100000}"/>
    <cellStyle name="Normal 2 4 3 6 2" xfId="3853" xr:uid="{00000000-0005-0000-0000-000028100000}"/>
    <cellStyle name="Normal 2 4 3 6 2 2" xfId="8077" xr:uid="{00000000-0005-0000-0000-000029100000}"/>
    <cellStyle name="Normal 2 4 3 6 2 2 2" xfId="16506" xr:uid="{4F47A3C0-ACB2-46AC-82C3-07BC55CEBD91}"/>
    <cellStyle name="Normal 2 4 3 6 2 2 3" xfId="24934" xr:uid="{AA2AB9D7-F2DF-4DEE-8734-FC1C446C4632}"/>
    <cellStyle name="Normal 2 4 3 6 2 3" xfId="12288" xr:uid="{B627AFCD-8417-4FF6-9A08-2E3F6F974E53}"/>
    <cellStyle name="Normal 2 4 3 6 2 4" xfId="20717" xr:uid="{F715560E-B352-4DC0-B3C3-7160315C73BE}"/>
    <cellStyle name="Normal 2 4 3 6 3" xfId="5932" xr:uid="{00000000-0005-0000-0000-00002A100000}"/>
    <cellStyle name="Normal 2 4 3 6 3 2" xfId="14361" xr:uid="{41E9BE8B-5504-4C1C-8692-507789D2B6C7}"/>
    <cellStyle name="Normal 2 4 3 6 3 3" xfId="22789" xr:uid="{B8F70F84-C815-4251-A9F3-EC3664231692}"/>
    <cellStyle name="Normal 2 4 3 6 4" xfId="10143" xr:uid="{B1BC474E-05D7-411E-B8DD-A6B9B48A037B}"/>
    <cellStyle name="Normal 2 4 3 6 5" xfId="18572" xr:uid="{088B9673-134B-4C65-BF87-9295297F5CDA}"/>
    <cellStyle name="Normal 2 4 3 7" xfId="2037" xr:uid="{00000000-0005-0000-0000-00002B100000}"/>
    <cellStyle name="Normal 2 4 3 7 2" xfId="4266" xr:uid="{00000000-0005-0000-0000-00002C100000}"/>
    <cellStyle name="Normal 2 4 3 7 2 2" xfId="8490" xr:uid="{00000000-0005-0000-0000-00002D100000}"/>
    <cellStyle name="Normal 2 4 3 7 2 2 2" xfId="16919" xr:uid="{E04BFF33-A366-4566-BF50-3742F241229E}"/>
    <cellStyle name="Normal 2 4 3 7 2 2 3" xfId="25347" xr:uid="{A1E823EB-D781-4750-AFAD-BE6D87A10BB6}"/>
    <cellStyle name="Normal 2 4 3 7 2 3" xfId="12701" xr:uid="{6A51F134-78F9-473F-98BB-586F20CBD479}"/>
    <cellStyle name="Normal 2 4 3 7 2 4" xfId="21130" xr:uid="{F075468B-34B7-4EC0-A222-3001BF4FED48}"/>
    <cellStyle name="Normal 2 4 3 7 3" xfId="6345" xr:uid="{00000000-0005-0000-0000-00002E100000}"/>
    <cellStyle name="Normal 2 4 3 7 3 2" xfId="14774" xr:uid="{6C3B169B-0CC3-4DB1-9096-FA3A9D12AC3F}"/>
    <cellStyle name="Normal 2 4 3 7 3 3" xfId="23202" xr:uid="{8CE3DA34-27F1-4F53-AC77-56F49C07F45E}"/>
    <cellStyle name="Normal 2 4 3 7 4" xfId="10556" xr:uid="{56F862DA-B6BC-4956-AF60-89C539A9A8C1}"/>
    <cellStyle name="Normal 2 4 3 7 5" xfId="18985" xr:uid="{CBF7F788-21FB-4B49-A171-60E92BDE571C}"/>
    <cellStyle name="Normal 2 4 3 8" xfId="2473" xr:uid="{00000000-0005-0000-0000-00002F100000}"/>
    <cellStyle name="Normal 2 4 3 8 2" xfId="6758" xr:uid="{00000000-0005-0000-0000-000030100000}"/>
    <cellStyle name="Normal 2 4 3 8 2 2" xfId="15187" xr:uid="{4DC545DD-1958-4751-BD08-E8A0A5BED8BB}"/>
    <cellStyle name="Normal 2 4 3 8 2 3" xfId="23615" xr:uid="{C2FC9515-FB16-44C8-9F56-804AC81629FA}"/>
    <cellStyle name="Normal 2 4 3 8 3" xfId="10969" xr:uid="{1B2FF601-FB27-42D4-8301-DA95AA565F86}"/>
    <cellStyle name="Normal 2 4 3 8 4" xfId="19398" xr:uid="{902B0FBB-CAB9-4F19-B420-7E172DF37CED}"/>
    <cellStyle name="Normal 2 4 3 9" xfId="4692" xr:uid="{00000000-0005-0000-0000-000031100000}"/>
    <cellStyle name="Normal 2 4 3 9 2" xfId="13121" xr:uid="{DB5CCD36-EE22-48F6-9E24-C45E4FC704A3}"/>
    <cellStyle name="Normal 2 4 3 9 3" xfId="21549" xr:uid="{0B7B152D-06D4-4DAC-9E0E-09E9262356C8}"/>
    <cellStyle name="Normal 2 4 4" xfId="302" xr:uid="{00000000-0005-0000-0000-000032100000}"/>
    <cellStyle name="Normal 2 4 5" xfId="303" xr:uid="{00000000-0005-0000-0000-000033100000}"/>
    <cellStyle name="Normal 2 4 5 10" xfId="4697" xr:uid="{00000000-0005-0000-0000-000034100000}"/>
    <cellStyle name="Normal 2 4 5 10 2" xfId="13126" xr:uid="{A6CCC76F-36ED-4F2B-A098-5344AD5200CB}"/>
    <cellStyle name="Normal 2 4 5 10 3" xfId="21554" xr:uid="{950E61DF-69AB-44E1-A795-DAB3A960ABB5}"/>
    <cellStyle name="Normal 2 4 5 11" xfId="8908" xr:uid="{EFCB7D4E-4A93-46AF-8A27-FB92546F9376}"/>
    <cellStyle name="Normal 2 4 5 12" xfId="17337" xr:uid="{2C1CE170-CC3A-41ED-B14F-1F678206E85C}"/>
    <cellStyle name="Normal 2 4 5 2" xfId="304" xr:uid="{00000000-0005-0000-0000-000035100000}"/>
    <cellStyle name="Normal 2 4 5 2 10" xfId="8909" xr:uid="{85D92BE4-824F-4C33-BFE4-82C2092469AF}"/>
    <cellStyle name="Normal 2 4 5 2 11" xfId="17338" xr:uid="{FE10B659-B644-42D0-BF0F-02BE91C06C7C}"/>
    <cellStyle name="Normal 2 4 5 2 2" xfId="305" xr:uid="{00000000-0005-0000-0000-000036100000}"/>
    <cellStyle name="Normal 2 4 5 2 2 10" xfId="17339" xr:uid="{384FF58B-1F69-452E-BFBC-89CDFE8AF555}"/>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2 2 2" xfId="15688" xr:uid="{1944236C-1617-4F7F-BCC6-1A37F3AD24D4}"/>
    <cellStyle name="Normal 2 4 5 2 2 2 2 2 2 3" xfId="24116" xr:uid="{2DE1BC92-171E-4D51-8C4A-3DC4438503F6}"/>
    <cellStyle name="Normal 2 4 5 2 2 2 2 2 3" xfId="11470" xr:uid="{902C009B-A681-4883-BEE7-D315C54D0CB9}"/>
    <cellStyle name="Normal 2 4 5 2 2 2 2 2 4" xfId="19899" xr:uid="{91C2EB70-9DAC-4661-9CE6-194938B21A6A}"/>
    <cellStyle name="Normal 2 4 5 2 2 2 2 3" xfId="5114" xr:uid="{00000000-0005-0000-0000-00003B100000}"/>
    <cellStyle name="Normal 2 4 5 2 2 2 2 3 2" xfId="13543" xr:uid="{54F28274-E964-45B7-81C0-79B7569594D2}"/>
    <cellStyle name="Normal 2 4 5 2 2 2 2 3 3" xfId="21971" xr:uid="{0BB4286D-094E-4AC5-9699-24FC27656E44}"/>
    <cellStyle name="Normal 2 4 5 2 2 2 2 4" xfId="9325" xr:uid="{6C11A8A9-7095-49B2-B229-73597EA4BB2A}"/>
    <cellStyle name="Normal 2 4 5 2 2 2 2 5" xfId="17754" xr:uid="{24802AD5-D5E6-4975-ADC6-558F964F04C4}"/>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2 2 2" xfId="16101" xr:uid="{CE8E98CB-9AC8-4997-AA15-D4DF3D81D9B2}"/>
    <cellStyle name="Normal 2 4 5 2 2 2 3 2 2 3" xfId="24529" xr:uid="{41ED3D76-5369-4191-9F87-FD32FB9BAE0C}"/>
    <cellStyle name="Normal 2 4 5 2 2 2 3 2 3" xfId="11883" xr:uid="{83E625F2-8CD7-4936-8421-6367E5D239F8}"/>
    <cellStyle name="Normal 2 4 5 2 2 2 3 2 4" xfId="20312" xr:uid="{5F7698A4-6285-476D-95E9-DF2A6F95EF23}"/>
    <cellStyle name="Normal 2 4 5 2 2 2 3 3" xfId="5527" xr:uid="{00000000-0005-0000-0000-00003F100000}"/>
    <cellStyle name="Normal 2 4 5 2 2 2 3 3 2" xfId="13956" xr:uid="{13C7919A-EBC1-4882-903B-F6CAC1EDD579}"/>
    <cellStyle name="Normal 2 4 5 2 2 2 3 3 3" xfId="22384" xr:uid="{C4394E97-66BB-4752-80DF-0A09640360A2}"/>
    <cellStyle name="Normal 2 4 5 2 2 2 3 4" xfId="9738" xr:uid="{385AF21F-8EAB-4AAA-B6A0-D6260BDA4C8A}"/>
    <cellStyle name="Normal 2 4 5 2 2 2 3 5" xfId="18167" xr:uid="{442A71F4-6166-48D7-A4FE-9316EF833E6E}"/>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2 2 2" xfId="16514" xr:uid="{1E241631-6E33-44E7-9E32-1055A5E12864}"/>
    <cellStyle name="Normal 2 4 5 2 2 2 4 2 2 3" xfId="24942" xr:uid="{B279C0EA-30A5-4FA8-B49B-D5E076520C3D}"/>
    <cellStyle name="Normal 2 4 5 2 2 2 4 2 3" xfId="12296" xr:uid="{B23F0CFD-16D3-4F5B-A59D-B9AEB53C01E3}"/>
    <cellStyle name="Normal 2 4 5 2 2 2 4 2 4" xfId="20725" xr:uid="{5E7E04FC-8C9D-4A1D-B17B-0B939E5A1769}"/>
    <cellStyle name="Normal 2 4 5 2 2 2 4 3" xfId="5940" xr:uid="{00000000-0005-0000-0000-000043100000}"/>
    <cellStyle name="Normal 2 4 5 2 2 2 4 3 2" xfId="14369" xr:uid="{E42F632F-A993-45E8-B0D7-17552D38E2F6}"/>
    <cellStyle name="Normal 2 4 5 2 2 2 4 3 3" xfId="22797" xr:uid="{91E90DE4-F495-42F3-B07F-8CF6D18B71DA}"/>
    <cellStyle name="Normal 2 4 5 2 2 2 4 4" xfId="10151" xr:uid="{2499AAAC-0D37-416A-BFE1-14982DD6E97B}"/>
    <cellStyle name="Normal 2 4 5 2 2 2 4 5" xfId="18580" xr:uid="{4F375B12-C139-4C16-AE93-E5A9E49C84A3}"/>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2 2 2" xfId="16927" xr:uid="{F8BBB004-9504-4B22-81D3-EB48656DFD65}"/>
    <cellStyle name="Normal 2 4 5 2 2 2 5 2 2 3" xfId="25355" xr:uid="{FFE0511A-D3C9-4B81-B4F6-E70A8CACA178}"/>
    <cellStyle name="Normal 2 4 5 2 2 2 5 2 3" xfId="12709" xr:uid="{D832BE66-73CB-45A4-B839-A732274CC266}"/>
    <cellStyle name="Normal 2 4 5 2 2 2 5 2 4" xfId="21138" xr:uid="{5E69C32B-0177-440D-9B57-3764E58F053A}"/>
    <cellStyle name="Normal 2 4 5 2 2 2 5 3" xfId="6353" xr:uid="{00000000-0005-0000-0000-000047100000}"/>
    <cellStyle name="Normal 2 4 5 2 2 2 5 3 2" xfId="14782" xr:uid="{11D227A3-C29C-4FCC-AAB0-8B1ED7DA3C4E}"/>
    <cellStyle name="Normal 2 4 5 2 2 2 5 3 3" xfId="23210" xr:uid="{5444AE6E-C765-43DB-8AED-745344111E71}"/>
    <cellStyle name="Normal 2 4 5 2 2 2 5 4" xfId="10564" xr:uid="{791A3D78-4FA6-4C3E-9F7C-BDF41ECC9427}"/>
    <cellStyle name="Normal 2 4 5 2 2 2 5 5" xfId="18993" xr:uid="{19B2CF3F-1291-466E-8985-FFE31C19455C}"/>
    <cellStyle name="Normal 2 4 5 2 2 2 6" xfId="2481" xr:uid="{00000000-0005-0000-0000-000048100000}"/>
    <cellStyle name="Normal 2 4 5 2 2 2 6 2" xfId="6766" xr:uid="{00000000-0005-0000-0000-000049100000}"/>
    <cellStyle name="Normal 2 4 5 2 2 2 6 2 2" xfId="15195" xr:uid="{D2DE4097-2A72-45A7-8675-79F079B66B21}"/>
    <cellStyle name="Normal 2 4 5 2 2 2 6 2 3" xfId="23623" xr:uid="{9A41FC18-1308-4927-9B0E-304B89AFBCCE}"/>
    <cellStyle name="Normal 2 4 5 2 2 2 6 3" xfId="10977" xr:uid="{36CC5B79-B226-497A-8F82-053CED2C72F7}"/>
    <cellStyle name="Normal 2 4 5 2 2 2 6 4" xfId="19406" xr:uid="{10050B03-6656-4540-B257-4F44A96A1CFE}"/>
    <cellStyle name="Normal 2 4 5 2 2 2 7" xfId="4700" xr:uid="{00000000-0005-0000-0000-00004A100000}"/>
    <cellStyle name="Normal 2 4 5 2 2 2 7 2" xfId="13129" xr:uid="{4691031E-ABA2-407D-B606-02797FD48769}"/>
    <cellStyle name="Normal 2 4 5 2 2 2 7 3" xfId="21557" xr:uid="{23019734-7919-4374-8A64-289E473864A1}"/>
    <cellStyle name="Normal 2 4 5 2 2 2 8" xfId="8911" xr:uid="{1B22410C-9819-449D-8734-FBED1F1F68C0}"/>
    <cellStyle name="Normal 2 4 5 2 2 2 9" xfId="17340" xr:uid="{96C80162-3F7E-4D34-8BA9-B73230B178D7}"/>
    <cellStyle name="Normal 2 4 5 2 2 3" xfId="795" xr:uid="{00000000-0005-0000-0000-00004B100000}"/>
    <cellStyle name="Normal 2 4 5 2 2 3 2" xfId="3034" xr:uid="{00000000-0005-0000-0000-00004C100000}"/>
    <cellStyle name="Normal 2 4 5 2 2 3 2 2" xfId="7258" xr:uid="{00000000-0005-0000-0000-00004D100000}"/>
    <cellStyle name="Normal 2 4 5 2 2 3 2 2 2" xfId="15687" xr:uid="{A55FE313-6D52-4152-80F6-B0593F2092C3}"/>
    <cellStyle name="Normal 2 4 5 2 2 3 2 2 3" xfId="24115" xr:uid="{4B1A57C6-07FD-4F77-8723-2A64C4D61C7D}"/>
    <cellStyle name="Normal 2 4 5 2 2 3 2 3" xfId="11469" xr:uid="{3D778883-77F3-4F71-A34F-FE122A392106}"/>
    <cellStyle name="Normal 2 4 5 2 2 3 2 4" xfId="19898" xr:uid="{D0F75F7F-65DE-42C6-A6C1-729CF1DEDE59}"/>
    <cellStyle name="Normal 2 4 5 2 2 3 3" xfId="5113" xr:uid="{00000000-0005-0000-0000-00004E100000}"/>
    <cellStyle name="Normal 2 4 5 2 2 3 3 2" xfId="13542" xr:uid="{D4C300F8-9EB7-43F1-BE94-44D48CC679A6}"/>
    <cellStyle name="Normal 2 4 5 2 2 3 3 3" xfId="21970" xr:uid="{BD323E80-2C3B-420F-8B10-D1CF83BF2D8F}"/>
    <cellStyle name="Normal 2 4 5 2 2 3 4" xfId="9324" xr:uid="{459DE427-8B1E-4353-B044-226C53444E06}"/>
    <cellStyle name="Normal 2 4 5 2 2 3 5" xfId="17753" xr:uid="{26C4E4CC-5BD8-4CBB-98F2-73EA2FDBABF9}"/>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2 2 2" xfId="16100" xr:uid="{FF9420EF-4823-4A7C-8029-542D5CA05576}"/>
    <cellStyle name="Normal 2 4 5 2 2 4 2 2 3" xfId="24528" xr:uid="{BEF685E5-E521-48CD-B6A5-53016F492388}"/>
    <cellStyle name="Normal 2 4 5 2 2 4 2 3" xfId="11882" xr:uid="{E4CDDC1E-72B6-42F9-AFB3-3C49D13D4123}"/>
    <cellStyle name="Normal 2 4 5 2 2 4 2 4" xfId="20311" xr:uid="{4C8A407F-D136-43D5-A0FF-42F411795070}"/>
    <cellStyle name="Normal 2 4 5 2 2 4 3" xfId="5526" xr:uid="{00000000-0005-0000-0000-000052100000}"/>
    <cellStyle name="Normal 2 4 5 2 2 4 3 2" xfId="13955" xr:uid="{F2B66682-5A59-47AA-B168-07D4E20D1FA4}"/>
    <cellStyle name="Normal 2 4 5 2 2 4 3 3" xfId="22383" xr:uid="{DD8131A3-C7BA-449B-8FCD-66FF1E0659DC}"/>
    <cellStyle name="Normal 2 4 5 2 2 4 4" xfId="9737" xr:uid="{0633506E-C932-40E1-846A-C3726D61CD39}"/>
    <cellStyle name="Normal 2 4 5 2 2 4 5" xfId="18166" xr:uid="{CB0EB3C4-0299-450E-8D77-ECE7C73E5029}"/>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2 2 2" xfId="16513" xr:uid="{3FABCBCB-5BAD-46AF-8E1B-109C20F80B0F}"/>
    <cellStyle name="Normal 2 4 5 2 2 5 2 2 3" xfId="24941" xr:uid="{2034E861-9E14-4CFF-BD96-E868381F896A}"/>
    <cellStyle name="Normal 2 4 5 2 2 5 2 3" xfId="12295" xr:uid="{5A2B18CD-88D1-4FE9-9738-D1468E99053D}"/>
    <cellStyle name="Normal 2 4 5 2 2 5 2 4" xfId="20724" xr:uid="{FCC82BC5-C86D-4801-82AB-F28D3AF83F80}"/>
    <cellStyle name="Normal 2 4 5 2 2 5 3" xfId="5939" xr:uid="{00000000-0005-0000-0000-000056100000}"/>
    <cellStyle name="Normal 2 4 5 2 2 5 3 2" xfId="14368" xr:uid="{6E607B5A-8B0C-4066-ABA8-72044D905FBB}"/>
    <cellStyle name="Normal 2 4 5 2 2 5 3 3" xfId="22796" xr:uid="{ED87A282-949D-4955-90F5-E09B766A5787}"/>
    <cellStyle name="Normal 2 4 5 2 2 5 4" xfId="10150" xr:uid="{E6910B5B-B493-4302-8079-A8C3C8674838}"/>
    <cellStyle name="Normal 2 4 5 2 2 5 5" xfId="18579" xr:uid="{3CD5AE39-E7D3-4603-B055-380B115E607B}"/>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2 2 2" xfId="16926" xr:uid="{23205923-7F32-4F1D-9022-95040736C7B7}"/>
    <cellStyle name="Normal 2 4 5 2 2 6 2 2 3" xfId="25354" xr:uid="{59A9059B-AB08-4745-BEF3-EC6E29AEC5A5}"/>
    <cellStyle name="Normal 2 4 5 2 2 6 2 3" xfId="12708" xr:uid="{F88B7262-DAF6-49BC-9E89-C36A3AE9FDC4}"/>
    <cellStyle name="Normal 2 4 5 2 2 6 2 4" xfId="21137" xr:uid="{1222AE74-2DFB-4201-996A-BE56C0D95AD4}"/>
    <cellStyle name="Normal 2 4 5 2 2 6 3" xfId="6352" xr:uid="{00000000-0005-0000-0000-00005A100000}"/>
    <cellStyle name="Normal 2 4 5 2 2 6 3 2" xfId="14781" xr:uid="{E93FAD47-067A-4A7E-855B-5DFE600F11A9}"/>
    <cellStyle name="Normal 2 4 5 2 2 6 3 3" xfId="23209" xr:uid="{34CAA965-5C4B-4539-89E5-BCFEF24D393E}"/>
    <cellStyle name="Normal 2 4 5 2 2 6 4" xfId="10563" xr:uid="{DD206D76-3DA3-4BD6-8644-708E3F1ACA32}"/>
    <cellStyle name="Normal 2 4 5 2 2 6 5" xfId="18992" xr:uid="{4B6B9746-6A48-47FC-8DF5-E7DD08D6F69B}"/>
    <cellStyle name="Normal 2 4 5 2 2 7" xfId="2480" xr:uid="{00000000-0005-0000-0000-00005B100000}"/>
    <cellStyle name="Normal 2 4 5 2 2 7 2" xfId="6765" xr:uid="{00000000-0005-0000-0000-00005C100000}"/>
    <cellStyle name="Normal 2 4 5 2 2 7 2 2" xfId="15194" xr:uid="{88D0827A-DCE8-47E7-AFBC-6395418F851B}"/>
    <cellStyle name="Normal 2 4 5 2 2 7 2 3" xfId="23622" xr:uid="{E542C1CD-0651-44AB-9ECA-90F7535FE237}"/>
    <cellStyle name="Normal 2 4 5 2 2 7 3" xfId="10976" xr:uid="{4EA950AF-5587-4C6B-9BD2-1630576D3BFC}"/>
    <cellStyle name="Normal 2 4 5 2 2 7 4" xfId="19405" xr:uid="{BF06D5A2-E69F-4235-94D8-D479B5225A1A}"/>
    <cellStyle name="Normal 2 4 5 2 2 8" xfId="4699" xr:uid="{00000000-0005-0000-0000-00005D100000}"/>
    <cellStyle name="Normal 2 4 5 2 2 8 2" xfId="13128" xr:uid="{D7F29329-3094-4978-A01C-89FD5E6050E5}"/>
    <cellStyle name="Normal 2 4 5 2 2 8 3" xfId="21556" xr:uid="{C967C697-F85F-453D-A3FB-CE0C1F65F539}"/>
    <cellStyle name="Normal 2 4 5 2 2 9" xfId="8910" xr:uid="{76D572D5-773D-4161-8E0E-879AAF000155}"/>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2 2 2" xfId="15689" xr:uid="{8335B0C8-1030-4C46-A0B3-F77BDC7B72BE}"/>
    <cellStyle name="Normal 2 4 5 2 3 2 2 2 3" xfId="24117" xr:uid="{B8C76825-03E6-41B0-B4EA-B47551C408EE}"/>
    <cellStyle name="Normal 2 4 5 2 3 2 2 3" xfId="11471" xr:uid="{A9725D66-5A66-4110-A0D8-91C86A3AA24C}"/>
    <cellStyle name="Normal 2 4 5 2 3 2 2 4" xfId="19900" xr:uid="{03778C68-BB9A-4B0F-99C0-9ECF2246A45E}"/>
    <cellStyle name="Normal 2 4 5 2 3 2 3" xfId="5115" xr:uid="{00000000-0005-0000-0000-000062100000}"/>
    <cellStyle name="Normal 2 4 5 2 3 2 3 2" xfId="13544" xr:uid="{0A2AB2D2-6B0E-48B3-B88C-FC6B7689DD22}"/>
    <cellStyle name="Normal 2 4 5 2 3 2 3 3" xfId="21972" xr:uid="{8AD9BF4E-908D-4B87-A284-F78B6C450C14}"/>
    <cellStyle name="Normal 2 4 5 2 3 2 4" xfId="9326" xr:uid="{BCCEFCE7-5840-4273-9344-DD587B834893}"/>
    <cellStyle name="Normal 2 4 5 2 3 2 5" xfId="17755" xr:uid="{F9C81D03-A894-45D4-A53F-687FCD99993D}"/>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2 2 2" xfId="16102" xr:uid="{62587134-2C5E-4BA6-A874-9FD1393C1CFE}"/>
    <cellStyle name="Normal 2 4 5 2 3 3 2 2 3" xfId="24530" xr:uid="{DD7E93C7-3D0E-4AC6-819A-DAA936D90815}"/>
    <cellStyle name="Normal 2 4 5 2 3 3 2 3" xfId="11884" xr:uid="{FCE11BEC-99D3-45EF-8636-B87D9C54FA41}"/>
    <cellStyle name="Normal 2 4 5 2 3 3 2 4" xfId="20313" xr:uid="{5BAA3FFE-151F-411E-866A-AC4768F64908}"/>
    <cellStyle name="Normal 2 4 5 2 3 3 3" xfId="5528" xr:uid="{00000000-0005-0000-0000-000066100000}"/>
    <cellStyle name="Normal 2 4 5 2 3 3 3 2" xfId="13957" xr:uid="{73D0CB4A-C9EF-44E4-9BF2-A2690CEC4B0D}"/>
    <cellStyle name="Normal 2 4 5 2 3 3 3 3" xfId="22385" xr:uid="{EB3F9FDE-666A-4AC9-B700-E5183E021107}"/>
    <cellStyle name="Normal 2 4 5 2 3 3 4" xfId="9739" xr:uid="{4A999824-3F2F-45C3-8F04-6027F9B0AB68}"/>
    <cellStyle name="Normal 2 4 5 2 3 3 5" xfId="18168" xr:uid="{CD5DA53F-FCE6-4665-A8D2-F27FDAA8C825}"/>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2 2 2" xfId="16515" xr:uid="{EE774D6B-A9D3-4C1D-BA99-D712CFBFEAD4}"/>
    <cellStyle name="Normal 2 4 5 2 3 4 2 2 3" xfId="24943" xr:uid="{FCBDFE76-64FA-43F1-9609-7F0A51469E47}"/>
    <cellStyle name="Normal 2 4 5 2 3 4 2 3" xfId="12297" xr:uid="{4702D125-B8AB-4405-835A-76476DEB329B}"/>
    <cellStyle name="Normal 2 4 5 2 3 4 2 4" xfId="20726" xr:uid="{AE222B36-E78D-469F-8CEF-B3ABE7F93FB9}"/>
    <cellStyle name="Normal 2 4 5 2 3 4 3" xfId="5941" xr:uid="{00000000-0005-0000-0000-00006A100000}"/>
    <cellStyle name="Normal 2 4 5 2 3 4 3 2" xfId="14370" xr:uid="{1168FC15-7DF5-4D10-AA30-5634439D6C2C}"/>
    <cellStyle name="Normal 2 4 5 2 3 4 3 3" xfId="22798" xr:uid="{8A8F568D-3A58-4DD2-98EF-87E13B81D35E}"/>
    <cellStyle name="Normal 2 4 5 2 3 4 4" xfId="10152" xr:uid="{B8EB82FF-E3DA-49B4-8E03-44AE9EF94A3E}"/>
    <cellStyle name="Normal 2 4 5 2 3 4 5" xfId="18581" xr:uid="{EE05B91A-B18A-4160-B675-95B16A282D9C}"/>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2 2 2" xfId="16928" xr:uid="{C3C84A11-CCBC-4F8D-A655-30A78F8871BA}"/>
    <cellStyle name="Normal 2 4 5 2 3 5 2 2 3" xfId="25356" xr:uid="{586CC890-02F0-4B4D-870D-A88DE8B685CC}"/>
    <cellStyle name="Normal 2 4 5 2 3 5 2 3" xfId="12710" xr:uid="{D19B10C3-6A54-4370-9E7B-893493F08FFD}"/>
    <cellStyle name="Normal 2 4 5 2 3 5 2 4" xfId="21139" xr:uid="{483A0C96-F7D3-4655-A98E-6554C89EC9ED}"/>
    <cellStyle name="Normal 2 4 5 2 3 5 3" xfId="6354" xr:uid="{00000000-0005-0000-0000-00006E100000}"/>
    <cellStyle name="Normal 2 4 5 2 3 5 3 2" xfId="14783" xr:uid="{2CDB9B05-6F40-4F00-9B34-8489A9527D60}"/>
    <cellStyle name="Normal 2 4 5 2 3 5 3 3" xfId="23211" xr:uid="{59504C94-585B-4373-8014-84A434D753B3}"/>
    <cellStyle name="Normal 2 4 5 2 3 5 4" xfId="10565" xr:uid="{D2B91210-538A-4200-A582-590E83BE4F87}"/>
    <cellStyle name="Normal 2 4 5 2 3 5 5" xfId="18994" xr:uid="{DC1A4BBB-2540-4F46-A779-E100A26ADD40}"/>
    <cellStyle name="Normal 2 4 5 2 3 6" xfId="2482" xr:uid="{00000000-0005-0000-0000-00006F100000}"/>
    <cellStyle name="Normal 2 4 5 2 3 6 2" xfId="6767" xr:uid="{00000000-0005-0000-0000-000070100000}"/>
    <cellStyle name="Normal 2 4 5 2 3 6 2 2" xfId="15196" xr:uid="{4B5421AD-D63E-42A6-B1F6-89C4B961F183}"/>
    <cellStyle name="Normal 2 4 5 2 3 6 2 3" xfId="23624" xr:uid="{C64B9101-F3FE-479E-8A37-770A2F264565}"/>
    <cellStyle name="Normal 2 4 5 2 3 6 3" xfId="10978" xr:uid="{2996FB15-A40D-4540-8E75-33A57B653D51}"/>
    <cellStyle name="Normal 2 4 5 2 3 6 4" xfId="19407" xr:uid="{24B888B1-0DD4-49C3-9C3B-E675A40211C5}"/>
    <cellStyle name="Normal 2 4 5 2 3 7" xfId="4701" xr:uid="{00000000-0005-0000-0000-000071100000}"/>
    <cellStyle name="Normal 2 4 5 2 3 7 2" xfId="13130" xr:uid="{DA22D864-1A39-499F-81CC-186B6DEE9EA0}"/>
    <cellStyle name="Normal 2 4 5 2 3 7 3" xfId="21558" xr:uid="{67FE6508-03CB-4317-B1EB-58A2750A8F08}"/>
    <cellStyle name="Normal 2 4 5 2 3 8" xfId="8912" xr:uid="{1C8B6C73-BEC0-445B-9D04-7E1D1CF32FCD}"/>
    <cellStyle name="Normal 2 4 5 2 3 9" xfId="17341" xr:uid="{2A5A97EC-DB78-4FD1-87C8-52A0A96F271A}"/>
    <cellStyle name="Normal 2 4 5 2 4" xfId="794" xr:uid="{00000000-0005-0000-0000-000072100000}"/>
    <cellStyle name="Normal 2 4 5 2 4 2" xfId="3033" xr:uid="{00000000-0005-0000-0000-000073100000}"/>
    <cellStyle name="Normal 2 4 5 2 4 2 2" xfId="7257" xr:uid="{00000000-0005-0000-0000-000074100000}"/>
    <cellStyle name="Normal 2 4 5 2 4 2 2 2" xfId="15686" xr:uid="{C82B616B-0615-4530-A54D-C241D867D0BA}"/>
    <cellStyle name="Normal 2 4 5 2 4 2 2 3" xfId="24114" xr:uid="{9941405C-B5D8-4F4A-966E-DAA9B39FE142}"/>
    <cellStyle name="Normal 2 4 5 2 4 2 3" xfId="11468" xr:uid="{CB17006D-5EEA-4848-BA4A-F50CAF829EF6}"/>
    <cellStyle name="Normal 2 4 5 2 4 2 4" xfId="19897" xr:uid="{7875EAB6-992D-43B4-B3A1-A4D9F87B8823}"/>
    <cellStyle name="Normal 2 4 5 2 4 3" xfId="5112" xr:uid="{00000000-0005-0000-0000-000075100000}"/>
    <cellStyle name="Normal 2 4 5 2 4 3 2" xfId="13541" xr:uid="{ADC7E783-10E7-4FB7-AD4F-97367EE210DC}"/>
    <cellStyle name="Normal 2 4 5 2 4 3 3" xfId="21969" xr:uid="{337D8742-A728-45C4-8C9B-2A198CF2A101}"/>
    <cellStyle name="Normal 2 4 5 2 4 4" xfId="9323" xr:uid="{DD7D72A7-D3E0-484F-9A6C-DEDC4D74468D}"/>
    <cellStyle name="Normal 2 4 5 2 4 5" xfId="17752" xr:uid="{FB750CBE-FE89-41CD-AFEF-5259C681F337}"/>
    <cellStyle name="Normal 2 4 5 2 5" xfId="1216" xr:uid="{00000000-0005-0000-0000-000076100000}"/>
    <cellStyle name="Normal 2 4 5 2 5 2" xfId="3446" xr:uid="{00000000-0005-0000-0000-000077100000}"/>
    <cellStyle name="Normal 2 4 5 2 5 2 2" xfId="7670" xr:uid="{00000000-0005-0000-0000-000078100000}"/>
    <cellStyle name="Normal 2 4 5 2 5 2 2 2" xfId="16099" xr:uid="{B9F65721-742D-4DF4-B797-E25841921454}"/>
    <cellStyle name="Normal 2 4 5 2 5 2 2 3" xfId="24527" xr:uid="{639A9FD6-A9BA-42E2-ABDD-BFE8D8D7EF2D}"/>
    <cellStyle name="Normal 2 4 5 2 5 2 3" xfId="11881" xr:uid="{65B508E9-7627-4EEC-BAE1-B30C9F953C67}"/>
    <cellStyle name="Normal 2 4 5 2 5 2 4" xfId="20310" xr:uid="{D4978C3D-4779-4BBE-9D70-3A44D00F3CF6}"/>
    <cellStyle name="Normal 2 4 5 2 5 3" xfId="5525" xr:uid="{00000000-0005-0000-0000-000079100000}"/>
    <cellStyle name="Normal 2 4 5 2 5 3 2" xfId="13954" xr:uid="{720A3798-46B7-430E-9AB8-CEA718E2996A}"/>
    <cellStyle name="Normal 2 4 5 2 5 3 3" xfId="22382" xr:uid="{EC380457-B438-439C-B20A-6125F5664B4F}"/>
    <cellStyle name="Normal 2 4 5 2 5 4" xfId="9736" xr:uid="{2C69DABC-635C-4637-8D20-31E5A7FAEE20}"/>
    <cellStyle name="Normal 2 4 5 2 5 5" xfId="18165" xr:uid="{864BCBE4-8347-4792-BDDF-65CCAF28E935}"/>
    <cellStyle name="Normal 2 4 5 2 6" xfId="1629" xr:uid="{00000000-0005-0000-0000-00007A100000}"/>
    <cellStyle name="Normal 2 4 5 2 6 2" xfId="3859" xr:uid="{00000000-0005-0000-0000-00007B100000}"/>
    <cellStyle name="Normal 2 4 5 2 6 2 2" xfId="8083" xr:uid="{00000000-0005-0000-0000-00007C100000}"/>
    <cellStyle name="Normal 2 4 5 2 6 2 2 2" xfId="16512" xr:uid="{658E7530-E3B0-48CA-AD45-BA2C84182875}"/>
    <cellStyle name="Normal 2 4 5 2 6 2 2 3" xfId="24940" xr:uid="{4DD40D1D-D9BD-4037-9C30-5CD278106E7E}"/>
    <cellStyle name="Normal 2 4 5 2 6 2 3" xfId="12294" xr:uid="{B58B0084-9A43-46A1-8651-5EA226CACE73}"/>
    <cellStyle name="Normal 2 4 5 2 6 2 4" xfId="20723" xr:uid="{E98148B3-B943-42F1-97FF-001AAACFE1C9}"/>
    <cellStyle name="Normal 2 4 5 2 6 3" xfId="5938" xr:uid="{00000000-0005-0000-0000-00007D100000}"/>
    <cellStyle name="Normal 2 4 5 2 6 3 2" xfId="14367" xr:uid="{866CF01B-0AD7-4C85-91AD-074E7C878226}"/>
    <cellStyle name="Normal 2 4 5 2 6 3 3" xfId="22795" xr:uid="{B35C654F-E2A1-431A-9924-0ED614B3BA9C}"/>
    <cellStyle name="Normal 2 4 5 2 6 4" xfId="10149" xr:uid="{F0DC1B76-39EC-41AB-903D-EDBB860B5F59}"/>
    <cellStyle name="Normal 2 4 5 2 6 5" xfId="18578" xr:uid="{D025D031-E2FD-4673-99DE-FB53D1F7D211}"/>
    <cellStyle name="Normal 2 4 5 2 7" xfId="2043" xr:uid="{00000000-0005-0000-0000-00007E100000}"/>
    <cellStyle name="Normal 2 4 5 2 7 2" xfId="4272" xr:uid="{00000000-0005-0000-0000-00007F100000}"/>
    <cellStyle name="Normal 2 4 5 2 7 2 2" xfId="8496" xr:uid="{00000000-0005-0000-0000-000080100000}"/>
    <cellStyle name="Normal 2 4 5 2 7 2 2 2" xfId="16925" xr:uid="{BA09A8EC-65FE-43F2-ADEC-B8A209D471ED}"/>
    <cellStyle name="Normal 2 4 5 2 7 2 2 3" xfId="25353" xr:uid="{44DB1B3D-20FA-4C47-9965-0686E5FFE651}"/>
    <cellStyle name="Normal 2 4 5 2 7 2 3" xfId="12707" xr:uid="{2F23D122-1E4A-4C23-B272-777F28735DBB}"/>
    <cellStyle name="Normal 2 4 5 2 7 2 4" xfId="21136" xr:uid="{4848CF0C-BB80-4880-AE69-47DEAE0DCB9B}"/>
    <cellStyle name="Normal 2 4 5 2 7 3" xfId="6351" xr:uid="{00000000-0005-0000-0000-000081100000}"/>
    <cellStyle name="Normal 2 4 5 2 7 3 2" xfId="14780" xr:uid="{0403C697-F476-474D-B29E-B9062C7845AE}"/>
    <cellStyle name="Normal 2 4 5 2 7 3 3" xfId="23208" xr:uid="{ABF02CFD-CFBC-40E0-BAA0-C9D051E71E92}"/>
    <cellStyle name="Normal 2 4 5 2 7 4" xfId="10562" xr:uid="{D205BCA4-97CE-4A6A-9EEC-41BC1B88F250}"/>
    <cellStyle name="Normal 2 4 5 2 7 5" xfId="18991" xr:uid="{317AAB83-ECCB-464E-BA0A-D1158B988E6E}"/>
    <cellStyle name="Normal 2 4 5 2 8" xfId="2479" xr:uid="{00000000-0005-0000-0000-000082100000}"/>
    <cellStyle name="Normal 2 4 5 2 8 2" xfId="6764" xr:uid="{00000000-0005-0000-0000-000083100000}"/>
    <cellStyle name="Normal 2 4 5 2 8 2 2" xfId="15193" xr:uid="{42D755D7-C968-4168-968B-E0D46B9E4F72}"/>
    <cellStyle name="Normal 2 4 5 2 8 2 3" xfId="23621" xr:uid="{EA1C0586-1455-4BD2-BC63-602DD975667A}"/>
    <cellStyle name="Normal 2 4 5 2 8 3" xfId="10975" xr:uid="{FB9FC9AB-40FD-4C55-80A2-48F360E243AE}"/>
    <cellStyle name="Normal 2 4 5 2 8 4" xfId="19404" xr:uid="{CD8B6B56-20A7-4AEC-B8C8-44CA16C1DF46}"/>
    <cellStyle name="Normal 2 4 5 2 9" xfId="4698" xr:uid="{00000000-0005-0000-0000-000084100000}"/>
    <cellStyle name="Normal 2 4 5 2 9 2" xfId="13127" xr:uid="{D22E1BDC-7B27-4258-876B-446936442C2B}"/>
    <cellStyle name="Normal 2 4 5 2 9 3" xfId="21555" xr:uid="{EDE30EB9-BF1D-4115-BA38-920B54A14D2A}"/>
    <cellStyle name="Normal 2 4 5 3" xfId="308" xr:uid="{00000000-0005-0000-0000-000085100000}"/>
    <cellStyle name="Normal 2 4 5 3 10" xfId="17342" xr:uid="{AFFE1ED1-D7D8-46F8-9863-A9AAE175163A}"/>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2 2 2" xfId="15691" xr:uid="{58A39FA6-E399-4F24-89E3-6D1EB183E867}"/>
    <cellStyle name="Normal 2 4 5 3 2 2 2 2 3" xfId="24119" xr:uid="{CA7B4680-D7AC-43D7-A0FD-560AF301D1A3}"/>
    <cellStyle name="Normal 2 4 5 3 2 2 2 3" xfId="11473" xr:uid="{A5E2319E-69D0-4C1F-AEFC-28A1195A44AA}"/>
    <cellStyle name="Normal 2 4 5 3 2 2 2 4" xfId="19902" xr:uid="{7122179A-60BB-4BEB-9638-413EF9C32FF9}"/>
    <cellStyle name="Normal 2 4 5 3 2 2 3" xfId="5117" xr:uid="{00000000-0005-0000-0000-00008A100000}"/>
    <cellStyle name="Normal 2 4 5 3 2 2 3 2" xfId="13546" xr:uid="{D81BE712-697D-4AFC-AD1C-D7D4B6B23C7C}"/>
    <cellStyle name="Normal 2 4 5 3 2 2 3 3" xfId="21974" xr:uid="{870F9133-B782-4FF8-B78B-29C696F49DC2}"/>
    <cellStyle name="Normal 2 4 5 3 2 2 4" xfId="9328" xr:uid="{9928AF19-97CC-40EA-AE30-69DFBD712147}"/>
    <cellStyle name="Normal 2 4 5 3 2 2 5" xfId="17757" xr:uid="{2C45E430-DE2A-40A1-A9E0-32DA204406E1}"/>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2 2 2" xfId="16104" xr:uid="{B85AEF94-A4D5-48AF-91A6-9E267726C1DF}"/>
    <cellStyle name="Normal 2 4 5 3 2 3 2 2 3" xfId="24532" xr:uid="{9ED55B6B-F42B-4DCC-9E9E-275D1CD669C6}"/>
    <cellStyle name="Normal 2 4 5 3 2 3 2 3" xfId="11886" xr:uid="{FA958202-0985-420F-ABA9-18F2C2E3A938}"/>
    <cellStyle name="Normal 2 4 5 3 2 3 2 4" xfId="20315" xr:uid="{66730E4E-365A-45FC-BAAA-A79F3493284C}"/>
    <cellStyle name="Normal 2 4 5 3 2 3 3" xfId="5530" xr:uid="{00000000-0005-0000-0000-00008E100000}"/>
    <cellStyle name="Normal 2 4 5 3 2 3 3 2" xfId="13959" xr:uid="{8A8EB865-FD12-4C85-AAFF-BF8FD8DAF3D5}"/>
    <cellStyle name="Normal 2 4 5 3 2 3 3 3" xfId="22387" xr:uid="{B86F128A-81E2-4306-95B9-B5BB07996CE4}"/>
    <cellStyle name="Normal 2 4 5 3 2 3 4" xfId="9741" xr:uid="{D756C081-97B8-4582-9538-ED1A88E98BF1}"/>
    <cellStyle name="Normal 2 4 5 3 2 3 5" xfId="18170" xr:uid="{F937D1CB-8CFC-42B6-A304-0FDD5295A29A}"/>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2 2 2" xfId="16517" xr:uid="{3F1DED2C-4B5D-4E45-BDEB-3B8C97CE4E82}"/>
    <cellStyle name="Normal 2 4 5 3 2 4 2 2 3" xfId="24945" xr:uid="{E661738F-FC95-47F8-B6F9-04330707F0AD}"/>
    <cellStyle name="Normal 2 4 5 3 2 4 2 3" xfId="12299" xr:uid="{E4B579F8-41CC-43A5-A68E-32C57112A0A3}"/>
    <cellStyle name="Normal 2 4 5 3 2 4 2 4" xfId="20728" xr:uid="{CAB81046-DB13-47C7-BD44-E71140058E5E}"/>
    <cellStyle name="Normal 2 4 5 3 2 4 3" xfId="5943" xr:uid="{00000000-0005-0000-0000-000092100000}"/>
    <cellStyle name="Normal 2 4 5 3 2 4 3 2" xfId="14372" xr:uid="{A5DED62F-948A-42E4-8DF9-4B68433C8C16}"/>
    <cellStyle name="Normal 2 4 5 3 2 4 3 3" xfId="22800" xr:uid="{FCD129EE-F3EA-442D-BB57-F8AE3BA5A0EB}"/>
    <cellStyle name="Normal 2 4 5 3 2 4 4" xfId="10154" xr:uid="{3CB67C8B-3C0B-468E-9049-94D227AE11B0}"/>
    <cellStyle name="Normal 2 4 5 3 2 4 5" xfId="18583" xr:uid="{74447D3F-F186-4BE7-BE22-B453A8CC730A}"/>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2 2 2" xfId="16930" xr:uid="{EC59F460-6294-474C-A29A-91188D9598FC}"/>
    <cellStyle name="Normal 2 4 5 3 2 5 2 2 3" xfId="25358" xr:uid="{05D155FB-9746-4B6E-B2DA-F6E7A9AD4413}"/>
    <cellStyle name="Normal 2 4 5 3 2 5 2 3" xfId="12712" xr:uid="{74D47414-A9AF-455B-B4DC-40E318033076}"/>
    <cellStyle name="Normal 2 4 5 3 2 5 2 4" xfId="21141" xr:uid="{0E23AF79-4C18-49AD-A258-BCE4AD352490}"/>
    <cellStyle name="Normal 2 4 5 3 2 5 3" xfId="6356" xr:uid="{00000000-0005-0000-0000-000096100000}"/>
    <cellStyle name="Normal 2 4 5 3 2 5 3 2" xfId="14785" xr:uid="{071A1577-BAC9-4D7B-851A-62795F29B3AA}"/>
    <cellStyle name="Normal 2 4 5 3 2 5 3 3" xfId="23213" xr:uid="{4C649D9F-0CE6-4F84-A52C-0436E01B6872}"/>
    <cellStyle name="Normal 2 4 5 3 2 5 4" xfId="10567" xr:uid="{8B12CBEF-C4AB-49B2-92B2-D79BBD5E9D6D}"/>
    <cellStyle name="Normal 2 4 5 3 2 5 5" xfId="18996" xr:uid="{2FE34D7D-96EB-4816-BA50-C3B78660BD66}"/>
    <cellStyle name="Normal 2 4 5 3 2 6" xfId="2484" xr:uid="{00000000-0005-0000-0000-000097100000}"/>
    <cellStyle name="Normal 2 4 5 3 2 6 2" xfId="6769" xr:uid="{00000000-0005-0000-0000-000098100000}"/>
    <cellStyle name="Normal 2 4 5 3 2 6 2 2" xfId="15198" xr:uid="{D9C5DC99-49AB-4A1C-B434-01555A9BA438}"/>
    <cellStyle name="Normal 2 4 5 3 2 6 2 3" xfId="23626" xr:uid="{5794BE89-71C1-4F60-A5C3-73305C58CEED}"/>
    <cellStyle name="Normal 2 4 5 3 2 6 3" xfId="10980" xr:uid="{3DF9926D-86A6-44AE-AB95-E3B3F68DBCC1}"/>
    <cellStyle name="Normal 2 4 5 3 2 6 4" xfId="19409" xr:uid="{18189F44-F608-40E7-92F5-F570D8177ACF}"/>
    <cellStyle name="Normal 2 4 5 3 2 7" xfId="4703" xr:uid="{00000000-0005-0000-0000-000099100000}"/>
    <cellStyle name="Normal 2 4 5 3 2 7 2" xfId="13132" xr:uid="{039E1A51-B1BF-4C63-BDD5-20FB2416BBA9}"/>
    <cellStyle name="Normal 2 4 5 3 2 7 3" xfId="21560" xr:uid="{D44EF953-494E-49BE-9050-93C090102F63}"/>
    <cellStyle name="Normal 2 4 5 3 2 8" xfId="8914" xr:uid="{0F9EB872-C5EF-400F-B058-875814425E39}"/>
    <cellStyle name="Normal 2 4 5 3 2 9" xfId="17343" xr:uid="{7929A5BD-1085-4153-A9EB-E2FDB26DA2EC}"/>
    <cellStyle name="Normal 2 4 5 3 3" xfId="798" xr:uid="{00000000-0005-0000-0000-00009A100000}"/>
    <cellStyle name="Normal 2 4 5 3 3 2" xfId="3037" xr:uid="{00000000-0005-0000-0000-00009B100000}"/>
    <cellStyle name="Normal 2 4 5 3 3 2 2" xfId="7261" xr:uid="{00000000-0005-0000-0000-00009C100000}"/>
    <cellStyle name="Normal 2 4 5 3 3 2 2 2" xfId="15690" xr:uid="{E7A2DB83-F58D-4D48-B654-CCA8BADD2B27}"/>
    <cellStyle name="Normal 2 4 5 3 3 2 2 3" xfId="24118" xr:uid="{FD2312F6-E1AE-43EA-8024-395B007C9AAB}"/>
    <cellStyle name="Normal 2 4 5 3 3 2 3" xfId="11472" xr:uid="{AA25303A-D0D5-41DA-8ACA-0448DBC10B94}"/>
    <cellStyle name="Normal 2 4 5 3 3 2 4" xfId="19901" xr:uid="{408DF091-FFF7-476C-B4BD-AE42CE7227F8}"/>
    <cellStyle name="Normal 2 4 5 3 3 3" xfId="5116" xr:uid="{00000000-0005-0000-0000-00009D100000}"/>
    <cellStyle name="Normal 2 4 5 3 3 3 2" xfId="13545" xr:uid="{5DE845FA-62ED-430B-83C4-795847BED877}"/>
    <cellStyle name="Normal 2 4 5 3 3 3 3" xfId="21973" xr:uid="{73A9E335-07ED-47BD-A9EE-0E21E599A25F}"/>
    <cellStyle name="Normal 2 4 5 3 3 4" xfId="9327" xr:uid="{B4013114-6972-468F-B57C-F55C349663E9}"/>
    <cellStyle name="Normal 2 4 5 3 3 5" xfId="17756" xr:uid="{244D1927-D009-492A-86BD-62A5C31A0F49}"/>
    <cellStyle name="Normal 2 4 5 3 4" xfId="1220" xr:uid="{00000000-0005-0000-0000-00009E100000}"/>
    <cellStyle name="Normal 2 4 5 3 4 2" xfId="3450" xr:uid="{00000000-0005-0000-0000-00009F100000}"/>
    <cellStyle name="Normal 2 4 5 3 4 2 2" xfId="7674" xr:uid="{00000000-0005-0000-0000-0000A0100000}"/>
    <cellStyle name="Normal 2 4 5 3 4 2 2 2" xfId="16103" xr:uid="{8911041C-5268-48FA-AD5D-6F12A3678D47}"/>
    <cellStyle name="Normal 2 4 5 3 4 2 2 3" xfId="24531" xr:uid="{2A39C496-8FCA-41E7-8C11-A95C42B6B44E}"/>
    <cellStyle name="Normal 2 4 5 3 4 2 3" xfId="11885" xr:uid="{3E811F8D-29F1-4705-8042-BC501A48823A}"/>
    <cellStyle name="Normal 2 4 5 3 4 2 4" xfId="20314" xr:uid="{E0E7A534-7187-41FA-9BCA-409B660E6FDF}"/>
    <cellStyle name="Normal 2 4 5 3 4 3" xfId="5529" xr:uid="{00000000-0005-0000-0000-0000A1100000}"/>
    <cellStyle name="Normal 2 4 5 3 4 3 2" xfId="13958" xr:uid="{2F56177A-4DCC-4E15-9DBA-184F9DD45C3F}"/>
    <cellStyle name="Normal 2 4 5 3 4 3 3" xfId="22386" xr:uid="{04D663FE-8D2F-4955-8A39-322CF7E609F4}"/>
    <cellStyle name="Normal 2 4 5 3 4 4" xfId="9740" xr:uid="{609300A6-ACC1-422C-AE26-89F683D52999}"/>
    <cellStyle name="Normal 2 4 5 3 4 5" xfId="18169" xr:uid="{286F02AB-50EA-4F0E-811B-A7F831EBCBAD}"/>
    <cellStyle name="Normal 2 4 5 3 5" xfId="1633" xr:uid="{00000000-0005-0000-0000-0000A2100000}"/>
    <cellStyle name="Normal 2 4 5 3 5 2" xfId="3863" xr:uid="{00000000-0005-0000-0000-0000A3100000}"/>
    <cellStyle name="Normal 2 4 5 3 5 2 2" xfId="8087" xr:uid="{00000000-0005-0000-0000-0000A4100000}"/>
    <cellStyle name="Normal 2 4 5 3 5 2 2 2" xfId="16516" xr:uid="{DC419596-66A2-4CB0-80B6-29BD939305CB}"/>
    <cellStyle name="Normal 2 4 5 3 5 2 2 3" xfId="24944" xr:uid="{956D1568-9860-4A75-A12D-0CF71511D21C}"/>
    <cellStyle name="Normal 2 4 5 3 5 2 3" xfId="12298" xr:uid="{8C9376F8-3F23-4315-A8F6-C3F8D38781E7}"/>
    <cellStyle name="Normal 2 4 5 3 5 2 4" xfId="20727" xr:uid="{D2DA98F7-8343-4F4C-9697-F68E9D47CE88}"/>
    <cellStyle name="Normal 2 4 5 3 5 3" xfId="5942" xr:uid="{00000000-0005-0000-0000-0000A5100000}"/>
    <cellStyle name="Normal 2 4 5 3 5 3 2" xfId="14371" xr:uid="{56BEBC69-F1BE-4519-9532-19E8BD2833D9}"/>
    <cellStyle name="Normal 2 4 5 3 5 3 3" xfId="22799" xr:uid="{F32B5956-A43B-4953-A82F-A493CB0E63B4}"/>
    <cellStyle name="Normal 2 4 5 3 5 4" xfId="10153" xr:uid="{2954D959-0AD7-4A87-89F4-BB85360BFBC3}"/>
    <cellStyle name="Normal 2 4 5 3 5 5" xfId="18582" xr:uid="{FE0409F9-53AD-4F80-AA02-7D4C7E0E0012}"/>
    <cellStyle name="Normal 2 4 5 3 6" xfId="2047" xr:uid="{00000000-0005-0000-0000-0000A6100000}"/>
    <cellStyle name="Normal 2 4 5 3 6 2" xfId="4276" xr:uid="{00000000-0005-0000-0000-0000A7100000}"/>
    <cellStyle name="Normal 2 4 5 3 6 2 2" xfId="8500" xr:uid="{00000000-0005-0000-0000-0000A8100000}"/>
    <cellStyle name="Normal 2 4 5 3 6 2 2 2" xfId="16929" xr:uid="{73F9D780-6E2B-4D8A-AE98-200BA9C8FCEB}"/>
    <cellStyle name="Normal 2 4 5 3 6 2 2 3" xfId="25357" xr:uid="{F82AF504-DC3A-4850-957E-FC1C96A3235A}"/>
    <cellStyle name="Normal 2 4 5 3 6 2 3" xfId="12711" xr:uid="{BAA16610-CC0E-422A-B39B-D2D5CFE1C3E3}"/>
    <cellStyle name="Normal 2 4 5 3 6 2 4" xfId="21140" xr:uid="{4821C4AE-B53E-4D28-AA8C-9737FB4027B6}"/>
    <cellStyle name="Normal 2 4 5 3 6 3" xfId="6355" xr:uid="{00000000-0005-0000-0000-0000A9100000}"/>
    <cellStyle name="Normal 2 4 5 3 6 3 2" xfId="14784" xr:uid="{96B11E85-8752-4617-80CC-9DF5F0F04DD5}"/>
    <cellStyle name="Normal 2 4 5 3 6 3 3" xfId="23212" xr:uid="{F2064B87-8838-4CE0-BB21-A44308B65586}"/>
    <cellStyle name="Normal 2 4 5 3 6 4" xfId="10566" xr:uid="{99BA028F-81FF-40E5-BE16-AAE27E123AC2}"/>
    <cellStyle name="Normal 2 4 5 3 6 5" xfId="18995" xr:uid="{23EEF584-E81D-40FC-9808-02406E50A912}"/>
    <cellStyle name="Normal 2 4 5 3 7" xfId="2483" xr:uid="{00000000-0005-0000-0000-0000AA100000}"/>
    <cellStyle name="Normal 2 4 5 3 7 2" xfId="6768" xr:uid="{00000000-0005-0000-0000-0000AB100000}"/>
    <cellStyle name="Normal 2 4 5 3 7 2 2" xfId="15197" xr:uid="{63411AB9-809A-4617-A4AE-32CEF6355722}"/>
    <cellStyle name="Normal 2 4 5 3 7 2 3" xfId="23625" xr:uid="{18093ED1-3DD1-418D-B2FA-F8142EE12863}"/>
    <cellStyle name="Normal 2 4 5 3 7 3" xfId="10979" xr:uid="{B4D64DA9-9A55-4AA7-9B0E-E41BBA10CB00}"/>
    <cellStyle name="Normal 2 4 5 3 7 4" xfId="19408" xr:uid="{DFB3F740-800D-4A96-BE03-D4B4D175F7B9}"/>
    <cellStyle name="Normal 2 4 5 3 8" xfId="4702" xr:uid="{00000000-0005-0000-0000-0000AC100000}"/>
    <cellStyle name="Normal 2 4 5 3 8 2" xfId="13131" xr:uid="{1866E4E3-7582-4A98-9031-107FA36457B1}"/>
    <cellStyle name="Normal 2 4 5 3 8 3" xfId="21559" xr:uid="{37D3CC92-8468-4346-AB37-3AFD6D163802}"/>
    <cellStyle name="Normal 2 4 5 3 9" xfId="8913" xr:uid="{F8169865-D07F-40FD-8B56-7571962EFFE4}"/>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2 2 2" xfId="15692" xr:uid="{F7207D08-D134-4253-9915-376C69CA5A6E}"/>
    <cellStyle name="Normal 2 4 5 4 2 2 2 3" xfId="24120" xr:uid="{59BD6BFB-8D4D-478C-8F2D-6BD99644760A}"/>
    <cellStyle name="Normal 2 4 5 4 2 2 3" xfId="11474" xr:uid="{137B551D-C6FD-439C-9A67-41EFD19BB072}"/>
    <cellStyle name="Normal 2 4 5 4 2 2 4" xfId="19903" xr:uid="{4F5A4C4F-D979-488C-B6FA-9CDB7267DD2A}"/>
    <cellStyle name="Normal 2 4 5 4 2 3" xfId="5118" xr:uid="{00000000-0005-0000-0000-0000B1100000}"/>
    <cellStyle name="Normal 2 4 5 4 2 3 2" xfId="13547" xr:uid="{52BC6F59-D6D0-451F-826B-DB3AB26A08FB}"/>
    <cellStyle name="Normal 2 4 5 4 2 3 3" xfId="21975" xr:uid="{A303C226-5213-4087-8DE1-E8CCE33F6F4B}"/>
    <cellStyle name="Normal 2 4 5 4 2 4" xfId="9329" xr:uid="{17C545EA-6F9E-431D-AC65-F350152E71EB}"/>
    <cellStyle name="Normal 2 4 5 4 2 5" xfId="17758" xr:uid="{90A2371A-EB91-4952-AFDC-023EE4B7A1D5}"/>
    <cellStyle name="Normal 2 4 5 4 3" xfId="1222" xr:uid="{00000000-0005-0000-0000-0000B2100000}"/>
    <cellStyle name="Normal 2 4 5 4 3 2" xfId="3452" xr:uid="{00000000-0005-0000-0000-0000B3100000}"/>
    <cellStyle name="Normal 2 4 5 4 3 2 2" xfId="7676" xr:uid="{00000000-0005-0000-0000-0000B4100000}"/>
    <cellStyle name="Normal 2 4 5 4 3 2 2 2" xfId="16105" xr:uid="{9617E5D2-8683-435D-A968-5F8FED9D1824}"/>
    <cellStyle name="Normal 2 4 5 4 3 2 2 3" xfId="24533" xr:uid="{D3366E43-183A-484E-987A-318A9252A993}"/>
    <cellStyle name="Normal 2 4 5 4 3 2 3" xfId="11887" xr:uid="{ACDC33FC-23D1-433E-836B-5FCCC2EFBC75}"/>
    <cellStyle name="Normal 2 4 5 4 3 2 4" xfId="20316" xr:uid="{EED834FB-5605-4E27-9BFA-9EC0026633FD}"/>
    <cellStyle name="Normal 2 4 5 4 3 3" xfId="5531" xr:uid="{00000000-0005-0000-0000-0000B5100000}"/>
    <cellStyle name="Normal 2 4 5 4 3 3 2" xfId="13960" xr:uid="{6CF1A7D3-9F29-4174-939D-23C68F9DA928}"/>
    <cellStyle name="Normal 2 4 5 4 3 3 3" xfId="22388" xr:uid="{B735B096-54DD-44AB-B79A-2D2358C65C4B}"/>
    <cellStyle name="Normal 2 4 5 4 3 4" xfId="9742" xr:uid="{3CF68F56-E653-4290-A9CA-4A9F2622B81D}"/>
    <cellStyle name="Normal 2 4 5 4 3 5" xfId="18171" xr:uid="{EFC7B058-23BF-496C-AA24-13FE67A8308B}"/>
    <cellStyle name="Normal 2 4 5 4 4" xfId="1635" xr:uid="{00000000-0005-0000-0000-0000B6100000}"/>
    <cellStyle name="Normal 2 4 5 4 4 2" xfId="3865" xr:uid="{00000000-0005-0000-0000-0000B7100000}"/>
    <cellStyle name="Normal 2 4 5 4 4 2 2" xfId="8089" xr:uid="{00000000-0005-0000-0000-0000B8100000}"/>
    <cellStyle name="Normal 2 4 5 4 4 2 2 2" xfId="16518" xr:uid="{9E243319-2653-44D7-B958-63436BBC0B71}"/>
    <cellStyle name="Normal 2 4 5 4 4 2 2 3" xfId="24946" xr:uid="{187A3794-6F8A-43CB-9EF4-78D5B6F8DD34}"/>
    <cellStyle name="Normal 2 4 5 4 4 2 3" xfId="12300" xr:uid="{AD43469B-0E99-4CFE-A2DB-F88689D3541B}"/>
    <cellStyle name="Normal 2 4 5 4 4 2 4" xfId="20729" xr:uid="{F90D25BF-7444-43F2-AF58-80767C819155}"/>
    <cellStyle name="Normal 2 4 5 4 4 3" xfId="5944" xr:uid="{00000000-0005-0000-0000-0000B9100000}"/>
    <cellStyle name="Normal 2 4 5 4 4 3 2" xfId="14373" xr:uid="{F9992A0A-1E44-4CEC-B52D-6E84B893A921}"/>
    <cellStyle name="Normal 2 4 5 4 4 3 3" xfId="22801" xr:uid="{A9330274-6ABA-44E5-80FF-8897AF5064A3}"/>
    <cellStyle name="Normal 2 4 5 4 4 4" xfId="10155" xr:uid="{38142F40-DAF5-43C1-BB61-93A1CB060DF0}"/>
    <cellStyle name="Normal 2 4 5 4 4 5" xfId="18584" xr:uid="{06300962-A108-45B4-86C2-CB0F996CA108}"/>
    <cellStyle name="Normal 2 4 5 4 5" xfId="2049" xr:uid="{00000000-0005-0000-0000-0000BA100000}"/>
    <cellStyle name="Normal 2 4 5 4 5 2" xfId="4278" xr:uid="{00000000-0005-0000-0000-0000BB100000}"/>
    <cellStyle name="Normal 2 4 5 4 5 2 2" xfId="8502" xr:uid="{00000000-0005-0000-0000-0000BC100000}"/>
    <cellStyle name="Normal 2 4 5 4 5 2 2 2" xfId="16931" xr:uid="{B6DE1C68-4287-438B-AC10-7E381D078996}"/>
    <cellStyle name="Normal 2 4 5 4 5 2 2 3" xfId="25359" xr:uid="{FAD1142D-B0DF-4C0C-8EF7-96B2C2F916C9}"/>
    <cellStyle name="Normal 2 4 5 4 5 2 3" xfId="12713" xr:uid="{DB6773DA-CD91-4599-8420-8C9125DC7B36}"/>
    <cellStyle name="Normal 2 4 5 4 5 2 4" xfId="21142" xr:uid="{7CA2E63B-AFE1-42FB-B534-C195FA0DD1CD}"/>
    <cellStyle name="Normal 2 4 5 4 5 3" xfId="6357" xr:uid="{00000000-0005-0000-0000-0000BD100000}"/>
    <cellStyle name="Normal 2 4 5 4 5 3 2" xfId="14786" xr:uid="{46A541C8-C321-4C5B-B6E0-9D1153692712}"/>
    <cellStyle name="Normal 2 4 5 4 5 3 3" xfId="23214" xr:uid="{4B47B38A-C18E-4175-9BFC-BEB9B02FB52C}"/>
    <cellStyle name="Normal 2 4 5 4 5 4" xfId="10568" xr:uid="{E2A15AF0-02EF-4A93-949A-A1F6302C59F4}"/>
    <cellStyle name="Normal 2 4 5 4 5 5" xfId="18997" xr:uid="{7C09CCDD-A564-4497-85A6-B1672426A3FC}"/>
    <cellStyle name="Normal 2 4 5 4 6" xfId="2485" xr:uid="{00000000-0005-0000-0000-0000BE100000}"/>
    <cellStyle name="Normal 2 4 5 4 6 2" xfId="6770" xr:uid="{00000000-0005-0000-0000-0000BF100000}"/>
    <cellStyle name="Normal 2 4 5 4 6 2 2" xfId="15199" xr:uid="{AF0488B5-3E1F-458F-BA0D-A657015D6FE2}"/>
    <cellStyle name="Normal 2 4 5 4 6 2 3" xfId="23627" xr:uid="{9E8D650F-E021-47EB-AD2A-64B4415058A7}"/>
    <cellStyle name="Normal 2 4 5 4 6 3" xfId="10981" xr:uid="{38FC9C0F-8307-4E50-B34B-A3409F727C17}"/>
    <cellStyle name="Normal 2 4 5 4 6 4" xfId="19410" xr:uid="{A45660C0-B6D9-4AB8-8330-020729034775}"/>
    <cellStyle name="Normal 2 4 5 4 7" xfId="4704" xr:uid="{00000000-0005-0000-0000-0000C0100000}"/>
    <cellStyle name="Normal 2 4 5 4 7 2" xfId="13133" xr:uid="{C4A17FB8-E3F4-4F44-A1DC-BA9A20628095}"/>
    <cellStyle name="Normal 2 4 5 4 7 3" xfId="21561" xr:uid="{CA5878AE-F4DA-4693-97D5-096CB7C21626}"/>
    <cellStyle name="Normal 2 4 5 4 8" xfId="8915" xr:uid="{6E395B2C-A043-4355-A1F2-1DC3C20F887A}"/>
    <cellStyle name="Normal 2 4 5 4 9" xfId="17344" xr:uid="{37189970-8039-4128-B88F-81C911C38A1C}"/>
    <cellStyle name="Normal 2 4 5 5" xfId="793" xr:uid="{00000000-0005-0000-0000-0000C1100000}"/>
    <cellStyle name="Normal 2 4 5 5 2" xfId="3032" xr:uid="{00000000-0005-0000-0000-0000C2100000}"/>
    <cellStyle name="Normal 2 4 5 5 2 2" xfId="7256" xr:uid="{00000000-0005-0000-0000-0000C3100000}"/>
    <cellStyle name="Normal 2 4 5 5 2 2 2" xfId="15685" xr:uid="{CEE954AC-4F3A-4600-BACE-4445AD6FB076}"/>
    <cellStyle name="Normal 2 4 5 5 2 2 3" xfId="24113" xr:uid="{84665A7E-3EF9-4A55-A871-B56E3D925978}"/>
    <cellStyle name="Normal 2 4 5 5 2 3" xfId="11467" xr:uid="{1B4E4360-0FB7-4421-94E0-6B741B39DB38}"/>
    <cellStyle name="Normal 2 4 5 5 2 4" xfId="19896" xr:uid="{583A1546-3894-41FA-B4AA-5152040D45F3}"/>
    <cellStyle name="Normal 2 4 5 5 3" xfId="5111" xr:uid="{00000000-0005-0000-0000-0000C4100000}"/>
    <cellStyle name="Normal 2 4 5 5 3 2" xfId="13540" xr:uid="{F4497BFD-FF16-4C0B-812F-D7D902E8CD7B}"/>
    <cellStyle name="Normal 2 4 5 5 3 3" xfId="21968" xr:uid="{8BA4DC32-83F0-4701-9893-77F4F887833C}"/>
    <cellStyle name="Normal 2 4 5 5 4" xfId="9322" xr:uid="{D5D4D153-5F9C-441B-8067-7142C4A458F1}"/>
    <cellStyle name="Normal 2 4 5 5 5" xfId="17751" xr:uid="{EC87E822-F88A-4BE9-A23D-008BA413DA41}"/>
    <cellStyle name="Normal 2 4 5 6" xfId="1215" xr:uid="{00000000-0005-0000-0000-0000C5100000}"/>
    <cellStyle name="Normal 2 4 5 6 2" xfId="3445" xr:uid="{00000000-0005-0000-0000-0000C6100000}"/>
    <cellStyle name="Normal 2 4 5 6 2 2" xfId="7669" xr:uid="{00000000-0005-0000-0000-0000C7100000}"/>
    <cellStyle name="Normal 2 4 5 6 2 2 2" xfId="16098" xr:uid="{75167812-D094-4BBA-ADF2-6A1042BC056A}"/>
    <cellStyle name="Normal 2 4 5 6 2 2 3" xfId="24526" xr:uid="{409936C0-C134-4E37-89C2-EB508D2CB6AC}"/>
    <cellStyle name="Normal 2 4 5 6 2 3" xfId="11880" xr:uid="{FEB8ED2C-323E-4E18-B4E9-681FF3FB335A}"/>
    <cellStyle name="Normal 2 4 5 6 2 4" xfId="20309" xr:uid="{B969C1EC-BC08-4F56-8E6F-2BC3C7858ACA}"/>
    <cellStyle name="Normal 2 4 5 6 3" xfId="5524" xr:uid="{00000000-0005-0000-0000-0000C8100000}"/>
    <cellStyle name="Normal 2 4 5 6 3 2" xfId="13953" xr:uid="{FE724789-68B5-479F-9D7C-339DBA37FA81}"/>
    <cellStyle name="Normal 2 4 5 6 3 3" xfId="22381" xr:uid="{CD2334F0-7200-4AA4-9E7C-B5B7A9A40B90}"/>
    <cellStyle name="Normal 2 4 5 6 4" xfId="9735" xr:uid="{5B6583EF-0210-41C6-84D4-6BC7DD5C5080}"/>
    <cellStyle name="Normal 2 4 5 6 5" xfId="18164" xr:uid="{8C2D1AC2-6EEB-4401-81BB-BA5DB2FB5354}"/>
    <cellStyle name="Normal 2 4 5 7" xfId="1628" xr:uid="{00000000-0005-0000-0000-0000C9100000}"/>
    <cellStyle name="Normal 2 4 5 7 2" xfId="3858" xr:uid="{00000000-0005-0000-0000-0000CA100000}"/>
    <cellStyle name="Normal 2 4 5 7 2 2" xfId="8082" xr:uid="{00000000-0005-0000-0000-0000CB100000}"/>
    <cellStyle name="Normal 2 4 5 7 2 2 2" xfId="16511" xr:uid="{58D01D23-09DF-432E-8F7B-6DD94BC3744C}"/>
    <cellStyle name="Normal 2 4 5 7 2 2 3" xfId="24939" xr:uid="{0F475899-B728-471D-AD3A-70ADD898E6FB}"/>
    <cellStyle name="Normal 2 4 5 7 2 3" xfId="12293" xr:uid="{11FF4F49-BF6C-45E4-B73C-C25186C2C2AA}"/>
    <cellStyle name="Normal 2 4 5 7 2 4" xfId="20722" xr:uid="{F3E4EF33-3A36-49F6-A629-7BE2D2EDB412}"/>
    <cellStyle name="Normal 2 4 5 7 3" xfId="5937" xr:uid="{00000000-0005-0000-0000-0000CC100000}"/>
    <cellStyle name="Normal 2 4 5 7 3 2" xfId="14366" xr:uid="{5CB960DB-D6F7-44AA-B191-377842BB0EA9}"/>
    <cellStyle name="Normal 2 4 5 7 3 3" xfId="22794" xr:uid="{E1C6EFDF-9E65-46DC-8386-EBF0BB1F2461}"/>
    <cellStyle name="Normal 2 4 5 7 4" xfId="10148" xr:uid="{14B67649-F07D-4CA0-9DC0-DBE36D43979B}"/>
    <cellStyle name="Normal 2 4 5 7 5" xfId="18577" xr:uid="{70461309-FE41-4110-AA74-6B7B4D30032E}"/>
    <cellStyle name="Normal 2 4 5 8" xfId="2042" xr:uid="{00000000-0005-0000-0000-0000CD100000}"/>
    <cellStyle name="Normal 2 4 5 8 2" xfId="4271" xr:uid="{00000000-0005-0000-0000-0000CE100000}"/>
    <cellStyle name="Normal 2 4 5 8 2 2" xfId="8495" xr:uid="{00000000-0005-0000-0000-0000CF100000}"/>
    <cellStyle name="Normal 2 4 5 8 2 2 2" xfId="16924" xr:uid="{397C17E4-5609-42C6-A418-E0C34DAFB239}"/>
    <cellStyle name="Normal 2 4 5 8 2 2 3" xfId="25352" xr:uid="{EBB2E2B5-146C-4C38-A64B-E09A89D0B41D}"/>
    <cellStyle name="Normal 2 4 5 8 2 3" xfId="12706" xr:uid="{FAE0757D-931D-4894-B301-8689F36DD4FF}"/>
    <cellStyle name="Normal 2 4 5 8 2 4" xfId="21135" xr:uid="{AED1AC0D-FAE2-4E95-8FA7-2A3B0307757B}"/>
    <cellStyle name="Normal 2 4 5 8 3" xfId="6350" xr:uid="{00000000-0005-0000-0000-0000D0100000}"/>
    <cellStyle name="Normal 2 4 5 8 3 2" xfId="14779" xr:uid="{1A9EC9A1-7099-4B4E-B293-662C55EE31D3}"/>
    <cellStyle name="Normal 2 4 5 8 3 3" xfId="23207" xr:uid="{60A14503-927D-4EAD-83F6-6E1F881E97E6}"/>
    <cellStyle name="Normal 2 4 5 8 4" xfId="10561" xr:uid="{CD46F2E5-7A2D-4F31-A282-EAAC0EF0FDA6}"/>
    <cellStyle name="Normal 2 4 5 8 5" xfId="18990" xr:uid="{4FAD06D9-7478-4307-A92E-97FD4E37C77E}"/>
    <cellStyle name="Normal 2 4 5 9" xfId="2478" xr:uid="{00000000-0005-0000-0000-0000D1100000}"/>
    <cellStyle name="Normal 2 4 5 9 2" xfId="6763" xr:uid="{00000000-0005-0000-0000-0000D2100000}"/>
    <cellStyle name="Normal 2 4 5 9 2 2" xfId="15192" xr:uid="{840870DF-32CC-4F15-8C34-434CE065F4F5}"/>
    <cellStyle name="Normal 2 4 5 9 2 3" xfId="23620" xr:uid="{43D91F78-6DD2-4F60-9D90-054E11F1CC7C}"/>
    <cellStyle name="Normal 2 4 5 9 3" xfId="10974" xr:uid="{C12507E1-0944-42FA-BFBD-29BC602C44CF}"/>
    <cellStyle name="Normal 2 4 5 9 4" xfId="19403" xr:uid="{8F0A3230-A22B-4AE0-8F9B-4DC2805341B0}"/>
    <cellStyle name="Normal 2 4 6" xfId="311" xr:uid="{00000000-0005-0000-0000-0000D3100000}"/>
    <cellStyle name="Normal 2 4 7" xfId="312" xr:uid="{00000000-0005-0000-0000-0000D4100000}"/>
    <cellStyle name="Normal 2 4 7 10" xfId="17345" xr:uid="{C54E6400-A7BB-4D8C-A14A-8E7830A8D761}"/>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2 2 2" xfId="15694" xr:uid="{24EB18EE-4DAD-4C1D-AD03-67C08AC66246}"/>
    <cellStyle name="Normal 2 4 7 2 2 2 2 3" xfId="24122" xr:uid="{B96EAC07-0C05-4C3B-A23A-711A4C8BE2F9}"/>
    <cellStyle name="Normal 2 4 7 2 2 2 3" xfId="11476" xr:uid="{AB4A3FFE-3455-40D3-97B3-20C5127CE787}"/>
    <cellStyle name="Normal 2 4 7 2 2 2 4" xfId="19905" xr:uid="{6F2EB990-67EB-48A2-AA04-1A6DD0B2567F}"/>
    <cellStyle name="Normal 2 4 7 2 2 3" xfId="5120" xr:uid="{00000000-0005-0000-0000-0000D9100000}"/>
    <cellStyle name="Normal 2 4 7 2 2 3 2" xfId="13549" xr:uid="{D24ACADB-B21A-43DD-B85A-B9A31AE2F790}"/>
    <cellStyle name="Normal 2 4 7 2 2 3 3" xfId="21977" xr:uid="{1A76DA02-8C56-4B6C-A1F3-95B0C4813F62}"/>
    <cellStyle name="Normal 2 4 7 2 2 4" xfId="9331" xr:uid="{9DC8049C-18BB-41E4-807C-E3C1B2E09DEE}"/>
    <cellStyle name="Normal 2 4 7 2 2 5" xfId="17760" xr:uid="{0E1C0A39-C0C6-4D90-977A-B39F2CD850BA}"/>
    <cellStyle name="Normal 2 4 7 2 3" xfId="1224" xr:uid="{00000000-0005-0000-0000-0000DA100000}"/>
    <cellStyle name="Normal 2 4 7 2 3 2" xfId="3454" xr:uid="{00000000-0005-0000-0000-0000DB100000}"/>
    <cellStyle name="Normal 2 4 7 2 3 2 2" xfId="7678" xr:uid="{00000000-0005-0000-0000-0000DC100000}"/>
    <cellStyle name="Normal 2 4 7 2 3 2 2 2" xfId="16107" xr:uid="{89FA2490-6FF4-47C2-8669-437AC63C0C16}"/>
    <cellStyle name="Normal 2 4 7 2 3 2 2 3" xfId="24535" xr:uid="{26522BC4-BFCD-4FA5-804F-E7C64580A551}"/>
    <cellStyle name="Normal 2 4 7 2 3 2 3" xfId="11889" xr:uid="{A6D67ACD-8CCA-40AF-9B58-0B8EC7BE885C}"/>
    <cellStyle name="Normal 2 4 7 2 3 2 4" xfId="20318" xr:uid="{5F0977E6-1D47-446F-9C68-BF718203113F}"/>
    <cellStyle name="Normal 2 4 7 2 3 3" xfId="5533" xr:uid="{00000000-0005-0000-0000-0000DD100000}"/>
    <cellStyle name="Normal 2 4 7 2 3 3 2" xfId="13962" xr:uid="{9763CF80-BA3A-4BF8-9451-7A948CB5CCCD}"/>
    <cellStyle name="Normal 2 4 7 2 3 3 3" xfId="22390" xr:uid="{F378A6D2-0288-4434-820C-9BBB78CE0473}"/>
    <cellStyle name="Normal 2 4 7 2 3 4" xfId="9744" xr:uid="{A5351DE1-BC93-4FBE-8D56-7A0B0D1001CC}"/>
    <cellStyle name="Normal 2 4 7 2 3 5" xfId="18173" xr:uid="{E1CDAC49-F958-4963-87EE-9B4BF8E4DBEC}"/>
    <cellStyle name="Normal 2 4 7 2 4" xfId="1637" xr:uid="{00000000-0005-0000-0000-0000DE100000}"/>
    <cellStyle name="Normal 2 4 7 2 4 2" xfId="3867" xr:uid="{00000000-0005-0000-0000-0000DF100000}"/>
    <cellStyle name="Normal 2 4 7 2 4 2 2" xfId="8091" xr:uid="{00000000-0005-0000-0000-0000E0100000}"/>
    <cellStyle name="Normal 2 4 7 2 4 2 2 2" xfId="16520" xr:uid="{D808773E-DF55-41F1-B536-198B33FB6C98}"/>
    <cellStyle name="Normal 2 4 7 2 4 2 2 3" xfId="24948" xr:uid="{50488B95-51AD-4DBD-A1B3-C4CC43588B2E}"/>
    <cellStyle name="Normal 2 4 7 2 4 2 3" xfId="12302" xr:uid="{C8D28924-94E3-43D2-9396-1DEAE4053472}"/>
    <cellStyle name="Normal 2 4 7 2 4 2 4" xfId="20731" xr:uid="{EDF8CA46-35E2-407A-ADB9-C9CB9B7D5821}"/>
    <cellStyle name="Normal 2 4 7 2 4 3" xfId="5946" xr:uid="{00000000-0005-0000-0000-0000E1100000}"/>
    <cellStyle name="Normal 2 4 7 2 4 3 2" xfId="14375" xr:uid="{F2D4C01A-A33A-4DFC-A2AA-53285E3B0EEB}"/>
    <cellStyle name="Normal 2 4 7 2 4 3 3" xfId="22803" xr:uid="{6DD0010E-7F8F-49B8-8184-63E3E078A90B}"/>
    <cellStyle name="Normal 2 4 7 2 4 4" xfId="10157" xr:uid="{0DDDA34A-D3CA-4BF2-A9DC-DC35AACB0EE8}"/>
    <cellStyle name="Normal 2 4 7 2 4 5" xfId="18586" xr:uid="{1E59FB6D-6B33-4D84-8510-AEF1ADA183F7}"/>
    <cellStyle name="Normal 2 4 7 2 5" xfId="2051" xr:uid="{00000000-0005-0000-0000-0000E2100000}"/>
    <cellStyle name="Normal 2 4 7 2 5 2" xfId="4280" xr:uid="{00000000-0005-0000-0000-0000E3100000}"/>
    <cellStyle name="Normal 2 4 7 2 5 2 2" xfId="8504" xr:uid="{00000000-0005-0000-0000-0000E4100000}"/>
    <cellStyle name="Normal 2 4 7 2 5 2 2 2" xfId="16933" xr:uid="{35657357-91E2-4FB7-9C5B-2E8732C19C01}"/>
    <cellStyle name="Normal 2 4 7 2 5 2 2 3" xfId="25361" xr:uid="{4893F815-07CA-4760-BAFD-5B6F14456C20}"/>
    <cellStyle name="Normal 2 4 7 2 5 2 3" xfId="12715" xr:uid="{1F6919A9-C5FE-405D-8E4B-7165D4EC4AA9}"/>
    <cellStyle name="Normal 2 4 7 2 5 2 4" xfId="21144" xr:uid="{CEEB6B16-B709-4221-B672-6A76F21C3CB5}"/>
    <cellStyle name="Normal 2 4 7 2 5 3" xfId="6359" xr:uid="{00000000-0005-0000-0000-0000E5100000}"/>
    <cellStyle name="Normal 2 4 7 2 5 3 2" xfId="14788" xr:uid="{15DAC874-DE3B-4B1E-B6CB-A283A01A7197}"/>
    <cellStyle name="Normal 2 4 7 2 5 3 3" xfId="23216" xr:uid="{CDC238C2-C3AE-41F2-9CFA-E25A6B770723}"/>
    <cellStyle name="Normal 2 4 7 2 5 4" xfId="10570" xr:uid="{47350799-665C-4C97-AAA2-5672B741FC0B}"/>
    <cellStyle name="Normal 2 4 7 2 5 5" xfId="18999" xr:uid="{062E2380-A33B-4004-8D04-FED68A1A2D4F}"/>
    <cellStyle name="Normal 2 4 7 2 6" xfId="2487" xr:uid="{00000000-0005-0000-0000-0000E6100000}"/>
    <cellStyle name="Normal 2 4 7 2 6 2" xfId="6772" xr:uid="{00000000-0005-0000-0000-0000E7100000}"/>
    <cellStyle name="Normal 2 4 7 2 6 2 2" xfId="15201" xr:uid="{3998144E-1A3B-474D-89B0-72A0C5515836}"/>
    <cellStyle name="Normal 2 4 7 2 6 2 3" xfId="23629" xr:uid="{AB41DCEE-31D4-4B25-A933-D6995220697C}"/>
    <cellStyle name="Normal 2 4 7 2 6 3" xfId="10983" xr:uid="{A56BEF90-06DF-4B18-B464-923F8779EA35}"/>
    <cellStyle name="Normal 2 4 7 2 6 4" xfId="19412" xr:uid="{F36E3836-02BA-4323-80F6-B73195D4B1A3}"/>
    <cellStyle name="Normal 2 4 7 2 7" xfId="4706" xr:uid="{00000000-0005-0000-0000-0000E8100000}"/>
    <cellStyle name="Normal 2 4 7 2 7 2" xfId="13135" xr:uid="{C4C7134C-96A4-40C3-837F-FC80C55B38F7}"/>
    <cellStyle name="Normal 2 4 7 2 7 3" xfId="21563" xr:uid="{17E5515F-98A4-4A19-A7A0-AE2EBC56492A}"/>
    <cellStyle name="Normal 2 4 7 2 8" xfId="8917" xr:uid="{1821FD68-8867-4ABE-B9D8-51EC7D5CC8E8}"/>
    <cellStyle name="Normal 2 4 7 2 9" xfId="17346" xr:uid="{525BB5FC-6B75-4A17-9B5B-CF3DDF1B2786}"/>
    <cellStyle name="Normal 2 4 7 3" xfId="801" xr:uid="{00000000-0005-0000-0000-0000E9100000}"/>
    <cellStyle name="Normal 2 4 7 3 2" xfId="3040" xr:uid="{00000000-0005-0000-0000-0000EA100000}"/>
    <cellStyle name="Normal 2 4 7 3 2 2" xfId="7264" xr:uid="{00000000-0005-0000-0000-0000EB100000}"/>
    <cellStyle name="Normal 2 4 7 3 2 2 2" xfId="15693" xr:uid="{B26C503E-B683-428D-84FF-36BE41FB66F3}"/>
    <cellStyle name="Normal 2 4 7 3 2 2 3" xfId="24121" xr:uid="{9BFB27C4-1531-41BD-84E6-3FB4D244B359}"/>
    <cellStyle name="Normal 2 4 7 3 2 3" xfId="11475" xr:uid="{7279CBAC-AD13-46CC-976D-FB910947E2EC}"/>
    <cellStyle name="Normal 2 4 7 3 2 4" xfId="19904" xr:uid="{7D5F61BC-2F60-4546-A58E-518672EB9B52}"/>
    <cellStyle name="Normal 2 4 7 3 3" xfId="5119" xr:uid="{00000000-0005-0000-0000-0000EC100000}"/>
    <cellStyle name="Normal 2 4 7 3 3 2" xfId="13548" xr:uid="{DFAAC1A7-C84F-4A25-8179-D93B19C297BB}"/>
    <cellStyle name="Normal 2 4 7 3 3 3" xfId="21976" xr:uid="{B761E756-8D49-43ED-BBA7-0EA402139ACC}"/>
    <cellStyle name="Normal 2 4 7 3 4" xfId="9330" xr:uid="{76CD3366-59CB-440E-91A8-10ABD2D3F214}"/>
    <cellStyle name="Normal 2 4 7 3 5" xfId="17759" xr:uid="{5FDE6EB5-B30B-4F9A-9DB4-8B1BCCF55F82}"/>
    <cellStyle name="Normal 2 4 7 4" xfId="1223" xr:uid="{00000000-0005-0000-0000-0000ED100000}"/>
    <cellStyle name="Normal 2 4 7 4 2" xfId="3453" xr:uid="{00000000-0005-0000-0000-0000EE100000}"/>
    <cellStyle name="Normal 2 4 7 4 2 2" xfId="7677" xr:uid="{00000000-0005-0000-0000-0000EF100000}"/>
    <cellStyle name="Normal 2 4 7 4 2 2 2" xfId="16106" xr:uid="{0EA0CA40-F684-407C-9FA6-4F96F208C02E}"/>
    <cellStyle name="Normal 2 4 7 4 2 2 3" xfId="24534" xr:uid="{77A938E4-CDF5-47C6-9FEE-DCBC8E72C5C4}"/>
    <cellStyle name="Normal 2 4 7 4 2 3" xfId="11888" xr:uid="{3E0DBB6C-661A-4639-8A94-E60A7AE1FB17}"/>
    <cellStyle name="Normal 2 4 7 4 2 4" xfId="20317" xr:uid="{F68B9A27-53C6-4168-ACF3-CC6F3744FC67}"/>
    <cellStyle name="Normal 2 4 7 4 3" xfId="5532" xr:uid="{00000000-0005-0000-0000-0000F0100000}"/>
    <cellStyle name="Normal 2 4 7 4 3 2" xfId="13961" xr:uid="{2535E256-1522-427F-9608-C17D063EF789}"/>
    <cellStyle name="Normal 2 4 7 4 3 3" xfId="22389" xr:uid="{3081E1FE-B695-4B6F-ACA5-09C7D5227DE8}"/>
    <cellStyle name="Normal 2 4 7 4 4" xfId="9743" xr:uid="{E272461D-6E75-4FFE-B1A9-2F6E35AB43BB}"/>
    <cellStyle name="Normal 2 4 7 4 5" xfId="18172" xr:uid="{10CABF8B-0CB7-47AC-8EED-A8D95AD870DB}"/>
    <cellStyle name="Normal 2 4 7 5" xfId="1636" xr:uid="{00000000-0005-0000-0000-0000F1100000}"/>
    <cellStyle name="Normal 2 4 7 5 2" xfId="3866" xr:uid="{00000000-0005-0000-0000-0000F2100000}"/>
    <cellStyle name="Normal 2 4 7 5 2 2" xfId="8090" xr:uid="{00000000-0005-0000-0000-0000F3100000}"/>
    <cellStyle name="Normal 2 4 7 5 2 2 2" xfId="16519" xr:uid="{906E05CF-E901-4385-9E6F-0238BD5AB619}"/>
    <cellStyle name="Normal 2 4 7 5 2 2 3" xfId="24947" xr:uid="{B2EB1C24-C566-47E3-866E-00FF037521F2}"/>
    <cellStyle name="Normal 2 4 7 5 2 3" xfId="12301" xr:uid="{8FDA1A85-AC7F-44A5-90E5-3F6EDE675E49}"/>
    <cellStyle name="Normal 2 4 7 5 2 4" xfId="20730" xr:uid="{08E15BE8-AC7D-4569-A860-1C4E5C55D3C0}"/>
    <cellStyle name="Normal 2 4 7 5 3" xfId="5945" xr:uid="{00000000-0005-0000-0000-0000F4100000}"/>
    <cellStyle name="Normal 2 4 7 5 3 2" xfId="14374" xr:uid="{20F27216-7EAD-411F-983D-B8562C7F90B1}"/>
    <cellStyle name="Normal 2 4 7 5 3 3" xfId="22802" xr:uid="{D1EB18E4-C77F-4D30-B021-C3C23F7E753D}"/>
    <cellStyle name="Normal 2 4 7 5 4" xfId="10156" xr:uid="{DA5F3B82-93CC-4EF5-9245-26D5EA4C07F7}"/>
    <cellStyle name="Normal 2 4 7 5 5" xfId="18585" xr:uid="{4C07E43F-175E-4449-9537-59C9D15F7F99}"/>
    <cellStyle name="Normal 2 4 7 6" xfId="2050" xr:uid="{00000000-0005-0000-0000-0000F5100000}"/>
    <cellStyle name="Normal 2 4 7 6 2" xfId="4279" xr:uid="{00000000-0005-0000-0000-0000F6100000}"/>
    <cellStyle name="Normal 2 4 7 6 2 2" xfId="8503" xr:uid="{00000000-0005-0000-0000-0000F7100000}"/>
    <cellStyle name="Normal 2 4 7 6 2 2 2" xfId="16932" xr:uid="{3970750A-C1DC-4181-9E59-2D800498B724}"/>
    <cellStyle name="Normal 2 4 7 6 2 2 3" xfId="25360" xr:uid="{F7FB9F91-309A-4083-990E-24BCA26B4100}"/>
    <cellStyle name="Normal 2 4 7 6 2 3" xfId="12714" xr:uid="{1207309A-C358-4B6B-90DC-FCE7AC418523}"/>
    <cellStyle name="Normal 2 4 7 6 2 4" xfId="21143" xr:uid="{6AAAB3D2-B673-4331-AC88-B7273B8E47C3}"/>
    <cellStyle name="Normal 2 4 7 6 3" xfId="6358" xr:uid="{00000000-0005-0000-0000-0000F8100000}"/>
    <cellStyle name="Normal 2 4 7 6 3 2" xfId="14787" xr:uid="{8A9F79DD-F164-419A-922F-166B117DF450}"/>
    <cellStyle name="Normal 2 4 7 6 3 3" xfId="23215" xr:uid="{3E6B8E59-0FA7-419C-A426-C8812AB47ABD}"/>
    <cellStyle name="Normal 2 4 7 6 4" xfId="10569" xr:uid="{6542F100-33CA-4AB2-B64B-B087B22C88CA}"/>
    <cellStyle name="Normal 2 4 7 6 5" xfId="18998" xr:uid="{02AC4CCA-3EB6-4B4C-9B02-816C491FB1ED}"/>
    <cellStyle name="Normal 2 4 7 7" xfId="2486" xr:uid="{00000000-0005-0000-0000-0000F9100000}"/>
    <cellStyle name="Normal 2 4 7 7 2" xfId="6771" xr:uid="{00000000-0005-0000-0000-0000FA100000}"/>
    <cellStyle name="Normal 2 4 7 7 2 2" xfId="15200" xr:uid="{7D0B14A6-8252-4134-A4F7-A5BF77409377}"/>
    <cellStyle name="Normal 2 4 7 7 2 3" xfId="23628" xr:uid="{65C9F13F-15F1-49F6-BF5E-783C84A7A421}"/>
    <cellStyle name="Normal 2 4 7 7 3" xfId="10982" xr:uid="{480996FB-6B88-4611-ACB6-C2A74746B5D6}"/>
    <cellStyle name="Normal 2 4 7 7 4" xfId="19411" xr:uid="{CC75AA54-6B1D-4C36-97D7-B057360F8455}"/>
    <cellStyle name="Normal 2 4 7 8" xfId="4705" xr:uid="{00000000-0005-0000-0000-0000FB100000}"/>
    <cellStyle name="Normal 2 4 7 8 2" xfId="13134" xr:uid="{701E4E41-B934-4A61-A12A-BB2C51C5B950}"/>
    <cellStyle name="Normal 2 4 7 8 3" xfId="21562" xr:uid="{C8FA8281-052C-41E2-AC1B-D76A8F4C579B}"/>
    <cellStyle name="Normal 2 4 7 9" xfId="8916" xr:uid="{79E431B2-B039-4BCD-A19C-CE59965E5409}"/>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2 2 2" xfId="15695" xr:uid="{3EF1173A-2DC6-410B-B1FC-63D0BF905C3B}"/>
    <cellStyle name="Normal 2 4 8 2 2 2 3" xfId="24123" xr:uid="{62E32E21-0A31-4B01-8B79-A746B55044E6}"/>
    <cellStyle name="Normal 2 4 8 2 2 3" xfId="11477" xr:uid="{86F192C4-4BBB-4EF4-BCD3-9CC3195391D4}"/>
    <cellStyle name="Normal 2 4 8 2 2 4" xfId="19906" xr:uid="{9C0EF801-2014-47D4-B888-CC170FB7BCBA}"/>
    <cellStyle name="Normal 2 4 8 2 3" xfId="5121" xr:uid="{00000000-0005-0000-0000-000000110000}"/>
    <cellStyle name="Normal 2 4 8 2 3 2" xfId="13550" xr:uid="{C49B0910-D9AF-4C6A-A6D1-232BC26D9B0F}"/>
    <cellStyle name="Normal 2 4 8 2 3 3" xfId="21978" xr:uid="{772CEF30-820D-4313-B63D-FF3DC4D59C4B}"/>
    <cellStyle name="Normal 2 4 8 2 4" xfId="9332" xr:uid="{43720F14-7F74-4794-A28D-7400E25ABCEA}"/>
    <cellStyle name="Normal 2 4 8 2 5" xfId="17761" xr:uid="{DA6AE3D9-0669-4427-AE16-A8C3CCCA1CDA}"/>
    <cellStyle name="Normal 2 4 8 3" xfId="1225" xr:uid="{00000000-0005-0000-0000-000001110000}"/>
    <cellStyle name="Normal 2 4 8 3 2" xfId="3455" xr:uid="{00000000-0005-0000-0000-000002110000}"/>
    <cellStyle name="Normal 2 4 8 3 2 2" xfId="7679" xr:uid="{00000000-0005-0000-0000-000003110000}"/>
    <cellStyle name="Normal 2 4 8 3 2 2 2" xfId="16108" xr:uid="{CF9234C4-E463-4243-AC80-4EB79215C002}"/>
    <cellStyle name="Normal 2 4 8 3 2 2 3" xfId="24536" xr:uid="{27A35A8B-E333-4984-8461-18E8D6E5F822}"/>
    <cellStyle name="Normal 2 4 8 3 2 3" xfId="11890" xr:uid="{3A32A89D-3566-483C-A921-0AEB589BB3B1}"/>
    <cellStyle name="Normal 2 4 8 3 2 4" xfId="20319" xr:uid="{DDB23A82-D96B-4765-91BD-D024DC709F3E}"/>
    <cellStyle name="Normal 2 4 8 3 3" xfId="5534" xr:uid="{00000000-0005-0000-0000-000004110000}"/>
    <cellStyle name="Normal 2 4 8 3 3 2" xfId="13963" xr:uid="{8DCE75E6-F27B-46DA-B854-DAA006CB7FD9}"/>
    <cellStyle name="Normal 2 4 8 3 3 3" xfId="22391" xr:uid="{00141489-D334-427E-83E5-7124156F51F5}"/>
    <cellStyle name="Normal 2 4 8 3 4" xfId="9745" xr:uid="{FD885DB0-60BB-44FD-841C-57E9198684B5}"/>
    <cellStyle name="Normal 2 4 8 3 5" xfId="18174" xr:uid="{0476A441-E724-4EEC-8F98-46A074A51155}"/>
    <cellStyle name="Normal 2 4 8 4" xfId="1638" xr:uid="{00000000-0005-0000-0000-000005110000}"/>
    <cellStyle name="Normal 2 4 8 4 2" xfId="3868" xr:uid="{00000000-0005-0000-0000-000006110000}"/>
    <cellStyle name="Normal 2 4 8 4 2 2" xfId="8092" xr:uid="{00000000-0005-0000-0000-000007110000}"/>
    <cellStyle name="Normal 2 4 8 4 2 2 2" xfId="16521" xr:uid="{8B244718-AA5E-4FE8-BD8D-38412D138E0D}"/>
    <cellStyle name="Normal 2 4 8 4 2 2 3" xfId="24949" xr:uid="{6F895313-C4DF-44DB-96D1-0759A5F38F1F}"/>
    <cellStyle name="Normal 2 4 8 4 2 3" xfId="12303" xr:uid="{880F3AD2-E303-4A4E-AD8A-A99C6ADBB234}"/>
    <cellStyle name="Normal 2 4 8 4 2 4" xfId="20732" xr:uid="{407FA29E-7B14-4AFD-A873-9CDC483706E2}"/>
    <cellStyle name="Normal 2 4 8 4 3" xfId="5947" xr:uid="{00000000-0005-0000-0000-000008110000}"/>
    <cellStyle name="Normal 2 4 8 4 3 2" xfId="14376" xr:uid="{CFF51EBB-CF4D-44D3-B341-AC3B19DC359F}"/>
    <cellStyle name="Normal 2 4 8 4 3 3" xfId="22804" xr:uid="{290E2F50-D7C5-4C63-8331-1AE8171B1019}"/>
    <cellStyle name="Normal 2 4 8 4 4" xfId="10158" xr:uid="{AEF1226C-7646-4621-A874-C9A1A4204C9F}"/>
    <cellStyle name="Normal 2 4 8 4 5" xfId="18587" xr:uid="{78AD751A-C4AB-4C75-B362-ECEE45FD441E}"/>
    <cellStyle name="Normal 2 4 8 5" xfId="2052" xr:uid="{00000000-0005-0000-0000-000009110000}"/>
    <cellStyle name="Normal 2 4 8 5 2" xfId="4281" xr:uid="{00000000-0005-0000-0000-00000A110000}"/>
    <cellStyle name="Normal 2 4 8 5 2 2" xfId="8505" xr:uid="{00000000-0005-0000-0000-00000B110000}"/>
    <cellStyle name="Normal 2 4 8 5 2 2 2" xfId="16934" xr:uid="{98CDA555-E6C4-4F79-A9B6-70CB445F2EDE}"/>
    <cellStyle name="Normal 2 4 8 5 2 2 3" xfId="25362" xr:uid="{1D38613C-EA1B-4408-8FEB-DCADCC9452A1}"/>
    <cellStyle name="Normal 2 4 8 5 2 3" xfId="12716" xr:uid="{10007D45-8D72-4117-AA7F-374C0FDD4796}"/>
    <cellStyle name="Normal 2 4 8 5 2 4" xfId="21145" xr:uid="{D381337F-56D7-4A38-AC55-9ECF9EC73A5D}"/>
    <cellStyle name="Normal 2 4 8 5 3" xfId="6360" xr:uid="{00000000-0005-0000-0000-00000C110000}"/>
    <cellStyle name="Normal 2 4 8 5 3 2" xfId="14789" xr:uid="{B0126D72-C7C6-4BF5-B280-FBC67F6C38C8}"/>
    <cellStyle name="Normal 2 4 8 5 3 3" xfId="23217" xr:uid="{B952A388-D36C-4274-B752-D900FB1B51A1}"/>
    <cellStyle name="Normal 2 4 8 5 4" xfId="10571" xr:uid="{4C62A3C6-0C4F-43AE-AEEF-77A28E3B85B5}"/>
    <cellStyle name="Normal 2 4 8 5 5" xfId="19000" xr:uid="{3B244DD8-BAC9-45D4-97C2-510B6F584200}"/>
    <cellStyle name="Normal 2 4 8 6" xfId="2488" xr:uid="{00000000-0005-0000-0000-00000D110000}"/>
    <cellStyle name="Normal 2 4 8 6 2" xfId="6773" xr:uid="{00000000-0005-0000-0000-00000E110000}"/>
    <cellStyle name="Normal 2 4 8 6 2 2" xfId="15202" xr:uid="{D67B8F25-78B2-4292-84BC-34286E6646A0}"/>
    <cellStyle name="Normal 2 4 8 6 2 3" xfId="23630" xr:uid="{FE561533-72A5-4C86-9314-48F48A289E88}"/>
    <cellStyle name="Normal 2 4 8 6 3" xfId="10984" xr:uid="{08343943-4A96-4E3E-8945-799ADEF55E55}"/>
    <cellStyle name="Normal 2 4 8 6 4" xfId="19413" xr:uid="{51EB5B24-2671-4F78-9EC1-B6A62E7DFE0F}"/>
    <cellStyle name="Normal 2 4 8 7" xfId="4707" xr:uid="{00000000-0005-0000-0000-00000F110000}"/>
    <cellStyle name="Normal 2 4 8 7 2" xfId="13136" xr:uid="{0E1A62A9-8E76-409A-B7C5-5D5B76427129}"/>
    <cellStyle name="Normal 2 4 8 7 3" xfId="21564" xr:uid="{B249847C-86A7-4108-925E-0D831A6D3473}"/>
    <cellStyle name="Normal 2 4 8 8" xfId="8918" xr:uid="{983EDB24-895D-4316-A662-9F487BC715A7}"/>
    <cellStyle name="Normal 2 4 8 9" xfId="17347" xr:uid="{D1E872CC-692F-4D00-848F-27AE60D005BD}"/>
    <cellStyle name="Normal 2 5" xfId="315" xr:uid="{00000000-0005-0000-0000-000010110000}"/>
    <cellStyle name="Normal 2 5 10" xfId="4708" xr:uid="{00000000-0005-0000-0000-000011110000}"/>
    <cellStyle name="Normal 2 5 10 2" xfId="13137" xr:uid="{AFB91640-B969-446C-BF3E-A6E63E3CFD09}"/>
    <cellStyle name="Normal 2 5 10 3" xfId="21565" xr:uid="{6DEA4478-59EF-4DE7-B1AC-C3BB2B2C5E4B}"/>
    <cellStyle name="Normal 2 5 11" xfId="8919" xr:uid="{6118DD15-6D3F-4320-B0C9-BC63AE227559}"/>
    <cellStyle name="Normal 2 5 12" xfId="17348" xr:uid="{9F746518-5FF9-4220-B9DF-E8B3D412DAC4}"/>
    <cellStyle name="Normal 2 5 2" xfId="316" xr:uid="{00000000-0005-0000-0000-000012110000}"/>
    <cellStyle name="Normal 2 5 3" xfId="317" xr:uid="{00000000-0005-0000-0000-000013110000}"/>
    <cellStyle name="Normal 2 5 4" xfId="318" xr:uid="{00000000-0005-0000-0000-000014110000}"/>
    <cellStyle name="Normal 2 5 4 10" xfId="8920" xr:uid="{A738F161-731F-414A-A8E0-624C2F27DA90}"/>
    <cellStyle name="Normal 2 5 4 11" xfId="17349" xr:uid="{7976DDA5-F361-4EAF-954C-B55C0114D40D}"/>
    <cellStyle name="Normal 2 5 4 2" xfId="319" xr:uid="{00000000-0005-0000-0000-000015110000}"/>
    <cellStyle name="Normal 2 5 4 2 10" xfId="17350" xr:uid="{4F2F4070-19E4-44C0-AEA7-B1B480156316}"/>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2 2 2" xfId="15699" xr:uid="{BDAF6604-F318-471D-B3DC-CB7AB58A68FE}"/>
    <cellStyle name="Normal 2 5 4 2 2 2 2 2 3" xfId="24127" xr:uid="{FEC0BA3F-C97E-49B0-9C8C-EA7AB145A276}"/>
    <cellStyle name="Normal 2 5 4 2 2 2 2 3" xfId="11481" xr:uid="{E6072F1A-E818-4333-B995-7DD8A1F7A1A9}"/>
    <cellStyle name="Normal 2 5 4 2 2 2 2 4" xfId="19910" xr:uid="{2F6BF1F5-76E4-4918-B88A-EF3B072FA0BF}"/>
    <cellStyle name="Normal 2 5 4 2 2 2 3" xfId="5125" xr:uid="{00000000-0005-0000-0000-00001A110000}"/>
    <cellStyle name="Normal 2 5 4 2 2 2 3 2" xfId="13554" xr:uid="{9D83A817-C2DF-4889-B294-8BD38792700C}"/>
    <cellStyle name="Normal 2 5 4 2 2 2 3 3" xfId="21982" xr:uid="{25B77D57-9508-4B1F-946F-93B1E9BC1F7C}"/>
    <cellStyle name="Normal 2 5 4 2 2 2 4" xfId="9336" xr:uid="{AA2D288A-4093-4D48-850F-FA09004B2A9E}"/>
    <cellStyle name="Normal 2 5 4 2 2 2 5" xfId="17765" xr:uid="{A2413863-CF6C-487B-B6B3-AB6AF0FDB501}"/>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2 2 2" xfId="16112" xr:uid="{9E7F2516-9935-47BA-9677-59C966E0D441}"/>
    <cellStyle name="Normal 2 5 4 2 2 3 2 2 3" xfId="24540" xr:uid="{C98FE7D4-D9E7-49C3-9242-31CE1AA929A6}"/>
    <cellStyle name="Normal 2 5 4 2 2 3 2 3" xfId="11894" xr:uid="{4BA3667B-57E0-499A-AE06-3514C835B052}"/>
    <cellStyle name="Normal 2 5 4 2 2 3 2 4" xfId="20323" xr:uid="{B7015A4F-0CF7-402C-938C-6117E34B1744}"/>
    <cellStyle name="Normal 2 5 4 2 2 3 3" xfId="5538" xr:uid="{00000000-0005-0000-0000-00001E110000}"/>
    <cellStyle name="Normal 2 5 4 2 2 3 3 2" xfId="13967" xr:uid="{2A1CEEE2-C638-463B-B03F-2CA0A9653F17}"/>
    <cellStyle name="Normal 2 5 4 2 2 3 3 3" xfId="22395" xr:uid="{297CF4A6-6596-46E7-9AA7-8DC4F73B401D}"/>
    <cellStyle name="Normal 2 5 4 2 2 3 4" xfId="9749" xr:uid="{54035B22-D1D3-4884-8244-68CA92E85AC1}"/>
    <cellStyle name="Normal 2 5 4 2 2 3 5" xfId="18178" xr:uid="{079175EF-1B47-40FB-8A7C-BED37B0BF74E}"/>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2 2 2" xfId="16525" xr:uid="{843C4001-DBB6-46A0-973E-CBDDBFCC79A2}"/>
    <cellStyle name="Normal 2 5 4 2 2 4 2 2 3" xfId="24953" xr:uid="{AEE1BF20-E9FD-43F7-BD89-F4B0786D6386}"/>
    <cellStyle name="Normal 2 5 4 2 2 4 2 3" xfId="12307" xr:uid="{A8D45C34-168B-43E2-8C3D-6E9A1D11DFF5}"/>
    <cellStyle name="Normal 2 5 4 2 2 4 2 4" xfId="20736" xr:uid="{458B97A4-AEFA-4408-B99D-7BCCA6E1EF69}"/>
    <cellStyle name="Normal 2 5 4 2 2 4 3" xfId="5951" xr:uid="{00000000-0005-0000-0000-000022110000}"/>
    <cellStyle name="Normal 2 5 4 2 2 4 3 2" xfId="14380" xr:uid="{06A84EF3-491F-48C0-B490-51F0E15D1FF4}"/>
    <cellStyle name="Normal 2 5 4 2 2 4 3 3" xfId="22808" xr:uid="{B434F5A7-B4FC-477C-8565-7E22A2E14F98}"/>
    <cellStyle name="Normal 2 5 4 2 2 4 4" xfId="10162" xr:uid="{04E2B9F9-EB09-458C-B880-2A7611F10053}"/>
    <cellStyle name="Normal 2 5 4 2 2 4 5" xfId="18591" xr:uid="{F32472ED-E0E6-4CD6-B274-A781694B7611}"/>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2 2 2" xfId="16938" xr:uid="{8CCF0B6B-BD67-40FA-927C-5B9928451351}"/>
    <cellStyle name="Normal 2 5 4 2 2 5 2 2 3" xfId="25366" xr:uid="{990EA118-70D4-4F85-B37C-E506328D4443}"/>
    <cellStyle name="Normal 2 5 4 2 2 5 2 3" xfId="12720" xr:uid="{D7EEEB15-21D1-4C94-9D2A-3597849C21C9}"/>
    <cellStyle name="Normal 2 5 4 2 2 5 2 4" xfId="21149" xr:uid="{82555CE1-3423-4730-99D8-58DEAB81C522}"/>
    <cellStyle name="Normal 2 5 4 2 2 5 3" xfId="6364" xr:uid="{00000000-0005-0000-0000-000026110000}"/>
    <cellStyle name="Normal 2 5 4 2 2 5 3 2" xfId="14793" xr:uid="{6A6A89F9-51CE-4407-8806-6F50420631F5}"/>
    <cellStyle name="Normal 2 5 4 2 2 5 3 3" xfId="23221" xr:uid="{85FED29F-9342-40FD-A10B-303C5831C2E1}"/>
    <cellStyle name="Normal 2 5 4 2 2 5 4" xfId="10575" xr:uid="{4445B612-305A-41AA-9A7B-3D3887902D01}"/>
    <cellStyle name="Normal 2 5 4 2 2 5 5" xfId="19004" xr:uid="{08C02413-29AF-43D3-B752-E46E1909BB62}"/>
    <cellStyle name="Normal 2 5 4 2 2 6" xfId="2492" xr:uid="{00000000-0005-0000-0000-000027110000}"/>
    <cellStyle name="Normal 2 5 4 2 2 6 2" xfId="6777" xr:uid="{00000000-0005-0000-0000-000028110000}"/>
    <cellStyle name="Normal 2 5 4 2 2 6 2 2" xfId="15206" xr:uid="{B3E72248-6F5A-4AA9-9AE6-55FCBDF9B2DB}"/>
    <cellStyle name="Normal 2 5 4 2 2 6 2 3" xfId="23634" xr:uid="{498E32F8-7EBD-4406-ABDF-7F0FB9D1CF55}"/>
    <cellStyle name="Normal 2 5 4 2 2 6 3" xfId="10988" xr:uid="{DBC78CB7-4B80-44D8-A9E7-C402C9AD352C}"/>
    <cellStyle name="Normal 2 5 4 2 2 6 4" xfId="19417" xr:uid="{A00DFC6F-639C-40C0-8E18-3CF29A38BF10}"/>
    <cellStyle name="Normal 2 5 4 2 2 7" xfId="4711" xr:uid="{00000000-0005-0000-0000-000029110000}"/>
    <cellStyle name="Normal 2 5 4 2 2 7 2" xfId="13140" xr:uid="{72EA210F-08CA-4B2B-87DC-9BA986F2A578}"/>
    <cellStyle name="Normal 2 5 4 2 2 7 3" xfId="21568" xr:uid="{3338DE9A-A53C-46D5-9BBC-CE31BE0AD054}"/>
    <cellStyle name="Normal 2 5 4 2 2 8" xfId="8922" xr:uid="{4C849254-03E2-49F1-9A65-671E32BE12D0}"/>
    <cellStyle name="Normal 2 5 4 2 2 9" xfId="17351" xr:uid="{33D93015-C0FC-43BA-8629-C6155320F838}"/>
    <cellStyle name="Normal 2 5 4 2 3" xfId="806" xr:uid="{00000000-0005-0000-0000-00002A110000}"/>
    <cellStyle name="Normal 2 5 4 2 3 2" xfId="3045" xr:uid="{00000000-0005-0000-0000-00002B110000}"/>
    <cellStyle name="Normal 2 5 4 2 3 2 2" xfId="7269" xr:uid="{00000000-0005-0000-0000-00002C110000}"/>
    <cellStyle name="Normal 2 5 4 2 3 2 2 2" xfId="15698" xr:uid="{3D1B1F4D-4602-4396-A181-A4825777325F}"/>
    <cellStyle name="Normal 2 5 4 2 3 2 2 3" xfId="24126" xr:uid="{DDDC0DD3-3CC1-4F9A-8E0F-66F2D75DB1A4}"/>
    <cellStyle name="Normal 2 5 4 2 3 2 3" xfId="11480" xr:uid="{BAB841DC-A4B4-4687-AEA5-C833CCCAA094}"/>
    <cellStyle name="Normal 2 5 4 2 3 2 4" xfId="19909" xr:uid="{C2D3621A-5BBB-4402-802E-4804BCC66BBB}"/>
    <cellStyle name="Normal 2 5 4 2 3 3" xfId="5124" xr:uid="{00000000-0005-0000-0000-00002D110000}"/>
    <cellStyle name="Normal 2 5 4 2 3 3 2" xfId="13553" xr:uid="{B64E7382-A943-4F0C-A696-E42618C2362B}"/>
    <cellStyle name="Normal 2 5 4 2 3 3 3" xfId="21981" xr:uid="{A92D51A4-7D61-4359-8950-DBD28BCF2688}"/>
    <cellStyle name="Normal 2 5 4 2 3 4" xfId="9335" xr:uid="{675F12E7-D1CC-4C20-A08E-3C52E08EDBCE}"/>
    <cellStyle name="Normal 2 5 4 2 3 5" xfId="17764" xr:uid="{715DFB02-8009-47F5-8C9F-372CC30BA9FD}"/>
    <cellStyle name="Normal 2 5 4 2 4" xfId="1228" xr:uid="{00000000-0005-0000-0000-00002E110000}"/>
    <cellStyle name="Normal 2 5 4 2 4 2" xfId="3458" xr:uid="{00000000-0005-0000-0000-00002F110000}"/>
    <cellStyle name="Normal 2 5 4 2 4 2 2" xfId="7682" xr:uid="{00000000-0005-0000-0000-000030110000}"/>
    <cellStyle name="Normal 2 5 4 2 4 2 2 2" xfId="16111" xr:uid="{2CBC7116-2F8B-4B7A-BC02-476346308FE2}"/>
    <cellStyle name="Normal 2 5 4 2 4 2 2 3" xfId="24539" xr:uid="{B9F8673D-5BBB-4E72-9561-51C6ED519A7E}"/>
    <cellStyle name="Normal 2 5 4 2 4 2 3" xfId="11893" xr:uid="{B0DB644F-D55F-4133-97D5-1FAB9CEE1C2C}"/>
    <cellStyle name="Normal 2 5 4 2 4 2 4" xfId="20322" xr:uid="{76368700-C4D9-4FF7-B103-D519C4E042B1}"/>
    <cellStyle name="Normal 2 5 4 2 4 3" xfId="5537" xr:uid="{00000000-0005-0000-0000-000031110000}"/>
    <cellStyle name="Normal 2 5 4 2 4 3 2" xfId="13966" xr:uid="{1E396AF5-898F-4639-8B12-AE4A2D8DCA25}"/>
    <cellStyle name="Normal 2 5 4 2 4 3 3" xfId="22394" xr:uid="{1A9B3202-4A6A-470F-A6C4-F74E43AB087F}"/>
    <cellStyle name="Normal 2 5 4 2 4 4" xfId="9748" xr:uid="{BC3B0C77-03F2-4924-B1AB-4469B266A7B3}"/>
    <cellStyle name="Normal 2 5 4 2 4 5" xfId="18177" xr:uid="{3A237688-A333-47CC-A5F5-7E8AB017C9B7}"/>
    <cellStyle name="Normal 2 5 4 2 5" xfId="1641" xr:uid="{00000000-0005-0000-0000-000032110000}"/>
    <cellStyle name="Normal 2 5 4 2 5 2" xfId="3871" xr:uid="{00000000-0005-0000-0000-000033110000}"/>
    <cellStyle name="Normal 2 5 4 2 5 2 2" xfId="8095" xr:uid="{00000000-0005-0000-0000-000034110000}"/>
    <cellStyle name="Normal 2 5 4 2 5 2 2 2" xfId="16524" xr:uid="{76CE8FDD-653C-4183-921F-F0D266B4863A}"/>
    <cellStyle name="Normal 2 5 4 2 5 2 2 3" xfId="24952" xr:uid="{5900D393-1A5F-4554-8D03-6D1CA3428755}"/>
    <cellStyle name="Normal 2 5 4 2 5 2 3" xfId="12306" xr:uid="{8E4DECAB-F2A7-41D1-AA3F-6AA26A688559}"/>
    <cellStyle name="Normal 2 5 4 2 5 2 4" xfId="20735" xr:uid="{D16AAE4E-8B6D-4244-921F-B5E81AA903A8}"/>
    <cellStyle name="Normal 2 5 4 2 5 3" xfId="5950" xr:uid="{00000000-0005-0000-0000-000035110000}"/>
    <cellStyle name="Normal 2 5 4 2 5 3 2" xfId="14379" xr:uid="{EF2FD1E0-1296-439A-A977-1732516713EB}"/>
    <cellStyle name="Normal 2 5 4 2 5 3 3" xfId="22807" xr:uid="{F8F0CA5C-46B7-47D3-90F2-DE266D8A1467}"/>
    <cellStyle name="Normal 2 5 4 2 5 4" xfId="10161" xr:uid="{30C449B3-8DCF-4CAF-8AB6-55AE0511584C}"/>
    <cellStyle name="Normal 2 5 4 2 5 5" xfId="18590" xr:uid="{31F2FF51-277C-477A-98CE-5797C95393C2}"/>
    <cellStyle name="Normal 2 5 4 2 6" xfId="2055" xr:uid="{00000000-0005-0000-0000-000036110000}"/>
    <cellStyle name="Normal 2 5 4 2 6 2" xfId="4284" xr:uid="{00000000-0005-0000-0000-000037110000}"/>
    <cellStyle name="Normal 2 5 4 2 6 2 2" xfId="8508" xr:uid="{00000000-0005-0000-0000-000038110000}"/>
    <cellStyle name="Normal 2 5 4 2 6 2 2 2" xfId="16937" xr:uid="{DF1D7A1F-5010-4162-9ABF-47142630839F}"/>
    <cellStyle name="Normal 2 5 4 2 6 2 2 3" xfId="25365" xr:uid="{CF2B1DD2-1A1E-4E17-83E0-A3AE162B234F}"/>
    <cellStyle name="Normal 2 5 4 2 6 2 3" xfId="12719" xr:uid="{1B81BBB3-9C24-4E4E-AA14-67429803F83D}"/>
    <cellStyle name="Normal 2 5 4 2 6 2 4" xfId="21148" xr:uid="{A22039B0-BBC7-4632-BB66-B5389FEE0421}"/>
    <cellStyle name="Normal 2 5 4 2 6 3" xfId="6363" xr:uid="{00000000-0005-0000-0000-000039110000}"/>
    <cellStyle name="Normal 2 5 4 2 6 3 2" xfId="14792" xr:uid="{7594614F-E013-4070-91F2-D98B67BADE47}"/>
    <cellStyle name="Normal 2 5 4 2 6 3 3" xfId="23220" xr:uid="{BFEF81CD-4429-4CC2-B737-50C4BDB47A3C}"/>
    <cellStyle name="Normal 2 5 4 2 6 4" xfId="10574" xr:uid="{2A619842-AB4F-46E6-886B-1436516A00E8}"/>
    <cellStyle name="Normal 2 5 4 2 6 5" xfId="19003" xr:uid="{7EA0324E-AAD5-4A21-9560-ED34AEC97699}"/>
    <cellStyle name="Normal 2 5 4 2 7" xfId="2491" xr:uid="{00000000-0005-0000-0000-00003A110000}"/>
    <cellStyle name="Normal 2 5 4 2 7 2" xfId="6776" xr:uid="{00000000-0005-0000-0000-00003B110000}"/>
    <cellStyle name="Normal 2 5 4 2 7 2 2" xfId="15205" xr:uid="{BCC5EAB3-E126-4DEB-AB11-FA3DF8246AB8}"/>
    <cellStyle name="Normal 2 5 4 2 7 2 3" xfId="23633" xr:uid="{0597A8FA-08FD-49E7-8FF6-D2FD14028197}"/>
    <cellStyle name="Normal 2 5 4 2 7 3" xfId="10987" xr:uid="{6355DAEE-1FEC-469A-B78B-FB1A771304BE}"/>
    <cellStyle name="Normal 2 5 4 2 7 4" xfId="19416" xr:uid="{2F3DDE51-BEC9-4A16-8799-7F73A11F947B}"/>
    <cellStyle name="Normal 2 5 4 2 8" xfId="4710" xr:uid="{00000000-0005-0000-0000-00003C110000}"/>
    <cellStyle name="Normal 2 5 4 2 8 2" xfId="13139" xr:uid="{71CB0958-8EAD-4E85-9539-D24F649D8B7A}"/>
    <cellStyle name="Normal 2 5 4 2 8 3" xfId="21567" xr:uid="{9BE9E26C-C793-4734-880C-D1B6E6B0358F}"/>
    <cellStyle name="Normal 2 5 4 2 9" xfId="8921" xr:uid="{D4686450-D30E-412C-85AB-F0AA91C7485A}"/>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2 2 2" xfId="15700" xr:uid="{7AC7CB2C-A2D0-4712-A785-425A23E221C9}"/>
    <cellStyle name="Normal 2 5 4 3 2 2 2 3" xfId="24128" xr:uid="{64200395-2AE6-4BF9-BCFA-668E16A86DA7}"/>
    <cellStyle name="Normal 2 5 4 3 2 2 3" xfId="11482" xr:uid="{C90FA58A-2E24-4D29-AB4A-EEA00DFB38DF}"/>
    <cellStyle name="Normal 2 5 4 3 2 2 4" xfId="19911" xr:uid="{C2E66B9A-7B73-43F7-A3D8-911DB2DC09A8}"/>
    <cellStyle name="Normal 2 5 4 3 2 3" xfId="5126" xr:uid="{00000000-0005-0000-0000-000041110000}"/>
    <cellStyle name="Normal 2 5 4 3 2 3 2" xfId="13555" xr:uid="{2AE84F10-D8B5-4762-AB34-B908C68AE53A}"/>
    <cellStyle name="Normal 2 5 4 3 2 3 3" xfId="21983" xr:uid="{27F87CE8-8B0C-4EDB-A191-22B8E34F13F1}"/>
    <cellStyle name="Normal 2 5 4 3 2 4" xfId="9337" xr:uid="{8FF0613C-D2A0-4646-96B0-D2981149C5D6}"/>
    <cellStyle name="Normal 2 5 4 3 2 5" xfId="17766" xr:uid="{5C87D9D6-E8F7-402F-8AE5-717BA20A7F61}"/>
    <cellStyle name="Normal 2 5 4 3 3" xfId="1230" xr:uid="{00000000-0005-0000-0000-000042110000}"/>
    <cellStyle name="Normal 2 5 4 3 3 2" xfId="3460" xr:uid="{00000000-0005-0000-0000-000043110000}"/>
    <cellStyle name="Normal 2 5 4 3 3 2 2" xfId="7684" xr:uid="{00000000-0005-0000-0000-000044110000}"/>
    <cellStyle name="Normal 2 5 4 3 3 2 2 2" xfId="16113" xr:uid="{1F24B759-9313-4D88-89D9-20F76D0A4FDD}"/>
    <cellStyle name="Normal 2 5 4 3 3 2 2 3" xfId="24541" xr:uid="{3C65D689-4206-478D-8646-94F5D8EB2912}"/>
    <cellStyle name="Normal 2 5 4 3 3 2 3" xfId="11895" xr:uid="{6637E392-52ED-456E-808C-AB126BF878EE}"/>
    <cellStyle name="Normal 2 5 4 3 3 2 4" xfId="20324" xr:uid="{D74D9E3C-8DCB-4496-9BF9-53E5DBBB3244}"/>
    <cellStyle name="Normal 2 5 4 3 3 3" xfId="5539" xr:uid="{00000000-0005-0000-0000-000045110000}"/>
    <cellStyle name="Normal 2 5 4 3 3 3 2" xfId="13968" xr:uid="{456EC480-D55A-414B-95FC-3FFCCB6E1CCD}"/>
    <cellStyle name="Normal 2 5 4 3 3 3 3" xfId="22396" xr:uid="{B96F72E9-5A34-4B4D-B623-DBE6FA676A16}"/>
    <cellStyle name="Normal 2 5 4 3 3 4" xfId="9750" xr:uid="{504CF1DA-3F31-4DE2-BC73-24C3CB236E01}"/>
    <cellStyle name="Normal 2 5 4 3 3 5" xfId="18179" xr:uid="{554081DC-2408-48A0-B40F-0700F2CB26EE}"/>
    <cellStyle name="Normal 2 5 4 3 4" xfId="1643" xr:uid="{00000000-0005-0000-0000-000046110000}"/>
    <cellStyle name="Normal 2 5 4 3 4 2" xfId="3873" xr:uid="{00000000-0005-0000-0000-000047110000}"/>
    <cellStyle name="Normal 2 5 4 3 4 2 2" xfId="8097" xr:uid="{00000000-0005-0000-0000-000048110000}"/>
    <cellStyle name="Normal 2 5 4 3 4 2 2 2" xfId="16526" xr:uid="{27E809E5-8044-471F-A07C-59FA45D08792}"/>
    <cellStyle name="Normal 2 5 4 3 4 2 2 3" xfId="24954" xr:uid="{08BE1CC6-E96E-49FE-B3D7-6ED33CFABA58}"/>
    <cellStyle name="Normal 2 5 4 3 4 2 3" xfId="12308" xr:uid="{14E59666-7F8B-467E-A0A8-BF5AE8AB197F}"/>
    <cellStyle name="Normal 2 5 4 3 4 2 4" xfId="20737" xr:uid="{DAFC0BCE-D4D0-4F00-A085-97F6793B20DF}"/>
    <cellStyle name="Normal 2 5 4 3 4 3" xfId="5952" xr:uid="{00000000-0005-0000-0000-000049110000}"/>
    <cellStyle name="Normal 2 5 4 3 4 3 2" xfId="14381" xr:uid="{8A321602-DE28-4F03-8B9E-AB19D307E25C}"/>
    <cellStyle name="Normal 2 5 4 3 4 3 3" xfId="22809" xr:uid="{565A04DC-8D7C-4279-834B-715966195064}"/>
    <cellStyle name="Normal 2 5 4 3 4 4" xfId="10163" xr:uid="{30D63A22-DB53-4D3A-94EC-464BC2447899}"/>
    <cellStyle name="Normal 2 5 4 3 4 5" xfId="18592" xr:uid="{C1C05B73-5B39-4E73-AAF1-6F3CEE19F600}"/>
    <cellStyle name="Normal 2 5 4 3 5" xfId="2057" xr:uid="{00000000-0005-0000-0000-00004A110000}"/>
    <cellStyle name="Normal 2 5 4 3 5 2" xfId="4286" xr:uid="{00000000-0005-0000-0000-00004B110000}"/>
    <cellStyle name="Normal 2 5 4 3 5 2 2" xfId="8510" xr:uid="{00000000-0005-0000-0000-00004C110000}"/>
    <cellStyle name="Normal 2 5 4 3 5 2 2 2" xfId="16939" xr:uid="{87D6426F-FD68-4243-AFA8-3805FCD61166}"/>
    <cellStyle name="Normal 2 5 4 3 5 2 2 3" xfId="25367" xr:uid="{33B83108-3A5F-4FFF-95F1-FC61D5376D95}"/>
    <cellStyle name="Normal 2 5 4 3 5 2 3" xfId="12721" xr:uid="{45681F9F-0C2F-48B3-AFB2-6F70FEAAB862}"/>
    <cellStyle name="Normal 2 5 4 3 5 2 4" xfId="21150" xr:uid="{AA0514CA-350B-4173-9144-22178C7B680E}"/>
    <cellStyle name="Normal 2 5 4 3 5 3" xfId="6365" xr:uid="{00000000-0005-0000-0000-00004D110000}"/>
    <cellStyle name="Normal 2 5 4 3 5 3 2" xfId="14794" xr:uid="{2E241DFE-76F6-41F0-B2F3-0F253CDCC57A}"/>
    <cellStyle name="Normal 2 5 4 3 5 3 3" xfId="23222" xr:uid="{BEFC929D-391C-4B93-A417-F5365CB80CB5}"/>
    <cellStyle name="Normal 2 5 4 3 5 4" xfId="10576" xr:uid="{B086749A-57BB-4B0E-82B4-977F208A5EA8}"/>
    <cellStyle name="Normal 2 5 4 3 5 5" xfId="19005" xr:uid="{FD641F19-1BCD-4A90-B1A3-7A11DBC2CDD2}"/>
    <cellStyle name="Normal 2 5 4 3 6" xfId="2493" xr:uid="{00000000-0005-0000-0000-00004E110000}"/>
    <cellStyle name="Normal 2 5 4 3 6 2" xfId="6778" xr:uid="{00000000-0005-0000-0000-00004F110000}"/>
    <cellStyle name="Normal 2 5 4 3 6 2 2" xfId="15207" xr:uid="{4F0303A2-3C98-4DE8-81A7-55D0BE25A27F}"/>
    <cellStyle name="Normal 2 5 4 3 6 2 3" xfId="23635" xr:uid="{4C316EDC-A119-4E5B-A816-7C5DD814A093}"/>
    <cellStyle name="Normal 2 5 4 3 6 3" xfId="10989" xr:uid="{96D47E6D-3587-49C9-9038-F5C364E1D0B9}"/>
    <cellStyle name="Normal 2 5 4 3 6 4" xfId="19418" xr:uid="{C17C8FD8-1069-45C2-8C92-9B742C6AC38E}"/>
    <cellStyle name="Normal 2 5 4 3 7" xfId="4712" xr:uid="{00000000-0005-0000-0000-000050110000}"/>
    <cellStyle name="Normal 2 5 4 3 7 2" xfId="13141" xr:uid="{2E136D2F-B749-48A1-9B95-24544816ABE7}"/>
    <cellStyle name="Normal 2 5 4 3 7 3" xfId="21569" xr:uid="{E2BC1347-F9DF-4598-B615-11E1D5E2206E}"/>
    <cellStyle name="Normal 2 5 4 3 8" xfId="8923" xr:uid="{E8961AC8-8E1E-4FC5-818B-5C357A87F16B}"/>
    <cellStyle name="Normal 2 5 4 3 9" xfId="17352" xr:uid="{EA570B42-FF64-4DD6-A2A1-D61F423139CF}"/>
    <cellStyle name="Normal 2 5 4 4" xfId="805" xr:uid="{00000000-0005-0000-0000-000051110000}"/>
    <cellStyle name="Normal 2 5 4 4 2" xfId="3044" xr:uid="{00000000-0005-0000-0000-000052110000}"/>
    <cellStyle name="Normal 2 5 4 4 2 2" xfId="7268" xr:uid="{00000000-0005-0000-0000-000053110000}"/>
    <cellStyle name="Normal 2 5 4 4 2 2 2" xfId="15697" xr:uid="{51BB2B9E-D462-47B8-BE5A-B34A150EF21E}"/>
    <cellStyle name="Normal 2 5 4 4 2 2 3" xfId="24125" xr:uid="{0284BBCC-B0CA-4590-A941-DF5197429082}"/>
    <cellStyle name="Normal 2 5 4 4 2 3" xfId="11479" xr:uid="{0ACCD161-26A8-48B9-A412-59F4EB3A134F}"/>
    <cellStyle name="Normal 2 5 4 4 2 4" xfId="19908" xr:uid="{14DFAB6B-5562-43AB-8958-54222ABA21D7}"/>
    <cellStyle name="Normal 2 5 4 4 3" xfId="5123" xr:uid="{00000000-0005-0000-0000-000054110000}"/>
    <cellStyle name="Normal 2 5 4 4 3 2" xfId="13552" xr:uid="{EBC4499A-3780-4A56-8C11-20040A40FF5B}"/>
    <cellStyle name="Normal 2 5 4 4 3 3" xfId="21980" xr:uid="{42BE9290-C188-4193-8ADC-BBC6C725CE65}"/>
    <cellStyle name="Normal 2 5 4 4 4" xfId="9334" xr:uid="{78F12343-187B-4C74-89CA-0E502BA80381}"/>
    <cellStyle name="Normal 2 5 4 4 5" xfId="17763" xr:uid="{84D04B62-D369-4D07-A378-08D774233C0B}"/>
    <cellStyle name="Normal 2 5 4 5" xfId="1227" xr:uid="{00000000-0005-0000-0000-000055110000}"/>
    <cellStyle name="Normal 2 5 4 5 2" xfId="3457" xr:uid="{00000000-0005-0000-0000-000056110000}"/>
    <cellStyle name="Normal 2 5 4 5 2 2" xfId="7681" xr:uid="{00000000-0005-0000-0000-000057110000}"/>
    <cellStyle name="Normal 2 5 4 5 2 2 2" xfId="16110" xr:uid="{E7CCC210-AF38-488A-8482-C5D54D60D846}"/>
    <cellStyle name="Normal 2 5 4 5 2 2 3" xfId="24538" xr:uid="{F90BF3A2-37F7-4657-8569-7A3D279FA2C2}"/>
    <cellStyle name="Normal 2 5 4 5 2 3" xfId="11892" xr:uid="{B47831E6-AF87-4DA8-BB6B-2D47B2BB2D98}"/>
    <cellStyle name="Normal 2 5 4 5 2 4" xfId="20321" xr:uid="{8FD2BC93-00BC-4ED8-BE2D-FAF41F80BBDE}"/>
    <cellStyle name="Normal 2 5 4 5 3" xfId="5536" xr:uid="{00000000-0005-0000-0000-000058110000}"/>
    <cellStyle name="Normal 2 5 4 5 3 2" xfId="13965" xr:uid="{60D21744-ACCF-4180-BF65-61F565774615}"/>
    <cellStyle name="Normal 2 5 4 5 3 3" xfId="22393" xr:uid="{CFE36C61-98A2-4036-A5F4-2BB333CC752E}"/>
    <cellStyle name="Normal 2 5 4 5 4" xfId="9747" xr:uid="{72BFA2F7-3B00-4F98-8358-7C5240D3CD7C}"/>
    <cellStyle name="Normal 2 5 4 5 5" xfId="18176" xr:uid="{519C9DD7-75B5-47A6-9888-13F4150F179B}"/>
    <cellStyle name="Normal 2 5 4 6" xfId="1640" xr:uid="{00000000-0005-0000-0000-000059110000}"/>
    <cellStyle name="Normal 2 5 4 6 2" xfId="3870" xr:uid="{00000000-0005-0000-0000-00005A110000}"/>
    <cellStyle name="Normal 2 5 4 6 2 2" xfId="8094" xr:uid="{00000000-0005-0000-0000-00005B110000}"/>
    <cellStyle name="Normal 2 5 4 6 2 2 2" xfId="16523" xr:uid="{C5821954-4766-4252-83A0-C4BD157A5C58}"/>
    <cellStyle name="Normal 2 5 4 6 2 2 3" xfId="24951" xr:uid="{55175466-F909-410F-9C97-19EDEC35761B}"/>
    <cellStyle name="Normal 2 5 4 6 2 3" xfId="12305" xr:uid="{81EFF915-7453-4293-94F8-95AAA58316FF}"/>
    <cellStyle name="Normal 2 5 4 6 2 4" xfId="20734" xr:uid="{02BDC2B8-A535-489E-BD12-C255D979C421}"/>
    <cellStyle name="Normal 2 5 4 6 3" xfId="5949" xr:uid="{00000000-0005-0000-0000-00005C110000}"/>
    <cellStyle name="Normal 2 5 4 6 3 2" xfId="14378" xr:uid="{6D02680C-9D47-4CB3-AD12-A5320CF5BB46}"/>
    <cellStyle name="Normal 2 5 4 6 3 3" xfId="22806" xr:uid="{C91D5218-10C4-4CA7-9479-1F31A57E2BBE}"/>
    <cellStyle name="Normal 2 5 4 6 4" xfId="10160" xr:uid="{C19E2AAF-3A25-4766-85CC-6CB9F23860F2}"/>
    <cellStyle name="Normal 2 5 4 6 5" xfId="18589" xr:uid="{EF9180DE-72D0-4430-8BA4-52563FAE9B3D}"/>
    <cellStyle name="Normal 2 5 4 7" xfId="2054" xr:uid="{00000000-0005-0000-0000-00005D110000}"/>
    <cellStyle name="Normal 2 5 4 7 2" xfId="4283" xr:uid="{00000000-0005-0000-0000-00005E110000}"/>
    <cellStyle name="Normal 2 5 4 7 2 2" xfId="8507" xr:uid="{00000000-0005-0000-0000-00005F110000}"/>
    <cellStyle name="Normal 2 5 4 7 2 2 2" xfId="16936" xr:uid="{9DF80CB2-CA28-4CBE-B9BC-902237308ECC}"/>
    <cellStyle name="Normal 2 5 4 7 2 2 3" xfId="25364" xr:uid="{DF34D4C7-FAC6-4832-87A5-718FC74568F1}"/>
    <cellStyle name="Normal 2 5 4 7 2 3" xfId="12718" xr:uid="{459D86E3-788D-4401-B57A-7DAFA69C5F2B}"/>
    <cellStyle name="Normal 2 5 4 7 2 4" xfId="21147" xr:uid="{973029C4-F0AE-40DE-AB39-39FD6ED59D63}"/>
    <cellStyle name="Normal 2 5 4 7 3" xfId="6362" xr:uid="{00000000-0005-0000-0000-000060110000}"/>
    <cellStyle name="Normal 2 5 4 7 3 2" xfId="14791" xr:uid="{5FD2141C-D908-4DDB-A38B-875A4A5E5EE0}"/>
    <cellStyle name="Normal 2 5 4 7 3 3" xfId="23219" xr:uid="{2F9ADC39-5E9D-4F15-8FB4-52B6DCCF021B}"/>
    <cellStyle name="Normal 2 5 4 7 4" xfId="10573" xr:uid="{0EB8018F-CA3C-4D04-8A99-F41A4CC51189}"/>
    <cellStyle name="Normal 2 5 4 7 5" xfId="19002" xr:uid="{2A5EA780-D559-44F2-A291-40ABBC4CB10D}"/>
    <cellStyle name="Normal 2 5 4 8" xfId="2490" xr:uid="{00000000-0005-0000-0000-000061110000}"/>
    <cellStyle name="Normal 2 5 4 8 2" xfId="6775" xr:uid="{00000000-0005-0000-0000-000062110000}"/>
    <cellStyle name="Normal 2 5 4 8 2 2" xfId="15204" xr:uid="{931EB88E-78F7-40D8-AD00-1EFD1D87F161}"/>
    <cellStyle name="Normal 2 5 4 8 2 3" xfId="23632" xr:uid="{AB858C40-8B67-4858-833D-40C463A4118D}"/>
    <cellStyle name="Normal 2 5 4 8 3" xfId="10986" xr:uid="{3F263E27-E909-4634-8EE7-E590C2F4D7B9}"/>
    <cellStyle name="Normal 2 5 4 8 4" xfId="19415" xr:uid="{F37E8213-07B7-4E35-9B3A-45841A5E8F6E}"/>
    <cellStyle name="Normal 2 5 4 9" xfId="4709" xr:uid="{00000000-0005-0000-0000-000063110000}"/>
    <cellStyle name="Normal 2 5 4 9 2" xfId="13138" xr:uid="{9B902C44-5261-4525-AE5D-B9B93B8E06C9}"/>
    <cellStyle name="Normal 2 5 4 9 3" xfId="21566" xr:uid="{BB2A13BB-E47E-48B7-9910-47B9C76D7020}"/>
    <cellStyle name="Normal 2 5 5" xfId="804" xr:uid="{00000000-0005-0000-0000-000064110000}"/>
    <cellStyle name="Normal 2 5 5 2" xfId="3043" xr:uid="{00000000-0005-0000-0000-000065110000}"/>
    <cellStyle name="Normal 2 5 5 2 2" xfId="7267" xr:uid="{00000000-0005-0000-0000-000066110000}"/>
    <cellStyle name="Normal 2 5 5 2 2 2" xfId="15696" xr:uid="{9C7620DD-3ABB-4751-82EA-7D14AA6A5B64}"/>
    <cellStyle name="Normal 2 5 5 2 2 3" xfId="24124" xr:uid="{703AF981-BFF0-48F3-B46E-C7A07023E36F}"/>
    <cellStyle name="Normal 2 5 5 2 3" xfId="11478" xr:uid="{3BC710ED-A586-476F-A7E0-51AF20604D2C}"/>
    <cellStyle name="Normal 2 5 5 2 4" xfId="19907" xr:uid="{0E16E47B-DD59-47A7-8285-84C3C91CE804}"/>
    <cellStyle name="Normal 2 5 5 3" xfId="5122" xr:uid="{00000000-0005-0000-0000-000067110000}"/>
    <cellStyle name="Normal 2 5 5 3 2" xfId="13551" xr:uid="{6FEBF8CC-0B51-4865-883A-EB14E441290E}"/>
    <cellStyle name="Normal 2 5 5 3 3" xfId="21979" xr:uid="{56328923-C009-467F-A877-548B5BA6046A}"/>
    <cellStyle name="Normal 2 5 5 4" xfId="9333" xr:uid="{358563C1-F759-4FA9-8938-067058B065DD}"/>
    <cellStyle name="Normal 2 5 5 5" xfId="17762" xr:uid="{710A94C3-AA1C-48EB-BBB2-860CD8BD4453}"/>
    <cellStyle name="Normal 2 5 6" xfId="1226" xr:uid="{00000000-0005-0000-0000-000068110000}"/>
    <cellStyle name="Normal 2 5 6 2" xfId="3456" xr:uid="{00000000-0005-0000-0000-000069110000}"/>
    <cellStyle name="Normal 2 5 6 2 2" xfId="7680" xr:uid="{00000000-0005-0000-0000-00006A110000}"/>
    <cellStyle name="Normal 2 5 6 2 2 2" xfId="16109" xr:uid="{947C1C86-4642-4D28-8DF4-21FBDFBA7E6C}"/>
    <cellStyle name="Normal 2 5 6 2 2 3" xfId="24537" xr:uid="{8092E015-03A9-4490-8E44-054896225784}"/>
    <cellStyle name="Normal 2 5 6 2 3" xfId="11891" xr:uid="{688C9D95-D424-48F4-93C9-CBD3692CFAD8}"/>
    <cellStyle name="Normal 2 5 6 2 4" xfId="20320" xr:uid="{EC846483-B70A-4891-B91A-3AAE1160DC74}"/>
    <cellStyle name="Normal 2 5 6 3" xfId="5535" xr:uid="{00000000-0005-0000-0000-00006B110000}"/>
    <cellStyle name="Normal 2 5 6 3 2" xfId="13964" xr:uid="{7E51DF74-464B-42C5-9ADA-7E7910CAF559}"/>
    <cellStyle name="Normal 2 5 6 3 3" xfId="22392" xr:uid="{C9CD8B8A-5882-4CA9-845A-FC5348687D72}"/>
    <cellStyle name="Normal 2 5 6 4" xfId="9746" xr:uid="{E7A9C0E0-A58C-4B7B-9F58-A71DD6819E54}"/>
    <cellStyle name="Normal 2 5 6 5" xfId="18175" xr:uid="{BF6E5644-1BD9-4F40-996E-75521DFC11FE}"/>
    <cellStyle name="Normal 2 5 7" xfId="1639" xr:uid="{00000000-0005-0000-0000-00006C110000}"/>
    <cellStyle name="Normal 2 5 7 2" xfId="3869" xr:uid="{00000000-0005-0000-0000-00006D110000}"/>
    <cellStyle name="Normal 2 5 7 2 2" xfId="8093" xr:uid="{00000000-0005-0000-0000-00006E110000}"/>
    <cellStyle name="Normal 2 5 7 2 2 2" xfId="16522" xr:uid="{5B71A046-0309-48F3-84B7-927A39F166EF}"/>
    <cellStyle name="Normal 2 5 7 2 2 3" xfId="24950" xr:uid="{B0119C82-B05A-40D0-A1C1-77DAD0B5C7FC}"/>
    <cellStyle name="Normal 2 5 7 2 3" xfId="12304" xr:uid="{5650ABE2-D65C-45DE-9C35-315BCDCB7798}"/>
    <cellStyle name="Normal 2 5 7 2 4" xfId="20733" xr:uid="{82D7866B-8FCA-4275-8F86-94CE71CE278E}"/>
    <cellStyle name="Normal 2 5 7 3" xfId="5948" xr:uid="{00000000-0005-0000-0000-00006F110000}"/>
    <cellStyle name="Normal 2 5 7 3 2" xfId="14377" xr:uid="{B9F28C0F-BCDD-4EC0-9CAE-2FAD1E0C49F3}"/>
    <cellStyle name="Normal 2 5 7 3 3" xfId="22805" xr:uid="{2F134469-F5BD-4B33-8E5E-8965BE03B2B3}"/>
    <cellStyle name="Normal 2 5 7 4" xfId="10159" xr:uid="{A5AF5C60-52FF-46A0-A14D-CED9070AD2C5}"/>
    <cellStyle name="Normal 2 5 7 5" xfId="18588" xr:uid="{D8568BA2-BAAC-428A-B382-BBBBD78CEE12}"/>
    <cellStyle name="Normal 2 5 8" xfId="2053" xr:uid="{00000000-0005-0000-0000-000070110000}"/>
    <cellStyle name="Normal 2 5 8 2" xfId="4282" xr:uid="{00000000-0005-0000-0000-000071110000}"/>
    <cellStyle name="Normal 2 5 8 2 2" xfId="8506" xr:uid="{00000000-0005-0000-0000-000072110000}"/>
    <cellStyle name="Normal 2 5 8 2 2 2" xfId="16935" xr:uid="{BCF722DF-20A5-42EE-B8C3-D0EEAE95A5FF}"/>
    <cellStyle name="Normal 2 5 8 2 2 3" xfId="25363" xr:uid="{D735BA8A-3AB9-42A7-A353-A9C897CD196A}"/>
    <cellStyle name="Normal 2 5 8 2 3" xfId="12717" xr:uid="{26B346BD-8195-4B90-887F-5F951B6717D2}"/>
    <cellStyle name="Normal 2 5 8 2 4" xfId="21146" xr:uid="{521D5025-0FF0-4D9A-97B6-52A8E7171AEA}"/>
    <cellStyle name="Normal 2 5 8 3" xfId="6361" xr:uid="{00000000-0005-0000-0000-000073110000}"/>
    <cellStyle name="Normal 2 5 8 3 2" xfId="14790" xr:uid="{137175C6-AC75-4035-A633-DA3F4E17E690}"/>
    <cellStyle name="Normal 2 5 8 3 3" xfId="23218" xr:uid="{EDD678E7-2C75-407C-A042-42474BD5546A}"/>
    <cellStyle name="Normal 2 5 8 4" xfId="10572" xr:uid="{51643F39-174D-4C98-B9A1-3089E4265937}"/>
    <cellStyle name="Normal 2 5 8 5" xfId="19001" xr:uid="{10399869-8649-4358-AB4E-B8A1688B952A}"/>
    <cellStyle name="Normal 2 5 9" xfId="2489" xr:uid="{00000000-0005-0000-0000-000074110000}"/>
    <cellStyle name="Normal 2 5 9 2" xfId="6774" xr:uid="{00000000-0005-0000-0000-000075110000}"/>
    <cellStyle name="Normal 2 5 9 2 2" xfId="15203" xr:uid="{6402B525-252E-47E4-894A-8D0811EB7FFB}"/>
    <cellStyle name="Normal 2 5 9 2 3" xfId="23631" xr:uid="{254352DD-94E6-43B5-B7E9-AAF98AAFF640}"/>
    <cellStyle name="Normal 2 5 9 3" xfId="10985" xr:uid="{40B83283-E570-479D-8B0B-AE9E401C1A5E}"/>
    <cellStyle name="Normal 2 5 9 4" xfId="19414" xr:uid="{A6EB46A1-140A-4097-B09A-5D3D0541B504}"/>
    <cellStyle name="Normal 2 6" xfId="322" xr:uid="{00000000-0005-0000-0000-000076110000}"/>
    <cellStyle name="Normal 2 7" xfId="770" xr:uid="{00000000-0005-0000-0000-000077110000}"/>
    <cellStyle name="Normal 2 8" xfId="4496" xr:uid="{00000000-0005-0000-0000-000078110000}"/>
    <cellStyle name="Normal 2 8 2" xfId="12929" xr:uid="{B2DC4A93-1E2C-404F-82AD-B734F2C3E7FE}"/>
    <cellStyle name="Normal 3" xfId="323" xr:uid="{00000000-0005-0000-0000-000079110000}"/>
    <cellStyle name="Normal 3 2" xfId="324" xr:uid="{00000000-0005-0000-0000-00007A110000}"/>
    <cellStyle name="Normal 3 2 10" xfId="8924" xr:uid="{99258439-7B98-4464-B702-4D056DA6C334}"/>
    <cellStyle name="Normal 3 2 11" xfId="17353" xr:uid="{EA577EB2-ACD7-442B-BD48-632048E2D580}"/>
    <cellStyle name="Normal 3 2 2" xfId="325" xr:uid="{00000000-0005-0000-0000-00007B110000}"/>
    <cellStyle name="Normal 3 2 2 2" xfId="811" xr:uid="{00000000-0005-0000-0000-00007C110000}"/>
    <cellStyle name="Normal 3 2 3" xfId="326" xr:uid="{00000000-0005-0000-0000-00007D110000}"/>
    <cellStyle name="Normal 3 2 3 10" xfId="8925" xr:uid="{FF2E0BA5-B379-42C9-8AF9-96382CC8ABB5}"/>
    <cellStyle name="Normal 3 2 3 11" xfId="17354" xr:uid="{B2C159C1-7A4C-4E8A-97DD-0A9792336281}"/>
    <cellStyle name="Normal 3 2 3 2" xfId="327" xr:uid="{00000000-0005-0000-0000-00007E110000}"/>
    <cellStyle name="Normal 3 2 3 2 10" xfId="17355" xr:uid="{55BF47F3-B30E-4D5A-87BC-B5BCB70627C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2 2 2" xfId="15704" xr:uid="{B839D646-4495-4BB9-87FC-E6FE993D156B}"/>
    <cellStyle name="Normal 3 2 3 2 2 2 2 2 3" xfId="24132" xr:uid="{A7E1D146-7F0F-48FA-840E-F80E615FB80A}"/>
    <cellStyle name="Normal 3 2 3 2 2 2 2 3" xfId="11486" xr:uid="{B6DA4DBC-8B0C-422B-81FC-7A306D5EEAF6}"/>
    <cellStyle name="Normal 3 2 3 2 2 2 2 4" xfId="19915" xr:uid="{D3EB8A1C-5866-4AA4-B473-EBC8978DB875}"/>
    <cellStyle name="Normal 3 2 3 2 2 2 3" xfId="5130" xr:uid="{00000000-0005-0000-0000-000083110000}"/>
    <cellStyle name="Normal 3 2 3 2 2 2 3 2" xfId="13559" xr:uid="{1CF24675-7ABF-460C-B1E6-AE5C455F2374}"/>
    <cellStyle name="Normal 3 2 3 2 2 2 3 3" xfId="21987" xr:uid="{9804CEC3-4EDA-4BA1-997D-126BF1466AD5}"/>
    <cellStyle name="Normal 3 2 3 2 2 2 4" xfId="9341" xr:uid="{3B1E1411-25FB-4BD3-BCED-3800BB2D146C}"/>
    <cellStyle name="Normal 3 2 3 2 2 2 5" xfId="17770" xr:uid="{07C5E1FD-56B5-40D9-8259-D9AC57C5E67C}"/>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2 2 2" xfId="16117" xr:uid="{7A72F00A-7D71-4322-A55F-43AD1CCBFBF9}"/>
    <cellStyle name="Normal 3 2 3 2 2 3 2 2 3" xfId="24545" xr:uid="{9B050628-0E5D-463D-ACA2-F451B9C5EBB3}"/>
    <cellStyle name="Normal 3 2 3 2 2 3 2 3" xfId="11899" xr:uid="{E263A899-5B01-4C2A-8962-25D7EA3D74BD}"/>
    <cellStyle name="Normal 3 2 3 2 2 3 2 4" xfId="20328" xr:uid="{85EDFB80-F4EA-4360-BF5C-436364EE17F8}"/>
    <cellStyle name="Normal 3 2 3 2 2 3 3" xfId="5543" xr:uid="{00000000-0005-0000-0000-000087110000}"/>
    <cellStyle name="Normal 3 2 3 2 2 3 3 2" xfId="13972" xr:uid="{5F13E0C7-02CD-4FB9-9B75-C8B4A1AC0905}"/>
    <cellStyle name="Normal 3 2 3 2 2 3 3 3" xfId="22400" xr:uid="{F75AD207-3F6D-419B-AF5E-9A2D754F1B12}"/>
    <cellStyle name="Normal 3 2 3 2 2 3 4" xfId="9754" xr:uid="{8495E6D4-CEBF-46BC-904B-F7C537E93E03}"/>
    <cellStyle name="Normal 3 2 3 2 2 3 5" xfId="18183" xr:uid="{B4BD2472-094F-4885-8CFF-E2CE0BA12A15}"/>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2 2 2" xfId="16530" xr:uid="{8833D3D5-7681-4637-B99F-884189E77834}"/>
    <cellStyle name="Normal 3 2 3 2 2 4 2 2 3" xfId="24958" xr:uid="{AC41E6BD-B1C7-49DB-BBE5-530D202B31FE}"/>
    <cellStyle name="Normal 3 2 3 2 2 4 2 3" xfId="12312" xr:uid="{D2DF64A2-8E6C-4CDE-ABE4-D352748479EC}"/>
    <cellStyle name="Normal 3 2 3 2 2 4 2 4" xfId="20741" xr:uid="{AFBA5A6B-4F2A-45EF-A88B-0997EB9C6858}"/>
    <cellStyle name="Normal 3 2 3 2 2 4 3" xfId="5956" xr:uid="{00000000-0005-0000-0000-00008B110000}"/>
    <cellStyle name="Normal 3 2 3 2 2 4 3 2" xfId="14385" xr:uid="{7C1EECA5-1A2F-4E58-A581-6509E51DC91D}"/>
    <cellStyle name="Normal 3 2 3 2 2 4 3 3" xfId="22813" xr:uid="{AF1FADF2-A14F-46BB-9C36-439BE7CFE214}"/>
    <cellStyle name="Normal 3 2 3 2 2 4 4" xfId="10167" xr:uid="{21FB1D84-03AC-4030-BB2D-718AB9F3F4B7}"/>
    <cellStyle name="Normal 3 2 3 2 2 4 5" xfId="18596" xr:uid="{856FAB05-555F-4249-9242-D197959EE96F}"/>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2 2 2" xfId="16943" xr:uid="{819C75D8-6BBB-48C1-9AAE-3B3FFF5D82F4}"/>
    <cellStyle name="Normal 3 2 3 2 2 5 2 2 3" xfId="25371" xr:uid="{E0436FB6-0B4F-4360-8811-31E4F5F4C89C}"/>
    <cellStyle name="Normal 3 2 3 2 2 5 2 3" xfId="12725" xr:uid="{A3718075-80CF-4550-B219-85FE7A73A120}"/>
    <cellStyle name="Normal 3 2 3 2 2 5 2 4" xfId="21154" xr:uid="{7631DC63-8DCF-4182-9EAC-C38F949D752D}"/>
    <cellStyle name="Normal 3 2 3 2 2 5 3" xfId="6369" xr:uid="{00000000-0005-0000-0000-00008F110000}"/>
    <cellStyle name="Normal 3 2 3 2 2 5 3 2" xfId="14798" xr:uid="{9CB6BDFE-DA75-436D-8271-71BD66E87DAF}"/>
    <cellStyle name="Normal 3 2 3 2 2 5 3 3" xfId="23226" xr:uid="{30F790E1-ADF8-476A-A99A-C4D1C8D722DD}"/>
    <cellStyle name="Normal 3 2 3 2 2 5 4" xfId="10580" xr:uid="{1545234B-DEDA-46E8-A8AF-D5A5C2F852B9}"/>
    <cellStyle name="Normal 3 2 3 2 2 5 5" xfId="19009" xr:uid="{53B15DB5-B184-4D08-A7C0-AA0BA61F099E}"/>
    <cellStyle name="Normal 3 2 3 2 2 6" xfId="2497" xr:uid="{00000000-0005-0000-0000-000090110000}"/>
    <cellStyle name="Normal 3 2 3 2 2 6 2" xfId="6782" xr:uid="{00000000-0005-0000-0000-000091110000}"/>
    <cellStyle name="Normal 3 2 3 2 2 6 2 2" xfId="15211" xr:uid="{8A8306A1-9247-4170-BD85-FF32B9EFEBD2}"/>
    <cellStyle name="Normal 3 2 3 2 2 6 2 3" xfId="23639" xr:uid="{2F0FE36F-D246-4347-8F8D-406EBFE5A25A}"/>
    <cellStyle name="Normal 3 2 3 2 2 6 3" xfId="10993" xr:uid="{4454D4B1-42F2-4270-AB78-A219CC8D1CDD}"/>
    <cellStyle name="Normal 3 2 3 2 2 6 4" xfId="19422" xr:uid="{EF870B54-ED52-44D0-8111-83872EC9415F}"/>
    <cellStyle name="Normal 3 2 3 2 2 7" xfId="4716" xr:uid="{00000000-0005-0000-0000-000092110000}"/>
    <cellStyle name="Normal 3 2 3 2 2 7 2" xfId="13145" xr:uid="{36EF6BD5-65BD-4120-8D51-351363F4DAD1}"/>
    <cellStyle name="Normal 3 2 3 2 2 7 3" xfId="21573" xr:uid="{30E2B706-7C57-4E5E-A99A-6E1E86087BFB}"/>
    <cellStyle name="Normal 3 2 3 2 2 8" xfId="8927" xr:uid="{E0645714-BBBF-4C4B-9381-834441890B6D}"/>
    <cellStyle name="Normal 3 2 3 2 2 9" xfId="17356" xr:uid="{9F6256F7-7484-4822-8017-B81386ACFA0B}"/>
    <cellStyle name="Normal 3 2 3 2 3" xfId="813" xr:uid="{00000000-0005-0000-0000-000093110000}"/>
    <cellStyle name="Normal 3 2 3 2 3 2" xfId="3050" xr:uid="{00000000-0005-0000-0000-000094110000}"/>
    <cellStyle name="Normal 3 2 3 2 3 2 2" xfId="7274" xr:uid="{00000000-0005-0000-0000-000095110000}"/>
    <cellStyle name="Normal 3 2 3 2 3 2 2 2" xfId="15703" xr:uid="{7E1350B2-AF47-4CB1-9DF9-E77BF207624B}"/>
    <cellStyle name="Normal 3 2 3 2 3 2 2 3" xfId="24131" xr:uid="{23F21F3B-D408-44AF-9465-02F83D220A6B}"/>
    <cellStyle name="Normal 3 2 3 2 3 2 3" xfId="11485" xr:uid="{99A8D3EB-C778-4DCC-9C0E-01951D9B6E4E}"/>
    <cellStyle name="Normal 3 2 3 2 3 2 4" xfId="19914" xr:uid="{8A0C6771-87EE-4201-8CBA-2C974C3A2CB8}"/>
    <cellStyle name="Normal 3 2 3 2 3 3" xfId="5129" xr:uid="{00000000-0005-0000-0000-000096110000}"/>
    <cellStyle name="Normal 3 2 3 2 3 3 2" xfId="13558" xr:uid="{D1CBB868-49B2-4274-BE24-0B8DCE5D2317}"/>
    <cellStyle name="Normal 3 2 3 2 3 3 3" xfId="21986" xr:uid="{F59571FB-9A0C-4B1A-AF31-D0A58BED971A}"/>
    <cellStyle name="Normal 3 2 3 2 3 4" xfId="9340" xr:uid="{AE805B1C-2864-4835-896F-8EC64A97C0F4}"/>
    <cellStyle name="Normal 3 2 3 2 3 5" xfId="17769" xr:uid="{A951EA9B-775D-4FB3-B6C7-879BAA881E99}"/>
    <cellStyle name="Normal 3 2 3 2 4" xfId="1233" xr:uid="{00000000-0005-0000-0000-000097110000}"/>
    <cellStyle name="Normal 3 2 3 2 4 2" xfId="3463" xr:uid="{00000000-0005-0000-0000-000098110000}"/>
    <cellStyle name="Normal 3 2 3 2 4 2 2" xfId="7687" xr:uid="{00000000-0005-0000-0000-000099110000}"/>
    <cellStyle name="Normal 3 2 3 2 4 2 2 2" xfId="16116" xr:uid="{5E4B45AA-10D6-4B39-B761-E7D0220C342C}"/>
    <cellStyle name="Normal 3 2 3 2 4 2 2 3" xfId="24544" xr:uid="{D3A2B55B-5834-4D71-9537-A5FDAAF30A18}"/>
    <cellStyle name="Normal 3 2 3 2 4 2 3" xfId="11898" xr:uid="{D77F3316-57F6-46B3-9F21-4E827ACF67A5}"/>
    <cellStyle name="Normal 3 2 3 2 4 2 4" xfId="20327" xr:uid="{791823EC-D724-4FA2-97E8-4B8C3ACF5FF6}"/>
    <cellStyle name="Normal 3 2 3 2 4 3" xfId="5542" xr:uid="{00000000-0005-0000-0000-00009A110000}"/>
    <cellStyle name="Normal 3 2 3 2 4 3 2" xfId="13971" xr:uid="{EBA2A7F0-DD14-4B07-B247-52B5FE07568B}"/>
    <cellStyle name="Normal 3 2 3 2 4 3 3" xfId="22399" xr:uid="{82C03552-3E0B-4D7E-ADD1-205CA0E6F663}"/>
    <cellStyle name="Normal 3 2 3 2 4 4" xfId="9753" xr:uid="{BFCD36E9-2424-41C9-AE1A-5BC55107F50E}"/>
    <cellStyle name="Normal 3 2 3 2 4 5" xfId="18182" xr:uid="{3E930A9C-7BE1-4460-A84F-1084538AAEA1}"/>
    <cellStyle name="Normal 3 2 3 2 5" xfId="1646" xr:uid="{00000000-0005-0000-0000-00009B110000}"/>
    <cellStyle name="Normal 3 2 3 2 5 2" xfId="3876" xr:uid="{00000000-0005-0000-0000-00009C110000}"/>
    <cellStyle name="Normal 3 2 3 2 5 2 2" xfId="8100" xr:uid="{00000000-0005-0000-0000-00009D110000}"/>
    <cellStyle name="Normal 3 2 3 2 5 2 2 2" xfId="16529" xr:uid="{C945809B-8A5C-48F7-96B1-6153E3179F85}"/>
    <cellStyle name="Normal 3 2 3 2 5 2 2 3" xfId="24957" xr:uid="{0D79A174-B73C-4030-B6DA-5B04852ADFAB}"/>
    <cellStyle name="Normal 3 2 3 2 5 2 3" xfId="12311" xr:uid="{1492A37C-AD8D-4EC8-B0F1-89A1B156B70B}"/>
    <cellStyle name="Normal 3 2 3 2 5 2 4" xfId="20740" xr:uid="{92595FFE-9F81-491E-BD6B-51E4D3314FCE}"/>
    <cellStyle name="Normal 3 2 3 2 5 3" xfId="5955" xr:uid="{00000000-0005-0000-0000-00009E110000}"/>
    <cellStyle name="Normal 3 2 3 2 5 3 2" xfId="14384" xr:uid="{E49A57B7-C8F8-4B44-88ED-C18B41B861CE}"/>
    <cellStyle name="Normal 3 2 3 2 5 3 3" xfId="22812" xr:uid="{0C0BB292-C63E-4E2D-856F-AC5C0F0FB6C7}"/>
    <cellStyle name="Normal 3 2 3 2 5 4" xfId="10166" xr:uid="{DE52EE42-F8CF-4D6E-BD74-9BF5373F630B}"/>
    <cellStyle name="Normal 3 2 3 2 5 5" xfId="18595" xr:uid="{8C1F9C86-E13C-4AA4-B331-5E060802A7EE}"/>
    <cellStyle name="Normal 3 2 3 2 6" xfId="2060" xr:uid="{00000000-0005-0000-0000-00009F110000}"/>
    <cellStyle name="Normal 3 2 3 2 6 2" xfId="4289" xr:uid="{00000000-0005-0000-0000-0000A0110000}"/>
    <cellStyle name="Normal 3 2 3 2 6 2 2" xfId="8513" xr:uid="{00000000-0005-0000-0000-0000A1110000}"/>
    <cellStyle name="Normal 3 2 3 2 6 2 2 2" xfId="16942" xr:uid="{843CB4F4-A807-4EC7-842F-F13FD35D2596}"/>
    <cellStyle name="Normal 3 2 3 2 6 2 2 3" xfId="25370" xr:uid="{E77BFE3A-09EB-4DDD-8384-B2E577AFBB0D}"/>
    <cellStyle name="Normal 3 2 3 2 6 2 3" xfId="12724" xr:uid="{B1D53BE6-69B7-44CE-9A8E-EFAA90CED1C7}"/>
    <cellStyle name="Normal 3 2 3 2 6 2 4" xfId="21153" xr:uid="{72A530B2-EB86-46DD-8989-46BDAF491D09}"/>
    <cellStyle name="Normal 3 2 3 2 6 3" xfId="6368" xr:uid="{00000000-0005-0000-0000-0000A2110000}"/>
    <cellStyle name="Normal 3 2 3 2 6 3 2" xfId="14797" xr:uid="{203EE1BD-1F06-41E6-A1BD-5C9198006C4A}"/>
    <cellStyle name="Normal 3 2 3 2 6 3 3" xfId="23225" xr:uid="{66D9D5BA-667F-491F-9A15-E3E110915416}"/>
    <cellStyle name="Normal 3 2 3 2 6 4" xfId="10579" xr:uid="{6E159B9A-5B1E-41CD-B9D8-546606F7BB50}"/>
    <cellStyle name="Normal 3 2 3 2 6 5" xfId="19008" xr:uid="{3CE8675D-9D2C-486C-8A62-56AC38D4E26E}"/>
    <cellStyle name="Normal 3 2 3 2 7" xfId="2496" xr:uid="{00000000-0005-0000-0000-0000A3110000}"/>
    <cellStyle name="Normal 3 2 3 2 7 2" xfId="6781" xr:uid="{00000000-0005-0000-0000-0000A4110000}"/>
    <cellStyle name="Normal 3 2 3 2 7 2 2" xfId="15210" xr:uid="{1686B905-4980-4E5B-A6FE-8B98B75043D3}"/>
    <cellStyle name="Normal 3 2 3 2 7 2 3" xfId="23638" xr:uid="{08FBA813-F518-476C-A521-CE8DBAD4A374}"/>
    <cellStyle name="Normal 3 2 3 2 7 3" xfId="10992" xr:uid="{AF94CB17-A3BE-4D79-854C-7D0E7BB8097B}"/>
    <cellStyle name="Normal 3 2 3 2 7 4" xfId="19421" xr:uid="{DEB18A1D-63EF-4A08-AC53-4F888FBAB08A}"/>
    <cellStyle name="Normal 3 2 3 2 8" xfId="4715" xr:uid="{00000000-0005-0000-0000-0000A5110000}"/>
    <cellStyle name="Normal 3 2 3 2 8 2" xfId="13144" xr:uid="{3CA1D17B-9DA9-406F-B248-7726F09C2250}"/>
    <cellStyle name="Normal 3 2 3 2 8 3" xfId="21572" xr:uid="{4FB8671C-DEBC-4889-8009-0BD39B94A4AA}"/>
    <cellStyle name="Normal 3 2 3 2 9" xfId="8926" xr:uid="{8B3717C1-8BB0-4666-BD48-10FEF37D2F0D}"/>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2 2 2" xfId="15705" xr:uid="{B1034952-FFD5-411B-8EA4-31E87AABC915}"/>
    <cellStyle name="Normal 3 2 3 3 2 2 2 3" xfId="24133" xr:uid="{DD308F1F-F074-411B-9F28-3EAF8A5DDB39}"/>
    <cellStyle name="Normal 3 2 3 3 2 2 3" xfId="11487" xr:uid="{B56EBF97-17BE-42DE-82E0-D382EFC111AC}"/>
    <cellStyle name="Normal 3 2 3 3 2 2 4" xfId="19916" xr:uid="{2CE8AAC2-AB78-496B-A6D5-DBBE1CCC990C}"/>
    <cellStyle name="Normal 3 2 3 3 2 3" xfId="5131" xr:uid="{00000000-0005-0000-0000-0000AA110000}"/>
    <cellStyle name="Normal 3 2 3 3 2 3 2" xfId="13560" xr:uid="{7969AA32-3697-4A6A-AE84-147315F58C8C}"/>
    <cellStyle name="Normal 3 2 3 3 2 3 3" xfId="21988" xr:uid="{CBD9DF89-BE3B-423E-B415-C5BDADADEE48}"/>
    <cellStyle name="Normal 3 2 3 3 2 4" xfId="9342" xr:uid="{3F77352D-2F6E-4198-8B75-DA53D2FE5081}"/>
    <cellStyle name="Normal 3 2 3 3 2 5" xfId="17771" xr:uid="{88BE82B0-208A-43E0-8299-970D60FA5610}"/>
    <cellStyle name="Normal 3 2 3 3 3" xfId="1235" xr:uid="{00000000-0005-0000-0000-0000AB110000}"/>
    <cellStyle name="Normal 3 2 3 3 3 2" xfId="3465" xr:uid="{00000000-0005-0000-0000-0000AC110000}"/>
    <cellStyle name="Normal 3 2 3 3 3 2 2" xfId="7689" xr:uid="{00000000-0005-0000-0000-0000AD110000}"/>
    <cellStyle name="Normal 3 2 3 3 3 2 2 2" xfId="16118" xr:uid="{F4857DF2-338B-4123-95FD-270C404EAC5D}"/>
    <cellStyle name="Normal 3 2 3 3 3 2 2 3" xfId="24546" xr:uid="{F8EDB1B9-CA1C-4896-9695-A74BEE9435E1}"/>
    <cellStyle name="Normal 3 2 3 3 3 2 3" xfId="11900" xr:uid="{3D91FB8D-ACAE-4D9C-8E34-B1F5AEC29F5C}"/>
    <cellStyle name="Normal 3 2 3 3 3 2 4" xfId="20329" xr:uid="{1409134D-231A-428B-9A4E-D7D1ECE98B18}"/>
    <cellStyle name="Normal 3 2 3 3 3 3" xfId="5544" xr:uid="{00000000-0005-0000-0000-0000AE110000}"/>
    <cellStyle name="Normal 3 2 3 3 3 3 2" xfId="13973" xr:uid="{8EFDBD55-10CA-4EB1-B0F8-9467E3836A70}"/>
    <cellStyle name="Normal 3 2 3 3 3 3 3" xfId="22401" xr:uid="{3D633515-A2AA-415C-9FC4-E8CA3CD4AA35}"/>
    <cellStyle name="Normal 3 2 3 3 3 4" xfId="9755" xr:uid="{6A2A3766-7C89-49B1-838D-AF8EB10028D9}"/>
    <cellStyle name="Normal 3 2 3 3 3 5" xfId="18184" xr:uid="{920620CE-3124-451E-BFD0-55EAB168A5DB}"/>
    <cellStyle name="Normal 3 2 3 3 4" xfId="1648" xr:uid="{00000000-0005-0000-0000-0000AF110000}"/>
    <cellStyle name="Normal 3 2 3 3 4 2" xfId="3878" xr:uid="{00000000-0005-0000-0000-0000B0110000}"/>
    <cellStyle name="Normal 3 2 3 3 4 2 2" xfId="8102" xr:uid="{00000000-0005-0000-0000-0000B1110000}"/>
    <cellStyle name="Normal 3 2 3 3 4 2 2 2" xfId="16531" xr:uid="{D274A60A-31CA-403A-BB5D-70BC30FEDDA9}"/>
    <cellStyle name="Normal 3 2 3 3 4 2 2 3" xfId="24959" xr:uid="{F6AEFB3A-D4B9-4713-92DB-6DD3ADFC61A8}"/>
    <cellStyle name="Normal 3 2 3 3 4 2 3" xfId="12313" xr:uid="{52599BEA-CBB6-413F-A4C3-60C82B41512F}"/>
    <cellStyle name="Normal 3 2 3 3 4 2 4" xfId="20742" xr:uid="{5D4AC813-C8A8-434C-9189-EDD1AA7A1BA6}"/>
    <cellStyle name="Normal 3 2 3 3 4 3" xfId="5957" xr:uid="{00000000-0005-0000-0000-0000B2110000}"/>
    <cellStyle name="Normal 3 2 3 3 4 3 2" xfId="14386" xr:uid="{ECDEB0B4-D476-4D73-9AF3-F5FD6C073018}"/>
    <cellStyle name="Normal 3 2 3 3 4 3 3" xfId="22814" xr:uid="{FDEB6817-2511-43E9-8514-DC0C5D8361EC}"/>
    <cellStyle name="Normal 3 2 3 3 4 4" xfId="10168" xr:uid="{04CC19F5-52D4-4B21-8BC6-7A812B552BCA}"/>
    <cellStyle name="Normal 3 2 3 3 4 5" xfId="18597" xr:uid="{E63B82D2-D906-4629-88D8-4B1AF854420D}"/>
    <cellStyle name="Normal 3 2 3 3 5" xfId="2062" xr:uid="{00000000-0005-0000-0000-0000B3110000}"/>
    <cellStyle name="Normal 3 2 3 3 5 2" xfId="4291" xr:uid="{00000000-0005-0000-0000-0000B4110000}"/>
    <cellStyle name="Normal 3 2 3 3 5 2 2" xfId="8515" xr:uid="{00000000-0005-0000-0000-0000B5110000}"/>
    <cellStyle name="Normal 3 2 3 3 5 2 2 2" xfId="16944" xr:uid="{90996C7E-F760-4B27-B1DA-224086783D50}"/>
    <cellStyle name="Normal 3 2 3 3 5 2 2 3" xfId="25372" xr:uid="{C3538112-3F83-44A7-87FB-3A42B6E586BD}"/>
    <cellStyle name="Normal 3 2 3 3 5 2 3" xfId="12726" xr:uid="{A8D4E56B-1F9B-4F94-9DD6-40BABFB07246}"/>
    <cellStyle name="Normal 3 2 3 3 5 2 4" xfId="21155" xr:uid="{1F3301E7-A36E-4B65-8AB0-0AA713C7D2EC}"/>
    <cellStyle name="Normal 3 2 3 3 5 3" xfId="6370" xr:uid="{00000000-0005-0000-0000-0000B6110000}"/>
    <cellStyle name="Normal 3 2 3 3 5 3 2" xfId="14799" xr:uid="{B41CEA10-8D8C-44C9-B450-B7A36F0EE3FB}"/>
    <cellStyle name="Normal 3 2 3 3 5 3 3" xfId="23227" xr:uid="{F4E08D34-720E-4ABD-AC2D-00AB964D295D}"/>
    <cellStyle name="Normal 3 2 3 3 5 4" xfId="10581" xr:uid="{906CC826-CE06-4DA9-B84E-DD5A4D5932FC}"/>
    <cellStyle name="Normal 3 2 3 3 5 5" xfId="19010" xr:uid="{91D8CB24-54AB-4193-BB8C-52A0CB167CF6}"/>
    <cellStyle name="Normal 3 2 3 3 6" xfId="2498" xr:uid="{00000000-0005-0000-0000-0000B7110000}"/>
    <cellStyle name="Normal 3 2 3 3 6 2" xfId="6783" xr:uid="{00000000-0005-0000-0000-0000B8110000}"/>
    <cellStyle name="Normal 3 2 3 3 6 2 2" xfId="15212" xr:uid="{26F8DF50-03C9-4387-AD9D-CB8A227FA2AA}"/>
    <cellStyle name="Normal 3 2 3 3 6 2 3" xfId="23640" xr:uid="{E18427A8-07BF-4A7F-8A0F-1B623ACD5055}"/>
    <cellStyle name="Normal 3 2 3 3 6 3" xfId="10994" xr:uid="{CE745923-1495-43FA-B2FE-7089E3D4F6A3}"/>
    <cellStyle name="Normal 3 2 3 3 6 4" xfId="19423" xr:uid="{597346CC-4738-4EA2-B36F-D8A2ACC63603}"/>
    <cellStyle name="Normal 3 2 3 3 7" xfId="4717" xr:uid="{00000000-0005-0000-0000-0000B9110000}"/>
    <cellStyle name="Normal 3 2 3 3 7 2" xfId="13146" xr:uid="{117141FE-4B7A-45C6-B5AE-CAF57520ABE6}"/>
    <cellStyle name="Normal 3 2 3 3 7 3" xfId="21574" xr:uid="{4A089DFB-C6CB-4FC8-807C-A26C63B1F90F}"/>
    <cellStyle name="Normal 3 2 3 3 8" xfId="8928" xr:uid="{F53B3E0A-FAF8-456A-9C36-AF4F272B4B1E}"/>
    <cellStyle name="Normal 3 2 3 3 9" xfId="17357" xr:uid="{96D96AE8-FDC1-489C-A5E1-F97AC6424EE9}"/>
    <cellStyle name="Normal 3 2 3 4" xfId="812" xr:uid="{00000000-0005-0000-0000-0000BA110000}"/>
    <cellStyle name="Normal 3 2 3 4 2" xfId="3049" xr:uid="{00000000-0005-0000-0000-0000BB110000}"/>
    <cellStyle name="Normal 3 2 3 4 2 2" xfId="7273" xr:uid="{00000000-0005-0000-0000-0000BC110000}"/>
    <cellStyle name="Normal 3 2 3 4 2 2 2" xfId="15702" xr:uid="{5890D9EE-1D62-49C7-9CCF-A0A0DAE5C39D}"/>
    <cellStyle name="Normal 3 2 3 4 2 2 3" xfId="24130" xr:uid="{40066E25-5AAC-452B-8709-8F2BCE1CB338}"/>
    <cellStyle name="Normal 3 2 3 4 2 3" xfId="11484" xr:uid="{E145A749-B2B4-428D-83BA-7C15AD5FCCC5}"/>
    <cellStyle name="Normal 3 2 3 4 2 4" xfId="19913" xr:uid="{D1B43A19-B5C6-4598-9777-C5655495C09C}"/>
    <cellStyle name="Normal 3 2 3 4 3" xfId="5128" xr:uid="{00000000-0005-0000-0000-0000BD110000}"/>
    <cellStyle name="Normal 3 2 3 4 3 2" xfId="13557" xr:uid="{8FEFEEA5-89A9-4C9E-A26B-A33895717ACD}"/>
    <cellStyle name="Normal 3 2 3 4 3 3" xfId="21985" xr:uid="{78E5F341-F60C-4B6F-8072-99DEB993A744}"/>
    <cellStyle name="Normal 3 2 3 4 4" xfId="9339" xr:uid="{729E19E6-9F03-40CC-BBD8-1DBDDE3C0C4F}"/>
    <cellStyle name="Normal 3 2 3 4 5" xfId="17768" xr:uid="{91898E03-17F0-414D-908A-EC416809EA83}"/>
    <cellStyle name="Normal 3 2 3 5" xfId="1232" xr:uid="{00000000-0005-0000-0000-0000BE110000}"/>
    <cellStyle name="Normal 3 2 3 5 2" xfId="3462" xr:uid="{00000000-0005-0000-0000-0000BF110000}"/>
    <cellStyle name="Normal 3 2 3 5 2 2" xfId="7686" xr:uid="{00000000-0005-0000-0000-0000C0110000}"/>
    <cellStyle name="Normal 3 2 3 5 2 2 2" xfId="16115" xr:uid="{D4600EAF-39CB-4FE2-BFE5-C39214E70D01}"/>
    <cellStyle name="Normal 3 2 3 5 2 2 3" xfId="24543" xr:uid="{41F50D7C-FF24-47B1-AA4D-ACF8C498890F}"/>
    <cellStyle name="Normal 3 2 3 5 2 3" xfId="11897" xr:uid="{74C1096B-9532-46FA-9A64-F8015DDA46BD}"/>
    <cellStyle name="Normal 3 2 3 5 2 4" xfId="20326" xr:uid="{F884B49F-21DE-483F-9CE8-82390B1B543A}"/>
    <cellStyle name="Normal 3 2 3 5 3" xfId="5541" xr:uid="{00000000-0005-0000-0000-0000C1110000}"/>
    <cellStyle name="Normal 3 2 3 5 3 2" xfId="13970" xr:uid="{11CB5D55-B968-40D7-9A64-CDCD90755030}"/>
    <cellStyle name="Normal 3 2 3 5 3 3" xfId="22398" xr:uid="{D5792A38-DD52-4544-B299-81E4AAFD1747}"/>
    <cellStyle name="Normal 3 2 3 5 4" xfId="9752" xr:uid="{9402528A-9004-4B03-9CDC-90159E474E32}"/>
    <cellStyle name="Normal 3 2 3 5 5" xfId="18181" xr:uid="{0016A6DA-8310-4B82-AAEC-D96A3C9E576F}"/>
    <cellStyle name="Normal 3 2 3 6" xfId="1645" xr:uid="{00000000-0005-0000-0000-0000C2110000}"/>
    <cellStyle name="Normal 3 2 3 6 2" xfId="3875" xr:uid="{00000000-0005-0000-0000-0000C3110000}"/>
    <cellStyle name="Normal 3 2 3 6 2 2" xfId="8099" xr:uid="{00000000-0005-0000-0000-0000C4110000}"/>
    <cellStyle name="Normal 3 2 3 6 2 2 2" xfId="16528" xr:uid="{FFEC8252-31C3-4203-9429-352A16450D9A}"/>
    <cellStyle name="Normal 3 2 3 6 2 2 3" xfId="24956" xr:uid="{545B7F55-F3D1-4D2B-A227-73D1A4E65C27}"/>
    <cellStyle name="Normal 3 2 3 6 2 3" xfId="12310" xr:uid="{5DAFC6B7-0A2A-4AAE-B0EB-54D7C72215F9}"/>
    <cellStyle name="Normal 3 2 3 6 2 4" xfId="20739" xr:uid="{8583CD70-0E41-43FA-AD87-00E54B7D1811}"/>
    <cellStyle name="Normal 3 2 3 6 3" xfId="5954" xr:uid="{00000000-0005-0000-0000-0000C5110000}"/>
    <cellStyle name="Normal 3 2 3 6 3 2" xfId="14383" xr:uid="{90D5103D-D91E-4EFD-A2BF-9DAC53DFA913}"/>
    <cellStyle name="Normal 3 2 3 6 3 3" xfId="22811" xr:uid="{FCFC9544-3192-4CA0-8063-3B51F8A01E48}"/>
    <cellStyle name="Normal 3 2 3 6 4" xfId="10165" xr:uid="{B63CC32B-36F9-4D25-915E-A33ABE88628B}"/>
    <cellStyle name="Normal 3 2 3 6 5" xfId="18594" xr:uid="{DF2282DE-4678-4CAD-A651-1635DBFFF508}"/>
    <cellStyle name="Normal 3 2 3 7" xfId="2059" xr:uid="{00000000-0005-0000-0000-0000C6110000}"/>
    <cellStyle name="Normal 3 2 3 7 2" xfId="4288" xr:uid="{00000000-0005-0000-0000-0000C7110000}"/>
    <cellStyle name="Normal 3 2 3 7 2 2" xfId="8512" xr:uid="{00000000-0005-0000-0000-0000C8110000}"/>
    <cellStyle name="Normal 3 2 3 7 2 2 2" xfId="16941" xr:uid="{663EFF77-9ECD-4670-82DC-F6341191E727}"/>
    <cellStyle name="Normal 3 2 3 7 2 2 3" xfId="25369" xr:uid="{4D01241E-3D0D-49D2-9570-8D6CD61D5CD2}"/>
    <cellStyle name="Normal 3 2 3 7 2 3" xfId="12723" xr:uid="{54B01F98-B195-42BD-93C0-199C6D68CC88}"/>
    <cellStyle name="Normal 3 2 3 7 2 4" xfId="21152" xr:uid="{87417A29-425F-4F8C-9158-38019DB79A3E}"/>
    <cellStyle name="Normal 3 2 3 7 3" xfId="6367" xr:uid="{00000000-0005-0000-0000-0000C9110000}"/>
    <cellStyle name="Normal 3 2 3 7 3 2" xfId="14796" xr:uid="{878EB1A1-0244-4F2A-958C-899AC0AC2FD7}"/>
    <cellStyle name="Normal 3 2 3 7 3 3" xfId="23224" xr:uid="{4D04A80D-8D6E-4B02-87CB-8084E1057754}"/>
    <cellStyle name="Normal 3 2 3 7 4" xfId="10578" xr:uid="{3AA27DF6-1120-4DA7-B7D9-8352F2DED4E9}"/>
    <cellStyle name="Normal 3 2 3 7 5" xfId="19007" xr:uid="{EE6D3A56-7498-481B-A2AE-EE9DACD3E520}"/>
    <cellStyle name="Normal 3 2 3 8" xfId="2495" xr:uid="{00000000-0005-0000-0000-0000CA110000}"/>
    <cellStyle name="Normal 3 2 3 8 2" xfId="6780" xr:uid="{00000000-0005-0000-0000-0000CB110000}"/>
    <cellStyle name="Normal 3 2 3 8 2 2" xfId="15209" xr:uid="{922D025C-1384-4AD9-9738-66891A04047A}"/>
    <cellStyle name="Normal 3 2 3 8 2 3" xfId="23637" xr:uid="{BFEBB76B-563F-487D-A436-8387F1071A2B}"/>
    <cellStyle name="Normal 3 2 3 8 3" xfId="10991" xr:uid="{949F4009-E747-4089-93CE-DCF1D59CACE2}"/>
    <cellStyle name="Normal 3 2 3 8 4" xfId="19420" xr:uid="{E821961A-FE72-49B2-94F7-56300BEC1E99}"/>
    <cellStyle name="Normal 3 2 3 9" xfId="4714" xr:uid="{00000000-0005-0000-0000-0000CC110000}"/>
    <cellStyle name="Normal 3 2 3 9 2" xfId="13143" xr:uid="{3C411CC5-AEF4-4E71-ADCE-E0220FF82B8B}"/>
    <cellStyle name="Normal 3 2 3 9 3" xfId="21571" xr:uid="{128B7C4A-9AB3-458C-A06D-30D739B4D735}"/>
    <cellStyle name="Normal 3 2 4" xfId="810" xr:uid="{00000000-0005-0000-0000-0000CD110000}"/>
    <cellStyle name="Normal 3 2 4 2" xfId="3048" xr:uid="{00000000-0005-0000-0000-0000CE110000}"/>
    <cellStyle name="Normal 3 2 4 2 2" xfId="7272" xr:uid="{00000000-0005-0000-0000-0000CF110000}"/>
    <cellStyle name="Normal 3 2 4 2 2 2" xfId="15701" xr:uid="{B7EF0256-3B61-4A10-B478-26D89BBF0889}"/>
    <cellStyle name="Normal 3 2 4 2 2 3" xfId="24129" xr:uid="{E9996A4B-5224-407B-9628-02AE5B441BA9}"/>
    <cellStyle name="Normal 3 2 4 2 3" xfId="11483" xr:uid="{1B7A9CC6-98B7-4882-A498-3C254CA2468A}"/>
    <cellStyle name="Normal 3 2 4 2 4" xfId="19912" xr:uid="{A4B1071F-3466-4479-91F5-995EE288CC0D}"/>
    <cellStyle name="Normal 3 2 4 3" xfId="5127" xr:uid="{00000000-0005-0000-0000-0000D0110000}"/>
    <cellStyle name="Normal 3 2 4 3 2" xfId="13556" xr:uid="{21749FDE-BE43-434F-8B18-63FB3AB5B087}"/>
    <cellStyle name="Normal 3 2 4 3 3" xfId="21984" xr:uid="{C7B9F008-724F-4026-BEDA-C23C13F49892}"/>
    <cellStyle name="Normal 3 2 4 4" xfId="9338" xr:uid="{F6739CC1-2FD2-4215-921E-1C483E67DA9B}"/>
    <cellStyle name="Normal 3 2 4 5" xfId="17767" xr:uid="{1616FEB6-FCF5-4B6D-9642-8AC8414AB8F0}"/>
    <cellStyle name="Normal 3 2 5" xfId="1231" xr:uid="{00000000-0005-0000-0000-0000D1110000}"/>
    <cellStyle name="Normal 3 2 5 2" xfId="3461" xr:uid="{00000000-0005-0000-0000-0000D2110000}"/>
    <cellStyle name="Normal 3 2 5 2 2" xfId="7685" xr:uid="{00000000-0005-0000-0000-0000D3110000}"/>
    <cellStyle name="Normal 3 2 5 2 2 2" xfId="16114" xr:uid="{2B470E44-310A-49CF-AA4B-99F4525DB05D}"/>
    <cellStyle name="Normal 3 2 5 2 2 3" xfId="24542" xr:uid="{DB099616-E496-45A5-8EFA-23B8C6BBC4AC}"/>
    <cellStyle name="Normal 3 2 5 2 3" xfId="11896" xr:uid="{89AD2596-AD29-43A7-80B1-4149C90B3920}"/>
    <cellStyle name="Normal 3 2 5 2 4" xfId="20325" xr:uid="{801316F8-6D29-41C6-9462-0552C7AF7E90}"/>
    <cellStyle name="Normal 3 2 5 3" xfId="5540" xr:uid="{00000000-0005-0000-0000-0000D4110000}"/>
    <cellStyle name="Normal 3 2 5 3 2" xfId="13969" xr:uid="{FE1C7CCD-8BB9-4A59-A5E2-2084669C0569}"/>
    <cellStyle name="Normal 3 2 5 3 3" xfId="22397" xr:uid="{9EEB9466-6222-4FE2-967A-D9D8D4DCD628}"/>
    <cellStyle name="Normal 3 2 5 4" xfId="9751" xr:uid="{9BA3854C-8F74-426B-AA8F-176543C68CB4}"/>
    <cellStyle name="Normal 3 2 5 5" xfId="18180" xr:uid="{3C5C454E-581B-44A6-B367-B1627D85EE80}"/>
    <cellStyle name="Normal 3 2 6" xfId="1644" xr:uid="{00000000-0005-0000-0000-0000D5110000}"/>
    <cellStyle name="Normal 3 2 6 2" xfId="3874" xr:uid="{00000000-0005-0000-0000-0000D6110000}"/>
    <cellStyle name="Normal 3 2 6 2 2" xfId="8098" xr:uid="{00000000-0005-0000-0000-0000D7110000}"/>
    <cellStyle name="Normal 3 2 6 2 2 2" xfId="16527" xr:uid="{8A23F5AB-52B4-4839-9430-5D424D118D1D}"/>
    <cellStyle name="Normal 3 2 6 2 2 3" xfId="24955" xr:uid="{0B2D4145-D6A0-4C85-9B1C-8469AF31A684}"/>
    <cellStyle name="Normal 3 2 6 2 3" xfId="12309" xr:uid="{47AE781F-278D-483B-8BF7-758685D621D5}"/>
    <cellStyle name="Normal 3 2 6 2 4" xfId="20738" xr:uid="{6E56FF51-0C23-423D-BCB2-8A95DB76ADA6}"/>
    <cellStyle name="Normal 3 2 6 3" xfId="5953" xr:uid="{00000000-0005-0000-0000-0000D8110000}"/>
    <cellStyle name="Normal 3 2 6 3 2" xfId="14382" xr:uid="{E6453B6B-5D70-418A-A925-D1D537F1D8AC}"/>
    <cellStyle name="Normal 3 2 6 3 3" xfId="22810" xr:uid="{3025CCBE-6889-4AD2-B2A7-03E2FF9FAD30}"/>
    <cellStyle name="Normal 3 2 6 4" xfId="10164" xr:uid="{4338612F-A0EC-4ECB-B7C1-C0A67DF7524E}"/>
    <cellStyle name="Normal 3 2 6 5" xfId="18593" xr:uid="{2CC455F1-7264-4E1B-B6A2-CA2A5F3B215B}"/>
    <cellStyle name="Normal 3 2 7" xfId="2058" xr:uid="{00000000-0005-0000-0000-0000D9110000}"/>
    <cellStyle name="Normal 3 2 7 2" xfId="4287" xr:uid="{00000000-0005-0000-0000-0000DA110000}"/>
    <cellStyle name="Normal 3 2 7 2 2" xfId="8511" xr:uid="{00000000-0005-0000-0000-0000DB110000}"/>
    <cellStyle name="Normal 3 2 7 2 2 2" xfId="16940" xr:uid="{B3A5E217-A0A4-4B48-8491-64A752A80098}"/>
    <cellStyle name="Normal 3 2 7 2 2 3" xfId="25368" xr:uid="{9523F653-2779-4B22-9CB9-1A06A373265C}"/>
    <cellStyle name="Normal 3 2 7 2 3" xfId="12722" xr:uid="{5461D3FA-D026-41CD-89CB-213E2E997616}"/>
    <cellStyle name="Normal 3 2 7 2 4" xfId="21151" xr:uid="{34553EAC-8A57-4AAA-9003-9BA99BD92EE5}"/>
    <cellStyle name="Normal 3 2 7 3" xfId="6366" xr:uid="{00000000-0005-0000-0000-0000DC110000}"/>
    <cellStyle name="Normal 3 2 7 3 2" xfId="14795" xr:uid="{6CFA9D22-AEF1-44E3-B4ED-05C1188CA0BF}"/>
    <cellStyle name="Normal 3 2 7 3 3" xfId="23223" xr:uid="{E7047402-810E-43DD-8609-A8488C341432}"/>
    <cellStyle name="Normal 3 2 7 4" xfId="10577" xr:uid="{ED21134E-5B16-42A5-B4E5-5FD07C06F06C}"/>
    <cellStyle name="Normal 3 2 7 5" xfId="19006" xr:uid="{2D2ECB19-C682-4E58-AA93-4C44C96DAAAD}"/>
    <cellStyle name="Normal 3 2 8" xfId="2494" xr:uid="{00000000-0005-0000-0000-0000DD110000}"/>
    <cellStyle name="Normal 3 2 8 2" xfId="6779" xr:uid="{00000000-0005-0000-0000-0000DE110000}"/>
    <cellStyle name="Normal 3 2 8 2 2" xfId="15208" xr:uid="{7727536E-481D-4320-8C32-19CECDED46BF}"/>
    <cellStyle name="Normal 3 2 8 2 3" xfId="23636" xr:uid="{D7EA527D-87BA-42A1-AF7B-DCCF294C784C}"/>
    <cellStyle name="Normal 3 2 8 3" xfId="10990" xr:uid="{C86D0EC2-CF94-417E-8BFD-2A2A9D80F823}"/>
    <cellStyle name="Normal 3 2 8 4" xfId="19419" xr:uid="{B7A1BB8C-0451-4D5A-AF7C-B58FCB5EAA96}"/>
    <cellStyle name="Normal 3 2 9" xfId="4713" xr:uid="{00000000-0005-0000-0000-0000DF110000}"/>
    <cellStyle name="Normal 3 2 9 2" xfId="13142" xr:uid="{846A3C5E-D42B-40F3-8512-60279968EE19}"/>
    <cellStyle name="Normal 3 2 9 3" xfId="21570" xr:uid="{6779C144-4C4C-43DC-8352-7D782BE175A3}"/>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10" xfId="8929" xr:uid="{CDE09487-FC51-4BF1-A568-E85D93190E59}"/>
    <cellStyle name="Normal 4 11" xfId="17358" xr:uid="{5139033F-D577-44FF-8938-4AB567F2BA78}"/>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2 2 2" xfId="16945" xr:uid="{2E56D6E3-6DE0-4795-8D35-250184EB284C}"/>
    <cellStyle name="Normal 4 2 2 10 2 2 3" xfId="25373" xr:uid="{EBFC2E10-14CC-4F53-BBBD-BF78D810075C}"/>
    <cellStyle name="Normal 4 2 2 10 2 3" xfId="12727" xr:uid="{2137792D-1DFF-48C1-99E4-41A2D5D3582B}"/>
    <cellStyle name="Normal 4 2 2 10 2 4" xfId="21156" xr:uid="{7E2E7268-BE2F-42B5-90CF-81003DAA07A2}"/>
    <cellStyle name="Normal 4 2 2 10 3" xfId="6371" xr:uid="{00000000-0005-0000-0000-0000EC110000}"/>
    <cellStyle name="Normal 4 2 2 10 3 2" xfId="14800" xr:uid="{F98ACE88-B62C-417E-A7E3-F02ED7AB1F2D}"/>
    <cellStyle name="Normal 4 2 2 10 3 3" xfId="23228" xr:uid="{A2F8A102-9EF9-49CA-9A10-0AC6BBE83A5F}"/>
    <cellStyle name="Normal 4 2 2 10 4" xfId="10582" xr:uid="{C2D97FCD-3519-49B7-981F-2C3E095EF14C}"/>
    <cellStyle name="Normal 4 2 2 10 5" xfId="19011" xr:uid="{154FCCFB-9831-42C7-9541-193C144E40E1}"/>
    <cellStyle name="Normal 4 2 2 11" xfId="2499" xr:uid="{00000000-0005-0000-0000-0000ED110000}"/>
    <cellStyle name="Normal 4 2 2 11 2" xfId="6784" xr:uid="{00000000-0005-0000-0000-0000EE110000}"/>
    <cellStyle name="Normal 4 2 2 11 2 2" xfId="15213" xr:uid="{2809E9A9-A468-4CC2-85A8-76E85EBF3E31}"/>
    <cellStyle name="Normal 4 2 2 11 2 3" xfId="23641" xr:uid="{85BCC722-172E-4BAB-9F51-4E1E8828A265}"/>
    <cellStyle name="Normal 4 2 2 11 3" xfId="10995" xr:uid="{2AF3D4F0-16A4-477F-86D9-DE49C0335EFE}"/>
    <cellStyle name="Normal 4 2 2 11 4" xfId="19424" xr:uid="{806188F2-E4BC-4207-A53F-CDEA0E5D61F5}"/>
    <cellStyle name="Normal 4 2 2 12" xfId="4719" xr:uid="{00000000-0005-0000-0000-0000EF110000}"/>
    <cellStyle name="Normal 4 2 2 12 2" xfId="13148" xr:uid="{B3794323-2286-4550-BC24-A9FB7B11D650}"/>
    <cellStyle name="Normal 4 2 2 12 3" xfId="21576" xr:uid="{F584713A-9F1F-457B-AC74-B21CBA541A47}"/>
    <cellStyle name="Normal 4 2 2 13" xfId="8930" xr:uid="{64932CA6-9770-45BD-AC1C-B7C59242A6BC}"/>
    <cellStyle name="Normal 4 2 2 14" xfId="17359" xr:uid="{B0442CD2-749F-4A78-BBCE-0D880CF47C5E}"/>
    <cellStyle name="Normal 4 2 2 2" xfId="338" xr:uid="{00000000-0005-0000-0000-0000F0110000}"/>
    <cellStyle name="Normal 4 2 2 3" xfId="339" xr:uid="{00000000-0005-0000-0000-0000F1110000}"/>
    <cellStyle name="Normal 4 2 2 3 10" xfId="4720" xr:uid="{00000000-0005-0000-0000-0000F2110000}"/>
    <cellStyle name="Normal 4 2 2 3 10 2" xfId="13149" xr:uid="{D6CC6F77-360A-4E35-8310-541ECA220A1D}"/>
    <cellStyle name="Normal 4 2 2 3 10 3" xfId="21577" xr:uid="{1F8E7067-4BEC-4142-88D9-2423A37760E5}"/>
    <cellStyle name="Normal 4 2 2 3 11" xfId="8931" xr:uid="{A932B1FE-F8D9-47E4-89F5-CBBD591BBA7C}"/>
    <cellStyle name="Normal 4 2 2 3 12" xfId="17360" xr:uid="{01B0DA8A-5B9E-4EC6-813F-D80B96A2D270}"/>
    <cellStyle name="Normal 4 2 2 3 2" xfId="340" xr:uid="{00000000-0005-0000-0000-0000F3110000}"/>
    <cellStyle name="Normal 4 2 2 3 2 10" xfId="8932" xr:uid="{49D40A00-C04E-4CEF-BD79-B44837102FB6}"/>
    <cellStyle name="Normal 4 2 2 3 2 11" xfId="17361" xr:uid="{39340DA9-4C58-4E01-9A68-06E96E11D6BF}"/>
    <cellStyle name="Normal 4 2 2 3 2 2" xfId="341" xr:uid="{00000000-0005-0000-0000-0000F4110000}"/>
    <cellStyle name="Normal 4 2 2 3 2 2 10" xfId="17362" xr:uid="{85165CE2-AD46-4C25-AF36-40CF1DE772B3}"/>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2 2 2" xfId="15710" xr:uid="{D7553CFC-8E45-4174-B1E0-C9987376292D}"/>
    <cellStyle name="Normal 4 2 2 3 2 2 2 2 2 2 3" xfId="24138" xr:uid="{09A03B95-9C00-472E-B5C3-94639AB1A98E}"/>
    <cellStyle name="Normal 4 2 2 3 2 2 2 2 2 3" xfId="11492" xr:uid="{71AD128B-0B5B-4D52-9DA9-71931DCBBD03}"/>
    <cellStyle name="Normal 4 2 2 3 2 2 2 2 2 4" xfId="19921" xr:uid="{D8FA4FAF-D75B-4F2A-BDB5-FEF0E51B28DB}"/>
    <cellStyle name="Normal 4 2 2 3 2 2 2 2 3" xfId="5136" xr:uid="{00000000-0005-0000-0000-0000F9110000}"/>
    <cellStyle name="Normal 4 2 2 3 2 2 2 2 3 2" xfId="13565" xr:uid="{DACC7466-13E4-4373-A7D6-3E69AEF2449A}"/>
    <cellStyle name="Normal 4 2 2 3 2 2 2 2 3 3" xfId="21993" xr:uid="{C66018EF-CA99-4082-86D4-FA83CB196B61}"/>
    <cellStyle name="Normal 4 2 2 3 2 2 2 2 4" xfId="9347" xr:uid="{8B88461D-AFF1-495A-8438-3B21B9E6888E}"/>
    <cellStyle name="Normal 4 2 2 3 2 2 2 2 5" xfId="17776" xr:uid="{F1960428-C4CE-4694-A5D4-0A337F533DCD}"/>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2 2 2" xfId="16123" xr:uid="{3E66661A-A105-4BD7-A252-FC63CFC3FE4E}"/>
    <cellStyle name="Normal 4 2 2 3 2 2 2 3 2 2 3" xfId="24551" xr:uid="{38258105-4F17-4129-B9F9-3C99456143E6}"/>
    <cellStyle name="Normal 4 2 2 3 2 2 2 3 2 3" xfId="11905" xr:uid="{91BA1F4B-AE71-4BC8-B702-745B526886A6}"/>
    <cellStyle name="Normal 4 2 2 3 2 2 2 3 2 4" xfId="20334" xr:uid="{57F9EE05-8299-47C1-936C-D106E9B21E57}"/>
    <cellStyle name="Normal 4 2 2 3 2 2 2 3 3" xfId="5549" xr:uid="{00000000-0005-0000-0000-0000FD110000}"/>
    <cellStyle name="Normal 4 2 2 3 2 2 2 3 3 2" xfId="13978" xr:uid="{53C71124-F2FE-498A-A3C4-F09745DC53D3}"/>
    <cellStyle name="Normal 4 2 2 3 2 2 2 3 3 3" xfId="22406" xr:uid="{4085F00B-760F-434B-A065-5E8DDE5C9722}"/>
    <cellStyle name="Normal 4 2 2 3 2 2 2 3 4" xfId="9760" xr:uid="{EE9103A7-ED9F-4E1B-9342-B6185A4E2B01}"/>
    <cellStyle name="Normal 4 2 2 3 2 2 2 3 5" xfId="18189" xr:uid="{64F58EE7-7309-4DAA-8AE7-CD8CA2A3269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2 2 2" xfId="16536" xr:uid="{32E4DCD1-9391-4218-A2F1-AD989A65FF51}"/>
    <cellStyle name="Normal 4 2 2 3 2 2 2 4 2 2 3" xfId="24964" xr:uid="{27506D43-5FD0-4D3F-8CF3-75EC419914E3}"/>
    <cellStyle name="Normal 4 2 2 3 2 2 2 4 2 3" xfId="12318" xr:uid="{5962D094-86C6-4B81-8837-0C695E94EE1C}"/>
    <cellStyle name="Normal 4 2 2 3 2 2 2 4 2 4" xfId="20747" xr:uid="{E30E23C1-845E-4C86-8B99-A5B50C24F8C6}"/>
    <cellStyle name="Normal 4 2 2 3 2 2 2 4 3" xfId="5962" xr:uid="{00000000-0005-0000-0000-000001120000}"/>
    <cellStyle name="Normal 4 2 2 3 2 2 2 4 3 2" xfId="14391" xr:uid="{15500AB2-CE06-4E53-9B05-64236F8B2D9A}"/>
    <cellStyle name="Normal 4 2 2 3 2 2 2 4 3 3" xfId="22819" xr:uid="{EEB3A949-2B19-424D-A7A2-B9DA69F43FD9}"/>
    <cellStyle name="Normal 4 2 2 3 2 2 2 4 4" xfId="10173" xr:uid="{B8EE8D2D-AA63-4308-B477-A5CCE4A8CE09}"/>
    <cellStyle name="Normal 4 2 2 3 2 2 2 4 5" xfId="18602" xr:uid="{9B49DC27-5AA8-49C6-8333-F8BA5B465517}"/>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2 2 2" xfId="16949" xr:uid="{A398BCF6-22D7-4E18-8D3E-0277595BDB4F}"/>
    <cellStyle name="Normal 4 2 2 3 2 2 2 5 2 2 3" xfId="25377" xr:uid="{2CE0D98A-1161-467F-B5B5-A2EBABA52A5E}"/>
    <cellStyle name="Normal 4 2 2 3 2 2 2 5 2 3" xfId="12731" xr:uid="{7E16E4B9-67E8-4E4A-B9EF-8E466015FE15}"/>
    <cellStyle name="Normal 4 2 2 3 2 2 2 5 2 4" xfId="21160" xr:uid="{FAFFC5FA-8A7D-4734-BDA0-FDC90D17752E}"/>
    <cellStyle name="Normal 4 2 2 3 2 2 2 5 3" xfId="6375" xr:uid="{00000000-0005-0000-0000-000005120000}"/>
    <cellStyle name="Normal 4 2 2 3 2 2 2 5 3 2" xfId="14804" xr:uid="{B7F0FAF7-3E59-4C87-A676-009C3E4ADCF1}"/>
    <cellStyle name="Normal 4 2 2 3 2 2 2 5 3 3" xfId="23232" xr:uid="{B702DC13-8AA4-4C40-AC45-F77B08439E31}"/>
    <cellStyle name="Normal 4 2 2 3 2 2 2 5 4" xfId="10586" xr:uid="{2706CC8F-71B7-4BB7-BAB4-5FC2605447E7}"/>
    <cellStyle name="Normal 4 2 2 3 2 2 2 5 5" xfId="19015" xr:uid="{90A93932-837C-43FD-8E6C-2AD683C640F9}"/>
    <cellStyle name="Normal 4 2 2 3 2 2 2 6" xfId="2503" xr:uid="{00000000-0005-0000-0000-000006120000}"/>
    <cellStyle name="Normal 4 2 2 3 2 2 2 6 2" xfId="6788" xr:uid="{00000000-0005-0000-0000-000007120000}"/>
    <cellStyle name="Normal 4 2 2 3 2 2 2 6 2 2" xfId="15217" xr:uid="{5AD693AA-4B46-4B24-9853-633A1840BE94}"/>
    <cellStyle name="Normal 4 2 2 3 2 2 2 6 2 3" xfId="23645" xr:uid="{AC0BAE7D-D5A1-46E6-90D7-45E5CBD0EC0D}"/>
    <cellStyle name="Normal 4 2 2 3 2 2 2 6 3" xfId="10999" xr:uid="{8139DB3B-28A3-4B8C-B578-96A014132623}"/>
    <cellStyle name="Normal 4 2 2 3 2 2 2 6 4" xfId="19428" xr:uid="{1096A6C3-9D0B-439A-AADF-64B44016847E}"/>
    <cellStyle name="Normal 4 2 2 3 2 2 2 7" xfId="4723" xr:uid="{00000000-0005-0000-0000-000008120000}"/>
    <cellStyle name="Normal 4 2 2 3 2 2 2 7 2" xfId="13152" xr:uid="{006E6427-7373-46B3-BE39-FAF191F6B458}"/>
    <cellStyle name="Normal 4 2 2 3 2 2 2 7 3" xfId="21580" xr:uid="{9C02353F-48D7-4005-8156-5685FA0303E9}"/>
    <cellStyle name="Normal 4 2 2 3 2 2 2 8" xfId="8934" xr:uid="{4FA9BC90-C0E3-4D8F-BAFE-2386858D8AC4}"/>
    <cellStyle name="Normal 4 2 2 3 2 2 2 9" xfId="17363" xr:uid="{530DF812-BF1B-4170-AFD8-3FC1DFAA81CB}"/>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2 2 2" xfId="15709" xr:uid="{AE241257-830E-4F5F-B25B-9555516C1583}"/>
    <cellStyle name="Normal 4 2 2 3 2 2 3 2 2 3" xfId="24137" xr:uid="{EF79EE16-7440-4532-8BC5-0D1D96341820}"/>
    <cellStyle name="Normal 4 2 2 3 2 2 3 2 3" xfId="11491" xr:uid="{5BFD7D53-5307-44A4-BD68-633FA5B302A5}"/>
    <cellStyle name="Normal 4 2 2 3 2 2 3 2 4" xfId="19920" xr:uid="{1430A3CD-2904-4A98-8F3F-F1A2F91016D4}"/>
    <cellStyle name="Normal 4 2 2 3 2 2 3 3" xfId="5135" xr:uid="{00000000-0005-0000-0000-00000C120000}"/>
    <cellStyle name="Normal 4 2 2 3 2 2 3 3 2" xfId="13564" xr:uid="{EFD9FC65-75DE-48EA-8298-FF03D89ABCD9}"/>
    <cellStyle name="Normal 4 2 2 3 2 2 3 3 3" xfId="21992" xr:uid="{B6AFEF8E-DBF3-44C1-8DF1-79846CE48F46}"/>
    <cellStyle name="Normal 4 2 2 3 2 2 3 4" xfId="9346" xr:uid="{5D2225A6-A1F3-4935-9941-993059B2387B}"/>
    <cellStyle name="Normal 4 2 2 3 2 2 3 5" xfId="17775" xr:uid="{F24E7F1E-1B18-49BC-971B-F5EBACCB5F87}"/>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2 2 2" xfId="16122" xr:uid="{D61D8B66-917C-470A-9E62-93BC7075F5F8}"/>
    <cellStyle name="Normal 4 2 2 3 2 2 4 2 2 3" xfId="24550" xr:uid="{99B745E7-A367-444E-9F98-9349E7746840}"/>
    <cellStyle name="Normal 4 2 2 3 2 2 4 2 3" xfId="11904" xr:uid="{AC7F2AD8-F408-429D-AC0C-5A229AA20F86}"/>
    <cellStyle name="Normal 4 2 2 3 2 2 4 2 4" xfId="20333" xr:uid="{DE529993-222A-49A0-BB45-65A84B8D8C91}"/>
    <cellStyle name="Normal 4 2 2 3 2 2 4 3" xfId="5548" xr:uid="{00000000-0005-0000-0000-000010120000}"/>
    <cellStyle name="Normal 4 2 2 3 2 2 4 3 2" xfId="13977" xr:uid="{1996C375-C385-4C80-87D6-8BA4C6826015}"/>
    <cellStyle name="Normal 4 2 2 3 2 2 4 3 3" xfId="22405" xr:uid="{5C7D5716-4F86-45D7-AE9E-A654D5688342}"/>
    <cellStyle name="Normal 4 2 2 3 2 2 4 4" xfId="9759" xr:uid="{CC6C4F95-472E-4C6C-8157-C1551DC75463}"/>
    <cellStyle name="Normal 4 2 2 3 2 2 4 5" xfId="18188" xr:uid="{EBAE9A46-BFA2-4F0E-8A2D-1985533DC4ED}"/>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2 2 2" xfId="16535" xr:uid="{2998E09E-B56A-47FE-B482-CAC8A1697625}"/>
    <cellStyle name="Normal 4 2 2 3 2 2 5 2 2 3" xfId="24963" xr:uid="{27EB676E-25E9-4A7B-9B1B-970C4EB8163F}"/>
    <cellStyle name="Normal 4 2 2 3 2 2 5 2 3" xfId="12317" xr:uid="{8F45B1B9-A6C4-4617-A149-13D9A30C0C98}"/>
    <cellStyle name="Normal 4 2 2 3 2 2 5 2 4" xfId="20746" xr:uid="{3080A1E1-234C-4A05-9EF8-E265155813D6}"/>
    <cellStyle name="Normal 4 2 2 3 2 2 5 3" xfId="5961" xr:uid="{00000000-0005-0000-0000-000014120000}"/>
    <cellStyle name="Normal 4 2 2 3 2 2 5 3 2" xfId="14390" xr:uid="{5BCE6F5E-1CCE-4FD0-B773-50FB5CC0C7BF}"/>
    <cellStyle name="Normal 4 2 2 3 2 2 5 3 3" xfId="22818" xr:uid="{83F9DE3F-7AE9-48BC-9E10-27B624FB937C}"/>
    <cellStyle name="Normal 4 2 2 3 2 2 5 4" xfId="10172" xr:uid="{753F84C2-9EBF-4A69-873B-1CA8B27E8ED5}"/>
    <cellStyle name="Normal 4 2 2 3 2 2 5 5" xfId="18601" xr:uid="{59A8D336-19DD-468C-8737-DE4C45A6175C}"/>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2 2 2" xfId="16948" xr:uid="{A0491CA7-302B-41F8-801B-0126FF9D3B6A}"/>
    <cellStyle name="Normal 4 2 2 3 2 2 6 2 2 3" xfId="25376" xr:uid="{1336916A-F56B-495F-972A-AC2F67627C13}"/>
    <cellStyle name="Normal 4 2 2 3 2 2 6 2 3" xfId="12730" xr:uid="{ABB37845-6269-4BBD-9D15-B58047A53CF4}"/>
    <cellStyle name="Normal 4 2 2 3 2 2 6 2 4" xfId="21159" xr:uid="{3F604671-ED42-4FD1-9F6C-B2AAB7C7A0CC}"/>
    <cellStyle name="Normal 4 2 2 3 2 2 6 3" xfId="6374" xr:uid="{00000000-0005-0000-0000-000018120000}"/>
    <cellStyle name="Normal 4 2 2 3 2 2 6 3 2" xfId="14803" xr:uid="{8E05FB8A-4862-44D7-A005-062734FA3C4C}"/>
    <cellStyle name="Normal 4 2 2 3 2 2 6 3 3" xfId="23231" xr:uid="{47AA31A2-001F-4EE0-82AC-A31A96456C69}"/>
    <cellStyle name="Normal 4 2 2 3 2 2 6 4" xfId="10585" xr:uid="{C54F3C6B-6348-4029-B786-0A28A207D8BC}"/>
    <cellStyle name="Normal 4 2 2 3 2 2 6 5" xfId="19014" xr:uid="{94D490E8-8626-490E-93C4-75F18FF8FF63}"/>
    <cellStyle name="Normal 4 2 2 3 2 2 7" xfId="2502" xr:uid="{00000000-0005-0000-0000-000019120000}"/>
    <cellStyle name="Normal 4 2 2 3 2 2 7 2" xfId="6787" xr:uid="{00000000-0005-0000-0000-00001A120000}"/>
    <cellStyle name="Normal 4 2 2 3 2 2 7 2 2" xfId="15216" xr:uid="{C8F858F1-006E-4F97-92A8-907B3434F000}"/>
    <cellStyle name="Normal 4 2 2 3 2 2 7 2 3" xfId="23644" xr:uid="{B58F5DB2-9438-4004-B6EC-457FEE390609}"/>
    <cellStyle name="Normal 4 2 2 3 2 2 7 3" xfId="10998" xr:uid="{BD8E748C-13B1-439A-8C7C-F702FFDE40B2}"/>
    <cellStyle name="Normal 4 2 2 3 2 2 7 4" xfId="19427" xr:uid="{1C03D97C-66D4-42A7-9D98-FA099F72D54D}"/>
    <cellStyle name="Normal 4 2 2 3 2 2 8" xfId="4722" xr:uid="{00000000-0005-0000-0000-00001B120000}"/>
    <cellStyle name="Normal 4 2 2 3 2 2 8 2" xfId="13151" xr:uid="{9479DA7D-CCB0-429E-ADE7-927AFBC9AB90}"/>
    <cellStyle name="Normal 4 2 2 3 2 2 8 3" xfId="21579" xr:uid="{E78E7DA5-F505-4E19-AC9E-0827FCAD7E8F}"/>
    <cellStyle name="Normal 4 2 2 3 2 2 9" xfId="8933" xr:uid="{9A364DFF-F283-4FE1-BC92-98D4322AE6C7}"/>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2 2 2" xfId="15711" xr:uid="{BC87CC3C-6EF7-47C2-B2BF-9B8D5EF70D90}"/>
    <cellStyle name="Normal 4 2 2 3 2 3 2 2 2 3" xfId="24139" xr:uid="{39808E3A-34A3-44A9-8563-0101E2B29265}"/>
    <cellStyle name="Normal 4 2 2 3 2 3 2 2 3" xfId="11493" xr:uid="{8DC179F1-81D2-4169-B66F-697BCFB9FB9A}"/>
    <cellStyle name="Normal 4 2 2 3 2 3 2 2 4" xfId="19922" xr:uid="{5B2C20FD-63EF-4147-87F6-EF08C9DEA8E5}"/>
    <cellStyle name="Normal 4 2 2 3 2 3 2 3" xfId="5137" xr:uid="{00000000-0005-0000-0000-000020120000}"/>
    <cellStyle name="Normal 4 2 2 3 2 3 2 3 2" xfId="13566" xr:uid="{3EDC7779-72F9-4314-945D-1135D7EF510A}"/>
    <cellStyle name="Normal 4 2 2 3 2 3 2 3 3" xfId="21994" xr:uid="{F04F04A7-D214-45A3-9431-398CDB2A4B4A}"/>
    <cellStyle name="Normal 4 2 2 3 2 3 2 4" xfId="9348" xr:uid="{CCE37AA7-6D9C-42CB-A2D3-54FE8C3BC078}"/>
    <cellStyle name="Normal 4 2 2 3 2 3 2 5" xfId="17777" xr:uid="{EF9421ED-B519-44ED-AF46-366BAFABA405}"/>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2 2 2" xfId="16124" xr:uid="{B048FB36-58A8-483F-94EB-C3A12A728F2E}"/>
    <cellStyle name="Normal 4 2 2 3 2 3 3 2 2 3" xfId="24552" xr:uid="{5F294394-0F55-4F87-B0A1-73F04CE77749}"/>
    <cellStyle name="Normal 4 2 2 3 2 3 3 2 3" xfId="11906" xr:uid="{E7B4DAAC-8C62-49D6-9F82-1082661CB700}"/>
    <cellStyle name="Normal 4 2 2 3 2 3 3 2 4" xfId="20335" xr:uid="{6A2B9F84-3236-4C43-8B3C-DEEDD1905326}"/>
    <cellStyle name="Normal 4 2 2 3 2 3 3 3" xfId="5550" xr:uid="{00000000-0005-0000-0000-000024120000}"/>
    <cellStyle name="Normal 4 2 2 3 2 3 3 3 2" xfId="13979" xr:uid="{C8BF42BD-3FC0-4D64-88C2-01C3AA4B1065}"/>
    <cellStyle name="Normal 4 2 2 3 2 3 3 3 3" xfId="22407" xr:uid="{2B30A558-39F8-415A-A939-EC799A091002}"/>
    <cellStyle name="Normal 4 2 2 3 2 3 3 4" xfId="9761" xr:uid="{727565C4-916F-4E46-AFC4-41C1D10ED79E}"/>
    <cellStyle name="Normal 4 2 2 3 2 3 3 5" xfId="18190" xr:uid="{BBB31545-8E52-41C8-A3A7-2DD7303986C6}"/>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2 2 2" xfId="16537" xr:uid="{45A9C9E4-43FE-4632-860D-DA6475CE4CDB}"/>
    <cellStyle name="Normal 4 2 2 3 2 3 4 2 2 3" xfId="24965" xr:uid="{67FFD9BF-511D-418C-97E3-D7C96981CB52}"/>
    <cellStyle name="Normal 4 2 2 3 2 3 4 2 3" xfId="12319" xr:uid="{1DA31998-D4B1-46D6-9B92-CCD75D0360D7}"/>
    <cellStyle name="Normal 4 2 2 3 2 3 4 2 4" xfId="20748" xr:uid="{4FE26141-ED42-448F-A3FC-67D06E4CF5B0}"/>
    <cellStyle name="Normal 4 2 2 3 2 3 4 3" xfId="5963" xr:uid="{00000000-0005-0000-0000-000028120000}"/>
    <cellStyle name="Normal 4 2 2 3 2 3 4 3 2" xfId="14392" xr:uid="{F36D16D2-0B86-4BF0-9EF2-80F0F93E6225}"/>
    <cellStyle name="Normal 4 2 2 3 2 3 4 3 3" xfId="22820" xr:uid="{A250F822-EC4C-4FB2-8E72-38CEA6261208}"/>
    <cellStyle name="Normal 4 2 2 3 2 3 4 4" xfId="10174" xr:uid="{4BEEAF4A-C71B-4E8C-B206-7DFACFC8CEF3}"/>
    <cellStyle name="Normal 4 2 2 3 2 3 4 5" xfId="18603" xr:uid="{62046D4C-5E2C-4EFA-BBAB-195FAB50A25A}"/>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2 2 2" xfId="16950" xr:uid="{7C4631BE-03FC-4A46-A65B-90FD59C33584}"/>
    <cellStyle name="Normal 4 2 2 3 2 3 5 2 2 3" xfId="25378" xr:uid="{7AC0B1BF-05E1-4860-8868-E22719B7F74A}"/>
    <cellStyle name="Normal 4 2 2 3 2 3 5 2 3" xfId="12732" xr:uid="{C87DABB7-C33E-4543-9199-8B2256D57136}"/>
    <cellStyle name="Normal 4 2 2 3 2 3 5 2 4" xfId="21161" xr:uid="{EA403077-FDA4-4BF6-8B3A-D9B49492C275}"/>
    <cellStyle name="Normal 4 2 2 3 2 3 5 3" xfId="6376" xr:uid="{00000000-0005-0000-0000-00002C120000}"/>
    <cellStyle name="Normal 4 2 2 3 2 3 5 3 2" xfId="14805" xr:uid="{5640BFEC-2D44-4A29-8211-3B13DBEC9294}"/>
    <cellStyle name="Normal 4 2 2 3 2 3 5 3 3" xfId="23233" xr:uid="{75B04258-5DFE-49F3-95DA-487518C5C2B3}"/>
    <cellStyle name="Normal 4 2 2 3 2 3 5 4" xfId="10587" xr:uid="{9A0FDB4C-44AD-4478-BAD9-A2E1E90003EE}"/>
    <cellStyle name="Normal 4 2 2 3 2 3 5 5" xfId="19016" xr:uid="{A58196C8-0A61-4DA9-A647-D37512798A58}"/>
    <cellStyle name="Normal 4 2 2 3 2 3 6" xfId="2504" xr:uid="{00000000-0005-0000-0000-00002D120000}"/>
    <cellStyle name="Normal 4 2 2 3 2 3 6 2" xfId="6789" xr:uid="{00000000-0005-0000-0000-00002E120000}"/>
    <cellStyle name="Normal 4 2 2 3 2 3 6 2 2" xfId="15218" xr:uid="{13482448-A1A3-4181-97D9-C833264E417D}"/>
    <cellStyle name="Normal 4 2 2 3 2 3 6 2 3" xfId="23646" xr:uid="{488F0682-89EC-4A94-9609-481660DB88B0}"/>
    <cellStyle name="Normal 4 2 2 3 2 3 6 3" xfId="11000" xr:uid="{2FD86E23-4026-4398-87B8-69D67A552A53}"/>
    <cellStyle name="Normal 4 2 2 3 2 3 6 4" xfId="19429" xr:uid="{63743336-DC5C-45E1-90B0-BB94174123C5}"/>
    <cellStyle name="Normal 4 2 2 3 2 3 7" xfId="4724" xr:uid="{00000000-0005-0000-0000-00002F120000}"/>
    <cellStyle name="Normal 4 2 2 3 2 3 7 2" xfId="13153" xr:uid="{7B4ACD77-A35F-4F24-AC5A-0BCB63BE665F}"/>
    <cellStyle name="Normal 4 2 2 3 2 3 7 3" xfId="21581" xr:uid="{426545A1-2A08-4949-8F24-AA11F3A32E03}"/>
    <cellStyle name="Normal 4 2 2 3 2 3 8" xfId="8935" xr:uid="{1EEF21AC-B4C6-474C-9E58-C48C6E27195A}"/>
    <cellStyle name="Normal 4 2 2 3 2 3 9" xfId="17364" xr:uid="{606A84C3-97BC-407F-ADF2-67E3E0CE2EBE}"/>
    <cellStyle name="Normal 4 2 2 3 2 4" xfId="818" xr:uid="{00000000-0005-0000-0000-000030120000}"/>
    <cellStyle name="Normal 4 2 2 3 2 4 2" xfId="3055" xr:uid="{00000000-0005-0000-0000-000031120000}"/>
    <cellStyle name="Normal 4 2 2 3 2 4 2 2" xfId="7279" xr:uid="{00000000-0005-0000-0000-000032120000}"/>
    <cellStyle name="Normal 4 2 2 3 2 4 2 2 2" xfId="15708" xr:uid="{AA7079A3-E6EC-457B-BEEF-06F95D4B5A19}"/>
    <cellStyle name="Normal 4 2 2 3 2 4 2 2 3" xfId="24136" xr:uid="{67348716-32CE-4FD1-A075-F0902BAD731F}"/>
    <cellStyle name="Normal 4 2 2 3 2 4 2 3" xfId="11490" xr:uid="{E72F158F-BC5A-4775-AB9B-9C049A6453A2}"/>
    <cellStyle name="Normal 4 2 2 3 2 4 2 4" xfId="19919" xr:uid="{D0EB8AA1-46F8-48A3-96C8-82798DDF01D0}"/>
    <cellStyle name="Normal 4 2 2 3 2 4 3" xfId="5134" xr:uid="{00000000-0005-0000-0000-000033120000}"/>
    <cellStyle name="Normal 4 2 2 3 2 4 3 2" xfId="13563" xr:uid="{2B6E37DB-3BC8-4CD8-BD70-E2A252EC381D}"/>
    <cellStyle name="Normal 4 2 2 3 2 4 3 3" xfId="21991" xr:uid="{85BEA581-C6C7-43F0-82DA-489EEAD64618}"/>
    <cellStyle name="Normal 4 2 2 3 2 4 4" xfId="9345" xr:uid="{FE463F84-97E2-41B7-8CB6-D6AA2759F58C}"/>
    <cellStyle name="Normal 4 2 2 3 2 4 5" xfId="17774" xr:uid="{983CDFD5-7A1F-4AD9-8C97-9A1081C496D2}"/>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2 2 2" xfId="16121" xr:uid="{69171021-FA74-4054-8822-F4078CA308D2}"/>
    <cellStyle name="Normal 4 2 2 3 2 5 2 2 3" xfId="24549" xr:uid="{A720ADF1-E5B4-4DB8-8D2D-64440FA08C08}"/>
    <cellStyle name="Normal 4 2 2 3 2 5 2 3" xfId="11903" xr:uid="{41C65526-15F2-4AE2-84D9-AB143C26A819}"/>
    <cellStyle name="Normal 4 2 2 3 2 5 2 4" xfId="20332" xr:uid="{B62AF84B-D24D-4F1A-B72D-7AF2B43DF3D6}"/>
    <cellStyle name="Normal 4 2 2 3 2 5 3" xfId="5547" xr:uid="{00000000-0005-0000-0000-000037120000}"/>
    <cellStyle name="Normal 4 2 2 3 2 5 3 2" xfId="13976" xr:uid="{672F9687-C411-48AB-A9B7-528838497802}"/>
    <cellStyle name="Normal 4 2 2 3 2 5 3 3" xfId="22404" xr:uid="{51FBE29F-64C6-42E6-96D8-908B8B34B6AC}"/>
    <cellStyle name="Normal 4 2 2 3 2 5 4" xfId="9758" xr:uid="{717EABBA-8A1C-4DC4-A44A-AF96C2BA71DA}"/>
    <cellStyle name="Normal 4 2 2 3 2 5 5" xfId="18187" xr:uid="{2F137F53-095F-45DD-8246-B20F3D2F0FB1}"/>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2 2 2" xfId="16534" xr:uid="{554CBE79-2B14-4313-9639-38DCAD49FFA1}"/>
    <cellStyle name="Normal 4 2 2 3 2 6 2 2 3" xfId="24962" xr:uid="{BA8240F9-E5DE-4A82-AC4F-E9BE5C36076C}"/>
    <cellStyle name="Normal 4 2 2 3 2 6 2 3" xfId="12316" xr:uid="{EE198221-06CB-4F25-B50D-96687AD9905E}"/>
    <cellStyle name="Normal 4 2 2 3 2 6 2 4" xfId="20745" xr:uid="{65AD4B73-44F9-4730-9061-4C5FA3307D77}"/>
    <cellStyle name="Normal 4 2 2 3 2 6 3" xfId="5960" xr:uid="{00000000-0005-0000-0000-00003B120000}"/>
    <cellStyle name="Normal 4 2 2 3 2 6 3 2" xfId="14389" xr:uid="{88C5983C-F63D-44B3-B3D9-B1A6214298BE}"/>
    <cellStyle name="Normal 4 2 2 3 2 6 3 3" xfId="22817" xr:uid="{1C1807B1-0522-48A3-9A4E-04636275A5CD}"/>
    <cellStyle name="Normal 4 2 2 3 2 6 4" xfId="10171" xr:uid="{B6FB0EBE-0DC1-42E8-98EE-B5E0C1CAB44F}"/>
    <cellStyle name="Normal 4 2 2 3 2 6 5" xfId="18600" xr:uid="{694D58C7-8576-485E-93E5-7FC04FAECB68}"/>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2 2 2" xfId="16947" xr:uid="{754E3A7F-E631-4A81-ABD1-B86FD942BD80}"/>
    <cellStyle name="Normal 4 2 2 3 2 7 2 2 3" xfId="25375" xr:uid="{96177783-57C3-4625-9BC8-65ECA51B14A1}"/>
    <cellStyle name="Normal 4 2 2 3 2 7 2 3" xfId="12729" xr:uid="{BD1163DB-4209-414A-8413-5867347EC797}"/>
    <cellStyle name="Normal 4 2 2 3 2 7 2 4" xfId="21158" xr:uid="{5362A96D-DD77-4AC1-8DC1-49DAB80E6710}"/>
    <cellStyle name="Normal 4 2 2 3 2 7 3" xfId="6373" xr:uid="{00000000-0005-0000-0000-00003F120000}"/>
    <cellStyle name="Normal 4 2 2 3 2 7 3 2" xfId="14802" xr:uid="{03E2CD18-1359-43B9-991A-EB39B81F732E}"/>
    <cellStyle name="Normal 4 2 2 3 2 7 3 3" xfId="23230" xr:uid="{7D9FE694-D607-435D-A396-2C16884BDABC}"/>
    <cellStyle name="Normal 4 2 2 3 2 7 4" xfId="10584" xr:uid="{018C0E75-AA18-44AB-BC01-3B261408FA35}"/>
    <cellStyle name="Normal 4 2 2 3 2 7 5" xfId="19013" xr:uid="{5CEC00F9-FC48-4265-8078-569BF4992E30}"/>
    <cellStyle name="Normal 4 2 2 3 2 8" xfId="2501" xr:uid="{00000000-0005-0000-0000-000040120000}"/>
    <cellStyle name="Normal 4 2 2 3 2 8 2" xfId="6786" xr:uid="{00000000-0005-0000-0000-000041120000}"/>
    <cellStyle name="Normal 4 2 2 3 2 8 2 2" xfId="15215" xr:uid="{35B5CF7F-5C50-4CC6-9D19-E7A9746E96D8}"/>
    <cellStyle name="Normal 4 2 2 3 2 8 2 3" xfId="23643" xr:uid="{3B7AADFF-E338-4A22-B0FC-C647DE6701CE}"/>
    <cellStyle name="Normal 4 2 2 3 2 8 3" xfId="10997" xr:uid="{DF6916EF-A3C1-4E7E-AFA5-ADC40F9A6F21}"/>
    <cellStyle name="Normal 4 2 2 3 2 8 4" xfId="19426" xr:uid="{7BA7BA10-F470-4DC8-B62C-D421A59EE00A}"/>
    <cellStyle name="Normal 4 2 2 3 2 9" xfId="4721" xr:uid="{00000000-0005-0000-0000-000042120000}"/>
    <cellStyle name="Normal 4 2 2 3 2 9 2" xfId="13150" xr:uid="{050B82F9-7A86-4053-B832-7B5A1FDE1F12}"/>
    <cellStyle name="Normal 4 2 2 3 2 9 3" xfId="21578" xr:uid="{C41DC583-633B-4514-972B-E2D4DB51B167}"/>
    <cellStyle name="Normal 4 2 2 3 3" xfId="344" xr:uid="{00000000-0005-0000-0000-000043120000}"/>
    <cellStyle name="Normal 4 2 2 3 3 10" xfId="17365" xr:uid="{9311C287-EC8E-432E-A293-A18E5D3F1CA2}"/>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2 2 2" xfId="15713" xr:uid="{D0924156-2F99-426E-8EC8-A78905760222}"/>
    <cellStyle name="Normal 4 2 2 3 3 2 2 2 2 3" xfId="24141" xr:uid="{65E46A53-4010-479E-8577-EBB708F48B33}"/>
    <cellStyle name="Normal 4 2 2 3 3 2 2 2 3" xfId="11495" xr:uid="{750E5325-CBE3-4F51-A823-89CE190FF42C}"/>
    <cellStyle name="Normal 4 2 2 3 3 2 2 2 4" xfId="19924" xr:uid="{12729764-E66A-4B92-9EE9-90542105211C}"/>
    <cellStyle name="Normal 4 2 2 3 3 2 2 3" xfId="5139" xr:uid="{00000000-0005-0000-0000-000048120000}"/>
    <cellStyle name="Normal 4 2 2 3 3 2 2 3 2" xfId="13568" xr:uid="{EE6F06BF-25D0-4CCB-AC56-8BA47FBEB523}"/>
    <cellStyle name="Normal 4 2 2 3 3 2 2 3 3" xfId="21996" xr:uid="{ADB4B37C-F8C8-4EAD-B10D-3EDE5446E872}"/>
    <cellStyle name="Normal 4 2 2 3 3 2 2 4" xfId="9350" xr:uid="{AF310FD5-A491-44D5-A0A9-476D179B0A07}"/>
    <cellStyle name="Normal 4 2 2 3 3 2 2 5" xfId="17779" xr:uid="{76DEDB2E-6A13-4DC3-9598-C25390DB98EF}"/>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2 2 2" xfId="16126" xr:uid="{3432A54F-51F3-417F-8475-F5B83D245BBF}"/>
    <cellStyle name="Normal 4 2 2 3 3 2 3 2 2 3" xfId="24554" xr:uid="{DBDA24E9-2BAA-47AC-B232-4EC0A17D290B}"/>
    <cellStyle name="Normal 4 2 2 3 3 2 3 2 3" xfId="11908" xr:uid="{691942C4-93E5-4573-8217-3A5461B00DDB}"/>
    <cellStyle name="Normal 4 2 2 3 3 2 3 2 4" xfId="20337" xr:uid="{139F5330-E3E7-4179-A899-3E4539E37D25}"/>
    <cellStyle name="Normal 4 2 2 3 3 2 3 3" xfId="5552" xr:uid="{00000000-0005-0000-0000-00004C120000}"/>
    <cellStyle name="Normal 4 2 2 3 3 2 3 3 2" xfId="13981" xr:uid="{C69665A9-BD7C-4D0E-82BF-E72ADE3038E2}"/>
    <cellStyle name="Normal 4 2 2 3 3 2 3 3 3" xfId="22409" xr:uid="{D0118217-9A2F-45E8-8A37-B28B901052EA}"/>
    <cellStyle name="Normal 4 2 2 3 3 2 3 4" xfId="9763" xr:uid="{2B892A1D-628F-40FD-AD87-18D880823849}"/>
    <cellStyle name="Normal 4 2 2 3 3 2 3 5" xfId="18192" xr:uid="{37A9B932-4BEA-490A-B77C-4BCA9F42D18F}"/>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2 2 2" xfId="16539" xr:uid="{7D8B055D-7E4F-42EE-9D00-48D7E4222DD6}"/>
    <cellStyle name="Normal 4 2 2 3 3 2 4 2 2 3" xfId="24967" xr:uid="{95C5E434-105C-4A7F-B4A6-F05FCA08589F}"/>
    <cellStyle name="Normal 4 2 2 3 3 2 4 2 3" xfId="12321" xr:uid="{2ADCEDAC-D908-451D-9266-019F1E703E6B}"/>
    <cellStyle name="Normal 4 2 2 3 3 2 4 2 4" xfId="20750" xr:uid="{D31DE484-BE6C-41DD-A99A-3BB78B16ADA2}"/>
    <cellStyle name="Normal 4 2 2 3 3 2 4 3" xfId="5965" xr:uid="{00000000-0005-0000-0000-000050120000}"/>
    <cellStyle name="Normal 4 2 2 3 3 2 4 3 2" xfId="14394" xr:uid="{31426377-E6D5-4233-B90E-00567EFD82C6}"/>
    <cellStyle name="Normal 4 2 2 3 3 2 4 3 3" xfId="22822" xr:uid="{48FDB5AC-0E91-4316-BF75-96860D384F25}"/>
    <cellStyle name="Normal 4 2 2 3 3 2 4 4" xfId="10176" xr:uid="{A44D2091-9B0B-4B48-AA47-C5FC6E19903A}"/>
    <cellStyle name="Normal 4 2 2 3 3 2 4 5" xfId="18605" xr:uid="{8F8EAD7A-23F9-47CF-A8B3-61441D7170FC}"/>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2 2 2" xfId="16952" xr:uid="{96F127D0-57CD-4CF6-A4C7-F384C18DD328}"/>
    <cellStyle name="Normal 4 2 2 3 3 2 5 2 2 3" xfId="25380" xr:uid="{E244F90B-4D6F-4D27-9BA0-24F52F677ED0}"/>
    <cellStyle name="Normal 4 2 2 3 3 2 5 2 3" xfId="12734" xr:uid="{0CB30D94-9F3A-4C38-8A66-C818DEE0D29B}"/>
    <cellStyle name="Normal 4 2 2 3 3 2 5 2 4" xfId="21163" xr:uid="{8B143311-6C60-4682-850D-CDE464020FBB}"/>
    <cellStyle name="Normal 4 2 2 3 3 2 5 3" xfId="6378" xr:uid="{00000000-0005-0000-0000-000054120000}"/>
    <cellStyle name="Normal 4 2 2 3 3 2 5 3 2" xfId="14807" xr:uid="{9401F957-A499-4012-A535-78171B94CE9E}"/>
    <cellStyle name="Normal 4 2 2 3 3 2 5 3 3" xfId="23235" xr:uid="{63670B02-37C5-4C58-ABAA-535BB21968AD}"/>
    <cellStyle name="Normal 4 2 2 3 3 2 5 4" xfId="10589" xr:uid="{AF1B00B7-CC3A-4845-9F13-ADC950F222B5}"/>
    <cellStyle name="Normal 4 2 2 3 3 2 5 5" xfId="19018" xr:uid="{008B9F3E-20C9-49F4-A31C-17E5060500AB}"/>
    <cellStyle name="Normal 4 2 2 3 3 2 6" xfId="2506" xr:uid="{00000000-0005-0000-0000-000055120000}"/>
    <cellStyle name="Normal 4 2 2 3 3 2 6 2" xfId="6791" xr:uid="{00000000-0005-0000-0000-000056120000}"/>
    <cellStyle name="Normal 4 2 2 3 3 2 6 2 2" xfId="15220" xr:uid="{6F03A6E1-CA89-40AF-95A9-899576D4151D}"/>
    <cellStyle name="Normal 4 2 2 3 3 2 6 2 3" xfId="23648" xr:uid="{8C9A4821-ECC5-4F43-8C42-D6D98C160173}"/>
    <cellStyle name="Normal 4 2 2 3 3 2 6 3" xfId="11002" xr:uid="{3E106C9F-393F-469E-8D18-A2BAD0EFFA32}"/>
    <cellStyle name="Normal 4 2 2 3 3 2 6 4" xfId="19431" xr:uid="{B1810AE8-1F8B-4B53-9779-533AED0B4BB2}"/>
    <cellStyle name="Normal 4 2 2 3 3 2 7" xfId="4726" xr:uid="{00000000-0005-0000-0000-000057120000}"/>
    <cellStyle name="Normal 4 2 2 3 3 2 7 2" xfId="13155" xr:uid="{E55AE614-74D9-440E-A7C1-56A243C4D15D}"/>
    <cellStyle name="Normal 4 2 2 3 3 2 7 3" xfId="21583" xr:uid="{457D018A-22A0-417A-8EEA-F3923E329C89}"/>
    <cellStyle name="Normal 4 2 2 3 3 2 8" xfId="8937" xr:uid="{38A4C3E4-737E-4618-9370-8702AFF6EE5E}"/>
    <cellStyle name="Normal 4 2 2 3 3 2 9" xfId="17366" xr:uid="{B5C5915E-8765-4B72-934E-BF9E5EAC114D}"/>
    <cellStyle name="Normal 4 2 2 3 3 3" xfId="822" xr:uid="{00000000-0005-0000-0000-000058120000}"/>
    <cellStyle name="Normal 4 2 2 3 3 3 2" xfId="3059" xr:uid="{00000000-0005-0000-0000-000059120000}"/>
    <cellStyle name="Normal 4 2 2 3 3 3 2 2" xfId="7283" xr:uid="{00000000-0005-0000-0000-00005A120000}"/>
    <cellStyle name="Normal 4 2 2 3 3 3 2 2 2" xfId="15712" xr:uid="{C336AD5B-8698-4EB0-A5CB-09178FDD0055}"/>
    <cellStyle name="Normal 4 2 2 3 3 3 2 2 3" xfId="24140" xr:uid="{322E7DB0-1898-4FA5-9DBB-C6DD16E395C3}"/>
    <cellStyle name="Normal 4 2 2 3 3 3 2 3" xfId="11494" xr:uid="{8F4DF9E0-EA9B-4F16-8D36-35A700D774D9}"/>
    <cellStyle name="Normal 4 2 2 3 3 3 2 4" xfId="19923" xr:uid="{B8CA15EF-EABA-4359-9B91-2BAAB6CA2B63}"/>
    <cellStyle name="Normal 4 2 2 3 3 3 3" xfId="5138" xr:uid="{00000000-0005-0000-0000-00005B120000}"/>
    <cellStyle name="Normal 4 2 2 3 3 3 3 2" xfId="13567" xr:uid="{787BD0B9-982F-4FAE-996D-94850DFA265A}"/>
    <cellStyle name="Normal 4 2 2 3 3 3 3 3" xfId="21995" xr:uid="{246EAFC0-B3F7-4EC3-871F-526B40805561}"/>
    <cellStyle name="Normal 4 2 2 3 3 3 4" xfId="9349" xr:uid="{45DE68EE-4B2F-4BDC-8796-1E08DA68374E}"/>
    <cellStyle name="Normal 4 2 2 3 3 3 5" xfId="17778" xr:uid="{BCBBF123-0E7D-4744-87AB-285C025ED902}"/>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2 2 2" xfId="16125" xr:uid="{4DCE3275-1FF5-4F24-AE21-A87C9E82B5D3}"/>
    <cellStyle name="Normal 4 2 2 3 3 4 2 2 3" xfId="24553" xr:uid="{B928F89E-364F-470E-BAB0-A11DE80EC3F7}"/>
    <cellStyle name="Normal 4 2 2 3 3 4 2 3" xfId="11907" xr:uid="{66A5F618-8348-4653-B7EC-B29343391CCE}"/>
    <cellStyle name="Normal 4 2 2 3 3 4 2 4" xfId="20336" xr:uid="{E32B7C3C-A9C3-44ED-926C-C90C64B0CD7C}"/>
    <cellStyle name="Normal 4 2 2 3 3 4 3" xfId="5551" xr:uid="{00000000-0005-0000-0000-00005F120000}"/>
    <cellStyle name="Normal 4 2 2 3 3 4 3 2" xfId="13980" xr:uid="{F6F9635E-B260-46BD-935D-5EC0A47F0EF3}"/>
    <cellStyle name="Normal 4 2 2 3 3 4 3 3" xfId="22408" xr:uid="{C537AF9C-B662-4613-AEAE-5433B5C9C36D}"/>
    <cellStyle name="Normal 4 2 2 3 3 4 4" xfId="9762" xr:uid="{C91533BD-C3AE-4CEC-B971-B587D5E6651A}"/>
    <cellStyle name="Normal 4 2 2 3 3 4 5" xfId="18191" xr:uid="{ABB03181-1840-40C8-AF4F-191127D3E4B2}"/>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2 2 2" xfId="16538" xr:uid="{D68EF743-3035-40EB-AC86-D0E15EFE702C}"/>
    <cellStyle name="Normal 4 2 2 3 3 5 2 2 3" xfId="24966" xr:uid="{F70F4C50-6041-43E6-BA64-C0614D5F66D6}"/>
    <cellStyle name="Normal 4 2 2 3 3 5 2 3" xfId="12320" xr:uid="{998406B5-E5D1-4ACD-B9FF-896A34C07857}"/>
    <cellStyle name="Normal 4 2 2 3 3 5 2 4" xfId="20749" xr:uid="{541E42D5-3BA7-4952-BD8C-B7A076341AEF}"/>
    <cellStyle name="Normal 4 2 2 3 3 5 3" xfId="5964" xr:uid="{00000000-0005-0000-0000-000063120000}"/>
    <cellStyle name="Normal 4 2 2 3 3 5 3 2" xfId="14393" xr:uid="{2D596605-922E-4703-A8FD-5A05EEDE6143}"/>
    <cellStyle name="Normal 4 2 2 3 3 5 3 3" xfId="22821" xr:uid="{3026D8B8-EECE-4616-9401-F6A6F5F0A53E}"/>
    <cellStyle name="Normal 4 2 2 3 3 5 4" xfId="10175" xr:uid="{A0FA0B49-921E-482D-9796-209C355C13BC}"/>
    <cellStyle name="Normal 4 2 2 3 3 5 5" xfId="18604" xr:uid="{DE483728-B818-4749-A793-CA80584EAF17}"/>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2 2 2" xfId="16951" xr:uid="{E21207C0-425A-48DD-AA8A-9E14360656EE}"/>
    <cellStyle name="Normal 4 2 2 3 3 6 2 2 3" xfId="25379" xr:uid="{3219BCB1-1DA0-4E67-A44A-CE8A4D302716}"/>
    <cellStyle name="Normal 4 2 2 3 3 6 2 3" xfId="12733" xr:uid="{3F8A43A6-4137-4F11-B367-A5FD2D9F149F}"/>
    <cellStyle name="Normal 4 2 2 3 3 6 2 4" xfId="21162" xr:uid="{3D2A5BA2-5CBA-48F7-A904-7526E3F71DB4}"/>
    <cellStyle name="Normal 4 2 2 3 3 6 3" xfId="6377" xr:uid="{00000000-0005-0000-0000-000067120000}"/>
    <cellStyle name="Normal 4 2 2 3 3 6 3 2" xfId="14806" xr:uid="{5260CA50-D9B2-4767-997B-E5F314A159CF}"/>
    <cellStyle name="Normal 4 2 2 3 3 6 3 3" xfId="23234" xr:uid="{875CDB87-6FD9-4FA3-99A5-5E81A6B24BA6}"/>
    <cellStyle name="Normal 4 2 2 3 3 6 4" xfId="10588" xr:uid="{E1BC8BDD-71C1-4C62-BB8B-D170830085BB}"/>
    <cellStyle name="Normal 4 2 2 3 3 6 5" xfId="19017" xr:uid="{6549A038-C460-4CC0-BC94-584FA4E478DB}"/>
    <cellStyle name="Normal 4 2 2 3 3 7" xfId="2505" xr:uid="{00000000-0005-0000-0000-000068120000}"/>
    <cellStyle name="Normal 4 2 2 3 3 7 2" xfId="6790" xr:uid="{00000000-0005-0000-0000-000069120000}"/>
    <cellStyle name="Normal 4 2 2 3 3 7 2 2" xfId="15219" xr:uid="{A1CB2BB1-52A7-4C0B-8DF9-1289CCEECBFB}"/>
    <cellStyle name="Normal 4 2 2 3 3 7 2 3" xfId="23647" xr:uid="{AAAED48D-486D-4961-A378-DDF9BFA9BDC4}"/>
    <cellStyle name="Normal 4 2 2 3 3 7 3" xfId="11001" xr:uid="{06220C7C-D09D-4FD3-A9FD-9E4827091159}"/>
    <cellStyle name="Normal 4 2 2 3 3 7 4" xfId="19430" xr:uid="{2B605223-FCD4-4D99-9BA4-102DC58DCE8F}"/>
    <cellStyle name="Normal 4 2 2 3 3 8" xfId="4725" xr:uid="{00000000-0005-0000-0000-00006A120000}"/>
    <cellStyle name="Normal 4 2 2 3 3 8 2" xfId="13154" xr:uid="{0CEC590B-DE01-4A44-BA69-E60ECC26A05D}"/>
    <cellStyle name="Normal 4 2 2 3 3 8 3" xfId="21582" xr:uid="{7CAA684D-6432-45AA-9B5A-61A856DD26BB}"/>
    <cellStyle name="Normal 4 2 2 3 3 9" xfId="8936" xr:uid="{8E815CBC-BF49-487D-B162-AA3874C1467B}"/>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2 2 2" xfId="15714" xr:uid="{13B6BF3A-261B-4A8B-9FE1-44C97A218F48}"/>
    <cellStyle name="Normal 4 2 2 3 4 2 2 2 3" xfId="24142" xr:uid="{42AD5BCA-FBB0-4182-B1F4-BF63DB9B3A40}"/>
    <cellStyle name="Normal 4 2 2 3 4 2 2 3" xfId="11496" xr:uid="{F9ED8051-F814-46AE-9C01-6BF962F11BCC}"/>
    <cellStyle name="Normal 4 2 2 3 4 2 2 4" xfId="19925" xr:uid="{57E6C697-8921-4CEE-82CC-A756D1B28A11}"/>
    <cellStyle name="Normal 4 2 2 3 4 2 3" xfId="5140" xr:uid="{00000000-0005-0000-0000-00006F120000}"/>
    <cellStyle name="Normal 4 2 2 3 4 2 3 2" xfId="13569" xr:uid="{587202ED-6053-44F5-A5D9-34EC59BDF732}"/>
    <cellStyle name="Normal 4 2 2 3 4 2 3 3" xfId="21997" xr:uid="{9F7FB468-CD7D-4DC5-9EA6-A8D213CD12A0}"/>
    <cellStyle name="Normal 4 2 2 3 4 2 4" xfId="9351" xr:uid="{2B0DF0CB-2A37-406A-9085-4D0E31FB47C1}"/>
    <cellStyle name="Normal 4 2 2 3 4 2 5" xfId="17780" xr:uid="{328A294C-A683-4546-8E9E-ADD2A526F566}"/>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2 2 2" xfId="16127" xr:uid="{8A9A8C52-752B-4FB3-A902-EB205EF982E3}"/>
    <cellStyle name="Normal 4 2 2 3 4 3 2 2 3" xfId="24555" xr:uid="{AD23F97F-5015-4596-80CB-41EECFED16EF}"/>
    <cellStyle name="Normal 4 2 2 3 4 3 2 3" xfId="11909" xr:uid="{2B1F4510-0540-45E5-8AA6-B624FF68D3F4}"/>
    <cellStyle name="Normal 4 2 2 3 4 3 2 4" xfId="20338" xr:uid="{765CB341-D3F6-4655-AF43-EC47A07B5650}"/>
    <cellStyle name="Normal 4 2 2 3 4 3 3" xfId="5553" xr:uid="{00000000-0005-0000-0000-000073120000}"/>
    <cellStyle name="Normal 4 2 2 3 4 3 3 2" xfId="13982" xr:uid="{75C5E704-AEBD-4F50-9967-5815B0692AF6}"/>
    <cellStyle name="Normal 4 2 2 3 4 3 3 3" xfId="22410" xr:uid="{B07968C4-0B6B-4284-A80F-C599CB7EE357}"/>
    <cellStyle name="Normal 4 2 2 3 4 3 4" xfId="9764" xr:uid="{E2163DF1-97E5-485D-B477-DC9A0C861A7F}"/>
    <cellStyle name="Normal 4 2 2 3 4 3 5" xfId="18193" xr:uid="{5C2D0D2A-D430-4178-82DD-F87C2F737129}"/>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2 2 2" xfId="16540" xr:uid="{95B89CF6-58B4-4EFE-BD45-A55BB8D674C0}"/>
    <cellStyle name="Normal 4 2 2 3 4 4 2 2 3" xfId="24968" xr:uid="{19FFB765-8F3A-4CFE-BB3E-A8BAB567A4D3}"/>
    <cellStyle name="Normal 4 2 2 3 4 4 2 3" xfId="12322" xr:uid="{509DCA72-874E-48AB-817E-907ABD69E22C}"/>
    <cellStyle name="Normal 4 2 2 3 4 4 2 4" xfId="20751" xr:uid="{066785DA-B27F-4F70-9706-E588129E399C}"/>
    <cellStyle name="Normal 4 2 2 3 4 4 3" xfId="5966" xr:uid="{00000000-0005-0000-0000-000077120000}"/>
    <cellStyle name="Normal 4 2 2 3 4 4 3 2" xfId="14395" xr:uid="{2BB183F8-DAF0-4340-9B86-4B94BE409895}"/>
    <cellStyle name="Normal 4 2 2 3 4 4 3 3" xfId="22823" xr:uid="{6318A58F-4BDB-48A1-8B67-4DEAADEFB457}"/>
    <cellStyle name="Normal 4 2 2 3 4 4 4" xfId="10177" xr:uid="{7A7C40CD-132E-49E3-B6B5-AA0733B25DAC}"/>
    <cellStyle name="Normal 4 2 2 3 4 4 5" xfId="18606" xr:uid="{DF4AFA24-8E77-4201-A0B3-194D667EA805}"/>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2 2 2" xfId="16953" xr:uid="{6408E58F-225D-46B3-9EDE-443AAFA3FCC3}"/>
    <cellStyle name="Normal 4 2 2 3 4 5 2 2 3" xfId="25381" xr:uid="{A4E87042-643B-4987-8F78-4A77496E8059}"/>
    <cellStyle name="Normal 4 2 2 3 4 5 2 3" xfId="12735" xr:uid="{4FBDC882-AB61-4120-9B93-1AB590AD095A}"/>
    <cellStyle name="Normal 4 2 2 3 4 5 2 4" xfId="21164" xr:uid="{1ADE5865-D103-433D-93B2-AFE14F70B69B}"/>
    <cellStyle name="Normal 4 2 2 3 4 5 3" xfId="6379" xr:uid="{00000000-0005-0000-0000-00007B120000}"/>
    <cellStyle name="Normal 4 2 2 3 4 5 3 2" xfId="14808" xr:uid="{7307DBE7-49D8-4B19-8200-6D687DF692ED}"/>
    <cellStyle name="Normal 4 2 2 3 4 5 3 3" xfId="23236" xr:uid="{8A5716EF-0740-4206-8D52-81627FC95F30}"/>
    <cellStyle name="Normal 4 2 2 3 4 5 4" xfId="10590" xr:uid="{1957122F-99C2-433F-B87B-BAB5603ACCE0}"/>
    <cellStyle name="Normal 4 2 2 3 4 5 5" xfId="19019" xr:uid="{09DA0775-6866-448B-990F-7653094D160D}"/>
    <cellStyle name="Normal 4 2 2 3 4 6" xfId="2507" xr:uid="{00000000-0005-0000-0000-00007C120000}"/>
    <cellStyle name="Normal 4 2 2 3 4 6 2" xfId="6792" xr:uid="{00000000-0005-0000-0000-00007D120000}"/>
    <cellStyle name="Normal 4 2 2 3 4 6 2 2" xfId="15221" xr:uid="{0A113B3F-812E-42E6-AEF5-0584EF0D30C4}"/>
    <cellStyle name="Normal 4 2 2 3 4 6 2 3" xfId="23649" xr:uid="{81BE2C4A-A520-4502-9179-3E5CCC169E1A}"/>
    <cellStyle name="Normal 4 2 2 3 4 6 3" xfId="11003" xr:uid="{EB8C2F02-068E-490E-BD45-E16624E71206}"/>
    <cellStyle name="Normal 4 2 2 3 4 6 4" xfId="19432" xr:uid="{4B13E0E8-E0F5-4B0F-8F33-872DDD08218E}"/>
    <cellStyle name="Normal 4 2 2 3 4 7" xfId="4727" xr:uid="{00000000-0005-0000-0000-00007E120000}"/>
    <cellStyle name="Normal 4 2 2 3 4 7 2" xfId="13156" xr:uid="{5117B2BD-3384-4E95-BBBE-44C78C62A735}"/>
    <cellStyle name="Normal 4 2 2 3 4 7 3" xfId="21584" xr:uid="{774C4186-659D-4F8C-8763-53FC039029D6}"/>
    <cellStyle name="Normal 4 2 2 3 4 8" xfId="8938" xr:uid="{CAF493FC-6BAF-4837-80F3-ED0E5711CCE7}"/>
    <cellStyle name="Normal 4 2 2 3 4 9" xfId="17367" xr:uid="{BAF1F2F1-EE8C-41B1-8F6E-0161EA32797B}"/>
    <cellStyle name="Normal 4 2 2 3 5" xfId="817" xr:uid="{00000000-0005-0000-0000-00007F120000}"/>
    <cellStyle name="Normal 4 2 2 3 5 2" xfId="3054" xr:uid="{00000000-0005-0000-0000-000080120000}"/>
    <cellStyle name="Normal 4 2 2 3 5 2 2" xfId="7278" xr:uid="{00000000-0005-0000-0000-000081120000}"/>
    <cellStyle name="Normal 4 2 2 3 5 2 2 2" xfId="15707" xr:uid="{728B34BF-FAFD-417D-80E6-297994FD6C46}"/>
    <cellStyle name="Normal 4 2 2 3 5 2 2 3" xfId="24135" xr:uid="{5EB9975E-8382-43E2-BA6A-58937DE81411}"/>
    <cellStyle name="Normal 4 2 2 3 5 2 3" xfId="11489" xr:uid="{1B1C9553-11DC-4B9D-A55F-80791316A412}"/>
    <cellStyle name="Normal 4 2 2 3 5 2 4" xfId="19918" xr:uid="{BDF6A0A2-C943-4343-B88B-8D9301F2C545}"/>
    <cellStyle name="Normal 4 2 2 3 5 3" xfId="5133" xr:uid="{00000000-0005-0000-0000-000082120000}"/>
    <cellStyle name="Normal 4 2 2 3 5 3 2" xfId="13562" xr:uid="{613058BC-7156-47B3-823A-F02F1BDA84B0}"/>
    <cellStyle name="Normal 4 2 2 3 5 3 3" xfId="21990" xr:uid="{5BD55274-09AD-494D-B36C-DFF6655C6293}"/>
    <cellStyle name="Normal 4 2 2 3 5 4" xfId="9344" xr:uid="{7B551E3F-B038-4981-B195-DCE192FCC1A4}"/>
    <cellStyle name="Normal 4 2 2 3 5 5" xfId="17773" xr:uid="{A1CE293D-36F4-4CF0-99B9-8B47417226D3}"/>
    <cellStyle name="Normal 4 2 2 3 6" xfId="1237" xr:uid="{00000000-0005-0000-0000-000083120000}"/>
    <cellStyle name="Normal 4 2 2 3 6 2" xfId="3467" xr:uid="{00000000-0005-0000-0000-000084120000}"/>
    <cellStyle name="Normal 4 2 2 3 6 2 2" xfId="7691" xr:uid="{00000000-0005-0000-0000-000085120000}"/>
    <cellStyle name="Normal 4 2 2 3 6 2 2 2" xfId="16120" xr:uid="{0D782F11-09EC-4F3B-8C19-F04D8FE4D1A8}"/>
    <cellStyle name="Normal 4 2 2 3 6 2 2 3" xfId="24548" xr:uid="{BC2783BE-D43E-47B3-9F36-7906989A78B8}"/>
    <cellStyle name="Normal 4 2 2 3 6 2 3" xfId="11902" xr:uid="{8D37F8E2-A3C7-46A4-AB86-B7C929761856}"/>
    <cellStyle name="Normal 4 2 2 3 6 2 4" xfId="20331" xr:uid="{2BFF6E04-96C2-458C-83EF-0B3EF4EBC2E3}"/>
    <cellStyle name="Normal 4 2 2 3 6 3" xfId="5546" xr:uid="{00000000-0005-0000-0000-000086120000}"/>
    <cellStyle name="Normal 4 2 2 3 6 3 2" xfId="13975" xr:uid="{F6C2468B-B27D-4DEC-9971-D10FD654241A}"/>
    <cellStyle name="Normal 4 2 2 3 6 3 3" xfId="22403" xr:uid="{1A1C611F-1BEA-4485-A534-6BA75AB67DD9}"/>
    <cellStyle name="Normal 4 2 2 3 6 4" xfId="9757" xr:uid="{461A9C4B-3D91-4B34-876B-0F5C31046591}"/>
    <cellStyle name="Normal 4 2 2 3 6 5" xfId="18186" xr:uid="{40E98334-23C9-4942-ABBB-941EDF700BD1}"/>
    <cellStyle name="Normal 4 2 2 3 7" xfId="1650" xr:uid="{00000000-0005-0000-0000-000087120000}"/>
    <cellStyle name="Normal 4 2 2 3 7 2" xfId="3880" xr:uid="{00000000-0005-0000-0000-000088120000}"/>
    <cellStyle name="Normal 4 2 2 3 7 2 2" xfId="8104" xr:uid="{00000000-0005-0000-0000-000089120000}"/>
    <cellStyle name="Normal 4 2 2 3 7 2 2 2" xfId="16533" xr:uid="{F37CD911-A560-4DC2-940A-B9FF8FFBD60D}"/>
    <cellStyle name="Normal 4 2 2 3 7 2 2 3" xfId="24961" xr:uid="{8AC2BC69-1A3F-4006-9142-3C8FD79AD570}"/>
    <cellStyle name="Normal 4 2 2 3 7 2 3" xfId="12315" xr:uid="{2EBCD8A5-1EE9-4EE5-81AB-F206C1A0089A}"/>
    <cellStyle name="Normal 4 2 2 3 7 2 4" xfId="20744" xr:uid="{2B052CD0-A473-4C1A-A793-CE1AD7F14488}"/>
    <cellStyle name="Normal 4 2 2 3 7 3" xfId="5959" xr:uid="{00000000-0005-0000-0000-00008A120000}"/>
    <cellStyle name="Normal 4 2 2 3 7 3 2" xfId="14388" xr:uid="{72176B79-D189-4E6D-B2AC-EE89B1516561}"/>
    <cellStyle name="Normal 4 2 2 3 7 3 3" xfId="22816" xr:uid="{C3741F6F-7718-455C-8263-4B0E83F2E8DC}"/>
    <cellStyle name="Normal 4 2 2 3 7 4" xfId="10170" xr:uid="{A0CB6ED9-CB3B-4CE0-B7C9-AABDAAEA86EB}"/>
    <cellStyle name="Normal 4 2 2 3 7 5" xfId="18599" xr:uid="{44C3F73D-98B6-4A24-BDC5-82AA52C495BF}"/>
    <cellStyle name="Normal 4 2 2 3 8" xfId="2064" xr:uid="{00000000-0005-0000-0000-00008B120000}"/>
    <cellStyle name="Normal 4 2 2 3 8 2" xfId="4293" xr:uid="{00000000-0005-0000-0000-00008C120000}"/>
    <cellStyle name="Normal 4 2 2 3 8 2 2" xfId="8517" xr:uid="{00000000-0005-0000-0000-00008D120000}"/>
    <cellStyle name="Normal 4 2 2 3 8 2 2 2" xfId="16946" xr:uid="{69FB8EA9-AE8F-4CB4-B6F2-8063AFC267FA}"/>
    <cellStyle name="Normal 4 2 2 3 8 2 2 3" xfId="25374" xr:uid="{F4B79855-BB3F-45FB-B058-89DC8A9D062F}"/>
    <cellStyle name="Normal 4 2 2 3 8 2 3" xfId="12728" xr:uid="{65859F78-0BAA-4BE9-BA67-09C2FFD32F54}"/>
    <cellStyle name="Normal 4 2 2 3 8 2 4" xfId="21157" xr:uid="{FFB6263B-D944-4F80-9095-840116AC3A1E}"/>
    <cellStyle name="Normal 4 2 2 3 8 3" xfId="6372" xr:uid="{00000000-0005-0000-0000-00008E120000}"/>
    <cellStyle name="Normal 4 2 2 3 8 3 2" xfId="14801" xr:uid="{6DE2EEC8-7B39-40F4-A198-BAB6DD962D69}"/>
    <cellStyle name="Normal 4 2 2 3 8 3 3" xfId="23229" xr:uid="{642E8DA6-15FC-4F54-8EA0-8E7AB701DE94}"/>
    <cellStyle name="Normal 4 2 2 3 8 4" xfId="10583" xr:uid="{057D5F2E-6227-4ADF-8593-D5278C847FA4}"/>
    <cellStyle name="Normal 4 2 2 3 8 5" xfId="19012" xr:uid="{DABC6815-D103-489B-89C5-5B73F187FC35}"/>
    <cellStyle name="Normal 4 2 2 3 9" xfId="2500" xr:uid="{00000000-0005-0000-0000-00008F120000}"/>
    <cellStyle name="Normal 4 2 2 3 9 2" xfId="6785" xr:uid="{00000000-0005-0000-0000-000090120000}"/>
    <cellStyle name="Normal 4 2 2 3 9 2 2" xfId="15214" xr:uid="{8FE421B8-5F5B-44AA-B2A4-6AFCABCC56FF}"/>
    <cellStyle name="Normal 4 2 2 3 9 2 3" xfId="23642" xr:uid="{9AEDB9DF-01F4-470E-BFE6-9440108E61CB}"/>
    <cellStyle name="Normal 4 2 2 3 9 3" xfId="10996" xr:uid="{919E1B5C-37C2-4291-A528-63424ADF8270}"/>
    <cellStyle name="Normal 4 2 2 3 9 4" xfId="19425" xr:uid="{5558875C-8D62-47B2-A5B4-08343F1FCF92}"/>
    <cellStyle name="Normal 4 2 2 4" xfId="347" xr:uid="{00000000-0005-0000-0000-000091120000}"/>
    <cellStyle name="Normal 4 2 2 4 10" xfId="8939" xr:uid="{24AB06A5-3B82-4EDA-B74E-27D5E7BE5CAA}"/>
    <cellStyle name="Normal 4 2 2 4 11" xfId="17368" xr:uid="{E56E074A-FA9E-4916-93FE-7BCA65292CB8}"/>
    <cellStyle name="Normal 4 2 2 4 2" xfId="348" xr:uid="{00000000-0005-0000-0000-000092120000}"/>
    <cellStyle name="Normal 4 2 2 4 2 10" xfId="17369" xr:uid="{77F5E69B-E47A-4B29-A369-63AD59B06B5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2 2 2" xfId="15717" xr:uid="{B5966BCE-F858-4D95-8910-23BCDC3EE4C4}"/>
    <cellStyle name="Normal 4 2 2 4 2 2 2 2 2 3" xfId="24145" xr:uid="{BBCE6077-93EA-44D6-AD67-8CC703BED546}"/>
    <cellStyle name="Normal 4 2 2 4 2 2 2 2 3" xfId="11499" xr:uid="{7191F5FC-E1E3-46AE-9A6B-37F5BC5C823D}"/>
    <cellStyle name="Normal 4 2 2 4 2 2 2 2 4" xfId="19928" xr:uid="{E6D1BDFE-6FB2-4CD2-8B66-1077425AFA1A}"/>
    <cellStyle name="Normal 4 2 2 4 2 2 2 3" xfId="5143" xr:uid="{00000000-0005-0000-0000-000097120000}"/>
    <cellStyle name="Normal 4 2 2 4 2 2 2 3 2" xfId="13572" xr:uid="{E54555E3-41D8-4A09-AF41-C9B351FB4CD3}"/>
    <cellStyle name="Normal 4 2 2 4 2 2 2 3 3" xfId="22000" xr:uid="{3D255880-A81A-47EC-A2DA-B6E5C7787795}"/>
    <cellStyle name="Normal 4 2 2 4 2 2 2 4" xfId="9354" xr:uid="{5230FD6C-BE49-4F2A-B62F-1461ECD517F2}"/>
    <cellStyle name="Normal 4 2 2 4 2 2 2 5" xfId="17783" xr:uid="{565E7663-FE85-43A3-BDE7-7A9559ED5824}"/>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2 2 2" xfId="16130" xr:uid="{A1B3AD8A-D155-476B-894E-F41485AA2DE5}"/>
    <cellStyle name="Normal 4 2 2 4 2 2 3 2 2 3" xfId="24558" xr:uid="{1C02B2AE-62B7-47A3-93EA-9577A90E1B63}"/>
    <cellStyle name="Normal 4 2 2 4 2 2 3 2 3" xfId="11912" xr:uid="{A8B270CA-1A22-4271-9210-338DD95915A7}"/>
    <cellStyle name="Normal 4 2 2 4 2 2 3 2 4" xfId="20341" xr:uid="{1E69E0E4-A9C8-4B92-9003-9F9D0AB60E36}"/>
    <cellStyle name="Normal 4 2 2 4 2 2 3 3" xfId="5556" xr:uid="{00000000-0005-0000-0000-00009B120000}"/>
    <cellStyle name="Normal 4 2 2 4 2 2 3 3 2" xfId="13985" xr:uid="{01EFA3C0-216D-42B6-B2EE-D33FDA3EDECC}"/>
    <cellStyle name="Normal 4 2 2 4 2 2 3 3 3" xfId="22413" xr:uid="{BAD4F5EA-A814-4663-ACA6-387A897BC906}"/>
    <cellStyle name="Normal 4 2 2 4 2 2 3 4" xfId="9767" xr:uid="{590D34D4-0386-45AB-8C80-4C637AC29951}"/>
    <cellStyle name="Normal 4 2 2 4 2 2 3 5" xfId="18196" xr:uid="{1D6451F4-853E-4348-B7C7-D4557C5B6B96}"/>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2 2 2" xfId="16543" xr:uid="{0E6865FD-B80C-49BB-A72F-FFAC010EC7D4}"/>
    <cellStyle name="Normal 4 2 2 4 2 2 4 2 2 3" xfId="24971" xr:uid="{B3F718D3-078C-4DEB-9626-4D78871AFD78}"/>
    <cellStyle name="Normal 4 2 2 4 2 2 4 2 3" xfId="12325" xr:uid="{4553B798-40A5-4E22-AE3C-984D96FF75D5}"/>
    <cellStyle name="Normal 4 2 2 4 2 2 4 2 4" xfId="20754" xr:uid="{6E8F960F-E823-4DDD-9DBE-A40A77A6A7DC}"/>
    <cellStyle name="Normal 4 2 2 4 2 2 4 3" xfId="5969" xr:uid="{00000000-0005-0000-0000-00009F120000}"/>
    <cellStyle name="Normal 4 2 2 4 2 2 4 3 2" xfId="14398" xr:uid="{27D6BCA2-0FE2-4638-A776-49E2E9DC0360}"/>
    <cellStyle name="Normal 4 2 2 4 2 2 4 3 3" xfId="22826" xr:uid="{62A5543E-9BA5-4689-8280-D9CC449C4EC1}"/>
    <cellStyle name="Normal 4 2 2 4 2 2 4 4" xfId="10180" xr:uid="{3982EC2C-8684-4E6D-B832-8E87CE688BD3}"/>
    <cellStyle name="Normal 4 2 2 4 2 2 4 5" xfId="18609" xr:uid="{211CB83F-BD9B-496E-955D-67707E174904}"/>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2 2 2" xfId="16956" xr:uid="{43BCA6BC-D3CC-4F29-9812-C645055DC5C9}"/>
    <cellStyle name="Normal 4 2 2 4 2 2 5 2 2 3" xfId="25384" xr:uid="{A7154CBA-90D6-47A2-B21A-A17553D203AB}"/>
    <cellStyle name="Normal 4 2 2 4 2 2 5 2 3" xfId="12738" xr:uid="{4A9AE9D0-D910-4603-9986-36FF249DEB33}"/>
    <cellStyle name="Normal 4 2 2 4 2 2 5 2 4" xfId="21167" xr:uid="{6A8595FE-736C-4C6E-A10C-1A3ABECE87E6}"/>
    <cellStyle name="Normal 4 2 2 4 2 2 5 3" xfId="6382" xr:uid="{00000000-0005-0000-0000-0000A3120000}"/>
    <cellStyle name="Normal 4 2 2 4 2 2 5 3 2" xfId="14811" xr:uid="{7FAC6289-2173-4365-B184-E51CAE3A3713}"/>
    <cellStyle name="Normal 4 2 2 4 2 2 5 3 3" xfId="23239" xr:uid="{FB7D519F-4B65-4827-9A45-495F32F1D4EC}"/>
    <cellStyle name="Normal 4 2 2 4 2 2 5 4" xfId="10593" xr:uid="{2E3763BA-210D-405B-81E9-A9456B934759}"/>
    <cellStyle name="Normal 4 2 2 4 2 2 5 5" xfId="19022" xr:uid="{4F30F94E-DB84-4736-BFE2-0A588610235D}"/>
    <cellStyle name="Normal 4 2 2 4 2 2 6" xfId="2510" xr:uid="{00000000-0005-0000-0000-0000A4120000}"/>
    <cellStyle name="Normal 4 2 2 4 2 2 6 2" xfId="6795" xr:uid="{00000000-0005-0000-0000-0000A5120000}"/>
    <cellStyle name="Normal 4 2 2 4 2 2 6 2 2" xfId="15224" xr:uid="{88F28A54-EBF2-4A09-8302-25B505590401}"/>
    <cellStyle name="Normal 4 2 2 4 2 2 6 2 3" xfId="23652" xr:uid="{72B52467-697D-4B54-8EDC-E77357894C8C}"/>
    <cellStyle name="Normal 4 2 2 4 2 2 6 3" xfId="11006" xr:uid="{1A7FABE0-5D9D-408C-A362-BAA54CCFD4F6}"/>
    <cellStyle name="Normal 4 2 2 4 2 2 6 4" xfId="19435" xr:uid="{4BB03E59-3468-47F3-B8FE-D96AB69F2D97}"/>
    <cellStyle name="Normal 4 2 2 4 2 2 7" xfId="4730" xr:uid="{00000000-0005-0000-0000-0000A6120000}"/>
    <cellStyle name="Normal 4 2 2 4 2 2 7 2" xfId="13159" xr:uid="{9F2AE324-9819-4399-8A7A-71F96C2350D9}"/>
    <cellStyle name="Normal 4 2 2 4 2 2 7 3" xfId="21587" xr:uid="{E4796653-901D-4686-81A4-1197DBF1E2E0}"/>
    <cellStyle name="Normal 4 2 2 4 2 2 8" xfId="8941" xr:uid="{18C7E239-CDD1-435C-8D53-EF4DB03CBA28}"/>
    <cellStyle name="Normal 4 2 2 4 2 2 9" xfId="17370" xr:uid="{C5AD2762-1207-4BC8-92E0-4A90FDB41AB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2 2 2" xfId="15716" xr:uid="{71D66886-CE72-448C-85EC-4740E10A69E9}"/>
    <cellStyle name="Normal 4 2 2 4 2 3 2 2 3" xfId="24144" xr:uid="{A4EC2C8E-B8C4-4828-823A-217417E058D2}"/>
    <cellStyle name="Normal 4 2 2 4 2 3 2 3" xfId="11498" xr:uid="{375C5B31-1E44-4254-87CC-AF2C64AF9FB0}"/>
    <cellStyle name="Normal 4 2 2 4 2 3 2 4" xfId="19927" xr:uid="{81C1D106-7AE0-4212-BAEB-2376DB9A8D79}"/>
    <cellStyle name="Normal 4 2 2 4 2 3 3" xfId="5142" xr:uid="{00000000-0005-0000-0000-0000AA120000}"/>
    <cellStyle name="Normal 4 2 2 4 2 3 3 2" xfId="13571" xr:uid="{1137CB34-1F47-4196-A685-41E3942737BD}"/>
    <cellStyle name="Normal 4 2 2 4 2 3 3 3" xfId="21999" xr:uid="{95E53C29-C858-4153-B822-0621768C0D86}"/>
    <cellStyle name="Normal 4 2 2 4 2 3 4" xfId="9353" xr:uid="{5A097A97-CF20-47A0-9063-4982F4594B7D}"/>
    <cellStyle name="Normal 4 2 2 4 2 3 5" xfId="17782" xr:uid="{F7C401CC-C5A5-47A7-8CD2-682D45BCE74D}"/>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2 2 2" xfId="16129" xr:uid="{4643D520-BDC7-467C-A00E-1C9632D138CD}"/>
    <cellStyle name="Normal 4 2 2 4 2 4 2 2 3" xfId="24557" xr:uid="{330EACA7-047E-4894-9133-F7B9C809138F}"/>
    <cellStyle name="Normal 4 2 2 4 2 4 2 3" xfId="11911" xr:uid="{CF37AA25-CED6-433D-A273-47AC8EB4A303}"/>
    <cellStyle name="Normal 4 2 2 4 2 4 2 4" xfId="20340" xr:uid="{5287ED75-DCDD-4AC5-A5CB-D3DCA2929B88}"/>
    <cellStyle name="Normal 4 2 2 4 2 4 3" xfId="5555" xr:uid="{00000000-0005-0000-0000-0000AE120000}"/>
    <cellStyle name="Normal 4 2 2 4 2 4 3 2" xfId="13984" xr:uid="{161759D9-A13F-4FF7-ACB8-FEA3F367231B}"/>
    <cellStyle name="Normal 4 2 2 4 2 4 3 3" xfId="22412" xr:uid="{35A2973E-341A-4AEB-825F-205BB07FEDE4}"/>
    <cellStyle name="Normal 4 2 2 4 2 4 4" xfId="9766" xr:uid="{217BC303-14A1-42AC-928C-E780C48614B5}"/>
    <cellStyle name="Normal 4 2 2 4 2 4 5" xfId="18195" xr:uid="{1ED6C443-BCF6-4D16-B745-4975028E26EE}"/>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2 2 2" xfId="16542" xr:uid="{80F2CAA7-71DD-4B46-BC0C-19313291A660}"/>
    <cellStyle name="Normal 4 2 2 4 2 5 2 2 3" xfId="24970" xr:uid="{28D57A05-D1B9-4708-8B13-F3B62EC233E6}"/>
    <cellStyle name="Normal 4 2 2 4 2 5 2 3" xfId="12324" xr:uid="{16C4F942-C233-4615-90C6-CE3C370C4C86}"/>
    <cellStyle name="Normal 4 2 2 4 2 5 2 4" xfId="20753" xr:uid="{30573B6B-A3C1-45F6-B078-E970E3D17A29}"/>
    <cellStyle name="Normal 4 2 2 4 2 5 3" xfId="5968" xr:uid="{00000000-0005-0000-0000-0000B2120000}"/>
    <cellStyle name="Normal 4 2 2 4 2 5 3 2" xfId="14397" xr:uid="{F8ABB7FD-4E23-4056-945D-DE0F195B306C}"/>
    <cellStyle name="Normal 4 2 2 4 2 5 3 3" xfId="22825" xr:uid="{8CCE0412-A1E1-49D2-8DA8-51700F3D3F8A}"/>
    <cellStyle name="Normal 4 2 2 4 2 5 4" xfId="10179" xr:uid="{D563D567-096C-422F-9FF5-CB26262CB2FC}"/>
    <cellStyle name="Normal 4 2 2 4 2 5 5" xfId="18608" xr:uid="{E7E291F2-2596-4554-B757-E9286F7304DB}"/>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2 2 2" xfId="16955" xr:uid="{58C2E8DA-1321-4A6E-A146-B280A44B5F00}"/>
    <cellStyle name="Normal 4 2 2 4 2 6 2 2 3" xfId="25383" xr:uid="{CBB9E6DB-7D40-4D9B-B38A-F5F1ED4A8129}"/>
    <cellStyle name="Normal 4 2 2 4 2 6 2 3" xfId="12737" xr:uid="{8282C6D6-D3EE-493B-8386-3D07E0954C8E}"/>
    <cellStyle name="Normal 4 2 2 4 2 6 2 4" xfId="21166" xr:uid="{6E371A58-C88E-49D8-BA33-2A21B79D99A2}"/>
    <cellStyle name="Normal 4 2 2 4 2 6 3" xfId="6381" xr:uid="{00000000-0005-0000-0000-0000B6120000}"/>
    <cellStyle name="Normal 4 2 2 4 2 6 3 2" xfId="14810" xr:uid="{512D01D7-29FA-4FAE-A7CD-1EE0A7051B72}"/>
    <cellStyle name="Normal 4 2 2 4 2 6 3 3" xfId="23238" xr:uid="{530ED792-9123-4CBE-B0E1-8FABD640C01F}"/>
    <cellStyle name="Normal 4 2 2 4 2 6 4" xfId="10592" xr:uid="{6B23121D-69D6-4BB2-9001-BFF7D46EAF22}"/>
    <cellStyle name="Normal 4 2 2 4 2 6 5" xfId="19021" xr:uid="{80D32EBE-E686-40A6-823F-C7100979F4A0}"/>
    <cellStyle name="Normal 4 2 2 4 2 7" xfId="2509" xr:uid="{00000000-0005-0000-0000-0000B7120000}"/>
    <cellStyle name="Normal 4 2 2 4 2 7 2" xfId="6794" xr:uid="{00000000-0005-0000-0000-0000B8120000}"/>
    <cellStyle name="Normal 4 2 2 4 2 7 2 2" xfId="15223" xr:uid="{0AFB31B7-1001-4795-BA84-C7354763B1FA}"/>
    <cellStyle name="Normal 4 2 2 4 2 7 2 3" xfId="23651" xr:uid="{0014A810-B4DC-4F8F-9923-56E0D9E6D8E5}"/>
    <cellStyle name="Normal 4 2 2 4 2 7 3" xfId="11005" xr:uid="{CEF87911-E5B9-4E36-85AE-030EAD2DB1D3}"/>
    <cellStyle name="Normal 4 2 2 4 2 7 4" xfId="19434" xr:uid="{483E2DF3-DA96-40C0-A21A-FF5778C6CE14}"/>
    <cellStyle name="Normal 4 2 2 4 2 8" xfId="4729" xr:uid="{00000000-0005-0000-0000-0000B9120000}"/>
    <cellStyle name="Normal 4 2 2 4 2 8 2" xfId="13158" xr:uid="{BDDA413A-5402-4CAE-B3A6-CB83D5B866AB}"/>
    <cellStyle name="Normal 4 2 2 4 2 8 3" xfId="21586" xr:uid="{C2C820B6-3826-47BF-A02A-E2A47B4F9607}"/>
    <cellStyle name="Normal 4 2 2 4 2 9" xfId="8940" xr:uid="{0822DF52-79FF-4926-A0FF-041774CAB1CD}"/>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2 2 2" xfId="15718" xr:uid="{F2F3E3AC-3DDB-4626-8419-803988B0824D}"/>
    <cellStyle name="Normal 4 2 2 4 3 2 2 2 3" xfId="24146" xr:uid="{0318DF54-5107-4CB7-B0CA-A403511BC3CA}"/>
    <cellStyle name="Normal 4 2 2 4 3 2 2 3" xfId="11500" xr:uid="{B8014CBA-2B0E-4BCF-90D0-69F130CBCF58}"/>
    <cellStyle name="Normal 4 2 2 4 3 2 2 4" xfId="19929" xr:uid="{66888150-0040-4D06-AD19-4F8ABC9748F2}"/>
    <cellStyle name="Normal 4 2 2 4 3 2 3" xfId="5144" xr:uid="{00000000-0005-0000-0000-0000BE120000}"/>
    <cellStyle name="Normal 4 2 2 4 3 2 3 2" xfId="13573" xr:uid="{6A5F1148-BDB0-4D2A-ABFF-BE0B222F5457}"/>
    <cellStyle name="Normal 4 2 2 4 3 2 3 3" xfId="22001" xr:uid="{4141D256-231B-4999-A936-4C6DA10E8DF2}"/>
    <cellStyle name="Normal 4 2 2 4 3 2 4" xfId="9355" xr:uid="{39A08D64-14B1-4198-A03B-61AC326B35CB}"/>
    <cellStyle name="Normal 4 2 2 4 3 2 5" xfId="17784" xr:uid="{D2056533-9E4C-4AF9-9EC1-A8E294EBED91}"/>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2 2 2" xfId="16131" xr:uid="{A3DE0937-7CC7-4241-B697-B028B62A8FAD}"/>
    <cellStyle name="Normal 4 2 2 4 3 3 2 2 3" xfId="24559" xr:uid="{86728B32-EE73-484C-B318-FF883FA0662D}"/>
    <cellStyle name="Normal 4 2 2 4 3 3 2 3" xfId="11913" xr:uid="{AFB992F0-10E9-4482-A4C0-BE4B3D737CD0}"/>
    <cellStyle name="Normal 4 2 2 4 3 3 2 4" xfId="20342" xr:uid="{42C0EDDA-B315-4CC9-9601-C186E26AC667}"/>
    <cellStyle name="Normal 4 2 2 4 3 3 3" xfId="5557" xr:uid="{00000000-0005-0000-0000-0000C2120000}"/>
    <cellStyle name="Normal 4 2 2 4 3 3 3 2" xfId="13986" xr:uid="{C215DDFA-6F7D-4C6B-8E7E-86B51B9E7000}"/>
    <cellStyle name="Normal 4 2 2 4 3 3 3 3" xfId="22414" xr:uid="{C14E3F85-ABF7-46DC-8D49-8EC21833C205}"/>
    <cellStyle name="Normal 4 2 2 4 3 3 4" xfId="9768" xr:uid="{72B46477-086F-46B8-B0CD-E10F45E6E5D8}"/>
    <cellStyle name="Normal 4 2 2 4 3 3 5" xfId="18197" xr:uid="{61E808EF-E186-4306-839D-A3FFDC347DD1}"/>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2 2 2" xfId="16544" xr:uid="{E066DB90-1701-4816-8285-4487CF1AFA12}"/>
    <cellStyle name="Normal 4 2 2 4 3 4 2 2 3" xfId="24972" xr:uid="{9D9216A5-C07B-42B8-9309-6BC171C324EA}"/>
    <cellStyle name="Normal 4 2 2 4 3 4 2 3" xfId="12326" xr:uid="{78418B33-CCCD-41DA-8BE2-74152E30A0D7}"/>
    <cellStyle name="Normal 4 2 2 4 3 4 2 4" xfId="20755" xr:uid="{2CB8AC12-3B60-4AA3-9276-86BA890698E3}"/>
    <cellStyle name="Normal 4 2 2 4 3 4 3" xfId="5970" xr:uid="{00000000-0005-0000-0000-0000C6120000}"/>
    <cellStyle name="Normal 4 2 2 4 3 4 3 2" xfId="14399" xr:uid="{ACC7CA27-A5C7-436F-8234-6468DA6C5FD1}"/>
    <cellStyle name="Normal 4 2 2 4 3 4 3 3" xfId="22827" xr:uid="{96A91A09-89DF-46C5-BC76-3D55BDC21796}"/>
    <cellStyle name="Normal 4 2 2 4 3 4 4" xfId="10181" xr:uid="{58819DAC-3B64-4246-94A7-3C649AFDB548}"/>
    <cellStyle name="Normal 4 2 2 4 3 4 5" xfId="18610" xr:uid="{03626052-FA34-4C89-A58B-16D31B981A99}"/>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2 2 2" xfId="16957" xr:uid="{60DC81B9-3C5D-4719-BF6E-DAE2FB1E4001}"/>
    <cellStyle name="Normal 4 2 2 4 3 5 2 2 3" xfId="25385" xr:uid="{66439FDA-E345-40B3-9C3A-F5CD0FCA33DA}"/>
    <cellStyle name="Normal 4 2 2 4 3 5 2 3" xfId="12739" xr:uid="{0590BAFB-EB3B-4409-924D-A0F8620D3605}"/>
    <cellStyle name="Normal 4 2 2 4 3 5 2 4" xfId="21168" xr:uid="{72255210-9F2F-4D88-B5FE-AEAC2D75C927}"/>
    <cellStyle name="Normal 4 2 2 4 3 5 3" xfId="6383" xr:uid="{00000000-0005-0000-0000-0000CA120000}"/>
    <cellStyle name="Normal 4 2 2 4 3 5 3 2" xfId="14812" xr:uid="{1C1BF4F3-E930-4DE8-AA40-4D588C362385}"/>
    <cellStyle name="Normal 4 2 2 4 3 5 3 3" xfId="23240" xr:uid="{5A612579-284D-416C-9ECB-3E45CBC426D6}"/>
    <cellStyle name="Normal 4 2 2 4 3 5 4" xfId="10594" xr:uid="{A6D739AF-52AA-4BFA-B081-DA1FB4740EFB}"/>
    <cellStyle name="Normal 4 2 2 4 3 5 5" xfId="19023" xr:uid="{99E1C538-6A41-4FAA-BEBA-4F8D368BBD5F}"/>
    <cellStyle name="Normal 4 2 2 4 3 6" xfId="2511" xr:uid="{00000000-0005-0000-0000-0000CB120000}"/>
    <cellStyle name="Normal 4 2 2 4 3 6 2" xfId="6796" xr:uid="{00000000-0005-0000-0000-0000CC120000}"/>
    <cellStyle name="Normal 4 2 2 4 3 6 2 2" xfId="15225" xr:uid="{C205BE96-AC6F-44CE-B351-8D60FF86CC5F}"/>
    <cellStyle name="Normal 4 2 2 4 3 6 2 3" xfId="23653" xr:uid="{E8A44E24-199F-4A7A-BC11-7E23DD0623F5}"/>
    <cellStyle name="Normal 4 2 2 4 3 6 3" xfId="11007" xr:uid="{85703A64-B6C5-4CCA-B1E6-0A28BF970AAE}"/>
    <cellStyle name="Normal 4 2 2 4 3 6 4" xfId="19436" xr:uid="{9B6E504A-82EF-449B-AC1F-71C118F0D7B2}"/>
    <cellStyle name="Normal 4 2 2 4 3 7" xfId="4731" xr:uid="{00000000-0005-0000-0000-0000CD120000}"/>
    <cellStyle name="Normal 4 2 2 4 3 7 2" xfId="13160" xr:uid="{A595AA45-A194-4A21-BAF6-FBA9BDE7ABF9}"/>
    <cellStyle name="Normal 4 2 2 4 3 7 3" xfId="21588" xr:uid="{1E2F7D8D-3BFA-4787-8B5F-C6E29BFF2D95}"/>
    <cellStyle name="Normal 4 2 2 4 3 8" xfId="8942" xr:uid="{133718EB-159E-473A-9B4B-26CF781F4CFB}"/>
    <cellStyle name="Normal 4 2 2 4 3 9" xfId="17371" xr:uid="{EC82E8D8-5B31-408E-A83E-D3C2DF439D89}"/>
    <cellStyle name="Normal 4 2 2 4 4" xfId="825" xr:uid="{00000000-0005-0000-0000-0000CE120000}"/>
    <cellStyle name="Normal 4 2 2 4 4 2" xfId="3062" xr:uid="{00000000-0005-0000-0000-0000CF120000}"/>
    <cellStyle name="Normal 4 2 2 4 4 2 2" xfId="7286" xr:uid="{00000000-0005-0000-0000-0000D0120000}"/>
    <cellStyle name="Normal 4 2 2 4 4 2 2 2" xfId="15715" xr:uid="{163E3085-AE55-4D60-A76C-4A69F2B9EE31}"/>
    <cellStyle name="Normal 4 2 2 4 4 2 2 3" xfId="24143" xr:uid="{6771AA28-D152-4D36-B8D7-4FD2C7FD31FD}"/>
    <cellStyle name="Normal 4 2 2 4 4 2 3" xfId="11497" xr:uid="{A7FED626-F996-4474-9DDD-CE244D08485D}"/>
    <cellStyle name="Normal 4 2 2 4 4 2 4" xfId="19926" xr:uid="{FACE3F9A-A464-4CBF-8E59-97E580B2BF88}"/>
    <cellStyle name="Normal 4 2 2 4 4 3" xfId="5141" xr:uid="{00000000-0005-0000-0000-0000D1120000}"/>
    <cellStyle name="Normal 4 2 2 4 4 3 2" xfId="13570" xr:uid="{DD9E3871-D6A6-4882-86D7-A294CA0C19E9}"/>
    <cellStyle name="Normal 4 2 2 4 4 3 3" xfId="21998" xr:uid="{8CEA0C41-FD33-4C50-B971-61CDD2CE125B}"/>
    <cellStyle name="Normal 4 2 2 4 4 4" xfId="9352" xr:uid="{B65D5364-6C05-44B2-BC86-78235F415497}"/>
    <cellStyle name="Normal 4 2 2 4 4 5" xfId="17781" xr:uid="{22A84DBE-E98B-48DE-A20E-F35CD47E8E64}"/>
    <cellStyle name="Normal 4 2 2 4 5" xfId="1245" xr:uid="{00000000-0005-0000-0000-0000D2120000}"/>
    <cellStyle name="Normal 4 2 2 4 5 2" xfId="3475" xr:uid="{00000000-0005-0000-0000-0000D3120000}"/>
    <cellStyle name="Normal 4 2 2 4 5 2 2" xfId="7699" xr:uid="{00000000-0005-0000-0000-0000D4120000}"/>
    <cellStyle name="Normal 4 2 2 4 5 2 2 2" xfId="16128" xr:uid="{9DD75608-9228-4C02-8A57-15457097BAD6}"/>
    <cellStyle name="Normal 4 2 2 4 5 2 2 3" xfId="24556" xr:uid="{C671DEFE-0F9A-4097-9D8E-2D909068B1CE}"/>
    <cellStyle name="Normal 4 2 2 4 5 2 3" xfId="11910" xr:uid="{918D1921-26AE-4018-9EF5-DF3BCEB2A7F5}"/>
    <cellStyle name="Normal 4 2 2 4 5 2 4" xfId="20339" xr:uid="{B7ADF3F8-87D3-4049-876C-5667F05E6C49}"/>
    <cellStyle name="Normal 4 2 2 4 5 3" xfId="5554" xr:uid="{00000000-0005-0000-0000-0000D5120000}"/>
    <cellStyle name="Normal 4 2 2 4 5 3 2" xfId="13983" xr:uid="{A8FE24C0-25D1-4A27-93DD-12E9881DF35B}"/>
    <cellStyle name="Normal 4 2 2 4 5 3 3" xfId="22411" xr:uid="{AA2E6AB0-ABDE-47B3-8C79-FF114099D304}"/>
    <cellStyle name="Normal 4 2 2 4 5 4" xfId="9765" xr:uid="{B210499C-D6C1-4409-ACA5-956AD0094FAE}"/>
    <cellStyle name="Normal 4 2 2 4 5 5" xfId="18194" xr:uid="{A564194B-B496-407B-A3F9-16F4925C3E33}"/>
    <cellStyle name="Normal 4 2 2 4 6" xfId="1658" xr:uid="{00000000-0005-0000-0000-0000D6120000}"/>
    <cellStyle name="Normal 4 2 2 4 6 2" xfId="3888" xr:uid="{00000000-0005-0000-0000-0000D7120000}"/>
    <cellStyle name="Normal 4 2 2 4 6 2 2" xfId="8112" xr:uid="{00000000-0005-0000-0000-0000D8120000}"/>
    <cellStyle name="Normal 4 2 2 4 6 2 2 2" xfId="16541" xr:uid="{303B7951-0312-44AD-A3F4-34660AC32DD7}"/>
    <cellStyle name="Normal 4 2 2 4 6 2 2 3" xfId="24969" xr:uid="{ADD25A47-5B2A-4178-8059-4507572AB67D}"/>
    <cellStyle name="Normal 4 2 2 4 6 2 3" xfId="12323" xr:uid="{BBEC91E2-61C3-4516-BD28-1A180B365DF5}"/>
    <cellStyle name="Normal 4 2 2 4 6 2 4" xfId="20752" xr:uid="{DE723832-93D1-416F-B15F-0410E9882D6C}"/>
    <cellStyle name="Normal 4 2 2 4 6 3" xfId="5967" xr:uid="{00000000-0005-0000-0000-0000D9120000}"/>
    <cellStyle name="Normal 4 2 2 4 6 3 2" xfId="14396" xr:uid="{20F43704-236F-4DCC-B943-4FD5A79100F3}"/>
    <cellStyle name="Normal 4 2 2 4 6 3 3" xfId="22824" xr:uid="{0A83E25E-538D-4B8C-9BAB-44B29FF15517}"/>
    <cellStyle name="Normal 4 2 2 4 6 4" xfId="10178" xr:uid="{071939FD-87CE-4BE8-B602-4364BCF75CA8}"/>
    <cellStyle name="Normal 4 2 2 4 6 5" xfId="18607" xr:uid="{46159238-1D33-498B-83E3-ABE83B07ACEB}"/>
    <cellStyle name="Normal 4 2 2 4 7" xfId="2072" xr:uid="{00000000-0005-0000-0000-0000DA120000}"/>
    <cellStyle name="Normal 4 2 2 4 7 2" xfId="4301" xr:uid="{00000000-0005-0000-0000-0000DB120000}"/>
    <cellStyle name="Normal 4 2 2 4 7 2 2" xfId="8525" xr:uid="{00000000-0005-0000-0000-0000DC120000}"/>
    <cellStyle name="Normal 4 2 2 4 7 2 2 2" xfId="16954" xr:uid="{4DAE7DE8-217B-4124-B839-85656DD1B1C8}"/>
    <cellStyle name="Normal 4 2 2 4 7 2 2 3" xfId="25382" xr:uid="{0C0A7ECA-4BCD-4CB9-B72C-D3B0987F106E}"/>
    <cellStyle name="Normal 4 2 2 4 7 2 3" xfId="12736" xr:uid="{CB2F46B0-7A77-485C-9A8E-34B9556061B3}"/>
    <cellStyle name="Normal 4 2 2 4 7 2 4" xfId="21165" xr:uid="{FD80322A-397A-4D78-9BBA-747C3782F260}"/>
    <cellStyle name="Normal 4 2 2 4 7 3" xfId="6380" xr:uid="{00000000-0005-0000-0000-0000DD120000}"/>
    <cellStyle name="Normal 4 2 2 4 7 3 2" xfId="14809" xr:uid="{069D3539-60C0-44CF-8A1F-8570250B4625}"/>
    <cellStyle name="Normal 4 2 2 4 7 3 3" xfId="23237" xr:uid="{EEECB837-C317-4D8C-89C9-D678F6CE1209}"/>
    <cellStyle name="Normal 4 2 2 4 7 4" xfId="10591" xr:uid="{C30AF05C-80AE-445D-8AD4-5C4CA14EE3D5}"/>
    <cellStyle name="Normal 4 2 2 4 7 5" xfId="19020" xr:uid="{026C68A7-8A1D-442A-91E6-4937BE7D1506}"/>
    <cellStyle name="Normal 4 2 2 4 8" xfId="2508" xr:uid="{00000000-0005-0000-0000-0000DE120000}"/>
    <cellStyle name="Normal 4 2 2 4 8 2" xfId="6793" xr:uid="{00000000-0005-0000-0000-0000DF120000}"/>
    <cellStyle name="Normal 4 2 2 4 8 2 2" xfId="15222" xr:uid="{E3302B40-820F-4636-8A6C-59506AAB62ED}"/>
    <cellStyle name="Normal 4 2 2 4 8 2 3" xfId="23650" xr:uid="{C34EF943-30FE-439E-9DB1-80415453F36E}"/>
    <cellStyle name="Normal 4 2 2 4 8 3" xfId="11004" xr:uid="{0CF67D5A-A685-4526-90F1-87ABA8D08A8B}"/>
    <cellStyle name="Normal 4 2 2 4 8 4" xfId="19433" xr:uid="{CCC7494D-A04C-4BFE-96D8-395CDC2CFBD7}"/>
    <cellStyle name="Normal 4 2 2 4 9" xfId="4728" xr:uid="{00000000-0005-0000-0000-0000E0120000}"/>
    <cellStyle name="Normal 4 2 2 4 9 2" xfId="13157" xr:uid="{123502AF-A255-40EA-8B96-D21F171142F3}"/>
    <cellStyle name="Normal 4 2 2 4 9 3" xfId="21585" xr:uid="{4D107026-A4CA-4340-859B-9672A1C285E1}"/>
    <cellStyle name="Normal 4 2 2 5" xfId="351" xr:uid="{00000000-0005-0000-0000-0000E1120000}"/>
    <cellStyle name="Normal 4 2 2 5 10" xfId="17372" xr:uid="{36C5EE59-8DAA-4727-931B-4FE2FA83B31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2 2 2" xfId="15720" xr:uid="{7FEE4C3B-ABE3-434A-99CF-F25C8A319527}"/>
    <cellStyle name="Normal 4 2 2 5 2 2 2 2 3" xfId="24148" xr:uid="{E742C34D-2360-4F0B-9AD6-2A2EE77286B1}"/>
    <cellStyle name="Normal 4 2 2 5 2 2 2 3" xfId="11502" xr:uid="{7F15EDA0-D83E-4567-AE16-B9E896F9C006}"/>
    <cellStyle name="Normal 4 2 2 5 2 2 2 4" xfId="19931" xr:uid="{C2ABFD76-FFD7-4622-916E-926838CC5F77}"/>
    <cellStyle name="Normal 4 2 2 5 2 2 3" xfId="5146" xr:uid="{00000000-0005-0000-0000-0000E6120000}"/>
    <cellStyle name="Normal 4 2 2 5 2 2 3 2" xfId="13575" xr:uid="{47006C82-3AF8-428C-B616-19ADCABC83A1}"/>
    <cellStyle name="Normal 4 2 2 5 2 2 3 3" xfId="22003" xr:uid="{2ED92FF5-1DFE-4086-9DAB-125F7DF76FBD}"/>
    <cellStyle name="Normal 4 2 2 5 2 2 4" xfId="9357" xr:uid="{59843298-39AA-4A47-9130-47777B2AE836}"/>
    <cellStyle name="Normal 4 2 2 5 2 2 5" xfId="17786" xr:uid="{B0C6F27C-BCE9-498A-AE00-3AF45B1AAA4F}"/>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2 2 2" xfId="16133" xr:uid="{72D9C9FE-139D-42B0-9D05-7A384CAD73F1}"/>
    <cellStyle name="Normal 4 2 2 5 2 3 2 2 3" xfId="24561" xr:uid="{B095522B-3FF0-48ED-9B1E-37655CED7AC5}"/>
    <cellStyle name="Normal 4 2 2 5 2 3 2 3" xfId="11915" xr:uid="{AFAF2BD3-5CAB-453F-A06E-7C1219AC6CAB}"/>
    <cellStyle name="Normal 4 2 2 5 2 3 2 4" xfId="20344" xr:uid="{995EA4AF-745A-43C5-ABAD-C353066C8D4D}"/>
    <cellStyle name="Normal 4 2 2 5 2 3 3" xfId="5559" xr:uid="{00000000-0005-0000-0000-0000EA120000}"/>
    <cellStyle name="Normal 4 2 2 5 2 3 3 2" xfId="13988" xr:uid="{5538096A-419C-49E8-839A-6C73B7445ABB}"/>
    <cellStyle name="Normal 4 2 2 5 2 3 3 3" xfId="22416" xr:uid="{2F224CE0-76C8-480C-964B-8DA2B1345950}"/>
    <cellStyle name="Normal 4 2 2 5 2 3 4" xfId="9770" xr:uid="{4E541B54-BF27-46ED-BEC3-76E4091B851E}"/>
    <cellStyle name="Normal 4 2 2 5 2 3 5" xfId="18199" xr:uid="{AEEC10F3-2BA6-4CB1-AB1D-89397A409B5D}"/>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2 2 2" xfId="16546" xr:uid="{66E608B1-0474-4B42-96B2-FA47E320A56B}"/>
    <cellStyle name="Normal 4 2 2 5 2 4 2 2 3" xfId="24974" xr:uid="{03964783-77A3-414F-8118-1B10FBC8C681}"/>
    <cellStyle name="Normal 4 2 2 5 2 4 2 3" xfId="12328" xr:uid="{778D8551-D9F8-492E-9ADD-06C0B78C7E1F}"/>
    <cellStyle name="Normal 4 2 2 5 2 4 2 4" xfId="20757" xr:uid="{0BC47045-3DC7-49A6-B177-458E50C104A9}"/>
    <cellStyle name="Normal 4 2 2 5 2 4 3" xfId="5972" xr:uid="{00000000-0005-0000-0000-0000EE120000}"/>
    <cellStyle name="Normal 4 2 2 5 2 4 3 2" xfId="14401" xr:uid="{94077E89-9B4A-47B5-BD90-3EA225AD64B4}"/>
    <cellStyle name="Normal 4 2 2 5 2 4 3 3" xfId="22829" xr:uid="{4A1630F3-E66E-47EA-BB37-CC8B0090B3FA}"/>
    <cellStyle name="Normal 4 2 2 5 2 4 4" xfId="10183" xr:uid="{2CC2F52E-4795-4F64-98F2-DF796D6B25C8}"/>
    <cellStyle name="Normal 4 2 2 5 2 4 5" xfId="18612" xr:uid="{F1C76B52-0473-41D2-925D-6275AF25B43A}"/>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2 2 2" xfId="16959" xr:uid="{A9553F2B-5149-4298-B407-BE7D32A8A3D9}"/>
    <cellStyle name="Normal 4 2 2 5 2 5 2 2 3" xfId="25387" xr:uid="{B645D803-EBE1-4EEC-B1FB-4ECBBA3E03A7}"/>
    <cellStyle name="Normal 4 2 2 5 2 5 2 3" xfId="12741" xr:uid="{0F5F8C4D-8D77-4D1C-BE70-0A47CC6DD754}"/>
    <cellStyle name="Normal 4 2 2 5 2 5 2 4" xfId="21170" xr:uid="{A77046D3-7C31-4D6E-A64C-6CB8A3423DBA}"/>
    <cellStyle name="Normal 4 2 2 5 2 5 3" xfId="6385" xr:uid="{00000000-0005-0000-0000-0000F2120000}"/>
    <cellStyle name="Normal 4 2 2 5 2 5 3 2" xfId="14814" xr:uid="{AA619DAE-FE31-4CA7-A205-4748F245716A}"/>
    <cellStyle name="Normal 4 2 2 5 2 5 3 3" xfId="23242" xr:uid="{C13A23DC-1EE5-4987-85CF-8E0980550F25}"/>
    <cellStyle name="Normal 4 2 2 5 2 5 4" xfId="10596" xr:uid="{CB70B30C-A476-418D-AA95-F8DC28BB7A3B}"/>
    <cellStyle name="Normal 4 2 2 5 2 5 5" xfId="19025" xr:uid="{4068C618-F6F6-4D1D-A9E5-94D263014690}"/>
    <cellStyle name="Normal 4 2 2 5 2 6" xfId="2513" xr:uid="{00000000-0005-0000-0000-0000F3120000}"/>
    <cellStyle name="Normal 4 2 2 5 2 6 2" xfId="6798" xr:uid="{00000000-0005-0000-0000-0000F4120000}"/>
    <cellStyle name="Normal 4 2 2 5 2 6 2 2" xfId="15227" xr:uid="{07C0F4E2-04BF-43BE-9E69-7FB2C419F2EB}"/>
    <cellStyle name="Normal 4 2 2 5 2 6 2 3" xfId="23655" xr:uid="{497B1798-44C5-4BCB-81B2-B891BAA3E945}"/>
    <cellStyle name="Normal 4 2 2 5 2 6 3" xfId="11009" xr:uid="{260381E3-2226-4586-BCB9-68F3B2ADF0FB}"/>
    <cellStyle name="Normal 4 2 2 5 2 6 4" xfId="19438" xr:uid="{660B055C-509B-4D7B-9AD8-2D3DA966869D}"/>
    <cellStyle name="Normal 4 2 2 5 2 7" xfId="4733" xr:uid="{00000000-0005-0000-0000-0000F5120000}"/>
    <cellStyle name="Normal 4 2 2 5 2 7 2" xfId="13162" xr:uid="{8E774CB9-C803-49BD-9E96-9918A3315F0B}"/>
    <cellStyle name="Normal 4 2 2 5 2 7 3" xfId="21590" xr:uid="{79F14740-8962-4651-8EDE-E525D3308084}"/>
    <cellStyle name="Normal 4 2 2 5 2 8" xfId="8944" xr:uid="{EA6D7ADB-A805-4279-AF50-131C94C20940}"/>
    <cellStyle name="Normal 4 2 2 5 2 9" xfId="17373" xr:uid="{6F9E4336-D903-47D7-8E25-CFEA90CBA2E6}"/>
    <cellStyle name="Normal 4 2 2 5 3" xfId="829" xr:uid="{00000000-0005-0000-0000-0000F6120000}"/>
    <cellStyle name="Normal 4 2 2 5 3 2" xfId="3066" xr:uid="{00000000-0005-0000-0000-0000F7120000}"/>
    <cellStyle name="Normal 4 2 2 5 3 2 2" xfId="7290" xr:uid="{00000000-0005-0000-0000-0000F8120000}"/>
    <cellStyle name="Normal 4 2 2 5 3 2 2 2" xfId="15719" xr:uid="{05E6A4CB-D393-4557-B5C9-33062ECBB1C7}"/>
    <cellStyle name="Normal 4 2 2 5 3 2 2 3" xfId="24147" xr:uid="{B9D4F205-B4CC-4A63-84DB-CD6770319706}"/>
    <cellStyle name="Normal 4 2 2 5 3 2 3" xfId="11501" xr:uid="{9427C92E-B427-42FD-A120-ED2BA0D8B65F}"/>
    <cellStyle name="Normal 4 2 2 5 3 2 4" xfId="19930" xr:uid="{F79CD26C-4157-4CE6-BE9A-79B778F00694}"/>
    <cellStyle name="Normal 4 2 2 5 3 3" xfId="5145" xr:uid="{00000000-0005-0000-0000-0000F9120000}"/>
    <cellStyle name="Normal 4 2 2 5 3 3 2" xfId="13574" xr:uid="{BEB789DA-0633-4CA4-8675-499E731B9A4D}"/>
    <cellStyle name="Normal 4 2 2 5 3 3 3" xfId="22002" xr:uid="{F69333DD-E138-446A-A1F5-6B258CA815A4}"/>
    <cellStyle name="Normal 4 2 2 5 3 4" xfId="9356" xr:uid="{4447FA6C-BF6E-451E-9820-AA30F54DEDD8}"/>
    <cellStyle name="Normal 4 2 2 5 3 5" xfId="17785" xr:uid="{1EE017AD-417E-4F91-96E2-83C278EDBB31}"/>
    <cellStyle name="Normal 4 2 2 5 4" xfId="1249" xr:uid="{00000000-0005-0000-0000-0000FA120000}"/>
    <cellStyle name="Normal 4 2 2 5 4 2" xfId="3479" xr:uid="{00000000-0005-0000-0000-0000FB120000}"/>
    <cellStyle name="Normal 4 2 2 5 4 2 2" xfId="7703" xr:uid="{00000000-0005-0000-0000-0000FC120000}"/>
    <cellStyle name="Normal 4 2 2 5 4 2 2 2" xfId="16132" xr:uid="{D1C4DD0C-4B90-4C3B-9F24-8B7F465DCC53}"/>
    <cellStyle name="Normal 4 2 2 5 4 2 2 3" xfId="24560" xr:uid="{CCEBB46D-8195-4ECD-81F9-A3E6106F649F}"/>
    <cellStyle name="Normal 4 2 2 5 4 2 3" xfId="11914" xr:uid="{5566CBA2-7C77-4608-B45D-6450084B80DE}"/>
    <cellStyle name="Normal 4 2 2 5 4 2 4" xfId="20343" xr:uid="{1F1A5E4F-D351-451C-BDB3-727245517397}"/>
    <cellStyle name="Normal 4 2 2 5 4 3" xfId="5558" xr:uid="{00000000-0005-0000-0000-0000FD120000}"/>
    <cellStyle name="Normal 4 2 2 5 4 3 2" xfId="13987" xr:uid="{B9949315-B85B-4947-928D-FC29C9146392}"/>
    <cellStyle name="Normal 4 2 2 5 4 3 3" xfId="22415" xr:uid="{F9F03844-9253-451A-B585-C7FD6E5086BF}"/>
    <cellStyle name="Normal 4 2 2 5 4 4" xfId="9769" xr:uid="{C25F2782-4168-4215-8D03-66C38E66AF48}"/>
    <cellStyle name="Normal 4 2 2 5 4 5" xfId="18198" xr:uid="{600B1159-E2A1-4ADE-96DE-8B65A48DC9DF}"/>
    <cellStyle name="Normal 4 2 2 5 5" xfId="1662" xr:uid="{00000000-0005-0000-0000-0000FE120000}"/>
    <cellStyle name="Normal 4 2 2 5 5 2" xfId="3892" xr:uid="{00000000-0005-0000-0000-0000FF120000}"/>
    <cellStyle name="Normal 4 2 2 5 5 2 2" xfId="8116" xr:uid="{00000000-0005-0000-0000-000000130000}"/>
    <cellStyle name="Normal 4 2 2 5 5 2 2 2" xfId="16545" xr:uid="{B3EDD3E7-F410-4C35-98F6-4814132F0F21}"/>
    <cellStyle name="Normal 4 2 2 5 5 2 2 3" xfId="24973" xr:uid="{BEDEF55E-533E-474E-A73F-BC0219FB656A}"/>
    <cellStyle name="Normal 4 2 2 5 5 2 3" xfId="12327" xr:uid="{AE81941B-F207-41A4-B9F3-72148E256606}"/>
    <cellStyle name="Normal 4 2 2 5 5 2 4" xfId="20756" xr:uid="{8AE2B3AB-BA35-4A99-ADBA-3A2F9F254E73}"/>
    <cellStyle name="Normal 4 2 2 5 5 3" xfId="5971" xr:uid="{00000000-0005-0000-0000-000001130000}"/>
    <cellStyle name="Normal 4 2 2 5 5 3 2" xfId="14400" xr:uid="{06F2B09B-9B96-420F-9A5E-F9A40520E1DF}"/>
    <cellStyle name="Normal 4 2 2 5 5 3 3" xfId="22828" xr:uid="{E2B4ECC1-3F8B-4A77-ACE8-7B0928150544}"/>
    <cellStyle name="Normal 4 2 2 5 5 4" xfId="10182" xr:uid="{94DF83BD-C438-4854-940C-7C6A3CA82EC0}"/>
    <cellStyle name="Normal 4 2 2 5 5 5" xfId="18611" xr:uid="{5C2BE17C-2929-452B-BA2C-6FFCBE43B97E}"/>
    <cellStyle name="Normal 4 2 2 5 6" xfId="2076" xr:uid="{00000000-0005-0000-0000-000002130000}"/>
    <cellStyle name="Normal 4 2 2 5 6 2" xfId="4305" xr:uid="{00000000-0005-0000-0000-000003130000}"/>
    <cellStyle name="Normal 4 2 2 5 6 2 2" xfId="8529" xr:uid="{00000000-0005-0000-0000-000004130000}"/>
    <cellStyle name="Normal 4 2 2 5 6 2 2 2" xfId="16958" xr:uid="{7E3B9CE8-C86F-4C87-96CD-F85AA816A505}"/>
    <cellStyle name="Normal 4 2 2 5 6 2 2 3" xfId="25386" xr:uid="{B3B01B0A-ADE3-4BDE-BB90-F54318611A6D}"/>
    <cellStyle name="Normal 4 2 2 5 6 2 3" xfId="12740" xr:uid="{6BC87BCE-ADE1-459C-8383-DAB9D05B43E3}"/>
    <cellStyle name="Normal 4 2 2 5 6 2 4" xfId="21169" xr:uid="{C23B8450-1D6E-4ED8-9EE1-3D32E24581AF}"/>
    <cellStyle name="Normal 4 2 2 5 6 3" xfId="6384" xr:uid="{00000000-0005-0000-0000-000005130000}"/>
    <cellStyle name="Normal 4 2 2 5 6 3 2" xfId="14813" xr:uid="{67B0B5CE-2CC9-46E4-B4F1-45F15FCC6EC8}"/>
    <cellStyle name="Normal 4 2 2 5 6 3 3" xfId="23241" xr:uid="{93F67364-2067-41BB-A42B-D323FC5D0065}"/>
    <cellStyle name="Normal 4 2 2 5 6 4" xfId="10595" xr:uid="{A44DB685-BEB7-4524-94E7-01D582D24A01}"/>
    <cellStyle name="Normal 4 2 2 5 6 5" xfId="19024" xr:uid="{06E0B4A7-CF1F-419C-8E54-6D66F297BBEF}"/>
    <cellStyle name="Normal 4 2 2 5 7" xfId="2512" xr:uid="{00000000-0005-0000-0000-000006130000}"/>
    <cellStyle name="Normal 4 2 2 5 7 2" xfId="6797" xr:uid="{00000000-0005-0000-0000-000007130000}"/>
    <cellStyle name="Normal 4 2 2 5 7 2 2" xfId="15226" xr:uid="{9473D595-2D6B-4C9F-9CC7-B05F353A10EA}"/>
    <cellStyle name="Normal 4 2 2 5 7 2 3" xfId="23654" xr:uid="{8FAD5F15-5612-414F-B2F0-E24535D52E16}"/>
    <cellStyle name="Normal 4 2 2 5 7 3" xfId="11008" xr:uid="{941078C2-BA4D-4909-BD7A-3A8477BFF20B}"/>
    <cellStyle name="Normal 4 2 2 5 7 4" xfId="19437" xr:uid="{6ECEA3D1-128D-4EC6-B798-B71586B8457A}"/>
    <cellStyle name="Normal 4 2 2 5 8" xfId="4732" xr:uid="{00000000-0005-0000-0000-000008130000}"/>
    <cellStyle name="Normal 4 2 2 5 8 2" xfId="13161" xr:uid="{AB2754AB-04A5-4436-B639-3BF36E0B73C7}"/>
    <cellStyle name="Normal 4 2 2 5 8 3" xfId="21589" xr:uid="{5A0A66A7-EEAD-4C5F-A766-CC8B88A98A49}"/>
    <cellStyle name="Normal 4 2 2 5 9" xfId="8943" xr:uid="{97CA85F9-756B-45D9-81C3-3E617F7F28A7}"/>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2 2 2" xfId="15721" xr:uid="{87E0D5D8-EEF8-4560-9CE1-38DEEEAAA9C1}"/>
    <cellStyle name="Normal 4 2 2 6 2 2 2 3" xfId="24149" xr:uid="{93F84831-75F6-4161-B2DD-646460CE5C99}"/>
    <cellStyle name="Normal 4 2 2 6 2 2 3" xfId="11503" xr:uid="{F55DE723-B26A-4839-8769-CDA9E3437067}"/>
    <cellStyle name="Normal 4 2 2 6 2 2 4" xfId="19932" xr:uid="{9F9A6A04-2BB1-4E8A-937B-7CE8489523DA}"/>
    <cellStyle name="Normal 4 2 2 6 2 3" xfId="5147" xr:uid="{00000000-0005-0000-0000-00000D130000}"/>
    <cellStyle name="Normal 4 2 2 6 2 3 2" xfId="13576" xr:uid="{D4A02C66-F470-45EC-BD63-4590215A6625}"/>
    <cellStyle name="Normal 4 2 2 6 2 3 3" xfId="22004" xr:uid="{1ECEED62-2820-4170-8850-2953AF10A979}"/>
    <cellStyle name="Normal 4 2 2 6 2 4" xfId="9358" xr:uid="{A72D5BE2-522F-49C4-A74E-E4C1DC381896}"/>
    <cellStyle name="Normal 4 2 2 6 2 5" xfId="17787" xr:uid="{5F64C326-C946-4FEA-B84A-0987CF1566A6}"/>
    <cellStyle name="Normal 4 2 2 6 3" xfId="1251" xr:uid="{00000000-0005-0000-0000-00000E130000}"/>
    <cellStyle name="Normal 4 2 2 6 3 2" xfId="3481" xr:uid="{00000000-0005-0000-0000-00000F130000}"/>
    <cellStyle name="Normal 4 2 2 6 3 2 2" xfId="7705" xr:uid="{00000000-0005-0000-0000-000010130000}"/>
    <cellStyle name="Normal 4 2 2 6 3 2 2 2" xfId="16134" xr:uid="{2EB3D42D-1056-4E79-AEF2-FEEB412A908E}"/>
    <cellStyle name="Normal 4 2 2 6 3 2 2 3" xfId="24562" xr:uid="{D6AE5FE9-E315-4113-80A2-56D603CD1CD1}"/>
    <cellStyle name="Normal 4 2 2 6 3 2 3" xfId="11916" xr:uid="{E6A0A445-9B02-4CDA-9F77-469BFBE9ECF3}"/>
    <cellStyle name="Normal 4 2 2 6 3 2 4" xfId="20345" xr:uid="{9A4BEE62-526B-4EDE-8361-903AE5BB6E18}"/>
    <cellStyle name="Normal 4 2 2 6 3 3" xfId="5560" xr:uid="{00000000-0005-0000-0000-000011130000}"/>
    <cellStyle name="Normal 4 2 2 6 3 3 2" xfId="13989" xr:uid="{054E3927-FFC2-48E5-8857-C7BB66A2C2EE}"/>
    <cellStyle name="Normal 4 2 2 6 3 3 3" xfId="22417" xr:uid="{E88828C3-8E24-4ADD-8B6A-D49EA5659F45}"/>
    <cellStyle name="Normal 4 2 2 6 3 4" xfId="9771" xr:uid="{5AFA4457-F239-4F05-8845-F609A1FC6446}"/>
    <cellStyle name="Normal 4 2 2 6 3 5" xfId="18200" xr:uid="{51580F2C-EAC4-4838-AEF9-A4DBECA4C47D}"/>
    <cellStyle name="Normal 4 2 2 6 4" xfId="1664" xr:uid="{00000000-0005-0000-0000-000012130000}"/>
    <cellStyle name="Normal 4 2 2 6 4 2" xfId="3894" xr:uid="{00000000-0005-0000-0000-000013130000}"/>
    <cellStyle name="Normal 4 2 2 6 4 2 2" xfId="8118" xr:uid="{00000000-0005-0000-0000-000014130000}"/>
    <cellStyle name="Normal 4 2 2 6 4 2 2 2" xfId="16547" xr:uid="{4D85AE29-439D-405C-833D-17F223322F64}"/>
    <cellStyle name="Normal 4 2 2 6 4 2 2 3" xfId="24975" xr:uid="{3ED75A7A-B314-4781-AF91-3AB527DCCD0B}"/>
    <cellStyle name="Normal 4 2 2 6 4 2 3" xfId="12329" xr:uid="{EF91EC12-A538-41A9-8EBC-FB6EF33DA117}"/>
    <cellStyle name="Normal 4 2 2 6 4 2 4" xfId="20758" xr:uid="{CABEB2EC-45AD-4716-97D5-BA5E092AADD6}"/>
    <cellStyle name="Normal 4 2 2 6 4 3" xfId="5973" xr:uid="{00000000-0005-0000-0000-000015130000}"/>
    <cellStyle name="Normal 4 2 2 6 4 3 2" xfId="14402" xr:uid="{5C1B905A-EACD-4127-9F31-B003F4917074}"/>
    <cellStyle name="Normal 4 2 2 6 4 3 3" xfId="22830" xr:uid="{73436606-3AF8-47D6-BE31-F614E8BDAA27}"/>
    <cellStyle name="Normal 4 2 2 6 4 4" xfId="10184" xr:uid="{DD596CA0-25B6-4ABB-A958-18811732A488}"/>
    <cellStyle name="Normal 4 2 2 6 4 5" xfId="18613" xr:uid="{6815042D-E88A-4942-B334-D998B2CC6E7C}"/>
    <cellStyle name="Normal 4 2 2 6 5" xfId="2078" xr:uid="{00000000-0005-0000-0000-000016130000}"/>
    <cellStyle name="Normal 4 2 2 6 5 2" xfId="4307" xr:uid="{00000000-0005-0000-0000-000017130000}"/>
    <cellStyle name="Normal 4 2 2 6 5 2 2" xfId="8531" xr:uid="{00000000-0005-0000-0000-000018130000}"/>
    <cellStyle name="Normal 4 2 2 6 5 2 2 2" xfId="16960" xr:uid="{2212A7C1-E2AF-4040-B618-98541444EF5F}"/>
    <cellStyle name="Normal 4 2 2 6 5 2 2 3" xfId="25388" xr:uid="{25D45E35-CE3D-4C31-97BF-54035734AE86}"/>
    <cellStyle name="Normal 4 2 2 6 5 2 3" xfId="12742" xr:uid="{E1A04D91-4D2E-48DC-89C9-3CBC3649FE90}"/>
    <cellStyle name="Normal 4 2 2 6 5 2 4" xfId="21171" xr:uid="{29989FE2-9FE7-45A9-95CF-2C17C456C143}"/>
    <cellStyle name="Normal 4 2 2 6 5 3" xfId="6386" xr:uid="{00000000-0005-0000-0000-000019130000}"/>
    <cellStyle name="Normal 4 2 2 6 5 3 2" xfId="14815" xr:uid="{42D78186-AFC1-4151-A86A-3F141B942B60}"/>
    <cellStyle name="Normal 4 2 2 6 5 3 3" xfId="23243" xr:uid="{3EE162FD-B50D-4ACF-A072-D6828D07A872}"/>
    <cellStyle name="Normal 4 2 2 6 5 4" xfId="10597" xr:uid="{E6186B2B-9FC4-40A7-85B4-3EF531D44C59}"/>
    <cellStyle name="Normal 4 2 2 6 5 5" xfId="19026" xr:uid="{366961A4-268D-46DD-84D6-9876ADC19566}"/>
    <cellStyle name="Normal 4 2 2 6 6" xfId="2514" xr:uid="{00000000-0005-0000-0000-00001A130000}"/>
    <cellStyle name="Normal 4 2 2 6 6 2" xfId="6799" xr:uid="{00000000-0005-0000-0000-00001B130000}"/>
    <cellStyle name="Normal 4 2 2 6 6 2 2" xfId="15228" xr:uid="{5C78EC62-9052-43CA-B258-B77726E8A85D}"/>
    <cellStyle name="Normal 4 2 2 6 6 2 3" xfId="23656" xr:uid="{DDDE359C-8314-4D2C-BD1E-622592227255}"/>
    <cellStyle name="Normal 4 2 2 6 6 3" xfId="11010" xr:uid="{E321805C-CDE0-47ED-A6F6-97DE6F4C341C}"/>
    <cellStyle name="Normal 4 2 2 6 6 4" xfId="19439" xr:uid="{527A0759-1B72-4D94-B986-E714FAF9F13D}"/>
    <cellStyle name="Normal 4 2 2 6 7" xfId="4734" xr:uid="{00000000-0005-0000-0000-00001C130000}"/>
    <cellStyle name="Normal 4 2 2 6 7 2" xfId="13163" xr:uid="{5E07890F-52DB-4D4B-B983-F80AB545675F}"/>
    <cellStyle name="Normal 4 2 2 6 7 3" xfId="21591" xr:uid="{076ED84A-FD8C-4545-A624-A9554386FFE6}"/>
    <cellStyle name="Normal 4 2 2 6 8" xfId="8945" xr:uid="{0BAAF463-A2D9-4002-A1B8-DBC36056D304}"/>
    <cellStyle name="Normal 4 2 2 6 9" xfId="17374" xr:uid="{9C821812-B49F-437A-944F-ADC295136678}"/>
    <cellStyle name="Normal 4 2 2 7" xfId="816" xr:uid="{00000000-0005-0000-0000-00001D130000}"/>
    <cellStyle name="Normal 4 2 2 7 2" xfId="3053" xr:uid="{00000000-0005-0000-0000-00001E130000}"/>
    <cellStyle name="Normal 4 2 2 7 2 2" xfId="7277" xr:uid="{00000000-0005-0000-0000-00001F130000}"/>
    <cellStyle name="Normal 4 2 2 7 2 2 2" xfId="15706" xr:uid="{D292F871-586B-4307-879C-865A060C1E0D}"/>
    <cellStyle name="Normal 4 2 2 7 2 2 3" xfId="24134" xr:uid="{E16CA1F7-7BA1-4F7B-B152-0C6BD3CF9925}"/>
    <cellStyle name="Normal 4 2 2 7 2 3" xfId="11488" xr:uid="{1801715A-7EF1-430E-A36B-AF38C980B22A}"/>
    <cellStyle name="Normal 4 2 2 7 2 4" xfId="19917" xr:uid="{74C09D5D-AC7E-4445-888E-142D6D7724FB}"/>
    <cellStyle name="Normal 4 2 2 7 3" xfId="5132" xr:uid="{00000000-0005-0000-0000-000020130000}"/>
    <cellStyle name="Normal 4 2 2 7 3 2" xfId="13561" xr:uid="{05FE7B5E-6CF8-4389-BF80-4CE0168501C6}"/>
    <cellStyle name="Normal 4 2 2 7 3 3" xfId="21989" xr:uid="{AD1D66E9-50AB-491F-B81E-DA34EA95DFCE}"/>
    <cellStyle name="Normal 4 2 2 7 4" xfId="9343" xr:uid="{F078C581-3220-48C6-BF53-B4D266DB3ED6}"/>
    <cellStyle name="Normal 4 2 2 7 5" xfId="17772" xr:uid="{4C672694-C107-4410-A1CB-BF936DC6BA3F}"/>
    <cellStyle name="Normal 4 2 2 8" xfId="1236" xr:uid="{00000000-0005-0000-0000-000021130000}"/>
    <cellStyle name="Normal 4 2 2 8 2" xfId="3466" xr:uid="{00000000-0005-0000-0000-000022130000}"/>
    <cellStyle name="Normal 4 2 2 8 2 2" xfId="7690" xr:uid="{00000000-0005-0000-0000-000023130000}"/>
    <cellStyle name="Normal 4 2 2 8 2 2 2" xfId="16119" xr:uid="{B88B2B94-A910-4620-A238-26EC6EE412F3}"/>
    <cellStyle name="Normal 4 2 2 8 2 2 3" xfId="24547" xr:uid="{F8593959-77E0-4821-A3B0-1E651305CF27}"/>
    <cellStyle name="Normal 4 2 2 8 2 3" xfId="11901" xr:uid="{495CE9DA-85E3-42E9-89E6-992695AF6715}"/>
    <cellStyle name="Normal 4 2 2 8 2 4" xfId="20330" xr:uid="{FD537458-0E0A-4375-8F18-B2448D2D3D66}"/>
    <cellStyle name="Normal 4 2 2 8 3" xfId="5545" xr:uid="{00000000-0005-0000-0000-000024130000}"/>
    <cellStyle name="Normal 4 2 2 8 3 2" xfId="13974" xr:uid="{4B24DE90-0AFB-4FC3-A204-3A43A7EDF108}"/>
    <cellStyle name="Normal 4 2 2 8 3 3" xfId="22402" xr:uid="{FCA1F206-62EC-47C1-9131-500AFF59C1A5}"/>
    <cellStyle name="Normal 4 2 2 8 4" xfId="9756" xr:uid="{7426E52C-8168-4956-A825-646182A6F484}"/>
    <cellStyle name="Normal 4 2 2 8 5" xfId="18185" xr:uid="{F7EC6916-BB62-4EC4-9CFB-D188A17C8340}"/>
    <cellStyle name="Normal 4 2 2 9" xfId="1649" xr:uid="{00000000-0005-0000-0000-000025130000}"/>
    <cellStyle name="Normal 4 2 2 9 2" xfId="3879" xr:uid="{00000000-0005-0000-0000-000026130000}"/>
    <cellStyle name="Normal 4 2 2 9 2 2" xfId="8103" xr:uid="{00000000-0005-0000-0000-000027130000}"/>
    <cellStyle name="Normal 4 2 2 9 2 2 2" xfId="16532" xr:uid="{26438C19-801B-4325-95A5-9882C4520A90}"/>
    <cellStyle name="Normal 4 2 2 9 2 2 3" xfId="24960" xr:uid="{70708AC9-FE46-4405-A407-C8482A4355E3}"/>
    <cellStyle name="Normal 4 2 2 9 2 3" xfId="12314" xr:uid="{A96743BC-589D-41B0-AA68-DB5E9CDB7134}"/>
    <cellStyle name="Normal 4 2 2 9 2 4" xfId="20743" xr:uid="{107F4518-74F1-44F6-9CA8-DB5EE4AC9DD2}"/>
    <cellStyle name="Normal 4 2 2 9 3" xfId="5958" xr:uid="{00000000-0005-0000-0000-000028130000}"/>
    <cellStyle name="Normal 4 2 2 9 3 2" xfId="14387" xr:uid="{F74855E2-A04E-4154-BE5E-B8E9CB4AB335}"/>
    <cellStyle name="Normal 4 2 2 9 3 3" xfId="22815" xr:uid="{268033A8-C398-4C9D-86F4-6D9678F7B919}"/>
    <cellStyle name="Normal 4 2 2 9 4" xfId="10169" xr:uid="{0E9912DE-FDAF-4060-8B25-6B81DA92DB73}"/>
    <cellStyle name="Normal 4 2 2 9 5" xfId="18598" xr:uid="{DC1D7144-F6BE-4CB5-8AF3-CDC8EED1202C}"/>
    <cellStyle name="Normal 4 2 3" xfId="354" xr:uid="{00000000-0005-0000-0000-000029130000}"/>
    <cellStyle name="Normal 4 2 4" xfId="355" xr:uid="{00000000-0005-0000-0000-00002A130000}"/>
    <cellStyle name="Normal 4 2 4 10" xfId="4735" xr:uid="{00000000-0005-0000-0000-00002B130000}"/>
    <cellStyle name="Normal 4 2 4 10 2" xfId="13164" xr:uid="{972C5968-0037-4433-9EFB-C264C2467F36}"/>
    <cellStyle name="Normal 4 2 4 10 3" xfId="21592" xr:uid="{42272B09-3741-4AE9-A630-DC737986DDBA}"/>
    <cellStyle name="Normal 4 2 4 11" xfId="8946" xr:uid="{EE23CCD5-AC60-459C-BBD1-EA22FE550ED2}"/>
    <cellStyle name="Normal 4 2 4 12" xfId="17375" xr:uid="{32EEDC86-6ADB-4A27-B1A2-9E892460CFA6}"/>
    <cellStyle name="Normal 4 2 4 2" xfId="356" xr:uid="{00000000-0005-0000-0000-00002C130000}"/>
    <cellStyle name="Normal 4 2 4 2 10" xfId="8947" xr:uid="{88B9A7F5-4310-45EE-8CA2-0F5BF2E23EE6}"/>
    <cellStyle name="Normal 4 2 4 2 11" xfId="17376" xr:uid="{187D3834-B75B-4CA5-8DDF-8E96E0EEE0DC}"/>
    <cellStyle name="Normal 4 2 4 2 2" xfId="357" xr:uid="{00000000-0005-0000-0000-00002D130000}"/>
    <cellStyle name="Normal 4 2 4 2 2 10" xfId="17377" xr:uid="{BB637B59-D11E-47AF-A527-8B1F9729648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2 2 2" xfId="15725" xr:uid="{C5E72844-FF7B-4DD7-9900-50507F4AAA9A}"/>
    <cellStyle name="Normal 4 2 4 2 2 2 2 2 2 3" xfId="24153" xr:uid="{F03D867B-BDA3-4A8B-A59D-93A4AD7B7795}"/>
    <cellStyle name="Normal 4 2 4 2 2 2 2 2 3" xfId="11507" xr:uid="{7116C2C5-7D59-4B07-9953-7755DD6E3C82}"/>
    <cellStyle name="Normal 4 2 4 2 2 2 2 2 4" xfId="19936" xr:uid="{22D20255-48CD-4293-94A9-C2745E7CC1F0}"/>
    <cellStyle name="Normal 4 2 4 2 2 2 2 3" xfId="5151" xr:uid="{00000000-0005-0000-0000-000032130000}"/>
    <cellStyle name="Normal 4 2 4 2 2 2 2 3 2" xfId="13580" xr:uid="{39456B6B-890F-4ADF-9BA2-FE8E5BB2DEB6}"/>
    <cellStyle name="Normal 4 2 4 2 2 2 2 3 3" xfId="22008" xr:uid="{D52D283A-7456-4539-B26A-F46A1A9DEC9B}"/>
    <cellStyle name="Normal 4 2 4 2 2 2 2 4" xfId="9362" xr:uid="{F49716AA-5005-4307-8385-4B8D2822B9A8}"/>
    <cellStyle name="Normal 4 2 4 2 2 2 2 5" xfId="17791" xr:uid="{149A8E29-32D0-43D6-9EE3-7490DE1C4CB5}"/>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2 2 2" xfId="16138" xr:uid="{355F5FA5-A7AE-4370-BFC3-842B2AB73FB2}"/>
    <cellStyle name="Normal 4 2 4 2 2 2 3 2 2 3" xfId="24566" xr:uid="{FB0BE807-9E06-4ADC-8E1F-4090048132B0}"/>
    <cellStyle name="Normal 4 2 4 2 2 2 3 2 3" xfId="11920" xr:uid="{F009FD35-1468-48DE-9FB6-6610F0F03AE8}"/>
    <cellStyle name="Normal 4 2 4 2 2 2 3 2 4" xfId="20349" xr:uid="{FAB42A70-7CB4-4A2A-9214-501AADCF8C0A}"/>
    <cellStyle name="Normal 4 2 4 2 2 2 3 3" xfId="5564" xr:uid="{00000000-0005-0000-0000-000036130000}"/>
    <cellStyle name="Normal 4 2 4 2 2 2 3 3 2" xfId="13993" xr:uid="{661C81DE-432D-452D-8723-758DB862C081}"/>
    <cellStyle name="Normal 4 2 4 2 2 2 3 3 3" xfId="22421" xr:uid="{4C8A51E9-DCED-4BCB-AAC8-F995EBA23873}"/>
    <cellStyle name="Normal 4 2 4 2 2 2 3 4" xfId="9775" xr:uid="{B4F52166-2814-46F4-9C80-0148868B648C}"/>
    <cellStyle name="Normal 4 2 4 2 2 2 3 5" xfId="18204" xr:uid="{98A9B949-1293-4E19-854C-AA37F49356B8}"/>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2 2 2" xfId="16551" xr:uid="{EA23D4AC-9A73-49D9-A3D5-1DD607A099E4}"/>
    <cellStyle name="Normal 4 2 4 2 2 2 4 2 2 3" xfId="24979" xr:uid="{D2EC7076-CD3C-4D86-999B-14BAAF64128D}"/>
    <cellStyle name="Normal 4 2 4 2 2 2 4 2 3" xfId="12333" xr:uid="{C876167C-2985-490F-B625-50AE57D3C5C5}"/>
    <cellStyle name="Normal 4 2 4 2 2 2 4 2 4" xfId="20762" xr:uid="{9087E888-7209-4D97-9562-44E65D8D89A8}"/>
    <cellStyle name="Normal 4 2 4 2 2 2 4 3" xfId="5977" xr:uid="{00000000-0005-0000-0000-00003A130000}"/>
    <cellStyle name="Normal 4 2 4 2 2 2 4 3 2" xfId="14406" xr:uid="{412B2A20-0309-4B7F-B129-EFB37D6E4CFA}"/>
    <cellStyle name="Normal 4 2 4 2 2 2 4 3 3" xfId="22834" xr:uid="{9F93F877-8C91-4506-80A8-429E1C277531}"/>
    <cellStyle name="Normal 4 2 4 2 2 2 4 4" xfId="10188" xr:uid="{04026419-C3BD-4A36-BACB-B552311C675E}"/>
    <cellStyle name="Normal 4 2 4 2 2 2 4 5" xfId="18617" xr:uid="{2B6E68AA-9ED9-450F-87C9-CC2615FD2E36}"/>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2 2 2" xfId="16964" xr:uid="{BD6696C2-D8F0-418B-BA69-FF92B0B39843}"/>
    <cellStyle name="Normal 4 2 4 2 2 2 5 2 2 3" xfId="25392" xr:uid="{29D06E5F-7200-449D-9A1F-14DB420936C9}"/>
    <cellStyle name="Normal 4 2 4 2 2 2 5 2 3" xfId="12746" xr:uid="{42638AA0-C072-44E0-A689-54B90C0E98E4}"/>
    <cellStyle name="Normal 4 2 4 2 2 2 5 2 4" xfId="21175" xr:uid="{E92D01A1-5CCD-4B38-BC4A-41C9832B464A}"/>
    <cellStyle name="Normal 4 2 4 2 2 2 5 3" xfId="6390" xr:uid="{00000000-0005-0000-0000-00003E130000}"/>
    <cellStyle name="Normal 4 2 4 2 2 2 5 3 2" xfId="14819" xr:uid="{21AAC1A7-E65D-48EB-8A73-3EEB0D2ABA00}"/>
    <cellStyle name="Normal 4 2 4 2 2 2 5 3 3" xfId="23247" xr:uid="{1F29C837-574F-4AAB-BB22-61834601C0FE}"/>
    <cellStyle name="Normal 4 2 4 2 2 2 5 4" xfId="10601" xr:uid="{4A4A0DE7-3148-4247-AF63-22000CBD7BA7}"/>
    <cellStyle name="Normal 4 2 4 2 2 2 5 5" xfId="19030" xr:uid="{6AFEE045-44AF-4484-89FF-C9BF4E75CE8E}"/>
    <cellStyle name="Normal 4 2 4 2 2 2 6" xfId="2518" xr:uid="{00000000-0005-0000-0000-00003F130000}"/>
    <cellStyle name="Normal 4 2 4 2 2 2 6 2" xfId="6803" xr:uid="{00000000-0005-0000-0000-000040130000}"/>
    <cellStyle name="Normal 4 2 4 2 2 2 6 2 2" xfId="15232" xr:uid="{8DEE3561-1977-4825-A4F2-3D5A0D168A04}"/>
    <cellStyle name="Normal 4 2 4 2 2 2 6 2 3" xfId="23660" xr:uid="{FA34DB4B-670D-4328-942F-7A9C375FF2EC}"/>
    <cellStyle name="Normal 4 2 4 2 2 2 6 3" xfId="11014" xr:uid="{EF670FF2-3400-4952-AE40-F7C1E699D353}"/>
    <cellStyle name="Normal 4 2 4 2 2 2 6 4" xfId="19443" xr:uid="{AE4E18E5-5D4D-46EB-9608-2F166E487CAA}"/>
    <cellStyle name="Normal 4 2 4 2 2 2 7" xfId="4738" xr:uid="{00000000-0005-0000-0000-000041130000}"/>
    <cellStyle name="Normal 4 2 4 2 2 2 7 2" xfId="13167" xr:uid="{F58F2627-832F-4F21-B261-4079499F18F7}"/>
    <cellStyle name="Normal 4 2 4 2 2 2 7 3" xfId="21595" xr:uid="{225E8ACF-E954-4AEB-A652-2CD0E4D685A7}"/>
    <cellStyle name="Normal 4 2 4 2 2 2 8" xfId="8949" xr:uid="{2F1CE8A1-263A-48D0-99E1-023B70163AB7}"/>
    <cellStyle name="Normal 4 2 4 2 2 2 9" xfId="17378" xr:uid="{56ABCA08-7B32-4871-B420-BFECD367DDAB}"/>
    <cellStyle name="Normal 4 2 4 2 2 3" xfId="834" xr:uid="{00000000-0005-0000-0000-000042130000}"/>
    <cellStyle name="Normal 4 2 4 2 2 3 2" xfId="3071" xr:uid="{00000000-0005-0000-0000-000043130000}"/>
    <cellStyle name="Normal 4 2 4 2 2 3 2 2" xfId="7295" xr:uid="{00000000-0005-0000-0000-000044130000}"/>
    <cellStyle name="Normal 4 2 4 2 2 3 2 2 2" xfId="15724" xr:uid="{529680DB-C71F-4CD7-8174-B6AF8FB9A7AD}"/>
    <cellStyle name="Normal 4 2 4 2 2 3 2 2 3" xfId="24152" xr:uid="{54464CDC-4AE2-498B-A256-EA1DE2C456B4}"/>
    <cellStyle name="Normal 4 2 4 2 2 3 2 3" xfId="11506" xr:uid="{02546FD0-1E6F-4204-9A35-340FB90CEAFA}"/>
    <cellStyle name="Normal 4 2 4 2 2 3 2 4" xfId="19935" xr:uid="{DEA454A1-DA86-4D84-896E-C42CF7BE1569}"/>
    <cellStyle name="Normal 4 2 4 2 2 3 3" xfId="5150" xr:uid="{00000000-0005-0000-0000-000045130000}"/>
    <cellStyle name="Normal 4 2 4 2 2 3 3 2" xfId="13579" xr:uid="{19CED6E5-6A43-4A5C-A79F-94BAE1543774}"/>
    <cellStyle name="Normal 4 2 4 2 2 3 3 3" xfId="22007" xr:uid="{86074F94-9E44-412F-8653-C9DFD456C1F4}"/>
    <cellStyle name="Normal 4 2 4 2 2 3 4" xfId="9361" xr:uid="{0F12A1F0-6AEB-406C-9879-04158DE6EB82}"/>
    <cellStyle name="Normal 4 2 4 2 2 3 5" xfId="17790" xr:uid="{E1081159-3857-431C-B6C3-787741E610C6}"/>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2 2 2" xfId="16137" xr:uid="{FBBDA0BD-B2A6-4481-868E-24A09DA28531}"/>
    <cellStyle name="Normal 4 2 4 2 2 4 2 2 3" xfId="24565" xr:uid="{7FDC99BF-2EFF-4DA4-96F4-EBAD81F6F7B0}"/>
    <cellStyle name="Normal 4 2 4 2 2 4 2 3" xfId="11919" xr:uid="{CC9A5062-FB0E-4F2E-8631-5C07D1C322C6}"/>
    <cellStyle name="Normal 4 2 4 2 2 4 2 4" xfId="20348" xr:uid="{1B0CCA72-94A9-4FDC-B1C1-CFF0B72522FD}"/>
    <cellStyle name="Normal 4 2 4 2 2 4 3" xfId="5563" xr:uid="{00000000-0005-0000-0000-000049130000}"/>
    <cellStyle name="Normal 4 2 4 2 2 4 3 2" xfId="13992" xr:uid="{15AFA2A8-34EC-4187-87F9-6851562E6655}"/>
    <cellStyle name="Normal 4 2 4 2 2 4 3 3" xfId="22420" xr:uid="{DCC79F65-5CDC-47D3-8AED-CD2A653D0E39}"/>
    <cellStyle name="Normal 4 2 4 2 2 4 4" xfId="9774" xr:uid="{13A87CA3-7353-4C6D-8CB9-77A0D0C20EBB}"/>
    <cellStyle name="Normal 4 2 4 2 2 4 5" xfId="18203" xr:uid="{E88D675D-7AFF-482A-880C-48CAA0F6F30C}"/>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2 2 2" xfId="16550" xr:uid="{96B716D9-DE64-4B8B-812A-0074858EB3AE}"/>
    <cellStyle name="Normal 4 2 4 2 2 5 2 2 3" xfId="24978" xr:uid="{D6466C90-9190-4C02-93FD-5490DA4BD7BD}"/>
    <cellStyle name="Normal 4 2 4 2 2 5 2 3" xfId="12332" xr:uid="{1E78D31A-903E-4749-B494-BE18981D223D}"/>
    <cellStyle name="Normal 4 2 4 2 2 5 2 4" xfId="20761" xr:uid="{7B158071-3116-48D7-BA97-A7C21F4B7A8B}"/>
    <cellStyle name="Normal 4 2 4 2 2 5 3" xfId="5976" xr:uid="{00000000-0005-0000-0000-00004D130000}"/>
    <cellStyle name="Normal 4 2 4 2 2 5 3 2" xfId="14405" xr:uid="{255DB009-C1F2-4DFF-A63C-6D8680849A46}"/>
    <cellStyle name="Normal 4 2 4 2 2 5 3 3" xfId="22833" xr:uid="{1B2240E1-CC22-415C-B1C7-CCB154EDF3C2}"/>
    <cellStyle name="Normal 4 2 4 2 2 5 4" xfId="10187" xr:uid="{DCA053BF-FF0B-4A53-A18B-19D784EC100C}"/>
    <cellStyle name="Normal 4 2 4 2 2 5 5" xfId="18616" xr:uid="{1194354A-556C-4D67-B541-183D3785FBB1}"/>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2 2 2" xfId="16963" xr:uid="{116E757F-9BD2-4B90-9A77-1B46A7C021C1}"/>
    <cellStyle name="Normal 4 2 4 2 2 6 2 2 3" xfId="25391" xr:uid="{11067749-03DD-42E9-83F7-69C428737FFE}"/>
    <cellStyle name="Normal 4 2 4 2 2 6 2 3" xfId="12745" xr:uid="{98EF3796-EA90-423C-B335-7044A5334487}"/>
    <cellStyle name="Normal 4 2 4 2 2 6 2 4" xfId="21174" xr:uid="{F4E8E6A1-7829-43D5-B432-DFEBAA9AB177}"/>
    <cellStyle name="Normal 4 2 4 2 2 6 3" xfId="6389" xr:uid="{00000000-0005-0000-0000-000051130000}"/>
    <cellStyle name="Normal 4 2 4 2 2 6 3 2" xfId="14818" xr:uid="{E3FD0A2E-F590-4DE4-BC0D-B40F0E1FF362}"/>
    <cellStyle name="Normal 4 2 4 2 2 6 3 3" xfId="23246" xr:uid="{FB215C2C-FDAA-4BE4-B4E2-86E98838D3C7}"/>
    <cellStyle name="Normal 4 2 4 2 2 6 4" xfId="10600" xr:uid="{6A51DDA2-7DD5-4BBC-B0C3-71C065C97F5A}"/>
    <cellStyle name="Normal 4 2 4 2 2 6 5" xfId="19029" xr:uid="{C7A55A10-49E5-4885-8F27-C7FECE0B9F14}"/>
    <cellStyle name="Normal 4 2 4 2 2 7" xfId="2517" xr:uid="{00000000-0005-0000-0000-000052130000}"/>
    <cellStyle name="Normal 4 2 4 2 2 7 2" xfId="6802" xr:uid="{00000000-0005-0000-0000-000053130000}"/>
    <cellStyle name="Normal 4 2 4 2 2 7 2 2" xfId="15231" xr:uid="{318FB9ED-7CC5-48D8-B81E-F1EF2BCD48AF}"/>
    <cellStyle name="Normal 4 2 4 2 2 7 2 3" xfId="23659" xr:uid="{D3517DB8-78AA-42F6-B88E-C84D6E4965F5}"/>
    <cellStyle name="Normal 4 2 4 2 2 7 3" xfId="11013" xr:uid="{7EAA4495-284E-412D-8F18-50BE7F3B7578}"/>
    <cellStyle name="Normal 4 2 4 2 2 7 4" xfId="19442" xr:uid="{095FF8DB-D183-406B-BAC1-DCB8ECC10267}"/>
    <cellStyle name="Normal 4 2 4 2 2 8" xfId="4737" xr:uid="{00000000-0005-0000-0000-000054130000}"/>
    <cellStyle name="Normal 4 2 4 2 2 8 2" xfId="13166" xr:uid="{3D9B725D-0C40-4E68-8225-22226F965A19}"/>
    <cellStyle name="Normal 4 2 4 2 2 8 3" xfId="21594" xr:uid="{AFBC8CE3-17F1-4F02-93F7-42B667EDFFC3}"/>
    <cellStyle name="Normal 4 2 4 2 2 9" xfId="8948" xr:uid="{92B021A7-E44C-4EF4-9F19-C9BF7085FBA9}"/>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2 2 2" xfId="15726" xr:uid="{611BA9C4-9E0A-41CD-9008-5311A4B92CB3}"/>
    <cellStyle name="Normal 4 2 4 2 3 2 2 2 3" xfId="24154" xr:uid="{DB0F54DC-5E64-4466-A938-182E1CC987B6}"/>
    <cellStyle name="Normal 4 2 4 2 3 2 2 3" xfId="11508" xr:uid="{5F43C785-3B33-4670-963A-CF328356D80F}"/>
    <cellStyle name="Normal 4 2 4 2 3 2 2 4" xfId="19937" xr:uid="{8AB0E50F-40BC-4532-8BA0-0B85F639A7F4}"/>
    <cellStyle name="Normal 4 2 4 2 3 2 3" xfId="5152" xr:uid="{00000000-0005-0000-0000-000059130000}"/>
    <cellStyle name="Normal 4 2 4 2 3 2 3 2" xfId="13581" xr:uid="{CB3DD4D4-A59F-4787-B43B-9DB7BA0742F2}"/>
    <cellStyle name="Normal 4 2 4 2 3 2 3 3" xfId="22009" xr:uid="{DC05DCE5-351D-40C4-A9A6-F1D85FBAE330}"/>
    <cellStyle name="Normal 4 2 4 2 3 2 4" xfId="9363" xr:uid="{1B5EC0A3-F6E3-461D-8C49-3A296681259D}"/>
    <cellStyle name="Normal 4 2 4 2 3 2 5" xfId="17792" xr:uid="{4FF426E3-3106-46F1-8583-D23B3AD69F26}"/>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2 2 2" xfId="16139" xr:uid="{1A9DD21D-B35A-41DD-AB85-3E47A503F5D6}"/>
    <cellStyle name="Normal 4 2 4 2 3 3 2 2 3" xfId="24567" xr:uid="{B22D4633-0429-4581-BCA4-38F72C3DEC53}"/>
    <cellStyle name="Normal 4 2 4 2 3 3 2 3" xfId="11921" xr:uid="{3AC4AA83-EB09-405D-BBEF-5D10B17941AD}"/>
    <cellStyle name="Normal 4 2 4 2 3 3 2 4" xfId="20350" xr:uid="{152EB24C-50EC-4542-A097-5534B53AAC31}"/>
    <cellStyle name="Normal 4 2 4 2 3 3 3" xfId="5565" xr:uid="{00000000-0005-0000-0000-00005D130000}"/>
    <cellStyle name="Normal 4 2 4 2 3 3 3 2" xfId="13994" xr:uid="{66A7A51E-E9FA-42C3-9BF9-6CCEEBDD0997}"/>
    <cellStyle name="Normal 4 2 4 2 3 3 3 3" xfId="22422" xr:uid="{83CA452B-D6A0-4B4C-83FA-02ADF95B6B3D}"/>
    <cellStyle name="Normal 4 2 4 2 3 3 4" xfId="9776" xr:uid="{D3B41C0A-1EAC-48C6-BDC2-625FC7BFEAE5}"/>
    <cellStyle name="Normal 4 2 4 2 3 3 5" xfId="18205" xr:uid="{43F883E1-5DE0-40CA-8D17-4AE17BF75E2B}"/>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2 2 2" xfId="16552" xr:uid="{B1CBE604-86A2-467D-8A73-838773C59F23}"/>
    <cellStyle name="Normal 4 2 4 2 3 4 2 2 3" xfId="24980" xr:uid="{702AC5AA-BC08-48B0-BC33-D7E5C11113FD}"/>
    <cellStyle name="Normal 4 2 4 2 3 4 2 3" xfId="12334" xr:uid="{140CECDB-DA2E-4D0B-A3F7-9D7F5B533A40}"/>
    <cellStyle name="Normal 4 2 4 2 3 4 2 4" xfId="20763" xr:uid="{0D2281C2-936B-4652-B0D1-0FFDEA76B667}"/>
    <cellStyle name="Normal 4 2 4 2 3 4 3" xfId="5978" xr:uid="{00000000-0005-0000-0000-000061130000}"/>
    <cellStyle name="Normal 4 2 4 2 3 4 3 2" xfId="14407" xr:uid="{4C3D2849-DAD7-4B3F-981B-8A758838EE18}"/>
    <cellStyle name="Normal 4 2 4 2 3 4 3 3" xfId="22835" xr:uid="{8D20500A-B2BE-442E-BCB8-ECA99A1299D7}"/>
    <cellStyle name="Normal 4 2 4 2 3 4 4" xfId="10189" xr:uid="{31C32896-A39D-4DF8-97D0-35C91C080883}"/>
    <cellStyle name="Normal 4 2 4 2 3 4 5" xfId="18618" xr:uid="{32B5A1C1-BC9E-455F-BC8C-D81DF50EDCB6}"/>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2 2 2" xfId="16965" xr:uid="{4A7E24B6-986D-4E9A-8303-5B20C4A92F8A}"/>
    <cellStyle name="Normal 4 2 4 2 3 5 2 2 3" xfId="25393" xr:uid="{B820FBDC-6C3F-4686-AEF2-C04EFA655B72}"/>
    <cellStyle name="Normal 4 2 4 2 3 5 2 3" xfId="12747" xr:uid="{6DA272F7-951E-4EE8-B034-FC03FFCB6C7F}"/>
    <cellStyle name="Normal 4 2 4 2 3 5 2 4" xfId="21176" xr:uid="{CAEB055B-A803-49DC-9DAD-B3DEBF5AEF39}"/>
    <cellStyle name="Normal 4 2 4 2 3 5 3" xfId="6391" xr:uid="{00000000-0005-0000-0000-000065130000}"/>
    <cellStyle name="Normal 4 2 4 2 3 5 3 2" xfId="14820" xr:uid="{1BA948A3-6C81-4928-8890-17C8E8133227}"/>
    <cellStyle name="Normal 4 2 4 2 3 5 3 3" xfId="23248" xr:uid="{62296E79-DE31-4D3D-A17B-58D0839B19D2}"/>
    <cellStyle name="Normal 4 2 4 2 3 5 4" xfId="10602" xr:uid="{099395A0-F012-4A6F-AE64-68F244E5E333}"/>
    <cellStyle name="Normal 4 2 4 2 3 5 5" xfId="19031" xr:uid="{956294D2-AF44-474F-8793-824AA9CE032B}"/>
    <cellStyle name="Normal 4 2 4 2 3 6" xfId="2519" xr:uid="{00000000-0005-0000-0000-000066130000}"/>
    <cellStyle name="Normal 4 2 4 2 3 6 2" xfId="6804" xr:uid="{00000000-0005-0000-0000-000067130000}"/>
    <cellStyle name="Normal 4 2 4 2 3 6 2 2" xfId="15233" xr:uid="{DF76AC48-3B68-413B-970D-9C86518FE5C1}"/>
    <cellStyle name="Normal 4 2 4 2 3 6 2 3" xfId="23661" xr:uid="{04CC86C6-1435-40E7-A03A-6A134CC47D83}"/>
    <cellStyle name="Normal 4 2 4 2 3 6 3" xfId="11015" xr:uid="{4DC448A1-E271-44D6-9B5D-C5CB37DC7AAB}"/>
    <cellStyle name="Normal 4 2 4 2 3 6 4" xfId="19444" xr:uid="{89E40AC9-0A07-4FAE-8746-A6460A13B0DC}"/>
    <cellStyle name="Normal 4 2 4 2 3 7" xfId="4739" xr:uid="{00000000-0005-0000-0000-000068130000}"/>
    <cellStyle name="Normal 4 2 4 2 3 7 2" xfId="13168" xr:uid="{679EE98B-6270-43A4-B4E1-90AB0DD34A1D}"/>
    <cellStyle name="Normal 4 2 4 2 3 7 3" xfId="21596" xr:uid="{BD1D6FD0-1F75-43D0-90EC-F2B008E4E811}"/>
    <cellStyle name="Normal 4 2 4 2 3 8" xfId="8950" xr:uid="{4E181E78-0B03-4D66-9A1C-041CFFFDA285}"/>
    <cellStyle name="Normal 4 2 4 2 3 9" xfId="17379" xr:uid="{B3F4B0E1-F87C-4FC7-9FC9-86B72D25BB3A}"/>
    <cellStyle name="Normal 4 2 4 2 4" xfId="833" xr:uid="{00000000-0005-0000-0000-000069130000}"/>
    <cellStyle name="Normal 4 2 4 2 4 2" xfId="3070" xr:uid="{00000000-0005-0000-0000-00006A130000}"/>
    <cellStyle name="Normal 4 2 4 2 4 2 2" xfId="7294" xr:uid="{00000000-0005-0000-0000-00006B130000}"/>
    <cellStyle name="Normal 4 2 4 2 4 2 2 2" xfId="15723" xr:uid="{84806DE8-774F-4F0C-9455-18BEE284C8CA}"/>
    <cellStyle name="Normal 4 2 4 2 4 2 2 3" xfId="24151" xr:uid="{E81756B0-7448-489A-BF0F-37CDBCA7637D}"/>
    <cellStyle name="Normal 4 2 4 2 4 2 3" xfId="11505" xr:uid="{C234D071-39E2-483C-8BF1-2F5934FD9685}"/>
    <cellStyle name="Normal 4 2 4 2 4 2 4" xfId="19934" xr:uid="{0ADCF47D-A942-47A1-A9FF-1D30D9162A0B}"/>
    <cellStyle name="Normal 4 2 4 2 4 3" xfId="5149" xr:uid="{00000000-0005-0000-0000-00006C130000}"/>
    <cellStyle name="Normal 4 2 4 2 4 3 2" xfId="13578" xr:uid="{05B5DEB7-9177-460E-A015-1C28076478D5}"/>
    <cellStyle name="Normal 4 2 4 2 4 3 3" xfId="22006" xr:uid="{58622394-C17E-46E1-823B-FB5FEFFEBF7E}"/>
    <cellStyle name="Normal 4 2 4 2 4 4" xfId="9360" xr:uid="{271C44B8-58A0-493B-8862-A8D6FD8D8B10}"/>
    <cellStyle name="Normal 4 2 4 2 4 5" xfId="17789" xr:uid="{98411088-92E6-4B9F-B79C-7B782C2587BE}"/>
    <cellStyle name="Normal 4 2 4 2 5" xfId="1253" xr:uid="{00000000-0005-0000-0000-00006D130000}"/>
    <cellStyle name="Normal 4 2 4 2 5 2" xfId="3483" xr:uid="{00000000-0005-0000-0000-00006E130000}"/>
    <cellStyle name="Normal 4 2 4 2 5 2 2" xfId="7707" xr:uid="{00000000-0005-0000-0000-00006F130000}"/>
    <cellStyle name="Normal 4 2 4 2 5 2 2 2" xfId="16136" xr:uid="{46FF2357-74B9-4CAF-89EF-A76E09BDA62F}"/>
    <cellStyle name="Normal 4 2 4 2 5 2 2 3" xfId="24564" xr:uid="{BD2A5F6F-3DCE-4968-8D64-2F0FA5D204EA}"/>
    <cellStyle name="Normal 4 2 4 2 5 2 3" xfId="11918" xr:uid="{128574D6-7FB3-435F-92B6-C08F4E306D7F}"/>
    <cellStyle name="Normal 4 2 4 2 5 2 4" xfId="20347" xr:uid="{5D053BBA-39C5-4977-A42C-30DE2FD75363}"/>
    <cellStyle name="Normal 4 2 4 2 5 3" xfId="5562" xr:uid="{00000000-0005-0000-0000-000070130000}"/>
    <cellStyle name="Normal 4 2 4 2 5 3 2" xfId="13991" xr:uid="{356757C5-29F8-4E7D-B880-7A2951C4EE77}"/>
    <cellStyle name="Normal 4 2 4 2 5 3 3" xfId="22419" xr:uid="{863A6408-1F0A-4CF9-9BDF-A536392C6650}"/>
    <cellStyle name="Normal 4 2 4 2 5 4" xfId="9773" xr:uid="{210130B9-7CB3-4F6A-8C14-FA25964ECB53}"/>
    <cellStyle name="Normal 4 2 4 2 5 5" xfId="18202" xr:uid="{8C64A5C8-EB2A-4A71-A4EA-6F318FACB6AB}"/>
    <cellStyle name="Normal 4 2 4 2 6" xfId="1666" xr:uid="{00000000-0005-0000-0000-000071130000}"/>
    <cellStyle name="Normal 4 2 4 2 6 2" xfId="3896" xr:uid="{00000000-0005-0000-0000-000072130000}"/>
    <cellStyle name="Normal 4 2 4 2 6 2 2" xfId="8120" xr:uid="{00000000-0005-0000-0000-000073130000}"/>
    <cellStyle name="Normal 4 2 4 2 6 2 2 2" xfId="16549" xr:uid="{3655C518-2B69-42FC-90A8-F3742F70B2A2}"/>
    <cellStyle name="Normal 4 2 4 2 6 2 2 3" xfId="24977" xr:uid="{90D6C61A-6CDF-4385-A323-CE295D5C6838}"/>
    <cellStyle name="Normal 4 2 4 2 6 2 3" xfId="12331" xr:uid="{0AC0F0BA-C261-4AF2-869E-15FBF7BA0294}"/>
    <cellStyle name="Normal 4 2 4 2 6 2 4" xfId="20760" xr:uid="{DD248D6F-8123-47E5-B3B1-53C68DBF0B55}"/>
    <cellStyle name="Normal 4 2 4 2 6 3" xfId="5975" xr:uid="{00000000-0005-0000-0000-000074130000}"/>
    <cellStyle name="Normal 4 2 4 2 6 3 2" xfId="14404" xr:uid="{AD499B46-B68C-45D3-AD62-589F9E6A5228}"/>
    <cellStyle name="Normal 4 2 4 2 6 3 3" xfId="22832" xr:uid="{B402548C-0915-4EF2-AB30-160BBA41CAD8}"/>
    <cellStyle name="Normal 4 2 4 2 6 4" xfId="10186" xr:uid="{CC2ED105-B7EF-4187-84BA-03987C85B072}"/>
    <cellStyle name="Normal 4 2 4 2 6 5" xfId="18615" xr:uid="{B0E50094-75BC-4100-B2E6-CB0AB8060CD1}"/>
    <cellStyle name="Normal 4 2 4 2 7" xfId="2080" xr:uid="{00000000-0005-0000-0000-000075130000}"/>
    <cellStyle name="Normal 4 2 4 2 7 2" xfId="4309" xr:uid="{00000000-0005-0000-0000-000076130000}"/>
    <cellStyle name="Normal 4 2 4 2 7 2 2" xfId="8533" xr:uid="{00000000-0005-0000-0000-000077130000}"/>
    <cellStyle name="Normal 4 2 4 2 7 2 2 2" xfId="16962" xr:uid="{1E9C6989-3975-4D9F-8246-037FF62EAD6D}"/>
    <cellStyle name="Normal 4 2 4 2 7 2 2 3" xfId="25390" xr:uid="{47579CCE-09D3-4DDB-A1F5-DA1CC843986A}"/>
    <cellStyle name="Normal 4 2 4 2 7 2 3" xfId="12744" xr:uid="{28A738F6-87CD-470A-8B73-84AAD501A965}"/>
    <cellStyle name="Normal 4 2 4 2 7 2 4" xfId="21173" xr:uid="{0A8904AC-75E6-4C53-9D87-CF76A28C7019}"/>
    <cellStyle name="Normal 4 2 4 2 7 3" xfId="6388" xr:uid="{00000000-0005-0000-0000-000078130000}"/>
    <cellStyle name="Normal 4 2 4 2 7 3 2" xfId="14817" xr:uid="{1D7FF41C-86D5-4D1A-A295-37F553D44C14}"/>
    <cellStyle name="Normal 4 2 4 2 7 3 3" xfId="23245" xr:uid="{4A2A7320-2F53-4959-B2FC-83EB0EB1BC2B}"/>
    <cellStyle name="Normal 4 2 4 2 7 4" xfId="10599" xr:uid="{973A4A8A-5491-489D-A03B-24A78CDA1BB2}"/>
    <cellStyle name="Normal 4 2 4 2 7 5" xfId="19028" xr:uid="{332EDE79-6E1C-4288-8901-4805DD9779E9}"/>
    <cellStyle name="Normal 4 2 4 2 8" xfId="2516" xr:uid="{00000000-0005-0000-0000-000079130000}"/>
    <cellStyle name="Normal 4 2 4 2 8 2" xfId="6801" xr:uid="{00000000-0005-0000-0000-00007A130000}"/>
    <cellStyle name="Normal 4 2 4 2 8 2 2" xfId="15230" xr:uid="{90DA28C9-440A-4A75-9D8B-E670AA6A18B5}"/>
    <cellStyle name="Normal 4 2 4 2 8 2 3" xfId="23658" xr:uid="{EEA6DD82-3BC4-4B0E-B80F-F90AA8D0BEC3}"/>
    <cellStyle name="Normal 4 2 4 2 8 3" xfId="11012" xr:uid="{D3D74226-593F-4DC3-8109-050090A83E28}"/>
    <cellStyle name="Normal 4 2 4 2 8 4" xfId="19441" xr:uid="{AD4BC200-3213-4619-8650-7FF44615555B}"/>
    <cellStyle name="Normal 4 2 4 2 9" xfId="4736" xr:uid="{00000000-0005-0000-0000-00007B130000}"/>
    <cellStyle name="Normal 4 2 4 2 9 2" xfId="13165" xr:uid="{25DE55D4-30AC-4D46-A043-89CF35E2E119}"/>
    <cellStyle name="Normal 4 2 4 2 9 3" xfId="21593" xr:uid="{A3D642DB-4F43-4C10-84D6-4DE43A07FE69}"/>
    <cellStyle name="Normal 4 2 4 3" xfId="360" xr:uid="{00000000-0005-0000-0000-00007C130000}"/>
    <cellStyle name="Normal 4 2 4 3 10" xfId="17380" xr:uid="{67DD54BC-CF05-4685-AF52-0A93AA85FE02}"/>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2 2 2" xfId="15728" xr:uid="{3B075064-F54A-4D65-81B2-7A668EFA1E37}"/>
    <cellStyle name="Normal 4 2 4 3 2 2 2 2 3" xfId="24156" xr:uid="{62239C48-0360-4D09-836F-4811EADD908C}"/>
    <cellStyle name="Normal 4 2 4 3 2 2 2 3" xfId="11510" xr:uid="{07089822-B031-4252-917B-BDBDC9FC3988}"/>
    <cellStyle name="Normal 4 2 4 3 2 2 2 4" xfId="19939" xr:uid="{ECC671AE-6018-4016-A24E-9FEBEEB04F9C}"/>
    <cellStyle name="Normal 4 2 4 3 2 2 3" xfId="5154" xr:uid="{00000000-0005-0000-0000-000081130000}"/>
    <cellStyle name="Normal 4 2 4 3 2 2 3 2" xfId="13583" xr:uid="{BF1A3E3E-52B3-488F-8758-38331E14240B}"/>
    <cellStyle name="Normal 4 2 4 3 2 2 3 3" xfId="22011" xr:uid="{A663E4EF-91AD-4512-B898-A6024F9C7C2E}"/>
    <cellStyle name="Normal 4 2 4 3 2 2 4" xfId="9365" xr:uid="{C92097F4-459C-4DF9-B489-2372BD3E12ED}"/>
    <cellStyle name="Normal 4 2 4 3 2 2 5" xfId="17794" xr:uid="{EAB8D695-329A-434C-8F6C-56752F714227}"/>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2 2 2" xfId="16141" xr:uid="{23460FCE-FC54-4EC9-B317-57229C8ABBDE}"/>
    <cellStyle name="Normal 4 2 4 3 2 3 2 2 3" xfId="24569" xr:uid="{8CE41046-BCCE-487B-9E0F-9F74BF1F73F5}"/>
    <cellStyle name="Normal 4 2 4 3 2 3 2 3" xfId="11923" xr:uid="{F8FC853F-43A0-4A9A-B637-73C0E04FFB12}"/>
    <cellStyle name="Normal 4 2 4 3 2 3 2 4" xfId="20352" xr:uid="{D9E2529B-7A44-49A4-AEC6-44F2937F3D4E}"/>
    <cellStyle name="Normal 4 2 4 3 2 3 3" xfId="5567" xr:uid="{00000000-0005-0000-0000-000085130000}"/>
    <cellStyle name="Normal 4 2 4 3 2 3 3 2" xfId="13996" xr:uid="{F33E134A-117F-4A21-881F-CA1F1F9AEC8B}"/>
    <cellStyle name="Normal 4 2 4 3 2 3 3 3" xfId="22424" xr:uid="{7CBDB69E-3417-4B68-8F30-D041CDD88691}"/>
    <cellStyle name="Normal 4 2 4 3 2 3 4" xfId="9778" xr:uid="{B8971DE7-B2A5-49F4-AC6C-FBADD717290D}"/>
    <cellStyle name="Normal 4 2 4 3 2 3 5" xfId="18207" xr:uid="{E11DF4F2-F06D-4CF3-87D0-D17405D775F8}"/>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2 2 2" xfId="16554" xr:uid="{FF8994E8-9A5D-4E7F-9F4C-2C663F604767}"/>
    <cellStyle name="Normal 4 2 4 3 2 4 2 2 3" xfId="24982" xr:uid="{0A10C059-511E-4BA1-AEDD-0DD41D3D6B89}"/>
    <cellStyle name="Normal 4 2 4 3 2 4 2 3" xfId="12336" xr:uid="{0A51BEED-807D-4847-896F-C5B6A4131E66}"/>
    <cellStyle name="Normal 4 2 4 3 2 4 2 4" xfId="20765" xr:uid="{4D4D36F2-D4D2-4DDB-A66C-500BC08D9237}"/>
    <cellStyle name="Normal 4 2 4 3 2 4 3" xfId="5980" xr:uid="{00000000-0005-0000-0000-000089130000}"/>
    <cellStyle name="Normal 4 2 4 3 2 4 3 2" xfId="14409" xr:uid="{278BA727-6450-461B-9ACF-E01ADBFF517A}"/>
    <cellStyle name="Normal 4 2 4 3 2 4 3 3" xfId="22837" xr:uid="{7545D843-1E70-4176-ACD7-5CCBAD5392B2}"/>
    <cellStyle name="Normal 4 2 4 3 2 4 4" xfId="10191" xr:uid="{BADFDA4E-0791-44F1-9F26-82FED0F78AB7}"/>
    <cellStyle name="Normal 4 2 4 3 2 4 5" xfId="18620" xr:uid="{3B865542-B433-431B-8218-E34A10959B84}"/>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2 2 2" xfId="16967" xr:uid="{47C2E5FC-6D00-40F9-B593-D0CA26650177}"/>
    <cellStyle name="Normal 4 2 4 3 2 5 2 2 3" xfId="25395" xr:uid="{E4EF5092-5A91-4FD7-ABD2-B0D6AA751915}"/>
    <cellStyle name="Normal 4 2 4 3 2 5 2 3" xfId="12749" xr:uid="{979A23AB-44A6-43F4-BE66-F28F5C8ACAF4}"/>
    <cellStyle name="Normal 4 2 4 3 2 5 2 4" xfId="21178" xr:uid="{6202898F-BE02-46A2-B09F-3A550CE34040}"/>
    <cellStyle name="Normal 4 2 4 3 2 5 3" xfId="6393" xr:uid="{00000000-0005-0000-0000-00008D130000}"/>
    <cellStyle name="Normal 4 2 4 3 2 5 3 2" xfId="14822" xr:uid="{91AE7621-2D87-4736-B63B-B63CAE4291F6}"/>
    <cellStyle name="Normal 4 2 4 3 2 5 3 3" xfId="23250" xr:uid="{583E8124-BC52-4835-AA0F-ED1A47550716}"/>
    <cellStyle name="Normal 4 2 4 3 2 5 4" xfId="10604" xr:uid="{BFD10CE3-EE55-4DD2-AD6B-990D4F57230E}"/>
    <cellStyle name="Normal 4 2 4 3 2 5 5" xfId="19033" xr:uid="{84DC8BA1-6D0D-49D8-A996-3CDE95AF9EAF}"/>
    <cellStyle name="Normal 4 2 4 3 2 6" xfId="2521" xr:uid="{00000000-0005-0000-0000-00008E130000}"/>
    <cellStyle name="Normal 4 2 4 3 2 6 2" xfId="6806" xr:uid="{00000000-0005-0000-0000-00008F130000}"/>
    <cellStyle name="Normal 4 2 4 3 2 6 2 2" xfId="15235" xr:uid="{4204E3CD-E18D-4AFE-B902-5D2BC9B9232F}"/>
    <cellStyle name="Normal 4 2 4 3 2 6 2 3" xfId="23663" xr:uid="{309F8B2D-5F4E-45AE-8581-7D8BC324E3D1}"/>
    <cellStyle name="Normal 4 2 4 3 2 6 3" xfId="11017" xr:uid="{023D2784-07B1-430A-9783-B08CDF76CFCD}"/>
    <cellStyle name="Normal 4 2 4 3 2 6 4" xfId="19446" xr:uid="{DC51B6CF-8B35-4C32-97BA-11283BD696A1}"/>
    <cellStyle name="Normal 4 2 4 3 2 7" xfId="4741" xr:uid="{00000000-0005-0000-0000-000090130000}"/>
    <cellStyle name="Normal 4 2 4 3 2 7 2" xfId="13170" xr:uid="{98200C95-83B0-4CDE-B822-87978070E2B7}"/>
    <cellStyle name="Normal 4 2 4 3 2 7 3" xfId="21598" xr:uid="{BD61E6E4-F6EE-4C2C-8D50-6DE3D6586BB8}"/>
    <cellStyle name="Normal 4 2 4 3 2 8" xfId="8952" xr:uid="{DB3F2187-EBC1-43AF-BDD6-CAC1AB3EAC16}"/>
    <cellStyle name="Normal 4 2 4 3 2 9" xfId="17381" xr:uid="{67EA00C6-E926-4B79-B30A-DC90EC35F061}"/>
    <cellStyle name="Normal 4 2 4 3 3" xfId="837" xr:uid="{00000000-0005-0000-0000-000091130000}"/>
    <cellStyle name="Normal 4 2 4 3 3 2" xfId="3074" xr:uid="{00000000-0005-0000-0000-000092130000}"/>
    <cellStyle name="Normal 4 2 4 3 3 2 2" xfId="7298" xr:uid="{00000000-0005-0000-0000-000093130000}"/>
    <cellStyle name="Normal 4 2 4 3 3 2 2 2" xfId="15727" xr:uid="{4D596F97-8526-4E9A-9FF3-5BD2ACB2D357}"/>
    <cellStyle name="Normal 4 2 4 3 3 2 2 3" xfId="24155" xr:uid="{7398E997-F8E9-4339-8160-670FA77530A7}"/>
    <cellStyle name="Normal 4 2 4 3 3 2 3" xfId="11509" xr:uid="{12ADDAB2-5D12-432E-B1E4-8587F8B13DEE}"/>
    <cellStyle name="Normal 4 2 4 3 3 2 4" xfId="19938" xr:uid="{07549AA4-6679-4EA1-B6AF-6A31EA03A508}"/>
    <cellStyle name="Normal 4 2 4 3 3 3" xfId="5153" xr:uid="{00000000-0005-0000-0000-000094130000}"/>
    <cellStyle name="Normal 4 2 4 3 3 3 2" xfId="13582" xr:uid="{3A084C01-4C38-4ED3-BC33-C30A207D1220}"/>
    <cellStyle name="Normal 4 2 4 3 3 3 3" xfId="22010" xr:uid="{F9058605-DD48-4DB7-AECB-0260987F3918}"/>
    <cellStyle name="Normal 4 2 4 3 3 4" xfId="9364" xr:uid="{6C15386A-D1BB-4CAD-AA6C-2D4AAF2BE393}"/>
    <cellStyle name="Normal 4 2 4 3 3 5" xfId="17793" xr:uid="{90BF042A-4A07-4083-8F08-AC656126A23F}"/>
    <cellStyle name="Normal 4 2 4 3 4" xfId="1257" xr:uid="{00000000-0005-0000-0000-000095130000}"/>
    <cellStyle name="Normal 4 2 4 3 4 2" xfId="3487" xr:uid="{00000000-0005-0000-0000-000096130000}"/>
    <cellStyle name="Normal 4 2 4 3 4 2 2" xfId="7711" xr:uid="{00000000-0005-0000-0000-000097130000}"/>
    <cellStyle name="Normal 4 2 4 3 4 2 2 2" xfId="16140" xr:uid="{6C2A3744-3438-4E9B-99C6-64C7DFC08A9A}"/>
    <cellStyle name="Normal 4 2 4 3 4 2 2 3" xfId="24568" xr:uid="{B635CB50-3830-4ECC-BB0A-7E39BB12CFF7}"/>
    <cellStyle name="Normal 4 2 4 3 4 2 3" xfId="11922" xr:uid="{FD744A24-390C-42B9-BBEA-3D7C8975FF83}"/>
    <cellStyle name="Normal 4 2 4 3 4 2 4" xfId="20351" xr:uid="{74E23E3A-A7AA-46A3-94EA-997DA27E30C9}"/>
    <cellStyle name="Normal 4 2 4 3 4 3" xfId="5566" xr:uid="{00000000-0005-0000-0000-000098130000}"/>
    <cellStyle name="Normal 4 2 4 3 4 3 2" xfId="13995" xr:uid="{502E7B70-5CC0-478F-A10B-B53E21DF2047}"/>
    <cellStyle name="Normal 4 2 4 3 4 3 3" xfId="22423" xr:uid="{AD7F593E-A36F-4C52-8685-F07B0361575E}"/>
    <cellStyle name="Normal 4 2 4 3 4 4" xfId="9777" xr:uid="{869161BE-1C60-4097-9EB0-1485461E88EA}"/>
    <cellStyle name="Normal 4 2 4 3 4 5" xfId="18206" xr:uid="{D08DA081-E500-43C2-9A27-933542BEE72D}"/>
    <cellStyle name="Normal 4 2 4 3 5" xfId="1670" xr:uid="{00000000-0005-0000-0000-000099130000}"/>
    <cellStyle name="Normal 4 2 4 3 5 2" xfId="3900" xr:uid="{00000000-0005-0000-0000-00009A130000}"/>
    <cellStyle name="Normal 4 2 4 3 5 2 2" xfId="8124" xr:uid="{00000000-0005-0000-0000-00009B130000}"/>
    <cellStyle name="Normal 4 2 4 3 5 2 2 2" xfId="16553" xr:uid="{A5BE4D64-D984-4318-918B-D9586AA291EB}"/>
    <cellStyle name="Normal 4 2 4 3 5 2 2 3" xfId="24981" xr:uid="{CEB0D8AA-A4F4-426B-B39B-457BC6C42BF9}"/>
    <cellStyle name="Normal 4 2 4 3 5 2 3" xfId="12335" xr:uid="{FF507D56-100E-485C-9F6A-47E1ACD6F6BB}"/>
    <cellStyle name="Normal 4 2 4 3 5 2 4" xfId="20764" xr:uid="{D934BE4D-546F-4C1B-B421-0E2CA2709D6F}"/>
    <cellStyle name="Normal 4 2 4 3 5 3" xfId="5979" xr:uid="{00000000-0005-0000-0000-00009C130000}"/>
    <cellStyle name="Normal 4 2 4 3 5 3 2" xfId="14408" xr:uid="{ACD9E942-F840-4DBE-8D31-76B539216209}"/>
    <cellStyle name="Normal 4 2 4 3 5 3 3" xfId="22836" xr:uid="{44FB6C52-B667-4FAE-A39E-BFCC0BFBDA9A}"/>
    <cellStyle name="Normal 4 2 4 3 5 4" xfId="10190" xr:uid="{2678523E-BAD4-40AA-8543-A23B7E69C9F5}"/>
    <cellStyle name="Normal 4 2 4 3 5 5" xfId="18619" xr:uid="{3F2E7F7C-1EB3-4F6B-8A3F-E194F47BBD96}"/>
    <cellStyle name="Normal 4 2 4 3 6" xfId="2084" xr:uid="{00000000-0005-0000-0000-00009D130000}"/>
    <cellStyle name="Normal 4 2 4 3 6 2" xfId="4313" xr:uid="{00000000-0005-0000-0000-00009E130000}"/>
    <cellStyle name="Normal 4 2 4 3 6 2 2" xfId="8537" xr:uid="{00000000-0005-0000-0000-00009F130000}"/>
    <cellStyle name="Normal 4 2 4 3 6 2 2 2" xfId="16966" xr:uid="{19ECE2CE-1BEF-4644-BB75-0D6ED55D6AD0}"/>
    <cellStyle name="Normal 4 2 4 3 6 2 2 3" xfId="25394" xr:uid="{236980CF-3781-4ED0-A96D-50BD02BB3F72}"/>
    <cellStyle name="Normal 4 2 4 3 6 2 3" xfId="12748" xr:uid="{C97062F8-2FCA-45FE-AC4C-5C428D805D09}"/>
    <cellStyle name="Normal 4 2 4 3 6 2 4" xfId="21177" xr:uid="{22F737F1-917F-42C5-8962-8876562FECB2}"/>
    <cellStyle name="Normal 4 2 4 3 6 3" xfId="6392" xr:uid="{00000000-0005-0000-0000-0000A0130000}"/>
    <cellStyle name="Normal 4 2 4 3 6 3 2" xfId="14821" xr:uid="{A53B75C6-2840-444C-822C-274E3349FDCB}"/>
    <cellStyle name="Normal 4 2 4 3 6 3 3" xfId="23249" xr:uid="{B3F707B1-EA7F-4235-835E-47AAAA26EB06}"/>
    <cellStyle name="Normal 4 2 4 3 6 4" xfId="10603" xr:uid="{B6976CC4-8D3D-4D4A-A5D0-762F99BB0D9C}"/>
    <cellStyle name="Normal 4 2 4 3 6 5" xfId="19032" xr:uid="{A82B38D5-55E2-435A-97AA-3B385511B62C}"/>
    <cellStyle name="Normal 4 2 4 3 7" xfId="2520" xr:uid="{00000000-0005-0000-0000-0000A1130000}"/>
    <cellStyle name="Normal 4 2 4 3 7 2" xfId="6805" xr:uid="{00000000-0005-0000-0000-0000A2130000}"/>
    <cellStyle name="Normal 4 2 4 3 7 2 2" xfId="15234" xr:uid="{17AC205A-10B8-4394-B6D2-40EF7D0C4AF7}"/>
    <cellStyle name="Normal 4 2 4 3 7 2 3" xfId="23662" xr:uid="{D9D098BB-F105-4988-9BEE-222B3CD38E99}"/>
    <cellStyle name="Normal 4 2 4 3 7 3" xfId="11016" xr:uid="{A04709B5-180A-4E41-B629-3BE2D1A60C9D}"/>
    <cellStyle name="Normal 4 2 4 3 7 4" xfId="19445" xr:uid="{3D6BB318-4CA4-4587-9381-5142952963B3}"/>
    <cellStyle name="Normal 4 2 4 3 8" xfId="4740" xr:uid="{00000000-0005-0000-0000-0000A3130000}"/>
    <cellStyle name="Normal 4 2 4 3 8 2" xfId="13169" xr:uid="{1C12A29F-7DAC-459D-A386-0772DCFF72E1}"/>
    <cellStyle name="Normal 4 2 4 3 8 3" xfId="21597" xr:uid="{09A3F4B1-9491-47D7-9DB3-183B6869EF3A}"/>
    <cellStyle name="Normal 4 2 4 3 9" xfId="8951" xr:uid="{89FCFB77-2FA3-4EE8-87F4-47E5BCC05999}"/>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2 2 2" xfId="15729" xr:uid="{52D10E35-A86F-4C4E-A4BE-62BD09D16157}"/>
    <cellStyle name="Normal 4 2 4 4 2 2 2 3" xfId="24157" xr:uid="{E97E7A86-D626-4D1B-8A71-75B24B2CCAB7}"/>
    <cellStyle name="Normal 4 2 4 4 2 2 3" xfId="11511" xr:uid="{4942AD52-B564-44EF-A0AD-9048F3261267}"/>
    <cellStyle name="Normal 4 2 4 4 2 2 4" xfId="19940" xr:uid="{CB7C0C59-CDAF-4246-8251-9B583B18EC20}"/>
    <cellStyle name="Normal 4 2 4 4 2 3" xfId="5155" xr:uid="{00000000-0005-0000-0000-0000A8130000}"/>
    <cellStyle name="Normal 4 2 4 4 2 3 2" xfId="13584" xr:uid="{B4BCA9A6-195E-46E9-B974-88FFBE3513CE}"/>
    <cellStyle name="Normal 4 2 4 4 2 3 3" xfId="22012" xr:uid="{6B698A6E-44CF-4E28-879A-C1EDDCB3E16E}"/>
    <cellStyle name="Normal 4 2 4 4 2 4" xfId="9366" xr:uid="{F8CF54CC-95CE-44E8-82EB-F70DABA43A53}"/>
    <cellStyle name="Normal 4 2 4 4 2 5" xfId="17795" xr:uid="{74001C65-3AE9-4A15-A49D-57BB0A3B3F11}"/>
    <cellStyle name="Normal 4 2 4 4 3" xfId="1259" xr:uid="{00000000-0005-0000-0000-0000A9130000}"/>
    <cellStyle name="Normal 4 2 4 4 3 2" xfId="3489" xr:uid="{00000000-0005-0000-0000-0000AA130000}"/>
    <cellStyle name="Normal 4 2 4 4 3 2 2" xfId="7713" xr:uid="{00000000-0005-0000-0000-0000AB130000}"/>
    <cellStyle name="Normal 4 2 4 4 3 2 2 2" xfId="16142" xr:uid="{8D75D7D4-DAB6-47A5-AAA1-1A31FE924437}"/>
    <cellStyle name="Normal 4 2 4 4 3 2 2 3" xfId="24570" xr:uid="{132B7063-DC9D-4EDE-BB4E-E8DE774A0C2E}"/>
    <cellStyle name="Normal 4 2 4 4 3 2 3" xfId="11924" xr:uid="{C1F55434-12FD-4703-8A63-A8091B98732F}"/>
    <cellStyle name="Normal 4 2 4 4 3 2 4" xfId="20353" xr:uid="{891F3F8C-5335-4D28-A6AF-B352A493EBCD}"/>
    <cellStyle name="Normal 4 2 4 4 3 3" xfId="5568" xr:uid="{00000000-0005-0000-0000-0000AC130000}"/>
    <cellStyle name="Normal 4 2 4 4 3 3 2" xfId="13997" xr:uid="{00B1071D-5335-4A2F-80E7-EDA0322383BF}"/>
    <cellStyle name="Normal 4 2 4 4 3 3 3" xfId="22425" xr:uid="{95166CE6-B735-4927-8CC3-65085DCDF9C4}"/>
    <cellStyle name="Normal 4 2 4 4 3 4" xfId="9779" xr:uid="{8FBD7AAA-FF20-42F6-8B8B-FA4BB0116BC2}"/>
    <cellStyle name="Normal 4 2 4 4 3 5" xfId="18208" xr:uid="{E07D31EB-1660-47EE-8828-6A9ED9AEE5BA}"/>
    <cellStyle name="Normal 4 2 4 4 4" xfId="1672" xr:uid="{00000000-0005-0000-0000-0000AD130000}"/>
    <cellStyle name="Normal 4 2 4 4 4 2" xfId="3902" xr:uid="{00000000-0005-0000-0000-0000AE130000}"/>
    <cellStyle name="Normal 4 2 4 4 4 2 2" xfId="8126" xr:uid="{00000000-0005-0000-0000-0000AF130000}"/>
    <cellStyle name="Normal 4 2 4 4 4 2 2 2" xfId="16555" xr:uid="{6CC26A3B-89DF-4324-9393-29D780C375A7}"/>
    <cellStyle name="Normal 4 2 4 4 4 2 2 3" xfId="24983" xr:uid="{24EF6314-A1D0-407E-BF71-786C392F4DAC}"/>
    <cellStyle name="Normal 4 2 4 4 4 2 3" xfId="12337" xr:uid="{ADC134B1-684C-42F9-80DC-13BA8DFB7D05}"/>
    <cellStyle name="Normal 4 2 4 4 4 2 4" xfId="20766" xr:uid="{3B0D0A91-DAB2-4CCC-B9AD-A0E94728DA19}"/>
    <cellStyle name="Normal 4 2 4 4 4 3" xfId="5981" xr:uid="{00000000-0005-0000-0000-0000B0130000}"/>
    <cellStyle name="Normal 4 2 4 4 4 3 2" xfId="14410" xr:uid="{7E760BC3-9709-49E6-9C77-C542B1CA09AE}"/>
    <cellStyle name="Normal 4 2 4 4 4 3 3" xfId="22838" xr:uid="{B5BEFBE2-0024-42D8-9782-23BDEC79AD69}"/>
    <cellStyle name="Normal 4 2 4 4 4 4" xfId="10192" xr:uid="{CB9E643E-DA0E-4781-8CE9-1F6BE4051830}"/>
    <cellStyle name="Normal 4 2 4 4 4 5" xfId="18621" xr:uid="{AAA91E73-4D43-4005-AC09-FB3919307495}"/>
    <cellStyle name="Normal 4 2 4 4 5" xfId="2086" xr:uid="{00000000-0005-0000-0000-0000B1130000}"/>
    <cellStyle name="Normal 4 2 4 4 5 2" xfId="4315" xr:uid="{00000000-0005-0000-0000-0000B2130000}"/>
    <cellStyle name="Normal 4 2 4 4 5 2 2" xfId="8539" xr:uid="{00000000-0005-0000-0000-0000B3130000}"/>
    <cellStyle name="Normal 4 2 4 4 5 2 2 2" xfId="16968" xr:uid="{11A67E77-3D6A-48A9-AA7D-D7A6406029C1}"/>
    <cellStyle name="Normal 4 2 4 4 5 2 2 3" xfId="25396" xr:uid="{4AD4A99A-9BEC-43EA-953C-87CA4AA83DB8}"/>
    <cellStyle name="Normal 4 2 4 4 5 2 3" xfId="12750" xr:uid="{E2A6E582-6D2B-4EFB-AD13-35A2B5E76BB8}"/>
    <cellStyle name="Normal 4 2 4 4 5 2 4" xfId="21179" xr:uid="{90C0CC59-BD24-41C4-A858-D4FEEAB6B8E6}"/>
    <cellStyle name="Normal 4 2 4 4 5 3" xfId="6394" xr:uid="{00000000-0005-0000-0000-0000B4130000}"/>
    <cellStyle name="Normal 4 2 4 4 5 3 2" xfId="14823" xr:uid="{790F78B8-E3F1-43A5-AC1E-274989FC9231}"/>
    <cellStyle name="Normal 4 2 4 4 5 3 3" xfId="23251" xr:uid="{9E50DE50-85A5-44C7-A4B7-CA837B6146C8}"/>
    <cellStyle name="Normal 4 2 4 4 5 4" xfId="10605" xr:uid="{A8C2B570-DBC2-412A-AEA9-F74CFA600D85}"/>
    <cellStyle name="Normal 4 2 4 4 5 5" xfId="19034" xr:uid="{EFE1920D-F515-464B-A15A-0012D642CEAC}"/>
    <cellStyle name="Normal 4 2 4 4 6" xfId="2522" xr:uid="{00000000-0005-0000-0000-0000B5130000}"/>
    <cellStyle name="Normal 4 2 4 4 6 2" xfId="6807" xr:uid="{00000000-0005-0000-0000-0000B6130000}"/>
    <cellStyle name="Normal 4 2 4 4 6 2 2" xfId="15236" xr:uid="{76EE2356-0A80-4428-94EC-1C22A856A515}"/>
    <cellStyle name="Normal 4 2 4 4 6 2 3" xfId="23664" xr:uid="{FC20B420-FC8D-4A9D-A751-6F94F61D33BC}"/>
    <cellStyle name="Normal 4 2 4 4 6 3" xfId="11018" xr:uid="{CCDF3BD9-67A0-4706-9611-AFFEA2C1F8DF}"/>
    <cellStyle name="Normal 4 2 4 4 6 4" xfId="19447" xr:uid="{A067D714-3809-4D0D-BA1E-FD1E8B2D8191}"/>
    <cellStyle name="Normal 4 2 4 4 7" xfId="4742" xr:uid="{00000000-0005-0000-0000-0000B7130000}"/>
    <cellStyle name="Normal 4 2 4 4 7 2" xfId="13171" xr:uid="{7047E1DD-A21B-474D-A109-80617461078C}"/>
    <cellStyle name="Normal 4 2 4 4 7 3" xfId="21599" xr:uid="{C3F96EBB-CBE7-455A-9CA3-928F88ED5586}"/>
    <cellStyle name="Normal 4 2 4 4 8" xfId="8953" xr:uid="{658F9D0B-28DC-491F-AFED-82857BD6D35C}"/>
    <cellStyle name="Normal 4 2 4 4 9" xfId="17382" xr:uid="{98A3E187-31F8-4A98-8CAD-5358A429625D}"/>
    <cellStyle name="Normal 4 2 4 5" xfId="832" xr:uid="{00000000-0005-0000-0000-0000B8130000}"/>
    <cellStyle name="Normal 4 2 4 5 2" xfId="3069" xr:uid="{00000000-0005-0000-0000-0000B9130000}"/>
    <cellStyle name="Normal 4 2 4 5 2 2" xfId="7293" xr:uid="{00000000-0005-0000-0000-0000BA130000}"/>
    <cellStyle name="Normal 4 2 4 5 2 2 2" xfId="15722" xr:uid="{2CB47829-3A6E-4EFD-8B02-D4C359E78156}"/>
    <cellStyle name="Normal 4 2 4 5 2 2 3" xfId="24150" xr:uid="{44E8787C-6039-47DF-A511-E8245CEC7EDB}"/>
    <cellStyle name="Normal 4 2 4 5 2 3" xfId="11504" xr:uid="{6668C107-2BF3-49E4-8F72-41E542B41601}"/>
    <cellStyle name="Normal 4 2 4 5 2 4" xfId="19933" xr:uid="{BE588EF2-CC72-4091-8B5B-B76CF0251567}"/>
    <cellStyle name="Normal 4 2 4 5 3" xfId="5148" xr:uid="{00000000-0005-0000-0000-0000BB130000}"/>
    <cellStyle name="Normal 4 2 4 5 3 2" xfId="13577" xr:uid="{E23DA581-7AB4-4097-9AC9-EA08FC779254}"/>
    <cellStyle name="Normal 4 2 4 5 3 3" xfId="22005" xr:uid="{3147CFDF-6423-44BE-B43A-9C0D1F91908D}"/>
    <cellStyle name="Normal 4 2 4 5 4" xfId="9359" xr:uid="{5A3B7104-2654-4739-A865-58F492A6D803}"/>
    <cellStyle name="Normal 4 2 4 5 5" xfId="17788" xr:uid="{60B4B3B6-80A6-40D6-B5BF-79E78D3F9EF5}"/>
    <cellStyle name="Normal 4 2 4 6" xfId="1252" xr:uid="{00000000-0005-0000-0000-0000BC130000}"/>
    <cellStyle name="Normal 4 2 4 6 2" xfId="3482" xr:uid="{00000000-0005-0000-0000-0000BD130000}"/>
    <cellStyle name="Normal 4 2 4 6 2 2" xfId="7706" xr:uid="{00000000-0005-0000-0000-0000BE130000}"/>
    <cellStyle name="Normal 4 2 4 6 2 2 2" xfId="16135" xr:uid="{7D89AE4B-1308-431D-A74E-6D2ABCCEC22F}"/>
    <cellStyle name="Normal 4 2 4 6 2 2 3" xfId="24563" xr:uid="{70577744-122A-43E8-A0E2-37045763DA6B}"/>
    <cellStyle name="Normal 4 2 4 6 2 3" xfId="11917" xr:uid="{24D3B629-9449-4F01-92C9-61504E9C2FC2}"/>
    <cellStyle name="Normal 4 2 4 6 2 4" xfId="20346" xr:uid="{B3C925E6-15C5-4C22-B072-167534449848}"/>
    <cellStyle name="Normal 4 2 4 6 3" xfId="5561" xr:uid="{00000000-0005-0000-0000-0000BF130000}"/>
    <cellStyle name="Normal 4 2 4 6 3 2" xfId="13990" xr:uid="{C56CAD9E-3A2C-40E4-85C2-9A2D6F635DCC}"/>
    <cellStyle name="Normal 4 2 4 6 3 3" xfId="22418" xr:uid="{C7D225CC-A5EE-4987-B1FB-1AB9D7A3143F}"/>
    <cellStyle name="Normal 4 2 4 6 4" xfId="9772" xr:uid="{88211EB7-80C3-4CF7-A2C0-EFFB04331267}"/>
    <cellStyle name="Normal 4 2 4 6 5" xfId="18201" xr:uid="{08DD2A04-2CDA-4F49-85B0-14F912232F1B}"/>
    <cellStyle name="Normal 4 2 4 7" xfId="1665" xr:uid="{00000000-0005-0000-0000-0000C0130000}"/>
    <cellStyle name="Normal 4 2 4 7 2" xfId="3895" xr:uid="{00000000-0005-0000-0000-0000C1130000}"/>
    <cellStyle name="Normal 4 2 4 7 2 2" xfId="8119" xr:uid="{00000000-0005-0000-0000-0000C2130000}"/>
    <cellStyle name="Normal 4 2 4 7 2 2 2" xfId="16548" xr:uid="{3D635919-8AA3-471C-89BF-440DA0C2D7D8}"/>
    <cellStyle name="Normal 4 2 4 7 2 2 3" xfId="24976" xr:uid="{22510F18-B628-4564-9E50-6D97CF9C0972}"/>
    <cellStyle name="Normal 4 2 4 7 2 3" xfId="12330" xr:uid="{13013D70-4C6A-44A4-9CF4-2BBE2C73DC6E}"/>
    <cellStyle name="Normal 4 2 4 7 2 4" xfId="20759" xr:uid="{0D727490-35BD-45BA-B9CE-DA7ACB50A77C}"/>
    <cellStyle name="Normal 4 2 4 7 3" xfId="5974" xr:uid="{00000000-0005-0000-0000-0000C3130000}"/>
    <cellStyle name="Normal 4 2 4 7 3 2" xfId="14403" xr:uid="{126A66ED-7B3E-4191-84CB-FD69A7816101}"/>
    <cellStyle name="Normal 4 2 4 7 3 3" xfId="22831" xr:uid="{2E4F3B3F-D0EB-4591-BFCE-D51DFB946400}"/>
    <cellStyle name="Normal 4 2 4 7 4" xfId="10185" xr:uid="{9B50E3A3-021B-44CC-A6BA-BFAA915B94DD}"/>
    <cellStyle name="Normal 4 2 4 7 5" xfId="18614" xr:uid="{7E3E20DB-86D1-4BEF-ADF1-85E86A3B5931}"/>
    <cellStyle name="Normal 4 2 4 8" xfId="2079" xr:uid="{00000000-0005-0000-0000-0000C4130000}"/>
    <cellStyle name="Normal 4 2 4 8 2" xfId="4308" xr:uid="{00000000-0005-0000-0000-0000C5130000}"/>
    <cellStyle name="Normal 4 2 4 8 2 2" xfId="8532" xr:uid="{00000000-0005-0000-0000-0000C6130000}"/>
    <cellStyle name="Normal 4 2 4 8 2 2 2" xfId="16961" xr:uid="{EF418D8D-1EBB-4A04-8974-0A0030A2ACAB}"/>
    <cellStyle name="Normal 4 2 4 8 2 2 3" xfId="25389" xr:uid="{D039E052-A8D6-46F5-B084-10C7D8963EBB}"/>
    <cellStyle name="Normal 4 2 4 8 2 3" xfId="12743" xr:uid="{5F514EDA-83B6-4FFD-BD69-16FD29D2D7C5}"/>
    <cellStyle name="Normal 4 2 4 8 2 4" xfId="21172" xr:uid="{FC74F905-5B3F-4EAA-9516-73F6585FC761}"/>
    <cellStyle name="Normal 4 2 4 8 3" xfId="6387" xr:uid="{00000000-0005-0000-0000-0000C7130000}"/>
    <cellStyle name="Normal 4 2 4 8 3 2" xfId="14816" xr:uid="{B734089D-EC16-4B54-A52F-18106832CE76}"/>
    <cellStyle name="Normal 4 2 4 8 3 3" xfId="23244" xr:uid="{F35D20E6-701E-40E2-967D-C1091A7F4F12}"/>
    <cellStyle name="Normal 4 2 4 8 4" xfId="10598" xr:uid="{936115BB-5AE0-4710-8C2D-DA56313BF4E6}"/>
    <cellStyle name="Normal 4 2 4 8 5" xfId="19027" xr:uid="{7A6A2CED-70EF-469A-8495-07B5A0F101E5}"/>
    <cellStyle name="Normal 4 2 4 9" xfId="2515" xr:uid="{00000000-0005-0000-0000-0000C8130000}"/>
    <cellStyle name="Normal 4 2 4 9 2" xfId="6800" xr:uid="{00000000-0005-0000-0000-0000C9130000}"/>
    <cellStyle name="Normal 4 2 4 9 2 2" xfId="15229" xr:uid="{2393A40A-BDD5-463E-B07B-3410A452C899}"/>
    <cellStyle name="Normal 4 2 4 9 2 3" xfId="23657" xr:uid="{96134009-6C71-4916-B522-AF5B9117FE83}"/>
    <cellStyle name="Normal 4 2 4 9 3" xfId="11011" xr:uid="{CCF0EEF9-5743-4238-BEF7-16390F064C4A}"/>
    <cellStyle name="Normal 4 2 4 9 4" xfId="19440" xr:uid="{1679E2B0-D9BF-4CB0-8349-5FCE3EE2A350}"/>
    <cellStyle name="Normal 4 2 5" xfId="363" xr:uid="{00000000-0005-0000-0000-0000CA130000}"/>
    <cellStyle name="Normal 4 2 5 10" xfId="17383" xr:uid="{D5C42E4B-F3DF-40B6-918F-8A64BC0CDEA3}"/>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2 2 2" xfId="15731" xr:uid="{58C8692D-2E18-48E6-9D22-CF5149319D10}"/>
    <cellStyle name="Normal 4 2 5 2 2 2 2 3" xfId="24159" xr:uid="{D76F156A-9755-47BC-A0BA-249463059D8F}"/>
    <cellStyle name="Normal 4 2 5 2 2 2 3" xfId="11513" xr:uid="{1A18385F-B2C6-4B15-8D5B-01F4AC389BFE}"/>
    <cellStyle name="Normal 4 2 5 2 2 2 4" xfId="19942" xr:uid="{4B731CB2-FC62-40D0-972D-18125A2CCC15}"/>
    <cellStyle name="Normal 4 2 5 2 2 3" xfId="5157" xr:uid="{00000000-0005-0000-0000-0000CF130000}"/>
    <cellStyle name="Normal 4 2 5 2 2 3 2" xfId="13586" xr:uid="{0632D980-8CC5-4D34-84D1-DFDD589E6BA2}"/>
    <cellStyle name="Normal 4 2 5 2 2 3 3" xfId="22014" xr:uid="{1DBB41DB-7458-48B2-AF85-315704B43265}"/>
    <cellStyle name="Normal 4 2 5 2 2 4" xfId="9368" xr:uid="{486173C3-3399-465D-B8AC-5F00FA39C7C6}"/>
    <cellStyle name="Normal 4 2 5 2 2 5" xfId="17797" xr:uid="{EB81888C-00DA-48CF-B133-E2D16308B3ED}"/>
    <cellStyle name="Normal 4 2 5 2 3" xfId="1261" xr:uid="{00000000-0005-0000-0000-0000D0130000}"/>
    <cellStyle name="Normal 4 2 5 2 3 2" xfId="3491" xr:uid="{00000000-0005-0000-0000-0000D1130000}"/>
    <cellStyle name="Normal 4 2 5 2 3 2 2" xfId="7715" xr:uid="{00000000-0005-0000-0000-0000D2130000}"/>
    <cellStyle name="Normal 4 2 5 2 3 2 2 2" xfId="16144" xr:uid="{CDC5BA8A-0B81-42BD-982F-9315F3731B54}"/>
    <cellStyle name="Normal 4 2 5 2 3 2 2 3" xfId="24572" xr:uid="{FBD346A4-1C3A-47BF-A118-5252F2DC9F97}"/>
    <cellStyle name="Normal 4 2 5 2 3 2 3" xfId="11926" xr:uid="{CA3903AE-A7A2-45E3-8A5F-D7BB739C9D89}"/>
    <cellStyle name="Normal 4 2 5 2 3 2 4" xfId="20355" xr:uid="{4A3A134D-7C1C-4F59-B9DD-2973B2813547}"/>
    <cellStyle name="Normal 4 2 5 2 3 3" xfId="5570" xr:uid="{00000000-0005-0000-0000-0000D3130000}"/>
    <cellStyle name="Normal 4 2 5 2 3 3 2" xfId="13999" xr:uid="{A6A358FA-B592-4F1F-BA51-7F355B1C6369}"/>
    <cellStyle name="Normal 4 2 5 2 3 3 3" xfId="22427" xr:uid="{1F4FC197-B182-4C1D-B977-78D0C682230E}"/>
    <cellStyle name="Normal 4 2 5 2 3 4" xfId="9781" xr:uid="{0AC0EFB4-6AF3-4242-8219-75EADF7922FE}"/>
    <cellStyle name="Normal 4 2 5 2 3 5" xfId="18210" xr:uid="{111290AA-5CF1-40BD-900A-D613CE40ECAE}"/>
    <cellStyle name="Normal 4 2 5 2 4" xfId="1674" xr:uid="{00000000-0005-0000-0000-0000D4130000}"/>
    <cellStyle name="Normal 4 2 5 2 4 2" xfId="3904" xr:uid="{00000000-0005-0000-0000-0000D5130000}"/>
    <cellStyle name="Normal 4 2 5 2 4 2 2" xfId="8128" xr:uid="{00000000-0005-0000-0000-0000D6130000}"/>
    <cellStyle name="Normal 4 2 5 2 4 2 2 2" xfId="16557" xr:uid="{18331EF4-B714-4E72-A2C4-C99096873470}"/>
    <cellStyle name="Normal 4 2 5 2 4 2 2 3" xfId="24985" xr:uid="{BC722CE2-70DD-4831-AD88-606BD9B6DC48}"/>
    <cellStyle name="Normal 4 2 5 2 4 2 3" xfId="12339" xr:uid="{1A7E6DD3-82AA-4327-BC41-F6D78E10F54B}"/>
    <cellStyle name="Normal 4 2 5 2 4 2 4" xfId="20768" xr:uid="{C23E5024-F18E-40A9-B052-2B7C3299C983}"/>
    <cellStyle name="Normal 4 2 5 2 4 3" xfId="5983" xr:uid="{00000000-0005-0000-0000-0000D7130000}"/>
    <cellStyle name="Normal 4 2 5 2 4 3 2" xfId="14412" xr:uid="{361B0057-E193-4D02-B4B7-322A64978702}"/>
    <cellStyle name="Normal 4 2 5 2 4 3 3" xfId="22840" xr:uid="{07537A18-7138-452C-8863-1A23C9729818}"/>
    <cellStyle name="Normal 4 2 5 2 4 4" xfId="10194" xr:uid="{8528F43C-2692-4A91-B935-D3AC2E6F1599}"/>
    <cellStyle name="Normal 4 2 5 2 4 5" xfId="18623" xr:uid="{890F7CDE-4638-4762-91FA-F36C111C269B}"/>
    <cellStyle name="Normal 4 2 5 2 5" xfId="2088" xr:uid="{00000000-0005-0000-0000-0000D8130000}"/>
    <cellStyle name="Normal 4 2 5 2 5 2" xfId="4317" xr:uid="{00000000-0005-0000-0000-0000D9130000}"/>
    <cellStyle name="Normal 4 2 5 2 5 2 2" xfId="8541" xr:uid="{00000000-0005-0000-0000-0000DA130000}"/>
    <cellStyle name="Normal 4 2 5 2 5 2 2 2" xfId="16970" xr:uid="{5C842B07-9FA1-4A3B-AA49-A9A8714BDCE9}"/>
    <cellStyle name="Normal 4 2 5 2 5 2 2 3" xfId="25398" xr:uid="{EC10EDEE-5D3F-4928-8564-5DE8E14751AF}"/>
    <cellStyle name="Normal 4 2 5 2 5 2 3" xfId="12752" xr:uid="{082B1BC5-042D-4750-B9A8-1C3572167EFA}"/>
    <cellStyle name="Normal 4 2 5 2 5 2 4" xfId="21181" xr:uid="{F54A46BA-D05C-42C0-B734-555E1F173715}"/>
    <cellStyle name="Normal 4 2 5 2 5 3" xfId="6396" xr:uid="{00000000-0005-0000-0000-0000DB130000}"/>
    <cellStyle name="Normal 4 2 5 2 5 3 2" xfId="14825" xr:uid="{34EF6B7C-0522-4915-96A1-85C261CAACFC}"/>
    <cellStyle name="Normal 4 2 5 2 5 3 3" xfId="23253" xr:uid="{DB676555-29DB-42A3-B53A-925242E815D0}"/>
    <cellStyle name="Normal 4 2 5 2 5 4" xfId="10607" xr:uid="{52295277-5856-40EA-8819-EF35369AF1C0}"/>
    <cellStyle name="Normal 4 2 5 2 5 5" xfId="19036" xr:uid="{B90128C1-DDA7-4611-8000-7BD4072C045E}"/>
    <cellStyle name="Normal 4 2 5 2 6" xfId="2524" xr:uid="{00000000-0005-0000-0000-0000DC130000}"/>
    <cellStyle name="Normal 4 2 5 2 6 2" xfId="6809" xr:uid="{00000000-0005-0000-0000-0000DD130000}"/>
    <cellStyle name="Normal 4 2 5 2 6 2 2" xfId="15238" xr:uid="{36CAB02C-430D-4C7D-B152-F64242DD85EC}"/>
    <cellStyle name="Normal 4 2 5 2 6 2 3" xfId="23666" xr:uid="{CCFCA050-F2AC-4670-8A13-A875E3379146}"/>
    <cellStyle name="Normal 4 2 5 2 6 3" xfId="11020" xr:uid="{4B66CC31-6159-4495-8CF8-9C1340C2F7FA}"/>
    <cellStyle name="Normal 4 2 5 2 6 4" xfId="19449" xr:uid="{E7894CFC-F61C-4AE9-88E2-538C1BD07A9E}"/>
    <cellStyle name="Normal 4 2 5 2 7" xfId="4744" xr:uid="{00000000-0005-0000-0000-0000DE130000}"/>
    <cellStyle name="Normal 4 2 5 2 7 2" xfId="13173" xr:uid="{A820C38D-9E86-419F-AE0F-83D152516DEE}"/>
    <cellStyle name="Normal 4 2 5 2 7 3" xfId="21601" xr:uid="{4C8E2345-25A3-4CC7-A251-590352C31BF5}"/>
    <cellStyle name="Normal 4 2 5 2 8" xfId="8955" xr:uid="{B43C0C50-9686-4493-9545-8D225A341F6C}"/>
    <cellStyle name="Normal 4 2 5 2 9" xfId="17384" xr:uid="{31B31EE1-9530-46A4-ACF0-5A0EB231FF3B}"/>
    <cellStyle name="Normal 4 2 5 3" xfId="840" xr:uid="{00000000-0005-0000-0000-0000DF130000}"/>
    <cellStyle name="Normal 4 2 5 3 2" xfId="3077" xr:uid="{00000000-0005-0000-0000-0000E0130000}"/>
    <cellStyle name="Normal 4 2 5 3 2 2" xfId="7301" xr:uid="{00000000-0005-0000-0000-0000E1130000}"/>
    <cellStyle name="Normal 4 2 5 3 2 2 2" xfId="15730" xr:uid="{BB37FADD-7A49-49F6-AC7C-F958150E9CFE}"/>
    <cellStyle name="Normal 4 2 5 3 2 2 3" xfId="24158" xr:uid="{5774B763-C883-4AC8-87A8-B4C22DD1A566}"/>
    <cellStyle name="Normal 4 2 5 3 2 3" xfId="11512" xr:uid="{C119FA73-7DC6-470B-9D5F-D755F0A16606}"/>
    <cellStyle name="Normal 4 2 5 3 2 4" xfId="19941" xr:uid="{476B3211-2326-401D-9DEE-101F8631C23A}"/>
    <cellStyle name="Normal 4 2 5 3 3" xfId="5156" xr:uid="{00000000-0005-0000-0000-0000E2130000}"/>
    <cellStyle name="Normal 4 2 5 3 3 2" xfId="13585" xr:uid="{E9CF4AEA-FD6F-418F-A609-F6A84F2A16F2}"/>
    <cellStyle name="Normal 4 2 5 3 3 3" xfId="22013" xr:uid="{3378C7D3-0886-4C9D-BBEC-047DB593CE07}"/>
    <cellStyle name="Normal 4 2 5 3 4" xfId="9367" xr:uid="{F83E9853-98D9-422D-A5A3-B3D15F674175}"/>
    <cellStyle name="Normal 4 2 5 3 5" xfId="17796" xr:uid="{E3761ABB-6952-4DD5-AC29-4E79BC463F86}"/>
    <cellStyle name="Normal 4 2 5 4" xfId="1260" xr:uid="{00000000-0005-0000-0000-0000E3130000}"/>
    <cellStyle name="Normal 4 2 5 4 2" xfId="3490" xr:uid="{00000000-0005-0000-0000-0000E4130000}"/>
    <cellStyle name="Normal 4 2 5 4 2 2" xfId="7714" xr:uid="{00000000-0005-0000-0000-0000E5130000}"/>
    <cellStyle name="Normal 4 2 5 4 2 2 2" xfId="16143" xr:uid="{E6B99287-F47A-4474-90FE-98CF54AACB08}"/>
    <cellStyle name="Normal 4 2 5 4 2 2 3" xfId="24571" xr:uid="{D081DB63-62BB-4D21-ACA6-510E078C008C}"/>
    <cellStyle name="Normal 4 2 5 4 2 3" xfId="11925" xr:uid="{24F5F738-3498-465E-83C8-8478FEA876E2}"/>
    <cellStyle name="Normal 4 2 5 4 2 4" xfId="20354" xr:uid="{7EE4EF0C-3792-4C96-8AAA-C2A8160C9DE5}"/>
    <cellStyle name="Normal 4 2 5 4 3" xfId="5569" xr:uid="{00000000-0005-0000-0000-0000E6130000}"/>
    <cellStyle name="Normal 4 2 5 4 3 2" xfId="13998" xr:uid="{16BD57E1-9824-4E69-8438-86B09BEFB94D}"/>
    <cellStyle name="Normal 4 2 5 4 3 3" xfId="22426" xr:uid="{0236E0FE-3C46-4ADD-9FEC-38EC08E2B14A}"/>
    <cellStyle name="Normal 4 2 5 4 4" xfId="9780" xr:uid="{8561019D-950E-489C-82B5-4430125A9ADF}"/>
    <cellStyle name="Normal 4 2 5 4 5" xfId="18209" xr:uid="{2F7850C1-8BFB-40A9-A04B-BC49C6A58959}"/>
    <cellStyle name="Normal 4 2 5 5" xfId="1673" xr:uid="{00000000-0005-0000-0000-0000E7130000}"/>
    <cellStyle name="Normal 4 2 5 5 2" xfId="3903" xr:uid="{00000000-0005-0000-0000-0000E8130000}"/>
    <cellStyle name="Normal 4 2 5 5 2 2" xfId="8127" xr:uid="{00000000-0005-0000-0000-0000E9130000}"/>
    <cellStyle name="Normal 4 2 5 5 2 2 2" xfId="16556" xr:uid="{4BFCE3D2-1EC6-4D56-89BF-A10B6CE06D3E}"/>
    <cellStyle name="Normal 4 2 5 5 2 2 3" xfId="24984" xr:uid="{8B8DCD79-E5AA-4AD0-8ABA-0B4ECAB5D288}"/>
    <cellStyle name="Normal 4 2 5 5 2 3" xfId="12338" xr:uid="{3C329905-0C78-4978-9576-E6B907ACDD62}"/>
    <cellStyle name="Normal 4 2 5 5 2 4" xfId="20767" xr:uid="{8D384C34-F362-4C16-9377-F4C01A4A3973}"/>
    <cellStyle name="Normal 4 2 5 5 3" xfId="5982" xr:uid="{00000000-0005-0000-0000-0000EA130000}"/>
    <cellStyle name="Normal 4 2 5 5 3 2" xfId="14411" xr:uid="{4D49EDC5-E9E8-4A44-AC81-1B7AD9189A33}"/>
    <cellStyle name="Normal 4 2 5 5 3 3" xfId="22839" xr:uid="{7968F50C-FC7B-42AF-9F2E-3D671ED34CF9}"/>
    <cellStyle name="Normal 4 2 5 5 4" xfId="10193" xr:uid="{DA3FA42B-68F5-4EFD-A5B5-1FCBB215680A}"/>
    <cellStyle name="Normal 4 2 5 5 5" xfId="18622" xr:uid="{09250847-9232-4C23-AE43-29C275E7A687}"/>
    <cellStyle name="Normal 4 2 5 6" xfId="2087" xr:uid="{00000000-0005-0000-0000-0000EB130000}"/>
    <cellStyle name="Normal 4 2 5 6 2" xfId="4316" xr:uid="{00000000-0005-0000-0000-0000EC130000}"/>
    <cellStyle name="Normal 4 2 5 6 2 2" xfId="8540" xr:uid="{00000000-0005-0000-0000-0000ED130000}"/>
    <cellStyle name="Normal 4 2 5 6 2 2 2" xfId="16969" xr:uid="{BD668CD1-50A0-4F21-86E6-82776212357E}"/>
    <cellStyle name="Normal 4 2 5 6 2 2 3" xfId="25397" xr:uid="{7C49566F-4419-4A3A-9D2D-269D7240D574}"/>
    <cellStyle name="Normal 4 2 5 6 2 3" xfId="12751" xr:uid="{190FFB50-5685-4F8A-AF46-7A5CB673FDAD}"/>
    <cellStyle name="Normal 4 2 5 6 2 4" xfId="21180" xr:uid="{C22C367B-5493-445F-9F17-A61549153353}"/>
    <cellStyle name="Normal 4 2 5 6 3" xfId="6395" xr:uid="{00000000-0005-0000-0000-0000EE130000}"/>
    <cellStyle name="Normal 4 2 5 6 3 2" xfId="14824" xr:uid="{EAC924B8-643F-4F3F-84DC-44219F1DB688}"/>
    <cellStyle name="Normal 4 2 5 6 3 3" xfId="23252" xr:uid="{C3510220-BFB1-4362-A4FE-1A45E3447E51}"/>
    <cellStyle name="Normal 4 2 5 6 4" xfId="10606" xr:uid="{2BFB43E3-C6AD-414E-9A4B-AA309A93BC06}"/>
    <cellStyle name="Normal 4 2 5 6 5" xfId="19035" xr:uid="{D864E5AB-62F5-4C9B-8015-D92B515A7617}"/>
    <cellStyle name="Normal 4 2 5 7" xfId="2523" xr:uid="{00000000-0005-0000-0000-0000EF130000}"/>
    <cellStyle name="Normal 4 2 5 7 2" xfId="6808" xr:uid="{00000000-0005-0000-0000-0000F0130000}"/>
    <cellStyle name="Normal 4 2 5 7 2 2" xfId="15237" xr:uid="{3490D9BF-22D7-42E5-86B3-2377B0B51BF8}"/>
    <cellStyle name="Normal 4 2 5 7 2 3" xfId="23665" xr:uid="{42790483-9A23-4DB5-B955-6FB04979B368}"/>
    <cellStyle name="Normal 4 2 5 7 3" xfId="11019" xr:uid="{DAB424BE-D4BD-427A-AF16-8F8DFBE82F6B}"/>
    <cellStyle name="Normal 4 2 5 7 4" xfId="19448" xr:uid="{A0202508-C781-4EEB-A047-32DE7364503A}"/>
    <cellStyle name="Normal 4 2 5 8" xfId="4743" xr:uid="{00000000-0005-0000-0000-0000F1130000}"/>
    <cellStyle name="Normal 4 2 5 8 2" xfId="13172" xr:uid="{97A29B64-C22C-43BE-A148-A192CAE5EEEE}"/>
    <cellStyle name="Normal 4 2 5 8 3" xfId="21600" xr:uid="{7C171FA9-8EE9-4E49-982A-BF2444AF39C0}"/>
    <cellStyle name="Normal 4 2 5 9" xfId="8954" xr:uid="{F0A10FF5-36B3-452B-A890-1374555C085D}"/>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2 2 2" xfId="15732" xr:uid="{5C50EE0D-D0E2-402A-89DA-D48F5C24CF91}"/>
    <cellStyle name="Normal 4 2 6 2 2 2 3" xfId="24160" xr:uid="{592C1E0D-A774-4F80-8913-434E4CEC71E5}"/>
    <cellStyle name="Normal 4 2 6 2 2 3" xfId="11514" xr:uid="{FAC537F7-89AE-4B97-88E6-D2A474F18FEB}"/>
    <cellStyle name="Normal 4 2 6 2 2 4" xfId="19943" xr:uid="{50B4D6D7-A90C-419F-8290-EE3F1E2BD760}"/>
    <cellStyle name="Normal 4 2 6 2 3" xfId="5158" xr:uid="{00000000-0005-0000-0000-0000F6130000}"/>
    <cellStyle name="Normal 4 2 6 2 3 2" xfId="13587" xr:uid="{D2791626-4224-4B7D-868F-77C5C2A740F9}"/>
    <cellStyle name="Normal 4 2 6 2 3 3" xfId="22015" xr:uid="{1B570FE9-DF0C-4AF6-A7E8-7A69FDB6B2CE}"/>
    <cellStyle name="Normal 4 2 6 2 4" xfId="9369" xr:uid="{6216CB4E-E11E-4483-B3F0-589EF2B6808F}"/>
    <cellStyle name="Normal 4 2 6 2 5" xfId="17798" xr:uid="{A655CE52-41E7-437E-A8CD-3A1291328B84}"/>
    <cellStyle name="Normal 4 2 6 3" xfId="1262" xr:uid="{00000000-0005-0000-0000-0000F7130000}"/>
    <cellStyle name="Normal 4 2 6 3 2" xfId="3492" xr:uid="{00000000-0005-0000-0000-0000F8130000}"/>
    <cellStyle name="Normal 4 2 6 3 2 2" xfId="7716" xr:uid="{00000000-0005-0000-0000-0000F9130000}"/>
    <cellStyle name="Normal 4 2 6 3 2 2 2" xfId="16145" xr:uid="{AEEDC5D9-88A4-4903-AD63-9AF6940248D4}"/>
    <cellStyle name="Normal 4 2 6 3 2 2 3" xfId="24573" xr:uid="{DDC0A2AB-3C78-4157-92FB-636CF69E764A}"/>
    <cellStyle name="Normal 4 2 6 3 2 3" xfId="11927" xr:uid="{DA2952F6-EF48-4F61-B339-5B0689C5E019}"/>
    <cellStyle name="Normal 4 2 6 3 2 4" xfId="20356" xr:uid="{C6142420-4B15-45F4-A3E4-4A9E5DD0B5AD}"/>
    <cellStyle name="Normal 4 2 6 3 3" xfId="5571" xr:uid="{00000000-0005-0000-0000-0000FA130000}"/>
    <cellStyle name="Normal 4 2 6 3 3 2" xfId="14000" xr:uid="{2D19BB32-8243-4EAF-BE99-FADC34692868}"/>
    <cellStyle name="Normal 4 2 6 3 3 3" xfId="22428" xr:uid="{C4E5A922-13CA-4C42-9BDA-BE2EA2188053}"/>
    <cellStyle name="Normal 4 2 6 3 4" xfId="9782" xr:uid="{C950D85E-ECB8-4622-B3D6-1A8E5FD2F58B}"/>
    <cellStyle name="Normal 4 2 6 3 5" xfId="18211" xr:uid="{6C673A98-C07F-4239-95DC-459C6328C4E4}"/>
    <cellStyle name="Normal 4 2 6 4" xfId="1675" xr:uid="{00000000-0005-0000-0000-0000FB130000}"/>
    <cellStyle name="Normal 4 2 6 4 2" xfId="3905" xr:uid="{00000000-0005-0000-0000-0000FC130000}"/>
    <cellStyle name="Normal 4 2 6 4 2 2" xfId="8129" xr:uid="{00000000-0005-0000-0000-0000FD130000}"/>
    <cellStyle name="Normal 4 2 6 4 2 2 2" xfId="16558" xr:uid="{318459A0-EEA8-4AAC-A454-DC3990A4C525}"/>
    <cellStyle name="Normal 4 2 6 4 2 2 3" xfId="24986" xr:uid="{2AD4D7E5-4F2D-4A39-9BF1-0701788BC9AB}"/>
    <cellStyle name="Normal 4 2 6 4 2 3" xfId="12340" xr:uid="{659CBC7C-3923-488A-93AE-5D1C6A802BB4}"/>
    <cellStyle name="Normal 4 2 6 4 2 4" xfId="20769" xr:uid="{6B884FAD-389E-4401-A5B1-1ED45DEFF76E}"/>
    <cellStyle name="Normal 4 2 6 4 3" xfId="5984" xr:uid="{00000000-0005-0000-0000-0000FE130000}"/>
    <cellStyle name="Normal 4 2 6 4 3 2" xfId="14413" xr:uid="{A545565F-9340-4EFE-8C2D-9B78B95F7FD6}"/>
    <cellStyle name="Normal 4 2 6 4 3 3" xfId="22841" xr:uid="{21797A00-75EB-42B7-85DA-9E5579631500}"/>
    <cellStyle name="Normal 4 2 6 4 4" xfId="10195" xr:uid="{65C2BE8D-521E-4995-8151-A7D2F494701D}"/>
    <cellStyle name="Normal 4 2 6 4 5" xfId="18624" xr:uid="{6A01EEF9-BB5F-4113-8BAE-EE1D1EE8765E}"/>
    <cellStyle name="Normal 4 2 6 5" xfId="2089" xr:uid="{00000000-0005-0000-0000-0000FF130000}"/>
    <cellStyle name="Normal 4 2 6 5 2" xfId="4318" xr:uid="{00000000-0005-0000-0000-000000140000}"/>
    <cellStyle name="Normal 4 2 6 5 2 2" xfId="8542" xr:uid="{00000000-0005-0000-0000-000001140000}"/>
    <cellStyle name="Normal 4 2 6 5 2 2 2" xfId="16971" xr:uid="{034437A2-929B-4089-8377-5F0C4C20C92B}"/>
    <cellStyle name="Normal 4 2 6 5 2 2 3" xfId="25399" xr:uid="{6554C7DA-F19D-46D1-BF8C-F9EA5DC42362}"/>
    <cellStyle name="Normal 4 2 6 5 2 3" xfId="12753" xr:uid="{DEE0719C-7073-4052-A51C-0C5A0429AEE1}"/>
    <cellStyle name="Normal 4 2 6 5 2 4" xfId="21182" xr:uid="{8DE3F679-3F3C-4745-B2A5-43D7A61ABE0A}"/>
    <cellStyle name="Normal 4 2 6 5 3" xfId="6397" xr:uid="{00000000-0005-0000-0000-000002140000}"/>
    <cellStyle name="Normal 4 2 6 5 3 2" xfId="14826" xr:uid="{5A85D9C3-5790-4769-9741-56C231E072AA}"/>
    <cellStyle name="Normal 4 2 6 5 3 3" xfId="23254" xr:uid="{E52E7FA8-2A6F-4818-BB72-8CDFBE11442B}"/>
    <cellStyle name="Normal 4 2 6 5 4" xfId="10608" xr:uid="{4B028B5B-FC72-4C4D-AC5B-EAAD9B9ABEAC}"/>
    <cellStyle name="Normal 4 2 6 5 5" xfId="19037" xr:uid="{1C84276A-12C8-4265-B6DE-4E8EBC354717}"/>
    <cellStyle name="Normal 4 2 6 6" xfId="2525" xr:uid="{00000000-0005-0000-0000-000003140000}"/>
    <cellStyle name="Normal 4 2 6 6 2" xfId="6810" xr:uid="{00000000-0005-0000-0000-000004140000}"/>
    <cellStyle name="Normal 4 2 6 6 2 2" xfId="15239" xr:uid="{4DF4FE08-3225-47DD-87D3-7EB9B968E70E}"/>
    <cellStyle name="Normal 4 2 6 6 2 3" xfId="23667" xr:uid="{A8DC594B-B578-4F02-B8C5-0B4E83D2B899}"/>
    <cellStyle name="Normal 4 2 6 6 3" xfId="11021" xr:uid="{C14ADC26-2716-4190-B33F-DACA88C7093B}"/>
    <cellStyle name="Normal 4 2 6 6 4" xfId="19450" xr:uid="{593A4D09-5437-4C69-9D48-1E27E54087B6}"/>
    <cellStyle name="Normal 4 2 6 7" xfId="4745" xr:uid="{00000000-0005-0000-0000-000005140000}"/>
    <cellStyle name="Normal 4 2 6 7 2" xfId="13174" xr:uid="{334D518B-0FDA-4554-9265-7F67A83EF2FA}"/>
    <cellStyle name="Normal 4 2 6 7 3" xfId="21602" xr:uid="{2FEA5687-F2C8-44B3-BAC3-C9D183CA71AA}"/>
    <cellStyle name="Normal 4 2 6 8" xfId="8956" xr:uid="{B8E23CD1-13FE-4736-8C9C-58774A4307BA}"/>
    <cellStyle name="Normal 4 2 6 9" xfId="17385" xr:uid="{36C1CBF8-4906-40E3-8B60-2A2B66ADC60B}"/>
    <cellStyle name="Normal 4 3" xfId="366" xr:uid="{00000000-0005-0000-0000-000006140000}"/>
    <cellStyle name="Normal 4 3 10" xfId="8957" xr:uid="{521642D4-D76B-4DB2-B976-84177502E455}"/>
    <cellStyle name="Normal 4 3 11" xfId="17386" xr:uid="{383FA655-562B-4B54-B1D1-DD3B83145859}"/>
    <cellStyle name="Normal 4 3 2" xfId="367" xr:uid="{00000000-0005-0000-0000-000007140000}"/>
    <cellStyle name="Normal 4 3 2 2" xfId="368" xr:uid="{00000000-0005-0000-0000-000008140000}"/>
    <cellStyle name="Normal 4 3 2 2 2" xfId="369" xr:uid="{00000000-0005-0000-0000-000009140000}"/>
    <cellStyle name="Normal 4 3 2 2 2 10" xfId="8958" xr:uid="{E8AAEDAB-3914-4F5E-9936-B55586EA35F2}"/>
    <cellStyle name="Normal 4 3 2 2 2 11" xfId="17387" xr:uid="{B130277D-2FCB-4073-A117-54C1A67AFA98}"/>
    <cellStyle name="Normal 4 3 2 2 2 2" xfId="370" xr:uid="{00000000-0005-0000-0000-00000A140000}"/>
    <cellStyle name="Normal 4 3 2 2 2 2 10" xfId="17388" xr:uid="{24B89077-4834-40F8-8DE1-B71676327F4C}"/>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2 2 2" xfId="15736" xr:uid="{D3DD8F66-08D8-4715-B0C6-DC1EA2C5EF0D}"/>
    <cellStyle name="Normal 4 3 2 2 2 2 2 2 2 2 3" xfId="24164" xr:uid="{BE271BCA-30E7-4A46-A5F2-1A1316FBB7DD}"/>
    <cellStyle name="Normal 4 3 2 2 2 2 2 2 2 3" xfId="11518" xr:uid="{AB15A068-FB0B-48C5-B039-AB9FF75968BB}"/>
    <cellStyle name="Normal 4 3 2 2 2 2 2 2 2 4" xfId="19947" xr:uid="{261486E9-377B-4388-9B28-FBADEEE6112E}"/>
    <cellStyle name="Normal 4 3 2 2 2 2 2 2 3" xfId="5162" xr:uid="{00000000-0005-0000-0000-00000F140000}"/>
    <cellStyle name="Normal 4 3 2 2 2 2 2 2 3 2" xfId="13591" xr:uid="{19BED5D6-329F-4207-BFEA-A5B64B37974B}"/>
    <cellStyle name="Normal 4 3 2 2 2 2 2 2 3 3" xfId="22019" xr:uid="{CB12889D-41F1-4B34-A1E4-82E0FC05D5D6}"/>
    <cellStyle name="Normal 4 3 2 2 2 2 2 2 4" xfId="9373" xr:uid="{43636FA1-7FAB-43A5-9411-D4D91547C95D}"/>
    <cellStyle name="Normal 4 3 2 2 2 2 2 2 5" xfId="17802" xr:uid="{EA7011B3-5B50-40E4-91D4-644945DCF7C8}"/>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2 2 2" xfId="16149" xr:uid="{7CE06A6B-57BF-4E2C-A8FF-DC9541E9859A}"/>
    <cellStyle name="Normal 4 3 2 2 2 2 2 3 2 2 3" xfId="24577" xr:uid="{84636B68-3308-494A-88B7-0FBC4E48228E}"/>
    <cellStyle name="Normal 4 3 2 2 2 2 2 3 2 3" xfId="11931" xr:uid="{1187F924-28B6-48CA-923D-CF387BA104F0}"/>
    <cellStyle name="Normal 4 3 2 2 2 2 2 3 2 4" xfId="20360" xr:uid="{B6F12D59-0997-4C29-90FF-C641490ED4D7}"/>
    <cellStyle name="Normal 4 3 2 2 2 2 2 3 3" xfId="5575" xr:uid="{00000000-0005-0000-0000-000013140000}"/>
    <cellStyle name="Normal 4 3 2 2 2 2 2 3 3 2" xfId="14004" xr:uid="{F740FB47-C17D-485E-97A1-E666C33B1CD3}"/>
    <cellStyle name="Normal 4 3 2 2 2 2 2 3 3 3" xfId="22432" xr:uid="{C4AA0869-AAF6-48E1-B7D0-93684C0FC3D7}"/>
    <cellStyle name="Normal 4 3 2 2 2 2 2 3 4" xfId="9786" xr:uid="{D824638B-DC72-4073-929C-C02C1E9739C9}"/>
    <cellStyle name="Normal 4 3 2 2 2 2 2 3 5" xfId="18215" xr:uid="{85A47E73-DD71-4E49-92B8-7D9E0D421F84}"/>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2 2 2" xfId="16562" xr:uid="{CED9A2FF-0792-44EE-97A1-9E841484A75B}"/>
    <cellStyle name="Normal 4 3 2 2 2 2 2 4 2 2 3" xfId="24990" xr:uid="{BF2017E3-25EA-453C-B37E-718495D8EE03}"/>
    <cellStyle name="Normal 4 3 2 2 2 2 2 4 2 3" xfId="12344" xr:uid="{B1E0736D-1F66-494E-BA92-0E9BAA5839AF}"/>
    <cellStyle name="Normal 4 3 2 2 2 2 2 4 2 4" xfId="20773" xr:uid="{0D955BFE-94CD-4B60-A13E-0905B712F04E}"/>
    <cellStyle name="Normal 4 3 2 2 2 2 2 4 3" xfId="5988" xr:uid="{00000000-0005-0000-0000-000017140000}"/>
    <cellStyle name="Normal 4 3 2 2 2 2 2 4 3 2" xfId="14417" xr:uid="{7442DC4E-8A1E-4D5A-8882-5E9AEFEB7235}"/>
    <cellStyle name="Normal 4 3 2 2 2 2 2 4 3 3" xfId="22845" xr:uid="{BEEB5456-8EE9-40C3-9DF1-B624453CD797}"/>
    <cellStyle name="Normal 4 3 2 2 2 2 2 4 4" xfId="10199" xr:uid="{4E02F409-820A-41D7-B52C-1B9BEEA1FC4C}"/>
    <cellStyle name="Normal 4 3 2 2 2 2 2 4 5" xfId="18628" xr:uid="{41BBE12B-B0BD-4866-9CE2-4AF3DB845CE1}"/>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2 2 2" xfId="16975" xr:uid="{6A2513DA-CB16-4961-8E90-FF2316170B09}"/>
    <cellStyle name="Normal 4 3 2 2 2 2 2 5 2 2 3" xfId="25403" xr:uid="{66B0BF3C-3A64-4D8F-9243-9BAA6A89AF2F}"/>
    <cellStyle name="Normal 4 3 2 2 2 2 2 5 2 3" xfId="12757" xr:uid="{DFE6AED4-35AB-4BEF-98B9-CFF6CA9AF6F5}"/>
    <cellStyle name="Normal 4 3 2 2 2 2 2 5 2 4" xfId="21186" xr:uid="{0AE4E291-859F-46E7-9F89-D4E81F50332B}"/>
    <cellStyle name="Normal 4 3 2 2 2 2 2 5 3" xfId="6401" xr:uid="{00000000-0005-0000-0000-00001B140000}"/>
    <cellStyle name="Normal 4 3 2 2 2 2 2 5 3 2" xfId="14830" xr:uid="{3505FE27-6DF1-4F30-B752-A26A321257AE}"/>
    <cellStyle name="Normal 4 3 2 2 2 2 2 5 3 3" xfId="23258" xr:uid="{6399E7DD-8AE7-4EEF-B2E2-991FEBD4BC84}"/>
    <cellStyle name="Normal 4 3 2 2 2 2 2 5 4" xfId="10612" xr:uid="{D0366227-D2DD-4E55-A510-854F2F11298D}"/>
    <cellStyle name="Normal 4 3 2 2 2 2 2 5 5" xfId="19041" xr:uid="{131B4F63-9F74-4812-A458-1CB1C3AEB473}"/>
    <cellStyle name="Normal 4 3 2 2 2 2 2 6" xfId="2529" xr:uid="{00000000-0005-0000-0000-00001C140000}"/>
    <cellStyle name="Normal 4 3 2 2 2 2 2 6 2" xfId="6814" xr:uid="{00000000-0005-0000-0000-00001D140000}"/>
    <cellStyle name="Normal 4 3 2 2 2 2 2 6 2 2" xfId="15243" xr:uid="{25922682-D0E7-4E5B-8BF3-5B91653FA7E6}"/>
    <cellStyle name="Normal 4 3 2 2 2 2 2 6 2 3" xfId="23671" xr:uid="{DC1DA662-3E0F-481C-81C6-5B918A5CF4B0}"/>
    <cellStyle name="Normal 4 3 2 2 2 2 2 6 3" xfId="11025" xr:uid="{73AD305F-DBC2-4DB4-AFDC-3614300F4E8E}"/>
    <cellStyle name="Normal 4 3 2 2 2 2 2 6 4" xfId="19454" xr:uid="{7616C9FD-62B9-45B2-8EAA-D70B17B583A5}"/>
    <cellStyle name="Normal 4 3 2 2 2 2 2 7" xfId="4749" xr:uid="{00000000-0005-0000-0000-00001E140000}"/>
    <cellStyle name="Normal 4 3 2 2 2 2 2 7 2" xfId="13178" xr:uid="{7AB25E11-D56B-41F9-8ECE-B6F3A9AC6B9F}"/>
    <cellStyle name="Normal 4 3 2 2 2 2 2 7 3" xfId="21606" xr:uid="{4BC598CE-78D7-4023-8833-E67C308C7648}"/>
    <cellStyle name="Normal 4 3 2 2 2 2 2 8" xfId="8960" xr:uid="{9862C31A-00C5-4FFE-8A16-726CCC5048A2}"/>
    <cellStyle name="Normal 4 3 2 2 2 2 2 9" xfId="17389" xr:uid="{FF8D1E82-501A-4214-8217-6855FE9E844B}"/>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2 2 2" xfId="15735" xr:uid="{815F02EE-FE45-4B7D-821B-55390F42A5C3}"/>
    <cellStyle name="Normal 4 3 2 2 2 2 3 2 2 3" xfId="24163" xr:uid="{DC3F378B-D080-4332-A52D-C46A4FA833D6}"/>
    <cellStyle name="Normal 4 3 2 2 2 2 3 2 3" xfId="11517" xr:uid="{5569F590-49BD-4C51-9D52-0B650E615B27}"/>
    <cellStyle name="Normal 4 3 2 2 2 2 3 2 4" xfId="19946" xr:uid="{C3489B98-A6AB-4595-9A17-540D50E8044F}"/>
    <cellStyle name="Normal 4 3 2 2 2 2 3 3" xfId="5161" xr:uid="{00000000-0005-0000-0000-000022140000}"/>
    <cellStyle name="Normal 4 3 2 2 2 2 3 3 2" xfId="13590" xr:uid="{7DE703B2-4EA6-4D50-9856-E9D8EDC65665}"/>
    <cellStyle name="Normal 4 3 2 2 2 2 3 3 3" xfId="22018" xr:uid="{D18520A9-38F7-4D85-A1B2-231D414F0E32}"/>
    <cellStyle name="Normal 4 3 2 2 2 2 3 4" xfId="9372" xr:uid="{AE44021E-C5EF-48FB-A1F1-CFA9F067C457}"/>
    <cellStyle name="Normal 4 3 2 2 2 2 3 5" xfId="17801" xr:uid="{BF7C06B8-69E6-436D-803D-7D983231FF2C}"/>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2 2 2" xfId="16148" xr:uid="{C9BC22FC-E8C8-457C-8FFE-4E074B598637}"/>
    <cellStyle name="Normal 4 3 2 2 2 2 4 2 2 3" xfId="24576" xr:uid="{F1AF0135-EC5F-49EA-9B63-224697EA47EF}"/>
    <cellStyle name="Normal 4 3 2 2 2 2 4 2 3" xfId="11930" xr:uid="{5934B8F8-2551-4D4B-B82B-119A02FB20D0}"/>
    <cellStyle name="Normal 4 3 2 2 2 2 4 2 4" xfId="20359" xr:uid="{F0548E61-FFA2-4ACD-9594-A752B488EB8F}"/>
    <cellStyle name="Normal 4 3 2 2 2 2 4 3" xfId="5574" xr:uid="{00000000-0005-0000-0000-000026140000}"/>
    <cellStyle name="Normal 4 3 2 2 2 2 4 3 2" xfId="14003" xr:uid="{32EA049B-8134-4DAB-AC2B-A986D3904A99}"/>
    <cellStyle name="Normal 4 3 2 2 2 2 4 3 3" xfId="22431" xr:uid="{BCF206CE-5A95-46D1-8F76-E2D22F12307D}"/>
    <cellStyle name="Normal 4 3 2 2 2 2 4 4" xfId="9785" xr:uid="{38B50278-AAF5-49C6-A67C-FBA438669AFE}"/>
    <cellStyle name="Normal 4 3 2 2 2 2 4 5" xfId="18214" xr:uid="{F38BB00E-396B-4076-8F65-772ABC85E41E}"/>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2 2 2" xfId="16561" xr:uid="{62FFDE77-BBFC-4580-8509-35EB3BF69DDD}"/>
    <cellStyle name="Normal 4 3 2 2 2 2 5 2 2 3" xfId="24989" xr:uid="{F09583B0-90DD-4FEA-9EB6-CE54678CFE04}"/>
    <cellStyle name="Normal 4 3 2 2 2 2 5 2 3" xfId="12343" xr:uid="{8AAC2813-5558-43BB-A7DC-E706B47D4B95}"/>
    <cellStyle name="Normal 4 3 2 2 2 2 5 2 4" xfId="20772" xr:uid="{8020F6ED-B8BF-4E73-B18F-AB7C2D6C778F}"/>
    <cellStyle name="Normal 4 3 2 2 2 2 5 3" xfId="5987" xr:uid="{00000000-0005-0000-0000-00002A140000}"/>
    <cellStyle name="Normal 4 3 2 2 2 2 5 3 2" xfId="14416" xr:uid="{4DC3D6C0-1580-4631-9E02-261D007559B3}"/>
    <cellStyle name="Normal 4 3 2 2 2 2 5 3 3" xfId="22844" xr:uid="{F39F31E5-AB8D-46D2-97A0-B998A8604921}"/>
    <cellStyle name="Normal 4 3 2 2 2 2 5 4" xfId="10198" xr:uid="{D2BE7475-50C9-4E75-B6AC-6DC8DB41C1B0}"/>
    <cellStyle name="Normal 4 3 2 2 2 2 5 5" xfId="18627" xr:uid="{2926DBEE-BC44-4DCA-A951-D13E8C5D344D}"/>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2 2 2" xfId="16974" xr:uid="{B83D2119-811F-44DA-A004-F6D9B98943D3}"/>
    <cellStyle name="Normal 4 3 2 2 2 2 6 2 2 3" xfId="25402" xr:uid="{FD54AA39-1876-4304-ABD0-6874D33033D6}"/>
    <cellStyle name="Normal 4 3 2 2 2 2 6 2 3" xfId="12756" xr:uid="{01B9DE22-76DA-4194-A869-717E398F194C}"/>
    <cellStyle name="Normal 4 3 2 2 2 2 6 2 4" xfId="21185" xr:uid="{0699FFD3-6103-4D16-B779-D9D4A478DAE3}"/>
    <cellStyle name="Normal 4 3 2 2 2 2 6 3" xfId="6400" xr:uid="{00000000-0005-0000-0000-00002E140000}"/>
    <cellStyle name="Normal 4 3 2 2 2 2 6 3 2" xfId="14829" xr:uid="{6B56E06C-A490-42E0-BFB6-E9C63E049830}"/>
    <cellStyle name="Normal 4 3 2 2 2 2 6 3 3" xfId="23257" xr:uid="{82EDB250-C240-4543-B3AC-40479661C87A}"/>
    <cellStyle name="Normal 4 3 2 2 2 2 6 4" xfId="10611" xr:uid="{74F8D827-309F-4925-94FE-7FDF90292D0E}"/>
    <cellStyle name="Normal 4 3 2 2 2 2 6 5" xfId="19040" xr:uid="{A828B9E6-DFCC-4959-9F8B-E551A6FCEF01}"/>
    <cellStyle name="Normal 4 3 2 2 2 2 7" xfId="2528" xr:uid="{00000000-0005-0000-0000-00002F140000}"/>
    <cellStyle name="Normal 4 3 2 2 2 2 7 2" xfId="6813" xr:uid="{00000000-0005-0000-0000-000030140000}"/>
    <cellStyle name="Normal 4 3 2 2 2 2 7 2 2" xfId="15242" xr:uid="{94785498-75C5-48F2-A130-889816216A40}"/>
    <cellStyle name="Normal 4 3 2 2 2 2 7 2 3" xfId="23670" xr:uid="{28242542-6751-43F0-AD44-07CB0B965383}"/>
    <cellStyle name="Normal 4 3 2 2 2 2 7 3" xfId="11024" xr:uid="{C8B1BFA0-FF36-4730-90F0-DFB5E0582055}"/>
    <cellStyle name="Normal 4 3 2 2 2 2 7 4" xfId="19453" xr:uid="{BF5FEE9F-5566-431C-B5CF-6DC2A3FE8EC0}"/>
    <cellStyle name="Normal 4 3 2 2 2 2 8" xfId="4748" xr:uid="{00000000-0005-0000-0000-000031140000}"/>
    <cellStyle name="Normal 4 3 2 2 2 2 8 2" xfId="13177" xr:uid="{C7D21248-3491-4DF7-A357-D220869463A5}"/>
    <cellStyle name="Normal 4 3 2 2 2 2 8 3" xfId="21605" xr:uid="{1599328C-38C0-44F7-AC43-C6316199A79A}"/>
    <cellStyle name="Normal 4 3 2 2 2 2 9" xfId="8959" xr:uid="{22D72A91-4266-4B96-A3FF-7625FC63D399}"/>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2 2 2" xfId="15737" xr:uid="{4DC66A98-7B86-4AE2-B30A-3E7EF3D29525}"/>
    <cellStyle name="Normal 4 3 2 2 2 3 2 2 2 3" xfId="24165" xr:uid="{181B5007-B02E-43CE-9610-1A14FEAA062F}"/>
    <cellStyle name="Normal 4 3 2 2 2 3 2 2 3" xfId="11519" xr:uid="{90CFF0EE-686A-4EF1-B810-E3A47DE70CE7}"/>
    <cellStyle name="Normal 4 3 2 2 2 3 2 2 4" xfId="19948" xr:uid="{10223132-1F7A-4C87-9DBF-F9C6A22AB1F7}"/>
    <cellStyle name="Normal 4 3 2 2 2 3 2 3" xfId="5163" xr:uid="{00000000-0005-0000-0000-000036140000}"/>
    <cellStyle name="Normal 4 3 2 2 2 3 2 3 2" xfId="13592" xr:uid="{C25D6F13-87F7-4EFF-A1D0-8622A1F369C3}"/>
    <cellStyle name="Normal 4 3 2 2 2 3 2 3 3" xfId="22020" xr:uid="{13CD056F-99A9-41C5-BFF2-9C62AEA94E17}"/>
    <cellStyle name="Normal 4 3 2 2 2 3 2 4" xfId="9374" xr:uid="{2C6DB2BA-97BB-4637-A8FB-639759C5EACF}"/>
    <cellStyle name="Normal 4 3 2 2 2 3 2 5" xfId="17803" xr:uid="{78EA1EA9-D3C5-40F1-A94A-C006C11ABD1A}"/>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2 2 2" xfId="16150" xr:uid="{9A193574-1350-4C6F-BBCB-7B1E68908C6D}"/>
    <cellStyle name="Normal 4 3 2 2 2 3 3 2 2 3" xfId="24578" xr:uid="{8481C5F9-FB71-48FF-A0F0-341A635D4175}"/>
    <cellStyle name="Normal 4 3 2 2 2 3 3 2 3" xfId="11932" xr:uid="{AADEC8FD-1BEA-40A9-A3BB-F53333778E2D}"/>
    <cellStyle name="Normal 4 3 2 2 2 3 3 2 4" xfId="20361" xr:uid="{BDE6B3E8-9C52-46CB-838A-6086162EADBA}"/>
    <cellStyle name="Normal 4 3 2 2 2 3 3 3" xfId="5576" xr:uid="{00000000-0005-0000-0000-00003A140000}"/>
    <cellStyle name="Normal 4 3 2 2 2 3 3 3 2" xfId="14005" xr:uid="{6888994B-6E5C-40E7-A360-85489EE66F57}"/>
    <cellStyle name="Normal 4 3 2 2 2 3 3 3 3" xfId="22433" xr:uid="{E4C9942E-AE39-4203-BD9A-F1C66657C88F}"/>
    <cellStyle name="Normal 4 3 2 2 2 3 3 4" xfId="9787" xr:uid="{FF0B3CF3-9967-4123-9651-133D389B5A2E}"/>
    <cellStyle name="Normal 4 3 2 2 2 3 3 5" xfId="18216" xr:uid="{AA5DB214-BFE8-466A-A527-1E8D8F53AD5D}"/>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2 2 2" xfId="16563" xr:uid="{63845924-3E0F-4577-9F17-4585F819EDCB}"/>
    <cellStyle name="Normal 4 3 2 2 2 3 4 2 2 3" xfId="24991" xr:uid="{51EF9B85-6CA7-4EDB-B76D-D82528D67A68}"/>
    <cellStyle name="Normal 4 3 2 2 2 3 4 2 3" xfId="12345" xr:uid="{19C72AC4-9CD4-478A-8729-E18A1427666A}"/>
    <cellStyle name="Normal 4 3 2 2 2 3 4 2 4" xfId="20774" xr:uid="{F714723D-2012-4AEC-A1A7-C4719F918357}"/>
    <cellStyle name="Normal 4 3 2 2 2 3 4 3" xfId="5989" xr:uid="{00000000-0005-0000-0000-00003E140000}"/>
    <cellStyle name="Normal 4 3 2 2 2 3 4 3 2" xfId="14418" xr:uid="{E1B638D7-3526-41DE-8ACE-01269EF7F3EE}"/>
    <cellStyle name="Normal 4 3 2 2 2 3 4 3 3" xfId="22846" xr:uid="{3AC9FBA7-E760-4287-8973-08266BC4A02C}"/>
    <cellStyle name="Normal 4 3 2 2 2 3 4 4" xfId="10200" xr:uid="{1C3DBE40-33C4-4B04-BBEA-01127491660B}"/>
    <cellStyle name="Normal 4 3 2 2 2 3 4 5" xfId="18629" xr:uid="{A0A5C492-6C80-492B-ADD9-B31D3234B95B}"/>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2 2 2" xfId="16976" xr:uid="{D2006AB0-18CB-4E88-9C74-B07E5621D9FE}"/>
    <cellStyle name="Normal 4 3 2 2 2 3 5 2 2 3" xfId="25404" xr:uid="{BFFE7CDA-51E2-40A1-8B96-B27D6C8139BD}"/>
    <cellStyle name="Normal 4 3 2 2 2 3 5 2 3" xfId="12758" xr:uid="{3553ED6C-828B-45C6-85CB-3F8DDF716555}"/>
    <cellStyle name="Normal 4 3 2 2 2 3 5 2 4" xfId="21187" xr:uid="{00828E44-CDF0-41EE-87CC-28D09AF45522}"/>
    <cellStyle name="Normal 4 3 2 2 2 3 5 3" xfId="6402" xr:uid="{00000000-0005-0000-0000-000042140000}"/>
    <cellStyle name="Normal 4 3 2 2 2 3 5 3 2" xfId="14831" xr:uid="{91E916D4-E14F-4441-8CB4-3315836CF9FF}"/>
    <cellStyle name="Normal 4 3 2 2 2 3 5 3 3" xfId="23259" xr:uid="{57B26D20-91E0-4A00-B800-676F34B05531}"/>
    <cellStyle name="Normal 4 3 2 2 2 3 5 4" xfId="10613" xr:uid="{157BB58B-D6D8-440E-AD9B-454BD521AAB4}"/>
    <cellStyle name="Normal 4 3 2 2 2 3 5 5" xfId="19042" xr:uid="{8EB2BB41-540C-42F3-9AB2-887581CE70C1}"/>
    <cellStyle name="Normal 4 3 2 2 2 3 6" xfId="2530" xr:uid="{00000000-0005-0000-0000-000043140000}"/>
    <cellStyle name="Normal 4 3 2 2 2 3 6 2" xfId="6815" xr:uid="{00000000-0005-0000-0000-000044140000}"/>
    <cellStyle name="Normal 4 3 2 2 2 3 6 2 2" xfId="15244" xr:uid="{2A086AAF-6875-4105-8EE1-906A8CF5FCB0}"/>
    <cellStyle name="Normal 4 3 2 2 2 3 6 2 3" xfId="23672" xr:uid="{471D3F1D-86C3-4F60-BEA7-4BB9A395EFC9}"/>
    <cellStyle name="Normal 4 3 2 2 2 3 6 3" xfId="11026" xr:uid="{31F3B68D-47CC-4375-AF45-72CF205975E2}"/>
    <cellStyle name="Normal 4 3 2 2 2 3 6 4" xfId="19455" xr:uid="{26398F13-4CD2-435C-8431-4D38AC490861}"/>
    <cellStyle name="Normal 4 3 2 2 2 3 7" xfId="4750" xr:uid="{00000000-0005-0000-0000-000045140000}"/>
    <cellStyle name="Normal 4 3 2 2 2 3 7 2" xfId="13179" xr:uid="{AB1740DE-83DE-495B-B0CA-61B5BCDA7408}"/>
    <cellStyle name="Normal 4 3 2 2 2 3 7 3" xfId="21607" xr:uid="{5DDEFD51-FA04-41E5-BE5F-37023F11C923}"/>
    <cellStyle name="Normal 4 3 2 2 2 3 8" xfId="8961" xr:uid="{4C506CC6-FF0B-461C-A3F4-3B26E584BA22}"/>
    <cellStyle name="Normal 4 3 2 2 2 3 9" xfId="17390" xr:uid="{AE354DF1-A092-4BAB-BA57-A60880DB30BF}"/>
    <cellStyle name="Normal 4 3 2 2 2 4" xfId="845" xr:uid="{00000000-0005-0000-0000-000046140000}"/>
    <cellStyle name="Normal 4 3 2 2 2 4 2" xfId="3081" xr:uid="{00000000-0005-0000-0000-000047140000}"/>
    <cellStyle name="Normal 4 3 2 2 2 4 2 2" xfId="7305" xr:uid="{00000000-0005-0000-0000-000048140000}"/>
    <cellStyle name="Normal 4 3 2 2 2 4 2 2 2" xfId="15734" xr:uid="{B25AC4A6-4095-4401-BF30-FAE4CFB5B42F}"/>
    <cellStyle name="Normal 4 3 2 2 2 4 2 2 3" xfId="24162" xr:uid="{0C60ED34-C4AF-48F3-B7DC-0A987A766320}"/>
    <cellStyle name="Normal 4 3 2 2 2 4 2 3" xfId="11516" xr:uid="{25671D9E-FBFC-4802-A1BC-F133D3EEFD80}"/>
    <cellStyle name="Normal 4 3 2 2 2 4 2 4" xfId="19945" xr:uid="{7651F58B-137B-4F24-A9A1-6903DB716E75}"/>
    <cellStyle name="Normal 4 3 2 2 2 4 3" xfId="5160" xr:uid="{00000000-0005-0000-0000-000049140000}"/>
    <cellStyle name="Normal 4 3 2 2 2 4 3 2" xfId="13589" xr:uid="{3F144932-55BB-4006-B976-9141557D673B}"/>
    <cellStyle name="Normal 4 3 2 2 2 4 3 3" xfId="22017" xr:uid="{CD72027A-9491-48B1-88B1-D5078656C0F9}"/>
    <cellStyle name="Normal 4 3 2 2 2 4 4" xfId="9371" xr:uid="{8874D499-6E91-4DAF-9032-DF6663E57A54}"/>
    <cellStyle name="Normal 4 3 2 2 2 4 5" xfId="17800" xr:uid="{7DA5C437-0865-437D-A95F-AFBAFA115DDA}"/>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2 2 2" xfId="16147" xr:uid="{164C6488-524C-4C27-BA1E-AD176CF616DD}"/>
    <cellStyle name="Normal 4 3 2 2 2 5 2 2 3" xfId="24575" xr:uid="{59E24840-0A5B-4E0F-B896-D5F15816EF39}"/>
    <cellStyle name="Normal 4 3 2 2 2 5 2 3" xfId="11929" xr:uid="{18E14DC9-34E3-4B32-9F0E-3640D2A848D2}"/>
    <cellStyle name="Normal 4 3 2 2 2 5 2 4" xfId="20358" xr:uid="{FB6E169C-EC11-45BF-AE57-B136A64C9F1E}"/>
    <cellStyle name="Normal 4 3 2 2 2 5 3" xfId="5573" xr:uid="{00000000-0005-0000-0000-00004D140000}"/>
    <cellStyle name="Normal 4 3 2 2 2 5 3 2" xfId="14002" xr:uid="{020D0221-78F5-4273-9743-29DB280DE64C}"/>
    <cellStyle name="Normal 4 3 2 2 2 5 3 3" xfId="22430" xr:uid="{8DB5F3A7-079B-433D-8CC9-8847D46ED9DF}"/>
    <cellStyle name="Normal 4 3 2 2 2 5 4" xfId="9784" xr:uid="{06E1E731-AD2C-484D-99D0-F7FA82A29735}"/>
    <cellStyle name="Normal 4 3 2 2 2 5 5" xfId="18213" xr:uid="{FEC9492A-7C79-4439-B012-00DB27607FAC}"/>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2 2 2" xfId="16560" xr:uid="{DC4145F3-A65F-4273-80DB-F3EDF622F8C3}"/>
    <cellStyle name="Normal 4 3 2 2 2 6 2 2 3" xfId="24988" xr:uid="{0F8A568F-EBCE-4721-9BCE-FA3BC81EF79D}"/>
    <cellStyle name="Normal 4 3 2 2 2 6 2 3" xfId="12342" xr:uid="{7731256B-304D-48DB-8328-D8A4ED08E712}"/>
    <cellStyle name="Normal 4 3 2 2 2 6 2 4" xfId="20771" xr:uid="{9AAD384F-5E2A-477A-96D1-C1349979DB66}"/>
    <cellStyle name="Normal 4 3 2 2 2 6 3" xfId="5986" xr:uid="{00000000-0005-0000-0000-000051140000}"/>
    <cellStyle name="Normal 4 3 2 2 2 6 3 2" xfId="14415" xr:uid="{BA40D2C1-E92C-4B05-AF21-61959C12974C}"/>
    <cellStyle name="Normal 4 3 2 2 2 6 3 3" xfId="22843" xr:uid="{FBA14145-2F19-4B9E-829D-4AC547378E88}"/>
    <cellStyle name="Normal 4 3 2 2 2 6 4" xfId="10197" xr:uid="{E27F373C-643F-46EC-8D2C-F259DF8259EB}"/>
    <cellStyle name="Normal 4 3 2 2 2 6 5" xfId="18626" xr:uid="{E7CCA817-FA54-460D-93C3-BE0D19BFEE2C}"/>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2 2 2" xfId="16973" xr:uid="{820078E7-DB14-4ABC-B0A3-2C815C2CA5B5}"/>
    <cellStyle name="Normal 4 3 2 2 2 7 2 2 3" xfId="25401" xr:uid="{AD29FF85-48C7-4E50-99C1-E4FD427BA073}"/>
    <cellStyle name="Normal 4 3 2 2 2 7 2 3" xfId="12755" xr:uid="{394E2CCA-AEA9-4119-8D7E-02C1B78FEAA2}"/>
    <cellStyle name="Normal 4 3 2 2 2 7 2 4" xfId="21184" xr:uid="{A99A93B2-FEF8-4F10-8445-97287E4D5C5B}"/>
    <cellStyle name="Normal 4 3 2 2 2 7 3" xfId="6399" xr:uid="{00000000-0005-0000-0000-000055140000}"/>
    <cellStyle name="Normal 4 3 2 2 2 7 3 2" xfId="14828" xr:uid="{6277DCB7-B26B-40B1-8AE2-ECC605B7454E}"/>
    <cellStyle name="Normal 4 3 2 2 2 7 3 3" xfId="23256" xr:uid="{CA98B886-31CD-4FE0-9668-5C31099AAC62}"/>
    <cellStyle name="Normal 4 3 2 2 2 7 4" xfId="10610" xr:uid="{A56F0298-8A06-4CF7-ABD5-EB50AB75F838}"/>
    <cellStyle name="Normal 4 3 2 2 2 7 5" xfId="19039" xr:uid="{4E8A50D4-91B9-485C-B312-3B8D75E78C5C}"/>
    <cellStyle name="Normal 4 3 2 2 2 8" xfId="2527" xr:uid="{00000000-0005-0000-0000-000056140000}"/>
    <cellStyle name="Normal 4 3 2 2 2 8 2" xfId="6812" xr:uid="{00000000-0005-0000-0000-000057140000}"/>
    <cellStyle name="Normal 4 3 2 2 2 8 2 2" xfId="15241" xr:uid="{A117E4EE-979A-48BC-A4D6-C02257969F7D}"/>
    <cellStyle name="Normal 4 3 2 2 2 8 2 3" xfId="23669" xr:uid="{FDDA9109-8BF2-4CCE-BC08-DEA4D2402DD7}"/>
    <cellStyle name="Normal 4 3 2 2 2 8 3" xfId="11023" xr:uid="{248B3068-BA8E-481A-BA91-4B64FBF2E550}"/>
    <cellStyle name="Normal 4 3 2 2 2 8 4" xfId="19452" xr:uid="{30B9471D-6BEA-409F-BEFF-60F8F7640A7A}"/>
    <cellStyle name="Normal 4 3 2 2 2 9" xfId="4747" xr:uid="{00000000-0005-0000-0000-000058140000}"/>
    <cellStyle name="Normal 4 3 2 2 2 9 2" xfId="13176" xr:uid="{54892F7B-F0AB-4089-8B1F-977471593778}"/>
    <cellStyle name="Normal 4 3 2 2 2 9 3" xfId="21604" xr:uid="{756721B5-1C8D-434A-BD77-4B644B4E1D7C}"/>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10" xfId="8962" xr:uid="{A1A59ED8-A1D2-4560-8F2D-60B520032B62}"/>
    <cellStyle name="Normal 4 3 3 11" xfId="17391" xr:uid="{17DC275B-4730-4226-BD63-4034521C5835}"/>
    <cellStyle name="Normal 4 3 3 2" xfId="375" xr:uid="{00000000-0005-0000-0000-00005D140000}"/>
    <cellStyle name="Normal 4 3 3 2 10" xfId="17392" xr:uid="{0B1D7CD2-6D96-4916-8515-2B0E09203914}"/>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2 2 2" xfId="15740" xr:uid="{407686F3-535B-4C57-9C35-455B8C35E4B1}"/>
    <cellStyle name="Normal 4 3 3 2 2 2 2 2 3" xfId="24168" xr:uid="{78639610-3D60-419E-BF87-988F73E687BD}"/>
    <cellStyle name="Normal 4 3 3 2 2 2 2 3" xfId="11522" xr:uid="{E13C981E-3DE0-43C0-B109-A53BEAB1F9C6}"/>
    <cellStyle name="Normal 4 3 3 2 2 2 2 4" xfId="19951" xr:uid="{A3824C17-68D0-48F6-99D1-0E4B3E6D7909}"/>
    <cellStyle name="Normal 4 3 3 2 2 2 3" xfId="5166" xr:uid="{00000000-0005-0000-0000-000062140000}"/>
    <cellStyle name="Normal 4 3 3 2 2 2 3 2" xfId="13595" xr:uid="{698E5C3E-A666-46F3-B98E-A41B24FBADD6}"/>
    <cellStyle name="Normal 4 3 3 2 2 2 3 3" xfId="22023" xr:uid="{E4BF8AF0-1EED-43EA-8450-090562546909}"/>
    <cellStyle name="Normal 4 3 3 2 2 2 4" xfId="9377" xr:uid="{93314A2A-8310-4AEF-9FEC-8ECDFAEE04DF}"/>
    <cellStyle name="Normal 4 3 3 2 2 2 5" xfId="17806" xr:uid="{56FCF337-A08C-46A7-8DBA-0FD6843E5734}"/>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2 2 2" xfId="16153" xr:uid="{C396B486-5A2D-40E2-9788-1CB7C6DE4DD1}"/>
    <cellStyle name="Normal 4 3 3 2 2 3 2 2 3" xfId="24581" xr:uid="{17B333DB-48A9-4B38-937B-A1969DF6B9FC}"/>
    <cellStyle name="Normal 4 3 3 2 2 3 2 3" xfId="11935" xr:uid="{FBC3E469-53ED-4608-9BC3-177F9C82B4E4}"/>
    <cellStyle name="Normal 4 3 3 2 2 3 2 4" xfId="20364" xr:uid="{C00937C7-3102-445E-8C4C-BBACFDA08909}"/>
    <cellStyle name="Normal 4 3 3 2 2 3 3" xfId="5579" xr:uid="{00000000-0005-0000-0000-000066140000}"/>
    <cellStyle name="Normal 4 3 3 2 2 3 3 2" xfId="14008" xr:uid="{442847EB-A663-4326-BA12-9B8294D00421}"/>
    <cellStyle name="Normal 4 3 3 2 2 3 3 3" xfId="22436" xr:uid="{3D17F6CD-DAE8-4FC6-B48E-44DBE95C345F}"/>
    <cellStyle name="Normal 4 3 3 2 2 3 4" xfId="9790" xr:uid="{403294BC-033E-4EE7-9D00-38AE740FDB42}"/>
    <cellStyle name="Normal 4 3 3 2 2 3 5" xfId="18219" xr:uid="{99B94A2C-5D4A-4BF9-8883-BEA79B8A7E9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2 2 2" xfId="16566" xr:uid="{E01071D2-B344-44FA-87AF-C23785BB137C}"/>
    <cellStyle name="Normal 4 3 3 2 2 4 2 2 3" xfId="24994" xr:uid="{B044D412-D37C-46C2-85F7-99C425699CE0}"/>
    <cellStyle name="Normal 4 3 3 2 2 4 2 3" xfId="12348" xr:uid="{0204BB7B-A028-4BF2-A193-944566F813EC}"/>
    <cellStyle name="Normal 4 3 3 2 2 4 2 4" xfId="20777" xr:uid="{B9D6CD8C-95EF-4CC7-A07C-04EEA48A9450}"/>
    <cellStyle name="Normal 4 3 3 2 2 4 3" xfId="5992" xr:uid="{00000000-0005-0000-0000-00006A140000}"/>
    <cellStyle name="Normal 4 3 3 2 2 4 3 2" xfId="14421" xr:uid="{7368E1DA-BAEE-4EBB-A764-A323DBB06358}"/>
    <cellStyle name="Normal 4 3 3 2 2 4 3 3" xfId="22849" xr:uid="{61BD2AEA-35DA-4CD0-9D2C-4B3007D44707}"/>
    <cellStyle name="Normal 4 3 3 2 2 4 4" xfId="10203" xr:uid="{40B99ABF-A954-4DBF-BD9D-8E712F565C7A}"/>
    <cellStyle name="Normal 4 3 3 2 2 4 5" xfId="18632" xr:uid="{0A2CECC6-8533-4339-ABFD-C236375D0A86}"/>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2 2 2" xfId="16979" xr:uid="{3EC32DEF-6BA0-4F5E-B556-0587D04E0C9B}"/>
    <cellStyle name="Normal 4 3 3 2 2 5 2 2 3" xfId="25407" xr:uid="{7163C889-175D-437A-A470-6A3DA94C93A1}"/>
    <cellStyle name="Normal 4 3 3 2 2 5 2 3" xfId="12761" xr:uid="{C8A1698F-AF49-4441-B307-8378015CBADD}"/>
    <cellStyle name="Normal 4 3 3 2 2 5 2 4" xfId="21190" xr:uid="{A4B2B7BB-E3A2-4168-B15B-2F5891DD7CE6}"/>
    <cellStyle name="Normal 4 3 3 2 2 5 3" xfId="6405" xr:uid="{00000000-0005-0000-0000-00006E140000}"/>
    <cellStyle name="Normal 4 3 3 2 2 5 3 2" xfId="14834" xr:uid="{5F03BF41-FEDC-4679-B05C-EFA0ED2C6148}"/>
    <cellStyle name="Normal 4 3 3 2 2 5 3 3" xfId="23262" xr:uid="{755B0C6F-89F8-4B75-AAFE-3CE423D8D935}"/>
    <cellStyle name="Normal 4 3 3 2 2 5 4" xfId="10616" xr:uid="{D89B7B79-E6BE-43BF-A40E-429D7A168806}"/>
    <cellStyle name="Normal 4 3 3 2 2 5 5" xfId="19045" xr:uid="{5416C32B-4531-42E5-BDFD-DDD7B00F940D}"/>
    <cellStyle name="Normal 4 3 3 2 2 6" xfId="2533" xr:uid="{00000000-0005-0000-0000-00006F140000}"/>
    <cellStyle name="Normal 4 3 3 2 2 6 2" xfId="6818" xr:uid="{00000000-0005-0000-0000-000070140000}"/>
    <cellStyle name="Normal 4 3 3 2 2 6 2 2" xfId="15247" xr:uid="{9E373968-AA52-4287-91A0-669633FF55BD}"/>
    <cellStyle name="Normal 4 3 3 2 2 6 2 3" xfId="23675" xr:uid="{8EE17A7C-1688-4E6A-83A3-C1493740425B}"/>
    <cellStyle name="Normal 4 3 3 2 2 6 3" xfId="11029" xr:uid="{6F7306C2-3629-4EE7-9227-FEB24B540AA7}"/>
    <cellStyle name="Normal 4 3 3 2 2 6 4" xfId="19458" xr:uid="{AFEF113C-5A69-4DAC-9B98-E61A985C7C8B}"/>
    <cellStyle name="Normal 4 3 3 2 2 7" xfId="4753" xr:uid="{00000000-0005-0000-0000-000071140000}"/>
    <cellStyle name="Normal 4 3 3 2 2 7 2" xfId="13182" xr:uid="{A91FEB6F-58EE-4D89-ADA0-E6252FC7EFEA}"/>
    <cellStyle name="Normal 4 3 3 2 2 7 3" xfId="21610" xr:uid="{11A40D31-A724-4486-91C2-8B8752629ACC}"/>
    <cellStyle name="Normal 4 3 3 2 2 8" xfId="8964" xr:uid="{714B6204-C106-4AB1-A832-53184201D326}"/>
    <cellStyle name="Normal 4 3 3 2 2 9" xfId="17393" xr:uid="{E72F96BA-1EE9-4552-909E-355FB4FDC290}"/>
    <cellStyle name="Normal 4 3 3 2 3" xfId="851" xr:uid="{00000000-0005-0000-0000-000072140000}"/>
    <cellStyle name="Normal 4 3 3 2 3 2" xfId="3086" xr:uid="{00000000-0005-0000-0000-000073140000}"/>
    <cellStyle name="Normal 4 3 3 2 3 2 2" xfId="7310" xr:uid="{00000000-0005-0000-0000-000074140000}"/>
    <cellStyle name="Normal 4 3 3 2 3 2 2 2" xfId="15739" xr:uid="{2B88044C-9C0B-4E40-80F4-5B133E144B5E}"/>
    <cellStyle name="Normal 4 3 3 2 3 2 2 3" xfId="24167" xr:uid="{DEF69382-D965-4538-A71E-B8D12C3A9195}"/>
    <cellStyle name="Normal 4 3 3 2 3 2 3" xfId="11521" xr:uid="{DDCC70CD-47B6-4AE6-839A-2CA312EBD11A}"/>
    <cellStyle name="Normal 4 3 3 2 3 2 4" xfId="19950" xr:uid="{CC0233C4-E0C1-43F3-982D-330E07376470}"/>
    <cellStyle name="Normal 4 3 3 2 3 3" xfId="5165" xr:uid="{00000000-0005-0000-0000-000075140000}"/>
    <cellStyle name="Normal 4 3 3 2 3 3 2" xfId="13594" xr:uid="{F5522B3E-AC98-431E-B907-8DA730C9BACA}"/>
    <cellStyle name="Normal 4 3 3 2 3 3 3" xfId="22022" xr:uid="{C7D5425E-77E7-4F48-A334-FD1573591C5D}"/>
    <cellStyle name="Normal 4 3 3 2 3 4" xfId="9376" xr:uid="{4CD86549-0643-4B1D-9581-BFA74023050C}"/>
    <cellStyle name="Normal 4 3 3 2 3 5" xfId="17805" xr:uid="{D64F7BBA-C4A1-4A8C-B559-6DE7F4C5E79C}"/>
    <cellStyle name="Normal 4 3 3 2 4" xfId="1269" xr:uid="{00000000-0005-0000-0000-000076140000}"/>
    <cellStyle name="Normal 4 3 3 2 4 2" xfId="3499" xr:uid="{00000000-0005-0000-0000-000077140000}"/>
    <cellStyle name="Normal 4 3 3 2 4 2 2" xfId="7723" xr:uid="{00000000-0005-0000-0000-000078140000}"/>
    <cellStyle name="Normal 4 3 3 2 4 2 2 2" xfId="16152" xr:uid="{F29B62ED-4BBB-4A1F-B576-BC682C6D0DF9}"/>
    <cellStyle name="Normal 4 3 3 2 4 2 2 3" xfId="24580" xr:uid="{2656D598-80B6-4E46-A506-90E0E99DB710}"/>
    <cellStyle name="Normal 4 3 3 2 4 2 3" xfId="11934" xr:uid="{34BFE4EF-AC4A-4115-89D4-12CFE9B6F9E0}"/>
    <cellStyle name="Normal 4 3 3 2 4 2 4" xfId="20363" xr:uid="{5FF9F9ED-FC6F-4151-9687-25EC1550EA84}"/>
    <cellStyle name="Normal 4 3 3 2 4 3" xfId="5578" xr:uid="{00000000-0005-0000-0000-000079140000}"/>
    <cellStyle name="Normal 4 3 3 2 4 3 2" xfId="14007" xr:uid="{F3905BC8-7B04-4C83-885F-A19B4CAA3884}"/>
    <cellStyle name="Normal 4 3 3 2 4 3 3" xfId="22435" xr:uid="{1396FFA8-0E0B-4191-9D3B-3E8EE55776E5}"/>
    <cellStyle name="Normal 4 3 3 2 4 4" xfId="9789" xr:uid="{958EE36A-9616-4E55-AC71-00B7CDB6CF3C}"/>
    <cellStyle name="Normal 4 3 3 2 4 5" xfId="18218" xr:uid="{0ED47230-4E92-44B2-80F3-D6CDBC93E30F}"/>
    <cellStyle name="Normal 4 3 3 2 5" xfId="1682" xr:uid="{00000000-0005-0000-0000-00007A140000}"/>
    <cellStyle name="Normal 4 3 3 2 5 2" xfId="3912" xr:uid="{00000000-0005-0000-0000-00007B140000}"/>
    <cellStyle name="Normal 4 3 3 2 5 2 2" xfId="8136" xr:uid="{00000000-0005-0000-0000-00007C140000}"/>
    <cellStyle name="Normal 4 3 3 2 5 2 2 2" xfId="16565" xr:uid="{72657185-CB75-4E54-A25C-269E58AD0DCA}"/>
    <cellStyle name="Normal 4 3 3 2 5 2 2 3" xfId="24993" xr:uid="{0A845D79-CAF5-4E86-B555-6B924AB1F92F}"/>
    <cellStyle name="Normal 4 3 3 2 5 2 3" xfId="12347" xr:uid="{92D710FB-6069-4FEF-95D7-1E00CB1CEB82}"/>
    <cellStyle name="Normal 4 3 3 2 5 2 4" xfId="20776" xr:uid="{D0B248BE-8805-4230-9398-312EC91EBED1}"/>
    <cellStyle name="Normal 4 3 3 2 5 3" xfId="5991" xr:uid="{00000000-0005-0000-0000-00007D140000}"/>
    <cellStyle name="Normal 4 3 3 2 5 3 2" xfId="14420" xr:uid="{3B72A992-1556-4C1C-828E-E49221D34AD5}"/>
    <cellStyle name="Normal 4 3 3 2 5 3 3" xfId="22848" xr:uid="{A6347875-3442-44A9-85DD-4B42D1A5CBC9}"/>
    <cellStyle name="Normal 4 3 3 2 5 4" xfId="10202" xr:uid="{0810A005-DF3A-43BC-907D-C14E663C26B7}"/>
    <cellStyle name="Normal 4 3 3 2 5 5" xfId="18631" xr:uid="{620B5A74-A30E-4DCA-B90A-2384536A67CF}"/>
    <cellStyle name="Normal 4 3 3 2 6" xfId="2096" xr:uid="{00000000-0005-0000-0000-00007E140000}"/>
    <cellStyle name="Normal 4 3 3 2 6 2" xfId="4325" xr:uid="{00000000-0005-0000-0000-00007F140000}"/>
    <cellStyle name="Normal 4 3 3 2 6 2 2" xfId="8549" xr:uid="{00000000-0005-0000-0000-000080140000}"/>
    <cellStyle name="Normal 4 3 3 2 6 2 2 2" xfId="16978" xr:uid="{0F62E102-AB98-4506-AF76-4C0920D7B8E7}"/>
    <cellStyle name="Normal 4 3 3 2 6 2 2 3" xfId="25406" xr:uid="{ACECBA52-0EBE-4DD5-AF90-172D9505FC33}"/>
    <cellStyle name="Normal 4 3 3 2 6 2 3" xfId="12760" xr:uid="{CA9034AA-E06A-452F-B56C-8FA3265805BF}"/>
    <cellStyle name="Normal 4 3 3 2 6 2 4" xfId="21189" xr:uid="{C6283EB9-9518-4503-994B-04D8A583D5F0}"/>
    <cellStyle name="Normal 4 3 3 2 6 3" xfId="6404" xr:uid="{00000000-0005-0000-0000-000081140000}"/>
    <cellStyle name="Normal 4 3 3 2 6 3 2" xfId="14833" xr:uid="{38FA82DE-8D27-4EFC-9D83-BB9D0918215B}"/>
    <cellStyle name="Normal 4 3 3 2 6 3 3" xfId="23261" xr:uid="{4DF6C2A7-FD43-40CE-A8C1-C35C94E55125}"/>
    <cellStyle name="Normal 4 3 3 2 6 4" xfId="10615" xr:uid="{B28E563D-B120-4F8F-94A3-60EE3ADABB05}"/>
    <cellStyle name="Normal 4 3 3 2 6 5" xfId="19044" xr:uid="{8EA57D65-72C9-4C17-ADCF-E11A4A5162D0}"/>
    <cellStyle name="Normal 4 3 3 2 7" xfId="2532" xr:uid="{00000000-0005-0000-0000-000082140000}"/>
    <cellStyle name="Normal 4 3 3 2 7 2" xfId="6817" xr:uid="{00000000-0005-0000-0000-000083140000}"/>
    <cellStyle name="Normal 4 3 3 2 7 2 2" xfId="15246" xr:uid="{98D4766A-5D2B-4C7C-A46C-9A1A80A0CF55}"/>
    <cellStyle name="Normal 4 3 3 2 7 2 3" xfId="23674" xr:uid="{FEABD730-F4FE-4593-9E07-A5D8E4D04AA9}"/>
    <cellStyle name="Normal 4 3 3 2 7 3" xfId="11028" xr:uid="{E8ACC1CB-6BFC-4C87-AE3E-DB6E00CC8696}"/>
    <cellStyle name="Normal 4 3 3 2 7 4" xfId="19457" xr:uid="{E6CCDC82-FC23-4871-9518-050B39FFCEA1}"/>
    <cellStyle name="Normal 4 3 3 2 8" xfId="4752" xr:uid="{00000000-0005-0000-0000-000084140000}"/>
    <cellStyle name="Normal 4 3 3 2 8 2" xfId="13181" xr:uid="{48C90ACA-3496-4319-818C-6131F3EC67A8}"/>
    <cellStyle name="Normal 4 3 3 2 8 3" xfId="21609" xr:uid="{455767AD-CA65-40B0-8F72-DDACC9217A09}"/>
    <cellStyle name="Normal 4 3 3 2 9" xfId="8963" xr:uid="{25297E3E-8DF8-4D02-8ADB-6B68F1F5FC65}"/>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2 2 2" xfId="15741" xr:uid="{C51AEDAA-115B-439E-8A3A-EC3EB257B169}"/>
    <cellStyle name="Normal 4 3 3 3 2 2 2 3" xfId="24169" xr:uid="{D652A8A9-168D-464C-8D46-DAB975FE7173}"/>
    <cellStyle name="Normal 4 3 3 3 2 2 3" xfId="11523" xr:uid="{0D802452-6458-4E80-BE5D-84C0CDC2BE3A}"/>
    <cellStyle name="Normal 4 3 3 3 2 2 4" xfId="19952" xr:uid="{DB63B52C-B2EF-49E4-B94A-11552231C695}"/>
    <cellStyle name="Normal 4 3 3 3 2 3" xfId="5167" xr:uid="{00000000-0005-0000-0000-000089140000}"/>
    <cellStyle name="Normal 4 3 3 3 2 3 2" xfId="13596" xr:uid="{94BDE501-B1E5-4EDF-ABE9-44224CBFA053}"/>
    <cellStyle name="Normal 4 3 3 3 2 3 3" xfId="22024" xr:uid="{4FA1A6C4-FCED-4036-9D25-0F861438F862}"/>
    <cellStyle name="Normal 4 3 3 3 2 4" xfId="9378" xr:uid="{2C3DD72F-60B1-4DB5-8BA1-A272E58E29DE}"/>
    <cellStyle name="Normal 4 3 3 3 2 5" xfId="17807" xr:uid="{28A49D01-695C-4562-A57B-4EFEC95F7519}"/>
    <cellStyle name="Normal 4 3 3 3 3" xfId="1271" xr:uid="{00000000-0005-0000-0000-00008A140000}"/>
    <cellStyle name="Normal 4 3 3 3 3 2" xfId="3501" xr:uid="{00000000-0005-0000-0000-00008B140000}"/>
    <cellStyle name="Normal 4 3 3 3 3 2 2" xfId="7725" xr:uid="{00000000-0005-0000-0000-00008C140000}"/>
    <cellStyle name="Normal 4 3 3 3 3 2 2 2" xfId="16154" xr:uid="{35A65EF6-41F5-449F-8C2E-BDB5C6C25570}"/>
    <cellStyle name="Normal 4 3 3 3 3 2 2 3" xfId="24582" xr:uid="{B344F650-5E90-4C11-809B-9B622030E3C9}"/>
    <cellStyle name="Normal 4 3 3 3 3 2 3" xfId="11936" xr:uid="{1B40618C-D80A-47BD-AB8C-693FBC560100}"/>
    <cellStyle name="Normal 4 3 3 3 3 2 4" xfId="20365" xr:uid="{D1CC4D49-E8D6-438C-AA03-6C4FFC2D4739}"/>
    <cellStyle name="Normal 4 3 3 3 3 3" xfId="5580" xr:uid="{00000000-0005-0000-0000-00008D140000}"/>
    <cellStyle name="Normal 4 3 3 3 3 3 2" xfId="14009" xr:uid="{B6E4FAF9-A462-4344-89BE-35F68B48678D}"/>
    <cellStyle name="Normal 4 3 3 3 3 3 3" xfId="22437" xr:uid="{19185C27-2BC5-4361-B095-749FA51B7672}"/>
    <cellStyle name="Normal 4 3 3 3 3 4" xfId="9791" xr:uid="{09FE4070-CD03-4748-9F0A-456502790088}"/>
    <cellStyle name="Normal 4 3 3 3 3 5" xfId="18220" xr:uid="{0DBE2714-7CCF-47E8-ACCE-77B08CD664A5}"/>
    <cellStyle name="Normal 4 3 3 3 4" xfId="1684" xr:uid="{00000000-0005-0000-0000-00008E140000}"/>
    <cellStyle name="Normal 4 3 3 3 4 2" xfId="3914" xr:uid="{00000000-0005-0000-0000-00008F140000}"/>
    <cellStyle name="Normal 4 3 3 3 4 2 2" xfId="8138" xr:uid="{00000000-0005-0000-0000-000090140000}"/>
    <cellStyle name="Normal 4 3 3 3 4 2 2 2" xfId="16567" xr:uid="{45B4B5A3-9AFC-40F9-80FF-A59BB913722C}"/>
    <cellStyle name="Normal 4 3 3 3 4 2 2 3" xfId="24995" xr:uid="{50013225-6430-4627-8A2C-8BB13B90D438}"/>
    <cellStyle name="Normal 4 3 3 3 4 2 3" xfId="12349" xr:uid="{717BE8D5-B238-4D20-9707-76A784990376}"/>
    <cellStyle name="Normal 4 3 3 3 4 2 4" xfId="20778" xr:uid="{D4B2B181-DB50-43F1-BCE0-29001078E95F}"/>
    <cellStyle name="Normal 4 3 3 3 4 3" xfId="5993" xr:uid="{00000000-0005-0000-0000-000091140000}"/>
    <cellStyle name="Normal 4 3 3 3 4 3 2" xfId="14422" xr:uid="{6C420667-7C27-4B08-83EE-58C4AEBC9904}"/>
    <cellStyle name="Normal 4 3 3 3 4 3 3" xfId="22850" xr:uid="{463E01C4-BF48-4DAC-9141-F61F086412F3}"/>
    <cellStyle name="Normal 4 3 3 3 4 4" xfId="10204" xr:uid="{41CEBBF9-D083-4810-8693-CB26BAAF998F}"/>
    <cellStyle name="Normal 4 3 3 3 4 5" xfId="18633" xr:uid="{4483054B-A02B-4089-A72A-468679C84B42}"/>
    <cellStyle name="Normal 4 3 3 3 5" xfId="2098" xr:uid="{00000000-0005-0000-0000-000092140000}"/>
    <cellStyle name="Normal 4 3 3 3 5 2" xfId="4327" xr:uid="{00000000-0005-0000-0000-000093140000}"/>
    <cellStyle name="Normal 4 3 3 3 5 2 2" xfId="8551" xr:uid="{00000000-0005-0000-0000-000094140000}"/>
    <cellStyle name="Normal 4 3 3 3 5 2 2 2" xfId="16980" xr:uid="{71D94C8B-833D-4144-942B-BEE9DB2BE710}"/>
    <cellStyle name="Normal 4 3 3 3 5 2 2 3" xfId="25408" xr:uid="{29756B5F-577E-472C-BB13-1512A280172A}"/>
    <cellStyle name="Normal 4 3 3 3 5 2 3" xfId="12762" xr:uid="{62A052A0-CD1C-4783-B275-E37B872587D0}"/>
    <cellStyle name="Normal 4 3 3 3 5 2 4" xfId="21191" xr:uid="{D3FD2BF5-BDE4-4546-95E8-7EB347A68A3F}"/>
    <cellStyle name="Normal 4 3 3 3 5 3" xfId="6406" xr:uid="{00000000-0005-0000-0000-000095140000}"/>
    <cellStyle name="Normal 4 3 3 3 5 3 2" xfId="14835" xr:uid="{A7EA4842-7F8E-450D-9D85-5D4D1C4641F0}"/>
    <cellStyle name="Normal 4 3 3 3 5 3 3" xfId="23263" xr:uid="{6F9B6FCC-5E75-4FD3-AD8A-6B8D92F05409}"/>
    <cellStyle name="Normal 4 3 3 3 5 4" xfId="10617" xr:uid="{099CB4D9-69CE-43A1-9C7D-6F65494FB7F6}"/>
    <cellStyle name="Normal 4 3 3 3 5 5" xfId="19046" xr:uid="{1690132F-7494-4D47-ADCB-3DC12DCF30CF}"/>
    <cellStyle name="Normal 4 3 3 3 6" xfId="2534" xr:uid="{00000000-0005-0000-0000-000096140000}"/>
    <cellStyle name="Normal 4 3 3 3 6 2" xfId="6819" xr:uid="{00000000-0005-0000-0000-000097140000}"/>
    <cellStyle name="Normal 4 3 3 3 6 2 2" xfId="15248" xr:uid="{DF29FFA6-B796-43DB-AF8D-3FD4054E37B7}"/>
    <cellStyle name="Normal 4 3 3 3 6 2 3" xfId="23676" xr:uid="{C6462EAA-7BF5-4D36-A733-4F4264D876CF}"/>
    <cellStyle name="Normal 4 3 3 3 6 3" xfId="11030" xr:uid="{E94EF46B-21C0-4593-837C-5C9025FCB800}"/>
    <cellStyle name="Normal 4 3 3 3 6 4" xfId="19459" xr:uid="{5003FFB5-36D1-4536-97BB-F427639B0312}"/>
    <cellStyle name="Normal 4 3 3 3 7" xfId="4754" xr:uid="{00000000-0005-0000-0000-000098140000}"/>
    <cellStyle name="Normal 4 3 3 3 7 2" xfId="13183" xr:uid="{8E483173-D750-4571-B0D4-D24724E102D3}"/>
    <cellStyle name="Normal 4 3 3 3 7 3" xfId="21611" xr:uid="{A40E5211-D4EF-4918-8CF4-487271971298}"/>
    <cellStyle name="Normal 4 3 3 3 8" xfId="8965" xr:uid="{3282B6C1-837B-422F-8BA6-C0E953D4BAE3}"/>
    <cellStyle name="Normal 4 3 3 3 9" xfId="17394" xr:uid="{2F107149-45E6-40C3-891E-C2686CE9064A}"/>
    <cellStyle name="Normal 4 3 3 4" xfId="850" xr:uid="{00000000-0005-0000-0000-000099140000}"/>
    <cellStyle name="Normal 4 3 3 4 2" xfId="3085" xr:uid="{00000000-0005-0000-0000-00009A140000}"/>
    <cellStyle name="Normal 4 3 3 4 2 2" xfId="7309" xr:uid="{00000000-0005-0000-0000-00009B140000}"/>
    <cellStyle name="Normal 4 3 3 4 2 2 2" xfId="15738" xr:uid="{5ED8804F-3230-4FF7-85A9-3AC4D5BFE688}"/>
    <cellStyle name="Normal 4 3 3 4 2 2 3" xfId="24166" xr:uid="{50C034C3-4B83-488D-BF76-3D51EDB6732B}"/>
    <cellStyle name="Normal 4 3 3 4 2 3" xfId="11520" xr:uid="{AC16404D-20BD-428E-9C62-75990174B964}"/>
    <cellStyle name="Normal 4 3 3 4 2 4" xfId="19949" xr:uid="{BF34781C-295F-4316-8B02-344D9EF8B946}"/>
    <cellStyle name="Normal 4 3 3 4 3" xfId="5164" xr:uid="{00000000-0005-0000-0000-00009C140000}"/>
    <cellStyle name="Normal 4 3 3 4 3 2" xfId="13593" xr:uid="{68C24618-2826-4D2C-BE52-F4B9E2E9EF73}"/>
    <cellStyle name="Normal 4 3 3 4 3 3" xfId="22021" xr:uid="{5ED10E17-B52C-45A4-AD7C-D3555D8A96F8}"/>
    <cellStyle name="Normal 4 3 3 4 4" xfId="9375" xr:uid="{49FD43F3-9C68-4A61-AA32-05B0D3D910CB}"/>
    <cellStyle name="Normal 4 3 3 4 5" xfId="17804" xr:uid="{996B1915-F6C1-44C1-A4FA-85471F658A1C}"/>
    <cellStyle name="Normal 4 3 3 5" xfId="1268" xr:uid="{00000000-0005-0000-0000-00009D140000}"/>
    <cellStyle name="Normal 4 3 3 5 2" xfId="3498" xr:uid="{00000000-0005-0000-0000-00009E140000}"/>
    <cellStyle name="Normal 4 3 3 5 2 2" xfId="7722" xr:uid="{00000000-0005-0000-0000-00009F140000}"/>
    <cellStyle name="Normal 4 3 3 5 2 2 2" xfId="16151" xr:uid="{0EEED8A6-9356-47CC-BB3A-82845E903582}"/>
    <cellStyle name="Normal 4 3 3 5 2 2 3" xfId="24579" xr:uid="{9256F3A6-9096-4C78-9E64-26C2F683E9FA}"/>
    <cellStyle name="Normal 4 3 3 5 2 3" xfId="11933" xr:uid="{F8BDDD3A-7DD7-47F7-8A19-88B445E8329F}"/>
    <cellStyle name="Normal 4 3 3 5 2 4" xfId="20362" xr:uid="{69B5A145-4441-4849-9074-33E8A2059FAB}"/>
    <cellStyle name="Normal 4 3 3 5 3" xfId="5577" xr:uid="{00000000-0005-0000-0000-0000A0140000}"/>
    <cellStyle name="Normal 4 3 3 5 3 2" xfId="14006" xr:uid="{E9B3702C-AEEE-4EB5-BA7F-03D78C656315}"/>
    <cellStyle name="Normal 4 3 3 5 3 3" xfId="22434" xr:uid="{72D8A86E-73B2-4040-AE0B-719237A6B809}"/>
    <cellStyle name="Normal 4 3 3 5 4" xfId="9788" xr:uid="{55A23D7D-CB21-418C-B4D9-C6D1F11BDB15}"/>
    <cellStyle name="Normal 4 3 3 5 5" xfId="18217" xr:uid="{1F0F0E4C-5C48-4530-B996-4B7D135897E8}"/>
    <cellStyle name="Normal 4 3 3 6" xfId="1681" xr:uid="{00000000-0005-0000-0000-0000A1140000}"/>
    <cellStyle name="Normal 4 3 3 6 2" xfId="3911" xr:uid="{00000000-0005-0000-0000-0000A2140000}"/>
    <cellStyle name="Normal 4 3 3 6 2 2" xfId="8135" xr:uid="{00000000-0005-0000-0000-0000A3140000}"/>
    <cellStyle name="Normal 4 3 3 6 2 2 2" xfId="16564" xr:uid="{AB7E7C46-E83C-4D3A-BFCD-0E7704BF694C}"/>
    <cellStyle name="Normal 4 3 3 6 2 2 3" xfId="24992" xr:uid="{709330E5-3785-473B-A1CF-CE7B6CF9A3E3}"/>
    <cellStyle name="Normal 4 3 3 6 2 3" xfId="12346" xr:uid="{20517534-9AD9-4C0C-82BF-F59039778B30}"/>
    <cellStyle name="Normal 4 3 3 6 2 4" xfId="20775" xr:uid="{B7EC6FA0-C39E-4AB5-A47D-D87107382DC4}"/>
    <cellStyle name="Normal 4 3 3 6 3" xfId="5990" xr:uid="{00000000-0005-0000-0000-0000A4140000}"/>
    <cellStyle name="Normal 4 3 3 6 3 2" xfId="14419" xr:uid="{A75A2153-B26E-4E06-9D77-ED2C54B27E4B}"/>
    <cellStyle name="Normal 4 3 3 6 3 3" xfId="22847" xr:uid="{B705AFE1-DF12-4609-9E16-064B27972558}"/>
    <cellStyle name="Normal 4 3 3 6 4" xfId="10201" xr:uid="{E4DCCB7A-3BF0-42F2-996B-D234EFE31EB8}"/>
    <cellStyle name="Normal 4 3 3 6 5" xfId="18630" xr:uid="{520BAB10-C4C4-4FD8-A925-A4F320FB2C16}"/>
    <cellStyle name="Normal 4 3 3 7" xfId="2095" xr:uid="{00000000-0005-0000-0000-0000A5140000}"/>
    <cellStyle name="Normal 4 3 3 7 2" xfId="4324" xr:uid="{00000000-0005-0000-0000-0000A6140000}"/>
    <cellStyle name="Normal 4 3 3 7 2 2" xfId="8548" xr:uid="{00000000-0005-0000-0000-0000A7140000}"/>
    <cellStyle name="Normal 4 3 3 7 2 2 2" xfId="16977" xr:uid="{B30B25D1-AE9E-463A-BB97-83EE26AAF8B3}"/>
    <cellStyle name="Normal 4 3 3 7 2 2 3" xfId="25405" xr:uid="{1588DFE9-C1BF-469D-AEEA-5C12473AA070}"/>
    <cellStyle name="Normal 4 3 3 7 2 3" xfId="12759" xr:uid="{57D3D4F8-3E33-4C95-9976-8D68AC15E911}"/>
    <cellStyle name="Normal 4 3 3 7 2 4" xfId="21188" xr:uid="{1E2B5302-D014-4460-8B66-9DF14FA29F39}"/>
    <cellStyle name="Normal 4 3 3 7 3" xfId="6403" xr:uid="{00000000-0005-0000-0000-0000A8140000}"/>
    <cellStyle name="Normal 4 3 3 7 3 2" xfId="14832" xr:uid="{15C41240-40E1-48CA-971B-A821F079AFC1}"/>
    <cellStyle name="Normal 4 3 3 7 3 3" xfId="23260" xr:uid="{E27F0603-30A2-4FB2-B18D-23E617BC0C14}"/>
    <cellStyle name="Normal 4 3 3 7 4" xfId="10614" xr:uid="{5950962A-C3ED-434C-9AB7-D898CCA98C77}"/>
    <cellStyle name="Normal 4 3 3 7 5" xfId="19043" xr:uid="{8263CD75-99C2-4587-B9CD-F7453B282BD1}"/>
    <cellStyle name="Normal 4 3 3 8" xfId="2531" xr:uid="{00000000-0005-0000-0000-0000A9140000}"/>
    <cellStyle name="Normal 4 3 3 8 2" xfId="6816" xr:uid="{00000000-0005-0000-0000-0000AA140000}"/>
    <cellStyle name="Normal 4 3 3 8 2 2" xfId="15245" xr:uid="{31650D25-5607-4541-A0D0-91CAEF5DCEDE}"/>
    <cellStyle name="Normal 4 3 3 8 2 3" xfId="23673" xr:uid="{C37AAB33-1A55-41C5-A57D-186C3C5E4918}"/>
    <cellStyle name="Normal 4 3 3 8 3" xfId="11027" xr:uid="{B31C6098-1166-48CA-A958-BD3090142A5A}"/>
    <cellStyle name="Normal 4 3 3 8 4" xfId="19456" xr:uid="{2F82D81E-8862-4975-A54E-890F2731F17E}"/>
    <cellStyle name="Normal 4 3 3 9" xfId="4751" xr:uid="{00000000-0005-0000-0000-0000AB140000}"/>
    <cellStyle name="Normal 4 3 3 9 2" xfId="13180" xr:uid="{FC91D3DD-5458-4E83-9B52-2899089BEA91}"/>
    <cellStyle name="Normal 4 3 3 9 3" xfId="21608" xr:uid="{47238C2E-3ABF-4022-82B4-8E2C6FF300C8}"/>
    <cellStyle name="Normal 4 3 4" xfId="843" xr:uid="{00000000-0005-0000-0000-0000AC140000}"/>
    <cellStyle name="Normal 4 3 4 2" xfId="3080" xr:uid="{00000000-0005-0000-0000-0000AD140000}"/>
    <cellStyle name="Normal 4 3 4 2 2" xfId="7304" xr:uid="{00000000-0005-0000-0000-0000AE140000}"/>
    <cellStyle name="Normal 4 3 4 2 2 2" xfId="15733" xr:uid="{3B22FD1B-C8C3-47C6-AF15-85A4A6C44286}"/>
    <cellStyle name="Normal 4 3 4 2 2 3" xfId="24161" xr:uid="{530DFF4F-4F08-4722-8C72-7799B5A3C2DD}"/>
    <cellStyle name="Normal 4 3 4 2 3" xfId="11515" xr:uid="{E2757B7C-8A5B-4ACD-B367-1D37E08CB13C}"/>
    <cellStyle name="Normal 4 3 4 2 4" xfId="19944" xr:uid="{FB198163-0D48-46DB-8E42-5BB96373440D}"/>
    <cellStyle name="Normal 4 3 4 3" xfId="5159" xr:uid="{00000000-0005-0000-0000-0000AF140000}"/>
    <cellStyle name="Normal 4 3 4 3 2" xfId="13588" xr:uid="{CA9606DF-93FC-41C1-A5AE-FE5505C0D3CF}"/>
    <cellStyle name="Normal 4 3 4 3 3" xfId="22016" xr:uid="{36CCB55C-516D-46AE-818C-20B87C20E095}"/>
    <cellStyle name="Normal 4 3 4 4" xfId="9370" xr:uid="{052B6786-05B3-4E13-A790-49F3DC834DDF}"/>
    <cellStyle name="Normal 4 3 4 5" xfId="17799" xr:uid="{2418DA7E-9195-4D1B-B8A6-D589E02C29E3}"/>
    <cellStyle name="Normal 4 3 5" xfId="1263" xr:uid="{00000000-0005-0000-0000-0000B0140000}"/>
    <cellStyle name="Normal 4 3 5 2" xfId="3493" xr:uid="{00000000-0005-0000-0000-0000B1140000}"/>
    <cellStyle name="Normal 4 3 5 2 2" xfId="7717" xr:uid="{00000000-0005-0000-0000-0000B2140000}"/>
    <cellStyle name="Normal 4 3 5 2 2 2" xfId="16146" xr:uid="{2A49726E-52E5-4B70-A38E-7B9A29637850}"/>
    <cellStyle name="Normal 4 3 5 2 2 3" xfId="24574" xr:uid="{7A02D164-ADA8-4993-B17E-8FFE73D485F2}"/>
    <cellStyle name="Normal 4 3 5 2 3" xfId="11928" xr:uid="{F0EAB6D2-1B52-459A-923C-4AEEB676AE6E}"/>
    <cellStyle name="Normal 4 3 5 2 4" xfId="20357" xr:uid="{9DD01B62-AF8D-4244-A3B2-279FAAFEE3AF}"/>
    <cellStyle name="Normal 4 3 5 3" xfId="5572" xr:uid="{00000000-0005-0000-0000-0000B3140000}"/>
    <cellStyle name="Normal 4 3 5 3 2" xfId="14001" xr:uid="{2CE2E65E-D0F2-468C-B457-F09C480A85FD}"/>
    <cellStyle name="Normal 4 3 5 3 3" xfId="22429" xr:uid="{188E8CE2-0048-4EB0-8140-C9233F4AA017}"/>
    <cellStyle name="Normal 4 3 5 4" xfId="9783" xr:uid="{7B5D5491-8113-4BAF-A1AF-776DBEC50046}"/>
    <cellStyle name="Normal 4 3 5 5" xfId="18212" xr:uid="{6DDD92D5-C81B-441D-A3EA-C02E25EB3D9E}"/>
    <cellStyle name="Normal 4 3 6" xfId="1676" xr:uid="{00000000-0005-0000-0000-0000B4140000}"/>
    <cellStyle name="Normal 4 3 6 2" xfId="3906" xr:uid="{00000000-0005-0000-0000-0000B5140000}"/>
    <cellStyle name="Normal 4 3 6 2 2" xfId="8130" xr:uid="{00000000-0005-0000-0000-0000B6140000}"/>
    <cellStyle name="Normal 4 3 6 2 2 2" xfId="16559" xr:uid="{8C685FA9-BAFF-4C50-B76C-6B725F19BC2F}"/>
    <cellStyle name="Normal 4 3 6 2 2 3" xfId="24987" xr:uid="{8CEEA1AC-8230-4BCF-8A75-C6B6DA9C87B9}"/>
    <cellStyle name="Normal 4 3 6 2 3" xfId="12341" xr:uid="{EC694ED9-DF33-400A-9DBA-CD7B9AC5B164}"/>
    <cellStyle name="Normal 4 3 6 2 4" xfId="20770" xr:uid="{7E660860-6A94-46E1-9A4E-6BC8049D8953}"/>
    <cellStyle name="Normal 4 3 6 3" xfId="5985" xr:uid="{00000000-0005-0000-0000-0000B7140000}"/>
    <cellStyle name="Normal 4 3 6 3 2" xfId="14414" xr:uid="{9C3F4B95-F0BA-4043-BBF7-04B2C8857291}"/>
    <cellStyle name="Normal 4 3 6 3 3" xfId="22842" xr:uid="{2440CA68-393B-462D-AF7A-66E615A25FC6}"/>
    <cellStyle name="Normal 4 3 6 4" xfId="10196" xr:uid="{70CE2C33-175F-4335-8A21-8999704AED15}"/>
    <cellStyle name="Normal 4 3 6 5" xfId="18625" xr:uid="{FD264C47-3754-456C-9168-6F83C558E25A}"/>
    <cellStyle name="Normal 4 3 7" xfId="2090" xr:uid="{00000000-0005-0000-0000-0000B8140000}"/>
    <cellStyle name="Normal 4 3 7 2" xfId="4319" xr:uid="{00000000-0005-0000-0000-0000B9140000}"/>
    <cellStyle name="Normal 4 3 7 2 2" xfId="8543" xr:uid="{00000000-0005-0000-0000-0000BA140000}"/>
    <cellStyle name="Normal 4 3 7 2 2 2" xfId="16972" xr:uid="{9952D883-D7C2-4006-8080-35FC19F26B47}"/>
    <cellStyle name="Normal 4 3 7 2 2 3" xfId="25400" xr:uid="{239FDF99-62CB-4A36-A865-E5090C145AA3}"/>
    <cellStyle name="Normal 4 3 7 2 3" xfId="12754" xr:uid="{97CDC07B-60DC-4AB5-AD30-45AB2087D1A9}"/>
    <cellStyle name="Normal 4 3 7 2 4" xfId="21183" xr:uid="{B0A71E2B-EF6B-4FCD-BFF3-CEAE917B4F75}"/>
    <cellStyle name="Normal 4 3 7 3" xfId="6398" xr:uid="{00000000-0005-0000-0000-0000BB140000}"/>
    <cellStyle name="Normal 4 3 7 3 2" xfId="14827" xr:uid="{4FC617E2-6F16-4D6D-B02E-E651A2B111B4}"/>
    <cellStyle name="Normal 4 3 7 3 3" xfId="23255" xr:uid="{0156A79D-ADBE-4D72-8A83-D6B7F45B689A}"/>
    <cellStyle name="Normal 4 3 7 4" xfId="10609" xr:uid="{C1649FC2-8353-41A0-B129-BC7DA85D39FE}"/>
    <cellStyle name="Normal 4 3 7 5" xfId="19038" xr:uid="{908D8362-70B5-406B-AFD3-E2E11A0C4596}"/>
    <cellStyle name="Normal 4 3 8" xfId="2526" xr:uid="{00000000-0005-0000-0000-0000BC140000}"/>
    <cellStyle name="Normal 4 3 8 2" xfId="6811" xr:uid="{00000000-0005-0000-0000-0000BD140000}"/>
    <cellStyle name="Normal 4 3 8 2 2" xfId="15240" xr:uid="{DFAD93B7-F44B-42E9-9E63-28AF4BF4047E}"/>
    <cellStyle name="Normal 4 3 8 2 3" xfId="23668" xr:uid="{03E24C10-9232-436E-A7E1-522EDCD7929C}"/>
    <cellStyle name="Normal 4 3 8 3" xfId="11022" xr:uid="{11032100-7F60-4A17-B33B-76A11A5B0B97}"/>
    <cellStyle name="Normal 4 3 8 4" xfId="19451" xr:uid="{0B6E6C1D-6BE1-4F16-84E1-0A85250D336F}"/>
    <cellStyle name="Normal 4 3 9" xfId="4746" xr:uid="{00000000-0005-0000-0000-0000BE140000}"/>
    <cellStyle name="Normal 4 3 9 2" xfId="13175" xr:uid="{7D767D9A-3465-4DEB-9A3B-C6EADF28A8E6}"/>
    <cellStyle name="Normal 4 3 9 3" xfId="21603" xr:uid="{0883832E-54E3-4604-AFA8-B3DB262F54AD}"/>
    <cellStyle name="Normal 4 4" xfId="378" xr:uid="{00000000-0005-0000-0000-0000BF140000}"/>
    <cellStyle name="Normal 4 4 10" xfId="2535" xr:uid="{00000000-0005-0000-0000-0000C0140000}"/>
    <cellStyle name="Normal 4 4 10 2" xfId="6820" xr:uid="{00000000-0005-0000-0000-0000C1140000}"/>
    <cellStyle name="Normal 4 4 10 2 2" xfId="15249" xr:uid="{41B72D6F-19DF-4804-8518-1A02426655AF}"/>
    <cellStyle name="Normal 4 4 10 2 3" xfId="23677" xr:uid="{705D3B97-B585-4113-9D7B-F36E320C2A3C}"/>
    <cellStyle name="Normal 4 4 10 3" xfId="11031" xr:uid="{9A31DC77-CDD1-4451-9EDB-012B06706209}"/>
    <cellStyle name="Normal 4 4 10 4" xfId="19460" xr:uid="{2D80BDE9-0CFA-4E5E-BAA7-DE95F88830D5}"/>
    <cellStyle name="Normal 4 4 11" xfId="4755" xr:uid="{00000000-0005-0000-0000-0000C2140000}"/>
    <cellStyle name="Normal 4 4 11 2" xfId="13184" xr:uid="{C9BD9E11-A54F-4B19-88D4-611622A15FE2}"/>
    <cellStyle name="Normal 4 4 11 3" xfId="21612" xr:uid="{E647A6FD-E533-425E-B4CB-99326694F78F}"/>
    <cellStyle name="Normal 4 4 12" xfId="8966" xr:uid="{249A7646-3A61-463B-B0ED-01876A85460B}"/>
    <cellStyle name="Normal 4 4 13" xfId="17395" xr:uid="{B8619493-902E-4C0D-B8C9-2BFD4D002DED}"/>
    <cellStyle name="Normal 4 4 2" xfId="379" xr:uid="{00000000-0005-0000-0000-0000C3140000}"/>
    <cellStyle name="Normal 4 4 2 10" xfId="4756" xr:uid="{00000000-0005-0000-0000-0000C4140000}"/>
    <cellStyle name="Normal 4 4 2 10 2" xfId="13185" xr:uid="{9E90F858-71F3-4701-A30D-E7671931D6A9}"/>
    <cellStyle name="Normal 4 4 2 10 3" xfId="21613" xr:uid="{5718E952-F131-45C6-A16E-F6E2E5A6AA5A}"/>
    <cellStyle name="Normal 4 4 2 11" xfId="8967" xr:uid="{19F483B4-F9B4-4C1E-8F06-9781CED9C44C}"/>
    <cellStyle name="Normal 4 4 2 12" xfId="17396" xr:uid="{27FBB9DC-938D-40F6-A83B-2929D2C8155A}"/>
    <cellStyle name="Normal 4 4 2 2" xfId="380" xr:uid="{00000000-0005-0000-0000-0000C5140000}"/>
    <cellStyle name="Normal 4 4 2 2 10" xfId="8968" xr:uid="{7575D662-100F-4FD0-B334-2B651A793027}"/>
    <cellStyle name="Normal 4 4 2 2 11" xfId="17397" xr:uid="{ADBE4655-5088-4E05-9A3B-A3DC4D8484DB}"/>
    <cellStyle name="Normal 4 4 2 2 2" xfId="381" xr:uid="{00000000-0005-0000-0000-0000C6140000}"/>
    <cellStyle name="Normal 4 4 2 2 2 10" xfId="17398" xr:uid="{F33134D5-177E-4429-9F45-70C05663241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2 2 2" xfId="15746" xr:uid="{C9E33905-E845-4971-8D47-D60E0987AE49}"/>
    <cellStyle name="Normal 4 4 2 2 2 2 2 2 2 3" xfId="24174" xr:uid="{BA1373B4-1D2F-4C8D-95A6-2F639E447597}"/>
    <cellStyle name="Normal 4 4 2 2 2 2 2 2 3" xfId="11528" xr:uid="{92104F00-A6C4-4C34-9B4F-5C1C63EF977B}"/>
    <cellStyle name="Normal 4 4 2 2 2 2 2 2 4" xfId="19957" xr:uid="{35148DC3-75A5-4E57-9836-42FBBC1F02E6}"/>
    <cellStyle name="Normal 4 4 2 2 2 2 2 3" xfId="5172" xr:uid="{00000000-0005-0000-0000-0000CB140000}"/>
    <cellStyle name="Normal 4 4 2 2 2 2 2 3 2" xfId="13601" xr:uid="{86CD0C3A-8BBE-465C-BDA1-08C46283F4A1}"/>
    <cellStyle name="Normal 4 4 2 2 2 2 2 3 3" xfId="22029" xr:uid="{BCFBC2E8-7B9F-476A-9EDC-65E3054EE49B}"/>
    <cellStyle name="Normal 4 4 2 2 2 2 2 4" xfId="9383" xr:uid="{C54527EF-4C72-4057-8D5D-D5902092782F}"/>
    <cellStyle name="Normal 4 4 2 2 2 2 2 5" xfId="17812" xr:uid="{6226EE2B-50AB-4170-A8F8-36AF64B58C94}"/>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2 2 2" xfId="16159" xr:uid="{B7FA02D7-4800-4AEE-829D-FDD0DE399E2A}"/>
    <cellStyle name="Normal 4 4 2 2 2 2 3 2 2 3" xfId="24587" xr:uid="{A4D074F4-321E-486A-8529-1866071999D2}"/>
    <cellStyle name="Normal 4 4 2 2 2 2 3 2 3" xfId="11941" xr:uid="{00BD767D-ABA6-4642-A560-899E5B0E8C9D}"/>
    <cellStyle name="Normal 4 4 2 2 2 2 3 2 4" xfId="20370" xr:uid="{82EE24D2-3600-487C-82F6-8C11FD51CA7B}"/>
    <cellStyle name="Normal 4 4 2 2 2 2 3 3" xfId="5585" xr:uid="{00000000-0005-0000-0000-0000CF140000}"/>
    <cellStyle name="Normal 4 4 2 2 2 2 3 3 2" xfId="14014" xr:uid="{F36EE168-5B7E-4B2B-849C-89D293B96ADB}"/>
    <cellStyle name="Normal 4 4 2 2 2 2 3 3 3" xfId="22442" xr:uid="{2213EA3D-F6FC-4EAF-B99A-6E1742026DA7}"/>
    <cellStyle name="Normal 4 4 2 2 2 2 3 4" xfId="9796" xr:uid="{CA4F45EA-73DE-47FD-98F8-83CD39F750A2}"/>
    <cellStyle name="Normal 4 4 2 2 2 2 3 5" xfId="18225" xr:uid="{70EED23B-0336-4CE5-A0DF-6F35BD02047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2 2 2" xfId="16572" xr:uid="{F560389E-12D6-4AF5-A874-E162A567166A}"/>
    <cellStyle name="Normal 4 4 2 2 2 2 4 2 2 3" xfId="25000" xr:uid="{F6E02BB7-33BC-48D8-A408-222270EBD425}"/>
    <cellStyle name="Normal 4 4 2 2 2 2 4 2 3" xfId="12354" xr:uid="{79D1BA25-0697-469D-8CF3-A1F8460258DE}"/>
    <cellStyle name="Normal 4 4 2 2 2 2 4 2 4" xfId="20783" xr:uid="{85B4F48A-A216-48B2-BD94-FCFD3F52B957}"/>
    <cellStyle name="Normal 4 4 2 2 2 2 4 3" xfId="5998" xr:uid="{00000000-0005-0000-0000-0000D3140000}"/>
    <cellStyle name="Normal 4 4 2 2 2 2 4 3 2" xfId="14427" xr:uid="{8A682E60-369C-4228-B8CF-F79C3C45E307}"/>
    <cellStyle name="Normal 4 4 2 2 2 2 4 3 3" xfId="22855" xr:uid="{989A5B81-1FAF-4ABC-B947-19F7E510EC53}"/>
    <cellStyle name="Normal 4 4 2 2 2 2 4 4" xfId="10209" xr:uid="{E51B1539-6A31-48E5-9D86-BF9B0B8995AD}"/>
    <cellStyle name="Normal 4 4 2 2 2 2 4 5" xfId="18638" xr:uid="{C5F43F08-1343-4C18-8205-F458D45E69E5}"/>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2 2 2" xfId="16985" xr:uid="{0E03B3A9-29FB-40EC-8DD7-11DE5BF34427}"/>
    <cellStyle name="Normal 4 4 2 2 2 2 5 2 2 3" xfId="25413" xr:uid="{8E641E8C-F84B-497B-9979-854DF474CF9A}"/>
    <cellStyle name="Normal 4 4 2 2 2 2 5 2 3" xfId="12767" xr:uid="{94318B1B-0D01-4615-8444-CB9EA2AF184E}"/>
    <cellStyle name="Normal 4 4 2 2 2 2 5 2 4" xfId="21196" xr:uid="{66AD221C-082F-4426-8190-135E7B8DBBB9}"/>
    <cellStyle name="Normal 4 4 2 2 2 2 5 3" xfId="6411" xr:uid="{00000000-0005-0000-0000-0000D7140000}"/>
    <cellStyle name="Normal 4 4 2 2 2 2 5 3 2" xfId="14840" xr:uid="{D9C8D0CD-73B8-4046-826E-C1A8D8557921}"/>
    <cellStyle name="Normal 4 4 2 2 2 2 5 3 3" xfId="23268" xr:uid="{38F47F72-5DAC-4770-9314-BF54B8C442DA}"/>
    <cellStyle name="Normal 4 4 2 2 2 2 5 4" xfId="10622" xr:uid="{EE0CA368-EA3D-43F0-9684-09100DFC7CC2}"/>
    <cellStyle name="Normal 4 4 2 2 2 2 5 5" xfId="19051" xr:uid="{7107D6E6-CD8F-46D5-AACA-CB6025595325}"/>
    <cellStyle name="Normal 4 4 2 2 2 2 6" xfId="2539" xr:uid="{00000000-0005-0000-0000-0000D8140000}"/>
    <cellStyle name="Normal 4 4 2 2 2 2 6 2" xfId="6824" xr:uid="{00000000-0005-0000-0000-0000D9140000}"/>
    <cellStyle name="Normal 4 4 2 2 2 2 6 2 2" xfId="15253" xr:uid="{21EB78F8-9C24-4BF1-830D-25482F08F55D}"/>
    <cellStyle name="Normal 4 4 2 2 2 2 6 2 3" xfId="23681" xr:uid="{61ADABB5-9D8C-4A50-9CB1-6BFE5F9D0BB0}"/>
    <cellStyle name="Normal 4 4 2 2 2 2 6 3" xfId="11035" xr:uid="{9AD24B73-8963-40A6-955B-AA359536ED29}"/>
    <cellStyle name="Normal 4 4 2 2 2 2 6 4" xfId="19464" xr:uid="{B3C3E64A-F2F4-4A5A-A71A-3DAEF3BBE624}"/>
    <cellStyle name="Normal 4 4 2 2 2 2 7" xfId="4759" xr:uid="{00000000-0005-0000-0000-0000DA140000}"/>
    <cellStyle name="Normal 4 4 2 2 2 2 7 2" xfId="13188" xr:uid="{48A57ABB-D6DA-4B81-A4CA-A580F3D16CBD}"/>
    <cellStyle name="Normal 4 4 2 2 2 2 7 3" xfId="21616" xr:uid="{F74D3212-D988-41E1-B103-0B174FDF1AFC}"/>
    <cellStyle name="Normal 4 4 2 2 2 2 8" xfId="8970" xr:uid="{82FCAB59-CD29-4823-8D84-794997A44942}"/>
    <cellStyle name="Normal 4 4 2 2 2 2 9" xfId="17399" xr:uid="{0B6EE0A7-2C94-48B6-826A-6D8CEC05499B}"/>
    <cellStyle name="Normal 4 4 2 2 2 3" xfId="857" xr:uid="{00000000-0005-0000-0000-0000DB140000}"/>
    <cellStyle name="Normal 4 4 2 2 2 3 2" xfId="3092" xr:uid="{00000000-0005-0000-0000-0000DC140000}"/>
    <cellStyle name="Normal 4 4 2 2 2 3 2 2" xfId="7316" xr:uid="{00000000-0005-0000-0000-0000DD140000}"/>
    <cellStyle name="Normal 4 4 2 2 2 3 2 2 2" xfId="15745" xr:uid="{CDB8191A-373B-4AE8-A4E7-E7555CABB581}"/>
    <cellStyle name="Normal 4 4 2 2 2 3 2 2 3" xfId="24173" xr:uid="{4700035D-F6B3-41E9-AC46-E3C70462B2E6}"/>
    <cellStyle name="Normal 4 4 2 2 2 3 2 3" xfId="11527" xr:uid="{5981729E-9A9E-4BFA-8308-887D56B1F4F4}"/>
    <cellStyle name="Normal 4 4 2 2 2 3 2 4" xfId="19956" xr:uid="{428CA5DC-0266-49BA-8C78-969A360CF13D}"/>
    <cellStyle name="Normal 4 4 2 2 2 3 3" xfId="5171" xr:uid="{00000000-0005-0000-0000-0000DE140000}"/>
    <cellStyle name="Normal 4 4 2 2 2 3 3 2" xfId="13600" xr:uid="{C80E5F80-D26C-4713-8CFA-D5F2B1A3B0F2}"/>
    <cellStyle name="Normal 4 4 2 2 2 3 3 3" xfId="22028" xr:uid="{989E0AB4-DED4-428D-B54C-152CCCBFFDB6}"/>
    <cellStyle name="Normal 4 4 2 2 2 3 4" xfId="9382" xr:uid="{5297C426-BE2B-420F-BFCB-93E8127A0B74}"/>
    <cellStyle name="Normal 4 4 2 2 2 3 5" xfId="17811" xr:uid="{6C36F1AE-B2B6-43CD-902F-C49BC4A6E9E9}"/>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2 2 2" xfId="16158" xr:uid="{848302DE-C298-485F-8385-AEBF56FE8280}"/>
    <cellStyle name="Normal 4 4 2 2 2 4 2 2 3" xfId="24586" xr:uid="{0C7078CD-B59B-4C01-9A2B-C94717A62D9B}"/>
    <cellStyle name="Normal 4 4 2 2 2 4 2 3" xfId="11940" xr:uid="{83C19A42-8033-4F57-BB22-FE1830FDB715}"/>
    <cellStyle name="Normal 4 4 2 2 2 4 2 4" xfId="20369" xr:uid="{E37A66A9-F10A-461D-9658-541A7D19C663}"/>
    <cellStyle name="Normal 4 4 2 2 2 4 3" xfId="5584" xr:uid="{00000000-0005-0000-0000-0000E2140000}"/>
    <cellStyle name="Normal 4 4 2 2 2 4 3 2" xfId="14013" xr:uid="{C403A909-2F6F-4BBD-91B3-CEB550D79A1A}"/>
    <cellStyle name="Normal 4 4 2 2 2 4 3 3" xfId="22441" xr:uid="{4099A9C5-0F11-4238-A679-B6C36ECBF6EA}"/>
    <cellStyle name="Normal 4 4 2 2 2 4 4" xfId="9795" xr:uid="{2B48AAFC-25F1-497D-944E-8DC91C611AA6}"/>
    <cellStyle name="Normal 4 4 2 2 2 4 5" xfId="18224" xr:uid="{D6DF58BB-74FF-4C23-8CDA-D9D496438EF5}"/>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2 2 2" xfId="16571" xr:uid="{0FFF02FD-65AA-4B20-9762-7D7B2F5360E9}"/>
    <cellStyle name="Normal 4 4 2 2 2 5 2 2 3" xfId="24999" xr:uid="{A60AAFA0-A462-47E2-89C3-309D6BC5C163}"/>
    <cellStyle name="Normal 4 4 2 2 2 5 2 3" xfId="12353" xr:uid="{B833ACC7-787C-4067-BCF8-60054F51DE40}"/>
    <cellStyle name="Normal 4 4 2 2 2 5 2 4" xfId="20782" xr:uid="{F35ACBB0-5355-47D3-B46D-1C4897AE0BDC}"/>
    <cellStyle name="Normal 4 4 2 2 2 5 3" xfId="5997" xr:uid="{00000000-0005-0000-0000-0000E6140000}"/>
    <cellStyle name="Normal 4 4 2 2 2 5 3 2" xfId="14426" xr:uid="{2213EC0D-0CA3-4F59-8577-8609908766A2}"/>
    <cellStyle name="Normal 4 4 2 2 2 5 3 3" xfId="22854" xr:uid="{43D2DA4B-08DB-4702-8BBA-DB81EDC4E980}"/>
    <cellStyle name="Normal 4 4 2 2 2 5 4" xfId="10208" xr:uid="{54B459AF-C23C-4490-A574-E0618CE2A9ED}"/>
    <cellStyle name="Normal 4 4 2 2 2 5 5" xfId="18637" xr:uid="{D777C92B-E0F8-466E-8289-2B792ADF418F}"/>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2 2 2" xfId="16984" xr:uid="{64560063-5EC3-46E7-8468-617F8C306F68}"/>
    <cellStyle name="Normal 4 4 2 2 2 6 2 2 3" xfId="25412" xr:uid="{52542931-C4C3-4043-AA31-38A8D9E6E337}"/>
    <cellStyle name="Normal 4 4 2 2 2 6 2 3" xfId="12766" xr:uid="{770C13FA-7B8E-4664-8FD0-E1FA0CC64EEF}"/>
    <cellStyle name="Normal 4 4 2 2 2 6 2 4" xfId="21195" xr:uid="{9E949B09-B6E8-40DB-BF34-5F21EB367997}"/>
    <cellStyle name="Normal 4 4 2 2 2 6 3" xfId="6410" xr:uid="{00000000-0005-0000-0000-0000EA140000}"/>
    <cellStyle name="Normal 4 4 2 2 2 6 3 2" xfId="14839" xr:uid="{141009DE-EDAC-4F39-9C4A-0F27E10285A3}"/>
    <cellStyle name="Normal 4 4 2 2 2 6 3 3" xfId="23267" xr:uid="{5A53BCF6-73B9-430A-A3F5-D1FD3E3231AD}"/>
    <cellStyle name="Normal 4 4 2 2 2 6 4" xfId="10621" xr:uid="{6AF83E20-E16B-4467-A93D-B929C9474089}"/>
    <cellStyle name="Normal 4 4 2 2 2 6 5" xfId="19050" xr:uid="{79DFF18B-8176-4D49-8041-3A5B28387D07}"/>
    <cellStyle name="Normal 4 4 2 2 2 7" xfId="2538" xr:uid="{00000000-0005-0000-0000-0000EB140000}"/>
    <cellStyle name="Normal 4 4 2 2 2 7 2" xfId="6823" xr:uid="{00000000-0005-0000-0000-0000EC140000}"/>
    <cellStyle name="Normal 4 4 2 2 2 7 2 2" xfId="15252" xr:uid="{DE2D3B46-EFE7-42BC-99BD-B356F48C8ECB}"/>
    <cellStyle name="Normal 4 4 2 2 2 7 2 3" xfId="23680" xr:uid="{8EC4EEC9-4A4B-4D0D-9E58-FF4C4870C869}"/>
    <cellStyle name="Normal 4 4 2 2 2 7 3" xfId="11034" xr:uid="{3B2A386A-44DB-4815-9986-B6112DA61271}"/>
    <cellStyle name="Normal 4 4 2 2 2 7 4" xfId="19463" xr:uid="{9F5E7BC5-55DE-4653-AF49-21998B8EB4F2}"/>
    <cellStyle name="Normal 4 4 2 2 2 8" xfId="4758" xr:uid="{00000000-0005-0000-0000-0000ED140000}"/>
    <cellStyle name="Normal 4 4 2 2 2 8 2" xfId="13187" xr:uid="{6EDCF823-AC51-497B-AE0D-611D7173A136}"/>
    <cellStyle name="Normal 4 4 2 2 2 8 3" xfId="21615" xr:uid="{06E6B194-DF24-495D-A50E-074A57E2F632}"/>
    <cellStyle name="Normal 4 4 2 2 2 9" xfId="8969" xr:uid="{95936FBF-00DE-4C7E-94A0-2681EC2C4071}"/>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2 2 2" xfId="15747" xr:uid="{2F021442-C8A8-4684-A5FE-61A04043F243}"/>
    <cellStyle name="Normal 4 4 2 2 3 2 2 2 3" xfId="24175" xr:uid="{DC79EF30-1EB0-4059-8F7D-50FF804F62F3}"/>
    <cellStyle name="Normal 4 4 2 2 3 2 2 3" xfId="11529" xr:uid="{B7072753-1CFE-4DD2-A0DE-8AC5D3609EBD}"/>
    <cellStyle name="Normal 4 4 2 2 3 2 2 4" xfId="19958" xr:uid="{508FDB8F-12AF-4A56-A2C3-4A6479D49A3F}"/>
    <cellStyle name="Normal 4 4 2 2 3 2 3" xfId="5173" xr:uid="{00000000-0005-0000-0000-0000F2140000}"/>
    <cellStyle name="Normal 4 4 2 2 3 2 3 2" xfId="13602" xr:uid="{FCACC785-EA58-46BE-92E8-B1E42678EDFD}"/>
    <cellStyle name="Normal 4 4 2 2 3 2 3 3" xfId="22030" xr:uid="{9CE842FB-A2BE-4322-9F02-E1E922B5444A}"/>
    <cellStyle name="Normal 4 4 2 2 3 2 4" xfId="9384" xr:uid="{422AF625-9ED4-428E-9FFA-EA9AF7045385}"/>
    <cellStyle name="Normal 4 4 2 2 3 2 5" xfId="17813" xr:uid="{999BDE40-F2D5-433C-A2A0-C0789DDA9373}"/>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2 2 2" xfId="16160" xr:uid="{8F3FC9FA-F90C-4B69-931B-7AD16D973371}"/>
    <cellStyle name="Normal 4 4 2 2 3 3 2 2 3" xfId="24588" xr:uid="{B215D65C-48A9-4B01-B9A1-2C671E32496A}"/>
    <cellStyle name="Normal 4 4 2 2 3 3 2 3" xfId="11942" xr:uid="{7756FDCB-0BC1-4079-9F6E-BF96D88AFC5F}"/>
    <cellStyle name="Normal 4 4 2 2 3 3 2 4" xfId="20371" xr:uid="{065C6795-A4C7-4500-B04F-658E6412929D}"/>
    <cellStyle name="Normal 4 4 2 2 3 3 3" xfId="5586" xr:uid="{00000000-0005-0000-0000-0000F6140000}"/>
    <cellStyle name="Normal 4 4 2 2 3 3 3 2" xfId="14015" xr:uid="{9BF1D8A4-01CC-4EF8-9F8B-F32118ACCB40}"/>
    <cellStyle name="Normal 4 4 2 2 3 3 3 3" xfId="22443" xr:uid="{9C0825BD-A5FA-4C79-BA93-5CDBDEDE2F68}"/>
    <cellStyle name="Normal 4 4 2 2 3 3 4" xfId="9797" xr:uid="{A8646EE0-9C2E-4B6B-952B-8FF2508FA76A}"/>
    <cellStyle name="Normal 4 4 2 2 3 3 5" xfId="18226" xr:uid="{41FFBF04-09A6-4454-8209-6BA5DC4FD295}"/>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2 2 2" xfId="16573" xr:uid="{8E8D22A5-D977-4D4F-BC03-D4536AED202B}"/>
    <cellStyle name="Normal 4 4 2 2 3 4 2 2 3" xfId="25001" xr:uid="{21A5D794-C624-423A-B7F2-BA39F57FE9A9}"/>
    <cellStyle name="Normal 4 4 2 2 3 4 2 3" xfId="12355" xr:uid="{8F137617-0534-4DE3-9DA1-0BFCC20BFD5D}"/>
    <cellStyle name="Normal 4 4 2 2 3 4 2 4" xfId="20784" xr:uid="{2023E4C0-7B5C-4970-AC16-86C04630C55D}"/>
    <cellStyle name="Normal 4 4 2 2 3 4 3" xfId="5999" xr:uid="{00000000-0005-0000-0000-0000FA140000}"/>
    <cellStyle name="Normal 4 4 2 2 3 4 3 2" xfId="14428" xr:uid="{7377E183-5082-479F-8E23-06E34B776953}"/>
    <cellStyle name="Normal 4 4 2 2 3 4 3 3" xfId="22856" xr:uid="{D3F2977A-AB47-4354-BEB0-5CA43E9252FD}"/>
    <cellStyle name="Normal 4 4 2 2 3 4 4" xfId="10210" xr:uid="{53F55EA9-CA2A-46EF-97B1-972FED0A8A01}"/>
    <cellStyle name="Normal 4 4 2 2 3 4 5" xfId="18639" xr:uid="{87B4ADBB-3532-451A-BF1B-04DED46E3803}"/>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2 2 2" xfId="16986" xr:uid="{CAB0EE2B-89AA-4899-B223-EDF6F523735D}"/>
    <cellStyle name="Normal 4 4 2 2 3 5 2 2 3" xfId="25414" xr:uid="{38A79FD5-319A-4E11-B6CF-74C17228BA3F}"/>
    <cellStyle name="Normal 4 4 2 2 3 5 2 3" xfId="12768" xr:uid="{A5E02792-0536-4D48-9A57-E149803DF6BD}"/>
    <cellStyle name="Normal 4 4 2 2 3 5 2 4" xfId="21197" xr:uid="{4DED99AC-9D68-4C2F-A199-A2A92B4BB5D6}"/>
    <cellStyle name="Normal 4 4 2 2 3 5 3" xfId="6412" xr:uid="{00000000-0005-0000-0000-0000FE140000}"/>
    <cellStyle name="Normal 4 4 2 2 3 5 3 2" xfId="14841" xr:uid="{7FAB67CA-4A98-4779-A192-FD60567B0317}"/>
    <cellStyle name="Normal 4 4 2 2 3 5 3 3" xfId="23269" xr:uid="{50AFEA06-0887-49F2-B5B2-B20E98B7E093}"/>
    <cellStyle name="Normal 4 4 2 2 3 5 4" xfId="10623" xr:uid="{BEF81EA2-FF85-4BD8-8DB5-D2CCD7B28D92}"/>
    <cellStyle name="Normal 4 4 2 2 3 5 5" xfId="19052" xr:uid="{BB67B44C-9195-4267-B1AF-ADE285CBD2D1}"/>
    <cellStyle name="Normal 4 4 2 2 3 6" xfId="2540" xr:uid="{00000000-0005-0000-0000-0000FF140000}"/>
    <cellStyle name="Normal 4 4 2 2 3 6 2" xfId="6825" xr:uid="{00000000-0005-0000-0000-000000150000}"/>
    <cellStyle name="Normal 4 4 2 2 3 6 2 2" xfId="15254" xr:uid="{A1F3FBD8-6713-459B-BF35-5CCA153357FA}"/>
    <cellStyle name="Normal 4 4 2 2 3 6 2 3" xfId="23682" xr:uid="{25F637A7-2BA4-45E9-BEED-C2A4AE7AA760}"/>
    <cellStyle name="Normal 4 4 2 2 3 6 3" xfId="11036" xr:uid="{D94546AF-573C-4E7F-8BB1-DA172FF5AD28}"/>
    <cellStyle name="Normal 4 4 2 2 3 6 4" xfId="19465" xr:uid="{9FC916B2-C08D-4CEE-BBA8-61AAD7C6BD82}"/>
    <cellStyle name="Normal 4 4 2 2 3 7" xfId="4760" xr:uid="{00000000-0005-0000-0000-000001150000}"/>
    <cellStyle name="Normal 4 4 2 2 3 7 2" xfId="13189" xr:uid="{A6CDC03F-EC15-4D7F-9D44-38DDE980D100}"/>
    <cellStyle name="Normal 4 4 2 2 3 7 3" xfId="21617" xr:uid="{AAA02488-7524-4CF1-8555-DCF52AADB86A}"/>
    <cellStyle name="Normal 4 4 2 2 3 8" xfId="8971" xr:uid="{4A6DB85D-8119-4015-BFF2-069CC67DAFA3}"/>
    <cellStyle name="Normal 4 4 2 2 3 9" xfId="17400" xr:uid="{266C3F80-AF14-469E-BE5E-969634AC75DB}"/>
    <cellStyle name="Normal 4 4 2 2 4" xfId="856" xr:uid="{00000000-0005-0000-0000-000002150000}"/>
    <cellStyle name="Normal 4 4 2 2 4 2" xfId="3091" xr:uid="{00000000-0005-0000-0000-000003150000}"/>
    <cellStyle name="Normal 4 4 2 2 4 2 2" xfId="7315" xr:uid="{00000000-0005-0000-0000-000004150000}"/>
    <cellStyle name="Normal 4 4 2 2 4 2 2 2" xfId="15744" xr:uid="{8088897A-8C08-4EE8-8F7D-1BA0FA96E290}"/>
    <cellStyle name="Normal 4 4 2 2 4 2 2 3" xfId="24172" xr:uid="{2149A3A9-BD6C-47E6-BD97-C9335C90BE2A}"/>
    <cellStyle name="Normal 4 4 2 2 4 2 3" xfId="11526" xr:uid="{DC6380DF-2DD6-4B06-A937-D10F82A65282}"/>
    <cellStyle name="Normal 4 4 2 2 4 2 4" xfId="19955" xr:uid="{3F33A495-093D-49B3-AA0E-F9241D9AFA97}"/>
    <cellStyle name="Normal 4 4 2 2 4 3" xfId="5170" xr:uid="{00000000-0005-0000-0000-000005150000}"/>
    <cellStyle name="Normal 4 4 2 2 4 3 2" xfId="13599" xr:uid="{679B16E2-4300-40CC-9CDE-9661F40E03D5}"/>
    <cellStyle name="Normal 4 4 2 2 4 3 3" xfId="22027" xr:uid="{09006998-CAE6-49A5-B492-1A3D21D00347}"/>
    <cellStyle name="Normal 4 4 2 2 4 4" xfId="9381" xr:uid="{8ABAD0FF-2774-4CEE-9E4E-A352DC2395FE}"/>
    <cellStyle name="Normal 4 4 2 2 4 5" xfId="17810" xr:uid="{1A8490D8-68D1-4616-B703-FA683A3ABAC9}"/>
    <cellStyle name="Normal 4 4 2 2 5" xfId="1274" xr:uid="{00000000-0005-0000-0000-000006150000}"/>
    <cellStyle name="Normal 4 4 2 2 5 2" xfId="3504" xr:uid="{00000000-0005-0000-0000-000007150000}"/>
    <cellStyle name="Normal 4 4 2 2 5 2 2" xfId="7728" xr:uid="{00000000-0005-0000-0000-000008150000}"/>
    <cellStyle name="Normal 4 4 2 2 5 2 2 2" xfId="16157" xr:uid="{F5A098C9-7AF0-4EEE-AF1F-8CFA0B977B03}"/>
    <cellStyle name="Normal 4 4 2 2 5 2 2 3" xfId="24585" xr:uid="{1F9BC692-B66C-4B11-AA17-D3C1EA69EB1B}"/>
    <cellStyle name="Normal 4 4 2 2 5 2 3" xfId="11939" xr:uid="{D3CE0952-7D64-4602-81E6-CF9ACD15DD8C}"/>
    <cellStyle name="Normal 4 4 2 2 5 2 4" xfId="20368" xr:uid="{4D2AB525-3804-40BC-B48A-351107B26941}"/>
    <cellStyle name="Normal 4 4 2 2 5 3" xfId="5583" xr:uid="{00000000-0005-0000-0000-000009150000}"/>
    <cellStyle name="Normal 4 4 2 2 5 3 2" xfId="14012" xr:uid="{9FB541AC-D702-4202-8E9A-4D14BB2794D4}"/>
    <cellStyle name="Normal 4 4 2 2 5 3 3" xfId="22440" xr:uid="{5B121339-2E93-4782-939A-196FB1865E56}"/>
    <cellStyle name="Normal 4 4 2 2 5 4" xfId="9794" xr:uid="{EE6EFA32-9D22-444E-B024-AE791DF79FCD}"/>
    <cellStyle name="Normal 4 4 2 2 5 5" xfId="18223" xr:uid="{0F974846-0B98-4FB5-9A6E-E62170302F3A}"/>
    <cellStyle name="Normal 4 4 2 2 6" xfId="1687" xr:uid="{00000000-0005-0000-0000-00000A150000}"/>
    <cellStyle name="Normal 4 4 2 2 6 2" xfId="3917" xr:uid="{00000000-0005-0000-0000-00000B150000}"/>
    <cellStyle name="Normal 4 4 2 2 6 2 2" xfId="8141" xr:uid="{00000000-0005-0000-0000-00000C150000}"/>
    <cellStyle name="Normal 4 4 2 2 6 2 2 2" xfId="16570" xr:uid="{F86BF972-4E14-40A5-85AE-859FE7D92F9E}"/>
    <cellStyle name="Normal 4 4 2 2 6 2 2 3" xfId="24998" xr:uid="{2A132F5A-C4E8-461B-9ACC-74DC9E95DEF7}"/>
    <cellStyle name="Normal 4 4 2 2 6 2 3" xfId="12352" xr:uid="{071D0D22-3948-41B3-AC33-4807A32F3896}"/>
    <cellStyle name="Normal 4 4 2 2 6 2 4" xfId="20781" xr:uid="{62A8BEDC-3B99-4421-89CB-6FAEFF3BE6FE}"/>
    <cellStyle name="Normal 4 4 2 2 6 3" xfId="5996" xr:uid="{00000000-0005-0000-0000-00000D150000}"/>
    <cellStyle name="Normal 4 4 2 2 6 3 2" xfId="14425" xr:uid="{01120FDA-5B02-4840-8AE3-B53FC526D2E0}"/>
    <cellStyle name="Normal 4 4 2 2 6 3 3" xfId="22853" xr:uid="{5FD302B8-E88D-42E5-B6F0-4CBC4E40D300}"/>
    <cellStyle name="Normal 4 4 2 2 6 4" xfId="10207" xr:uid="{922B99A2-3D75-42DF-AD90-FF2DEBDF5149}"/>
    <cellStyle name="Normal 4 4 2 2 6 5" xfId="18636" xr:uid="{F4CDE686-9998-4A60-927E-C08E6AE164CF}"/>
    <cellStyle name="Normal 4 4 2 2 7" xfId="2101" xr:uid="{00000000-0005-0000-0000-00000E150000}"/>
    <cellStyle name="Normal 4 4 2 2 7 2" xfId="4330" xr:uid="{00000000-0005-0000-0000-00000F150000}"/>
    <cellStyle name="Normal 4 4 2 2 7 2 2" xfId="8554" xr:uid="{00000000-0005-0000-0000-000010150000}"/>
    <cellStyle name="Normal 4 4 2 2 7 2 2 2" xfId="16983" xr:uid="{CB4F3DEA-05B7-458D-A6C8-3B9A5C8931DE}"/>
    <cellStyle name="Normal 4 4 2 2 7 2 2 3" xfId="25411" xr:uid="{135E1ED3-F5F6-4CFB-9D41-3A2FD8C03B16}"/>
    <cellStyle name="Normal 4 4 2 2 7 2 3" xfId="12765" xr:uid="{FE672F9E-C14D-4EFA-83E6-7B1B6FF7B73F}"/>
    <cellStyle name="Normal 4 4 2 2 7 2 4" xfId="21194" xr:uid="{37DDC13C-DEB1-4F93-A994-C58DFF92F9C0}"/>
    <cellStyle name="Normal 4 4 2 2 7 3" xfId="6409" xr:uid="{00000000-0005-0000-0000-000011150000}"/>
    <cellStyle name="Normal 4 4 2 2 7 3 2" xfId="14838" xr:uid="{5836EF53-2173-406B-8B29-432C57000DDC}"/>
    <cellStyle name="Normal 4 4 2 2 7 3 3" xfId="23266" xr:uid="{9960F106-FF23-404A-856A-35BBF1D96363}"/>
    <cellStyle name="Normal 4 4 2 2 7 4" xfId="10620" xr:uid="{13C28516-9B71-473D-80EC-1FD65AE80D1A}"/>
    <cellStyle name="Normal 4 4 2 2 7 5" xfId="19049" xr:uid="{35C17945-A035-48BC-8350-B0B8459616A7}"/>
    <cellStyle name="Normal 4 4 2 2 8" xfId="2537" xr:uid="{00000000-0005-0000-0000-000012150000}"/>
    <cellStyle name="Normal 4 4 2 2 8 2" xfId="6822" xr:uid="{00000000-0005-0000-0000-000013150000}"/>
    <cellStyle name="Normal 4 4 2 2 8 2 2" xfId="15251" xr:uid="{460E8999-B64D-4E60-8AA2-33BEF89CFC1D}"/>
    <cellStyle name="Normal 4 4 2 2 8 2 3" xfId="23679" xr:uid="{92894BCA-E3F9-40B3-A487-A1C6AD6527AC}"/>
    <cellStyle name="Normal 4 4 2 2 8 3" xfId="11033" xr:uid="{842A6A48-A27A-4316-92BF-4362B8948823}"/>
    <cellStyle name="Normal 4 4 2 2 8 4" xfId="19462" xr:uid="{69C74688-3F54-4ABD-8CE5-4E1B38B83FBB}"/>
    <cellStyle name="Normal 4 4 2 2 9" xfId="4757" xr:uid="{00000000-0005-0000-0000-000014150000}"/>
    <cellStyle name="Normal 4 4 2 2 9 2" xfId="13186" xr:uid="{CF12233B-1867-4237-952E-A32B8401E87D}"/>
    <cellStyle name="Normal 4 4 2 2 9 3" xfId="21614" xr:uid="{DA46A4DE-5D39-48DF-88DD-A1FCA57A1EEB}"/>
    <cellStyle name="Normal 4 4 2 3" xfId="384" xr:uid="{00000000-0005-0000-0000-000015150000}"/>
    <cellStyle name="Normal 4 4 2 3 10" xfId="17401" xr:uid="{AF1AC512-D7A3-4ADF-BB00-71AFCB9EC14F}"/>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2 2 2" xfId="15749" xr:uid="{4E11CCCA-8579-4965-83B2-6F7DF3C11616}"/>
    <cellStyle name="Normal 4 4 2 3 2 2 2 2 3" xfId="24177" xr:uid="{00850EE8-1859-4420-8CCD-71C3549D3308}"/>
    <cellStyle name="Normal 4 4 2 3 2 2 2 3" xfId="11531" xr:uid="{7B8352E3-93DA-45E1-A692-76A9FFFCC69D}"/>
    <cellStyle name="Normal 4 4 2 3 2 2 2 4" xfId="19960" xr:uid="{8D30CD3D-B060-48E0-A1CE-FA65403A2453}"/>
    <cellStyle name="Normal 4 4 2 3 2 2 3" xfId="5175" xr:uid="{00000000-0005-0000-0000-00001A150000}"/>
    <cellStyle name="Normal 4 4 2 3 2 2 3 2" xfId="13604" xr:uid="{43B40B9F-4D19-4A4B-A23A-944F6DFC4987}"/>
    <cellStyle name="Normal 4 4 2 3 2 2 3 3" xfId="22032" xr:uid="{05465205-D1AF-4F9D-A469-80AFCE934922}"/>
    <cellStyle name="Normal 4 4 2 3 2 2 4" xfId="9386" xr:uid="{E8DCD9CD-5EEA-4AED-8846-B5B1208AB1D3}"/>
    <cellStyle name="Normal 4 4 2 3 2 2 5" xfId="17815" xr:uid="{B15C57D7-C1EC-4DE4-83A0-5BD1CF054851}"/>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2 2 2" xfId="16162" xr:uid="{A77EBC88-742E-4E6A-9E16-0C4E52A99A00}"/>
    <cellStyle name="Normal 4 4 2 3 2 3 2 2 3" xfId="24590" xr:uid="{CF1CF678-0289-42A7-9359-8FA70E1B1580}"/>
    <cellStyle name="Normal 4 4 2 3 2 3 2 3" xfId="11944" xr:uid="{AA2F5FA3-C938-46D8-A89B-4E8933147707}"/>
    <cellStyle name="Normal 4 4 2 3 2 3 2 4" xfId="20373" xr:uid="{97D61B7E-D25E-4B7E-A403-BAA6F0BEA529}"/>
    <cellStyle name="Normal 4 4 2 3 2 3 3" xfId="5588" xr:uid="{00000000-0005-0000-0000-00001E150000}"/>
    <cellStyle name="Normal 4 4 2 3 2 3 3 2" xfId="14017" xr:uid="{F91C90FE-6069-40B1-9F61-30D3B6CE0B41}"/>
    <cellStyle name="Normal 4 4 2 3 2 3 3 3" xfId="22445" xr:uid="{958C3905-C340-46DC-A974-CDA3F60CD884}"/>
    <cellStyle name="Normal 4 4 2 3 2 3 4" xfId="9799" xr:uid="{D3735E46-2CC8-4028-8546-308995DB0A5D}"/>
    <cellStyle name="Normal 4 4 2 3 2 3 5" xfId="18228" xr:uid="{66EA0536-CA6C-4365-8BB5-5A45F9AFFF03}"/>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2 2 2" xfId="16575" xr:uid="{D8C8512E-F04C-4D18-B2C9-5BF64C5DFCE3}"/>
    <cellStyle name="Normal 4 4 2 3 2 4 2 2 3" xfId="25003" xr:uid="{959F27A3-AB01-46E8-A03D-60B841EC4BCE}"/>
    <cellStyle name="Normal 4 4 2 3 2 4 2 3" xfId="12357" xr:uid="{F3199722-5BA2-48F1-B55B-1322474F4CC4}"/>
    <cellStyle name="Normal 4 4 2 3 2 4 2 4" xfId="20786" xr:uid="{71CB434E-73F5-4EA4-ADFB-CB16635F1E1A}"/>
    <cellStyle name="Normal 4 4 2 3 2 4 3" xfId="6001" xr:uid="{00000000-0005-0000-0000-000022150000}"/>
    <cellStyle name="Normal 4 4 2 3 2 4 3 2" xfId="14430" xr:uid="{BA97529A-1EB2-49A0-A073-F6EA10F42E36}"/>
    <cellStyle name="Normal 4 4 2 3 2 4 3 3" xfId="22858" xr:uid="{D2838A9F-73D4-436B-B706-20F65A4EB858}"/>
    <cellStyle name="Normal 4 4 2 3 2 4 4" xfId="10212" xr:uid="{3FFF2CF6-FCD0-49A6-A2A8-E0938F70AA38}"/>
    <cellStyle name="Normal 4 4 2 3 2 4 5" xfId="18641" xr:uid="{2FE5AF6C-19B4-4E09-BCE6-C9D8031AE0D1}"/>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2 2 2" xfId="16988" xr:uid="{BE489CB2-4BDB-446E-B3EC-8C66A440ED24}"/>
    <cellStyle name="Normal 4 4 2 3 2 5 2 2 3" xfId="25416" xr:uid="{97A7BEC3-2383-4441-A978-25B2A4B111AD}"/>
    <cellStyle name="Normal 4 4 2 3 2 5 2 3" xfId="12770" xr:uid="{998A6A85-0A4F-47B6-8BB2-FDBFDA69897B}"/>
    <cellStyle name="Normal 4 4 2 3 2 5 2 4" xfId="21199" xr:uid="{51F09D72-9464-49AA-B523-2F1E3BC66384}"/>
    <cellStyle name="Normal 4 4 2 3 2 5 3" xfId="6414" xr:uid="{00000000-0005-0000-0000-000026150000}"/>
    <cellStyle name="Normal 4 4 2 3 2 5 3 2" xfId="14843" xr:uid="{641B227B-C7B5-46FB-AB64-BAD01726C1F8}"/>
    <cellStyle name="Normal 4 4 2 3 2 5 3 3" xfId="23271" xr:uid="{141F9891-C316-4FBB-AA34-E67F7944EC67}"/>
    <cellStyle name="Normal 4 4 2 3 2 5 4" xfId="10625" xr:uid="{4C8619B5-7684-42A0-821D-567982D60DC1}"/>
    <cellStyle name="Normal 4 4 2 3 2 5 5" xfId="19054" xr:uid="{A0254D19-ADC6-4744-9C10-7D25235D6B33}"/>
    <cellStyle name="Normal 4 4 2 3 2 6" xfId="2542" xr:uid="{00000000-0005-0000-0000-000027150000}"/>
    <cellStyle name="Normal 4 4 2 3 2 6 2" xfId="6827" xr:uid="{00000000-0005-0000-0000-000028150000}"/>
    <cellStyle name="Normal 4 4 2 3 2 6 2 2" xfId="15256" xr:uid="{044423AE-0081-4DC8-AF2F-ED24BD34EC3A}"/>
    <cellStyle name="Normal 4 4 2 3 2 6 2 3" xfId="23684" xr:uid="{6C7B9F5C-686B-43D9-855A-2AC49224EC62}"/>
    <cellStyle name="Normal 4 4 2 3 2 6 3" xfId="11038" xr:uid="{11608FFB-3AF0-4DCA-AD82-9B45DC79D7D2}"/>
    <cellStyle name="Normal 4 4 2 3 2 6 4" xfId="19467" xr:uid="{2E607021-9211-4304-BEE6-ED4FEB5C8B36}"/>
    <cellStyle name="Normal 4 4 2 3 2 7" xfId="4762" xr:uid="{00000000-0005-0000-0000-000029150000}"/>
    <cellStyle name="Normal 4 4 2 3 2 7 2" xfId="13191" xr:uid="{0A81D4F3-7F46-4285-AB8A-DD64E067AC1A}"/>
    <cellStyle name="Normal 4 4 2 3 2 7 3" xfId="21619" xr:uid="{37E50005-9A68-4CA9-A650-08E9613D0C03}"/>
    <cellStyle name="Normal 4 4 2 3 2 8" xfId="8973" xr:uid="{56D1A4B4-53F3-490E-8848-CB287C1960D0}"/>
    <cellStyle name="Normal 4 4 2 3 2 9" xfId="17402" xr:uid="{9FDB60EE-6F8A-4A66-952D-334BD7B246D0}"/>
    <cellStyle name="Normal 4 4 2 3 3" xfId="860" xr:uid="{00000000-0005-0000-0000-00002A150000}"/>
    <cellStyle name="Normal 4 4 2 3 3 2" xfId="3095" xr:uid="{00000000-0005-0000-0000-00002B150000}"/>
    <cellStyle name="Normal 4 4 2 3 3 2 2" xfId="7319" xr:uid="{00000000-0005-0000-0000-00002C150000}"/>
    <cellStyle name="Normal 4 4 2 3 3 2 2 2" xfId="15748" xr:uid="{7867F16F-7761-4B7D-A59B-0F2F98B9FBAD}"/>
    <cellStyle name="Normal 4 4 2 3 3 2 2 3" xfId="24176" xr:uid="{6B526541-8E8F-4F32-97FC-48CB4675C67A}"/>
    <cellStyle name="Normal 4 4 2 3 3 2 3" xfId="11530" xr:uid="{1EFA128B-6231-4B31-95E8-451CD0308920}"/>
    <cellStyle name="Normal 4 4 2 3 3 2 4" xfId="19959" xr:uid="{01F75659-7725-4223-BACC-3C1934A7055A}"/>
    <cellStyle name="Normal 4 4 2 3 3 3" xfId="5174" xr:uid="{00000000-0005-0000-0000-00002D150000}"/>
    <cellStyle name="Normal 4 4 2 3 3 3 2" xfId="13603" xr:uid="{8B280CDD-E0F9-453E-AAD9-20418B1CBA81}"/>
    <cellStyle name="Normal 4 4 2 3 3 3 3" xfId="22031" xr:uid="{0DF8B5B8-31CF-45EF-8F03-AAFE91F1A3F6}"/>
    <cellStyle name="Normal 4 4 2 3 3 4" xfId="9385" xr:uid="{5B21FEE7-BCB0-4C02-BA05-4FE92D40DA08}"/>
    <cellStyle name="Normal 4 4 2 3 3 5" xfId="17814" xr:uid="{85CF16D5-DFE7-468E-A270-2E95436C526C}"/>
    <cellStyle name="Normal 4 4 2 3 4" xfId="1278" xr:uid="{00000000-0005-0000-0000-00002E150000}"/>
    <cellStyle name="Normal 4 4 2 3 4 2" xfId="3508" xr:uid="{00000000-0005-0000-0000-00002F150000}"/>
    <cellStyle name="Normal 4 4 2 3 4 2 2" xfId="7732" xr:uid="{00000000-0005-0000-0000-000030150000}"/>
    <cellStyle name="Normal 4 4 2 3 4 2 2 2" xfId="16161" xr:uid="{BE516E54-63D8-499E-905F-2E1BE31C2E11}"/>
    <cellStyle name="Normal 4 4 2 3 4 2 2 3" xfId="24589" xr:uid="{1F7276E6-3A01-4048-A9E5-0B692E2AFC3C}"/>
    <cellStyle name="Normal 4 4 2 3 4 2 3" xfId="11943" xr:uid="{63C77781-471D-4D32-8204-ACAA7D770F30}"/>
    <cellStyle name="Normal 4 4 2 3 4 2 4" xfId="20372" xr:uid="{D001A729-FA89-4D90-A0CA-7711BC20E99C}"/>
    <cellStyle name="Normal 4 4 2 3 4 3" xfId="5587" xr:uid="{00000000-0005-0000-0000-000031150000}"/>
    <cellStyle name="Normal 4 4 2 3 4 3 2" xfId="14016" xr:uid="{2B810AD0-9895-4F30-BF69-1A0BBCB600C2}"/>
    <cellStyle name="Normal 4 4 2 3 4 3 3" xfId="22444" xr:uid="{31EFB431-331C-4B7C-BF73-97FA6AAB7EF3}"/>
    <cellStyle name="Normal 4 4 2 3 4 4" xfId="9798" xr:uid="{0B66A032-5CFB-44B1-8ECA-FE1A759B1A2E}"/>
    <cellStyle name="Normal 4 4 2 3 4 5" xfId="18227" xr:uid="{7309A4FD-D670-4B33-8D4E-A83F846FEDED}"/>
    <cellStyle name="Normal 4 4 2 3 5" xfId="1691" xr:uid="{00000000-0005-0000-0000-000032150000}"/>
    <cellStyle name="Normal 4 4 2 3 5 2" xfId="3921" xr:uid="{00000000-0005-0000-0000-000033150000}"/>
    <cellStyle name="Normal 4 4 2 3 5 2 2" xfId="8145" xr:uid="{00000000-0005-0000-0000-000034150000}"/>
    <cellStyle name="Normal 4 4 2 3 5 2 2 2" xfId="16574" xr:uid="{E43A268C-45C9-4673-AA9E-7F5BAA9BC2DD}"/>
    <cellStyle name="Normal 4 4 2 3 5 2 2 3" xfId="25002" xr:uid="{C0EB97F3-7CC0-447D-99B9-912384427A00}"/>
    <cellStyle name="Normal 4 4 2 3 5 2 3" xfId="12356" xr:uid="{64214886-A3B5-4674-A3A2-4989A4DB03E1}"/>
    <cellStyle name="Normal 4 4 2 3 5 2 4" xfId="20785" xr:uid="{9CB2DE6F-5170-423F-9319-2961D96F65EA}"/>
    <cellStyle name="Normal 4 4 2 3 5 3" xfId="6000" xr:uid="{00000000-0005-0000-0000-000035150000}"/>
    <cellStyle name="Normal 4 4 2 3 5 3 2" xfId="14429" xr:uid="{05408AA2-F395-4F2B-A199-0406F8DEEDDF}"/>
    <cellStyle name="Normal 4 4 2 3 5 3 3" xfId="22857" xr:uid="{D7534482-7362-493E-9527-A628BD290D6E}"/>
    <cellStyle name="Normal 4 4 2 3 5 4" xfId="10211" xr:uid="{C4F9A52A-4CBB-4806-B756-7E4B7C2A519F}"/>
    <cellStyle name="Normal 4 4 2 3 5 5" xfId="18640" xr:uid="{8A9A35CB-3986-4C93-A2AD-4163D1F04A05}"/>
    <cellStyle name="Normal 4 4 2 3 6" xfId="2105" xr:uid="{00000000-0005-0000-0000-000036150000}"/>
    <cellStyle name="Normal 4 4 2 3 6 2" xfId="4334" xr:uid="{00000000-0005-0000-0000-000037150000}"/>
    <cellStyle name="Normal 4 4 2 3 6 2 2" xfId="8558" xr:uid="{00000000-0005-0000-0000-000038150000}"/>
    <cellStyle name="Normal 4 4 2 3 6 2 2 2" xfId="16987" xr:uid="{A07FAE69-6736-43F9-85F5-3E7FAFAEDE45}"/>
    <cellStyle name="Normal 4 4 2 3 6 2 2 3" xfId="25415" xr:uid="{0A0ABDEB-91C9-4D1B-9FBA-31918A9396AA}"/>
    <cellStyle name="Normal 4 4 2 3 6 2 3" xfId="12769" xr:uid="{87035AFA-00B6-47D9-B002-BF0CD37C5FBE}"/>
    <cellStyle name="Normal 4 4 2 3 6 2 4" xfId="21198" xr:uid="{6516E9B3-2E03-4E79-B12E-2F0014D5859E}"/>
    <cellStyle name="Normal 4 4 2 3 6 3" xfId="6413" xr:uid="{00000000-0005-0000-0000-000039150000}"/>
    <cellStyle name="Normal 4 4 2 3 6 3 2" xfId="14842" xr:uid="{DCFC9FE2-B8F2-4041-8B47-B468ADAEAA20}"/>
    <cellStyle name="Normal 4 4 2 3 6 3 3" xfId="23270" xr:uid="{F76AD4A2-D62C-4D42-90BE-DDC41110E921}"/>
    <cellStyle name="Normal 4 4 2 3 6 4" xfId="10624" xr:uid="{DD93496C-5546-49CB-880F-7C982E7DF4F6}"/>
    <cellStyle name="Normal 4 4 2 3 6 5" xfId="19053" xr:uid="{F45E1450-3487-4D74-8D13-35258BA5DAAF}"/>
    <cellStyle name="Normal 4 4 2 3 7" xfId="2541" xr:uid="{00000000-0005-0000-0000-00003A150000}"/>
    <cellStyle name="Normal 4 4 2 3 7 2" xfId="6826" xr:uid="{00000000-0005-0000-0000-00003B150000}"/>
    <cellStyle name="Normal 4 4 2 3 7 2 2" xfId="15255" xr:uid="{36105109-D0DA-47BE-9FAE-A85999F07BD5}"/>
    <cellStyle name="Normal 4 4 2 3 7 2 3" xfId="23683" xr:uid="{43C72C7A-5C87-4CCC-A615-CB2ED2440B1B}"/>
    <cellStyle name="Normal 4 4 2 3 7 3" xfId="11037" xr:uid="{CF9EBC4A-550B-40E8-8E70-3C1FF625A7EE}"/>
    <cellStyle name="Normal 4 4 2 3 7 4" xfId="19466" xr:uid="{9AB73969-C46F-4236-B21C-29E25A8189EE}"/>
    <cellStyle name="Normal 4 4 2 3 8" xfId="4761" xr:uid="{00000000-0005-0000-0000-00003C150000}"/>
    <cellStyle name="Normal 4 4 2 3 8 2" xfId="13190" xr:uid="{F4E1F5B7-99F2-4E90-AC73-79D776006E03}"/>
    <cellStyle name="Normal 4 4 2 3 8 3" xfId="21618" xr:uid="{9D1FBB43-7D6D-4BD6-9394-2C02ECCF8986}"/>
    <cellStyle name="Normal 4 4 2 3 9" xfId="8972" xr:uid="{CE705A2A-B8FE-482E-825A-FCA59ABDE7CE}"/>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2 2 2" xfId="15750" xr:uid="{18F8CE38-FC7A-4C77-AC63-4990AEE8CC27}"/>
    <cellStyle name="Normal 4 4 2 4 2 2 2 3" xfId="24178" xr:uid="{30DB096A-7ACC-4F27-8090-2BB128DA2E90}"/>
    <cellStyle name="Normal 4 4 2 4 2 2 3" xfId="11532" xr:uid="{4AE9F2D2-4F62-42C8-BC49-EF503FC4E7D1}"/>
    <cellStyle name="Normal 4 4 2 4 2 2 4" xfId="19961" xr:uid="{89288FB9-E689-465C-947A-3E3223088CC0}"/>
    <cellStyle name="Normal 4 4 2 4 2 3" xfId="5176" xr:uid="{00000000-0005-0000-0000-000041150000}"/>
    <cellStyle name="Normal 4 4 2 4 2 3 2" xfId="13605" xr:uid="{41E9394E-E055-42D1-92A9-8BB6C444B194}"/>
    <cellStyle name="Normal 4 4 2 4 2 3 3" xfId="22033" xr:uid="{2ACF27A8-0DA9-432F-A80D-C9D23C73B1C7}"/>
    <cellStyle name="Normal 4 4 2 4 2 4" xfId="9387" xr:uid="{9008E055-959A-4130-973D-FFB7E2CA3E8A}"/>
    <cellStyle name="Normal 4 4 2 4 2 5" xfId="17816" xr:uid="{80A1D2BA-2A29-4022-B42F-412FE2405131}"/>
    <cellStyle name="Normal 4 4 2 4 3" xfId="1280" xr:uid="{00000000-0005-0000-0000-000042150000}"/>
    <cellStyle name="Normal 4 4 2 4 3 2" xfId="3510" xr:uid="{00000000-0005-0000-0000-000043150000}"/>
    <cellStyle name="Normal 4 4 2 4 3 2 2" xfId="7734" xr:uid="{00000000-0005-0000-0000-000044150000}"/>
    <cellStyle name="Normal 4 4 2 4 3 2 2 2" xfId="16163" xr:uid="{0E6CC5CE-C900-482C-B227-AEF1B2441274}"/>
    <cellStyle name="Normal 4 4 2 4 3 2 2 3" xfId="24591" xr:uid="{953A41B6-5854-4511-B30C-BE8D0BE1E165}"/>
    <cellStyle name="Normal 4 4 2 4 3 2 3" xfId="11945" xr:uid="{4D69C3F1-79FF-4045-8FFA-AED034230AD3}"/>
    <cellStyle name="Normal 4 4 2 4 3 2 4" xfId="20374" xr:uid="{5656A455-A77D-4219-8BD0-DBAFD3B50B75}"/>
    <cellStyle name="Normal 4 4 2 4 3 3" xfId="5589" xr:uid="{00000000-0005-0000-0000-000045150000}"/>
    <cellStyle name="Normal 4 4 2 4 3 3 2" xfId="14018" xr:uid="{AD804459-5F5B-4C0A-8506-BF917316A980}"/>
    <cellStyle name="Normal 4 4 2 4 3 3 3" xfId="22446" xr:uid="{F972123F-1C65-4087-8FFE-A4B9B7C73A96}"/>
    <cellStyle name="Normal 4 4 2 4 3 4" xfId="9800" xr:uid="{FEF2FEE2-E615-4D7C-AE6C-F714925B33B1}"/>
    <cellStyle name="Normal 4 4 2 4 3 5" xfId="18229" xr:uid="{B7849C21-C351-45D5-83E4-9580CDC0914E}"/>
    <cellStyle name="Normal 4 4 2 4 4" xfId="1693" xr:uid="{00000000-0005-0000-0000-000046150000}"/>
    <cellStyle name="Normal 4 4 2 4 4 2" xfId="3923" xr:uid="{00000000-0005-0000-0000-000047150000}"/>
    <cellStyle name="Normal 4 4 2 4 4 2 2" xfId="8147" xr:uid="{00000000-0005-0000-0000-000048150000}"/>
    <cellStyle name="Normal 4 4 2 4 4 2 2 2" xfId="16576" xr:uid="{FCFC59F5-CC76-43A9-BA68-3A7267CEE797}"/>
    <cellStyle name="Normal 4 4 2 4 4 2 2 3" xfId="25004" xr:uid="{C0C48B40-F296-4C88-B5DE-98F8F4A4911A}"/>
    <cellStyle name="Normal 4 4 2 4 4 2 3" xfId="12358" xr:uid="{D348C459-EC98-4E1E-858A-10231F3C6CBB}"/>
    <cellStyle name="Normal 4 4 2 4 4 2 4" xfId="20787" xr:uid="{21FA4C22-7CAA-4411-8ACF-7117707C78AE}"/>
    <cellStyle name="Normal 4 4 2 4 4 3" xfId="6002" xr:uid="{00000000-0005-0000-0000-000049150000}"/>
    <cellStyle name="Normal 4 4 2 4 4 3 2" xfId="14431" xr:uid="{8C52E763-8AAB-4563-BC2C-0491B60AE5FC}"/>
    <cellStyle name="Normal 4 4 2 4 4 3 3" xfId="22859" xr:uid="{79BEC1DE-204D-4CF2-AE5E-487D81A7E525}"/>
    <cellStyle name="Normal 4 4 2 4 4 4" xfId="10213" xr:uid="{6F66F3B1-9504-4DE2-BF77-9679819EEDF2}"/>
    <cellStyle name="Normal 4 4 2 4 4 5" xfId="18642" xr:uid="{6065A355-6A95-4F41-A86A-9268EE732683}"/>
    <cellStyle name="Normal 4 4 2 4 5" xfId="2107" xr:uid="{00000000-0005-0000-0000-00004A150000}"/>
    <cellStyle name="Normal 4 4 2 4 5 2" xfId="4336" xr:uid="{00000000-0005-0000-0000-00004B150000}"/>
    <cellStyle name="Normal 4 4 2 4 5 2 2" xfId="8560" xr:uid="{00000000-0005-0000-0000-00004C150000}"/>
    <cellStyle name="Normal 4 4 2 4 5 2 2 2" xfId="16989" xr:uid="{CC04B697-B6B6-4047-99E8-8B76A81C295F}"/>
    <cellStyle name="Normal 4 4 2 4 5 2 2 3" xfId="25417" xr:uid="{ED4C3B5E-3863-49FE-BA24-E7C472E88010}"/>
    <cellStyle name="Normal 4 4 2 4 5 2 3" xfId="12771" xr:uid="{7965CFCF-F99C-49FE-B936-694341C6119C}"/>
    <cellStyle name="Normal 4 4 2 4 5 2 4" xfId="21200" xr:uid="{78182590-5297-4346-8C5C-D890A5BD4B6E}"/>
    <cellStyle name="Normal 4 4 2 4 5 3" xfId="6415" xr:uid="{00000000-0005-0000-0000-00004D150000}"/>
    <cellStyle name="Normal 4 4 2 4 5 3 2" xfId="14844" xr:uid="{79BCD25C-002E-42D6-8EDF-38FA4C92DE15}"/>
    <cellStyle name="Normal 4 4 2 4 5 3 3" xfId="23272" xr:uid="{8B452E8A-F25C-4699-9BE6-3B21D9D43F05}"/>
    <cellStyle name="Normal 4 4 2 4 5 4" xfId="10626" xr:uid="{79120D82-BDA9-49D0-9335-A7EDD6D4260E}"/>
    <cellStyle name="Normal 4 4 2 4 5 5" xfId="19055" xr:uid="{7CF93D70-44CF-42CE-A785-8AA2275BBDB2}"/>
    <cellStyle name="Normal 4 4 2 4 6" xfId="2543" xr:uid="{00000000-0005-0000-0000-00004E150000}"/>
    <cellStyle name="Normal 4 4 2 4 6 2" xfId="6828" xr:uid="{00000000-0005-0000-0000-00004F150000}"/>
    <cellStyle name="Normal 4 4 2 4 6 2 2" xfId="15257" xr:uid="{33E98416-6581-4308-AD4F-5EAE0615CB0A}"/>
    <cellStyle name="Normal 4 4 2 4 6 2 3" xfId="23685" xr:uid="{47260FD9-773F-4891-A36E-EC90E61213DC}"/>
    <cellStyle name="Normal 4 4 2 4 6 3" xfId="11039" xr:uid="{D4CADE42-CE4D-432E-A1DF-97BAAAA2BBA6}"/>
    <cellStyle name="Normal 4 4 2 4 6 4" xfId="19468" xr:uid="{2BBA7DF8-47C8-410C-95D4-873FD4CF6C36}"/>
    <cellStyle name="Normal 4 4 2 4 7" xfId="4763" xr:uid="{00000000-0005-0000-0000-000050150000}"/>
    <cellStyle name="Normal 4 4 2 4 7 2" xfId="13192" xr:uid="{B22647A5-6E2D-417A-9914-AC44DF71F996}"/>
    <cellStyle name="Normal 4 4 2 4 7 3" xfId="21620" xr:uid="{6D207DA0-4D5D-4C12-AE17-088C880F6580}"/>
    <cellStyle name="Normal 4 4 2 4 8" xfId="8974" xr:uid="{03217D16-1C5D-4BDD-8DB9-BF22C6D7C0BF}"/>
    <cellStyle name="Normal 4 4 2 4 9" xfId="17403" xr:uid="{012462B7-0468-47A9-A947-FEC6FC59C632}"/>
    <cellStyle name="Normal 4 4 2 5" xfId="855" xr:uid="{00000000-0005-0000-0000-000051150000}"/>
    <cellStyle name="Normal 4 4 2 5 2" xfId="3090" xr:uid="{00000000-0005-0000-0000-000052150000}"/>
    <cellStyle name="Normal 4 4 2 5 2 2" xfId="7314" xr:uid="{00000000-0005-0000-0000-000053150000}"/>
    <cellStyle name="Normal 4 4 2 5 2 2 2" xfId="15743" xr:uid="{D1A6C580-A92F-4998-A8A8-24D424769822}"/>
    <cellStyle name="Normal 4 4 2 5 2 2 3" xfId="24171" xr:uid="{2658111C-8CEB-4C95-8448-1B0D25BD248A}"/>
    <cellStyle name="Normal 4 4 2 5 2 3" xfId="11525" xr:uid="{3CB7AA54-CC33-40C8-AEAF-68174BE0E445}"/>
    <cellStyle name="Normal 4 4 2 5 2 4" xfId="19954" xr:uid="{D0470168-C92C-47E1-A29D-21BF1543DC6D}"/>
    <cellStyle name="Normal 4 4 2 5 3" xfId="5169" xr:uid="{00000000-0005-0000-0000-000054150000}"/>
    <cellStyle name="Normal 4 4 2 5 3 2" xfId="13598" xr:uid="{74ECCA49-7634-4E8F-9B27-F8587BE792B3}"/>
    <cellStyle name="Normal 4 4 2 5 3 3" xfId="22026" xr:uid="{BAB3E6D9-F6A9-47A7-AE17-DFD4572EA3C2}"/>
    <cellStyle name="Normal 4 4 2 5 4" xfId="9380" xr:uid="{C3DF3C5C-24A5-4410-A8FA-3B20C9E3A9F2}"/>
    <cellStyle name="Normal 4 4 2 5 5" xfId="17809" xr:uid="{4678410C-B439-4C32-AEEC-688A438DAA36}"/>
    <cellStyle name="Normal 4 4 2 6" xfId="1273" xr:uid="{00000000-0005-0000-0000-000055150000}"/>
    <cellStyle name="Normal 4 4 2 6 2" xfId="3503" xr:uid="{00000000-0005-0000-0000-000056150000}"/>
    <cellStyle name="Normal 4 4 2 6 2 2" xfId="7727" xr:uid="{00000000-0005-0000-0000-000057150000}"/>
    <cellStyle name="Normal 4 4 2 6 2 2 2" xfId="16156" xr:uid="{A95E3512-1CCB-4BC0-8E55-7AC20560820D}"/>
    <cellStyle name="Normal 4 4 2 6 2 2 3" xfId="24584" xr:uid="{2DDF25C3-9E77-4B8F-AEDD-32589FC3D613}"/>
    <cellStyle name="Normal 4 4 2 6 2 3" xfId="11938" xr:uid="{2F809FAF-F17A-4B76-9DB5-5BAD1DA69FA5}"/>
    <cellStyle name="Normal 4 4 2 6 2 4" xfId="20367" xr:uid="{D31EDB1E-811F-45D0-8A7E-AD9965465C41}"/>
    <cellStyle name="Normal 4 4 2 6 3" xfId="5582" xr:uid="{00000000-0005-0000-0000-000058150000}"/>
    <cellStyle name="Normal 4 4 2 6 3 2" xfId="14011" xr:uid="{0CA2C673-1625-4B3E-81C6-F91F2ED20788}"/>
    <cellStyle name="Normal 4 4 2 6 3 3" xfId="22439" xr:uid="{FC34848D-A221-4603-8908-8757210830C0}"/>
    <cellStyle name="Normal 4 4 2 6 4" xfId="9793" xr:uid="{4EA4E05F-9A41-4F5B-8072-5C79E8BA4290}"/>
    <cellStyle name="Normal 4 4 2 6 5" xfId="18222" xr:uid="{05A50F91-A0FE-4DC9-BB55-3FB231CE0383}"/>
    <cellStyle name="Normal 4 4 2 7" xfId="1686" xr:uid="{00000000-0005-0000-0000-000059150000}"/>
    <cellStyle name="Normal 4 4 2 7 2" xfId="3916" xr:uid="{00000000-0005-0000-0000-00005A150000}"/>
    <cellStyle name="Normal 4 4 2 7 2 2" xfId="8140" xr:uid="{00000000-0005-0000-0000-00005B150000}"/>
    <cellStyle name="Normal 4 4 2 7 2 2 2" xfId="16569" xr:uid="{F6159575-DC20-4DA8-B94E-E8795C85BCDC}"/>
    <cellStyle name="Normal 4 4 2 7 2 2 3" xfId="24997" xr:uid="{42DC44D7-B1FC-4553-97E9-8B4E0576A382}"/>
    <cellStyle name="Normal 4 4 2 7 2 3" xfId="12351" xr:uid="{04616C87-44EB-4370-9468-2655491EEAF4}"/>
    <cellStyle name="Normal 4 4 2 7 2 4" xfId="20780" xr:uid="{18EACC9E-14D8-4AF1-B6C6-2D174B4052A5}"/>
    <cellStyle name="Normal 4 4 2 7 3" xfId="5995" xr:uid="{00000000-0005-0000-0000-00005C150000}"/>
    <cellStyle name="Normal 4 4 2 7 3 2" xfId="14424" xr:uid="{29BA15FD-E998-4380-B4CE-4C63391B51FC}"/>
    <cellStyle name="Normal 4 4 2 7 3 3" xfId="22852" xr:uid="{300D6D87-D3D8-4065-BB80-29318818A318}"/>
    <cellStyle name="Normal 4 4 2 7 4" xfId="10206" xr:uid="{10688159-F388-4070-AAF3-423E48425D2B}"/>
    <cellStyle name="Normal 4 4 2 7 5" xfId="18635" xr:uid="{C168BF91-520B-4223-B923-16230947CCD6}"/>
    <cellStyle name="Normal 4 4 2 8" xfId="2100" xr:uid="{00000000-0005-0000-0000-00005D150000}"/>
    <cellStyle name="Normal 4 4 2 8 2" xfId="4329" xr:uid="{00000000-0005-0000-0000-00005E150000}"/>
    <cellStyle name="Normal 4 4 2 8 2 2" xfId="8553" xr:uid="{00000000-0005-0000-0000-00005F150000}"/>
    <cellStyle name="Normal 4 4 2 8 2 2 2" xfId="16982" xr:uid="{AF0800C7-FBDF-46A4-A86C-9D2045DA9D32}"/>
    <cellStyle name="Normal 4 4 2 8 2 2 3" xfId="25410" xr:uid="{B2344190-0ACE-4177-89BC-52FFDD4669BC}"/>
    <cellStyle name="Normal 4 4 2 8 2 3" xfId="12764" xr:uid="{56A5DB94-7947-4848-BA33-015A08E37061}"/>
    <cellStyle name="Normal 4 4 2 8 2 4" xfId="21193" xr:uid="{88EB56AE-DC67-4DB0-B98C-55366E0F60EE}"/>
    <cellStyle name="Normal 4 4 2 8 3" xfId="6408" xr:uid="{00000000-0005-0000-0000-000060150000}"/>
    <cellStyle name="Normal 4 4 2 8 3 2" xfId="14837" xr:uid="{83AD01F5-4C32-43C8-895E-4D1E9F0D2600}"/>
    <cellStyle name="Normal 4 4 2 8 3 3" xfId="23265" xr:uid="{9711EB49-091A-4123-B2BC-D8B52856C18B}"/>
    <cellStyle name="Normal 4 4 2 8 4" xfId="10619" xr:uid="{760BD2D6-952F-4533-8055-5E6EF38EB0DD}"/>
    <cellStyle name="Normal 4 4 2 8 5" xfId="19048" xr:uid="{48DF67F4-9D39-4BE2-BD41-9877A541132E}"/>
    <cellStyle name="Normal 4 4 2 9" xfId="2536" xr:uid="{00000000-0005-0000-0000-000061150000}"/>
    <cellStyle name="Normal 4 4 2 9 2" xfId="6821" xr:uid="{00000000-0005-0000-0000-000062150000}"/>
    <cellStyle name="Normal 4 4 2 9 2 2" xfId="15250" xr:uid="{ACF071E4-B701-412B-8551-18E06AE7CF40}"/>
    <cellStyle name="Normal 4 4 2 9 2 3" xfId="23678" xr:uid="{C1F64291-BA30-4878-AE5D-17743D96AF70}"/>
    <cellStyle name="Normal 4 4 2 9 3" xfId="11032" xr:uid="{F5D52C68-82AD-41C2-9DC0-03E1EBF6BE4B}"/>
    <cellStyle name="Normal 4 4 2 9 4" xfId="19461" xr:uid="{92872ABC-3012-4AB0-8BA8-CD8E28E8E292}"/>
    <cellStyle name="Normal 4 4 3" xfId="387" xr:uid="{00000000-0005-0000-0000-000063150000}"/>
    <cellStyle name="Normal 4 4 3 10" xfId="8975" xr:uid="{AEEF862C-DCEF-4B2A-AD30-B8E7195ACD9C}"/>
    <cellStyle name="Normal 4 4 3 11" xfId="17404" xr:uid="{42D30D33-B400-4714-86F5-D971716F0894}"/>
    <cellStyle name="Normal 4 4 3 2" xfId="388" xr:uid="{00000000-0005-0000-0000-000064150000}"/>
    <cellStyle name="Normal 4 4 3 2 10" xfId="17405" xr:uid="{725AC1C0-2151-441A-88DC-BDD36ECB302F}"/>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2 2 2" xfId="15753" xr:uid="{BCD1C0B4-7A42-4123-9EFD-D0A4C4680AD4}"/>
    <cellStyle name="Normal 4 4 3 2 2 2 2 2 3" xfId="24181" xr:uid="{F63C2E0A-CA90-4AD8-88D0-7EE3573CB3CD}"/>
    <cellStyle name="Normal 4 4 3 2 2 2 2 3" xfId="11535" xr:uid="{9AD5D6DC-8BD3-4480-A4F0-E3C864AE1896}"/>
    <cellStyle name="Normal 4 4 3 2 2 2 2 4" xfId="19964" xr:uid="{0EE02567-844D-4AB1-80FA-D60EB44D39A2}"/>
    <cellStyle name="Normal 4 4 3 2 2 2 3" xfId="5179" xr:uid="{00000000-0005-0000-0000-000069150000}"/>
    <cellStyle name="Normal 4 4 3 2 2 2 3 2" xfId="13608" xr:uid="{1F0CDB0F-0433-4BE2-B098-377FEA5ACC38}"/>
    <cellStyle name="Normal 4 4 3 2 2 2 3 3" xfId="22036" xr:uid="{0CE05566-FC08-4318-87C2-92A384D954D1}"/>
    <cellStyle name="Normal 4 4 3 2 2 2 4" xfId="9390" xr:uid="{444D8FA9-BD07-4E3D-825B-75D08202ECD5}"/>
    <cellStyle name="Normal 4 4 3 2 2 2 5" xfId="17819" xr:uid="{BCF2A1D0-5E0A-440A-BE48-492583811D93}"/>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2 2 2" xfId="16166" xr:uid="{275C7B22-5771-4738-A4AD-81D1A3DD0B1E}"/>
    <cellStyle name="Normal 4 4 3 2 2 3 2 2 3" xfId="24594" xr:uid="{2F69A798-4DDC-4860-BE65-60132C87B6DF}"/>
    <cellStyle name="Normal 4 4 3 2 2 3 2 3" xfId="11948" xr:uid="{0F0DD8B2-56F6-450C-BA23-41F6C3248F1C}"/>
    <cellStyle name="Normal 4 4 3 2 2 3 2 4" xfId="20377" xr:uid="{FED75BB8-89FE-438D-93C1-27819D919B9A}"/>
    <cellStyle name="Normal 4 4 3 2 2 3 3" xfId="5592" xr:uid="{00000000-0005-0000-0000-00006D150000}"/>
    <cellStyle name="Normal 4 4 3 2 2 3 3 2" xfId="14021" xr:uid="{28B56DD9-95CC-43D6-8846-129E8D3D4326}"/>
    <cellStyle name="Normal 4 4 3 2 2 3 3 3" xfId="22449" xr:uid="{7658425E-74CB-43DB-9BED-58A9F92C4CFB}"/>
    <cellStyle name="Normal 4 4 3 2 2 3 4" xfId="9803" xr:uid="{231E17BA-0F61-4A2F-8DC1-5C73211658D3}"/>
    <cellStyle name="Normal 4 4 3 2 2 3 5" xfId="18232" xr:uid="{D63BBADE-B37F-48C9-A52D-90A3E7A1436A}"/>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2 2 2" xfId="16579" xr:uid="{855B672A-0B10-4CAC-8EDA-73EF6C53BBC4}"/>
    <cellStyle name="Normal 4 4 3 2 2 4 2 2 3" xfId="25007" xr:uid="{08DCC6B3-15B4-4A8C-9C7F-D23BD15FD150}"/>
    <cellStyle name="Normal 4 4 3 2 2 4 2 3" xfId="12361" xr:uid="{5EEFEF15-0A62-4650-B72E-9A6F34C0F724}"/>
    <cellStyle name="Normal 4 4 3 2 2 4 2 4" xfId="20790" xr:uid="{00A5030B-02E8-415D-98CC-95D2F75D951E}"/>
    <cellStyle name="Normal 4 4 3 2 2 4 3" xfId="6005" xr:uid="{00000000-0005-0000-0000-000071150000}"/>
    <cellStyle name="Normal 4 4 3 2 2 4 3 2" xfId="14434" xr:uid="{9C02196D-7698-4CCA-943C-BB412B5424B5}"/>
    <cellStyle name="Normal 4 4 3 2 2 4 3 3" xfId="22862" xr:uid="{B03DD68D-C685-418F-8FB5-D67EF213D48C}"/>
    <cellStyle name="Normal 4 4 3 2 2 4 4" xfId="10216" xr:uid="{4DB3E549-3683-4928-A40E-56ED5711E16C}"/>
    <cellStyle name="Normal 4 4 3 2 2 4 5" xfId="18645" xr:uid="{D09B5310-990F-4AA7-8050-FE176F9F038F}"/>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2 2 2" xfId="16992" xr:uid="{CCA25F52-75C3-42D4-AAEC-70262987A899}"/>
    <cellStyle name="Normal 4 4 3 2 2 5 2 2 3" xfId="25420" xr:uid="{AECF1EE7-13D6-4C4E-8E32-BCDBD4F38F14}"/>
    <cellStyle name="Normal 4 4 3 2 2 5 2 3" xfId="12774" xr:uid="{97AB6DCB-AD60-4F21-A694-6170ED3CADE1}"/>
    <cellStyle name="Normal 4 4 3 2 2 5 2 4" xfId="21203" xr:uid="{85645643-4B4D-4946-81F5-8F04FAF78499}"/>
    <cellStyle name="Normal 4 4 3 2 2 5 3" xfId="6418" xr:uid="{00000000-0005-0000-0000-000075150000}"/>
    <cellStyle name="Normal 4 4 3 2 2 5 3 2" xfId="14847" xr:uid="{AA1F6A66-A384-4694-AA88-08189F3E077D}"/>
    <cellStyle name="Normal 4 4 3 2 2 5 3 3" xfId="23275" xr:uid="{9E0FAA55-4084-476D-9009-FA7FD1DAD9A0}"/>
    <cellStyle name="Normal 4 4 3 2 2 5 4" xfId="10629" xr:uid="{CEC8C2E1-656C-4974-A2C5-D9B3394137F7}"/>
    <cellStyle name="Normal 4 4 3 2 2 5 5" xfId="19058" xr:uid="{89268E2C-9D5E-4DAA-A461-D5C2AB3D8CD0}"/>
    <cellStyle name="Normal 4 4 3 2 2 6" xfId="2546" xr:uid="{00000000-0005-0000-0000-000076150000}"/>
    <cellStyle name="Normal 4 4 3 2 2 6 2" xfId="6831" xr:uid="{00000000-0005-0000-0000-000077150000}"/>
    <cellStyle name="Normal 4 4 3 2 2 6 2 2" xfId="15260" xr:uid="{66577969-0E14-4FE2-990F-D2C3B0018DBD}"/>
    <cellStyle name="Normal 4 4 3 2 2 6 2 3" xfId="23688" xr:uid="{76671FE1-3454-459B-9879-2F310FFE17C0}"/>
    <cellStyle name="Normal 4 4 3 2 2 6 3" xfId="11042" xr:uid="{3FB30928-975D-4B96-8672-3A5F8C7FEE53}"/>
    <cellStyle name="Normal 4 4 3 2 2 6 4" xfId="19471" xr:uid="{B35F99CB-42AD-4336-8610-FC0155F20DE9}"/>
    <cellStyle name="Normal 4 4 3 2 2 7" xfId="4766" xr:uid="{00000000-0005-0000-0000-000078150000}"/>
    <cellStyle name="Normal 4 4 3 2 2 7 2" xfId="13195" xr:uid="{777EE274-4B56-4D91-9C51-8CA98E4D5C00}"/>
    <cellStyle name="Normal 4 4 3 2 2 7 3" xfId="21623" xr:uid="{0CC0E959-6E59-498E-B040-C06D8E8D37E7}"/>
    <cellStyle name="Normal 4 4 3 2 2 8" xfId="8977" xr:uid="{81468006-6961-42B1-813C-25E2CBC09F97}"/>
    <cellStyle name="Normal 4 4 3 2 2 9" xfId="17406" xr:uid="{E6A85358-2247-4D61-A325-A59B0A3BC8A6}"/>
    <cellStyle name="Normal 4 4 3 2 3" xfId="864" xr:uid="{00000000-0005-0000-0000-000079150000}"/>
    <cellStyle name="Normal 4 4 3 2 3 2" xfId="3099" xr:uid="{00000000-0005-0000-0000-00007A150000}"/>
    <cellStyle name="Normal 4 4 3 2 3 2 2" xfId="7323" xr:uid="{00000000-0005-0000-0000-00007B150000}"/>
    <cellStyle name="Normal 4 4 3 2 3 2 2 2" xfId="15752" xr:uid="{4939D435-B0A0-4A44-935C-C1B8526BA0E9}"/>
    <cellStyle name="Normal 4 4 3 2 3 2 2 3" xfId="24180" xr:uid="{E27A5C3A-91C5-4472-958E-855BEEE5F9C8}"/>
    <cellStyle name="Normal 4 4 3 2 3 2 3" xfId="11534" xr:uid="{146D1A52-9E89-4F81-8C25-676BC22C65E5}"/>
    <cellStyle name="Normal 4 4 3 2 3 2 4" xfId="19963" xr:uid="{36843EC0-2246-4929-B007-B46985EDB6D3}"/>
    <cellStyle name="Normal 4 4 3 2 3 3" xfId="5178" xr:uid="{00000000-0005-0000-0000-00007C150000}"/>
    <cellStyle name="Normal 4 4 3 2 3 3 2" xfId="13607" xr:uid="{1250FB6F-3E22-46C5-BE07-A918CDE3414F}"/>
    <cellStyle name="Normal 4 4 3 2 3 3 3" xfId="22035" xr:uid="{48DBA54B-95E8-46D5-9B44-883CD299CAAD}"/>
    <cellStyle name="Normal 4 4 3 2 3 4" xfId="9389" xr:uid="{FCDB20D4-4B0A-4CEA-AAB2-AFACF62DA572}"/>
    <cellStyle name="Normal 4 4 3 2 3 5" xfId="17818" xr:uid="{833EAFA2-2224-433C-BE0F-262C2195CC45}"/>
    <cellStyle name="Normal 4 4 3 2 4" xfId="1282" xr:uid="{00000000-0005-0000-0000-00007D150000}"/>
    <cellStyle name="Normal 4 4 3 2 4 2" xfId="3512" xr:uid="{00000000-0005-0000-0000-00007E150000}"/>
    <cellStyle name="Normal 4 4 3 2 4 2 2" xfId="7736" xr:uid="{00000000-0005-0000-0000-00007F150000}"/>
    <cellStyle name="Normal 4 4 3 2 4 2 2 2" xfId="16165" xr:uid="{15D223EA-80D3-4836-BD04-14E2D0660749}"/>
    <cellStyle name="Normal 4 4 3 2 4 2 2 3" xfId="24593" xr:uid="{2DBF5A73-DA62-4DC0-BD2C-057FA6AF09A0}"/>
    <cellStyle name="Normal 4 4 3 2 4 2 3" xfId="11947" xr:uid="{93B52018-3A65-4D5B-A994-4D566B29B0AA}"/>
    <cellStyle name="Normal 4 4 3 2 4 2 4" xfId="20376" xr:uid="{1C4CA7AF-E2B9-4DD7-8389-F0E05CC9421E}"/>
    <cellStyle name="Normal 4 4 3 2 4 3" xfId="5591" xr:uid="{00000000-0005-0000-0000-000080150000}"/>
    <cellStyle name="Normal 4 4 3 2 4 3 2" xfId="14020" xr:uid="{55091224-685B-4CC0-9FC0-F17FEE11F5A3}"/>
    <cellStyle name="Normal 4 4 3 2 4 3 3" xfId="22448" xr:uid="{D060CC82-59C3-4228-BD88-6E410E1332C6}"/>
    <cellStyle name="Normal 4 4 3 2 4 4" xfId="9802" xr:uid="{F14C31B8-ECBC-456A-9905-5757577487B4}"/>
    <cellStyle name="Normal 4 4 3 2 4 5" xfId="18231" xr:uid="{B811FB62-6248-4720-A09B-8F1BB90E0169}"/>
    <cellStyle name="Normal 4 4 3 2 5" xfId="1695" xr:uid="{00000000-0005-0000-0000-000081150000}"/>
    <cellStyle name="Normal 4 4 3 2 5 2" xfId="3925" xr:uid="{00000000-0005-0000-0000-000082150000}"/>
    <cellStyle name="Normal 4 4 3 2 5 2 2" xfId="8149" xr:uid="{00000000-0005-0000-0000-000083150000}"/>
    <cellStyle name="Normal 4 4 3 2 5 2 2 2" xfId="16578" xr:uid="{01A7310D-E8C1-431D-AECF-21E93AF29BA4}"/>
    <cellStyle name="Normal 4 4 3 2 5 2 2 3" xfId="25006" xr:uid="{8E4C2655-4A13-412F-8B09-3186CBC6C5A2}"/>
    <cellStyle name="Normal 4 4 3 2 5 2 3" xfId="12360" xr:uid="{F3C22AA9-8391-4887-ABF5-A5CCBBB51E76}"/>
    <cellStyle name="Normal 4 4 3 2 5 2 4" xfId="20789" xr:uid="{C0E35A7B-E045-4F43-86C1-5A39635F87EE}"/>
    <cellStyle name="Normal 4 4 3 2 5 3" xfId="6004" xr:uid="{00000000-0005-0000-0000-000084150000}"/>
    <cellStyle name="Normal 4 4 3 2 5 3 2" xfId="14433" xr:uid="{635B2606-8895-4036-94CD-701E9CADE8AD}"/>
    <cellStyle name="Normal 4 4 3 2 5 3 3" xfId="22861" xr:uid="{EC8283F4-91FB-46C0-BD0F-46AE9DCFDE3F}"/>
    <cellStyle name="Normal 4 4 3 2 5 4" xfId="10215" xr:uid="{9F1D4E0D-71D1-41CB-93D1-F44F19590D06}"/>
    <cellStyle name="Normal 4 4 3 2 5 5" xfId="18644" xr:uid="{BA7ACCED-AFE1-4644-8B6C-AADD7B84D491}"/>
    <cellStyle name="Normal 4 4 3 2 6" xfId="2109" xr:uid="{00000000-0005-0000-0000-000085150000}"/>
    <cellStyle name="Normal 4 4 3 2 6 2" xfId="4338" xr:uid="{00000000-0005-0000-0000-000086150000}"/>
    <cellStyle name="Normal 4 4 3 2 6 2 2" xfId="8562" xr:uid="{00000000-0005-0000-0000-000087150000}"/>
    <cellStyle name="Normal 4 4 3 2 6 2 2 2" xfId="16991" xr:uid="{D03B1302-0F5D-4EB5-9436-B320DAAB3820}"/>
    <cellStyle name="Normal 4 4 3 2 6 2 2 3" xfId="25419" xr:uid="{166F7E73-7A37-492E-BBA3-0E571984F7F1}"/>
    <cellStyle name="Normal 4 4 3 2 6 2 3" xfId="12773" xr:uid="{F4A0E11A-F4F5-44B2-BEEE-05CC334C0DDF}"/>
    <cellStyle name="Normal 4 4 3 2 6 2 4" xfId="21202" xr:uid="{6250965A-D4E3-4867-8226-8BB5EAEF9A2E}"/>
    <cellStyle name="Normal 4 4 3 2 6 3" xfId="6417" xr:uid="{00000000-0005-0000-0000-000088150000}"/>
    <cellStyle name="Normal 4 4 3 2 6 3 2" xfId="14846" xr:uid="{34A93420-BDC0-4417-BA2C-12599EF9E4D8}"/>
    <cellStyle name="Normal 4 4 3 2 6 3 3" xfId="23274" xr:uid="{2080DB7E-FE9F-48E9-9FB6-45D5B337641A}"/>
    <cellStyle name="Normal 4 4 3 2 6 4" xfId="10628" xr:uid="{E32DA7FC-771B-4741-B555-5E58FA4A63CA}"/>
    <cellStyle name="Normal 4 4 3 2 6 5" xfId="19057" xr:uid="{4BAD65EA-6C04-4F36-AF49-ECC92CEEC8EE}"/>
    <cellStyle name="Normal 4 4 3 2 7" xfId="2545" xr:uid="{00000000-0005-0000-0000-000089150000}"/>
    <cellStyle name="Normal 4 4 3 2 7 2" xfId="6830" xr:uid="{00000000-0005-0000-0000-00008A150000}"/>
    <cellStyle name="Normal 4 4 3 2 7 2 2" xfId="15259" xr:uid="{89554888-3A09-4E54-AB63-C3FCF4C4A279}"/>
    <cellStyle name="Normal 4 4 3 2 7 2 3" xfId="23687" xr:uid="{97511640-7811-4F5B-B532-EB3759134E52}"/>
    <cellStyle name="Normal 4 4 3 2 7 3" xfId="11041" xr:uid="{23706E0E-8F4D-40E1-B258-2F7543C2A075}"/>
    <cellStyle name="Normal 4 4 3 2 7 4" xfId="19470" xr:uid="{4A20A598-63D8-41D9-B07B-B4BDC21A0916}"/>
    <cellStyle name="Normal 4 4 3 2 8" xfId="4765" xr:uid="{00000000-0005-0000-0000-00008B150000}"/>
    <cellStyle name="Normal 4 4 3 2 8 2" xfId="13194" xr:uid="{4DEF098D-A375-4586-872B-3B4986127528}"/>
    <cellStyle name="Normal 4 4 3 2 8 3" xfId="21622" xr:uid="{39A4B555-63F1-489F-BD6A-82CCF41B0783}"/>
    <cellStyle name="Normal 4 4 3 2 9" xfId="8976" xr:uid="{6428F54D-71E9-4C85-8B2B-00E83E912271}"/>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2 2 2" xfId="15754" xr:uid="{5FEFAFE9-10B0-43A6-B21D-2292424F3F3B}"/>
    <cellStyle name="Normal 4 4 3 3 2 2 2 3" xfId="24182" xr:uid="{83338482-B802-4DF0-8B81-8E0AC5369C8A}"/>
    <cellStyle name="Normal 4 4 3 3 2 2 3" xfId="11536" xr:uid="{33EAF077-461C-4A11-AAF0-D91CC795443C}"/>
    <cellStyle name="Normal 4 4 3 3 2 2 4" xfId="19965" xr:uid="{D72CCC80-C9AC-4318-A26C-C1FF74F7E988}"/>
    <cellStyle name="Normal 4 4 3 3 2 3" xfId="5180" xr:uid="{00000000-0005-0000-0000-000090150000}"/>
    <cellStyle name="Normal 4 4 3 3 2 3 2" xfId="13609" xr:uid="{9254B7DC-6578-475C-B01E-5C3F239CD590}"/>
    <cellStyle name="Normal 4 4 3 3 2 3 3" xfId="22037" xr:uid="{B17A103C-F7B2-44F6-8EB7-717A82A6BA92}"/>
    <cellStyle name="Normal 4 4 3 3 2 4" xfId="9391" xr:uid="{6F267881-7D8D-49FC-B1D7-4ACE1A94C45C}"/>
    <cellStyle name="Normal 4 4 3 3 2 5" xfId="17820" xr:uid="{92B925CD-4092-41AF-BC3E-5D79A21F54BF}"/>
    <cellStyle name="Normal 4 4 3 3 3" xfId="1284" xr:uid="{00000000-0005-0000-0000-000091150000}"/>
    <cellStyle name="Normal 4 4 3 3 3 2" xfId="3514" xr:uid="{00000000-0005-0000-0000-000092150000}"/>
    <cellStyle name="Normal 4 4 3 3 3 2 2" xfId="7738" xr:uid="{00000000-0005-0000-0000-000093150000}"/>
    <cellStyle name="Normal 4 4 3 3 3 2 2 2" xfId="16167" xr:uid="{D8E97927-31BB-4C82-844A-184E78B806EF}"/>
    <cellStyle name="Normal 4 4 3 3 3 2 2 3" xfId="24595" xr:uid="{30E595A4-290F-4C5C-8670-D462EED17F57}"/>
    <cellStyle name="Normal 4 4 3 3 3 2 3" xfId="11949" xr:uid="{C02792C6-66B3-428E-B71E-9C73121124A0}"/>
    <cellStyle name="Normal 4 4 3 3 3 2 4" xfId="20378" xr:uid="{CE86D9F4-2827-4F36-9843-F3EDCD15DB8D}"/>
    <cellStyle name="Normal 4 4 3 3 3 3" xfId="5593" xr:uid="{00000000-0005-0000-0000-000094150000}"/>
    <cellStyle name="Normal 4 4 3 3 3 3 2" xfId="14022" xr:uid="{45D159A9-95DA-4D3B-86E7-3BC4C0E1E049}"/>
    <cellStyle name="Normal 4 4 3 3 3 3 3" xfId="22450" xr:uid="{7E67B8AA-D3E9-4EE5-99DE-096BF4C866AA}"/>
    <cellStyle name="Normal 4 4 3 3 3 4" xfId="9804" xr:uid="{06649FD2-00FC-4B84-A060-2ED632A929B2}"/>
    <cellStyle name="Normal 4 4 3 3 3 5" xfId="18233" xr:uid="{8AC63824-AA65-4BC6-88E5-2EA6865E5408}"/>
    <cellStyle name="Normal 4 4 3 3 4" xfId="1697" xr:uid="{00000000-0005-0000-0000-000095150000}"/>
    <cellStyle name="Normal 4 4 3 3 4 2" xfId="3927" xr:uid="{00000000-0005-0000-0000-000096150000}"/>
    <cellStyle name="Normal 4 4 3 3 4 2 2" xfId="8151" xr:uid="{00000000-0005-0000-0000-000097150000}"/>
    <cellStyle name="Normal 4 4 3 3 4 2 2 2" xfId="16580" xr:uid="{0C9F35D8-402F-4252-94DC-7B4A73CAB5D9}"/>
    <cellStyle name="Normal 4 4 3 3 4 2 2 3" xfId="25008" xr:uid="{620F1B46-DA2A-43DA-B505-C8A3182F9C03}"/>
    <cellStyle name="Normal 4 4 3 3 4 2 3" xfId="12362" xr:uid="{3D6E754B-4E1A-4DB1-AC93-69F6BC1F8B6E}"/>
    <cellStyle name="Normal 4 4 3 3 4 2 4" xfId="20791" xr:uid="{F24D96F8-3963-4E85-A75D-EE7EDFEA0D3F}"/>
    <cellStyle name="Normal 4 4 3 3 4 3" xfId="6006" xr:uid="{00000000-0005-0000-0000-000098150000}"/>
    <cellStyle name="Normal 4 4 3 3 4 3 2" xfId="14435" xr:uid="{EE92DA2F-B285-480B-AB65-764BBEE98E41}"/>
    <cellStyle name="Normal 4 4 3 3 4 3 3" xfId="22863" xr:uid="{CEEFA14B-117E-480A-AB59-544F8DA04585}"/>
    <cellStyle name="Normal 4 4 3 3 4 4" xfId="10217" xr:uid="{1C757EAD-9FD9-4708-ACC1-2085A6BEE0D8}"/>
    <cellStyle name="Normal 4 4 3 3 4 5" xfId="18646" xr:uid="{7783E904-872D-4AD2-887A-A5993AE3D46E}"/>
    <cellStyle name="Normal 4 4 3 3 5" xfId="2111" xr:uid="{00000000-0005-0000-0000-000099150000}"/>
    <cellStyle name="Normal 4 4 3 3 5 2" xfId="4340" xr:uid="{00000000-0005-0000-0000-00009A150000}"/>
    <cellStyle name="Normal 4 4 3 3 5 2 2" xfId="8564" xr:uid="{00000000-0005-0000-0000-00009B150000}"/>
    <cellStyle name="Normal 4 4 3 3 5 2 2 2" xfId="16993" xr:uid="{B1CC357A-F70A-4CB3-B8A7-4977EFFE9BC7}"/>
    <cellStyle name="Normal 4 4 3 3 5 2 2 3" xfId="25421" xr:uid="{12523951-C270-4332-BD2A-0A8294816CA6}"/>
    <cellStyle name="Normal 4 4 3 3 5 2 3" xfId="12775" xr:uid="{C1F2B3CE-01E6-4E6F-A65F-A0FFB66060AC}"/>
    <cellStyle name="Normal 4 4 3 3 5 2 4" xfId="21204" xr:uid="{640425BA-A1D4-4F98-8810-D5DEF750CA95}"/>
    <cellStyle name="Normal 4 4 3 3 5 3" xfId="6419" xr:uid="{00000000-0005-0000-0000-00009C150000}"/>
    <cellStyle name="Normal 4 4 3 3 5 3 2" xfId="14848" xr:uid="{D1F6279D-F893-41CB-A5AD-6A5A2F5347A0}"/>
    <cellStyle name="Normal 4 4 3 3 5 3 3" xfId="23276" xr:uid="{5A17905C-53A4-4D02-A862-78560E19F640}"/>
    <cellStyle name="Normal 4 4 3 3 5 4" xfId="10630" xr:uid="{8DECAC41-5BB2-4ED2-BC2E-A77E9269E5E6}"/>
    <cellStyle name="Normal 4 4 3 3 5 5" xfId="19059" xr:uid="{3ECE818F-F5B3-4211-B8DC-F05CD4760C27}"/>
    <cellStyle name="Normal 4 4 3 3 6" xfId="2547" xr:uid="{00000000-0005-0000-0000-00009D150000}"/>
    <cellStyle name="Normal 4 4 3 3 6 2" xfId="6832" xr:uid="{00000000-0005-0000-0000-00009E150000}"/>
    <cellStyle name="Normal 4 4 3 3 6 2 2" xfId="15261" xr:uid="{3CC4B4F3-1D79-430F-A36D-A240A526122D}"/>
    <cellStyle name="Normal 4 4 3 3 6 2 3" xfId="23689" xr:uid="{045DAE27-5F5B-45E9-8049-7CE4D934DE88}"/>
    <cellStyle name="Normal 4 4 3 3 6 3" xfId="11043" xr:uid="{1E8DB4D0-B29C-4315-BF0D-5B3EDF0C0085}"/>
    <cellStyle name="Normal 4 4 3 3 6 4" xfId="19472" xr:uid="{A21FA967-0290-4CDB-8EC8-8068B463A914}"/>
    <cellStyle name="Normal 4 4 3 3 7" xfId="4767" xr:uid="{00000000-0005-0000-0000-00009F150000}"/>
    <cellStyle name="Normal 4 4 3 3 7 2" xfId="13196" xr:uid="{3598A28D-9B02-468B-A19D-4BAA046899D0}"/>
    <cellStyle name="Normal 4 4 3 3 7 3" xfId="21624" xr:uid="{5F775FB3-864A-4A66-B101-150C8F320C37}"/>
    <cellStyle name="Normal 4 4 3 3 8" xfId="8978" xr:uid="{A1B1AB5A-E2CC-4165-9453-084EC897D883}"/>
    <cellStyle name="Normal 4 4 3 3 9" xfId="17407" xr:uid="{2A8CDF6F-C64E-47BE-BC79-5A33565FF849}"/>
    <cellStyle name="Normal 4 4 3 4" xfId="863" xr:uid="{00000000-0005-0000-0000-0000A0150000}"/>
    <cellStyle name="Normal 4 4 3 4 2" xfId="3098" xr:uid="{00000000-0005-0000-0000-0000A1150000}"/>
    <cellStyle name="Normal 4 4 3 4 2 2" xfId="7322" xr:uid="{00000000-0005-0000-0000-0000A2150000}"/>
    <cellStyle name="Normal 4 4 3 4 2 2 2" xfId="15751" xr:uid="{57D37904-F336-481D-BE3C-399101FE369A}"/>
    <cellStyle name="Normal 4 4 3 4 2 2 3" xfId="24179" xr:uid="{A32F0C0A-F1BF-4C22-9225-24C8D2E54271}"/>
    <cellStyle name="Normal 4 4 3 4 2 3" xfId="11533" xr:uid="{D0AEF91E-9926-496A-BB3C-57FE503007BE}"/>
    <cellStyle name="Normal 4 4 3 4 2 4" xfId="19962" xr:uid="{19F12212-7FFE-4D87-9A5E-084D7372CE95}"/>
    <cellStyle name="Normal 4 4 3 4 3" xfId="5177" xr:uid="{00000000-0005-0000-0000-0000A3150000}"/>
    <cellStyle name="Normal 4 4 3 4 3 2" xfId="13606" xr:uid="{87FB0E00-F37A-472E-8661-99F83C321F7F}"/>
    <cellStyle name="Normal 4 4 3 4 3 3" xfId="22034" xr:uid="{6009D43C-F81B-4BCD-9653-10492290E65F}"/>
    <cellStyle name="Normal 4 4 3 4 4" xfId="9388" xr:uid="{FB0CA780-8F0C-4C4D-AA6D-7964F0C43ED3}"/>
    <cellStyle name="Normal 4 4 3 4 5" xfId="17817" xr:uid="{BDBE9636-CBB7-432E-826F-72F10CB6E14D}"/>
    <cellStyle name="Normal 4 4 3 5" xfId="1281" xr:uid="{00000000-0005-0000-0000-0000A4150000}"/>
    <cellStyle name="Normal 4 4 3 5 2" xfId="3511" xr:uid="{00000000-0005-0000-0000-0000A5150000}"/>
    <cellStyle name="Normal 4 4 3 5 2 2" xfId="7735" xr:uid="{00000000-0005-0000-0000-0000A6150000}"/>
    <cellStyle name="Normal 4 4 3 5 2 2 2" xfId="16164" xr:uid="{FC7FCFC9-195C-45B2-8426-2491E4999B13}"/>
    <cellStyle name="Normal 4 4 3 5 2 2 3" xfId="24592" xr:uid="{4436172E-AD37-40B7-B0B1-A9AD1870F5E5}"/>
    <cellStyle name="Normal 4 4 3 5 2 3" xfId="11946" xr:uid="{F3473F35-6CE6-48A1-9163-2A27CC90C2D1}"/>
    <cellStyle name="Normal 4 4 3 5 2 4" xfId="20375" xr:uid="{C25E9B3F-4CD3-4987-AE05-D81EEA617686}"/>
    <cellStyle name="Normal 4 4 3 5 3" xfId="5590" xr:uid="{00000000-0005-0000-0000-0000A7150000}"/>
    <cellStyle name="Normal 4 4 3 5 3 2" xfId="14019" xr:uid="{91F7861E-11F7-4E4F-97B5-0B644C280BF7}"/>
    <cellStyle name="Normal 4 4 3 5 3 3" xfId="22447" xr:uid="{CAA8684D-3DF4-49C0-9D32-20D1F4C77A10}"/>
    <cellStyle name="Normal 4 4 3 5 4" xfId="9801" xr:uid="{1D43C240-04C7-4A14-9631-D1A8F96437A5}"/>
    <cellStyle name="Normal 4 4 3 5 5" xfId="18230" xr:uid="{2D55F2C2-B26D-4611-B970-8F27F6104576}"/>
    <cellStyle name="Normal 4 4 3 6" xfId="1694" xr:uid="{00000000-0005-0000-0000-0000A8150000}"/>
    <cellStyle name="Normal 4 4 3 6 2" xfId="3924" xr:uid="{00000000-0005-0000-0000-0000A9150000}"/>
    <cellStyle name="Normal 4 4 3 6 2 2" xfId="8148" xr:uid="{00000000-0005-0000-0000-0000AA150000}"/>
    <cellStyle name="Normal 4 4 3 6 2 2 2" xfId="16577" xr:uid="{204A8260-8BD9-44B6-BEAA-E29512100C1B}"/>
    <cellStyle name="Normal 4 4 3 6 2 2 3" xfId="25005" xr:uid="{B711E6F1-2ECD-4587-BDFF-75387F5C056E}"/>
    <cellStyle name="Normal 4 4 3 6 2 3" xfId="12359" xr:uid="{F1C0D632-4946-4A15-BA4E-A4740F4CF622}"/>
    <cellStyle name="Normal 4 4 3 6 2 4" xfId="20788" xr:uid="{97039EBE-9B5F-4EAA-BECC-8E6F32B06C43}"/>
    <cellStyle name="Normal 4 4 3 6 3" xfId="6003" xr:uid="{00000000-0005-0000-0000-0000AB150000}"/>
    <cellStyle name="Normal 4 4 3 6 3 2" xfId="14432" xr:uid="{27313F96-923A-4566-84D7-302640B3056C}"/>
    <cellStyle name="Normal 4 4 3 6 3 3" xfId="22860" xr:uid="{AA2A9E22-B12A-4ED7-A134-DFA2D9D9CA5E}"/>
    <cellStyle name="Normal 4 4 3 6 4" xfId="10214" xr:uid="{F43F4CA4-7013-4462-B89C-90E428A445BB}"/>
    <cellStyle name="Normal 4 4 3 6 5" xfId="18643" xr:uid="{7A5CE52C-7701-4B01-BAB0-B31C9980344B}"/>
    <cellStyle name="Normal 4 4 3 7" xfId="2108" xr:uid="{00000000-0005-0000-0000-0000AC150000}"/>
    <cellStyle name="Normal 4 4 3 7 2" xfId="4337" xr:uid="{00000000-0005-0000-0000-0000AD150000}"/>
    <cellStyle name="Normal 4 4 3 7 2 2" xfId="8561" xr:uid="{00000000-0005-0000-0000-0000AE150000}"/>
    <cellStyle name="Normal 4 4 3 7 2 2 2" xfId="16990" xr:uid="{2BCDBB43-525D-451D-8735-5206FC923A89}"/>
    <cellStyle name="Normal 4 4 3 7 2 2 3" xfId="25418" xr:uid="{21CE4540-7BB7-418C-9B14-8EE666485D8A}"/>
    <cellStyle name="Normal 4 4 3 7 2 3" xfId="12772" xr:uid="{8B18D049-E260-4152-B39F-6460F7E00385}"/>
    <cellStyle name="Normal 4 4 3 7 2 4" xfId="21201" xr:uid="{34E3C20B-6CB3-41F7-942B-ECC960458FFB}"/>
    <cellStyle name="Normal 4 4 3 7 3" xfId="6416" xr:uid="{00000000-0005-0000-0000-0000AF150000}"/>
    <cellStyle name="Normal 4 4 3 7 3 2" xfId="14845" xr:uid="{B1BB0007-51C6-4137-A465-DE7B1CE6901D}"/>
    <cellStyle name="Normal 4 4 3 7 3 3" xfId="23273" xr:uid="{320E9F37-17BE-4696-8DF1-5EE0927914A5}"/>
    <cellStyle name="Normal 4 4 3 7 4" xfId="10627" xr:uid="{63FF95EC-092D-4653-AE79-839824BF7114}"/>
    <cellStyle name="Normal 4 4 3 7 5" xfId="19056" xr:uid="{421393F6-208F-49B7-BC58-F98073FAD365}"/>
    <cellStyle name="Normal 4 4 3 8" xfId="2544" xr:uid="{00000000-0005-0000-0000-0000B0150000}"/>
    <cellStyle name="Normal 4 4 3 8 2" xfId="6829" xr:uid="{00000000-0005-0000-0000-0000B1150000}"/>
    <cellStyle name="Normal 4 4 3 8 2 2" xfId="15258" xr:uid="{1988A560-7AEB-49B0-9130-9097B22D23E2}"/>
    <cellStyle name="Normal 4 4 3 8 2 3" xfId="23686" xr:uid="{80E40CB4-B571-4B42-8742-35F052C8BE26}"/>
    <cellStyle name="Normal 4 4 3 8 3" xfId="11040" xr:uid="{A7637726-E553-4D39-B34E-CD4733AF999A}"/>
    <cellStyle name="Normal 4 4 3 8 4" xfId="19469" xr:uid="{685590B3-8888-488D-B497-2E235A15A0BF}"/>
    <cellStyle name="Normal 4 4 3 9" xfId="4764" xr:uid="{00000000-0005-0000-0000-0000B2150000}"/>
    <cellStyle name="Normal 4 4 3 9 2" xfId="13193" xr:uid="{0D872539-1AD2-458A-A852-FC5D312D7964}"/>
    <cellStyle name="Normal 4 4 3 9 3" xfId="21621" xr:uid="{E5CDA44C-592F-43F4-9E88-4380A94BE0F3}"/>
    <cellStyle name="Normal 4 4 4" xfId="391" xr:uid="{00000000-0005-0000-0000-0000B3150000}"/>
    <cellStyle name="Normal 4 4 4 10" xfId="17408" xr:uid="{5876D9A7-2186-4066-8099-CDEB0E7B576B}"/>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2 2 2" xfId="15756" xr:uid="{D8500046-A8C7-4850-A80C-83C4C9CC7F33}"/>
    <cellStyle name="Normal 4 4 4 2 2 2 2 3" xfId="24184" xr:uid="{E09619F6-ACE1-45BC-85CB-55B656C566A5}"/>
    <cellStyle name="Normal 4 4 4 2 2 2 3" xfId="11538" xr:uid="{78AB3F5F-A0A1-4D6E-BD7F-965C4209C888}"/>
    <cellStyle name="Normal 4 4 4 2 2 2 4" xfId="19967" xr:uid="{CA95FF7D-2647-4B89-A004-7E5984654926}"/>
    <cellStyle name="Normal 4 4 4 2 2 3" xfId="5182" xr:uid="{00000000-0005-0000-0000-0000B8150000}"/>
    <cellStyle name="Normal 4 4 4 2 2 3 2" xfId="13611" xr:uid="{8380412E-90E6-4BD5-B389-ADAAD19E9473}"/>
    <cellStyle name="Normal 4 4 4 2 2 3 3" xfId="22039" xr:uid="{B05AAD82-C764-4B52-A8B5-08B812DC6141}"/>
    <cellStyle name="Normal 4 4 4 2 2 4" xfId="9393" xr:uid="{FFCD4662-4E5B-4A2B-A2B1-D362C7507B8B}"/>
    <cellStyle name="Normal 4 4 4 2 2 5" xfId="17822" xr:uid="{837EBBC5-E6E8-47AB-81BE-BB40E7848577}"/>
    <cellStyle name="Normal 4 4 4 2 3" xfId="1286" xr:uid="{00000000-0005-0000-0000-0000B9150000}"/>
    <cellStyle name="Normal 4 4 4 2 3 2" xfId="3516" xr:uid="{00000000-0005-0000-0000-0000BA150000}"/>
    <cellStyle name="Normal 4 4 4 2 3 2 2" xfId="7740" xr:uid="{00000000-0005-0000-0000-0000BB150000}"/>
    <cellStyle name="Normal 4 4 4 2 3 2 2 2" xfId="16169" xr:uid="{4287A1CE-D402-457F-9378-1FCB4E8449A2}"/>
    <cellStyle name="Normal 4 4 4 2 3 2 2 3" xfId="24597" xr:uid="{CC587922-2FB3-4DE7-99AC-A3755B2694E9}"/>
    <cellStyle name="Normal 4 4 4 2 3 2 3" xfId="11951" xr:uid="{93BC3E68-267C-442F-B6AF-A7D448A66E4F}"/>
    <cellStyle name="Normal 4 4 4 2 3 2 4" xfId="20380" xr:uid="{9E93F219-511E-4086-A152-E0D3D290362B}"/>
    <cellStyle name="Normal 4 4 4 2 3 3" xfId="5595" xr:uid="{00000000-0005-0000-0000-0000BC150000}"/>
    <cellStyle name="Normal 4 4 4 2 3 3 2" xfId="14024" xr:uid="{1C2789E0-2549-448B-B9A2-C7C7EBBBB97D}"/>
    <cellStyle name="Normal 4 4 4 2 3 3 3" xfId="22452" xr:uid="{D517C116-0196-4474-A535-3A756D4C72AB}"/>
    <cellStyle name="Normal 4 4 4 2 3 4" xfId="9806" xr:uid="{C425C002-20A3-4F82-B13B-EA561317F9A3}"/>
    <cellStyle name="Normal 4 4 4 2 3 5" xfId="18235" xr:uid="{E4A2A996-C0CD-47A8-BDEE-49F26AE0380C}"/>
    <cellStyle name="Normal 4 4 4 2 4" xfId="1699" xr:uid="{00000000-0005-0000-0000-0000BD150000}"/>
    <cellStyle name="Normal 4 4 4 2 4 2" xfId="3929" xr:uid="{00000000-0005-0000-0000-0000BE150000}"/>
    <cellStyle name="Normal 4 4 4 2 4 2 2" xfId="8153" xr:uid="{00000000-0005-0000-0000-0000BF150000}"/>
    <cellStyle name="Normal 4 4 4 2 4 2 2 2" xfId="16582" xr:uid="{8A32F810-533A-4CF8-9E57-7C971B0F2B87}"/>
    <cellStyle name="Normal 4 4 4 2 4 2 2 3" xfId="25010" xr:uid="{4D2EF7D4-E700-43EF-8675-EB984165D232}"/>
    <cellStyle name="Normal 4 4 4 2 4 2 3" xfId="12364" xr:uid="{53371AAD-3FF2-44C5-B565-64DA97879595}"/>
    <cellStyle name="Normal 4 4 4 2 4 2 4" xfId="20793" xr:uid="{959DDFB5-A24E-4703-BAEC-FF006F73E76A}"/>
    <cellStyle name="Normal 4 4 4 2 4 3" xfId="6008" xr:uid="{00000000-0005-0000-0000-0000C0150000}"/>
    <cellStyle name="Normal 4 4 4 2 4 3 2" xfId="14437" xr:uid="{18C38B08-974F-46DC-9576-E0FE4DDA43F0}"/>
    <cellStyle name="Normal 4 4 4 2 4 3 3" xfId="22865" xr:uid="{B5B8F368-E317-4A6C-A50A-413E436C5735}"/>
    <cellStyle name="Normal 4 4 4 2 4 4" xfId="10219" xr:uid="{0DC809F5-8E31-4DEA-A502-5C56F4A0CC86}"/>
    <cellStyle name="Normal 4 4 4 2 4 5" xfId="18648" xr:uid="{37FF9021-DDFC-47A6-91B8-537838D78137}"/>
    <cellStyle name="Normal 4 4 4 2 5" xfId="2113" xr:uid="{00000000-0005-0000-0000-0000C1150000}"/>
    <cellStyle name="Normal 4 4 4 2 5 2" xfId="4342" xr:uid="{00000000-0005-0000-0000-0000C2150000}"/>
    <cellStyle name="Normal 4 4 4 2 5 2 2" xfId="8566" xr:uid="{00000000-0005-0000-0000-0000C3150000}"/>
    <cellStyle name="Normal 4 4 4 2 5 2 2 2" xfId="16995" xr:uid="{50686739-8E9C-4EA5-91C8-AC98F98E079B}"/>
    <cellStyle name="Normal 4 4 4 2 5 2 2 3" xfId="25423" xr:uid="{D9EF30A4-EED1-49D0-A8B7-F66D204966A5}"/>
    <cellStyle name="Normal 4 4 4 2 5 2 3" xfId="12777" xr:uid="{35F1CE91-E552-4B1A-957E-760266FEDB2C}"/>
    <cellStyle name="Normal 4 4 4 2 5 2 4" xfId="21206" xr:uid="{EA28E37A-A170-4728-852B-FCCE9C1CFECB}"/>
    <cellStyle name="Normal 4 4 4 2 5 3" xfId="6421" xr:uid="{00000000-0005-0000-0000-0000C4150000}"/>
    <cellStyle name="Normal 4 4 4 2 5 3 2" xfId="14850" xr:uid="{95BC704C-6F04-4C5E-B013-2AB9B849C4D7}"/>
    <cellStyle name="Normal 4 4 4 2 5 3 3" xfId="23278" xr:uid="{FD39ECD5-BD0F-46DE-851F-90F7CE8FF6A3}"/>
    <cellStyle name="Normal 4 4 4 2 5 4" xfId="10632" xr:uid="{A4201F15-874F-4660-B2CA-B7ED88722375}"/>
    <cellStyle name="Normal 4 4 4 2 5 5" xfId="19061" xr:uid="{F1AC9E07-C0BA-461E-961F-CCCCE4920D04}"/>
    <cellStyle name="Normal 4 4 4 2 6" xfId="2549" xr:uid="{00000000-0005-0000-0000-0000C5150000}"/>
    <cellStyle name="Normal 4 4 4 2 6 2" xfId="6834" xr:uid="{00000000-0005-0000-0000-0000C6150000}"/>
    <cellStyle name="Normal 4 4 4 2 6 2 2" xfId="15263" xr:uid="{62583240-D870-4158-AB88-C4F44773BCA9}"/>
    <cellStyle name="Normal 4 4 4 2 6 2 3" xfId="23691" xr:uid="{90631963-4532-4A4F-9FE2-0B1725102B3E}"/>
    <cellStyle name="Normal 4 4 4 2 6 3" xfId="11045" xr:uid="{35BE3690-70BA-4C3A-947E-FE03EFC3041E}"/>
    <cellStyle name="Normal 4 4 4 2 6 4" xfId="19474" xr:uid="{A1F10868-4535-43BF-A67A-099D84DED287}"/>
    <cellStyle name="Normal 4 4 4 2 7" xfId="4769" xr:uid="{00000000-0005-0000-0000-0000C7150000}"/>
    <cellStyle name="Normal 4 4 4 2 7 2" xfId="13198" xr:uid="{71F1356B-02B1-4B6A-8B3E-BEDE2AE28F4D}"/>
    <cellStyle name="Normal 4 4 4 2 7 3" xfId="21626" xr:uid="{D013A0CD-9C4E-4E84-AC21-7469B181573A}"/>
    <cellStyle name="Normal 4 4 4 2 8" xfId="8980" xr:uid="{9837677D-CF64-4B5B-B6D6-F461A7A6F02E}"/>
    <cellStyle name="Normal 4 4 4 2 9" xfId="17409" xr:uid="{5C2900FF-A36C-4988-960A-DD68016D0A0D}"/>
    <cellStyle name="Normal 4 4 4 3" xfId="867" xr:uid="{00000000-0005-0000-0000-0000C8150000}"/>
    <cellStyle name="Normal 4 4 4 3 2" xfId="3102" xr:uid="{00000000-0005-0000-0000-0000C9150000}"/>
    <cellStyle name="Normal 4 4 4 3 2 2" xfId="7326" xr:uid="{00000000-0005-0000-0000-0000CA150000}"/>
    <cellStyle name="Normal 4 4 4 3 2 2 2" xfId="15755" xr:uid="{719FEA0B-6057-4258-B27B-15D24833214F}"/>
    <cellStyle name="Normal 4 4 4 3 2 2 3" xfId="24183" xr:uid="{395CC845-7F62-4C39-BFBE-9DC7311063C2}"/>
    <cellStyle name="Normal 4 4 4 3 2 3" xfId="11537" xr:uid="{D002757C-B510-45BE-9B84-406DE171C4EE}"/>
    <cellStyle name="Normal 4 4 4 3 2 4" xfId="19966" xr:uid="{862857F5-9DCC-4A86-8D40-E4154F61D73A}"/>
    <cellStyle name="Normal 4 4 4 3 3" xfId="5181" xr:uid="{00000000-0005-0000-0000-0000CB150000}"/>
    <cellStyle name="Normal 4 4 4 3 3 2" xfId="13610" xr:uid="{8F4161A4-EC34-4F7D-BDC2-E74E91AD8A02}"/>
    <cellStyle name="Normal 4 4 4 3 3 3" xfId="22038" xr:uid="{883A7C53-F0E7-45B5-9ABF-4F17E9BA3748}"/>
    <cellStyle name="Normal 4 4 4 3 4" xfId="9392" xr:uid="{B26AFF49-5140-4E94-9D74-8CAD8FFE22AB}"/>
    <cellStyle name="Normal 4 4 4 3 5" xfId="17821" xr:uid="{A4796C73-B9E9-4542-A155-C3D42B2A1C06}"/>
    <cellStyle name="Normal 4 4 4 4" xfId="1285" xr:uid="{00000000-0005-0000-0000-0000CC150000}"/>
    <cellStyle name="Normal 4 4 4 4 2" xfId="3515" xr:uid="{00000000-0005-0000-0000-0000CD150000}"/>
    <cellStyle name="Normal 4 4 4 4 2 2" xfId="7739" xr:uid="{00000000-0005-0000-0000-0000CE150000}"/>
    <cellStyle name="Normal 4 4 4 4 2 2 2" xfId="16168" xr:uid="{DA5A9F65-F683-4223-9B4E-5541D21BDE19}"/>
    <cellStyle name="Normal 4 4 4 4 2 2 3" xfId="24596" xr:uid="{D691C01D-4C75-4A1D-80EA-6667CB007088}"/>
    <cellStyle name="Normal 4 4 4 4 2 3" xfId="11950" xr:uid="{844A5A58-93C9-4364-8754-4DE14708E644}"/>
    <cellStyle name="Normal 4 4 4 4 2 4" xfId="20379" xr:uid="{BFAF4692-85A9-4362-928A-CD6103DF14EC}"/>
    <cellStyle name="Normal 4 4 4 4 3" xfId="5594" xr:uid="{00000000-0005-0000-0000-0000CF150000}"/>
    <cellStyle name="Normal 4 4 4 4 3 2" xfId="14023" xr:uid="{10F77EAE-3A3F-4714-99E3-13949C214AF4}"/>
    <cellStyle name="Normal 4 4 4 4 3 3" xfId="22451" xr:uid="{086BEF09-D3E2-457C-A3FE-0061D869ECC8}"/>
    <cellStyle name="Normal 4 4 4 4 4" xfId="9805" xr:uid="{E750EEA0-92C7-4F24-B7FE-616457A95711}"/>
    <cellStyle name="Normal 4 4 4 4 5" xfId="18234" xr:uid="{92C27308-FFFC-42F9-9EA3-B91FD4D6369A}"/>
    <cellStyle name="Normal 4 4 4 5" xfId="1698" xr:uid="{00000000-0005-0000-0000-0000D0150000}"/>
    <cellStyle name="Normal 4 4 4 5 2" xfId="3928" xr:uid="{00000000-0005-0000-0000-0000D1150000}"/>
    <cellStyle name="Normal 4 4 4 5 2 2" xfId="8152" xr:uid="{00000000-0005-0000-0000-0000D2150000}"/>
    <cellStyle name="Normal 4 4 4 5 2 2 2" xfId="16581" xr:uid="{D2E1EA08-97CF-43D1-B149-22E476E20BF3}"/>
    <cellStyle name="Normal 4 4 4 5 2 2 3" xfId="25009" xr:uid="{3B3F9ED2-AC89-41BD-99D9-BD5EC385B3FA}"/>
    <cellStyle name="Normal 4 4 4 5 2 3" xfId="12363" xr:uid="{2C1C28A0-BE5F-47BF-9CE7-7E56CC063BCD}"/>
    <cellStyle name="Normal 4 4 4 5 2 4" xfId="20792" xr:uid="{E07463F8-F4CA-4EC2-9934-8B28BC9EA837}"/>
    <cellStyle name="Normal 4 4 4 5 3" xfId="6007" xr:uid="{00000000-0005-0000-0000-0000D3150000}"/>
    <cellStyle name="Normal 4 4 4 5 3 2" xfId="14436" xr:uid="{27AA87D0-BA7F-49C9-8037-0AC6C9907641}"/>
    <cellStyle name="Normal 4 4 4 5 3 3" xfId="22864" xr:uid="{28E10ABD-C6AB-4D99-BEE3-DBC97940E128}"/>
    <cellStyle name="Normal 4 4 4 5 4" xfId="10218" xr:uid="{7E394076-BDCF-48AF-8D31-A313D2DE4F96}"/>
    <cellStyle name="Normal 4 4 4 5 5" xfId="18647" xr:uid="{454019B3-AE0B-4288-96B5-D24FD41B0278}"/>
    <cellStyle name="Normal 4 4 4 6" xfId="2112" xr:uid="{00000000-0005-0000-0000-0000D4150000}"/>
    <cellStyle name="Normal 4 4 4 6 2" xfId="4341" xr:uid="{00000000-0005-0000-0000-0000D5150000}"/>
    <cellStyle name="Normal 4 4 4 6 2 2" xfId="8565" xr:uid="{00000000-0005-0000-0000-0000D6150000}"/>
    <cellStyle name="Normal 4 4 4 6 2 2 2" xfId="16994" xr:uid="{B6CE26F6-7E55-470D-9F02-121487AF4052}"/>
    <cellStyle name="Normal 4 4 4 6 2 2 3" xfId="25422" xr:uid="{DEF6DE5E-E5C7-4149-80B0-40D6764DCFFA}"/>
    <cellStyle name="Normal 4 4 4 6 2 3" xfId="12776" xr:uid="{3B913FFF-40F5-4246-BAFD-C1BDB4F14090}"/>
    <cellStyle name="Normal 4 4 4 6 2 4" xfId="21205" xr:uid="{14B2397B-015D-4DD8-9070-36E9AD25EBE6}"/>
    <cellStyle name="Normal 4 4 4 6 3" xfId="6420" xr:uid="{00000000-0005-0000-0000-0000D7150000}"/>
    <cellStyle name="Normal 4 4 4 6 3 2" xfId="14849" xr:uid="{2E6E4BE8-C99A-4C5A-96A0-A00E3391AABD}"/>
    <cellStyle name="Normal 4 4 4 6 3 3" xfId="23277" xr:uid="{50CAD2D0-EAC5-4485-B27B-F71D07109B90}"/>
    <cellStyle name="Normal 4 4 4 6 4" xfId="10631" xr:uid="{672CF79D-5974-4FFC-BF28-69058D816DC0}"/>
    <cellStyle name="Normal 4 4 4 6 5" xfId="19060" xr:uid="{925E5F85-1617-4E3E-AFB0-CE80DDCCECC2}"/>
    <cellStyle name="Normal 4 4 4 7" xfId="2548" xr:uid="{00000000-0005-0000-0000-0000D8150000}"/>
    <cellStyle name="Normal 4 4 4 7 2" xfId="6833" xr:uid="{00000000-0005-0000-0000-0000D9150000}"/>
    <cellStyle name="Normal 4 4 4 7 2 2" xfId="15262" xr:uid="{740C4BDA-902A-46CD-860E-00370817F452}"/>
    <cellStyle name="Normal 4 4 4 7 2 3" xfId="23690" xr:uid="{BD952FC8-DA4B-40B5-AFA9-9E8A1BDC631C}"/>
    <cellStyle name="Normal 4 4 4 7 3" xfId="11044" xr:uid="{07D29688-7460-44A1-A658-BD63B563ECB6}"/>
    <cellStyle name="Normal 4 4 4 7 4" xfId="19473" xr:uid="{88DB25CF-7460-4920-BA5F-21661FB8D25C}"/>
    <cellStyle name="Normal 4 4 4 8" xfId="4768" xr:uid="{00000000-0005-0000-0000-0000DA150000}"/>
    <cellStyle name="Normal 4 4 4 8 2" xfId="13197" xr:uid="{59820B27-62A3-4FB4-AC51-816D0ED03C3E}"/>
    <cellStyle name="Normal 4 4 4 8 3" xfId="21625" xr:uid="{D2D3B479-68BE-4D77-B4CC-B4F10BBEDDBA}"/>
    <cellStyle name="Normal 4 4 4 9" xfId="8979" xr:uid="{55DFB39F-8861-4198-BBA5-EBA199A6F45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2 2 2" xfId="15757" xr:uid="{7F2FEC6A-8801-4EB7-85A6-7FBE5233B3FA}"/>
    <cellStyle name="Normal 4 4 5 2 2 2 3" xfId="24185" xr:uid="{975A7863-6EB5-4677-B083-B127786EB9FD}"/>
    <cellStyle name="Normal 4 4 5 2 2 3" xfId="11539" xr:uid="{41E1E4EF-D786-413C-AA2D-7326CD96AD96}"/>
    <cellStyle name="Normal 4 4 5 2 2 4" xfId="19968" xr:uid="{184A9510-23D6-464D-8137-9C8D85EEB0AE}"/>
    <cellStyle name="Normal 4 4 5 2 3" xfId="5183" xr:uid="{00000000-0005-0000-0000-0000DF150000}"/>
    <cellStyle name="Normal 4 4 5 2 3 2" xfId="13612" xr:uid="{FA3BFA1F-8632-4B29-9D45-1CFB513ABDE7}"/>
    <cellStyle name="Normal 4 4 5 2 3 3" xfId="22040" xr:uid="{AC95F69A-02EB-4D13-B5A5-745B72634116}"/>
    <cellStyle name="Normal 4 4 5 2 4" xfId="9394" xr:uid="{0BDA5D7A-AE23-4358-AB07-5C651DAFABEA}"/>
    <cellStyle name="Normal 4 4 5 2 5" xfId="17823" xr:uid="{E304D551-9123-48A1-9EAB-17DED31485A4}"/>
    <cellStyle name="Normal 4 4 5 3" xfId="1287" xr:uid="{00000000-0005-0000-0000-0000E0150000}"/>
    <cellStyle name="Normal 4 4 5 3 2" xfId="3517" xr:uid="{00000000-0005-0000-0000-0000E1150000}"/>
    <cellStyle name="Normal 4 4 5 3 2 2" xfId="7741" xr:uid="{00000000-0005-0000-0000-0000E2150000}"/>
    <cellStyle name="Normal 4 4 5 3 2 2 2" xfId="16170" xr:uid="{1C20BC2D-5429-4833-8AC9-AC04D87F920C}"/>
    <cellStyle name="Normal 4 4 5 3 2 2 3" xfId="24598" xr:uid="{DF0AD08C-6554-499A-8C00-AD432D5CAAF1}"/>
    <cellStyle name="Normal 4 4 5 3 2 3" xfId="11952" xr:uid="{9FAE2A52-624D-4237-B38A-8512ADDC7DCC}"/>
    <cellStyle name="Normal 4 4 5 3 2 4" xfId="20381" xr:uid="{D65B4DF9-1C5C-463B-BCED-B0F8C901BDE1}"/>
    <cellStyle name="Normal 4 4 5 3 3" xfId="5596" xr:uid="{00000000-0005-0000-0000-0000E3150000}"/>
    <cellStyle name="Normal 4 4 5 3 3 2" xfId="14025" xr:uid="{C2AFB70B-584C-47D9-B34D-EFF09DCA9174}"/>
    <cellStyle name="Normal 4 4 5 3 3 3" xfId="22453" xr:uid="{E8AA874D-70DB-4DE5-B739-CE2CC3C92EBF}"/>
    <cellStyle name="Normal 4 4 5 3 4" xfId="9807" xr:uid="{ABAFD18F-6DDB-45B0-BAEF-CBED3556AFDC}"/>
    <cellStyle name="Normal 4 4 5 3 5" xfId="18236" xr:uid="{5D7E2202-88D9-4FCE-A044-31F92B430950}"/>
    <cellStyle name="Normal 4 4 5 4" xfId="1700" xr:uid="{00000000-0005-0000-0000-0000E4150000}"/>
    <cellStyle name="Normal 4 4 5 4 2" xfId="3930" xr:uid="{00000000-0005-0000-0000-0000E5150000}"/>
    <cellStyle name="Normal 4 4 5 4 2 2" xfId="8154" xr:uid="{00000000-0005-0000-0000-0000E6150000}"/>
    <cellStyle name="Normal 4 4 5 4 2 2 2" xfId="16583" xr:uid="{7E9E78CA-AD55-4FF8-99EC-04AD2A2D109C}"/>
    <cellStyle name="Normal 4 4 5 4 2 2 3" xfId="25011" xr:uid="{DEEBEA04-B800-4230-B1C3-2297189EBF28}"/>
    <cellStyle name="Normal 4 4 5 4 2 3" xfId="12365" xr:uid="{3FF43E96-9223-4005-84CA-0E126E8F629A}"/>
    <cellStyle name="Normal 4 4 5 4 2 4" xfId="20794" xr:uid="{3F7A4FF9-AEE3-477B-AA4B-684F70375523}"/>
    <cellStyle name="Normal 4 4 5 4 3" xfId="6009" xr:uid="{00000000-0005-0000-0000-0000E7150000}"/>
    <cellStyle name="Normal 4 4 5 4 3 2" xfId="14438" xr:uid="{EA0529DB-4D34-4791-AC97-6CED34060275}"/>
    <cellStyle name="Normal 4 4 5 4 3 3" xfId="22866" xr:uid="{1DC1E8A0-9989-495F-ABF4-301A83125488}"/>
    <cellStyle name="Normal 4 4 5 4 4" xfId="10220" xr:uid="{7A3597F2-D916-4B04-B2A9-C5274AB71849}"/>
    <cellStyle name="Normal 4 4 5 4 5" xfId="18649" xr:uid="{9327CD90-FA81-4FAB-9D52-8779C0679825}"/>
    <cellStyle name="Normal 4 4 5 5" xfId="2114" xr:uid="{00000000-0005-0000-0000-0000E8150000}"/>
    <cellStyle name="Normal 4 4 5 5 2" xfId="4343" xr:uid="{00000000-0005-0000-0000-0000E9150000}"/>
    <cellStyle name="Normal 4 4 5 5 2 2" xfId="8567" xr:uid="{00000000-0005-0000-0000-0000EA150000}"/>
    <cellStyle name="Normal 4 4 5 5 2 2 2" xfId="16996" xr:uid="{1A184D01-E6D0-4CB7-8640-F0914726911D}"/>
    <cellStyle name="Normal 4 4 5 5 2 2 3" xfId="25424" xr:uid="{931BB563-656F-4229-A547-1B9C921542E0}"/>
    <cellStyle name="Normal 4 4 5 5 2 3" xfId="12778" xr:uid="{6057974F-0916-456B-9178-71434544DA00}"/>
    <cellStyle name="Normal 4 4 5 5 2 4" xfId="21207" xr:uid="{EC405953-657C-4ABD-9F5A-453CE3F427EF}"/>
    <cellStyle name="Normal 4 4 5 5 3" xfId="6422" xr:uid="{00000000-0005-0000-0000-0000EB150000}"/>
    <cellStyle name="Normal 4 4 5 5 3 2" xfId="14851" xr:uid="{49BE211F-7336-41C4-A047-DCF079B04371}"/>
    <cellStyle name="Normal 4 4 5 5 3 3" xfId="23279" xr:uid="{C5FA02C1-1D9A-4FA0-A1BA-BA4B7D883B48}"/>
    <cellStyle name="Normal 4 4 5 5 4" xfId="10633" xr:uid="{319847D6-2D69-40F6-96B4-EBCF03F24ACC}"/>
    <cellStyle name="Normal 4 4 5 5 5" xfId="19062" xr:uid="{75F299AA-49BF-40E7-ABBF-7B36524602AE}"/>
    <cellStyle name="Normal 4 4 5 6" xfId="2550" xr:uid="{00000000-0005-0000-0000-0000EC150000}"/>
    <cellStyle name="Normal 4 4 5 6 2" xfId="6835" xr:uid="{00000000-0005-0000-0000-0000ED150000}"/>
    <cellStyle name="Normal 4 4 5 6 2 2" xfId="15264" xr:uid="{25D55AB0-F7DE-4499-8C1C-62CC603EB2AE}"/>
    <cellStyle name="Normal 4 4 5 6 2 3" xfId="23692" xr:uid="{F33931A1-94B7-4A94-BC76-1287229B0CDB}"/>
    <cellStyle name="Normal 4 4 5 6 3" xfId="11046" xr:uid="{BBD67F5D-C72E-4193-A050-DAF7D0FD2861}"/>
    <cellStyle name="Normal 4 4 5 6 4" xfId="19475" xr:uid="{80B2F496-EAFE-43A0-98A8-4C43702F5FAF}"/>
    <cellStyle name="Normal 4 4 5 7" xfId="4770" xr:uid="{00000000-0005-0000-0000-0000EE150000}"/>
    <cellStyle name="Normal 4 4 5 7 2" xfId="13199" xr:uid="{C33D277E-CF95-4A23-BF08-8ECD38248C80}"/>
    <cellStyle name="Normal 4 4 5 7 3" xfId="21627" xr:uid="{85581374-4F55-4525-B9E4-29EBB5C2806F}"/>
    <cellStyle name="Normal 4 4 5 8" xfId="8981" xr:uid="{D823B977-CF36-4F03-BBD2-7EE6DA5F1734}"/>
    <cellStyle name="Normal 4 4 5 9" xfId="17410" xr:uid="{5986945F-FAC5-4028-8BC5-052486263116}"/>
    <cellStyle name="Normal 4 4 6" xfId="854" xr:uid="{00000000-0005-0000-0000-0000EF150000}"/>
    <cellStyle name="Normal 4 4 6 2" xfId="3089" xr:uid="{00000000-0005-0000-0000-0000F0150000}"/>
    <cellStyle name="Normal 4 4 6 2 2" xfId="7313" xr:uid="{00000000-0005-0000-0000-0000F1150000}"/>
    <cellStyle name="Normal 4 4 6 2 2 2" xfId="15742" xr:uid="{E305F03B-8D5E-4F31-AFC1-BD95E2333692}"/>
    <cellStyle name="Normal 4 4 6 2 2 3" xfId="24170" xr:uid="{1ECCBD1B-EF1E-4A5A-9EF0-FDCAE6746FE1}"/>
    <cellStyle name="Normal 4 4 6 2 3" xfId="11524" xr:uid="{C0F1052E-C98D-458E-BD8A-48B09AC96672}"/>
    <cellStyle name="Normal 4 4 6 2 4" xfId="19953" xr:uid="{6B3C8EF2-344D-4A13-9B63-C12373794C73}"/>
    <cellStyle name="Normal 4 4 6 3" xfId="5168" xr:uid="{00000000-0005-0000-0000-0000F2150000}"/>
    <cellStyle name="Normal 4 4 6 3 2" xfId="13597" xr:uid="{9A40CD84-915F-4EAA-8ADA-7FE0D1EABA1D}"/>
    <cellStyle name="Normal 4 4 6 3 3" xfId="22025" xr:uid="{65745A49-B4A9-4E4A-9FB6-8B1C7AFD13A2}"/>
    <cellStyle name="Normal 4 4 6 4" xfId="9379" xr:uid="{88E11B4C-C5A1-49D5-8061-20F5ACEA49E0}"/>
    <cellStyle name="Normal 4 4 6 5" xfId="17808" xr:uid="{FB417267-4672-4EB9-90D5-1B0EBB04A2BF}"/>
    <cellStyle name="Normal 4 4 7" xfId="1272" xr:uid="{00000000-0005-0000-0000-0000F3150000}"/>
    <cellStyle name="Normal 4 4 7 2" xfId="3502" xr:uid="{00000000-0005-0000-0000-0000F4150000}"/>
    <cellStyle name="Normal 4 4 7 2 2" xfId="7726" xr:uid="{00000000-0005-0000-0000-0000F5150000}"/>
    <cellStyle name="Normal 4 4 7 2 2 2" xfId="16155" xr:uid="{7BF42E0B-FAFC-4D4D-AF26-F6CD3990F34F}"/>
    <cellStyle name="Normal 4 4 7 2 2 3" xfId="24583" xr:uid="{09325588-1814-46FF-BD9A-2896A6C80B84}"/>
    <cellStyle name="Normal 4 4 7 2 3" xfId="11937" xr:uid="{0B689BDC-AC83-4979-9FDE-A269C646AE85}"/>
    <cellStyle name="Normal 4 4 7 2 4" xfId="20366" xr:uid="{40A81D53-27DE-419F-AC58-9E8284BC3B61}"/>
    <cellStyle name="Normal 4 4 7 3" xfId="5581" xr:uid="{00000000-0005-0000-0000-0000F6150000}"/>
    <cellStyle name="Normal 4 4 7 3 2" xfId="14010" xr:uid="{64102AD6-0A2D-40B2-857C-00F947B041E3}"/>
    <cellStyle name="Normal 4 4 7 3 3" xfId="22438" xr:uid="{4608F0A3-FC38-41C5-B3B2-945B74595235}"/>
    <cellStyle name="Normal 4 4 7 4" xfId="9792" xr:uid="{B7579A7C-6684-48AD-ABCD-A1F24FFCE036}"/>
    <cellStyle name="Normal 4 4 7 5" xfId="18221" xr:uid="{1D430AAF-576F-4B2A-B0BD-37FD8CA03FA6}"/>
    <cellStyle name="Normal 4 4 8" xfId="1685" xr:uid="{00000000-0005-0000-0000-0000F7150000}"/>
    <cellStyle name="Normal 4 4 8 2" xfId="3915" xr:uid="{00000000-0005-0000-0000-0000F8150000}"/>
    <cellStyle name="Normal 4 4 8 2 2" xfId="8139" xr:uid="{00000000-0005-0000-0000-0000F9150000}"/>
    <cellStyle name="Normal 4 4 8 2 2 2" xfId="16568" xr:uid="{9678EACC-BA51-41C7-A8FF-F3E8603CDDA3}"/>
    <cellStyle name="Normal 4 4 8 2 2 3" xfId="24996" xr:uid="{4E8DBC28-714F-4B6E-8FCC-1D3C75F25033}"/>
    <cellStyle name="Normal 4 4 8 2 3" xfId="12350" xr:uid="{7F7629FE-9197-4594-B996-C4CAA9250E2D}"/>
    <cellStyle name="Normal 4 4 8 2 4" xfId="20779" xr:uid="{A386D8D3-933C-409D-B3DB-7EE115C39264}"/>
    <cellStyle name="Normal 4 4 8 3" xfId="5994" xr:uid="{00000000-0005-0000-0000-0000FA150000}"/>
    <cellStyle name="Normal 4 4 8 3 2" xfId="14423" xr:uid="{6AC0DB2C-4843-4673-9633-5543B2407864}"/>
    <cellStyle name="Normal 4 4 8 3 3" xfId="22851" xr:uid="{A53363C4-9F5B-4D56-96AD-1576BC7B23A9}"/>
    <cellStyle name="Normal 4 4 8 4" xfId="10205" xr:uid="{50AF9935-CBF7-4E0F-91CB-B38D7C1C4953}"/>
    <cellStyle name="Normal 4 4 8 5" xfId="18634" xr:uid="{E929E754-10E6-41AB-A805-F7971846DD1A}"/>
    <cellStyle name="Normal 4 4 9" xfId="2099" xr:uid="{00000000-0005-0000-0000-0000FB150000}"/>
    <cellStyle name="Normal 4 4 9 2" xfId="4328" xr:uid="{00000000-0005-0000-0000-0000FC150000}"/>
    <cellStyle name="Normal 4 4 9 2 2" xfId="8552" xr:uid="{00000000-0005-0000-0000-0000FD150000}"/>
    <cellStyle name="Normal 4 4 9 2 2 2" xfId="16981" xr:uid="{EC975E78-D8A0-4BEB-AD77-DE54B47C70FE}"/>
    <cellStyle name="Normal 4 4 9 2 2 3" xfId="25409" xr:uid="{645E97D9-5759-4682-83FA-3FD2462ED331}"/>
    <cellStyle name="Normal 4 4 9 2 3" xfId="12763" xr:uid="{82AB7B4E-70B0-4FD7-981A-3E510CD25324}"/>
    <cellStyle name="Normal 4 4 9 2 4" xfId="21192" xr:uid="{B0E64589-718C-4763-B07A-24773073DE30}"/>
    <cellStyle name="Normal 4 4 9 3" xfId="6407" xr:uid="{00000000-0005-0000-0000-0000FE150000}"/>
    <cellStyle name="Normal 4 4 9 3 2" xfId="14836" xr:uid="{B9B1A539-1DCF-4DFF-AFBA-FE4252F99AF5}"/>
    <cellStyle name="Normal 4 4 9 3 3" xfId="23264" xr:uid="{77CEFE71-3760-453C-A078-D8D4F766663E}"/>
    <cellStyle name="Normal 4 4 9 4" xfId="10618" xr:uid="{A783AC7A-0561-44CA-BF07-BDA19B3B6A15}"/>
    <cellStyle name="Normal 4 4 9 5" xfId="19047" xr:uid="{0E6C5AD1-F27A-43B3-8893-BB28D8A835F2}"/>
    <cellStyle name="Normal 4 5" xfId="394" xr:uid="{00000000-0005-0000-0000-0000FF150000}"/>
    <cellStyle name="Normal 4 6" xfId="395" xr:uid="{00000000-0005-0000-0000-000000160000}"/>
    <cellStyle name="Normal 4 6 10" xfId="4771" xr:uid="{00000000-0005-0000-0000-000001160000}"/>
    <cellStyle name="Normal 4 6 10 2" xfId="13200" xr:uid="{DDF02906-EB12-4712-B8E7-DFDA6C98C582}"/>
    <cellStyle name="Normal 4 6 10 3" xfId="21628" xr:uid="{7EEA56B8-090C-4974-9567-DE07A8640829}"/>
    <cellStyle name="Normal 4 6 11" xfId="8982" xr:uid="{B3A44007-E1AB-4B38-867E-AE126FE5AB70}"/>
    <cellStyle name="Normal 4 6 12" xfId="17411" xr:uid="{B84DCDE3-63E0-4CF3-8635-0800EB7B37BF}"/>
    <cellStyle name="Normal 4 6 2" xfId="396" xr:uid="{00000000-0005-0000-0000-000002160000}"/>
    <cellStyle name="Normal 4 6 2 10" xfId="8983" xr:uid="{926C3755-3419-456F-AE6E-C8A198499E16}"/>
    <cellStyle name="Normal 4 6 2 11" xfId="17412" xr:uid="{2069D8F7-5F61-404F-AA96-D79ED37390B5}"/>
    <cellStyle name="Normal 4 6 2 2" xfId="397" xr:uid="{00000000-0005-0000-0000-000003160000}"/>
    <cellStyle name="Normal 4 6 2 2 10" xfId="17413" xr:uid="{A0090352-09FA-474C-AC92-4AA84C917B2A}"/>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2 2 2" xfId="15761" xr:uid="{3D758D3A-23B8-45D4-9C20-3A090BA091BF}"/>
    <cellStyle name="Normal 4 6 2 2 2 2 2 2 3" xfId="24189" xr:uid="{EACF964C-FE61-4C44-BB4E-EB2EF2F1479C}"/>
    <cellStyle name="Normal 4 6 2 2 2 2 2 3" xfId="11543" xr:uid="{4CCBCD9E-82B3-4AA9-A710-9F684B67DDD9}"/>
    <cellStyle name="Normal 4 6 2 2 2 2 2 4" xfId="19972" xr:uid="{538177AB-0AC8-4830-BA44-7CE2F1EC9D31}"/>
    <cellStyle name="Normal 4 6 2 2 2 2 3" xfId="5187" xr:uid="{00000000-0005-0000-0000-000008160000}"/>
    <cellStyle name="Normal 4 6 2 2 2 2 3 2" xfId="13616" xr:uid="{84919B6B-B2D9-4515-8BB8-B4D7372B8251}"/>
    <cellStyle name="Normal 4 6 2 2 2 2 3 3" xfId="22044" xr:uid="{D515121E-C9E0-4806-B822-E17FA6357EFC}"/>
    <cellStyle name="Normal 4 6 2 2 2 2 4" xfId="9398" xr:uid="{55623070-91B0-4787-A2F0-53C7C03CEBDE}"/>
    <cellStyle name="Normal 4 6 2 2 2 2 5" xfId="17827" xr:uid="{05DD8403-6841-468A-B2E2-8794158A5A86}"/>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2 2 2" xfId="16174" xr:uid="{90AD4854-C2E0-4976-81A7-805B75A7E554}"/>
    <cellStyle name="Normal 4 6 2 2 2 3 2 2 3" xfId="24602" xr:uid="{B8869C87-D210-4EB4-9556-474E2AD7B820}"/>
    <cellStyle name="Normal 4 6 2 2 2 3 2 3" xfId="11956" xr:uid="{533C037D-55D3-4947-A904-D8CA6375C232}"/>
    <cellStyle name="Normal 4 6 2 2 2 3 2 4" xfId="20385" xr:uid="{F68A79D9-5F1D-4860-B532-91F066D18CCD}"/>
    <cellStyle name="Normal 4 6 2 2 2 3 3" xfId="5600" xr:uid="{00000000-0005-0000-0000-00000C160000}"/>
    <cellStyle name="Normal 4 6 2 2 2 3 3 2" xfId="14029" xr:uid="{F871F1AA-7899-4E0D-83A2-4F7DBEA75CF0}"/>
    <cellStyle name="Normal 4 6 2 2 2 3 3 3" xfId="22457" xr:uid="{DDFE56C5-BFB8-4F89-8E2D-6A75F4F23CD6}"/>
    <cellStyle name="Normal 4 6 2 2 2 3 4" xfId="9811" xr:uid="{26BC1886-DA07-4DA5-8867-BA5491572A68}"/>
    <cellStyle name="Normal 4 6 2 2 2 3 5" xfId="18240" xr:uid="{09C8F17C-D81D-4E64-AD10-7B89291F200E}"/>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2 2 2" xfId="16587" xr:uid="{78583B5C-8D24-47A8-B367-045C97AC4DB0}"/>
    <cellStyle name="Normal 4 6 2 2 2 4 2 2 3" xfId="25015" xr:uid="{F3F6C36A-33BD-4614-93F7-3BFE0DCAD61D}"/>
    <cellStyle name="Normal 4 6 2 2 2 4 2 3" xfId="12369" xr:uid="{1D53C250-1652-4B2F-BAAC-C8F2FD9C1BA1}"/>
    <cellStyle name="Normal 4 6 2 2 2 4 2 4" xfId="20798" xr:uid="{F4562A73-E06D-43D6-9263-4A8383F8CD1B}"/>
    <cellStyle name="Normal 4 6 2 2 2 4 3" xfId="6013" xr:uid="{00000000-0005-0000-0000-000010160000}"/>
    <cellStyle name="Normal 4 6 2 2 2 4 3 2" xfId="14442" xr:uid="{42F5BF15-E588-4A32-8B7E-9CDE1727CBAE}"/>
    <cellStyle name="Normal 4 6 2 2 2 4 3 3" xfId="22870" xr:uid="{076C7F99-D03E-4271-BFD6-95972AB9BBDC}"/>
    <cellStyle name="Normal 4 6 2 2 2 4 4" xfId="10224" xr:uid="{9BB14BBE-0A96-4486-91DE-66127F0BE65E}"/>
    <cellStyle name="Normal 4 6 2 2 2 4 5" xfId="18653" xr:uid="{1A8C5BCD-BCBB-4AAF-83A1-E4D3293CAF46}"/>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2 2 2" xfId="17000" xr:uid="{9777D431-5A5C-4CEE-99A5-068F50B57F31}"/>
    <cellStyle name="Normal 4 6 2 2 2 5 2 2 3" xfId="25428" xr:uid="{B2FE9531-88D2-4F6A-9E6B-CDA192953B30}"/>
    <cellStyle name="Normal 4 6 2 2 2 5 2 3" xfId="12782" xr:uid="{91CC2C52-1717-4152-AD99-8900368B725F}"/>
    <cellStyle name="Normal 4 6 2 2 2 5 2 4" xfId="21211" xr:uid="{15A1E768-C612-4E29-94D4-76EF0F2C7D81}"/>
    <cellStyle name="Normal 4 6 2 2 2 5 3" xfId="6426" xr:uid="{00000000-0005-0000-0000-000014160000}"/>
    <cellStyle name="Normal 4 6 2 2 2 5 3 2" xfId="14855" xr:uid="{C758A30B-7B43-4244-A5B6-E8DAD9A7C8C2}"/>
    <cellStyle name="Normal 4 6 2 2 2 5 3 3" xfId="23283" xr:uid="{901E28C7-9DC3-40EF-B3C4-8212254D246B}"/>
    <cellStyle name="Normal 4 6 2 2 2 5 4" xfId="10637" xr:uid="{D27C68ED-5092-4303-B739-D183489E06F9}"/>
    <cellStyle name="Normal 4 6 2 2 2 5 5" xfId="19066" xr:uid="{D7F8CA72-07CD-43C1-A5C6-EB3038BAFC57}"/>
    <cellStyle name="Normal 4 6 2 2 2 6" xfId="2554" xr:uid="{00000000-0005-0000-0000-000015160000}"/>
    <cellStyle name="Normal 4 6 2 2 2 6 2" xfId="6839" xr:uid="{00000000-0005-0000-0000-000016160000}"/>
    <cellStyle name="Normal 4 6 2 2 2 6 2 2" xfId="15268" xr:uid="{E3E138A2-605E-4E77-B246-84E25D28B494}"/>
    <cellStyle name="Normal 4 6 2 2 2 6 2 3" xfId="23696" xr:uid="{C25CC746-DE21-4D22-B0D0-BD47E5B76E36}"/>
    <cellStyle name="Normal 4 6 2 2 2 6 3" xfId="11050" xr:uid="{95E56ACB-0759-4BF6-9C26-6B44653DF82F}"/>
    <cellStyle name="Normal 4 6 2 2 2 6 4" xfId="19479" xr:uid="{C0E62E97-231A-457C-B4D7-403C87F1E586}"/>
    <cellStyle name="Normal 4 6 2 2 2 7" xfId="4774" xr:uid="{00000000-0005-0000-0000-000017160000}"/>
    <cellStyle name="Normal 4 6 2 2 2 7 2" xfId="13203" xr:uid="{82FBCD27-7310-4E7A-B3D5-840E91048A90}"/>
    <cellStyle name="Normal 4 6 2 2 2 7 3" xfId="21631" xr:uid="{8D220972-1253-4B6E-A12D-FC3BDD72CBDE}"/>
    <cellStyle name="Normal 4 6 2 2 2 8" xfId="8985" xr:uid="{EB7F8DD0-AF0E-42E3-A32F-B4F3DC85A034}"/>
    <cellStyle name="Normal 4 6 2 2 2 9" xfId="17414" xr:uid="{D12A667F-3EFC-4C17-90E8-1B1DE173AB73}"/>
    <cellStyle name="Normal 4 6 2 2 3" xfId="872" xr:uid="{00000000-0005-0000-0000-000018160000}"/>
    <cellStyle name="Normal 4 6 2 2 3 2" xfId="3107" xr:uid="{00000000-0005-0000-0000-000019160000}"/>
    <cellStyle name="Normal 4 6 2 2 3 2 2" xfId="7331" xr:uid="{00000000-0005-0000-0000-00001A160000}"/>
    <cellStyle name="Normal 4 6 2 2 3 2 2 2" xfId="15760" xr:uid="{977CBCEE-382D-41E1-9449-B9ECC6BF0F0C}"/>
    <cellStyle name="Normal 4 6 2 2 3 2 2 3" xfId="24188" xr:uid="{0EC1E6C9-78B5-4003-977E-B062047B6E0F}"/>
    <cellStyle name="Normal 4 6 2 2 3 2 3" xfId="11542" xr:uid="{6B883AC7-1693-4C79-AB6A-C82A3CFD5E3B}"/>
    <cellStyle name="Normal 4 6 2 2 3 2 4" xfId="19971" xr:uid="{CD1A5546-9242-4CEE-B47E-4920C40AF8A8}"/>
    <cellStyle name="Normal 4 6 2 2 3 3" xfId="5186" xr:uid="{00000000-0005-0000-0000-00001B160000}"/>
    <cellStyle name="Normal 4 6 2 2 3 3 2" xfId="13615" xr:uid="{845BE533-7F5A-4584-8EE8-8CC0FD5E7ED8}"/>
    <cellStyle name="Normal 4 6 2 2 3 3 3" xfId="22043" xr:uid="{DF1AFFF9-5FAC-473A-832A-FF2F78E8C096}"/>
    <cellStyle name="Normal 4 6 2 2 3 4" xfId="9397" xr:uid="{CA690F56-AD63-4702-9009-EAD4D7C05B1D}"/>
    <cellStyle name="Normal 4 6 2 2 3 5" xfId="17826" xr:uid="{39512C21-1380-4A24-8081-1E8476C47C87}"/>
    <cellStyle name="Normal 4 6 2 2 4" xfId="1290" xr:uid="{00000000-0005-0000-0000-00001C160000}"/>
    <cellStyle name="Normal 4 6 2 2 4 2" xfId="3520" xr:uid="{00000000-0005-0000-0000-00001D160000}"/>
    <cellStyle name="Normal 4 6 2 2 4 2 2" xfId="7744" xr:uid="{00000000-0005-0000-0000-00001E160000}"/>
    <cellStyle name="Normal 4 6 2 2 4 2 2 2" xfId="16173" xr:uid="{0A18FA3D-402E-44A0-A2E5-EED00D7C875F}"/>
    <cellStyle name="Normal 4 6 2 2 4 2 2 3" xfId="24601" xr:uid="{55FBC502-2E49-4FAA-9D94-73C7FD9BE315}"/>
    <cellStyle name="Normal 4 6 2 2 4 2 3" xfId="11955" xr:uid="{79BD07C2-5C61-4B28-A880-DAD89BC998CF}"/>
    <cellStyle name="Normal 4 6 2 2 4 2 4" xfId="20384" xr:uid="{099DFA16-2276-4A35-9BD6-B33A5E236476}"/>
    <cellStyle name="Normal 4 6 2 2 4 3" xfId="5599" xr:uid="{00000000-0005-0000-0000-00001F160000}"/>
    <cellStyle name="Normal 4 6 2 2 4 3 2" xfId="14028" xr:uid="{58D9F531-C25C-48FB-AE28-C9B299E16BAB}"/>
    <cellStyle name="Normal 4 6 2 2 4 3 3" xfId="22456" xr:uid="{84F0DBA7-D793-4850-B210-D854A05AD9FB}"/>
    <cellStyle name="Normal 4 6 2 2 4 4" xfId="9810" xr:uid="{91C160C3-6F26-42A3-8C65-34AD35DEBC40}"/>
    <cellStyle name="Normal 4 6 2 2 4 5" xfId="18239" xr:uid="{90E4B65A-4D69-40F2-B72D-C9A42B6E0376}"/>
    <cellStyle name="Normal 4 6 2 2 5" xfId="1703" xr:uid="{00000000-0005-0000-0000-000020160000}"/>
    <cellStyle name="Normal 4 6 2 2 5 2" xfId="3933" xr:uid="{00000000-0005-0000-0000-000021160000}"/>
    <cellStyle name="Normal 4 6 2 2 5 2 2" xfId="8157" xr:uid="{00000000-0005-0000-0000-000022160000}"/>
    <cellStyle name="Normal 4 6 2 2 5 2 2 2" xfId="16586" xr:uid="{925744CB-5513-4A3C-A12B-449C0BF81D82}"/>
    <cellStyle name="Normal 4 6 2 2 5 2 2 3" xfId="25014" xr:uid="{100A0F00-0BCB-45F4-AA9E-8B9722D5C632}"/>
    <cellStyle name="Normal 4 6 2 2 5 2 3" xfId="12368" xr:uid="{20FB4C3F-474B-44BB-8B8F-FA57DFA276AA}"/>
    <cellStyle name="Normal 4 6 2 2 5 2 4" xfId="20797" xr:uid="{EE9900F2-0C65-469D-A8C2-9A64D84EA0ED}"/>
    <cellStyle name="Normal 4 6 2 2 5 3" xfId="6012" xr:uid="{00000000-0005-0000-0000-000023160000}"/>
    <cellStyle name="Normal 4 6 2 2 5 3 2" xfId="14441" xr:uid="{36DE8B8D-31DE-48F5-9BC7-5CF0F9DB603D}"/>
    <cellStyle name="Normal 4 6 2 2 5 3 3" xfId="22869" xr:uid="{1EC3EEAF-06FF-4207-B43B-68540D03B894}"/>
    <cellStyle name="Normal 4 6 2 2 5 4" xfId="10223" xr:uid="{DAB55A3A-0155-420C-A0A6-C71CF2AD442B}"/>
    <cellStyle name="Normal 4 6 2 2 5 5" xfId="18652" xr:uid="{C06C4135-9B95-4177-92C7-0D157D62EBA1}"/>
    <cellStyle name="Normal 4 6 2 2 6" xfId="2117" xr:uid="{00000000-0005-0000-0000-000024160000}"/>
    <cellStyle name="Normal 4 6 2 2 6 2" xfId="4346" xr:uid="{00000000-0005-0000-0000-000025160000}"/>
    <cellStyle name="Normal 4 6 2 2 6 2 2" xfId="8570" xr:uid="{00000000-0005-0000-0000-000026160000}"/>
    <cellStyle name="Normal 4 6 2 2 6 2 2 2" xfId="16999" xr:uid="{F41C9991-1020-4DC7-B1F2-D26191E10827}"/>
    <cellStyle name="Normal 4 6 2 2 6 2 2 3" xfId="25427" xr:uid="{BD9319B8-D006-4BE1-832F-F347E4CD30B7}"/>
    <cellStyle name="Normal 4 6 2 2 6 2 3" xfId="12781" xr:uid="{0F652588-2293-45DB-A345-884E896CB8CA}"/>
    <cellStyle name="Normal 4 6 2 2 6 2 4" xfId="21210" xr:uid="{1AA843B2-351E-4706-B474-70453E827E94}"/>
    <cellStyle name="Normal 4 6 2 2 6 3" xfId="6425" xr:uid="{00000000-0005-0000-0000-000027160000}"/>
    <cellStyle name="Normal 4 6 2 2 6 3 2" xfId="14854" xr:uid="{59903183-4143-40BC-82E1-8C743B626108}"/>
    <cellStyle name="Normal 4 6 2 2 6 3 3" xfId="23282" xr:uid="{53FED107-B9F9-4AD9-850F-9067108E86CA}"/>
    <cellStyle name="Normal 4 6 2 2 6 4" xfId="10636" xr:uid="{1D694BF9-4EB0-4F78-AA4C-959D6B432A2D}"/>
    <cellStyle name="Normal 4 6 2 2 6 5" xfId="19065" xr:uid="{B2C10FE2-DE44-42C5-8903-3C74C0315FA7}"/>
    <cellStyle name="Normal 4 6 2 2 7" xfId="2553" xr:uid="{00000000-0005-0000-0000-000028160000}"/>
    <cellStyle name="Normal 4 6 2 2 7 2" xfId="6838" xr:uid="{00000000-0005-0000-0000-000029160000}"/>
    <cellStyle name="Normal 4 6 2 2 7 2 2" xfId="15267" xr:uid="{210AC437-2AC0-4745-A1D1-408B66BE72CD}"/>
    <cellStyle name="Normal 4 6 2 2 7 2 3" xfId="23695" xr:uid="{CBAE02BA-27CD-4865-B761-87BAD015E196}"/>
    <cellStyle name="Normal 4 6 2 2 7 3" xfId="11049" xr:uid="{6B17C1D5-13F8-4793-85C3-BF4EDEE6AFEC}"/>
    <cellStyle name="Normal 4 6 2 2 7 4" xfId="19478" xr:uid="{6BC76B01-84F4-493A-8A79-AF6F80035F90}"/>
    <cellStyle name="Normal 4 6 2 2 8" xfId="4773" xr:uid="{00000000-0005-0000-0000-00002A160000}"/>
    <cellStyle name="Normal 4 6 2 2 8 2" xfId="13202" xr:uid="{4C567AA7-3352-4097-A13E-D4F262D455CC}"/>
    <cellStyle name="Normal 4 6 2 2 8 3" xfId="21630" xr:uid="{467DD4F6-FB70-499E-8CB1-7BF6820BA0BC}"/>
    <cellStyle name="Normal 4 6 2 2 9" xfId="8984" xr:uid="{478848E9-10D6-4E0E-9EBF-91ABAA9CA258}"/>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2 2 2" xfId="15762" xr:uid="{D2028FF5-ED3D-4069-8B7C-960513B70AD0}"/>
    <cellStyle name="Normal 4 6 2 3 2 2 2 3" xfId="24190" xr:uid="{2482D360-8B59-4472-A57D-C217F44756F2}"/>
    <cellStyle name="Normal 4 6 2 3 2 2 3" xfId="11544" xr:uid="{049E6D6F-CD1B-4262-A252-5487B060DFD5}"/>
    <cellStyle name="Normal 4 6 2 3 2 2 4" xfId="19973" xr:uid="{603F8C89-85E0-41EB-B694-4F350234DF4C}"/>
    <cellStyle name="Normal 4 6 2 3 2 3" xfId="5188" xr:uid="{00000000-0005-0000-0000-00002F160000}"/>
    <cellStyle name="Normal 4 6 2 3 2 3 2" xfId="13617" xr:uid="{A18C7324-1EEB-4707-8870-4B1E115FA1F9}"/>
    <cellStyle name="Normal 4 6 2 3 2 3 3" xfId="22045" xr:uid="{F155CAF9-91EA-4998-A391-5F92F0DB02E0}"/>
    <cellStyle name="Normal 4 6 2 3 2 4" xfId="9399" xr:uid="{2020ABD3-D418-446B-B060-EAD5C4367AA9}"/>
    <cellStyle name="Normal 4 6 2 3 2 5" xfId="17828" xr:uid="{EC402ECD-E629-4B30-A515-56F118540CAA}"/>
    <cellStyle name="Normal 4 6 2 3 3" xfId="1292" xr:uid="{00000000-0005-0000-0000-000030160000}"/>
    <cellStyle name="Normal 4 6 2 3 3 2" xfId="3522" xr:uid="{00000000-0005-0000-0000-000031160000}"/>
    <cellStyle name="Normal 4 6 2 3 3 2 2" xfId="7746" xr:uid="{00000000-0005-0000-0000-000032160000}"/>
    <cellStyle name="Normal 4 6 2 3 3 2 2 2" xfId="16175" xr:uid="{ABCA0B9F-9B8D-406E-9013-DE59D000FD50}"/>
    <cellStyle name="Normal 4 6 2 3 3 2 2 3" xfId="24603" xr:uid="{4053CDF7-8F11-4BFA-A124-0197BDBB42D2}"/>
    <cellStyle name="Normal 4 6 2 3 3 2 3" xfId="11957" xr:uid="{23B032FB-D2AC-4A8C-92BA-6A4D9A5C82AA}"/>
    <cellStyle name="Normal 4 6 2 3 3 2 4" xfId="20386" xr:uid="{A97AA637-1B92-4324-9401-2D656BB938C9}"/>
    <cellStyle name="Normal 4 6 2 3 3 3" xfId="5601" xr:uid="{00000000-0005-0000-0000-000033160000}"/>
    <cellStyle name="Normal 4 6 2 3 3 3 2" xfId="14030" xr:uid="{6D8CF9DC-524D-4165-80B4-D7B4B61A262A}"/>
    <cellStyle name="Normal 4 6 2 3 3 3 3" xfId="22458" xr:uid="{087FD530-AA6F-448D-ABFB-918AA1EF860B}"/>
    <cellStyle name="Normal 4 6 2 3 3 4" xfId="9812" xr:uid="{9FC1F7C8-9512-44B0-8310-6C3F17541245}"/>
    <cellStyle name="Normal 4 6 2 3 3 5" xfId="18241" xr:uid="{B73921DB-6671-44E9-9B94-DB8CBF80A09B}"/>
    <cellStyle name="Normal 4 6 2 3 4" xfId="1705" xr:uid="{00000000-0005-0000-0000-000034160000}"/>
    <cellStyle name="Normal 4 6 2 3 4 2" xfId="3935" xr:uid="{00000000-0005-0000-0000-000035160000}"/>
    <cellStyle name="Normal 4 6 2 3 4 2 2" xfId="8159" xr:uid="{00000000-0005-0000-0000-000036160000}"/>
    <cellStyle name="Normal 4 6 2 3 4 2 2 2" xfId="16588" xr:uid="{E18365DC-076F-42DB-95A7-FF14E869DA3C}"/>
    <cellStyle name="Normal 4 6 2 3 4 2 2 3" xfId="25016" xr:uid="{E69D42C8-E6F4-402A-9A9A-0829AD8C839A}"/>
    <cellStyle name="Normal 4 6 2 3 4 2 3" xfId="12370" xr:uid="{2F2ADD7E-BE03-4AD2-BCD9-2A5A5BB6CEB7}"/>
    <cellStyle name="Normal 4 6 2 3 4 2 4" xfId="20799" xr:uid="{07CA07F3-163D-4440-9D93-F14FC8964CE3}"/>
    <cellStyle name="Normal 4 6 2 3 4 3" xfId="6014" xr:uid="{00000000-0005-0000-0000-000037160000}"/>
    <cellStyle name="Normal 4 6 2 3 4 3 2" xfId="14443" xr:uid="{B5448DED-7E75-4DAF-B830-6162A6DEB520}"/>
    <cellStyle name="Normal 4 6 2 3 4 3 3" xfId="22871" xr:uid="{1D51A3E6-5DEC-4C22-9341-7BD9B312C9A0}"/>
    <cellStyle name="Normal 4 6 2 3 4 4" xfId="10225" xr:uid="{775270C8-B7CC-4693-876E-09D72979584C}"/>
    <cellStyle name="Normal 4 6 2 3 4 5" xfId="18654" xr:uid="{188B28AA-2626-4380-ACA9-E196021F54C7}"/>
    <cellStyle name="Normal 4 6 2 3 5" xfId="2119" xr:uid="{00000000-0005-0000-0000-000038160000}"/>
    <cellStyle name="Normal 4 6 2 3 5 2" xfId="4348" xr:uid="{00000000-0005-0000-0000-000039160000}"/>
    <cellStyle name="Normal 4 6 2 3 5 2 2" xfId="8572" xr:uid="{00000000-0005-0000-0000-00003A160000}"/>
    <cellStyle name="Normal 4 6 2 3 5 2 2 2" xfId="17001" xr:uid="{5A576F9E-243B-4A04-86E8-C05D60A0B9F8}"/>
    <cellStyle name="Normal 4 6 2 3 5 2 2 3" xfId="25429" xr:uid="{711299B2-1378-4A4F-AD26-639BF81ECC9D}"/>
    <cellStyle name="Normal 4 6 2 3 5 2 3" xfId="12783" xr:uid="{38B9EE50-61FE-4996-AFCB-F10F9A75CF36}"/>
    <cellStyle name="Normal 4 6 2 3 5 2 4" xfId="21212" xr:uid="{1D97DB05-C22C-4881-80C8-8FC7EDA96997}"/>
    <cellStyle name="Normal 4 6 2 3 5 3" xfId="6427" xr:uid="{00000000-0005-0000-0000-00003B160000}"/>
    <cellStyle name="Normal 4 6 2 3 5 3 2" xfId="14856" xr:uid="{EF1191F7-445C-4D03-8E12-62281832F02B}"/>
    <cellStyle name="Normal 4 6 2 3 5 3 3" xfId="23284" xr:uid="{DC0086EA-B8E7-43E6-AFA7-58B832A2BCA0}"/>
    <cellStyle name="Normal 4 6 2 3 5 4" xfId="10638" xr:uid="{DE3F7CD4-3D93-4C9D-BED1-86B43F1CC834}"/>
    <cellStyle name="Normal 4 6 2 3 5 5" xfId="19067" xr:uid="{69F31A26-98B9-44DC-94E1-57770560CEE7}"/>
    <cellStyle name="Normal 4 6 2 3 6" xfId="2555" xr:uid="{00000000-0005-0000-0000-00003C160000}"/>
    <cellStyle name="Normal 4 6 2 3 6 2" xfId="6840" xr:uid="{00000000-0005-0000-0000-00003D160000}"/>
    <cellStyle name="Normal 4 6 2 3 6 2 2" xfId="15269" xr:uid="{C27464E7-0593-45C7-892A-C764C8910F1F}"/>
    <cellStyle name="Normal 4 6 2 3 6 2 3" xfId="23697" xr:uid="{D6F31789-31AA-4975-8AB9-9985FCDD829B}"/>
    <cellStyle name="Normal 4 6 2 3 6 3" xfId="11051" xr:uid="{5F15BC53-4C8C-48C5-A0F0-EEA0C3D1B273}"/>
    <cellStyle name="Normal 4 6 2 3 6 4" xfId="19480" xr:uid="{3D70CB43-3EC4-4DEB-A0AD-2EA2719AD03A}"/>
    <cellStyle name="Normal 4 6 2 3 7" xfId="4775" xr:uid="{00000000-0005-0000-0000-00003E160000}"/>
    <cellStyle name="Normal 4 6 2 3 7 2" xfId="13204" xr:uid="{F4BEB13D-8AC2-4283-9B42-24F9D896EE8D}"/>
    <cellStyle name="Normal 4 6 2 3 7 3" xfId="21632" xr:uid="{BF40A0B5-6D67-40A8-9FB0-77CD7711BD03}"/>
    <cellStyle name="Normal 4 6 2 3 8" xfId="8986" xr:uid="{3257CB33-28C4-4486-8246-33BEFB2880E9}"/>
    <cellStyle name="Normal 4 6 2 3 9" xfId="17415" xr:uid="{F3ED5227-123D-4B4E-9429-8C57E6B14C0D}"/>
    <cellStyle name="Normal 4 6 2 4" xfId="871" xr:uid="{00000000-0005-0000-0000-00003F160000}"/>
    <cellStyle name="Normal 4 6 2 4 2" xfId="3106" xr:uid="{00000000-0005-0000-0000-000040160000}"/>
    <cellStyle name="Normal 4 6 2 4 2 2" xfId="7330" xr:uid="{00000000-0005-0000-0000-000041160000}"/>
    <cellStyle name="Normal 4 6 2 4 2 2 2" xfId="15759" xr:uid="{0E68E4A7-5EB3-422F-AD6A-9F13339D5D07}"/>
    <cellStyle name="Normal 4 6 2 4 2 2 3" xfId="24187" xr:uid="{F508D70D-A154-4EB7-959B-062D878DD4BC}"/>
    <cellStyle name="Normal 4 6 2 4 2 3" xfId="11541" xr:uid="{D440B51C-CFBF-4216-A407-1856FB25FD08}"/>
    <cellStyle name="Normal 4 6 2 4 2 4" xfId="19970" xr:uid="{2856B7FA-100F-4AEE-80B9-658A05E43D52}"/>
    <cellStyle name="Normal 4 6 2 4 3" xfId="5185" xr:uid="{00000000-0005-0000-0000-000042160000}"/>
    <cellStyle name="Normal 4 6 2 4 3 2" xfId="13614" xr:uid="{B70C838F-EA86-4BD0-BEAD-F8B74C453C0B}"/>
    <cellStyle name="Normal 4 6 2 4 3 3" xfId="22042" xr:uid="{A263D976-D5F1-43F1-AED8-11324C6BCC84}"/>
    <cellStyle name="Normal 4 6 2 4 4" xfId="9396" xr:uid="{320E22A1-ACA4-4F01-AD84-201B5C762023}"/>
    <cellStyle name="Normal 4 6 2 4 5" xfId="17825" xr:uid="{A431D404-8326-4FE9-A179-9C0532D5366F}"/>
    <cellStyle name="Normal 4 6 2 5" xfId="1289" xr:uid="{00000000-0005-0000-0000-000043160000}"/>
    <cellStyle name="Normal 4 6 2 5 2" xfId="3519" xr:uid="{00000000-0005-0000-0000-000044160000}"/>
    <cellStyle name="Normal 4 6 2 5 2 2" xfId="7743" xr:uid="{00000000-0005-0000-0000-000045160000}"/>
    <cellStyle name="Normal 4 6 2 5 2 2 2" xfId="16172" xr:uid="{AB7D2B48-8CA9-401B-9DAC-8936A8A18529}"/>
    <cellStyle name="Normal 4 6 2 5 2 2 3" xfId="24600" xr:uid="{30922B0B-AE88-4396-974A-41115C78C499}"/>
    <cellStyle name="Normal 4 6 2 5 2 3" xfId="11954" xr:uid="{31831FDB-5F01-4DC2-BEF8-9B0D2B8F5988}"/>
    <cellStyle name="Normal 4 6 2 5 2 4" xfId="20383" xr:uid="{5BC3C920-F845-4083-B931-6B0E5A949197}"/>
    <cellStyle name="Normal 4 6 2 5 3" xfId="5598" xr:uid="{00000000-0005-0000-0000-000046160000}"/>
    <cellStyle name="Normal 4 6 2 5 3 2" xfId="14027" xr:uid="{C1F7900A-B4B2-43B2-99BB-6A0B85A2497C}"/>
    <cellStyle name="Normal 4 6 2 5 3 3" xfId="22455" xr:uid="{29D3D68C-C27A-4CAF-95F9-E556A7A63ADF}"/>
    <cellStyle name="Normal 4 6 2 5 4" xfId="9809" xr:uid="{07EF79B2-C7F0-4D6C-A63B-0A2FF3447D3E}"/>
    <cellStyle name="Normal 4 6 2 5 5" xfId="18238" xr:uid="{659F0D9F-6D67-4E57-A5B6-FDF200DB42B3}"/>
    <cellStyle name="Normal 4 6 2 6" xfId="1702" xr:uid="{00000000-0005-0000-0000-000047160000}"/>
    <cellStyle name="Normal 4 6 2 6 2" xfId="3932" xr:uid="{00000000-0005-0000-0000-000048160000}"/>
    <cellStyle name="Normal 4 6 2 6 2 2" xfId="8156" xr:uid="{00000000-0005-0000-0000-000049160000}"/>
    <cellStyle name="Normal 4 6 2 6 2 2 2" xfId="16585" xr:uid="{E6EA4866-2B3B-48A7-ACCE-D323FBE0AA06}"/>
    <cellStyle name="Normal 4 6 2 6 2 2 3" xfId="25013" xr:uid="{691AC085-86D9-44A6-81D7-C05D6F04029E}"/>
    <cellStyle name="Normal 4 6 2 6 2 3" xfId="12367" xr:uid="{5067D630-1A03-45E9-BEB3-4628FA4C7DEE}"/>
    <cellStyle name="Normal 4 6 2 6 2 4" xfId="20796" xr:uid="{39D456B2-78A7-4ED0-877F-2565DE1F9D88}"/>
    <cellStyle name="Normal 4 6 2 6 3" xfId="6011" xr:uid="{00000000-0005-0000-0000-00004A160000}"/>
    <cellStyle name="Normal 4 6 2 6 3 2" xfId="14440" xr:uid="{3F34CF78-78C3-4E50-8EAD-05CD6C892361}"/>
    <cellStyle name="Normal 4 6 2 6 3 3" xfId="22868" xr:uid="{D386B2D8-0D32-4FB4-A35E-5E9EB97C8E9B}"/>
    <cellStyle name="Normal 4 6 2 6 4" xfId="10222" xr:uid="{4C6990B8-EEE7-4631-8C3B-9E87D928DD97}"/>
    <cellStyle name="Normal 4 6 2 6 5" xfId="18651" xr:uid="{A349A162-B12B-43C4-A237-ED08F5261F40}"/>
    <cellStyle name="Normal 4 6 2 7" xfId="2116" xr:uid="{00000000-0005-0000-0000-00004B160000}"/>
    <cellStyle name="Normal 4 6 2 7 2" xfId="4345" xr:uid="{00000000-0005-0000-0000-00004C160000}"/>
    <cellStyle name="Normal 4 6 2 7 2 2" xfId="8569" xr:uid="{00000000-0005-0000-0000-00004D160000}"/>
    <cellStyle name="Normal 4 6 2 7 2 2 2" xfId="16998" xr:uid="{D926C133-DAE0-4AC6-A96C-25223A0390FF}"/>
    <cellStyle name="Normal 4 6 2 7 2 2 3" xfId="25426" xr:uid="{FE6F87B6-7F8E-477F-A7DC-DAA7A7CF5707}"/>
    <cellStyle name="Normal 4 6 2 7 2 3" xfId="12780" xr:uid="{0B551342-5F4E-45ED-BAB0-7FD8B3BFE6FA}"/>
    <cellStyle name="Normal 4 6 2 7 2 4" xfId="21209" xr:uid="{0C8F5BEB-31E3-4B93-9EA8-BFB3BD764419}"/>
    <cellStyle name="Normal 4 6 2 7 3" xfId="6424" xr:uid="{00000000-0005-0000-0000-00004E160000}"/>
    <cellStyle name="Normal 4 6 2 7 3 2" xfId="14853" xr:uid="{B41AD63F-853C-45A8-9AB6-AE3736C54C71}"/>
    <cellStyle name="Normal 4 6 2 7 3 3" xfId="23281" xr:uid="{34E4C8D9-7F52-40A3-9CCD-2DF825779E1F}"/>
    <cellStyle name="Normal 4 6 2 7 4" xfId="10635" xr:uid="{62D8E0D4-8C41-4F7B-BEB5-BD1A8858322B}"/>
    <cellStyle name="Normal 4 6 2 7 5" xfId="19064" xr:uid="{BF604E18-F03D-4005-91AC-AAFFC7424303}"/>
    <cellStyle name="Normal 4 6 2 8" xfId="2552" xr:uid="{00000000-0005-0000-0000-00004F160000}"/>
    <cellStyle name="Normal 4 6 2 8 2" xfId="6837" xr:uid="{00000000-0005-0000-0000-000050160000}"/>
    <cellStyle name="Normal 4 6 2 8 2 2" xfId="15266" xr:uid="{CCB58FB6-E3AD-4690-86A2-76FFD326A2E3}"/>
    <cellStyle name="Normal 4 6 2 8 2 3" xfId="23694" xr:uid="{92795597-8167-452C-8264-FE81034F0829}"/>
    <cellStyle name="Normal 4 6 2 8 3" xfId="11048" xr:uid="{9220A649-C3A1-4A9B-A42B-B51AEEE37D36}"/>
    <cellStyle name="Normal 4 6 2 8 4" xfId="19477" xr:uid="{2FE317E1-A9CA-4E32-8E45-C242CA2018FC}"/>
    <cellStyle name="Normal 4 6 2 9" xfId="4772" xr:uid="{00000000-0005-0000-0000-000051160000}"/>
    <cellStyle name="Normal 4 6 2 9 2" xfId="13201" xr:uid="{60E2E926-DCB6-4968-8683-C13B3C9254D3}"/>
    <cellStyle name="Normal 4 6 2 9 3" xfId="21629" xr:uid="{BCD44B9E-034D-43A9-B458-CB0D75253F62}"/>
    <cellStyle name="Normal 4 6 3" xfId="400" xr:uid="{00000000-0005-0000-0000-000052160000}"/>
    <cellStyle name="Normal 4 6 3 10" xfId="17416" xr:uid="{E7FAECEB-2147-4C2C-842F-B0ECE663B864}"/>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2 2 2" xfId="15764" xr:uid="{E79F227C-12E3-49C1-9AA5-CE6D2892C538}"/>
    <cellStyle name="Normal 4 6 3 2 2 2 2 3" xfId="24192" xr:uid="{893CE046-03D7-48D0-B159-E0CE2EA17CC8}"/>
    <cellStyle name="Normal 4 6 3 2 2 2 3" xfId="11546" xr:uid="{47280840-5C17-4ECB-8A4F-BC36C86E8179}"/>
    <cellStyle name="Normal 4 6 3 2 2 2 4" xfId="19975" xr:uid="{126760FE-F757-41DB-BA1E-945C4D46D596}"/>
    <cellStyle name="Normal 4 6 3 2 2 3" xfId="5190" xr:uid="{00000000-0005-0000-0000-000057160000}"/>
    <cellStyle name="Normal 4 6 3 2 2 3 2" xfId="13619" xr:uid="{26281D2E-698A-4F2C-85ED-01414EFB97AF}"/>
    <cellStyle name="Normal 4 6 3 2 2 3 3" xfId="22047" xr:uid="{DE3468D2-041F-4A3A-A74A-C6F0751F1260}"/>
    <cellStyle name="Normal 4 6 3 2 2 4" xfId="9401" xr:uid="{8ABD6725-CE6B-421B-BC43-3F9AEE2C5FB8}"/>
    <cellStyle name="Normal 4 6 3 2 2 5" xfId="17830" xr:uid="{6BD35192-7E7E-4B95-A57E-190A19B53981}"/>
    <cellStyle name="Normal 4 6 3 2 3" xfId="1294" xr:uid="{00000000-0005-0000-0000-000058160000}"/>
    <cellStyle name="Normal 4 6 3 2 3 2" xfId="3524" xr:uid="{00000000-0005-0000-0000-000059160000}"/>
    <cellStyle name="Normal 4 6 3 2 3 2 2" xfId="7748" xr:uid="{00000000-0005-0000-0000-00005A160000}"/>
    <cellStyle name="Normal 4 6 3 2 3 2 2 2" xfId="16177" xr:uid="{9C8806C6-5A2A-4998-B129-8A415DA9D6AB}"/>
    <cellStyle name="Normal 4 6 3 2 3 2 2 3" xfId="24605" xr:uid="{8F57504C-D92F-48BF-A170-0117C7624122}"/>
    <cellStyle name="Normal 4 6 3 2 3 2 3" xfId="11959" xr:uid="{FFCCA743-1EDB-4859-BB40-48C787EECCBA}"/>
    <cellStyle name="Normal 4 6 3 2 3 2 4" xfId="20388" xr:uid="{966D68BA-D9E4-4B71-AE19-3746F459512F}"/>
    <cellStyle name="Normal 4 6 3 2 3 3" xfId="5603" xr:uid="{00000000-0005-0000-0000-00005B160000}"/>
    <cellStyle name="Normal 4 6 3 2 3 3 2" xfId="14032" xr:uid="{822E182B-6366-40CB-B811-D093C16DA29D}"/>
    <cellStyle name="Normal 4 6 3 2 3 3 3" xfId="22460" xr:uid="{596C1673-0F46-464A-BE3D-C72FEDAD1634}"/>
    <cellStyle name="Normal 4 6 3 2 3 4" xfId="9814" xr:uid="{E0B8E0A1-79EE-431A-878D-D66827F6CECA}"/>
    <cellStyle name="Normal 4 6 3 2 3 5" xfId="18243" xr:uid="{A4709812-A4CA-4D00-9C97-1B125A3274DC}"/>
    <cellStyle name="Normal 4 6 3 2 4" xfId="1707" xr:uid="{00000000-0005-0000-0000-00005C160000}"/>
    <cellStyle name="Normal 4 6 3 2 4 2" xfId="3937" xr:uid="{00000000-0005-0000-0000-00005D160000}"/>
    <cellStyle name="Normal 4 6 3 2 4 2 2" xfId="8161" xr:uid="{00000000-0005-0000-0000-00005E160000}"/>
    <cellStyle name="Normal 4 6 3 2 4 2 2 2" xfId="16590" xr:uid="{75387371-9CA2-43E4-ADA3-25979DF1C031}"/>
    <cellStyle name="Normal 4 6 3 2 4 2 2 3" xfId="25018" xr:uid="{D4B49323-EF9C-4BC4-AD80-010FE95346DD}"/>
    <cellStyle name="Normal 4 6 3 2 4 2 3" xfId="12372" xr:uid="{B1115968-3F0D-4DF7-ACBE-6198F7AC12E4}"/>
    <cellStyle name="Normal 4 6 3 2 4 2 4" xfId="20801" xr:uid="{AC3F1432-893C-45E5-AE0C-A6471BBEA785}"/>
    <cellStyle name="Normal 4 6 3 2 4 3" xfId="6016" xr:uid="{00000000-0005-0000-0000-00005F160000}"/>
    <cellStyle name="Normal 4 6 3 2 4 3 2" xfId="14445" xr:uid="{AC83CD2A-F54B-4C04-ACD5-ECCC045E2256}"/>
    <cellStyle name="Normal 4 6 3 2 4 3 3" xfId="22873" xr:uid="{647D7C23-0784-4B14-9B78-034C0B476DF7}"/>
    <cellStyle name="Normal 4 6 3 2 4 4" xfId="10227" xr:uid="{591392EA-CAA0-4E09-8F1A-F35D1D1E3AC0}"/>
    <cellStyle name="Normal 4 6 3 2 4 5" xfId="18656" xr:uid="{9D797B16-53AE-4420-83BC-52285F739EA9}"/>
    <cellStyle name="Normal 4 6 3 2 5" xfId="2121" xr:uid="{00000000-0005-0000-0000-000060160000}"/>
    <cellStyle name="Normal 4 6 3 2 5 2" xfId="4350" xr:uid="{00000000-0005-0000-0000-000061160000}"/>
    <cellStyle name="Normal 4 6 3 2 5 2 2" xfId="8574" xr:uid="{00000000-0005-0000-0000-000062160000}"/>
    <cellStyle name="Normal 4 6 3 2 5 2 2 2" xfId="17003" xr:uid="{11CED7CA-1C65-48BF-8F32-808EB61CC98C}"/>
    <cellStyle name="Normal 4 6 3 2 5 2 2 3" xfId="25431" xr:uid="{C1F21B0D-6864-4968-81C6-0DB3F22F53DC}"/>
    <cellStyle name="Normal 4 6 3 2 5 2 3" xfId="12785" xr:uid="{8FB634B0-396A-41D6-8547-37D59A991953}"/>
    <cellStyle name="Normal 4 6 3 2 5 2 4" xfId="21214" xr:uid="{4F3FD1DC-A335-4209-B56F-06E2FD5B2411}"/>
    <cellStyle name="Normal 4 6 3 2 5 3" xfId="6429" xr:uid="{00000000-0005-0000-0000-000063160000}"/>
    <cellStyle name="Normal 4 6 3 2 5 3 2" xfId="14858" xr:uid="{9A6B657D-2E29-4D41-9EF3-7AA4F616F285}"/>
    <cellStyle name="Normal 4 6 3 2 5 3 3" xfId="23286" xr:uid="{DE10B534-2F1A-4670-8848-96FD8EE0A02D}"/>
    <cellStyle name="Normal 4 6 3 2 5 4" xfId="10640" xr:uid="{AD1D08D9-8871-4DE7-8CBD-73163FF33224}"/>
    <cellStyle name="Normal 4 6 3 2 5 5" xfId="19069" xr:uid="{29B0FF88-9A57-4394-89EE-1534DEA22CC0}"/>
    <cellStyle name="Normal 4 6 3 2 6" xfId="2557" xr:uid="{00000000-0005-0000-0000-000064160000}"/>
    <cellStyle name="Normal 4 6 3 2 6 2" xfId="6842" xr:uid="{00000000-0005-0000-0000-000065160000}"/>
    <cellStyle name="Normal 4 6 3 2 6 2 2" xfId="15271" xr:uid="{34BFF1BE-7528-4B41-9DC1-BCE39F5A3454}"/>
    <cellStyle name="Normal 4 6 3 2 6 2 3" xfId="23699" xr:uid="{68FFA3AF-FCCA-4C1A-A64C-6F77ED113E69}"/>
    <cellStyle name="Normal 4 6 3 2 6 3" xfId="11053" xr:uid="{2D564E13-15EF-4C7D-B7FA-ACF916F404B2}"/>
    <cellStyle name="Normal 4 6 3 2 6 4" xfId="19482" xr:uid="{E5F6BE43-59AB-4683-834C-C3FF063CDAB0}"/>
    <cellStyle name="Normal 4 6 3 2 7" xfId="4777" xr:uid="{00000000-0005-0000-0000-000066160000}"/>
    <cellStyle name="Normal 4 6 3 2 7 2" xfId="13206" xr:uid="{05D907BD-F5C5-442E-8E99-2D11B311FA76}"/>
    <cellStyle name="Normal 4 6 3 2 7 3" xfId="21634" xr:uid="{6BF56E7A-70E4-4230-9E10-2F33C8A9DE39}"/>
    <cellStyle name="Normal 4 6 3 2 8" xfId="8988" xr:uid="{06D07C1F-6BA9-40C0-8359-16BFBF7956F2}"/>
    <cellStyle name="Normal 4 6 3 2 9" xfId="17417" xr:uid="{2143C50F-B9B3-4B40-A275-841C10AA8F45}"/>
    <cellStyle name="Normal 4 6 3 3" xfId="875" xr:uid="{00000000-0005-0000-0000-000067160000}"/>
    <cellStyle name="Normal 4 6 3 3 2" xfId="3110" xr:uid="{00000000-0005-0000-0000-000068160000}"/>
    <cellStyle name="Normal 4 6 3 3 2 2" xfId="7334" xr:uid="{00000000-0005-0000-0000-000069160000}"/>
    <cellStyle name="Normal 4 6 3 3 2 2 2" xfId="15763" xr:uid="{9E2958CF-C825-4CB9-8930-D9F488199EB0}"/>
    <cellStyle name="Normal 4 6 3 3 2 2 3" xfId="24191" xr:uid="{9464A55C-C297-43CD-A56C-41EAE8200245}"/>
    <cellStyle name="Normal 4 6 3 3 2 3" xfId="11545" xr:uid="{15C21EEE-63BF-46DF-B87E-8523A78EA412}"/>
    <cellStyle name="Normal 4 6 3 3 2 4" xfId="19974" xr:uid="{59BB3304-FC2A-4F79-A0FF-DF5750CABE5F}"/>
    <cellStyle name="Normal 4 6 3 3 3" xfId="5189" xr:uid="{00000000-0005-0000-0000-00006A160000}"/>
    <cellStyle name="Normal 4 6 3 3 3 2" xfId="13618" xr:uid="{36C70262-4D07-4D54-BD95-ABF370833ABE}"/>
    <cellStyle name="Normal 4 6 3 3 3 3" xfId="22046" xr:uid="{BBE5A798-3DAB-4DD7-856C-45471C395A31}"/>
    <cellStyle name="Normal 4 6 3 3 4" xfId="9400" xr:uid="{D9895642-1FB6-43F0-AE02-ACC36A9EAB83}"/>
    <cellStyle name="Normal 4 6 3 3 5" xfId="17829" xr:uid="{5DD43FD9-A981-4E85-AF99-5ECEC143AF53}"/>
    <cellStyle name="Normal 4 6 3 4" xfId="1293" xr:uid="{00000000-0005-0000-0000-00006B160000}"/>
    <cellStyle name="Normal 4 6 3 4 2" xfId="3523" xr:uid="{00000000-0005-0000-0000-00006C160000}"/>
    <cellStyle name="Normal 4 6 3 4 2 2" xfId="7747" xr:uid="{00000000-0005-0000-0000-00006D160000}"/>
    <cellStyle name="Normal 4 6 3 4 2 2 2" xfId="16176" xr:uid="{9B0D8282-5ECA-4926-BF1E-BA7278E3A6D7}"/>
    <cellStyle name="Normal 4 6 3 4 2 2 3" xfId="24604" xr:uid="{6B7BD52C-9672-4E58-A6AF-9D0FABE113BC}"/>
    <cellStyle name="Normal 4 6 3 4 2 3" xfId="11958" xr:uid="{F322A747-414B-433E-BB14-70B3C417AB14}"/>
    <cellStyle name="Normal 4 6 3 4 2 4" xfId="20387" xr:uid="{EFD1A2B6-3C81-4057-B6E2-EA5AB485EAC4}"/>
    <cellStyle name="Normal 4 6 3 4 3" xfId="5602" xr:uid="{00000000-0005-0000-0000-00006E160000}"/>
    <cellStyle name="Normal 4 6 3 4 3 2" xfId="14031" xr:uid="{5E1A6E52-3E69-4E8C-BBB1-6ACD7181BFD3}"/>
    <cellStyle name="Normal 4 6 3 4 3 3" xfId="22459" xr:uid="{5C13A236-A180-4356-ACE9-21B0F8B06F5D}"/>
    <cellStyle name="Normal 4 6 3 4 4" xfId="9813" xr:uid="{61C27304-AB3D-40FB-96EE-83B908D830BC}"/>
    <cellStyle name="Normal 4 6 3 4 5" xfId="18242" xr:uid="{1DDFAC09-4B23-48D5-861E-8E62B2EEA96A}"/>
    <cellStyle name="Normal 4 6 3 5" xfId="1706" xr:uid="{00000000-0005-0000-0000-00006F160000}"/>
    <cellStyle name="Normal 4 6 3 5 2" xfId="3936" xr:uid="{00000000-0005-0000-0000-000070160000}"/>
    <cellStyle name="Normal 4 6 3 5 2 2" xfId="8160" xr:uid="{00000000-0005-0000-0000-000071160000}"/>
    <cellStyle name="Normal 4 6 3 5 2 2 2" xfId="16589" xr:uid="{6A62DD5F-DFEA-407A-9194-7FF8C60E483D}"/>
    <cellStyle name="Normal 4 6 3 5 2 2 3" xfId="25017" xr:uid="{93B5888E-2ED5-46A4-ADDE-19DC941ACD23}"/>
    <cellStyle name="Normal 4 6 3 5 2 3" xfId="12371" xr:uid="{94B34803-E7CC-42D2-8774-6950BD390D19}"/>
    <cellStyle name="Normal 4 6 3 5 2 4" xfId="20800" xr:uid="{9BA78002-A567-4DA9-99CA-1CCE945C1651}"/>
    <cellStyle name="Normal 4 6 3 5 3" xfId="6015" xr:uid="{00000000-0005-0000-0000-000072160000}"/>
    <cellStyle name="Normal 4 6 3 5 3 2" xfId="14444" xr:uid="{350B4CAF-9B47-41C1-8C01-B506FC6F9020}"/>
    <cellStyle name="Normal 4 6 3 5 3 3" xfId="22872" xr:uid="{241F0D87-3B8C-4F74-BD3F-370E3EB46D42}"/>
    <cellStyle name="Normal 4 6 3 5 4" xfId="10226" xr:uid="{F7C9B953-126E-4493-99BD-472A884742E2}"/>
    <cellStyle name="Normal 4 6 3 5 5" xfId="18655" xr:uid="{52138D76-56C2-413D-A460-A78046E3BB6C}"/>
    <cellStyle name="Normal 4 6 3 6" xfId="2120" xr:uid="{00000000-0005-0000-0000-000073160000}"/>
    <cellStyle name="Normal 4 6 3 6 2" xfId="4349" xr:uid="{00000000-0005-0000-0000-000074160000}"/>
    <cellStyle name="Normal 4 6 3 6 2 2" xfId="8573" xr:uid="{00000000-0005-0000-0000-000075160000}"/>
    <cellStyle name="Normal 4 6 3 6 2 2 2" xfId="17002" xr:uid="{C671669E-1286-4B70-9D90-E54DC4E2AE27}"/>
    <cellStyle name="Normal 4 6 3 6 2 2 3" xfId="25430" xr:uid="{D0290B51-9C46-44F9-B05B-8E1BF0AF5E66}"/>
    <cellStyle name="Normal 4 6 3 6 2 3" xfId="12784" xr:uid="{EDB76870-1FEB-493C-AFA2-B31EF417E169}"/>
    <cellStyle name="Normal 4 6 3 6 2 4" xfId="21213" xr:uid="{90993BAB-69D3-4D21-9123-599C123A374A}"/>
    <cellStyle name="Normal 4 6 3 6 3" xfId="6428" xr:uid="{00000000-0005-0000-0000-000076160000}"/>
    <cellStyle name="Normal 4 6 3 6 3 2" xfId="14857" xr:uid="{29578F31-6A20-40A6-A90E-8877E68AE83B}"/>
    <cellStyle name="Normal 4 6 3 6 3 3" xfId="23285" xr:uid="{0EA528EE-892B-40AF-91E5-B47D7E2486C8}"/>
    <cellStyle name="Normal 4 6 3 6 4" xfId="10639" xr:uid="{12A104D3-A816-48FA-AEFC-682663D962DA}"/>
    <cellStyle name="Normal 4 6 3 6 5" xfId="19068" xr:uid="{C1F91A5B-8E89-4485-AA0C-30B096C68966}"/>
    <cellStyle name="Normal 4 6 3 7" xfId="2556" xr:uid="{00000000-0005-0000-0000-000077160000}"/>
    <cellStyle name="Normal 4 6 3 7 2" xfId="6841" xr:uid="{00000000-0005-0000-0000-000078160000}"/>
    <cellStyle name="Normal 4 6 3 7 2 2" xfId="15270" xr:uid="{A36DBD4F-5D73-4CBE-A546-E489B20CC3D6}"/>
    <cellStyle name="Normal 4 6 3 7 2 3" xfId="23698" xr:uid="{C7E71B75-1BC0-409E-B5B7-83CA7529BA83}"/>
    <cellStyle name="Normal 4 6 3 7 3" xfId="11052" xr:uid="{90F01EE2-41CD-4207-8E46-93EB344A8E41}"/>
    <cellStyle name="Normal 4 6 3 7 4" xfId="19481" xr:uid="{0918428A-9837-4663-A9EA-060D44AE6586}"/>
    <cellStyle name="Normal 4 6 3 8" xfId="4776" xr:uid="{00000000-0005-0000-0000-000079160000}"/>
    <cellStyle name="Normal 4 6 3 8 2" xfId="13205" xr:uid="{CE01B249-767C-462F-88C6-7271A32CFCD7}"/>
    <cellStyle name="Normal 4 6 3 8 3" xfId="21633" xr:uid="{1D4F7AE7-78EE-4003-B5E0-F714DDA77DFA}"/>
    <cellStyle name="Normal 4 6 3 9" xfId="8987" xr:uid="{76E7D9A1-2CFE-4DC7-B1D0-A02A1E1B73E9}"/>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2 2 2" xfId="15765" xr:uid="{8F9965C7-D6FC-45A4-B7E7-85E02E865B00}"/>
    <cellStyle name="Normal 4 6 4 2 2 2 3" xfId="24193" xr:uid="{1B055A96-BB9F-4CD6-8DBD-6F9A328A77E6}"/>
    <cellStyle name="Normal 4 6 4 2 2 3" xfId="11547" xr:uid="{FEBAADF2-C2AA-48B3-B806-98F473E58C55}"/>
    <cellStyle name="Normal 4 6 4 2 2 4" xfId="19976" xr:uid="{D41D96FE-D2C9-42B1-BE0F-E91CF97F0FFA}"/>
    <cellStyle name="Normal 4 6 4 2 3" xfId="5191" xr:uid="{00000000-0005-0000-0000-00007E160000}"/>
    <cellStyle name="Normal 4 6 4 2 3 2" xfId="13620" xr:uid="{B9558EB0-8AF0-47A3-945D-293BD47945BF}"/>
    <cellStyle name="Normal 4 6 4 2 3 3" xfId="22048" xr:uid="{5313C7C9-B78E-4CED-9114-E1BA1F80B5E7}"/>
    <cellStyle name="Normal 4 6 4 2 4" xfId="9402" xr:uid="{1BA0CB2B-FBC1-4FCA-842E-2A9E8E82D426}"/>
    <cellStyle name="Normal 4 6 4 2 5" xfId="17831" xr:uid="{8E1C8685-D57F-44E2-836C-58A6426FE42A}"/>
    <cellStyle name="Normal 4 6 4 3" xfId="1295" xr:uid="{00000000-0005-0000-0000-00007F160000}"/>
    <cellStyle name="Normal 4 6 4 3 2" xfId="3525" xr:uid="{00000000-0005-0000-0000-000080160000}"/>
    <cellStyle name="Normal 4 6 4 3 2 2" xfId="7749" xr:uid="{00000000-0005-0000-0000-000081160000}"/>
    <cellStyle name="Normal 4 6 4 3 2 2 2" xfId="16178" xr:uid="{53AD8E58-EFBF-4290-B5C6-A7BB74C3BCD8}"/>
    <cellStyle name="Normal 4 6 4 3 2 2 3" xfId="24606" xr:uid="{27E1F851-2338-44EE-99B5-21DEEF2EE06E}"/>
    <cellStyle name="Normal 4 6 4 3 2 3" xfId="11960" xr:uid="{FBDC6E4A-3DDA-46A4-B850-BD8E860A3B15}"/>
    <cellStyle name="Normal 4 6 4 3 2 4" xfId="20389" xr:uid="{ED31671A-99FC-4981-8E4C-473D91D65A2A}"/>
    <cellStyle name="Normal 4 6 4 3 3" xfId="5604" xr:uid="{00000000-0005-0000-0000-000082160000}"/>
    <cellStyle name="Normal 4 6 4 3 3 2" xfId="14033" xr:uid="{90B1F4D7-3218-42A7-AF48-524788F8C07F}"/>
    <cellStyle name="Normal 4 6 4 3 3 3" xfId="22461" xr:uid="{746624AF-BD0D-459D-BEF8-332A6B5C52C6}"/>
    <cellStyle name="Normal 4 6 4 3 4" xfId="9815" xr:uid="{DD92B3B6-AFA8-4BA4-94CD-4EC10089F4A8}"/>
    <cellStyle name="Normal 4 6 4 3 5" xfId="18244" xr:uid="{E224CF00-FB10-42E8-BDBE-CA2B7640D7CB}"/>
    <cellStyle name="Normal 4 6 4 4" xfId="1708" xr:uid="{00000000-0005-0000-0000-000083160000}"/>
    <cellStyle name="Normal 4 6 4 4 2" xfId="3938" xr:uid="{00000000-0005-0000-0000-000084160000}"/>
    <cellStyle name="Normal 4 6 4 4 2 2" xfId="8162" xr:uid="{00000000-0005-0000-0000-000085160000}"/>
    <cellStyle name="Normal 4 6 4 4 2 2 2" xfId="16591" xr:uid="{3801C297-7140-4D04-A992-BB0645ECE975}"/>
    <cellStyle name="Normal 4 6 4 4 2 2 3" xfId="25019" xr:uid="{8EF6D46F-8398-49C4-B17F-057D106325FB}"/>
    <cellStyle name="Normal 4 6 4 4 2 3" xfId="12373" xr:uid="{B17C5A52-742D-4E65-BDC2-746A071FDFDA}"/>
    <cellStyle name="Normal 4 6 4 4 2 4" xfId="20802" xr:uid="{1B427D7F-6638-4AED-80F9-60043CB0C101}"/>
    <cellStyle name="Normal 4 6 4 4 3" xfId="6017" xr:uid="{00000000-0005-0000-0000-000086160000}"/>
    <cellStyle name="Normal 4 6 4 4 3 2" xfId="14446" xr:uid="{13706863-FF77-4396-8514-722932572547}"/>
    <cellStyle name="Normal 4 6 4 4 3 3" xfId="22874" xr:uid="{ACC87851-9ABB-41E1-8D5F-01BABCBFCB06}"/>
    <cellStyle name="Normal 4 6 4 4 4" xfId="10228" xr:uid="{564048BD-2871-4358-9D69-F2D96416A7BF}"/>
    <cellStyle name="Normal 4 6 4 4 5" xfId="18657" xr:uid="{0E5C75F3-094C-41B0-849F-2C39C8135D62}"/>
    <cellStyle name="Normal 4 6 4 5" xfId="2122" xr:uid="{00000000-0005-0000-0000-000087160000}"/>
    <cellStyle name="Normal 4 6 4 5 2" xfId="4351" xr:uid="{00000000-0005-0000-0000-000088160000}"/>
    <cellStyle name="Normal 4 6 4 5 2 2" xfId="8575" xr:uid="{00000000-0005-0000-0000-000089160000}"/>
    <cellStyle name="Normal 4 6 4 5 2 2 2" xfId="17004" xr:uid="{7F65CCA1-FD67-4708-B39D-6B697BAEE913}"/>
    <cellStyle name="Normal 4 6 4 5 2 2 3" xfId="25432" xr:uid="{0BFA7C64-C1C5-44F1-850B-7579C05D8CD9}"/>
    <cellStyle name="Normal 4 6 4 5 2 3" xfId="12786" xr:uid="{B62B397D-393D-4B1D-8D7A-8A57B2CA87AD}"/>
    <cellStyle name="Normal 4 6 4 5 2 4" xfId="21215" xr:uid="{17890D25-091A-4584-A902-8F2176EA37D8}"/>
    <cellStyle name="Normal 4 6 4 5 3" xfId="6430" xr:uid="{00000000-0005-0000-0000-00008A160000}"/>
    <cellStyle name="Normal 4 6 4 5 3 2" xfId="14859" xr:uid="{C8740DEE-0CB1-4842-834E-2F027D0E967B}"/>
    <cellStyle name="Normal 4 6 4 5 3 3" xfId="23287" xr:uid="{FA8DDC02-8F7F-403B-9F8A-75C539E1BF43}"/>
    <cellStyle name="Normal 4 6 4 5 4" xfId="10641" xr:uid="{7B11A833-0499-4298-9246-115157B03725}"/>
    <cellStyle name="Normal 4 6 4 5 5" xfId="19070" xr:uid="{E5182165-94D6-4394-8657-BD61187CBFFB}"/>
    <cellStyle name="Normal 4 6 4 6" xfId="2558" xr:uid="{00000000-0005-0000-0000-00008B160000}"/>
    <cellStyle name="Normal 4 6 4 6 2" xfId="6843" xr:uid="{00000000-0005-0000-0000-00008C160000}"/>
    <cellStyle name="Normal 4 6 4 6 2 2" xfId="15272" xr:uid="{479D52DE-69B1-4417-B8D7-31304A96C02F}"/>
    <cellStyle name="Normal 4 6 4 6 2 3" xfId="23700" xr:uid="{44F85A37-32AA-4FA3-AAC7-36FFA26F4C4A}"/>
    <cellStyle name="Normal 4 6 4 6 3" xfId="11054" xr:uid="{DBF9CED2-2411-4BFC-A394-25D2D2B99355}"/>
    <cellStyle name="Normal 4 6 4 6 4" xfId="19483" xr:uid="{6F45819D-1B2C-410A-80C6-B418B2EA59A3}"/>
    <cellStyle name="Normal 4 6 4 7" xfId="4778" xr:uid="{00000000-0005-0000-0000-00008D160000}"/>
    <cellStyle name="Normal 4 6 4 7 2" xfId="13207" xr:uid="{10B13CC8-0909-4BB5-95AA-DE47A3830D66}"/>
    <cellStyle name="Normal 4 6 4 7 3" xfId="21635" xr:uid="{AD818354-C679-4433-B8F9-06EF80B80C26}"/>
    <cellStyle name="Normal 4 6 4 8" xfId="8989" xr:uid="{B1F4551A-8EB7-48BB-90DD-8E755C2867DB}"/>
    <cellStyle name="Normal 4 6 4 9" xfId="17418" xr:uid="{71188A2F-C5FF-46D3-BA94-8D447B98320C}"/>
    <cellStyle name="Normal 4 6 5" xfId="870" xr:uid="{00000000-0005-0000-0000-00008E160000}"/>
    <cellStyle name="Normal 4 6 5 2" xfId="3105" xr:uid="{00000000-0005-0000-0000-00008F160000}"/>
    <cellStyle name="Normal 4 6 5 2 2" xfId="7329" xr:uid="{00000000-0005-0000-0000-000090160000}"/>
    <cellStyle name="Normal 4 6 5 2 2 2" xfId="15758" xr:uid="{EC96CCB4-1DFF-427A-A888-A36919AF9290}"/>
    <cellStyle name="Normal 4 6 5 2 2 3" xfId="24186" xr:uid="{CB682C5E-458E-4297-9356-6269005BE082}"/>
    <cellStyle name="Normal 4 6 5 2 3" xfId="11540" xr:uid="{AF98C761-B2FB-4C0E-A5AF-301B8D92C563}"/>
    <cellStyle name="Normal 4 6 5 2 4" xfId="19969" xr:uid="{BF5C991E-75EB-4E1F-9E42-FDE8A49DE3D8}"/>
    <cellStyle name="Normal 4 6 5 3" xfId="5184" xr:uid="{00000000-0005-0000-0000-000091160000}"/>
    <cellStyle name="Normal 4 6 5 3 2" xfId="13613" xr:uid="{3BCECA97-767A-4C43-8C64-64A05713DB8C}"/>
    <cellStyle name="Normal 4 6 5 3 3" xfId="22041" xr:uid="{0DB43C16-7EA8-4A65-8EC7-777ACFD97B6B}"/>
    <cellStyle name="Normal 4 6 5 4" xfId="9395" xr:uid="{04062059-A83D-420D-92E5-CA8EC9A5BDC1}"/>
    <cellStyle name="Normal 4 6 5 5" xfId="17824" xr:uid="{B97C20A3-C050-43D3-983D-C80DA43D0FAA}"/>
    <cellStyle name="Normal 4 6 6" xfId="1288" xr:uid="{00000000-0005-0000-0000-000092160000}"/>
    <cellStyle name="Normal 4 6 6 2" xfId="3518" xr:uid="{00000000-0005-0000-0000-000093160000}"/>
    <cellStyle name="Normal 4 6 6 2 2" xfId="7742" xr:uid="{00000000-0005-0000-0000-000094160000}"/>
    <cellStyle name="Normal 4 6 6 2 2 2" xfId="16171" xr:uid="{6582FB66-3077-4BBB-ABD6-00FD3D7CEE7C}"/>
    <cellStyle name="Normal 4 6 6 2 2 3" xfId="24599" xr:uid="{1E0FADE9-5926-4FBA-B3A4-4EC52950CDFC}"/>
    <cellStyle name="Normal 4 6 6 2 3" xfId="11953" xr:uid="{4F4DBBCC-6E1A-4928-A662-B9DAC6F0BD3A}"/>
    <cellStyle name="Normal 4 6 6 2 4" xfId="20382" xr:uid="{7C45C213-6E2F-4A19-925F-35B4E301BD30}"/>
    <cellStyle name="Normal 4 6 6 3" xfId="5597" xr:uid="{00000000-0005-0000-0000-000095160000}"/>
    <cellStyle name="Normal 4 6 6 3 2" xfId="14026" xr:uid="{1E2CED41-10AF-4831-B19E-9248BB9B8623}"/>
    <cellStyle name="Normal 4 6 6 3 3" xfId="22454" xr:uid="{906AEAB2-5BE4-4699-AE80-E59F3FBA9155}"/>
    <cellStyle name="Normal 4 6 6 4" xfId="9808" xr:uid="{A2F6AEAA-0803-4250-B5E4-B147F339FAD9}"/>
    <cellStyle name="Normal 4 6 6 5" xfId="18237" xr:uid="{E4D3E2FF-B7B8-4488-AED2-CD156815C285}"/>
    <cellStyle name="Normal 4 6 7" xfId="1701" xr:uid="{00000000-0005-0000-0000-000096160000}"/>
    <cellStyle name="Normal 4 6 7 2" xfId="3931" xr:uid="{00000000-0005-0000-0000-000097160000}"/>
    <cellStyle name="Normal 4 6 7 2 2" xfId="8155" xr:uid="{00000000-0005-0000-0000-000098160000}"/>
    <cellStyle name="Normal 4 6 7 2 2 2" xfId="16584" xr:uid="{31A22B0D-98C8-4E30-A428-617C8B01AC71}"/>
    <cellStyle name="Normal 4 6 7 2 2 3" xfId="25012" xr:uid="{C5287A6D-73E8-4B94-B2D1-21EA5597E290}"/>
    <cellStyle name="Normal 4 6 7 2 3" xfId="12366" xr:uid="{4E024660-4B9A-4D6C-B7A9-AE45F0B48E3C}"/>
    <cellStyle name="Normal 4 6 7 2 4" xfId="20795" xr:uid="{C22D58AC-E13E-438C-9BA6-434C9BF22C01}"/>
    <cellStyle name="Normal 4 6 7 3" xfId="6010" xr:uid="{00000000-0005-0000-0000-000099160000}"/>
    <cellStyle name="Normal 4 6 7 3 2" xfId="14439" xr:uid="{2A148F03-B762-494B-AAE0-11624B8C9C04}"/>
    <cellStyle name="Normal 4 6 7 3 3" xfId="22867" xr:uid="{C862C989-9972-4237-B1D7-EEF06672F730}"/>
    <cellStyle name="Normal 4 6 7 4" xfId="10221" xr:uid="{DBEB5FF1-F9A1-4A1D-BAC9-8E4273F46165}"/>
    <cellStyle name="Normal 4 6 7 5" xfId="18650" xr:uid="{5E0FCB38-CCFB-4D00-8E9D-B7E69EC46FB9}"/>
    <cellStyle name="Normal 4 6 8" xfId="2115" xr:uid="{00000000-0005-0000-0000-00009A160000}"/>
    <cellStyle name="Normal 4 6 8 2" xfId="4344" xr:uid="{00000000-0005-0000-0000-00009B160000}"/>
    <cellStyle name="Normal 4 6 8 2 2" xfId="8568" xr:uid="{00000000-0005-0000-0000-00009C160000}"/>
    <cellStyle name="Normal 4 6 8 2 2 2" xfId="16997" xr:uid="{B16A0129-4F4F-4EAB-9BA0-3A9332601E8D}"/>
    <cellStyle name="Normal 4 6 8 2 2 3" xfId="25425" xr:uid="{B5414BE7-32D3-4A34-B8A4-2C10E550BC00}"/>
    <cellStyle name="Normal 4 6 8 2 3" xfId="12779" xr:uid="{6F9150A0-1FFD-4BCA-AB03-B4867C5B9A77}"/>
    <cellStyle name="Normal 4 6 8 2 4" xfId="21208" xr:uid="{126DCD5E-0D33-45E4-96CA-4D167D7F95F8}"/>
    <cellStyle name="Normal 4 6 8 3" xfId="6423" xr:uid="{00000000-0005-0000-0000-00009D160000}"/>
    <cellStyle name="Normal 4 6 8 3 2" xfId="14852" xr:uid="{A518529C-1E89-4A4D-A613-2322AC3A3D1B}"/>
    <cellStyle name="Normal 4 6 8 3 3" xfId="23280" xr:uid="{2563C3F3-6012-4C05-8708-E9BB8469D9F8}"/>
    <cellStyle name="Normal 4 6 8 4" xfId="10634" xr:uid="{20CFF748-BAA0-47D0-95D4-00A5644F513F}"/>
    <cellStyle name="Normal 4 6 8 5" xfId="19063" xr:uid="{A224E5DB-E3C5-418E-8774-F86276151437}"/>
    <cellStyle name="Normal 4 6 9" xfId="2551" xr:uid="{00000000-0005-0000-0000-00009E160000}"/>
    <cellStyle name="Normal 4 6 9 2" xfId="6836" xr:uid="{00000000-0005-0000-0000-00009F160000}"/>
    <cellStyle name="Normal 4 6 9 2 2" xfId="15265" xr:uid="{A8481FF7-C807-4ED7-9113-469EA86F9CB1}"/>
    <cellStyle name="Normal 4 6 9 2 3" xfId="23693" xr:uid="{4BB0D434-E208-4629-B617-DC4A7745B45E}"/>
    <cellStyle name="Normal 4 6 9 3" xfId="11047" xr:uid="{7F76DF79-1242-4862-9D99-9B7045DD6861}"/>
    <cellStyle name="Normal 4 6 9 4" xfId="19476" xr:uid="{C22FEF62-A60E-437D-A895-D401EE658978}"/>
    <cellStyle name="Normal 4 7" xfId="403" xr:uid="{00000000-0005-0000-0000-0000A0160000}"/>
    <cellStyle name="Normal 4 7 10" xfId="17419" xr:uid="{88D4C1F4-A930-45FA-923B-2E5BDC2178A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2 2 2" xfId="15767" xr:uid="{836167BE-3DC1-4EC0-8331-F91A78BEDD21}"/>
    <cellStyle name="Normal 4 7 2 2 2 2 3" xfId="24195" xr:uid="{06529000-9224-4A7B-B9D2-1705B36FAE17}"/>
    <cellStyle name="Normal 4 7 2 2 2 3" xfId="11549" xr:uid="{929E358F-5629-40D8-AF81-51914D9C7216}"/>
    <cellStyle name="Normal 4 7 2 2 2 4" xfId="19978" xr:uid="{A2DE620D-4C28-4BF0-B106-2CA13450F108}"/>
    <cellStyle name="Normal 4 7 2 2 3" xfId="5193" xr:uid="{00000000-0005-0000-0000-0000A5160000}"/>
    <cellStyle name="Normal 4 7 2 2 3 2" xfId="13622" xr:uid="{5394B22D-6DD8-4BFA-850B-155A247B2232}"/>
    <cellStyle name="Normal 4 7 2 2 3 3" xfId="22050" xr:uid="{0B0BD2F6-C1C2-4A9E-9489-6E4EE9936903}"/>
    <cellStyle name="Normal 4 7 2 2 4" xfId="9404" xr:uid="{52303F78-4A6D-442A-A5DE-D21C1349FAE5}"/>
    <cellStyle name="Normal 4 7 2 2 5" xfId="17833" xr:uid="{02756510-B6B7-4936-892F-6CD45ADBB5C2}"/>
    <cellStyle name="Normal 4 7 2 3" xfId="1297" xr:uid="{00000000-0005-0000-0000-0000A6160000}"/>
    <cellStyle name="Normal 4 7 2 3 2" xfId="3527" xr:uid="{00000000-0005-0000-0000-0000A7160000}"/>
    <cellStyle name="Normal 4 7 2 3 2 2" xfId="7751" xr:uid="{00000000-0005-0000-0000-0000A8160000}"/>
    <cellStyle name="Normal 4 7 2 3 2 2 2" xfId="16180" xr:uid="{A25A2204-6210-44FA-AD6B-06309E0C02B0}"/>
    <cellStyle name="Normal 4 7 2 3 2 2 3" xfId="24608" xr:uid="{5B6CF33D-A767-486D-9126-FCDF11FF5342}"/>
    <cellStyle name="Normal 4 7 2 3 2 3" xfId="11962" xr:uid="{29A3174F-41F5-47B2-AF2E-94453161D683}"/>
    <cellStyle name="Normal 4 7 2 3 2 4" xfId="20391" xr:uid="{0B4A3F32-AE09-4CB8-866C-F46DAE3B09F1}"/>
    <cellStyle name="Normal 4 7 2 3 3" xfId="5606" xr:uid="{00000000-0005-0000-0000-0000A9160000}"/>
    <cellStyle name="Normal 4 7 2 3 3 2" xfId="14035" xr:uid="{0D08D661-C176-477C-9741-8D8CEF03F118}"/>
    <cellStyle name="Normal 4 7 2 3 3 3" xfId="22463" xr:uid="{B8979F1C-38A6-4598-B4F8-99861A56F4E0}"/>
    <cellStyle name="Normal 4 7 2 3 4" xfId="9817" xr:uid="{7FA01944-9FD3-4A65-AFB0-AB5668930E6C}"/>
    <cellStyle name="Normal 4 7 2 3 5" xfId="18246" xr:uid="{36B4207D-30E7-4BF3-8944-809040A0DA28}"/>
    <cellStyle name="Normal 4 7 2 4" xfId="1710" xr:uid="{00000000-0005-0000-0000-0000AA160000}"/>
    <cellStyle name="Normal 4 7 2 4 2" xfId="3940" xr:uid="{00000000-0005-0000-0000-0000AB160000}"/>
    <cellStyle name="Normal 4 7 2 4 2 2" xfId="8164" xr:uid="{00000000-0005-0000-0000-0000AC160000}"/>
    <cellStyle name="Normal 4 7 2 4 2 2 2" xfId="16593" xr:uid="{318C11E9-39EE-4A35-B0DA-D1AD5733C952}"/>
    <cellStyle name="Normal 4 7 2 4 2 2 3" xfId="25021" xr:uid="{FDFB2ADE-6D93-4EB4-9254-A6BA92F2A31B}"/>
    <cellStyle name="Normal 4 7 2 4 2 3" xfId="12375" xr:uid="{35590AB9-EBA8-4882-B2C9-D775DBFD1934}"/>
    <cellStyle name="Normal 4 7 2 4 2 4" xfId="20804" xr:uid="{54E55640-D928-4149-B437-64DB4E9FEA89}"/>
    <cellStyle name="Normal 4 7 2 4 3" xfId="6019" xr:uid="{00000000-0005-0000-0000-0000AD160000}"/>
    <cellStyle name="Normal 4 7 2 4 3 2" xfId="14448" xr:uid="{844EFA5B-54A4-4AF6-ADA3-F24F53A5331F}"/>
    <cellStyle name="Normal 4 7 2 4 3 3" xfId="22876" xr:uid="{D8CA1C13-29AC-48FB-AC8C-E10EE851D562}"/>
    <cellStyle name="Normal 4 7 2 4 4" xfId="10230" xr:uid="{4E5F503C-6BEC-4088-8DE5-20F39955A8DC}"/>
    <cellStyle name="Normal 4 7 2 4 5" xfId="18659" xr:uid="{522A3498-5F92-4E1B-B361-43160D0BD25D}"/>
    <cellStyle name="Normal 4 7 2 5" xfId="2124" xr:uid="{00000000-0005-0000-0000-0000AE160000}"/>
    <cellStyle name="Normal 4 7 2 5 2" xfId="4353" xr:uid="{00000000-0005-0000-0000-0000AF160000}"/>
    <cellStyle name="Normal 4 7 2 5 2 2" xfId="8577" xr:uid="{00000000-0005-0000-0000-0000B0160000}"/>
    <cellStyle name="Normal 4 7 2 5 2 2 2" xfId="17006" xr:uid="{894A0561-5282-46B7-A1DE-0D7C9FA0A880}"/>
    <cellStyle name="Normal 4 7 2 5 2 2 3" xfId="25434" xr:uid="{ED72C112-7F42-4ABD-B945-D37C90257F3A}"/>
    <cellStyle name="Normal 4 7 2 5 2 3" xfId="12788" xr:uid="{D9A84262-372D-42F8-8F4E-ACA8DC786625}"/>
    <cellStyle name="Normal 4 7 2 5 2 4" xfId="21217" xr:uid="{0A3E8770-EF01-433B-B33C-849B9714A071}"/>
    <cellStyle name="Normal 4 7 2 5 3" xfId="6432" xr:uid="{00000000-0005-0000-0000-0000B1160000}"/>
    <cellStyle name="Normal 4 7 2 5 3 2" xfId="14861" xr:uid="{B5C1064D-64DA-4676-98F7-FD84CC825EF4}"/>
    <cellStyle name="Normal 4 7 2 5 3 3" xfId="23289" xr:uid="{92E1ADBB-5282-4C4F-862E-480C158B5011}"/>
    <cellStyle name="Normal 4 7 2 5 4" xfId="10643" xr:uid="{1148CEA8-CB83-4E58-A33B-4F86121E9C63}"/>
    <cellStyle name="Normal 4 7 2 5 5" xfId="19072" xr:uid="{8607ECAA-818C-47E8-A71F-2C5A7B3E0E85}"/>
    <cellStyle name="Normal 4 7 2 6" xfId="2560" xr:uid="{00000000-0005-0000-0000-0000B2160000}"/>
    <cellStyle name="Normal 4 7 2 6 2" xfId="6845" xr:uid="{00000000-0005-0000-0000-0000B3160000}"/>
    <cellStyle name="Normal 4 7 2 6 2 2" xfId="15274" xr:uid="{FA75A119-274E-4EB4-AE3D-00F4C40E219C}"/>
    <cellStyle name="Normal 4 7 2 6 2 3" xfId="23702" xr:uid="{20208086-0264-4972-8160-B08EC6D7B5BA}"/>
    <cellStyle name="Normal 4 7 2 6 3" xfId="11056" xr:uid="{64591AEC-97D6-49D1-A0D8-FD8E0227DC64}"/>
    <cellStyle name="Normal 4 7 2 6 4" xfId="19485" xr:uid="{3D11458E-F5F7-40B9-9745-D661A16D3480}"/>
    <cellStyle name="Normal 4 7 2 7" xfId="4780" xr:uid="{00000000-0005-0000-0000-0000B4160000}"/>
    <cellStyle name="Normal 4 7 2 7 2" xfId="13209" xr:uid="{8E386274-C8E2-46E8-AE2F-BCCA791F7578}"/>
    <cellStyle name="Normal 4 7 2 7 3" xfId="21637" xr:uid="{5BDC3E1E-D9C4-48B2-BE95-4B11AAFE68CE}"/>
    <cellStyle name="Normal 4 7 2 8" xfId="8991" xr:uid="{D0FE147C-17F4-4172-8BF0-C90F70B599F5}"/>
    <cellStyle name="Normal 4 7 2 9" xfId="17420" xr:uid="{7E3611F9-8770-4A53-9575-1BE079D14599}"/>
    <cellStyle name="Normal 4 7 3" xfId="878" xr:uid="{00000000-0005-0000-0000-0000B5160000}"/>
    <cellStyle name="Normal 4 7 3 2" xfId="3113" xr:uid="{00000000-0005-0000-0000-0000B6160000}"/>
    <cellStyle name="Normal 4 7 3 2 2" xfId="7337" xr:uid="{00000000-0005-0000-0000-0000B7160000}"/>
    <cellStyle name="Normal 4 7 3 2 2 2" xfId="15766" xr:uid="{6782C46E-7CFF-4889-95C9-0914317187D2}"/>
    <cellStyle name="Normal 4 7 3 2 2 3" xfId="24194" xr:uid="{6B62B118-062A-4CF8-A719-48FB2D0B5ECB}"/>
    <cellStyle name="Normal 4 7 3 2 3" xfId="11548" xr:uid="{43755D89-2D75-4BA7-9B04-88626707D7DE}"/>
    <cellStyle name="Normal 4 7 3 2 4" xfId="19977" xr:uid="{300EDFB7-4DCF-4767-9DD4-ECF4C1977580}"/>
    <cellStyle name="Normal 4 7 3 3" xfId="5192" xr:uid="{00000000-0005-0000-0000-0000B8160000}"/>
    <cellStyle name="Normal 4 7 3 3 2" xfId="13621" xr:uid="{1A4AA80E-3E26-43F0-B618-6C9AA222F74E}"/>
    <cellStyle name="Normal 4 7 3 3 3" xfId="22049" xr:uid="{68D8078C-8AE2-4ABB-9CDE-B62302CF338B}"/>
    <cellStyle name="Normal 4 7 3 4" xfId="9403" xr:uid="{447AACC0-B2E1-4A2B-B373-A56BB2CB614A}"/>
    <cellStyle name="Normal 4 7 3 5" xfId="17832" xr:uid="{4F165364-4754-4718-80B3-F14E494E5ABF}"/>
    <cellStyle name="Normal 4 7 4" xfId="1296" xr:uid="{00000000-0005-0000-0000-0000B9160000}"/>
    <cellStyle name="Normal 4 7 4 2" xfId="3526" xr:uid="{00000000-0005-0000-0000-0000BA160000}"/>
    <cellStyle name="Normal 4 7 4 2 2" xfId="7750" xr:uid="{00000000-0005-0000-0000-0000BB160000}"/>
    <cellStyle name="Normal 4 7 4 2 2 2" xfId="16179" xr:uid="{C5584E78-313D-4F44-A232-1233DDE74521}"/>
    <cellStyle name="Normal 4 7 4 2 2 3" xfId="24607" xr:uid="{93DCCB69-BD0F-405B-BD4E-2EA10955272C}"/>
    <cellStyle name="Normal 4 7 4 2 3" xfId="11961" xr:uid="{82E034B9-8E80-4C4C-87FC-E01F7DB82DD3}"/>
    <cellStyle name="Normal 4 7 4 2 4" xfId="20390" xr:uid="{7139E5A0-50C2-4E8B-BD22-BD62B3CD8A5F}"/>
    <cellStyle name="Normal 4 7 4 3" xfId="5605" xr:uid="{00000000-0005-0000-0000-0000BC160000}"/>
    <cellStyle name="Normal 4 7 4 3 2" xfId="14034" xr:uid="{AF6004C5-F620-4C3F-8F16-D56563379640}"/>
    <cellStyle name="Normal 4 7 4 3 3" xfId="22462" xr:uid="{24DD453F-8FD0-4447-BCB2-F760D3BF4F76}"/>
    <cellStyle name="Normal 4 7 4 4" xfId="9816" xr:uid="{1DD9F952-7A68-4646-8FAA-2B36B34ADC97}"/>
    <cellStyle name="Normal 4 7 4 5" xfId="18245" xr:uid="{5FDC69BC-9BF9-4031-A088-5B2EDD2C19A3}"/>
    <cellStyle name="Normal 4 7 5" xfId="1709" xr:uid="{00000000-0005-0000-0000-0000BD160000}"/>
    <cellStyle name="Normal 4 7 5 2" xfId="3939" xr:uid="{00000000-0005-0000-0000-0000BE160000}"/>
    <cellStyle name="Normal 4 7 5 2 2" xfId="8163" xr:uid="{00000000-0005-0000-0000-0000BF160000}"/>
    <cellStyle name="Normal 4 7 5 2 2 2" xfId="16592" xr:uid="{C8BFBA8E-D8E7-4F98-98AA-A6522F1683B3}"/>
    <cellStyle name="Normal 4 7 5 2 2 3" xfId="25020" xr:uid="{11CB093B-16F4-4A70-82DD-C5491513D2E8}"/>
    <cellStyle name="Normal 4 7 5 2 3" xfId="12374" xr:uid="{712CC859-48FE-4F38-A48B-6432FFD40972}"/>
    <cellStyle name="Normal 4 7 5 2 4" xfId="20803" xr:uid="{8D8627BA-D0CD-4F7A-8900-A8164BEF2CA9}"/>
    <cellStyle name="Normal 4 7 5 3" xfId="6018" xr:uid="{00000000-0005-0000-0000-0000C0160000}"/>
    <cellStyle name="Normal 4 7 5 3 2" xfId="14447" xr:uid="{F7BCA6D2-7CA0-4336-8781-715EAA152D11}"/>
    <cellStyle name="Normal 4 7 5 3 3" xfId="22875" xr:uid="{783FC193-27E2-4D70-B3EF-9106C1B456FD}"/>
    <cellStyle name="Normal 4 7 5 4" xfId="10229" xr:uid="{03B49060-B9B7-4545-AB1A-300C93064FEE}"/>
    <cellStyle name="Normal 4 7 5 5" xfId="18658" xr:uid="{AFA6C3C2-FD8B-4D01-9E6A-1034A69CC060}"/>
    <cellStyle name="Normal 4 7 6" xfId="2123" xr:uid="{00000000-0005-0000-0000-0000C1160000}"/>
    <cellStyle name="Normal 4 7 6 2" xfId="4352" xr:uid="{00000000-0005-0000-0000-0000C2160000}"/>
    <cellStyle name="Normal 4 7 6 2 2" xfId="8576" xr:uid="{00000000-0005-0000-0000-0000C3160000}"/>
    <cellStyle name="Normal 4 7 6 2 2 2" xfId="17005" xr:uid="{2A363AA0-B4AA-4100-AF76-10BEDE798793}"/>
    <cellStyle name="Normal 4 7 6 2 2 3" xfId="25433" xr:uid="{831CD527-BCB0-482C-B11B-4A3773C6B77C}"/>
    <cellStyle name="Normal 4 7 6 2 3" xfId="12787" xr:uid="{E562536C-3F16-4E7A-9939-8459B4C454AF}"/>
    <cellStyle name="Normal 4 7 6 2 4" xfId="21216" xr:uid="{2C406D66-4543-429D-97C4-A75111012404}"/>
    <cellStyle name="Normal 4 7 6 3" xfId="6431" xr:uid="{00000000-0005-0000-0000-0000C4160000}"/>
    <cellStyle name="Normal 4 7 6 3 2" xfId="14860" xr:uid="{599C34AE-AAFA-4B7C-AE69-37C69AB7FEE9}"/>
    <cellStyle name="Normal 4 7 6 3 3" xfId="23288" xr:uid="{B123F6C4-28B8-4330-8EFA-571F1829F4A9}"/>
    <cellStyle name="Normal 4 7 6 4" xfId="10642" xr:uid="{D74D67D2-1027-43CA-ACC5-34275FEB651A}"/>
    <cellStyle name="Normal 4 7 6 5" xfId="19071" xr:uid="{FEABABEC-F121-4410-8875-9DAECCD73B4C}"/>
    <cellStyle name="Normal 4 7 7" xfId="2559" xr:uid="{00000000-0005-0000-0000-0000C5160000}"/>
    <cellStyle name="Normal 4 7 7 2" xfId="6844" xr:uid="{00000000-0005-0000-0000-0000C6160000}"/>
    <cellStyle name="Normal 4 7 7 2 2" xfId="15273" xr:uid="{4C4A9155-F429-42DF-B0F2-72F1D823365A}"/>
    <cellStyle name="Normal 4 7 7 2 3" xfId="23701" xr:uid="{1387E8EF-5EBF-4041-A225-B0F8C1CEFB0F}"/>
    <cellStyle name="Normal 4 7 7 3" xfId="11055" xr:uid="{EFA6F15A-9255-4876-9A26-6DFEDF61154B}"/>
    <cellStyle name="Normal 4 7 7 4" xfId="19484" xr:uid="{4C4C1153-F33B-45FB-B06C-B5D997939FB3}"/>
    <cellStyle name="Normal 4 7 8" xfId="4779" xr:uid="{00000000-0005-0000-0000-0000C7160000}"/>
    <cellStyle name="Normal 4 7 8 2" xfId="13208" xr:uid="{37818F67-D2D1-4299-A5C9-84AE14EEB44D}"/>
    <cellStyle name="Normal 4 7 8 3" xfId="21636" xr:uid="{99EE5D18-A400-4650-B364-AC139E36354C}"/>
    <cellStyle name="Normal 4 7 9" xfId="8990" xr:uid="{D64333C9-2792-479C-8537-4CF83834023B}"/>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2 2 2" xfId="15768" xr:uid="{50C72DF2-B24A-4BDF-8FE0-DBA1F2B30C79}"/>
    <cellStyle name="Normal 4 8 2 2 2 3" xfId="24196" xr:uid="{4E5E0943-DE76-49A3-9D8A-AD9CDAACAA6C}"/>
    <cellStyle name="Normal 4 8 2 2 3" xfId="11550" xr:uid="{14957371-5B5C-486B-AB1F-DE019BCFF858}"/>
    <cellStyle name="Normal 4 8 2 2 4" xfId="19979" xr:uid="{5D9F9DC8-8480-4B06-8C5D-3061DC90364C}"/>
    <cellStyle name="Normal 4 8 2 3" xfId="5194" xr:uid="{00000000-0005-0000-0000-0000CC160000}"/>
    <cellStyle name="Normal 4 8 2 3 2" xfId="13623" xr:uid="{D4C325AF-9709-4987-A926-7DD32C2FABFA}"/>
    <cellStyle name="Normal 4 8 2 3 3" xfId="22051" xr:uid="{3BA04E0C-9BAD-43B6-B6B1-15F3CE24F1F7}"/>
    <cellStyle name="Normal 4 8 2 4" xfId="9405" xr:uid="{77FB9D92-9A7F-4E50-B411-6504011D2743}"/>
    <cellStyle name="Normal 4 8 2 5" xfId="17834" xr:uid="{2F84765E-70E0-4D79-94E3-394E665258A6}"/>
    <cellStyle name="Normal 4 8 3" xfId="1298" xr:uid="{00000000-0005-0000-0000-0000CD160000}"/>
    <cellStyle name="Normal 4 8 3 2" xfId="3528" xr:uid="{00000000-0005-0000-0000-0000CE160000}"/>
    <cellStyle name="Normal 4 8 3 2 2" xfId="7752" xr:uid="{00000000-0005-0000-0000-0000CF160000}"/>
    <cellStyle name="Normal 4 8 3 2 2 2" xfId="16181" xr:uid="{1889551F-D9AC-4AC1-9862-EB74C91453BB}"/>
    <cellStyle name="Normal 4 8 3 2 2 3" xfId="24609" xr:uid="{BF4D66CA-6746-4C2C-8FEA-DB783BF74241}"/>
    <cellStyle name="Normal 4 8 3 2 3" xfId="11963" xr:uid="{77608F7A-7D63-4A9E-BDBE-BBF053A19741}"/>
    <cellStyle name="Normal 4 8 3 2 4" xfId="20392" xr:uid="{A179C4A7-64A5-467E-B84A-DC3999360CB1}"/>
    <cellStyle name="Normal 4 8 3 3" xfId="5607" xr:uid="{00000000-0005-0000-0000-0000D0160000}"/>
    <cellStyle name="Normal 4 8 3 3 2" xfId="14036" xr:uid="{5A609F07-7B71-41E9-B480-D5BD17D354B0}"/>
    <cellStyle name="Normal 4 8 3 3 3" xfId="22464" xr:uid="{6358D2AE-7983-434D-B0E5-B8821A629388}"/>
    <cellStyle name="Normal 4 8 3 4" xfId="9818" xr:uid="{4CDBB78C-6AAB-4C7E-96F9-DBF8B7D95CED}"/>
    <cellStyle name="Normal 4 8 3 5" xfId="18247" xr:uid="{0762F19F-8B9A-4FDA-96A9-5463A0993452}"/>
    <cellStyle name="Normal 4 8 4" xfId="1711" xr:uid="{00000000-0005-0000-0000-0000D1160000}"/>
    <cellStyle name="Normal 4 8 4 2" xfId="3941" xr:uid="{00000000-0005-0000-0000-0000D2160000}"/>
    <cellStyle name="Normal 4 8 4 2 2" xfId="8165" xr:uid="{00000000-0005-0000-0000-0000D3160000}"/>
    <cellStyle name="Normal 4 8 4 2 2 2" xfId="16594" xr:uid="{E779D13E-B337-443F-901B-6838A1C3AAF1}"/>
    <cellStyle name="Normal 4 8 4 2 2 3" xfId="25022" xr:uid="{82E3F1E9-4236-467E-A645-AFC668983AA7}"/>
    <cellStyle name="Normal 4 8 4 2 3" xfId="12376" xr:uid="{B4D358CF-7E12-4053-836A-BB7ABED706F3}"/>
    <cellStyle name="Normal 4 8 4 2 4" xfId="20805" xr:uid="{C6F33BC9-BB78-4693-9F5B-D4961068AA14}"/>
    <cellStyle name="Normal 4 8 4 3" xfId="6020" xr:uid="{00000000-0005-0000-0000-0000D4160000}"/>
    <cellStyle name="Normal 4 8 4 3 2" xfId="14449" xr:uid="{C2DB2DFD-59F8-4988-9095-7E9A7FAD73D6}"/>
    <cellStyle name="Normal 4 8 4 3 3" xfId="22877" xr:uid="{6BA5839E-B0AA-4B5B-94CA-266FC27009C3}"/>
    <cellStyle name="Normal 4 8 4 4" xfId="10231" xr:uid="{0E4FA83A-7CCF-461E-A1AD-9CE8BFA38645}"/>
    <cellStyle name="Normal 4 8 4 5" xfId="18660" xr:uid="{EA6625E1-4D8B-4375-B9A6-A4E0283F51DE}"/>
    <cellStyle name="Normal 4 8 5" xfId="2125" xr:uid="{00000000-0005-0000-0000-0000D5160000}"/>
    <cellStyle name="Normal 4 8 5 2" xfId="4354" xr:uid="{00000000-0005-0000-0000-0000D6160000}"/>
    <cellStyle name="Normal 4 8 5 2 2" xfId="8578" xr:uid="{00000000-0005-0000-0000-0000D7160000}"/>
    <cellStyle name="Normal 4 8 5 2 2 2" xfId="17007" xr:uid="{660244A4-C49E-426F-BCBA-82B3195EB996}"/>
    <cellStyle name="Normal 4 8 5 2 2 3" xfId="25435" xr:uid="{34D999AC-B954-49A1-956D-EB815194D9AC}"/>
    <cellStyle name="Normal 4 8 5 2 3" xfId="12789" xr:uid="{58EF3E75-9C50-4561-98DC-0E028F59FA57}"/>
    <cellStyle name="Normal 4 8 5 2 4" xfId="21218" xr:uid="{D3DF203B-71DC-4F5C-8CBE-C9FBA431B825}"/>
    <cellStyle name="Normal 4 8 5 3" xfId="6433" xr:uid="{00000000-0005-0000-0000-0000D8160000}"/>
    <cellStyle name="Normal 4 8 5 3 2" xfId="14862" xr:uid="{7669FB63-A50B-40C6-8291-14FF066D05B9}"/>
    <cellStyle name="Normal 4 8 5 3 3" xfId="23290" xr:uid="{27D2DF99-B66C-423F-9257-00878C175E48}"/>
    <cellStyle name="Normal 4 8 5 4" xfId="10644" xr:uid="{9CE7B07D-1F5F-471D-AC30-A525117F95CC}"/>
    <cellStyle name="Normal 4 8 5 5" xfId="19073" xr:uid="{088C71A5-E8EB-4E4B-A48E-6837F74D370C}"/>
    <cellStyle name="Normal 4 8 6" xfId="2561" xr:uid="{00000000-0005-0000-0000-0000D9160000}"/>
    <cellStyle name="Normal 4 8 6 2" xfId="6846" xr:uid="{00000000-0005-0000-0000-0000DA160000}"/>
    <cellStyle name="Normal 4 8 6 2 2" xfId="15275" xr:uid="{7232D6C5-9C7C-4224-B4F3-309B065C126B}"/>
    <cellStyle name="Normal 4 8 6 2 3" xfId="23703" xr:uid="{95209B1F-7C8D-4397-9811-A649FFDCE882}"/>
    <cellStyle name="Normal 4 8 6 3" xfId="11057" xr:uid="{8C6138B7-CD75-43C2-943E-0BBE4F445831}"/>
    <cellStyle name="Normal 4 8 6 4" xfId="19486" xr:uid="{F2D0E843-CC8A-4141-9AE8-8248090CEF6E}"/>
    <cellStyle name="Normal 4 8 7" xfId="4781" xr:uid="{00000000-0005-0000-0000-0000DB160000}"/>
    <cellStyle name="Normal 4 8 7 2" xfId="13210" xr:uid="{223CA708-9C72-42F1-AE75-8EBEB021FED1}"/>
    <cellStyle name="Normal 4 8 7 3" xfId="21638" xr:uid="{37835805-F078-4CDB-9012-07041CE37986}"/>
    <cellStyle name="Normal 4 8 8" xfId="8992" xr:uid="{58362EAC-D3E1-477A-BCF1-A685D8B43BCC}"/>
    <cellStyle name="Normal 4 8 9" xfId="17421" xr:uid="{58B328F9-DB8D-4D72-97E5-1103CCBDF626}"/>
    <cellStyle name="Normal 4 9" xfId="4718" xr:uid="{00000000-0005-0000-0000-0000DC160000}"/>
    <cellStyle name="Normal 4 9 2" xfId="13147" xr:uid="{4A33994D-EEFA-41DC-97A1-A7F0FF461565}"/>
    <cellStyle name="Normal 4 9 3" xfId="21575" xr:uid="{69DE1A5E-D6C1-4B16-B70F-91B056D7B928}"/>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2 2 2" xfId="16595" xr:uid="{CE273D2D-A0B6-4557-8680-54B77DC41E34}"/>
    <cellStyle name="Normal 5 10 2 2 3" xfId="25023" xr:uid="{4DD974F8-7AB0-4D40-A770-3988EFD90C7A}"/>
    <cellStyle name="Normal 5 10 2 3" xfId="12377" xr:uid="{49B77463-B235-4532-B381-76114C6F895B}"/>
    <cellStyle name="Normal 5 10 2 4" xfId="20806" xr:uid="{404B4B47-7AD7-4796-AA4A-21F5512E6D8F}"/>
    <cellStyle name="Normal 5 10 3" xfId="6021" xr:uid="{00000000-0005-0000-0000-0000E1160000}"/>
    <cellStyle name="Normal 5 10 3 2" xfId="14450" xr:uid="{4B5D3015-7D69-4270-BFD3-BBAB6BDCEF19}"/>
    <cellStyle name="Normal 5 10 3 3" xfId="22878" xr:uid="{599FEC62-E2BB-41B7-B3F6-3F68AAD4C3B3}"/>
    <cellStyle name="Normal 5 10 4" xfId="10232" xr:uid="{7A631C71-A1D0-4766-805D-3D897E33D29E}"/>
    <cellStyle name="Normal 5 10 5" xfId="18661" xr:uid="{846B2528-D33B-45F6-8CC1-2DD5EC4EC854}"/>
    <cellStyle name="Normal 5 11" xfId="2126" xr:uid="{00000000-0005-0000-0000-0000E2160000}"/>
    <cellStyle name="Normal 5 11 2" xfId="4355" xr:uid="{00000000-0005-0000-0000-0000E3160000}"/>
    <cellStyle name="Normal 5 11 2 2" xfId="8579" xr:uid="{00000000-0005-0000-0000-0000E4160000}"/>
    <cellStyle name="Normal 5 11 2 2 2" xfId="17008" xr:uid="{84FDA524-428D-4DC6-9FBB-117CA577409C}"/>
    <cellStyle name="Normal 5 11 2 2 3" xfId="25436" xr:uid="{D48F5AF8-334E-4B16-B690-AC1F3E38855F}"/>
    <cellStyle name="Normal 5 11 2 3" xfId="12790" xr:uid="{F129CE17-32C9-41DC-99E6-BE8CAB6F4943}"/>
    <cellStyle name="Normal 5 11 2 4" xfId="21219" xr:uid="{EEBB4235-ADF0-4B62-B6B5-C1BBA08C79EA}"/>
    <cellStyle name="Normal 5 11 3" xfId="6434" xr:uid="{00000000-0005-0000-0000-0000E5160000}"/>
    <cellStyle name="Normal 5 11 3 2" xfId="14863" xr:uid="{5B9D1DD3-04AB-497E-9BC8-4F930EFA5ED4}"/>
    <cellStyle name="Normal 5 11 3 3" xfId="23291" xr:uid="{54987DFD-E17D-4594-AB6B-76D2B6F8B11D}"/>
    <cellStyle name="Normal 5 11 4" xfId="10645" xr:uid="{6288868A-19BA-48DA-B896-6A3303071397}"/>
    <cellStyle name="Normal 5 11 5" xfId="19074" xr:uid="{C1ED310D-6F2A-48B9-B1E4-F997D92E3814}"/>
    <cellStyle name="Normal 5 12" xfId="2562" xr:uid="{00000000-0005-0000-0000-0000E6160000}"/>
    <cellStyle name="Normal 5 12 2" xfId="6847" xr:uid="{00000000-0005-0000-0000-0000E7160000}"/>
    <cellStyle name="Normal 5 12 2 2" xfId="15276" xr:uid="{EE895C05-8E5A-4441-A41C-E9F7B37683A4}"/>
    <cellStyle name="Normal 5 12 2 3" xfId="23704" xr:uid="{C476A50D-2081-493B-9EE6-8B136DCE45B4}"/>
    <cellStyle name="Normal 5 12 3" xfId="11058" xr:uid="{45434D6F-F9BA-481A-AB2F-815A8E7C36FB}"/>
    <cellStyle name="Normal 5 12 4" xfId="19487" xr:uid="{646B35E6-FBF3-41CD-B1E8-0D9C44555093}"/>
    <cellStyle name="Normal 5 13" xfId="4782" xr:uid="{00000000-0005-0000-0000-0000E8160000}"/>
    <cellStyle name="Normal 5 13 2" xfId="13211" xr:uid="{0DDC2367-555E-4F87-BF89-EB14570E2FB0}"/>
    <cellStyle name="Normal 5 13 3" xfId="21639" xr:uid="{55FA82CE-3CF3-4060-B791-D42EB3210F8F}"/>
    <cellStyle name="Normal 5 14" xfId="8993" xr:uid="{853F9CBD-056D-4136-ABF9-3247FED7254A}"/>
    <cellStyle name="Normal 5 15" xfId="17422" xr:uid="{3AF5ED79-20AD-4799-8A4B-377393E764E4}"/>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2 2 2" xfId="17009" xr:uid="{8A6F7A8F-8C3B-424B-A8A4-B01CEE87C795}"/>
    <cellStyle name="Normal 5 2 10 2 2 3" xfId="25437" xr:uid="{429FEFF7-4461-48E8-B617-B86B057E01FF}"/>
    <cellStyle name="Normal 5 2 10 2 3" xfId="12791" xr:uid="{733127E7-E3CA-4F70-B45B-2181320084D1}"/>
    <cellStyle name="Normal 5 2 10 2 4" xfId="21220" xr:uid="{F14C377C-D157-4069-8C76-5B111D7503EC}"/>
    <cellStyle name="Normal 5 2 10 3" xfId="6435" xr:uid="{00000000-0005-0000-0000-0000ED160000}"/>
    <cellStyle name="Normal 5 2 10 3 2" xfId="14864" xr:uid="{2DCF0091-B4D4-413E-AB77-F139C7C9E656}"/>
    <cellStyle name="Normal 5 2 10 3 3" xfId="23292" xr:uid="{B7442377-8A3F-443C-8EAD-C9F799A0580A}"/>
    <cellStyle name="Normal 5 2 10 4" xfId="10646" xr:uid="{A35AD9DE-19E1-462E-B4A0-96DDC07DF024}"/>
    <cellStyle name="Normal 5 2 10 5" xfId="19075" xr:uid="{6D916C07-99C1-4A25-974F-B30949A0403F}"/>
    <cellStyle name="Normal 5 2 11" xfId="2563" xr:uid="{00000000-0005-0000-0000-0000EE160000}"/>
    <cellStyle name="Normal 5 2 11 2" xfId="6848" xr:uid="{00000000-0005-0000-0000-0000EF160000}"/>
    <cellStyle name="Normal 5 2 11 2 2" xfId="15277" xr:uid="{64361E7A-886C-4273-8DA4-99C27090F7B3}"/>
    <cellStyle name="Normal 5 2 11 2 3" xfId="23705" xr:uid="{6C3E6876-DDFD-48E1-87D5-2ED95AB99BD6}"/>
    <cellStyle name="Normal 5 2 11 3" xfId="11059" xr:uid="{3B7783F0-850E-455D-B661-A3F693567224}"/>
    <cellStyle name="Normal 5 2 11 4" xfId="19488" xr:uid="{B3C8B267-F604-422E-B677-90B6A7A232F2}"/>
    <cellStyle name="Normal 5 2 12" xfId="4783" xr:uid="{00000000-0005-0000-0000-0000F0160000}"/>
    <cellStyle name="Normal 5 2 12 2" xfId="13212" xr:uid="{4656247E-23B9-49B6-B73F-E72A406444F3}"/>
    <cellStyle name="Normal 5 2 12 3" xfId="21640" xr:uid="{6430292B-CEF0-4A8A-8285-F903ECE7C118}"/>
    <cellStyle name="Normal 5 2 13" xfId="8994" xr:uid="{D8649197-17D4-4D55-AD70-3777574FE893}"/>
    <cellStyle name="Normal 5 2 14" xfId="17423" xr:uid="{DD863AD5-4CCC-48A1-A601-B955E07404FF}"/>
    <cellStyle name="Normal 5 2 2" xfId="408" xr:uid="{00000000-0005-0000-0000-0000F1160000}"/>
    <cellStyle name="Normal 5 2 2 10" xfId="2564" xr:uid="{00000000-0005-0000-0000-0000F2160000}"/>
    <cellStyle name="Normal 5 2 2 10 2" xfId="6849" xr:uid="{00000000-0005-0000-0000-0000F3160000}"/>
    <cellStyle name="Normal 5 2 2 10 2 2" xfId="15278" xr:uid="{8648CF03-9FC9-442A-B58F-A95CE10F9853}"/>
    <cellStyle name="Normal 5 2 2 10 2 3" xfId="23706" xr:uid="{37B1983C-18CD-4039-AEA8-1A252F98AFD5}"/>
    <cellStyle name="Normal 5 2 2 10 3" xfId="11060" xr:uid="{1D09B181-FB94-4D37-8CA1-E837B268BFB5}"/>
    <cellStyle name="Normal 5 2 2 10 4" xfId="19489" xr:uid="{DC56A119-B9B1-4342-932B-5989AFD3053A}"/>
    <cellStyle name="Normal 5 2 2 11" xfId="4784" xr:uid="{00000000-0005-0000-0000-0000F4160000}"/>
    <cellStyle name="Normal 5 2 2 11 2" xfId="13213" xr:uid="{7CE261D7-63F4-48B5-B53A-DADE7DAA6C3C}"/>
    <cellStyle name="Normal 5 2 2 11 3" xfId="21641" xr:uid="{DFCCCCB8-5DAF-47AC-ABD5-3F3372DED131}"/>
    <cellStyle name="Normal 5 2 2 12" xfId="8995" xr:uid="{79586F67-B251-485F-B075-64B890D0AE4D}"/>
    <cellStyle name="Normal 5 2 2 13" xfId="17424" xr:uid="{A6953A41-4A2C-4D3B-8377-0A22BFB7A3DC}"/>
    <cellStyle name="Normal 5 2 2 2" xfId="409" xr:uid="{00000000-0005-0000-0000-0000F5160000}"/>
    <cellStyle name="Normal 5 2 2 2 10" xfId="4785" xr:uid="{00000000-0005-0000-0000-0000F6160000}"/>
    <cellStyle name="Normal 5 2 2 2 10 2" xfId="13214" xr:uid="{1D54DA61-9806-41DB-B0E2-3F1666B05802}"/>
    <cellStyle name="Normal 5 2 2 2 10 3" xfId="21642" xr:uid="{22483C6F-1ED0-4A34-BA82-09940F6321EF}"/>
    <cellStyle name="Normal 5 2 2 2 11" xfId="8996" xr:uid="{CF5645B2-F830-456F-8163-A857965E6631}"/>
    <cellStyle name="Normal 5 2 2 2 12" xfId="17425" xr:uid="{230E56EC-999C-4963-BC86-72305AFE63D5}"/>
    <cellStyle name="Normal 5 2 2 2 2" xfId="410" xr:uid="{00000000-0005-0000-0000-0000F7160000}"/>
    <cellStyle name="Normal 5 2 2 2 2 10" xfId="8997" xr:uid="{9FDF70D8-3E28-4FB4-AEB3-00FC81A003F1}"/>
    <cellStyle name="Normal 5 2 2 2 2 11" xfId="17426" xr:uid="{4B36998E-6B94-48BE-849B-5E282C72053B}"/>
    <cellStyle name="Normal 5 2 2 2 2 2" xfId="411" xr:uid="{00000000-0005-0000-0000-0000F8160000}"/>
    <cellStyle name="Normal 5 2 2 2 2 2 10" xfId="17427" xr:uid="{AEF20597-610F-4080-9987-6CD1F12868A6}"/>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2 2 2" xfId="15775" xr:uid="{00BFE57D-7A03-483C-BF40-83BEB3C049B0}"/>
    <cellStyle name="Normal 5 2 2 2 2 2 2 2 2 2 3" xfId="24203" xr:uid="{811D1FAD-31AB-4A33-BCB3-24F599CA204E}"/>
    <cellStyle name="Normal 5 2 2 2 2 2 2 2 2 3" xfId="11557" xr:uid="{2601894F-FF80-4999-AA45-C8C3A6CF6320}"/>
    <cellStyle name="Normal 5 2 2 2 2 2 2 2 2 4" xfId="19986" xr:uid="{DE5E1C52-3F49-4086-9AA3-5C5B7AC7C454}"/>
    <cellStyle name="Normal 5 2 2 2 2 2 2 2 3" xfId="5201" xr:uid="{00000000-0005-0000-0000-0000FD160000}"/>
    <cellStyle name="Normal 5 2 2 2 2 2 2 2 3 2" xfId="13630" xr:uid="{AF33E6B8-1CF3-49F7-9480-E1677B4A8669}"/>
    <cellStyle name="Normal 5 2 2 2 2 2 2 2 3 3" xfId="22058" xr:uid="{9EA0C0C6-D508-4785-B1C7-0211F827C5EF}"/>
    <cellStyle name="Normal 5 2 2 2 2 2 2 2 4" xfId="9412" xr:uid="{4ECC804F-3D9B-4FCD-B352-C855515CC5DF}"/>
    <cellStyle name="Normal 5 2 2 2 2 2 2 2 5" xfId="17841" xr:uid="{CDEB6346-BF68-44FF-B5B2-B3CF50AF8F46}"/>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2 2 2" xfId="16188" xr:uid="{8017B1D4-631E-4244-974C-F23EF4778BD8}"/>
    <cellStyle name="Normal 5 2 2 2 2 2 2 3 2 2 3" xfId="24616" xr:uid="{C2E6EE71-A1A5-4767-BE18-FFC3E75D9D3A}"/>
    <cellStyle name="Normal 5 2 2 2 2 2 2 3 2 3" xfId="11970" xr:uid="{B3447DDB-C39D-4DD9-9D13-476772CAFAC5}"/>
    <cellStyle name="Normal 5 2 2 2 2 2 2 3 2 4" xfId="20399" xr:uid="{B1805B64-CB42-4F2E-91ED-771B8E1ACF27}"/>
    <cellStyle name="Normal 5 2 2 2 2 2 2 3 3" xfId="5614" xr:uid="{00000000-0005-0000-0000-000001170000}"/>
    <cellStyle name="Normal 5 2 2 2 2 2 2 3 3 2" xfId="14043" xr:uid="{316F2630-7FD6-4C6B-962C-793676FB8E6A}"/>
    <cellStyle name="Normal 5 2 2 2 2 2 2 3 3 3" xfId="22471" xr:uid="{42A2B486-95E0-4137-898D-AD3F830E2129}"/>
    <cellStyle name="Normal 5 2 2 2 2 2 2 3 4" xfId="9825" xr:uid="{6D4F25FC-DB11-4B61-83CF-939F2F5831F8}"/>
    <cellStyle name="Normal 5 2 2 2 2 2 2 3 5" xfId="18254" xr:uid="{0C2BC093-FA10-4756-93AE-70D5FB5BB719}"/>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2 2 2" xfId="16601" xr:uid="{C2DFCD7B-5ECF-4FD0-B3E9-F086227A1A7A}"/>
    <cellStyle name="Normal 5 2 2 2 2 2 2 4 2 2 3" xfId="25029" xr:uid="{FFDBAE47-08F2-4EBE-9AAF-509F660AAD5E}"/>
    <cellStyle name="Normal 5 2 2 2 2 2 2 4 2 3" xfId="12383" xr:uid="{BBC6FEA3-5888-4BB2-93F6-DC6FDE641D64}"/>
    <cellStyle name="Normal 5 2 2 2 2 2 2 4 2 4" xfId="20812" xr:uid="{6E593412-146E-4DBC-B493-ECE77D98BD4D}"/>
    <cellStyle name="Normal 5 2 2 2 2 2 2 4 3" xfId="6027" xr:uid="{00000000-0005-0000-0000-000005170000}"/>
    <cellStyle name="Normal 5 2 2 2 2 2 2 4 3 2" xfId="14456" xr:uid="{0556880F-455A-4BD6-9D65-958B66931231}"/>
    <cellStyle name="Normal 5 2 2 2 2 2 2 4 3 3" xfId="22884" xr:uid="{547F2E62-EBC8-444D-BF12-6714BED21B8F}"/>
    <cellStyle name="Normal 5 2 2 2 2 2 2 4 4" xfId="10238" xr:uid="{3C0BE900-F13A-47C6-AA89-571DEDF58226}"/>
    <cellStyle name="Normal 5 2 2 2 2 2 2 4 5" xfId="18667" xr:uid="{0FAA0B6C-AC99-486D-B74E-213306AE5932}"/>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2 2 2" xfId="17014" xr:uid="{64B8ECD5-CC4B-4D64-A705-724BDBC472CE}"/>
    <cellStyle name="Normal 5 2 2 2 2 2 2 5 2 2 3" xfId="25442" xr:uid="{32521421-AE5B-4EE5-A28E-6E2C40A0C5CF}"/>
    <cellStyle name="Normal 5 2 2 2 2 2 2 5 2 3" xfId="12796" xr:uid="{44F7C8B7-B09A-4890-9988-0363C478A071}"/>
    <cellStyle name="Normal 5 2 2 2 2 2 2 5 2 4" xfId="21225" xr:uid="{86B384B9-87F6-410E-A1B8-963837CE32A2}"/>
    <cellStyle name="Normal 5 2 2 2 2 2 2 5 3" xfId="6440" xr:uid="{00000000-0005-0000-0000-000009170000}"/>
    <cellStyle name="Normal 5 2 2 2 2 2 2 5 3 2" xfId="14869" xr:uid="{47398B27-62B8-440B-B114-1AF4652F09DF}"/>
    <cellStyle name="Normal 5 2 2 2 2 2 2 5 3 3" xfId="23297" xr:uid="{0CF923BE-A997-4EF3-B162-BF2C556B495B}"/>
    <cellStyle name="Normal 5 2 2 2 2 2 2 5 4" xfId="10651" xr:uid="{1C082665-4AE0-416F-BB9C-B54609455B6B}"/>
    <cellStyle name="Normal 5 2 2 2 2 2 2 5 5" xfId="19080" xr:uid="{3311D05C-E140-4127-A762-322E0CE47BF0}"/>
    <cellStyle name="Normal 5 2 2 2 2 2 2 6" xfId="2568" xr:uid="{00000000-0005-0000-0000-00000A170000}"/>
    <cellStyle name="Normal 5 2 2 2 2 2 2 6 2" xfId="6853" xr:uid="{00000000-0005-0000-0000-00000B170000}"/>
    <cellStyle name="Normal 5 2 2 2 2 2 2 6 2 2" xfId="15282" xr:uid="{363DF5B8-B575-4563-BEB9-86B4EFA3EAF6}"/>
    <cellStyle name="Normal 5 2 2 2 2 2 2 6 2 3" xfId="23710" xr:uid="{61E437CC-4693-4F82-8576-752CCBC98112}"/>
    <cellStyle name="Normal 5 2 2 2 2 2 2 6 3" xfId="11064" xr:uid="{88C4DF69-E146-4385-B543-89F3E46D14A7}"/>
    <cellStyle name="Normal 5 2 2 2 2 2 2 6 4" xfId="19493" xr:uid="{29479A5A-B291-4116-82FA-175D59769E26}"/>
    <cellStyle name="Normal 5 2 2 2 2 2 2 7" xfId="4788" xr:uid="{00000000-0005-0000-0000-00000C170000}"/>
    <cellStyle name="Normal 5 2 2 2 2 2 2 7 2" xfId="13217" xr:uid="{DB38F052-C337-452B-BE2A-2FF8F18A6F82}"/>
    <cellStyle name="Normal 5 2 2 2 2 2 2 7 3" xfId="21645" xr:uid="{177C0C96-124C-4ECF-9855-E3310E3C8034}"/>
    <cellStyle name="Normal 5 2 2 2 2 2 2 8" xfId="8999" xr:uid="{A232A630-766F-4875-B81F-3B23D2A89BB7}"/>
    <cellStyle name="Normal 5 2 2 2 2 2 2 9" xfId="17428" xr:uid="{8FAE8097-C316-47B7-A4D8-05AA7B269AA7}"/>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2 2 2" xfId="15774" xr:uid="{4F649C4C-91B2-40DD-ABCC-830C86BC4533}"/>
    <cellStyle name="Normal 5 2 2 2 2 2 3 2 2 3" xfId="24202" xr:uid="{9B7EFBC4-12DA-4F11-A7FC-E79A475CB869}"/>
    <cellStyle name="Normal 5 2 2 2 2 2 3 2 3" xfId="11556" xr:uid="{9FB55E85-C3FE-4936-A71A-C0A55F73555F}"/>
    <cellStyle name="Normal 5 2 2 2 2 2 3 2 4" xfId="19985" xr:uid="{6372D927-53FD-45D1-8609-55F050CE8191}"/>
    <cellStyle name="Normal 5 2 2 2 2 2 3 3" xfId="5200" xr:uid="{00000000-0005-0000-0000-000010170000}"/>
    <cellStyle name="Normal 5 2 2 2 2 2 3 3 2" xfId="13629" xr:uid="{380EB8AA-187E-4CC2-837F-EE9EA8608BF2}"/>
    <cellStyle name="Normal 5 2 2 2 2 2 3 3 3" xfId="22057" xr:uid="{D0B4587B-1032-4BB4-A4A2-4D6FAB27EEDA}"/>
    <cellStyle name="Normal 5 2 2 2 2 2 3 4" xfId="9411" xr:uid="{1AB56A43-00B5-4732-82FC-55FD9462CB34}"/>
    <cellStyle name="Normal 5 2 2 2 2 2 3 5" xfId="17840" xr:uid="{27981CD3-08B2-4076-A71C-0E8E8A341D25}"/>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2 2 2" xfId="16187" xr:uid="{CDF39634-9EDF-47B2-A842-FC887BBCDE33}"/>
    <cellStyle name="Normal 5 2 2 2 2 2 4 2 2 3" xfId="24615" xr:uid="{C251A383-14E2-4B3B-A7F4-7354BC4790E3}"/>
    <cellStyle name="Normal 5 2 2 2 2 2 4 2 3" xfId="11969" xr:uid="{E896FA4F-F8A3-42EA-9779-13F6A12D279A}"/>
    <cellStyle name="Normal 5 2 2 2 2 2 4 2 4" xfId="20398" xr:uid="{B2787D99-C64C-40C8-809B-8EFD89C90405}"/>
    <cellStyle name="Normal 5 2 2 2 2 2 4 3" xfId="5613" xr:uid="{00000000-0005-0000-0000-000014170000}"/>
    <cellStyle name="Normal 5 2 2 2 2 2 4 3 2" xfId="14042" xr:uid="{9149E047-3BD1-4B79-AAF9-8240AB68FCF5}"/>
    <cellStyle name="Normal 5 2 2 2 2 2 4 3 3" xfId="22470" xr:uid="{8FFA4CC9-1D52-4356-8737-EC78B03DBA12}"/>
    <cellStyle name="Normal 5 2 2 2 2 2 4 4" xfId="9824" xr:uid="{EFB4BDCD-41F0-48ED-BA09-9128B96D8E0C}"/>
    <cellStyle name="Normal 5 2 2 2 2 2 4 5" xfId="18253" xr:uid="{AE25F5A7-4A7E-49C3-B022-11437171D883}"/>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2 2 2" xfId="16600" xr:uid="{C6AB9AEC-1E08-44DB-94DC-7519C2ED31D6}"/>
    <cellStyle name="Normal 5 2 2 2 2 2 5 2 2 3" xfId="25028" xr:uid="{E4FBC81B-581A-45A0-B747-7408D3E5DDA6}"/>
    <cellStyle name="Normal 5 2 2 2 2 2 5 2 3" xfId="12382" xr:uid="{824C9418-7CC5-4BFD-8ACE-DF3DCD80032C}"/>
    <cellStyle name="Normal 5 2 2 2 2 2 5 2 4" xfId="20811" xr:uid="{1803B62F-D13B-47C5-9927-08926068B14B}"/>
    <cellStyle name="Normal 5 2 2 2 2 2 5 3" xfId="6026" xr:uid="{00000000-0005-0000-0000-000018170000}"/>
    <cellStyle name="Normal 5 2 2 2 2 2 5 3 2" xfId="14455" xr:uid="{7F18AD60-DC8B-4F71-8FFB-4CAC15789E51}"/>
    <cellStyle name="Normal 5 2 2 2 2 2 5 3 3" xfId="22883" xr:uid="{74B0C220-EF77-4099-A93C-CF88A0F9E7C5}"/>
    <cellStyle name="Normal 5 2 2 2 2 2 5 4" xfId="10237" xr:uid="{64CE632C-5C6B-4FFA-AC3F-5A62EE182C76}"/>
    <cellStyle name="Normal 5 2 2 2 2 2 5 5" xfId="18666" xr:uid="{AA3CD073-1B2C-4D76-85D0-54F2B667B793}"/>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2 2 2" xfId="17013" xr:uid="{70F328D2-EA9A-4CCF-8186-63B93B7BF5FE}"/>
    <cellStyle name="Normal 5 2 2 2 2 2 6 2 2 3" xfId="25441" xr:uid="{85975BAD-C5CD-4561-8D9A-4E127AB0A4E5}"/>
    <cellStyle name="Normal 5 2 2 2 2 2 6 2 3" xfId="12795" xr:uid="{178472AF-0EA4-4547-8F1B-7D721CDE07B4}"/>
    <cellStyle name="Normal 5 2 2 2 2 2 6 2 4" xfId="21224" xr:uid="{747006A3-3BF5-402E-A307-B7D2EA9822F7}"/>
    <cellStyle name="Normal 5 2 2 2 2 2 6 3" xfId="6439" xr:uid="{00000000-0005-0000-0000-00001C170000}"/>
    <cellStyle name="Normal 5 2 2 2 2 2 6 3 2" xfId="14868" xr:uid="{8378C0BE-ACB5-4F53-9BA7-698056ADABD1}"/>
    <cellStyle name="Normal 5 2 2 2 2 2 6 3 3" xfId="23296" xr:uid="{8EF79A2D-2A08-4A37-87C9-4937F061B674}"/>
    <cellStyle name="Normal 5 2 2 2 2 2 6 4" xfId="10650" xr:uid="{BEB9C476-47C0-4021-A665-870507C75B76}"/>
    <cellStyle name="Normal 5 2 2 2 2 2 6 5" xfId="19079" xr:uid="{FC98454F-3D74-45EA-965B-A3A4728D8C92}"/>
    <cellStyle name="Normal 5 2 2 2 2 2 7" xfId="2567" xr:uid="{00000000-0005-0000-0000-00001D170000}"/>
    <cellStyle name="Normal 5 2 2 2 2 2 7 2" xfId="6852" xr:uid="{00000000-0005-0000-0000-00001E170000}"/>
    <cellStyle name="Normal 5 2 2 2 2 2 7 2 2" xfId="15281" xr:uid="{47B8388E-C447-450C-8EA3-1F114301C70A}"/>
    <cellStyle name="Normal 5 2 2 2 2 2 7 2 3" xfId="23709" xr:uid="{1874044C-2D14-48CA-A0E4-9AFBB0E47A1B}"/>
    <cellStyle name="Normal 5 2 2 2 2 2 7 3" xfId="11063" xr:uid="{C88B69A6-B269-4A98-B937-E556B2091C40}"/>
    <cellStyle name="Normal 5 2 2 2 2 2 7 4" xfId="19492" xr:uid="{A040554D-A313-4753-B469-0ADB3B36FD35}"/>
    <cellStyle name="Normal 5 2 2 2 2 2 8" xfId="4787" xr:uid="{00000000-0005-0000-0000-00001F170000}"/>
    <cellStyle name="Normal 5 2 2 2 2 2 8 2" xfId="13216" xr:uid="{F205547D-0DC3-4FBF-9D17-F6B74A4EC00E}"/>
    <cellStyle name="Normal 5 2 2 2 2 2 8 3" xfId="21644" xr:uid="{EC345DCD-E7AD-4711-B113-EA5A0F54CE48}"/>
    <cellStyle name="Normal 5 2 2 2 2 2 9" xfId="8998" xr:uid="{696512A1-5F0A-454F-B084-F19CAB828801}"/>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2 2 2" xfId="15776" xr:uid="{DC0C91D6-FFE0-4D88-9D31-6B423B5855DF}"/>
    <cellStyle name="Normal 5 2 2 2 2 3 2 2 2 3" xfId="24204" xr:uid="{00E14B92-AD84-4C9B-BBD1-1CCC1972834C}"/>
    <cellStyle name="Normal 5 2 2 2 2 3 2 2 3" xfId="11558" xr:uid="{D50DF1A4-7FDD-4275-97CA-48DAEC75EFC1}"/>
    <cellStyle name="Normal 5 2 2 2 2 3 2 2 4" xfId="19987" xr:uid="{FC309C4C-6A9D-4A3F-9CB1-E3C3FCA42313}"/>
    <cellStyle name="Normal 5 2 2 2 2 3 2 3" xfId="5202" xr:uid="{00000000-0005-0000-0000-000024170000}"/>
    <cellStyle name="Normal 5 2 2 2 2 3 2 3 2" xfId="13631" xr:uid="{BDCC88DA-7D18-4BDB-8182-E63F5B7DD756}"/>
    <cellStyle name="Normal 5 2 2 2 2 3 2 3 3" xfId="22059" xr:uid="{0A01631C-9837-4480-8F84-299CAE8CE5C6}"/>
    <cellStyle name="Normal 5 2 2 2 2 3 2 4" xfId="9413" xr:uid="{4CE381D8-0C92-4848-817F-0798732CEB48}"/>
    <cellStyle name="Normal 5 2 2 2 2 3 2 5" xfId="17842" xr:uid="{08EB7844-31B0-4B34-8824-7EB61F9E4B03}"/>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2 2 2" xfId="16189" xr:uid="{8D76D55D-1B2C-4B51-AA12-2A5D50CAA57B}"/>
    <cellStyle name="Normal 5 2 2 2 2 3 3 2 2 3" xfId="24617" xr:uid="{60E066D2-AC74-46B6-944B-E5DFD55E1300}"/>
    <cellStyle name="Normal 5 2 2 2 2 3 3 2 3" xfId="11971" xr:uid="{4DF96D07-60EE-4D1F-8527-53FEB7F8EB08}"/>
    <cellStyle name="Normal 5 2 2 2 2 3 3 2 4" xfId="20400" xr:uid="{537CBABD-860D-4B5B-A719-D3F71EE7D3CD}"/>
    <cellStyle name="Normal 5 2 2 2 2 3 3 3" xfId="5615" xr:uid="{00000000-0005-0000-0000-000028170000}"/>
    <cellStyle name="Normal 5 2 2 2 2 3 3 3 2" xfId="14044" xr:uid="{1D79FCE4-E0D4-4EFB-AE33-C385D876FF22}"/>
    <cellStyle name="Normal 5 2 2 2 2 3 3 3 3" xfId="22472" xr:uid="{BEF77377-B28A-4995-8A8A-EFE270F027B2}"/>
    <cellStyle name="Normal 5 2 2 2 2 3 3 4" xfId="9826" xr:uid="{1AA08D7C-5831-4106-9176-EC38EC6DFC73}"/>
    <cellStyle name="Normal 5 2 2 2 2 3 3 5" xfId="18255" xr:uid="{B1689BA8-515D-448E-837B-3A6B3404E74A}"/>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2 2 2" xfId="16602" xr:uid="{3F8C6411-C627-4D50-8BC0-46C6EFE4429B}"/>
    <cellStyle name="Normal 5 2 2 2 2 3 4 2 2 3" xfId="25030" xr:uid="{3F0046D6-4D01-44EE-ABA2-37ABA8171089}"/>
    <cellStyle name="Normal 5 2 2 2 2 3 4 2 3" xfId="12384" xr:uid="{EE6D82FB-1EE0-43C1-AF27-93F17BDD86E4}"/>
    <cellStyle name="Normal 5 2 2 2 2 3 4 2 4" xfId="20813" xr:uid="{96CF0B69-76D9-45F6-A267-1E82D975173A}"/>
    <cellStyle name="Normal 5 2 2 2 2 3 4 3" xfId="6028" xr:uid="{00000000-0005-0000-0000-00002C170000}"/>
    <cellStyle name="Normal 5 2 2 2 2 3 4 3 2" xfId="14457" xr:uid="{3370D8B1-0E8C-4E6B-A670-20A7CCF183CB}"/>
    <cellStyle name="Normal 5 2 2 2 2 3 4 3 3" xfId="22885" xr:uid="{B20F1AD4-24A4-48D8-93DD-A3A32E059279}"/>
    <cellStyle name="Normal 5 2 2 2 2 3 4 4" xfId="10239" xr:uid="{88BD1019-0038-4559-A071-CF5EEED8E978}"/>
    <cellStyle name="Normal 5 2 2 2 2 3 4 5" xfId="18668" xr:uid="{97135683-A637-4330-815D-3BCF248AA47C}"/>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2 2 2" xfId="17015" xr:uid="{039E7452-4438-4ED5-B8B2-7B738BA70763}"/>
    <cellStyle name="Normal 5 2 2 2 2 3 5 2 2 3" xfId="25443" xr:uid="{920FDFA2-8659-4394-ADB1-6A13E864F288}"/>
    <cellStyle name="Normal 5 2 2 2 2 3 5 2 3" xfId="12797" xr:uid="{D7461D10-3FC1-483D-BEED-C54A4C5A3D6B}"/>
    <cellStyle name="Normal 5 2 2 2 2 3 5 2 4" xfId="21226" xr:uid="{07914F02-F2CD-47AB-B09A-2C0729489AE3}"/>
    <cellStyle name="Normal 5 2 2 2 2 3 5 3" xfId="6441" xr:uid="{00000000-0005-0000-0000-000030170000}"/>
    <cellStyle name="Normal 5 2 2 2 2 3 5 3 2" xfId="14870" xr:uid="{5BD9EDEA-8FC5-4BFB-A228-31C5BE3C4A3A}"/>
    <cellStyle name="Normal 5 2 2 2 2 3 5 3 3" xfId="23298" xr:uid="{33C65157-147C-4757-A6F0-4C2A7B8650C5}"/>
    <cellStyle name="Normal 5 2 2 2 2 3 5 4" xfId="10652" xr:uid="{C05D285B-166E-4269-BDBB-EAF5A45DD14F}"/>
    <cellStyle name="Normal 5 2 2 2 2 3 5 5" xfId="19081" xr:uid="{397F4D5D-B7DF-4924-BD06-6CCD30A1255E}"/>
    <cellStyle name="Normal 5 2 2 2 2 3 6" xfId="2569" xr:uid="{00000000-0005-0000-0000-000031170000}"/>
    <cellStyle name="Normal 5 2 2 2 2 3 6 2" xfId="6854" xr:uid="{00000000-0005-0000-0000-000032170000}"/>
    <cellStyle name="Normal 5 2 2 2 2 3 6 2 2" xfId="15283" xr:uid="{C836A7E2-0C22-481A-B6A1-20120CA652E4}"/>
    <cellStyle name="Normal 5 2 2 2 2 3 6 2 3" xfId="23711" xr:uid="{DC20B6EC-D3C8-43D8-859E-34D606ED263D}"/>
    <cellStyle name="Normal 5 2 2 2 2 3 6 3" xfId="11065" xr:uid="{F1C1D4F6-DEF9-4EE3-A9D7-54016C957BAA}"/>
    <cellStyle name="Normal 5 2 2 2 2 3 6 4" xfId="19494" xr:uid="{FEF97315-DD03-44D9-9635-7671AB4B0F89}"/>
    <cellStyle name="Normal 5 2 2 2 2 3 7" xfId="4789" xr:uid="{00000000-0005-0000-0000-000033170000}"/>
    <cellStyle name="Normal 5 2 2 2 2 3 7 2" xfId="13218" xr:uid="{9DDE09E3-05C6-4BD8-8B15-464887E0E1CE}"/>
    <cellStyle name="Normal 5 2 2 2 2 3 7 3" xfId="21646" xr:uid="{0D515A83-EBEF-4D29-BE61-4B014D03F4F3}"/>
    <cellStyle name="Normal 5 2 2 2 2 3 8" xfId="9000" xr:uid="{20BB3A11-0B9B-476F-8AE6-F892ACC03479}"/>
    <cellStyle name="Normal 5 2 2 2 2 3 9" xfId="17429" xr:uid="{D7EE3DA8-7148-4774-9F19-3F418E97836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2 2 2" xfId="15773" xr:uid="{52859CAD-3959-415A-B825-77646FD0093B}"/>
    <cellStyle name="Normal 5 2 2 2 2 4 2 2 3" xfId="24201" xr:uid="{DF428A2D-0CCF-45E7-841E-6BEBA6F89F2C}"/>
    <cellStyle name="Normal 5 2 2 2 2 4 2 3" xfId="11555" xr:uid="{F86C35C4-BFC6-464F-B591-7CC393084636}"/>
    <cellStyle name="Normal 5 2 2 2 2 4 2 4" xfId="19984" xr:uid="{54843BB6-020A-4CC6-BD8A-FC899451EB84}"/>
    <cellStyle name="Normal 5 2 2 2 2 4 3" xfId="5199" xr:uid="{00000000-0005-0000-0000-000037170000}"/>
    <cellStyle name="Normal 5 2 2 2 2 4 3 2" xfId="13628" xr:uid="{DDC2EBB0-FF3C-450D-8A13-6563557A46E4}"/>
    <cellStyle name="Normal 5 2 2 2 2 4 3 3" xfId="22056" xr:uid="{67264C42-604E-4BFB-9A58-AB3F62B06E7C}"/>
    <cellStyle name="Normal 5 2 2 2 2 4 4" xfId="9410" xr:uid="{D50609DA-E68F-4BBB-BE81-ADDAEE845F5F}"/>
    <cellStyle name="Normal 5 2 2 2 2 4 5" xfId="17839" xr:uid="{5D5BBA7D-4178-4D41-9096-88CF88640C05}"/>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2 2 2" xfId="16186" xr:uid="{9EE8E18D-26C4-46B5-B1B8-D8CC43F12699}"/>
    <cellStyle name="Normal 5 2 2 2 2 5 2 2 3" xfId="24614" xr:uid="{2334C1A5-67CC-48F5-A0F0-CD9065836103}"/>
    <cellStyle name="Normal 5 2 2 2 2 5 2 3" xfId="11968" xr:uid="{06B8C992-628B-465D-AEE3-1CBB60216455}"/>
    <cellStyle name="Normal 5 2 2 2 2 5 2 4" xfId="20397" xr:uid="{A815AF4C-6705-4D1D-8A0B-7C9F0D805CCF}"/>
    <cellStyle name="Normal 5 2 2 2 2 5 3" xfId="5612" xr:uid="{00000000-0005-0000-0000-00003B170000}"/>
    <cellStyle name="Normal 5 2 2 2 2 5 3 2" xfId="14041" xr:uid="{39C71B5D-87B1-4D17-AA46-00ADA6FB45CB}"/>
    <cellStyle name="Normal 5 2 2 2 2 5 3 3" xfId="22469" xr:uid="{5E6D2016-A181-4277-9A39-E4E5C5EEEC22}"/>
    <cellStyle name="Normal 5 2 2 2 2 5 4" xfId="9823" xr:uid="{25A9D699-4522-4931-8078-6DFC2CBAEFF8}"/>
    <cellStyle name="Normal 5 2 2 2 2 5 5" xfId="18252" xr:uid="{394B36C5-7518-4325-8937-B87D83965B4A}"/>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2 2 2" xfId="16599" xr:uid="{D266FD08-16CE-4170-A4BF-6AED707EBE95}"/>
    <cellStyle name="Normal 5 2 2 2 2 6 2 2 3" xfId="25027" xr:uid="{3CB44089-4496-4780-A41A-7A8C8ED91E9D}"/>
    <cellStyle name="Normal 5 2 2 2 2 6 2 3" xfId="12381" xr:uid="{260BEC9A-DF5D-46EA-AE7F-B6C44C0CFAD3}"/>
    <cellStyle name="Normal 5 2 2 2 2 6 2 4" xfId="20810" xr:uid="{D673AB18-F61C-4FCB-87BB-0B055487869D}"/>
    <cellStyle name="Normal 5 2 2 2 2 6 3" xfId="6025" xr:uid="{00000000-0005-0000-0000-00003F170000}"/>
    <cellStyle name="Normal 5 2 2 2 2 6 3 2" xfId="14454" xr:uid="{F03B32A0-4F16-4F2C-A6AA-1BB4C65CC6F5}"/>
    <cellStyle name="Normal 5 2 2 2 2 6 3 3" xfId="22882" xr:uid="{3179A217-E2AB-4AEA-B550-E3870631D03C}"/>
    <cellStyle name="Normal 5 2 2 2 2 6 4" xfId="10236" xr:uid="{F3A21543-C697-496C-A9B2-37350D1E3379}"/>
    <cellStyle name="Normal 5 2 2 2 2 6 5" xfId="18665" xr:uid="{431E2A6F-0527-4597-82E9-E380F26EAA82}"/>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2 2 2" xfId="17012" xr:uid="{60A6E4E4-225E-46E9-91D1-A9A0DC540215}"/>
    <cellStyle name="Normal 5 2 2 2 2 7 2 2 3" xfId="25440" xr:uid="{7DD41CFD-E0B9-455D-B1F6-D5792645BF2A}"/>
    <cellStyle name="Normal 5 2 2 2 2 7 2 3" xfId="12794" xr:uid="{8DC36E30-F0E5-4FD3-9348-5FEB66F52309}"/>
    <cellStyle name="Normal 5 2 2 2 2 7 2 4" xfId="21223" xr:uid="{342EB244-E13B-44BE-8AAC-AE9DC86A692D}"/>
    <cellStyle name="Normal 5 2 2 2 2 7 3" xfId="6438" xr:uid="{00000000-0005-0000-0000-000043170000}"/>
    <cellStyle name="Normal 5 2 2 2 2 7 3 2" xfId="14867" xr:uid="{8CCC0031-6F21-4E45-B2EC-B91C0AEA85BB}"/>
    <cellStyle name="Normal 5 2 2 2 2 7 3 3" xfId="23295" xr:uid="{1B49A4AC-03B5-468B-8906-9131D92B2792}"/>
    <cellStyle name="Normal 5 2 2 2 2 7 4" xfId="10649" xr:uid="{62E15168-2E76-4C20-818E-8A63DF3D8433}"/>
    <cellStyle name="Normal 5 2 2 2 2 7 5" xfId="19078" xr:uid="{03737A24-2096-4E46-B0B7-221A31B286B9}"/>
    <cellStyle name="Normal 5 2 2 2 2 8" xfId="2566" xr:uid="{00000000-0005-0000-0000-000044170000}"/>
    <cellStyle name="Normal 5 2 2 2 2 8 2" xfId="6851" xr:uid="{00000000-0005-0000-0000-000045170000}"/>
    <cellStyle name="Normal 5 2 2 2 2 8 2 2" xfId="15280" xr:uid="{590F4A01-636D-4C69-B8F1-6EF04F622E7A}"/>
    <cellStyle name="Normal 5 2 2 2 2 8 2 3" xfId="23708" xr:uid="{EDC9E285-C669-45AA-833D-578826596A2C}"/>
    <cellStyle name="Normal 5 2 2 2 2 8 3" xfId="11062" xr:uid="{FC52F9DF-5C43-45EA-9E72-542DC055690C}"/>
    <cellStyle name="Normal 5 2 2 2 2 8 4" xfId="19491" xr:uid="{E6E42327-DD1F-4BE4-A73D-E396C9173151}"/>
    <cellStyle name="Normal 5 2 2 2 2 9" xfId="4786" xr:uid="{00000000-0005-0000-0000-000046170000}"/>
    <cellStyle name="Normal 5 2 2 2 2 9 2" xfId="13215" xr:uid="{ECC1F1C8-8769-4E8A-892C-E2A6503A1842}"/>
    <cellStyle name="Normal 5 2 2 2 2 9 3" xfId="21643" xr:uid="{1268E0FA-8241-4489-A350-27D4B489E0CF}"/>
    <cellStyle name="Normal 5 2 2 2 3" xfId="414" xr:uid="{00000000-0005-0000-0000-000047170000}"/>
    <cellStyle name="Normal 5 2 2 2 3 10" xfId="17430" xr:uid="{57FBEEB6-1AEE-40C4-9F16-F8112133166A}"/>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2 2 2" xfId="15778" xr:uid="{CD79E12D-0A77-47E2-92DC-A15EC3F7A155}"/>
    <cellStyle name="Normal 5 2 2 2 3 2 2 2 2 3" xfId="24206" xr:uid="{F8696CD4-EB5A-46AF-B197-4E950665BF50}"/>
    <cellStyle name="Normal 5 2 2 2 3 2 2 2 3" xfId="11560" xr:uid="{607E6B73-6E07-49EE-92B8-83B4DF8921EC}"/>
    <cellStyle name="Normal 5 2 2 2 3 2 2 2 4" xfId="19989" xr:uid="{E8F7E986-24FF-4C36-A0EA-747166909E61}"/>
    <cellStyle name="Normal 5 2 2 2 3 2 2 3" xfId="5204" xr:uid="{00000000-0005-0000-0000-00004C170000}"/>
    <cellStyle name="Normal 5 2 2 2 3 2 2 3 2" xfId="13633" xr:uid="{8CC5E3D4-79C3-4875-80BE-66CB53812E09}"/>
    <cellStyle name="Normal 5 2 2 2 3 2 2 3 3" xfId="22061" xr:uid="{F79AD7FB-29DE-48A3-ACDF-6BE720542236}"/>
    <cellStyle name="Normal 5 2 2 2 3 2 2 4" xfId="9415" xr:uid="{9D473C5A-A742-4FE9-BCFA-589DEB8375D8}"/>
    <cellStyle name="Normal 5 2 2 2 3 2 2 5" xfId="17844" xr:uid="{5C520102-D2D1-4A0E-A805-556A0F3244E4}"/>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2 2 2" xfId="16191" xr:uid="{425C5120-ED1B-4F6E-A628-349A65E423D6}"/>
    <cellStyle name="Normal 5 2 2 2 3 2 3 2 2 3" xfId="24619" xr:uid="{DB8C708E-8FFB-470B-8646-20E0E8327971}"/>
    <cellStyle name="Normal 5 2 2 2 3 2 3 2 3" xfId="11973" xr:uid="{FBA14744-FC9F-4D63-8C04-59029D87D705}"/>
    <cellStyle name="Normal 5 2 2 2 3 2 3 2 4" xfId="20402" xr:uid="{164CD282-0AA7-41B5-8452-BEE9F3426652}"/>
    <cellStyle name="Normal 5 2 2 2 3 2 3 3" xfId="5617" xr:uid="{00000000-0005-0000-0000-000050170000}"/>
    <cellStyle name="Normal 5 2 2 2 3 2 3 3 2" xfId="14046" xr:uid="{C2C747F6-526E-4BA6-9B71-7ACFAA9C12E5}"/>
    <cellStyle name="Normal 5 2 2 2 3 2 3 3 3" xfId="22474" xr:uid="{DFACC6F4-AD9B-4F5E-B9C9-11089EA7D8B2}"/>
    <cellStyle name="Normal 5 2 2 2 3 2 3 4" xfId="9828" xr:uid="{3D380FC6-B218-4D6F-8FD5-4527191F8F2D}"/>
    <cellStyle name="Normal 5 2 2 2 3 2 3 5" xfId="18257" xr:uid="{56B5CEE8-22F3-42B8-8D4B-CC8101BD9817}"/>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2 2 2" xfId="16604" xr:uid="{F22DB615-9661-45BE-953D-41C4A2E0DA38}"/>
    <cellStyle name="Normal 5 2 2 2 3 2 4 2 2 3" xfId="25032" xr:uid="{A0D22429-BD06-4CC5-BD52-5434EA04E19F}"/>
    <cellStyle name="Normal 5 2 2 2 3 2 4 2 3" xfId="12386" xr:uid="{F361B895-0C69-486D-9D23-474BFD47461D}"/>
    <cellStyle name="Normal 5 2 2 2 3 2 4 2 4" xfId="20815" xr:uid="{4984076A-828E-42FD-9F9C-48560D7D8136}"/>
    <cellStyle name="Normal 5 2 2 2 3 2 4 3" xfId="6030" xr:uid="{00000000-0005-0000-0000-000054170000}"/>
    <cellStyle name="Normal 5 2 2 2 3 2 4 3 2" xfId="14459" xr:uid="{C94F1616-90CF-4675-BBCC-963D00C53D7D}"/>
    <cellStyle name="Normal 5 2 2 2 3 2 4 3 3" xfId="22887" xr:uid="{00EE4C99-7052-4B98-8B20-049C44ABF867}"/>
    <cellStyle name="Normal 5 2 2 2 3 2 4 4" xfId="10241" xr:uid="{69C320A4-2C39-46DD-A5C4-F4E36021F552}"/>
    <cellStyle name="Normal 5 2 2 2 3 2 4 5" xfId="18670" xr:uid="{E0A8ADE4-D8B1-4DBF-910D-D5362F171234}"/>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2 2 2" xfId="17017" xr:uid="{A68C32C9-079D-40E0-9CDC-98798801A912}"/>
    <cellStyle name="Normal 5 2 2 2 3 2 5 2 2 3" xfId="25445" xr:uid="{3E40DB65-243A-47EA-9457-541534492DA5}"/>
    <cellStyle name="Normal 5 2 2 2 3 2 5 2 3" xfId="12799" xr:uid="{E2AD0BF3-BC62-4997-BD63-F53B3734657B}"/>
    <cellStyle name="Normal 5 2 2 2 3 2 5 2 4" xfId="21228" xr:uid="{F325DD1F-DEEB-4E24-8D44-3732F03BF324}"/>
    <cellStyle name="Normal 5 2 2 2 3 2 5 3" xfId="6443" xr:uid="{00000000-0005-0000-0000-000058170000}"/>
    <cellStyle name="Normal 5 2 2 2 3 2 5 3 2" xfId="14872" xr:uid="{191CEB53-309A-4FCB-B557-2E20D4F45113}"/>
    <cellStyle name="Normal 5 2 2 2 3 2 5 3 3" xfId="23300" xr:uid="{3BC13B90-82B8-44F9-AE46-24DF75A9FDD3}"/>
    <cellStyle name="Normal 5 2 2 2 3 2 5 4" xfId="10654" xr:uid="{0E2F4971-0566-4880-B6CC-6346887C01CC}"/>
    <cellStyle name="Normal 5 2 2 2 3 2 5 5" xfId="19083" xr:uid="{4C89B241-96BC-4A09-A9F4-1C7AA333796D}"/>
    <cellStyle name="Normal 5 2 2 2 3 2 6" xfId="2571" xr:uid="{00000000-0005-0000-0000-000059170000}"/>
    <cellStyle name="Normal 5 2 2 2 3 2 6 2" xfId="6856" xr:uid="{00000000-0005-0000-0000-00005A170000}"/>
    <cellStyle name="Normal 5 2 2 2 3 2 6 2 2" xfId="15285" xr:uid="{5D57854F-8877-43D8-8165-3543CEE8C498}"/>
    <cellStyle name="Normal 5 2 2 2 3 2 6 2 3" xfId="23713" xr:uid="{9D3A6BEC-4D56-4D41-A87E-CFC6F4273B4C}"/>
    <cellStyle name="Normal 5 2 2 2 3 2 6 3" xfId="11067" xr:uid="{CB4BB9D2-172E-4920-937C-C68E41AF5713}"/>
    <cellStyle name="Normal 5 2 2 2 3 2 6 4" xfId="19496" xr:uid="{5DE88BF8-8850-44CC-9BE6-835099B97B35}"/>
    <cellStyle name="Normal 5 2 2 2 3 2 7" xfId="4791" xr:uid="{00000000-0005-0000-0000-00005B170000}"/>
    <cellStyle name="Normal 5 2 2 2 3 2 7 2" xfId="13220" xr:uid="{61FF9105-4A64-43B7-B226-A33895E3268B}"/>
    <cellStyle name="Normal 5 2 2 2 3 2 7 3" xfId="21648" xr:uid="{FA359E2D-212B-4F4F-8DDC-24835F435C22}"/>
    <cellStyle name="Normal 5 2 2 2 3 2 8" xfId="9002" xr:uid="{F71721D8-A2C0-4683-83B1-9E8B3BFB507B}"/>
    <cellStyle name="Normal 5 2 2 2 3 2 9" xfId="17431" xr:uid="{1FED7034-2EDA-4893-B8DF-589CCE4E9EDE}"/>
    <cellStyle name="Normal 5 2 2 2 3 3" xfId="889" xr:uid="{00000000-0005-0000-0000-00005C170000}"/>
    <cellStyle name="Normal 5 2 2 2 3 3 2" xfId="3124" xr:uid="{00000000-0005-0000-0000-00005D170000}"/>
    <cellStyle name="Normal 5 2 2 2 3 3 2 2" xfId="7348" xr:uid="{00000000-0005-0000-0000-00005E170000}"/>
    <cellStyle name="Normal 5 2 2 2 3 3 2 2 2" xfId="15777" xr:uid="{28359C21-D8AB-4C8D-89B9-C9BBEEA1A7C5}"/>
    <cellStyle name="Normal 5 2 2 2 3 3 2 2 3" xfId="24205" xr:uid="{CC568210-D644-4009-B73F-D8D50C06018D}"/>
    <cellStyle name="Normal 5 2 2 2 3 3 2 3" xfId="11559" xr:uid="{171B3F5F-1C85-449A-9A76-6FED17DC972B}"/>
    <cellStyle name="Normal 5 2 2 2 3 3 2 4" xfId="19988" xr:uid="{A4068204-8C27-4D78-829A-1252C8BFC04B}"/>
    <cellStyle name="Normal 5 2 2 2 3 3 3" xfId="5203" xr:uid="{00000000-0005-0000-0000-00005F170000}"/>
    <cellStyle name="Normal 5 2 2 2 3 3 3 2" xfId="13632" xr:uid="{92886FDE-0C8A-42BC-BA33-EE59F6AC11F9}"/>
    <cellStyle name="Normal 5 2 2 2 3 3 3 3" xfId="22060" xr:uid="{7F9210EE-9D78-477F-BDDB-7AADD66BD18F}"/>
    <cellStyle name="Normal 5 2 2 2 3 3 4" xfId="9414" xr:uid="{F1722513-404B-4D34-87EC-5807217CE11E}"/>
    <cellStyle name="Normal 5 2 2 2 3 3 5" xfId="17843" xr:uid="{5177DE43-9076-4383-BB3D-3D408225DF65}"/>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2 2 2" xfId="16190" xr:uid="{A11A4712-A6A9-44D4-B0AD-E8DE4E37A96A}"/>
    <cellStyle name="Normal 5 2 2 2 3 4 2 2 3" xfId="24618" xr:uid="{C934E58A-9E6A-4591-B82F-78DAC60D810F}"/>
    <cellStyle name="Normal 5 2 2 2 3 4 2 3" xfId="11972" xr:uid="{2CF8A2E3-BEF2-44C7-B23B-89F677DA6B3E}"/>
    <cellStyle name="Normal 5 2 2 2 3 4 2 4" xfId="20401" xr:uid="{466296CD-AF8C-4064-9CBC-F94A415B8948}"/>
    <cellStyle name="Normal 5 2 2 2 3 4 3" xfId="5616" xr:uid="{00000000-0005-0000-0000-000063170000}"/>
    <cellStyle name="Normal 5 2 2 2 3 4 3 2" xfId="14045" xr:uid="{7B344FD5-267B-4968-ACD7-BA2E2E487F79}"/>
    <cellStyle name="Normal 5 2 2 2 3 4 3 3" xfId="22473" xr:uid="{8FE1F976-EF94-48FB-AD66-067EF699D7D7}"/>
    <cellStyle name="Normal 5 2 2 2 3 4 4" xfId="9827" xr:uid="{80911F7E-8232-4938-93C5-3EA8DF3524FB}"/>
    <cellStyle name="Normal 5 2 2 2 3 4 5" xfId="18256" xr:uid="{ECD6E64D-4623-459F-95A9-F4DBFA1EF7F2}"/>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2 2 2" xfId="16603" xr:uid="{F68DEAB3-20EC-4692-9D60-3055097C57E1}"/>
    <cellStyle name="Normal 5 2 2 2 3 5 2 2 3" xfId="25031" xr:uid="{A2EC1922-F23A-40F3-8BFA-218F583B69ED}"/>
    <cellStyle name="Normal 5 2 2 2 3 5 2 3" xfId="12385" xr:uid="{E027D232-CAC6-40F3-8088-9EB48E8225DA}"/>
    <cellStyle name="Normal 5 2 2 2 3 5 2 4" xfId="20814" xr:uid="{D4D7ECAF-65B1-4E24-98F0-FD481DE836FA}"/>
    <cellStyle name="Normal 5 2 2 2 3 5 3" xfId="6029" xr:uid="{00000000-0005-0000-0000-000067170000}"/>
    <cellStyle name="Normal 5 2 2 2 3 5 3 2" xfId="14458" xr:uid="{15EE5D79-C111-4E62-9DFA-673DF2338908}"/>
    <cellStyle name="Normal 5 2 2 2 3 5 3 3" xfId="22886" xr:uid="{8949696F-7B58-4992-A1C2-3009B59F60DE}"/>
    <cellStyle name="Normal 5 2 2 2 3 5 4" xfId="10240" xr:uid="{75933370-1CCF-40CD-9D04-2C56C367FCBB}"/>
    <cellStyle name="Normal 5 2 2 2 3 5 5" xfId="18669" xr:uid="{9DAA16C3-0C83-439A-BD3C-23488FD3CC2B}"/>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2 2 2" xfId="17016" xr:uid="{34734156-C7DA-4032-8799-18C6FA9EE803}"/>
    <cellStyle name="Normal 5 2 2 2 3 6 2 2 3" xfId="25444" xr:uid="{FD351B91-887E-4E8C-8E53-F69E41F7C1BC}"/>
    <cellStyle name="Normal 5 2 2 2 3 6 2 3" xfId="12798" xr:uid="{A9298D2B-2B37-4E8E-B15F-E2DEA43FBE87}"/>
    <cellStyle name="Normal 5 2 2 2 3 6 2 4" xfId="21227" xr:uid="{C52268D4-BB87-46AC-82A1-A8D705EE143C}"/>
    <cellStyle name="Normal 5 2 2 2 3 6 3" xfId="6442" xr:uid="{00000000-0005-0000-0000-00006B170000}"/>
    <cellStyle name="Normal 5 2 2 2 3 6 3 2" xfId="14871" xr:uid="{77261D89-5EB0-402D-9C30-D1E93AEF639C}"/>
    <cellStyle name="Normal 5 2 2 2 3 6 3 3" xfId="23299" xr:uid="{823E5831-A5B4-40DD-A22D-C262361ABDBE}"/>
    <cellStyle name="Normal 5 2 2 2 3 6 4" xfId="10653" xr:uid="{7A2EF008-1F7B-4253-A40D-02BF8BAD1894}"/>
    <cellStyle name="Normal 5 2 2 2 3 6 5" xfId="19082" xr:uid="{6A68F2B4-FE11-4491-8D0E-214DEB57B1A8}"/>
    <cellStyle name="Normal 5 2 2 2 3 7" xfId="2570" xr:uid="{00000000-0005-0000-0000-00006C170000}"/>
    <cellStyle name="Normal 5 2 2 2 3 7 2" xfId="6855" xr:uid="{00000000-0005-0000-0000-00006D170000}"/>
    <cellStyle name="Normal 5 2 2 2 3 7 2 2" xfId="15284" xr:uid="{63F2D968-C7E1-4C1D-87C2-001EAF10C118}"/>
    <cellStyle name="Normal 5 2 2 2 3 7 2 3" xfId="23712" xr:uid="{317E13D9-B3AA-49DA-B45C-A5FED2995D7E}"/>
    <cellStyle name="Normal 5 2 2 2 3 7 3" xfId="11066" xr:uid="{A78D9E0E-1A82-4E49-97A8-CC821B4D45FD}"/>
    <cellStyle name="Normal 5 2 2 2 3 7 4" xfId="19495" xr:uid="{2EC3BC39-B4D4-42B1-AE3E-677955C0BED8}"/>
    <cellStyle name="Normal 5 2 2 2 3 8" xfId="4790" xr:uid="{00000000-0005-0000-0000-00006E170000}"/>
    <cellStyle name="Normal 5 2 2 2 3 8 2" xfId="13219" xr:uid="{9C7B7E11-52A3-4D9A-A402-78A9AFEF21C1}"/>
    <cellStyle name="Normal 5 2 2 2 3 8 3" xfId="21647" xr:uid="{D7173DEF-2654-4CB8-AAB5-13D5455E82B8}"/>
    <cellStyle name="Normal 5 2 2 2 3 9" xfId="9001" xr:uid="{5637884A-3279-4EB4-BC0A-25FDC3D005DA}"/>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2 2 2" xfId="15779" xr:uid="{438D4198-88DB-4D09-A6F6-FC43F76D2F3A}"/>
    <cellStyle name="Normal 5 2 2 2 4 2 2 2 3" xfId="24207" xr:uid="{040AC817-DDA8-490E-8B97-0285C83F222E}"/>
    <cellStyle name="Normal 5 2 2 2 4 2 2 3" xfId="11561" xr:uid="{1D85AC77-2E9F-4178-87BE-1B03DAC1D1B1}"/>
    <cellStyle name="Normal 5 2 2 2 4 2 2 4" xfId="19990" xr:uid="{EFCED7BC-6D20-4324-BD4F-E8E5043FFCA7}"/>
    <cellStyle name="Normal 5 2 2 2 4 2 3" xfId="5205" xr:uid="{00000000-0005-0000-0000-000073170000}"/>
    <cellStyle name="Normal 5 2 2 2 4 2 3 2" xfId="13634" xr:uid="{FBCA4BAC-A633-4B77-A184-47DEAF0439E4}"/>
    <cellStyle name="Normal 5 2 2 2 4 2 3 3" xfId="22062" xr:uid="{5FE7F802-4CA2-460A-9D3F-0EEC40CACC62}"/>
    <cellStyle name="Normal 5 2 2 2 4 2 4" xfId="9416" xr:uid="{BF2D1A6C-273F-4B64-BD8E-479613DBD449}"/>
    <cellStyle name="Normal 5 2 2 2 4 2 5" xfId="17845" xr:uid="{23255789-FB32-4F0D-9129-E29E56D261E2}"/>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2 2 2" xfId="16192" xr:uid="{BF7B5B67-4D7C-40C2-8F57-AAE294E4FB79}"/>
    <cellStyle name="Normal 5 2 2 2 4 3 2 2 3" xfId="24620" xr:uid="{A79600FD-0E41-4EF2-8654-B498A32C846C}"/>
    <cellStyle name="Normal 5 2 2 2 4 3 2 3" xfId="11974" xr:uid="{5107B31D-7125-49D5-9355-6E0456C85C2A}"/>
    <cellStyle name="Normal 5 2 2 2 4 3 2 4" xfId="20403" xr:uid="{5DA69BA7-5FAB-4F5E-92CD-56FC3C806AB6}"/>
    <cellStyle name="Normal 5 2 2 2 4 3 3" xfId="5618" xr:uid="{00000000-0005-0000-0000-000077170000}"/>
    <cellStyle name="Normal 5 2 2 2 4 3 3 2" xfId="14047" xr:uid="{A696A7E5-B078-4DE9-92DA-417A0C8D201E}"/>
    <cellStyle name="Normal 5 2 2 2 4 3 3 3" xfId="22475" xr:uid="{4E3D259F-AE77-4C7A-ACDF-DAFD5650D5D4}"/>
    <cellStyle name="Normal 5 2 2 2 4 3 4" xfId="9829" xr:uid="{31EE241D-99FD-44A8-A8A0-899473E8D263}"/>
    <cellStyle name="Normal 5 2 2 2 4 3 5" xfId="18258" xr:uid="{B20D4E30-D4DB-4E91-98A1-C62050339D8A}"/>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2 2 2" xfId="16605" xr:uid="{B1F8B0D9-9657-49FD-AC58-41C186884530}"/>
    <cellStyle name="Normal 5 2 2 2 4 4 2 2 3" xfId="25033" xr:uid="{021611B8-3D6C-44D6-97B5-45EE5AD04AAB}"/>
    <cellStyle name="Normal 5 2 2 2 4 4 2 3" xfId="12387" xr:uid="{0FAD4436-6CB4-45B3-8117-1EDB15DDE952}"/>
    <cellStyle name="Normal 5 2 2 2 4 4 2 4" xfId="20816" xr:uid="{3256F6AE-A99D-4C7F-B6D4-07534666F84F}"/>
    <cellStyle name="Normal 5 2 2 2 4 4 3" xfId="6031" xr:uid="{00000000-0005-0000-0000-00007B170000}"/>
    <cellStyle name="Normal 5 2 2 2 4 4 3 2" xfId="14460" xr:uid="{ABEFC01B-2E20-4296-B284-4603E454BC55}"/>
    <cellStyle name="Normal 5 2 2 2 4 4 3 3" xfId="22888" xr:uid="{866A1588-EE62-4616-93E0-698AA49D0806}"/>
    <cellStyle name="Normal 5 2 2 2 4 4 4" xfId="10242" xr:uid="{D0BC992D-9316-42ED-9385-8207E261B0CE}"/>
    <cellStyle name="Normal 5 2 2 2 4 4 5" xfId="18671" xr:uid="{8B124851-55BA-4D81-A900-BC2E163660E3}"/>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2 2 2" xfId="17018" xr:uid="{73494D34-80B1-404F-ADD0-F6263DECDAEB}"/>
    <cellStyle name="Normal 5 2 2 2 4 5 2 2 3" xfId="25446" xr:uid="{3215C719-EA85-4368-9891-1EDFA95970A8}"/>
    <cellStyle name="Normal 5 2 2 2 4 5 2 3" xfId="12800" xr:uid="{9557F7B9-188D-4D5A-8725-67796BCC457E}"/>
    <cellStyle name="Normal 5 2 2 2 4 5 2 4" xfId="21229" xr:uid="{0FFB4EE3-438C-4A6B-8C9B-C2B4E94A68EB}"/>
    <cellStyle name="Normal 5 2 2 2 4 5 3" xfId="6444" xr:uid="{00000000-0005-0000-0000-00007F170000}"/>
    <cellStyle name="Normal 5 2 2 2 4 5 3 2" xfId="14873" xr:uid="{4D657C56-94AF-4A06-B28B-D3E5E2FCE661}"/>
    <cellStyle name="Normal 5 2 2 2 4 5 3 3" xfId="23301" xr:uid="{F0681C67-5DA1-487C-911C-AF04FC2F0E34}"/>
    <cellStyle name="Normal 5 2 2 2 4 5 4" xfId="10655" xr:uid="{F704D408-F1E6-48A3-B2D9-C5680783B865}"/>
    <cellStyle name="Normal 5 2 2 2 4 5 5" xfId="19084" xr:uid="{6C0F635D-3C50-4E83-975B-0E8AD9CB3F85}"/>
    <cellStyle name="Normal 5 2 2 2 4 6" xfId="2572" xr:uid="{00000000-0005-0000-0000-000080170000}"/>
    <cellStyle name="Normal 5 2 2 2 4 6 2" xfId="6857" xr:uid="{00000000-0005-0000-0000-000081170000}"/>
    <cellStyle name="Normal 5 2 2 2 4 6 2 2" xfId="15286" xr:uid="{844A92B2-F665-4069-837D-50C30C53F883}"/>
    <cellStyle name="Normal 5 2 2 2 4 6 2 3" xfId="23714" xr:uid="{33805ABA-8F86-42B6-B32F-CB7AB3B92294}"/>
    <cellStyle name="Normal 5 2 2 2 4 6 3" xfId="11068" xr:uid="{D803059D-A732-41A1-971B-E777EE9DD595}"/>
    <cellStyle name="Normal 5 2 2 2 4 6 4" xfId="19497" xr:uid="{C8FA29EE-83DB-4C1D-B87C-7F096BD2428D}"/>
    <cellStyle name="Normal 5 2 2 2 4 7" xfId="4792" xr:uid="{00000000-0005-0000-0000-000082170000}"/>
    <cellStyle name="Normal 5 2 2 2 4 7 2" xfId="13221" xr:uid="{C8ED70AE-24A7-4B36-9B3E-9B0F84F4FB98}"/>
    <cellStyle name="Normal 5 2 2 2 4 7 3" xfId="21649" xr:uid="{9147AB88-2DFC-4373-8C02-89B9298D5E49}"/>
    <cellStyle name="Normal 5 2 2 2 4 8" xfId="9003" xr:uid="{27CCFF6E-42C4-40EE-B68C-603A8568710F}"/>
    <cellStyle name="Normal 5 2 2 2 4 9" xfId="17432" xr:uid="{39773522-15BF-432B-A56F-05D56C9EA333}"/>
    <cellStyle name="Normal 5 2 2 2 5" xfId="884" xr:uid="{00000000-0005-0000-0000-000083170000}"/>
    <cellStyle name="Normal 5 2 2 2 5 2" xfId="3119" xr:uid="{00000000-0005-0000-0000-000084170000}"/>
    <cellStyle name="Normal 5 2 2 2 5 2 2" xfId="7343" xr:uid="{00000000-0005-0000-0000-000085170000}"/>
    <cellStyle name="Normal 5 2 2 2 5 2 2 2" xfId="15772" xr:uid="{8E0C1ABB-D893-4047-985D-0889C446AE8E}"/>
    <cellStyle name="Normal 5 2 2 2 5 2 2 3" xfId="24200" xr:uid="{5AFCAE19-BD6A-4F4A-AB87-9BE36AF5DAD0}"/>
    <cellStyle name="Normal 5 2 2 2 5 2 3" xfId="11554" xr:uid="{EFF31168-6001-4C1D-849D-C8B02C87582F}"/>
    <cellStyle name="Normal 5 2 2 2 5 2 4" xfId="19983" xr:uid="{B937B093-290E-4957-BC49-9AEB811B9B04}"/>
    <cellStyle name="Normal 5 2 2 2 5 3" xfId="5198" xr:uid="{00000000-0005-0000-0000-000086170000}"/>
    <cellStyle name="Normal 5 2 2 2 5 3 2" xfId="13627" xr:uid="{0E9B1122-9BF7-43D1-8933-ABA485D68301}"/>
    <cellStyle name="Normal 5 2 2 2 5 3 3" xfId="22055" xr:uid="{E7A1FAF3-E511-4619-9B0E-5017EDFE9BF0}"/>
    <cellStyle name="Normal 5 2 2 2 5 4" xfId="9409" xr:uid="{62E77BFF-C659-4932-A8A7-B644C0E2C74E}"/>
    <cellStyle name="Normal 5 2 2 2 5 5" xfId="17838" xr:uid="{E8489704-9FD8-46E0-87A0-42516857EDE2}"/>
    <cellStyle name="Normal 5 2 2 2 6" xfId="1302" xr:uid="{00000000-0005-0000-0000-000087170000}"/>
    <cellStyle name="Normal 5 2 2 2 6 2" xfId="3532" xr:uid="{00000000-0005-0000-0000-000088170000}"/>
    <cellStyle name="Normal 5 2 2 2 6 2 2" xfId="7756" xr:uid="{00000000-0005-0000-0000-000089170000}"/>
    <cellStyle name="Normal 5 2 2 2 6 2 2 2" xfId="16185" xr:uid="{011E1A48-2F6F-4969-8E8A-872CA5AAB9AC}"/>
    <cellStyle name="Normal 5 2 2 2 6 2 2 3" xfId="24613" xr:uid="{C5877CD6-D9B8-4E83-BFC9-B4D009590495}"/>
    <cellStyle name="Normal 5 2 2 2 6 2 3" xfId="11967" xr:uid="{467D6BE0-A06C-42F4-A84B-DC4253F75F9C}"/>
    <cellStyle name="Normal 5 2 2 2 6 2 4" xfId="20396" xr:uid="{8C2DA45F-1BCC-482B-929F-645744F0F07A}"/>
    <cellStyle name="Normal 5 2 2 2 6 3" xfId="5611" xr:uid="{00000000-0005-0000-0000-00008A170000}"/>
    <cellStyle name="Normal 5 2 2 2 6 3 2" xfId="14040" xr:uid="{B7D1C50C-884B-48CC-9601-F09F5399DB4D}"/>
    <cellStyle name="Normal 5 2 2 2 6 3 3" xfId="22468" xr:uid="{0F988D63-FD4D-4D3B-932E-AC0C78846B26}"/>
    <cellStyle name="Normal 5 2 2 2 6 4" xfId="9822" xr:uid="{4474B577-0B5E-48E7-AD7D-20E365C888B1}"/>
    <cellStyle name="Normal 5 2 2 2 6 5" xfId="18251" xr:uid="{439FCA1B-C642-4C30-8817-9FE65406E257}"/>
    <cellStyle name="Normal 5 2 2 2 7" xfId="1715" xr:uid="{00000000-0005-0000-0000-00008B170000}"/>
    <cellStyle name="Normal 5 2 2 2 7 2" xfId="3945" xr:uid="{00000000-0005-0000-0000-00008C170000}"/>
    <cellStyle name="Normal 5 2 2 2 7 2 2" xfId="8169" xr:uid="{00000000-0005-0000-0000-00008D170000}"/>
    <cellStyle name="Normal 5 2 2 2 7 2 2 2" xfId="16598" xr:uid="{A83C085E-B87B-45F8-95FC-0BCEA5350843}"/>
    <cellStyle name="Normal 5 2 2 2 7 2 2 3" xfId="25026" xr:uid="{5BABC765-0421-4E99-97AF-452D7F7B3429}"/>
    <cellStyle name="Normal 5 2 2 2 7 2 3" xfId="12380" xr:uid="{E26391FE-6A1D-4EDE-8B3B-4790C811DA1D}"/>
    <cellStyle name="Normal 5 2 2 2 7 2 4" xfId="20809" xr:uid="{54057B5F-AF52-45F0-9EE7-93641D321F77}"/>
    <cellStyle name="Normal 5 2 2 2 7 3" xfId="6024" xr:uid="{00000000-0005-0000-0000-00008E170000}"/>
    <cellStyle name="Normal 5 2 2 2 7 3 2" xfId="14453" xr:uid="{E48B2A97-E9B8-4E40-A189-B7A9E4B2502A}"/>
    <cellStyle name="Normal 5 2 2 2 7 3 3" xfId="22881" xr:uid="{5AF67161-1AF1-4D24-915E-E24E39672D1D}"/>
    <cellStyle name="Normal 5 2 2 2 7 4" xfId="10235" xr:uid="{C5F34DFD-401C-4C16-8EE3-D64D232B9BC8}"/>
    <cellStyle name="Normal 5 2 2 2 7 5" xfId="18664" xr:uid="{1B9DB0BD-0EE7-4DB5-A9A2-1BE38E6ABE57}"/>
    <cellStyle name="Normal 5 2 2 2 8" xfId="2129" xr:uid="{00000000-0005-0000-0000-00008F170000}"/>
    <cellStyle name="Normal 5 2 2 2 8 2" xfId="4358" xr:uid="{00000000-0005-0000-0000-000090170000}"/>
    <cellStyle name="Normal 5 2 2 2 8 2 2" xfId="8582" xr:uid="{00000000-0005-0000-0000-000091170000}"/>
    <cellStyle name="Normal 5 2 2 2 8 2 2 2" xfId="17011" xr:uid="{C0110674-2866-4783-915C-71B440D68921}"/>
    <cellStyle name="Normal 5 2 2 2 8 2 2 3" xfId="25439" xr:uid="{866636D0-AC9E-41A3-8620-CCAA260119D3}"/>
    <cellStyle name="Normal 5 2 2 2 8 2 3" xfId="12793" xr:uid="{75F8E100-78E6-47FD-AA11-83F066B49E17}"/>
    <cellStyle name="Normal 5 2 2 2 8 2 4" xfId="21222" xr:uid="{5526AC3B-E883-4F4F-9907-8AFB7CE03411}"/>
    <cellStyle name="Normal 5 2 2 2 8 3" xfId="6437" xr:uid="{00000000-0005-0000-0000-000092170000}"/>
    <cellStyle name="Normal 5 2 2 2 8 3 2" xfId="14866" xr:uid="{A3A0397B-E3F9-4DCE-A84B-B79E9C70F484}"/>
    <cellStyle name="Normal 5 2 2 2 8 3 3" xfId="23294" xr:uid="{DBEF900C-95A6-4480-AC8E-9FA8A6EE73A6}"/>
    <cellStyle name="Normal 5 2 2 2 8 4" xfId="10648" xr:uid="{1F267AB6-EACB-411D-BDE1-89ADD210F4B8}"/>
    <cellStyle name="Normal 5 2 2 2 8 5" xfId="19077" xr:uid="{69300FD9-BA3D-4751-94D2-BCA0F69A3F2B}"/>
    <cellStyle name="Normal 5 2 2 2 9" xfId="2565" xr:uid="{00000000-0005-0000-0000-000093170000}"/>
    <cellStyle name="Normal 5 2 2 2 9 2" xfId="6850" xr:uid="{00000000-0005-0000-0000-000094170000}"/>
    <cellStyle name="Normal 5 2 2 2 9 2 2" xfId="15279" xr:uid="{DC293095-F701-4252-BF8D-E2C28A016264}"/>
    <cellStyle name="Normal 5 2 2 2 9 2 3" xfId="23707" xr:uid="{535641D0-32B3-4EC8-89B1-1DCD24E912B6}"/>
    <cellStyle name="Normal 5 2 2 2 9 3" xfId="11061" xr:uid="{1A40EDC5-8FE5-477E-8DAF-DBF904539BA8}"/>
    <cellStyle name="Normal 5 2 2 2 9 4" xfId="19490" xr:uid="{7040E8A4-02A5-4A1A-A8CD-D5D06B486AB9}"/>
    <cellStyle name="Normal 5 2 2 3" xfId="417" xr:uid="{00000000-0005-0000-0000-000095170000}"/>
    <cellStyle name="Normal 5 2 2 3 10" xfId="9004" xr:uid="{77F43975-8F5D-4682-9928-0D02EB12A11E}"/>
    <cellStyle name="Normal 5 2 2 3 11" xfId="17433" xr:uid="{C3D8E185-8CE1-4C0E-B8C3-13DA0D989A9F}"/>
    <cellStyle name="Normal 5 2 2 3 2" xfId="418" xr:uid="{00000000-0005-0000-0000-000096170000}"/>
    <cellStyle name="Normal 5 2 2 3 2 10" xfId="17434" xr:uid="{06CF3750-4A2E-466F-A6D4-E953DB5890B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2 2 2" xfId="15782" xr:uid="{1CECD0AE-CCE0-4CE9-B6E5-0923EA29B15A}"/>
    <cellStyle name="Normal 5 2 2 3 2 2 2 2 2 3" xfId="24210" xr:uid="{DF3AF711-08F5-4194-A280-C21AB7C3B490}"/>
    <cellStyle name="Normal 5 2 2 3 2 2 2 2 3" xfId="11564" xr:uid="{A6037533-BBB0-4E23-9378-008F9195C0E6}"/>
    <cellStyle name="Normal 5 2 2 3 2 2 2 2 4" xfId="19993" xr:uid="{DE039D45-79B2-4458-962C-52B887D380F5}"/>
    <cellStyle name="Normal 5 2 2 3 2 2 2 3" xfId="5208" xr:uid="{00000000-0005-0000-0000-00009B170000}"/>
    <cellStyle name="Normal 5 2 2 3 2 2 2 3 2" xfId="13637" xr:uid="{658C77A0-AAA8-4661-883C-2B57DC12A1F9}"/>
    <cellStyle name="Normal 5 2 2 3 2 2 2 3 3" xfId="22065" xr:uid="{A61D01B0-8604-4767-840D-9277E209F2B8}"/>
    <cellStyle name="Normal 5 2 2 3 2 2 2 4" xfId="9419" xr:uid="{F233270F-023F-4DCE-A168-06F912692D8C}"/>
    <cellStyle name="Normal 5 2 2 3 2 2 2 5" xfId="17848" xr:uid="{670859BE-201D-40E0-A367-33CBC2EB5EDE}"/>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2 2 2" xfId="16195" xr:uid="{331C82E1-68B6-468E-B756-6E64ECFFF566}"/>
    <cellStyle name="Normal 5 2 2 3 2 2 3 2 2 3" xfId="24623" xr:uid="{537B5B74-6C64-4F70-8DB3-BAB864521711}"/>
    <cellStyle name="Normal 5 2 2 3 2 2 3 2 3" xfId="11977" xr:uid="{1A87B67E-03DD-48A2-BB5D-3FAE836E92AF}"/>
    <cellStyle name="Normal 5 2 2 3 2 2 3 2 4" xfId="20406" xr:uid="{4DE8A7F1-1D31-4765-9434-6E4996EE3F8D}"/>
    <cellStyle name="Normal 5 2 2 3 2 2 3 3" xfId="5621" xr:uid="{00000000-0005-0000-0000-00009F170000}"/>
    <cellStyle name="Normal 5 2 2 3 2 2 3 3 2" xfId="14050" xr:uid="{3DD41BB2-5F3F-46CE-A57E-DD7FEB24F021}"/>
    <cellStyle name="Normal 5 2 2 3 2 2 3 3 3" xfId="22478" xr:uid="{64BF6BD0-912A-431B-BBC6-286B92F06197}"/>
    <cellStyle name="Normal 5 2 2 3 2 2 3 4" xfId="9832" xr:uid="{CC5D5C92-FB79-484F-9BEA-92BE4D2BB6DC}"/>
    <cellStyle name="Normal 5 2 2 3 2 2 3 5" xfId="18261" xr:uid="{AEF60633-E2BC-4EB1-A163-CDE8BC4FEBA3}"/>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2 2 2" xfId="16608" xr:uid="{1782D7F0-AF9C-45F8-9963-1A4EB8C78EEA}"/>
    <cellStyle name="Normal 5 2 2 3 2 2 4 2 2 3" xfId="25036" xr:uid="{54D5CEAF-9B22-4D48-9144-7C052D5D0400}"/>
    <cellStyle name="Normal 5 2 2 3 2 2 4 2 3" xfId="12390" xr:uid="{34B11A16-3DC9-4B84-9E92-B7E4FB7EB41A}"/>
    <cellStyle name="Normal 5 2 2 3 2 2 4 2 4" xfId="20819" xr:uid="{CBD1FBC7-4ED2-4DD0-9D32-A6B4F36B728A}"/>
    <cellStyle name="Normal 5 2 2 3 2 2 4 3" xfId="6034" xr:uid="{00000000-0005-0000-0000-0000A3170000}"/>
    <cellStyle name="Normal 5 2 2 3 2 2 4 3 2" xfId="14463" xr:uid="{0EDF00C0-E3DF-4360-832E-C3758CA5C2D7}"/>
    <cellStyle name="Normal 5 2 2 3 2 2 4 3 3" xfId="22891" xr:uid="{385342AF-6C18-423A-B672-0BDF4A14E41B}"/>
    <cellStyle name="Normal 5 2 2 3 2 2 4 4" xfId="10245" xr:uid="{B0865D75-092D-4BFB-A4E7-DAE055A58768}"/>
    <cellStyle name="Normal 5 2 2 3 2 2 4 5" xfId="18674" xr:uid="{335FCDB4-9BA9-4721-9E0F-B84EA75DB8EA}"/>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2 2 2" xfId="17021" xr:uid="{92EAC9F2-5D34-438D-9E34-DFB336BB994E}"/>
    <cellStyle name="Normal 5 2 2 3 2 2 5 2 2 3" xfId="25449" xr:uid="{43ABD4E5-E621-4444-8BC6-DF9D9286CBEA}"/>
    <cellStyle name="Normal 5 2 2 3 2 2 5 2 3" xfId="12803" xr:uid="{3407B42D-FFC9-4F30-ADC7-E6C06DEB0187}"/>
    <cellStyle name="Normal 5 2 2 3 2 2 5 2 4" xfId="21232" xr:uid="{0D04E1DD-A1C6-4193-8C21-048A769079F7}"/>
    <cellStyle name="Normal 5 2 2 3 2 2 5 3" xfId="6447" xr:uid="{00000000-0005-0000-0000-0000A7170000}"/>
    <cellStyle name="Normal 5 2 2 3 2 2 5 3 2" xfId="14876" xr:uid="{AE22DBD7-5A4E-42B3-A804-97C708BA43EA}"/>
    <cellStyle name="Normal 5 2 2 3 2 2 5 3 3" xfId="23304" xr:uid="{2433B970-1BE9-4A3E-8A75-B3C2CD35EE6F}"/>
    <cellStyle name="Normal 5 2 2 3 2 2 5 4" xfId="10658" xr:uid="{4CF0EF4A-A857-44F1-9208-C72727FC5F42}"/>
    <cellStyle name="Normal 5 2 2 3 2 2 5 5" xfId="19087" xr:uid="{1C77CF80-4F06-456B-BB44-5E8AA10572C7}"/>
    <cellStyle name="Normal 5 2 2 3 2 2 6" xfId="2575" xr:uid="{00000000-0005-0000-0000-0000A8170000}"/>
    <cellStyle name="Normal 5 2 2 3 2 2 6 2" xfId="6860" xr:uid="{00000000-0005-0000-0000-0000A9170000}"/>
    <cellStyle name="Normal 5 2 2 3 2 2 6 2 2" xfId="15289" xr:uid="{413D6BCF-C3C8-499F-BAC5-73A4838ECE61}"/>
    <cellStyle name="Normal 5 2 2 3 2 2 6 2 3" xfId="23717" xr:uid="{D8B2B4FA-7093-42E8-86D3-22BE7A6783E1}"/>
    <cellStyle name="Normal 5 2 2 3 2 2 6 3" xfId="11071" xr:uid="{23210AB7-1D19-419E-B2BF-F93007D1536E}"/>
    <cellStyle name="Normal 5 2 2 3 2 2 6 4" xfId="19500" xr:uid="{4946865D-A38D-49B6-A938-614A10770DF3}"/>
    <cellStyle name="Normal 5 2 2 3 2 2 7" xfId="4795" xr:uid="{00000000-0005-0000-0000-0000AA170000}"/>
    <cellStyle name="Normal 5 2 2 3 2 2 7 2" xfId="13224" xr:uid="{0D42D690-FA93-405C-8043-936BF351B04D}"/>
    <cellStyle name="Normal 5 2 2 3 2 2 7 3" xfId="21652" xr:uid="{89ADBF3C-FFE9-40E8-9EE6-291B088954EC}"/>
    <cellStyle name="Normal 5 2 2 3 2 2 8" xfId="9006" xr:uid="{EC12CC15-F3E7-4B7B-BFA0-1C3A266C3827}"/>
    <cellStyle name="Normal 5 2 2 3 2 2 9" xfId="17435" xr:uid="{348D362A-4824-4361-94C0-DC71CC75B49D}"/>
    <cellStyle name="Normal 5 2 2 3 2 3" xfId="893" xr:uid="{00000000-0005-0000-0000-0000AB170000}"/>
    <cellStyle name="Normal 5 2 2 3 2 3 2" xfId="3128" xr:uid="{00000000-0005-0000-0000-0000AC170000}"/>
    <cellStyle name="Normal 5 2 2 3 2 3 2 2" xfId="7352" xr:uid="{00000000-0005-0000-0000-0000AD170000}"/>
    <cellStyle name="Normal 5 2 2 3 2 3 2 2 2" xfId="15781" xr:uid="{FCB00482-E20F-489A-8CA2-5E522A5122F5}"/>
    <cellStyle name="Normal 5 2 2 3 2 3 2 2 3" xfId="24209" xr:uid="{9EDD23FC-464D-4CC1-A2C2-8871B58C9672}"/>
    <cellStyle name="Normal 5 2 2 3 2 3 2 3" xfId="11563" xr:uid="{07542352-17E2-4A3A-903D-6C0C99F0D944}"/>
    <cellStyle name="Normal 5 2 2 3 2 3 2 4" xfId="19992" xr:uid="{24319E45-4AFD-4DB1-936C-ADD1ABB63349}"/>
    <cellStyle name="Normal 5 2 2 3 2 3 3" xfId="5207" xr:uid="{00000000-0005-0000-0000-0000AE170000}"/>
    <cellStyle name="Normal 5 2 2 3 2 3 3 2" xfId="13636" xr:uid="{03DCB09B-E15D-4548-8294-3C09BF8AD301}"/>
    <cellStyle name="Normal 5 2 2 3 2 3 3 3" xfId="22064" xr:uid="{183D9B62-F38E-46BB-81E3-2B819D7978CB}"/>
    <cellStyle name="Normal 5 2 2 3 2 3 4" xfId="9418" xr:uid="{D292E8E7-449E-4DC0-8846-40E86853E702}"/>
    <cellStyle name="Normal 5 2 2 3 2 3 5" xfId="17847" xr:uid="{46A68CF1-DE5E-4318-BAC2-20E5BBB58613}"/>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2 2 2" xfId="16194" xr:uid="{7152B90D-5B64-4D41-9028-49FA0611162B}"/>
    <cellStyle name="Normal 5 2 2 3 2 4 2 2 3" xfId="24622" xr:uid="{1398E107-C280-4382-942C-CD06F9EC393D}"/>
    <cellStyle name="Normal 5 2 2 3 2 4 2 3" xfId="11976" xr:uid="{00FBC020-A11F-446E-B9EC-CE023EC5B97E}"/>
    <cellStyle name="Normal 5 2 2 3 2 4 2 4" xfId="20405" xr:uid="{F69B1F9A-B376-4DA3-97A4-956F7D479B0D}"/>
    <cellStyle name="Normal 5 2 2 3 2 4 3" xfId="5620" xr:uid="{00000000-0005-0000-0000-0000B2170000}"/>
    <cellStyle name="Normal 5 2 2 3 2 4 3 2" xfId="14049" xr:uid="{C32A5572-DF0D-4627-81FD-9D849CF33132}"/>
    <cellStyle name="Normal 5 2 2 3 2 4 3 3" xfId="22477" xr:uid="{9B9B6CE3-03B2-41D2-A988-AED3CF4C7CF9}"/>
    <cellStyle name="Normal 5 2 2 3 2 4 4" xfId="9831" xr:uid="{CBD776EC-952B-4263-927A-E8B058B16279}"/>
    <cellStyle name="Normal 5 2 2 3 2 4 5" xfId="18260" xr:uid="{BE3F0D5F-EBCE-493E-B55E-250B46423B81}"/>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2 2 2" xfId="16607" xr:uid="{468BFF9E-2DCA-4CC9-8271-8BE31BB340D3}"/>
    <cellStyle name="Normal 5 2 2 3 2 5 2 2 3" xfId="25035" xr:uid="{539AABA4-8685-49D3-9A81-A3588357ACC9}"/>
    <cellStyle name="Normal 5 2 2 3 2 5 2 3" xfId="12389" xr:uid="{16FDBA29-83A5-4314-9A54-FC3509F64CFA}"/>
    <cellStyle name="Normal 5 2 2 3 2 5 2 4" xfId="20818" xr:uid="{8B02E04B-BF8C-4526-98C0-C6670233D7CA}"/>
    <cellStyle name="Normal 5 2 2 3 2 5 3" xfId="6033" xr:uid="{00000000-0005-0000-0000-0000B6170000}"/>
    <cellStyle name="Normal 5 2 2 3 2 5 3 2" xfId="14462" xr:uid="{603C485F-D414-43BF-A0E3-4BE6E9C1CC11}"/>
    <cellStyle name="Normal 5 2 2 3 2 5 3 3" xfId="22890" xr:uid="{9448FC56-4557-4D0A-8471-3F5FD69CEA12}"/>
    <cellStyle name="Normal 5 2 2 3 2 5 4" xfId="10244" xr:uid="{43D583F0-6CD9-4842-B9DA-F1C1858E027C}"/>
    <cellStyle name="Normal 5 2 2 3 2 5 5" xfId="18673" xr:uid="{15257827-8D99-4B80-9BEF-0DEA3DDEA5A9}"/>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2 2 2" xfId="17020" xr:uid="{74031D5A-3709-477E-92EA-0C2ABAB58395}"/>
    <cellStyle name="Normal 5 2 2 3 2 6 2 2 3" xfId="25448" xr:uid="{6580DBC0-B9CF-4D16-AE8C-5F935003209F}"/>
    <cellStyle name="Normal 5 2 2 3 2 6 2 3" xfId="12802" xr:uid="{5E58FD65-2F2C-4651-8488-5F045AE1A6BE}"/>
    <cellStyle name="Normal 5 2 2 3 2 6 2 4" xfId="21231" xr:uid="{276DDC7E-6CED-454C-93EE-43AACBDF5BFF}"/>
    <cellStyle name="Normal 5 2 2 3 2 6 3" xfId="6446" xr:uid="{00000000-0005-0000-0000-0000BA170000}"/>
    <cellStyle name="Normal 5 2 2 3 2 6 3 2" xfId="14875" xr:uid="{06FB5E3F-14A8-4536-ADA7-B038132080E4}"/>
    <cellStyle name="Normal 5 2 2 3 2 6 3 3" xfId="23303" xr:uid="{388EDAE5-205D-4C41-A47E-B2F7EC178D5F}"/>
    <cellStyle name="Normal 5 2 2 3 2 6 4" xfId="10657" xr:uid="{B0B5BCE2-112B-442B-AA79-94628D669968}"/>
    <cellStyle name="Normal 5 2 2 3 2 6 5" xfId="19086" xr:uid="{56781532-0993-49CD-8C0F-4D3CC538245B}"/>
    <cellStyle name="Normal 5 2 2 3 2 7" xfId="2574" xr:uid="{00000000-0005-0000-0000-0000BB170000}"/>
    <cellStyle name="Normal 5 2 2 3 2 7 2" xfId="6859" xr:uid="{00000000-0005-0000-0000-0000BC170000}"/>
    <cellStyle name="Normal 5 2 2 3 2 7 2 2" xfId="15288" xr:uid="{0819CFAF-D29C-49F3-9B59-CFFA275786E1}"/>
    <cellStyle name="Normal 5 2 2 3 2 7 2 3" xfId="23716" xr:uid="{B4764FD9-1F84-45B5-B63C-414D2DB9F98D}"/>
    <cellStyle name="Normal 5 2 2 3 2 7 3" xfId="11070" xr:uid="{4F7FBB9C-5C0E-44A1-8055-551F841E74F9}"/>
    <cellStyle name="Normal 5 2 2 3 2 7 4" xfId="19499" xr:uid="{012202FA-5B68-4F0D-B76A-31236659A374}"/>
    <cellStyle name="Normal 5 2 2 3 2 8" xfId="4794" xr:uid="{00000000-0005-0000-0000-0000BD170000}"/>
    <cellStyle name="Normal 5 2 2 3 2 8 2" xfId="13223" xr:uid="{8FF1BE94-6709-4348-BDC7-B324653B5BDF}"/>
    <cellStyle name="Normal 5 2 2 3 2 8 3" xfId="21651" xr:uid="{9156F6C4-8319-42A5-8523-E9C6A4492BA1}"/>
    <cellStyle name="Normal 5 2 2 3 2 9" xfId="9005" xr:uid="{5A898F73-FED0-49FF-AD30-E13C97DAE776}"/>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2 2 2" xfId="15783" xr:uid="{0DC711CF-4CC2-49AD-BB0A-0822536EE7E9}"/>
    <cellStyle name="Normal 5 2 2 3 3 2 2 2 3" xfId="24211" xr:uid="{084C300A-7C9B-4C50-9235-2454690D76D2}"/>
    <cellStyle name="Normal 5 2 2 3 3 2 2 3" xfId="11565" xr:uid="{219A7A93-14FF-430D-96A1-ECBE6B37C15A}"/>
    <cellStyle name="Normal 5 2 2 3 3 2 2 4" xfId="19994" xr:uid="{09DABBCA-697F-413A-BCE3-00BF9DCBDC77}"/>
    <cellStyle name="Normal 5 2 2 3 3 2 3" xfId="5209" xr:uid="{00000000-0005-0000-0000-0000C2170000}"/>
    <cellStyle name="Normal 5 2 2 3 3 2 3 2" xfId="13638" xr:uid="{3638A1DE-2658-408C-8F2A-8B0FFEF30629}"/>
    <cellStyle name="Normal 5 2 2 3 3 2 3 3" xfId="22066" xr:uid="{1D055778-B8C1-487B-9588-9A1B45CBBD4A}"/>
    <cellStyle name="Normal 5 2 2 3 3 2 4" xfId="9420" xr:uid="{293D036D-C3EC-4EB5-8027-3136FB8A0356}"/>
    <cellStyle name="Normal 5 2 2 3 3 2 5" xfId="17849" xr:uid="{41EDFA67-F4AD-4FD1-B77A-59DE6C3830B7}"/>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2 2 2" xfId="16196" xr:uid="{05342484-EE2F-4A1A-BCFC-6A3077A78BC3}"/>
    <cellStyle name="Normal 5 2 2 3 3 3 2 2 3" xfId="24624" xr:uid="{2972D95A-B0E8-472E-9D00-87AEEC83AD4D}"/>
    <cellStyle name="Normal 5 2 2 3 3 3 2 3" xfId="11978" xr:uid="{7F140346-7CA7-4B8A-95E4-9E1CBB5F164F}"/>
    <cellStyle name="Normal 5 2 2 3 3 3 2 4" xfId="20407" xr:uid="{1D01A524-1AB8-439C-AE09-40C2267242AC}"/>
    <cellStyle name="Normal 5 2 2 3 3 3 3" xfId="5622" xr:uid="{00000000-0005-0000-0000-0000C6170000}"/>
    <cellStyle name="Normal 5 2 2 3 3 3 3 2" xfId="14051" xr:uid="{27B06F49-8333-4802-98E2-19DCD0DDBECE}"/>
    <cellStyle name="Normal 5 2 2 3 3 3 3 3" xfId="22479" xr:uid="{A8C25799-6A2C-4D80-99B8-95C7A693486B}"/>
    <cellStyle name="Normal 5 2 2 3 3 3 4" xfId="9833" xr:uid="{5E3C4E85-B203-4A38-A0B3-6132A464D14D}"/>
    <cellStyle name="Normal 5 2 2 3 3 3 5" xfId="18262" xr:uid="{12C281DE-3CB9-4D19-9D33-1E2DF13AD56E}"/>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2 2 2" xfId="16609" xr:uid="{5BC0BDE4-B561-4AD0-9110-2D9DA31D1A41}"/>
    <cellStyle name="Normal 5 2 2 3 3 4 2 2 3" xfId="25037" xr:uid="{CE82B7F4-5D28-4404-A5F6-2F96B4CD2E60}"/>
    <cellStyle name="Normal 5 2 2 3 3 4 2 3" xfId="12391" xr:uid="{4CE38C9E-E846-4271-BC61-75E3ED5D1C39}"/>
    <cellStyle name="Normal 5 2 2 3 3 4 2 4" xfId="20820" xr:uid="{0FB5C1F0-0F11-462D-89AA-F75EE591706F}"/>
    <cellStyle name="Normal 5 2 2 3 3 4 3" xfId="6035" xr:uid="{00000000-0005-0000-0000-0000CA170000}"/>
    <cellStyle name="Normal 5 2 2 3 3 4 3 2" xfId="14464" xr:uid="{886DAD55-7322-4217-943C-5BA5F116B326}"/>
    <cellStyle name="Normal 5 2 2 3 3 4 3 3" xfId="22892" xr:uid="{770A779A-542D-40B8-B7D9-D5F0B5B8584E}"/>
    <cellStyle name="Normal 5 2 2 3 3 4 4" xfId="10246" xr:uid="{147F2CF3-10D5-43DD-810E-78602D3B22EF}"/>
    <cellStyle name="Normal 5 2 2 3 3 4 5" xfId="18675" xr:uid="{7C4640D4-7C67-4D8F-A0C8-7DD66C1E30D9}"/>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2 2 2" xfId="17022" xr:uid="{80F739EC-2AAD-4D44-9B54-CAFB1FAD5F54}"/>
    <cellStyle name="Normal 5 2 2 3 3 5 2 2 3" xfId="25450" xr:uid="{C7B6E6D5-1A5C-40A2-90B6-EBF0CA6ED628}"/>
    <cellStyle name="Normal 5 2 2 3 3 5 2 3" xfId="12804" xr:uid="{35DB8960-FF19-456E-A0D6-CDA3D6D0325D}"/>
    <cellStyle name="Normal 5 2 2 3 3 5 2 4" xfId="21233" xr:uid="{1FAD5B6B-C4C1-4E80-9035-2F629C96C780}"/>
    <cellStyle name="Normal 5 2 2 3 3 5 3" xfId="6448" xr:uid="{00000000-0005-0000-0000-0000CE170000}"/>
    <cellStyle name="Normal 5 2 2 3 3 5 3 2" xfId="14877" xr:uid="{CF80B2B0-1C37-4418-AB84-2403147E1DD7}"/>
    <cellStyle name="Normal 5 2 2 3 3 5 3 3" xfId="23305" xr:uid="{E22D08EC-AF60-4661-BEE0-73E028DBE08E}"/>
    <cellStyle name="Normal 5 2 2 3 3 5 4" xfId="10659" xr:uid="{DEC2A3D2-2E7C-46FD-91BD-CA9931A6413A}"/>
    <cellStyle name="Normal 5 2 2 3 3 5 5" xfId="19088" xr:uid="{C3D3B052-2AED-4FAB-82CE-1D0F7E511901}"/>
    <cellStyle name="Normal 5 2 2 3 3 6" xfId="2576" xr:uid="{00000000-0005-0000-0000-0000CF170000}"/>
    <cellStyle name="Normal 5 2 2 3 3 6 2" xfId="6861" xr:uid="{00000000-0005-0000-0000-0000D0170000}"/>
    <cellStyle name="Normal 5 2 2 3 3 6 2 2" xfId="15290" xr:uid="{51DC9486-8B38-4967-B385-95806CE7D36A}"/>
    <cellStyle name="Normal 5 2 2 3 3 6 2 3" xfId="23718" xr:uid="{767D453F-6220-4EEA-8BFA-C49906CB40CC}"/>
    <cellStyle name="Normal 5 2 2 3 3 6 3" xfId="11072" xr:uid="{A21B564F-A6FD-4859-A3F8-EB2ABD7016B6}"/>
    <cellStyle name="Normal 5 2 2 3 3 6 4" xfId="19501" xr:uid="{12196EDC-B03D-4947-98C1-5A4381ADE2F8}"/>
    <cellStyle name="Normal 5 2 2 3 3 7" xfId="4796" xr:uid="{00000000-0005-0000-0000-0000D1170000}"/>
    <cellStyle name="Normal 5 2 2 3 3 7 2" xfId="13225" xr:uid="{2E7FDDF2-6FB9-4CA4-9C37-EFFF5942B53D}"/>
    <cellStyle name="Normal 5 2 2 3 3 7 3" xfId="21653" xr:uid="{53C97BC7-04C4-4E75-A59F-D24D88444FD8}"/>
    <cellStyle name="Normal 5 2 2 3 3 8" xfId="9007" xr:uid="{29D10DF1-0B07-44DA-8B94-4C508D321AE9}"/>
    <cellStyle name="Normal 5 2 2 3 3 9" xfId="17436" xr:uid="{167BB86C-BA45-4182-83AC-396180EE055A}"/>
    <cellStyle name="Normal 5 2 2 3 4" xfId="892" xr:uid="{00000000-0005-0000-0000-0000D2170000}"/>
    <cellStyle name="Normal 5 2 2 3 4 2" xfId="3127" xr:uid="{00000000-0005-0000-0000-0000D3170000}"/>
    <cellStyle name="Normal 5 2 2 3 4 2 2" xfId="7351" xr:uid="{00000000-0005-0000-0000-0000D4170000}"/>
    <cellStyle name="Normal 5 2 2 3 4 2 2 2" xfId="15780" xr:uid="{9D82FF77-09BD-4F44-828E-88B46581EDE5}"/>
    <cellStyle name="Normal 5 2 2 3 4 2 2 3" xfId="24208" xr:uid="{9602804B-CBAD-43D8-9F94-2ADA94566FB9}"/>
    <cellStyle name="Normal 5 2 2 3 4 2 3" xfId="11562" xr:uid="{EF5B82CD-A1D1-4359-AD9E-7E6C2B3A5C72}"/>
    <cellStyle name="Normal 5 2 2 3 4 2 4" xfId="19991" xr:uid="{76346E25-B584-4E25-A9FF-1AF306438BD0}"/>
    <cellStyle name="Normal 5 2 2 3 4 3" xfId="5206" xr:uid="{00000000-0005-0000-0000-0000D5170000}"/>
    <cellStyle name="Normal 5 2 2 3 4 3 2" xfId="13635" xr:uid="{B2097B2D-7387-4077-B86A-AD8DE5DF70D2}"/>
    <cellStyle name="Normal 5 2 2 3 4 3 3" xfId="22063" xr:uid="{CD712AA4-5140-4EE9-8354-124D66265401}"/>
    <cellStyle name="Normal 5 2 2 3 4 4" xfId="9417" xr:uid="{9525ED09-B925-4C12-92B6-CCCE375543FB}"/>
    <cellStyle name="Normal 5 2 2 3 4 5" xfId="17846" xr:uid="{B3E01152-E43C-4AC9-8E4C-3EAC3755FCBB}"/>
    <cellStyle name="Normal 5 2 2 3 5" xfId="1310" xr:uid="{00000000-0005-0000-0000-0000D6170000}"/>
    <cellStyle name="Normal 5 2 2 3 5 2" xfId="3540" xr:uid="{00000000-0005-0000-0000-0000D7170000}"/>
    <cellStyle name="Normal 5 2 2 3 5 2 2" xfId="7764" xr:uid="{00000000-0005-0000-0000-0000D8170000}"/>
    <cellStyle name="Normal 5 2 2 3 5 2 2 2" xfId="16193" xr:uid="{5142041E-C3E0-4DF5-9810-4F931E480BD9}"/>
    <cellStyle name="Normal 5 2 2 3 5 2 2 3" xfId="24621" xr:uid="{2CBD6A7F-D9A0-4D7B-8F1F-699168FD645A}"/>
    <cellStyle name="Normal 5 2 2 3 5 2 3" xfId="11975" xr:uid="{3D6BC9DD-F944-4329-858C-440888FA3A22}"/>
    <cellStyle name="Normal 5 2 2 3 5 2 4" xfId="20404" xr:uid="{67D2F4BF-DE01-47CA-80E0-3D16DD80393F}"/>
    <cellStyle name="Normal 5 2 2 3 5 3" xfId="5619" xr:uid="{00000000-0005-0000-0000-0000D9170000}"/>
    <cellStyle name="Normal 5 2 2 3 5 3 2" xfId="14048" xr:uid="{58193F5E-7FAF-4313-84DE-3800287FADE7}"/>
    <cellStyle name="Normal 5 2 2 3 5 3 3" xfId="22476" xr:uid="{D4D569C1-F859-4DF6-BAFD-1AFF89F19DEA}"/>
    <cellStyle name="Normal 5 2 2 3 5 4" xfId="9830" xr:uid="{E091FA7B-8647-4D00-927F-1E34DDA743C6}"/>
    <cellStyle name="Normal 5 2 2 3 5 5" xfId="18259" xr:uid="{B890B9F9-2699-419C-B92D-1108D8A2F22E}"/>
    <cellStyle name="Normal 5 2 2 3 6" xfId="1723" xr:uid="{00000000-0005-0000-0000-0000DA170000}"/>
    <cellStyle name="Normal 5 2 2 3 6 2" xfId="3953" xr:uid="{00000000-0005-0000-0000-0000DB170000}"/>
    <cellStyle name="Normal 5 2 2 3 6 2 2" xfId="8177" xr:uid="{00000000-0005-0000-0000-0000DC170000}"/>
    <cellStyle name="Normal 5 2 2 3 6 2 2 2" xfId="16606" xr:uid="{7D1DF55A-890E-4EDB-8189-B90CB4488548}"/>
    <cellStyle name="Normal 5 2 2 3 6 2 2 3" xfId="25034" xr:uid="{B8A37C3B-0A5B-4307-BFCA-2A50215BCCC6}"/>
    <cellStyle name="Normal 5 2 2 3 6 2 3" xfId="12388" xr:uid="{26253310-D79E-4BEB-91EC-BD18BC5FB609}"/>
    <cellStyle name="Normal 5 2 2 3 6 2 4" xfId="20817" xr:uid="{4D35F817-CAA9-40FE-8C0B-579FED5DCBD6}"/>
    <cellStyle name="Normal 5 2 2 3 6 3" xfId="6032" xr:uid="{00000000-0005-0000-0000-0000DD170000}"/>
    <cellStyle name="Normal 5 2 2 3 6 3 2" xfId="14461" xr:uid="{359BBE66-64D8-4B30-9C0A-7195597EA546}"/>
    <cellStyle name="Normal 5 2 2 3 6 3 3" xfId="22889" xr:uid="{6FF21D98-4CF3-4184-BCB7-480E0CD706E0}"/>
    <cellStyle name="Normal 5 2 2 3 6 4" xfId="10243" xr:uid="{9E42D31E-7557-4A41-8FD7-28F7168C25B6}"/>
    <cellStyle name="Normal 5 2 2 3 6 5" xfId="18672" xr:uid="{87C3FAD9-5F7D-4819-BE85-B9481B53CA07}"/>
    <cellStyle name="Normal 5 2 2 3 7" xfId="2137" xr:uid="{00000000-0005-0000-0000-0000DE170000}"/>
    <cellStyle name="Normal 5 2 2 3 7 2" xfId="4366" xr:uid="{00000000-0005-0000-0000-0000DF170000}"/>
    <cellStyle name="Normal 5 2 2 3 7 2 2" xfId="8590" xr:uid="{00000000-0005-0000-0000-0000E0170000}"/>
    <cellStyle name="Normal 5 2 2 3 7 2 2 2" xfId="17019" xr:uid="{B94A1898-217C-4F1F-A410-C5C94BF5526C}"/>
    <cellStyle name="Normal 5 2 2 3 7 2 2 3" xfId="25447" xr:uid="{BABFE764-2B58-4709-84B2-A93BE876FC4A}"/>
    <cellStyle name="Normal 5 2 2 3 7 2 3" xfId="12801" xr:uid="{91D7BC8D-D94C-4894-92D7-1960A01F3636}"/>
    <cellStyle name="Normal 5 2 2 3 7 2 4" xfId="21230" xr:uid="{820195AB-EA39-4D18-ACA8-0A60DA254F44}"/>
    <cellStyle name="Normal 5 2 2 3 7 3" xfId="6445" xr:uid="{00000000-0005-0000-0000-0000E1170000}"/>
    <cellStyle name="Normal 5 2 2 3 7 3 2" xfId="14874" xr:uid="{16F29C52-95AF-455F-A309-2F5537960418}"/>
    <cellStyle name="Normal 5 2 2 3 7 3 3" xfId="23302" xr:uid="{1B095734-47C7-4BB8-B740-897579CAD9B8}"/>
    <cellStyle name="Normal 5 2 2 3 7 4" xfId="10656" xr:uid="{787ACAD6-92CE-4698-8563-66EC4E2D1D2C}"/>
    <cellStyle name="Normal 5 2 2 3 7 5" xfId="19085" xr:uid="{5783512D-FDF6-4265-9778-012DF37BDDC2}"/>
    <cellStyle name="Normal 5 2 2 3 8" xfId="2573" xr:uid="{00000000-0005-0000-0000-0000E2170000}"/>
    <cellStyle name="Normal 5 2 2 3 8 2" xfId="6858" xr:uid="{00000000-0005-0000-0000-0000E3170000}"/>
    <cellStyle name="Normal 5 2 2 3 8 2 2" xfId="15287" xr:uid="{EE571B46-F705-48D4-8ACA-C4C3C407961F}"/>
    <cellStyle name="Normal 5 2 2 3 8 2 3" xfId="23715" xr:uid="{40CDFEA9-58DD-4DD4-9934-84FAC1819A06}"/>
    <cellStyle name="Normal 5 2 2 3 8 3" xfId="11069" xr:uid="{0D667087-F653-4EC1-9E58-F1FB4A642305}"/>
    <cellStyle name="Normal 5 2 2 3 8 4" xfId="19498" xr:uid="{E2658705-A290-4997-B98B-83A7C511275A}"/>
    <cellStyle name="Normal 5 2 2 3 9" xfId="4793" xr:uid="{00000000-0005-0000-0000-0000E4170000}"/>
    <cellStyle name="Normal 5 2 2 3 9 2" xfId="13222" xr:uid="{1A6368C6-420F-4C20-941F-87C63AFB506A}"/>
    <cellStyle name="Normal 5 2 2 3 9 3" xfId="21650" xr:uid="{07E3CEB6-6EC9-4078-877F-40F2C8EACD94}"/>
    <cellStyle name="Normal 5 2 2 4" xfId="421" xr:uid="{00000000-0005-0000-0000-0000E5170000}"/>
    <cellStyle name="Normal 5 2 2 4 10" xfId="17437" xr:uid="{FE19DB6C-7BB5-4565-8DCB-BAAC4FB4CD3C}"/>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2 2 2" xfId="15785" xr:uid="{8D577ED6-FAFA-4DE7-8FD2-A5EF8E7D4E20}"/>
    <cellStyle name="Normal 5 2 2 4 2 2 2 2 3" xfId="24213" xr:uid="{B8413D39-D212-4B7E-BB40-60CB57136B16}"/>
    <cellStyle name="Normal 5 2 2 4 2 2 2 3" xfId="11567" xr:uid="{6456D2E6-43E7-4E6B-8C48-63DDC4104A75}"/>
    <cellStyle name="Normal 5 2 2 4 2 2 2 4" xfId="19996" xr:uid="{8C288D03-20E6-4FAE-8E52-1FF367A7CB50}"/>
    <cellStyle name="Normal 5 2 2 4 2 2 3" xfId="5211" xr:uid="{00000000-0005-0000-0000-0000EA170000}"/>
    <cellStyle name="Normal 5 2 2 4 2 2 3 2" xfId="13640" xr:uid="{5D81FCE6-A70B-4405-8AD0-B4D3C1030A08}"/>
    <cellStyle name="Normal 5 2 2 4 2 2 3 3" xfId="22068" xr:uid="{894B9A6A-ABCF-4C1A-85E9-A0A2230B43BE}"/>
    <cellStyle name="Normal 5 2 2 4 2 2 4" xfId="9422" xr:uid="{1962E561-42E6-4765-BD0A-90780ABCFFFD}"/>
    <cellStyle name="Normal 5 2 2 4 2 2 5" xfId="17851" xr:uid="{77277AFB-E166-4748-A23C-6A8993712E13}"/>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2 2 2" xfId="16198" xr:uid="{64EEF895-DE2B-4222-924B-DED6B23468EB}"/>
    <cellStyle name="Normal 5 2 2 4 2 3 2 2 3" xfId="24626" xr:uid="{7979C408-1FE2-4FFE-9E77-214AD12C8BA5}"/>
    <cellStyle name="Normal 5 2 2 4 2 3 2 3" xfId="11980" xr:uid="{FAFB7AA6-0A1B-4D24-8294-75A0D9A3952A}"/>
    <cellStyle name="Normal 5 2 2 4 2 3 2 4" xfId="20409" xr:uid="{60C2C305-E433-4D10-A531-EBDA522659D8}"/>
    <cellStyle name="Normal 5 2 2 4 2 3 3" xfId="5624" xr:uid="{00000000-0005-0000-0000-0000EE170000}"/>
    <cellStyle name="Normal 5 2 2 4 2 3 3 2" xfId="14053" xr:uid="{B62583B7-48B5-482F-BD81-6BC499B71F7B}"/>
    <cellStyle name="Normal 5 2 2 4 2 3 3 3" xfId="22481" xr:uid="{780395AD-7170-4628-B213-B67BD4164687}"/>
    <cellStyle name="Normal 5 2 2 4 2 3 4" xfId="9835" xr:uid="{81DE8A1D-97F0-4165-998F-FC2B5E119782}"/>
    <cellStyle name="Normal 5 2 2 4 2 3 5" xfId="18264" xr:uid="{20ACA876-B5D2-4C34-9767-DBF465EE87F2}"/>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2 2 2" xfId="16611" xr:uid="{2EB56C76-AD01-4142-BBD1-F7FE4123423E}"/>
    <cellStyle name="Normal 5 2 2 4 2 4 2 2 3" xfId="25039" xr:uid="{9070489D-12CC-4979-8421-69B46B2A1BAD}"/>
    <cellStyle name="Normal 5 2 2 4 2 4 2 3" xfId="12393" xr:uid="{3D7C4D9B-B060-43A3-829F-D1E406D42832}"/>
    <cellStyle name="Normal 5 2 2 4 2 4 2 4" xfId="20822" xr:uid="{F4226267-F831-4A06-94CC-B54A8F190EC1}"/>
    <cellStyle name="Normal 5 2 2 4 2 4 3" xfId="6037" xr:uid="{00000000-0005-0000-0000-0000F2170000}"/>
    <cellStyle name="Normal 5 2 2 4 2 4 3 2" xfId="14466" xr:uid="{DB9341A6-DA1D-4211-B9A8-87D98BA2BC4B}"/>
    <cellStyle name="Normal 5 2 2 4 2 4 3 3" xfId="22894" xr:uid="{27D7D6D8-CFC1-4720-9EFB-FB1ADEB7347A}"/>
    <cellStyle name="Normal 5 2 2 4 2 4 4" xfId="10248" xr:uid="{E07064BF-CC3E-483E-B018-4265FDFD3633}"/>
    <cellStyle name="Normal 5 2 2 4 2 4 5" xfId="18677" xr:uid="{4B64D35D-8B19-41A5-993F-B63F3A50DCD2}"/>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2 2 2" xfId="17024" xr:uid="{2E14FC42-6646-4993-BB9C-7F66B3C7F845}"/>
    <cellStyle name="Normal 5 2 2 4 2 5 2 2 3" xfId="25452" xr:uid="{AC3D9299-77EA-4D3C-A6A4-4483EAEE9695}"/>
    <cellStyle name="Normal 5 2 2 4 2 5 2 3" xfId="12806" xr:uid="{E2D1C9DC-8274-4C7D-88E0-10411D02778C}"/>
    <cellStyle name="Normal 5 2 2 4 2 5 2 4" xfId="21235" xr:uid="{443EB632-DE6F-4DA3-9AF4-3AB18FB34B38}"/>
    <cellStyle name="Normal 5 2 2 4 2 5 3" xfId="6450" xr:uid="{00000000-0005-0000-0000-0000F6170000}"/>
    <cellStyle name="Normal 5 2 2 4 2 5 3 2" xfId="14879" xr:uid="{3F962DE6-47F8-4DAE-8ABA-2483138DF3E1}"/>
    <cellStyle name="Normal 5 2 2 4 2 5 3 3" xfId="23307" xr:uid="{D3DC1969-453F-43D7-AE7A-303CDEEA3297}"/>
    <cellStyle name="Normal 5 2 2 4 2 5 4" xfId="10661" xr:uid="{B09945CF-0E26-4095-B5A2-6C87671AF2DD}"/>
    <cellStyle name="Normal 5 2 2 4 2 5 5" xfId="19090" xr:uid="{876E3CFD-AC3F-46E8-B365-5FD1C0B1C522}"/>
    <cellStyle name="Normal 5 2 2 4 2 6" xfId="2578" xr:uid="{00000000-0005-0000-0000-0000F7170000}"/>
    <cellStyle name="Normal 5 2 2 4 2 6 2" xfId="6863" xr:uid="{00000000-0005-0000-0000-0000F8170000}"/>
    <cellStyle name="Normal 5 2 2 4 2 6 2 2" xfId="15292" xr:uid="{66F218D3-C0F7-458F-A93C-11EC8754CCAD}"/>
    <cellStyle name="Normal 5 2 2 4 2 6 2 3" xfId="23720" xr:uid="{462AD5A0-3087-4BDF-9D83-63FB16B17B8C}"/>
    <cellStyle name="Normal 5 2 2 4 2 6 3" xfId="11074" xr:uid="{C8001BDA-12E0-4D08-A462-1B1CF7F29949}"/>
    <cellStyle name="Normal 5 2 2 4 2 6 4" xfId="19503" xr:uid="{19770B14-D293-4D8A-8B12-28C6D441610E}"/>
    <cellStyle name="Normal 5 2 2 4 2 7" xfId="4798" xr:uid="{00000000-0005-0000-0000-0000F9170000}"/>
    <cellStyle name="Normal 5 2 2 4 2 7 2" xfId="13227" xr:uid="{0D4A818A-7DFC-4455-8C03-F72E230E5ABB}"/>
    <cellStyle name="Normal 5 2 2 4 2 7 3" xfId="21655" xr:uid="{1A5B750F-A072-4C6B-B302-6E951B288E7F}"/>
    <cellStyle name="Normal 5 2 2 4 2 8" xfId="9009" xr:uid="{3C2FAAE4-1073-463D-8A02-302E82EC7651}"/>
    <cellStyle name="Normal 5 2 2 4 2 9" xfId="17438" xr:uid="{F39B5FF6-6324-47C6-9E30-ABDFDD2359DB}"/>
    <cellStyle name="Normal 5 2 2 4 3" xfId="896" xr:uid="{00000000-0005-0000-0000-0000FA170000}"/>
    <cellStyle name="Normal 5 2 2 4 3 2" xfId="3131" xr:uid="{00000000-0005-0000-0000-0000FB170000}"/>
    <cellStyle name="Normal 5 2 2 4 3 2 2" xfId="7355" xr:uid="{00000000-0005-0000-0000-0000FC170000}"/>
    <cellStyle name="Normal 5 2 2 4 3 2 2 2" xfId="15784" xr:uid="{A14D5A02-43BF-4153-8E0D-12E722FC14B6}"/>
    <cellStyle name="Normal 5 2 2 4 3 2 2 3" xfId="24212" xr:uid="{920B77A1-C537-4A46-A923-50AC3049B5F0}"/>
    <cellStyle name="Normal 5 2 2 4 3 2 3" xfId="11566" xr:uid="{FDD909D4-6DAE-4483-8D4F-015F65CCC0FA}"/>
    <cellStyle name="Normal 5 2 2 4 3 2 4" xfId="19995" xr:uid="{CF93F8A9-6BD6-4ADA-A558-BC0821C1AB09}"/>
    <cellStyle name="Normal 5 2 2 4 3 3" xfId="5210" xr:uid="{00000000-0005-0000-0000-0000FD170000}"/>
    <cellStyle name="Normal 5 2 2 4 3 3 2" xfId="13639" xr:uid="{A31F7082-9961-4F1A-920C-BAC25906B79D}"/>
    <cellStyle name="Normal 5 2 2 4 3 3 3" xfId="22067" xr:uid="{868F44A9-B89B-4F7E-9D76-AC02F6F1D384}"/>
    <cellStyle name="Normal 5 2 2 4 3 4" xfId="9421" xr:uid="{ABB1C882-A25B-4016-9DF1-B9D8275A1842}"/>
    <cellStyle name="Normal 5 2 2 4 3 5" xfId="17850" xr:uid="{F89F2826-8ADB-49F2-90DC-B9E45BD3A323}"/>
    <cellStyle name="Normal 5 2 2 4 4" xfId="1314" xr:uid="{00000000-0005-0000-0000-0000FE170000}"/>
    <cellStyle name="Normal 5 2 2 4 4 2" xfId="3544" xr:uid="{00000000-0005-0000-0000-0000FF170000}"/>
    <cellStyle name="Normal 5 2 2 4 4 2 2" xfId="7768" xr:uid="{00000000-0005-0000-0000-000000180000}"/>
    <cellStyle name="Normal 5 2 2 4 4 2 2 2" xfId="16197" xr:uid="{09022ECC-BA8B-4DF4-89C5-65FCB9C80841}"/>
    <cellStyle name="Normal 5 2 2 4 4 2 2 3" xfId="24625" xr:uid="{2ECE9D8F-1917-490A-A8D0-C8D0781F7801}"/>
    <cellStyle name="Normal 5 2 2 4 4 2 3" xfId="11979" xr:uid="{1E5D5675-69EF-45BB-BC5D-7373380444C3}"/>
    <cellStyle name="Normal 5 2 2 4 4 2 4" xfId="20408" xr:uid="{EF649187-FEFD-4F5A-81D6-9E3B23016468}"/>
    <cellStyle name="Normal 5 2 2 4 4 3" xfId="5623" xr:uid="{00000000-0005-0000-0000-000001180000}"/>
    <cellStyle name="Normal 5 2 2 4 4 3 2" xfId="14052" xr:uid="{68AA092E-A2A2-4F2A-BCD8-DC2CCE717D6A}"/>
    <cellStyle name="Normal 5 2 2 4 4 3 3" xfId="22480" xr:uid="{56419D4A-0ED1-4082-A2D3-A7718C8693A4}"/>
    <cellStyle name="Normal 5 2 2 4 4 4" xfId="9834" xr:uid="{60B27EFE-7681-41E3-A25A-B53318522F8B}"/>
    <cellStyle name="Normal 5 2 2 4 4 5" xfId="18263" xr:uid="{1AC48315-A055-486F-9A93-7030F6F369AE}"/>
    <cellStyle name="Normal 5 2 2 4 5" xfId="1727" xr:uid="{00000000-0005-0000-0000-000002180000}"/>
    <cellStyle name="Normal 5 2 2 4 5 2" xfId="3957" xr:uid="{00000000-0005-0000-0000-000003180000}"/>
    <cellStyle name="Normal 5 2 2 4 5 2 2" xfId="8181" xr:uid="{00000000-0005-0000-0000-000004180000}"/>
    <cellStyle name="Normal 5 2 2 4 5 2 2 2" xfId="16610" xr:uid="{86536445-6B65-4B4B-9593-D15785EB97C8}"/>
    <cellStyle name="Normal 5 2 2 4 5 2 2 3" xfId="25038" xr:uid="{6C501679-8A1E-4BF5-B5E0-5464B23C792F}"/>
    <cellStyle name="Normal 5 2 2 4 5 2 3" xfId="12392" xr:uid="{CEEC221B-F0A9-44DC-8911-3D07AF7B50C3}"/>
    <cellStyle name="Normal 5 2 2 4 5 2 4" xfId="20821" xr:uid="{33EC494E-692A-463B-AAE1-B07584277C17}"/>
    <cellStyle name="Normal 5 2 2 4 5 3" xfId="6036" xr:uid="{00000000-0005-0000-0000-000005180000}"/>
    <cellStyle name="Normal 5 2 2 4 5 3 2" xfId="14465" xr:uid="{D3448DB7-ECAD-4C28-BC5D-C47DDEEEFD2F}"/>
    <cellStyle name="Normal 5 2 2 4 5 3 3" xfId="22893" xr:uid="{974531F8-A8ED-4999-A620-859E88CAC6A5}"/>
    <cellStyle name="Normal 5 2 2 4 5 4" xfId="10247" xr:uid="{FAE67E8D-857D-47D5-B3BA-BAA725318F93}"/>
    <cellStyle name="Normal 5 2 2 4 5 5" xfId="18676" xr:uid="{8728592F-D808-4595-A7C0-91BB46018980}"/>
    <cellStyle name="Normal 5 2 2 4 6" xfId="2141" xr:uid="{00000000-0005-0000-0000-000006180000}"/>
    <cellStyle name="Normal 5 2 2 4 6 2" xfId="4370" xr:uid="{00000000-0005-0000-0000-000007180000}"/>
    <cellStyle name="Normal 5 2 2 4 6 2 2" xfId="8594" xr:uid="{00000000-0005-0000-0000-000008180000}"/>
    <cellStyle name="Normal 5 2 2 4 6 2 2 2" xfId="17023" xr:uid="{88FACC75-9E65-480F-8D3F-64F0FC118C7B}"/>
    <cellStyle name="Normal 5 2 2 4 6 2 2 3" xfId="25451" xr:uid="{2C3EE0DB-3063-4100-B18C-0FFA84064434}"/>
    <cellStyle name="Normal 5 2 2 4 6 2 3" xfId="12805" xr:uid="{AC081E61-C638-4556-82E3-CCC86E752C91}"/>
    <cellStyle name="Normal 5 2 2 4 6 2 4" xfId="21234" xr:uid="{C040503F-B24C-4AD3-99A6-BDA6DA006DF1}"/>
    <cellStyle name="Normal 5 2 2 4 6 3" xfId="6449" xr:uid="{00000000-0005-0000-0000-000009180000}"/>
    <cellStyle name="Normal 5 2 2 4 6 3 2" xfId="14878" xr:uid="{E90BC3E5-A734-48ED-8537-2FC4C1C21787}"/>
    <cellStyle name="Normal 5 2 2 4 6 3 3" xfId="23306" xr:uid="{BB5C0101-50BD-4EE8-8BCA-0A6D7F6AD610}"/>
    <cellStyle name="Normal 5 2 2 4 6 4" xfId="10660" xr:uid="{8376C001-BD16-4846-A70E-2C18910BE7CA}"/>
    <cellStyle name="Normal 5 2 2 4 6 5" xfId="19089" xr:uid="{7C6D7691-F5D6-4A35-B30E-C6D95678F1F9}"/>
    <cellStyle name="Normal 5 2 2 4 7" xfId="2577" xr:uid="{00000000-0005-0000-0000-00000A180000}"/>
    <cellStyle name="Normal 5 2 2 4 7 2" xfId="6862" xr:uid="{00000000-0005-0000-0000-00000B180000}"/>
    <cellStyle name="Normal 5 2 2 4 7 2 2" xfId="15291" xr:uid="{997C037B-6602-4B27-B421-D72667D5C91C}"/>
    <cellStyle name="Normal 5 2 2 4 7 2 3" xfId="23719" xr:uid="{E630F67A-CF24-483A-AB89-D7E98995D115}"/>
    <cellStyle name="Normal 5 2 2 4 7 3" xfId="11073" xr:uid="{A49F6471-6838-4409-B8B3-E934D17EA010}"/>
    <cellStyle name="Normal 5 2 2 4 7 4" xfId="19502" xr:uid="{2A863F46-5EC8-4BA7-A576-D65063CF709F}"/>
    <cellStyle name="Normal 5 2 2 4 8" xfId="4797" xr:uid="{00000000-0005-0000-0000-00000C180000}"/>
    <cellStyle name="Normal 5 2 2 4 8 2" xfId="13226" xr:uid="{EC32D399-D64C-4D6A-80A5-309CDB676960}"/>
    <cellStyle name="Normal 5 2 2 4 8 3" xfId="21654" xr:uid="{85ED6D36-F2ED-4BD3-AA85-AECF9DD40E98}"/>
    <cellStyle name="Normal 5 2 2 4 9" xfId="9008" xr:uid="{EDD2F79E-9E65-4B36-830D-C73F9EA4B1A9}"/>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2 2 2" xfId="15786" xr:uid="{AE445F1F-A18C-4E8B-86B5-D86D3E0C6F7A}"/>
    <cellStyle name="Normal 5 2 2 5 2 2 2 3" xfId="24214" xr:uid="{96E6427C-3F01-43FD-903D-C4292AC905EE}"/>
    <cellStyle name="Normal 5 2 2 5 2 2 3" xfId="11568" xr:uid="{AF4B2B1F-99F3-4C1F-93EF-344BFC7428FD}"/>
    <cellStyle name="Normal 5 2 2 5 2 2 4" xfId="19997" xr:uid="{314D10DD-15DE-41AB-B4AA-F474E1DE3799}"/>
    <cellStyle name="Normal 5 2 2 5 2 3" xfId="5212" xr:uid="{00000000-0005-0000-0000-000011180000}"/>
    <cellStyle name="Normal 5 2 2 5 2 3 2" xfId="13641" xr:uid="{5A65E242-18EB-4C2B-A927-26F050822040}"/>
    <cellStyle name="Normal 5 2 2 5 2 3 3" xfId="22069" xr:uid="{8584D421-4796-45BE-A33F-B7A18EFEF489}"/>
    <cellStyle name="Normal 5 2 2 5 2 4" xfId="9423" xr:uid="{FB3A1C1B-120B-4512-ABFE-1D76B3B9CF61}"/>
    <cellStyle name="Normal 5 2 2 5 2 5" xfId="17852" xr:uid="{5033B7FA-82AB-473A-A266-3A8CEDBA7771}"/>
    <cellStyle name="Normal 5 2 2 5 3" xfId="1316" xr:uid="{00000000-0005-0000-0000-000012180000}"/>
    <cellStyle name="Normal 5 2 2 5 3 2" xfId="3546" xr:uid="{00000000-0005-0000-0000-000013180000}"/>
    <cellStyle name="Normal 5 2 2 5 3 2 2" xfId="7770" xr:uid="{00000000-0005-0000-0000-000014180000}"/>
    <cellStyle name="Normal 5 2 2 5 3 2 2 2" xfId="16199" xr:uid="{D1A47EE5-F3B4-4D3D-A59E-A730A5A13FA5}"/>
    <cellStyle name="Normal 5 2 2 5 3 2 2 3" xfId="24627" xr:uid="{948319A0-2A57-47F3-B892-06902C9BFD00}"/>
    <cellStyle name="Normal 5 2 2 5 3 2 3" xfId="11981" xr:uid="{78FC8D7A-6429-4AC3-BF3E-36A17BF89FD5}"/>
    <cellStyle name="Normal 5 2 2 5 3 2 4" xfId="20410" xr:uid="{27DA5A60-F5B3-4705-AC3B-27AB1BA23446}"/>
    <cellStyle name="Normal 5 2 2 5 3 3" xfId="5625" xr:uid="{00000000-0005-0000-0000-000015180000}"/>
    <cellStyle name="Normal 5 2 2 5 3 3 2" xfId="14054" xr:uid="{30BC5BD6-A422-4309-A6C7-E1DD372323E8}"/>
    <cellStyle name="Normal 5 2 2 5 3 3 3" xfId="22482" xr:uid="{69AC0AC4-EED0-4FE0-AF8B-7523ABE7B1EA}"/>
    <cellStyle name="Normal 5 2 2 5 3 4" xfId="9836" xr:uid="{7DBC880D-CE67-482C-9190-82311BC78026}"/>
    <cellStyle name="Normal 5 2 2 5 3 5" xfId="18265" xr:uid="{2DA5A868-A2D1-4E99-A976-DC5041473ECF}"/>
    <cellStyle name="Normal 5 2 2 5 4" xfId="1729" xr:uid="{00000000-0005-0000-0000-000016180000}"/>
    <cellStyle name="Normal 5 2 2 5 4 2" xfId="3959" xr:uid="{00000000-0005-0000-0000-000017180000}"/>
    <cellStyle name="Normal 5 2 2 5 4 2 2" xfId="8183" xr:uid="{00000000-0005-0000-0000-000018180000}"/>
    <cellStyle name="Normal 5 2 2 5 4 2 2 2" xfId="16612" xr:uid="{2C669980-C828-496F-9D4D-0A88D65B76E3}"/>
    <cellStyle name="Normal 5 2 2 5 4 2 2 3" xfId="25040" xr:uid="{51AA8132-1D7C-4FAC-A8A9-5CF1AE49AAD3}"/>
    <cellStyle name="Normal 5 2 2 5 4 2 3" xfId="12394" xr:uid="{3AD97C23-4CB1-41A8-9353-3A91C71F2802}"/>
    <cellStyle name="Normal 5 2 2 5 4 2 4" xfId="20823" xr:uid="{265E37BC-26DA-4868-9F4F-51C37566D194}"/>
    <cellStyle name="Normal 5 2 2 5 4 3" xfId="6038" xr:uid="{00000000-0005-0000-0000-000019180000}"/>
    <cellStyle name="Normal 5 2 2 5 4 3 2" xfId="14467" xr:uid="{831940CE-C088-4D98-A656-B5AC0B5D42FC}"/>
    <cellStyle name="Normal 5 2 2 5 4 3 3" xfId="22895" xr:uid="{21FEFDAF-BD71-4FFE-8D2C-AFD3C0F67396}"/>
    <cellStyle name="Normal 5 2 2 5 4 4" xfId="10249" xr:uid="{FF923C8D-D7BC-4868-94EC-7865B67C53FC}"/>
    <cellStyle name="Normal 5 2 2 5 4 5" xfId="18678" xr:uid="{2A333796-D200-436E-AEDA-2CD0D758CB68}"/>
    <cellStyle name="Normal 5 2 2 5 5" xfId="2143" xr:uid="{00000000-0005-0000-0000-00001A180000}"/>
    <cellStyle name="Normal 5 2 2 5 5 2" xfId="4372" xr:uid="{00000000-0005-0000-0000-00001B180000}"/>
    <cellStyle name="Normal 5 2 2 5 5 2 2" xfId="8596" xr:uid="{00000000-0005-0000-0000-00001C180000}"/>
    <cellStyle name="Normal 5 2 2 5 5 2 2 2" xfId="17025" xr:uid="{027DC4EF-36F3-413C-BE30-3B0257FBBB9F}"/>
    <cellStyle name="Normal 5 2 2 5 5 2 2 3" xfId="25453" xr:uid="{B3D53BD1-9613-454A-847A-F6763F61A858}"/>
    <cellStyle name="Normal 5 2 2 5 5 2 3" xfId="12807" xr:uid="{9757F6B5-9C6C-46C6-B66F-21F0E6D237F7}"/>
    <cellStyle name="Normal 5 2 2 5 5 2 4" xfId="21236" xr:uid="{8A0E0D3B-3685-4903-805C-6FB1D7553CE2}"/>
    <cellStyle name="Normal 5 2 2 5 5 3" xfId="6451" xr:uid="{00000000-0005-0000-0000-00001D180000}"/>
    <cellStyle name="Normal 5 2 2 5 5 3 2" xfId="14880" xr:uid="{BC16D79E-6C83-411F-B00D-5D3E71A3A1DB}"/>
    <cellStyle name="Normal 5 2 2 5 5 3 3" xfId="23308" xr:uid="{41808F70-4087-438A-A525-A4291E9180DD}"/>
    <cellStyle name="Normal 5 2 2 5 5 4" xfId="10662" xr:uid="{6A978A52-437C-44EC-8774-0E4E94052C35}"/>
    <cellStyle name="Normal 5 2 2 5 5 5" xfId="19091" xr:uid="{44C2C878-2763-41DB-9CDC-69CC3468E1C2}"/>
    <cellStyle name="Normal 5 2 2 5 6" xfId="2579" xr:uid="{00000000-0005-0000-0000-00001E180000}"/>
    <cellStyle name="Normal 5 2 2 5 6 2" xfId="6864" xr:uid="{00000000-0005-0000-0000-00001F180000}"/>
    <cellStyle name="Normal 5 2 2 5 6 2 2" xfId="15293" xr:uid="{AD73E624-4042-45BD-8723-58F6FF892AB8}"/>
    <cellStyle name="Normal 5 2 2 5 6 2 3" xfId="23721" xr:uid="{553DC135-4319-40FA-8152-B4B89C439C7B}"/>
    <cellStyle name="Normal 5 2 2 5 6 3" xfId="11075" xr:uid="{28D616B4-A30C-460B-B37B-29B60FD5D447}"/>
    <cellStyle name="Normal 5 2 2 5 6 4" xfId="19504" xr:uid="{AE2BFD66-C055-4317-80AD-5009D6838DB5}"/>
    <cellStyle name="Normal 5 2 2 5 7" xfId="4799" xr:uid="{00000000-0005-0000-0000-000020180000}"/>
    <cellStyle name="Normal 5 2 2 5 7 2" xfId="13228" xr:uid="{746E2B13-94FA-44BE-9388-9C36A482253D}"/>
    <cellStyle name="Normal 5 2 2 5 7 3" xfId="21656" xr:uid="{622B2046-8B3A-47EC-AA62-13883B236D4E}"/>
    <cellStyle name="Normal 5 2 2 5 8" xfId="9010" xr:uid="{968B6C73-46B3-4904-A365-5066B7150DB4}"/>
    <cellStyle name="Normal 5 2 2 5 9" xfId="17439" xr:uid="{C3BFC9AF-572C-4FC8-94A0-46702CC11FEC}"/>
    <cellStyle name="Normal 5 2 2 6" xfId="883" xr:uid="{00000000-0005-0000-0000-000021180000}"/>
    <cellStyle name="Normal 5 2 2 6 2" xfId="3118" xr:uid="{00000000-0005-0000-0000-000022180000}"/>
    <cellStyle name="Normal 5 2 2 6 2 2" xfId="7342" xr:uid="{00000000-0005-0000-0000-000023180000}"/>
    <cellStyle name="Normal 5 2 2 6 2 2 2" xfId="15771" xr:uid="{01F4089B-E312-46DE-8657-021C7853A0B6}"/>
    <cellStyle name="Normal 5 2 2 6 2 2 3" xfId="24199" xr:uid="{03FE2405-B7EB-49EC-A69B-68F862D8F53C}"/>
    <cellStyle name="Normal 5 2 2 6 2 3" xfId="11553" xr:uid="{0C880D8D-5798-4773-BED9-891113563C62}"/>
    <cellStyle name="Normal 5 2 2 6 2 4" xfId="19982" xr:uid="{CAB88D0A-02B4-405B-8630-AE0CE076F070}"/>
    <cellStyle name="Normal 5 2 2 6 3" xfId="5197" xr:uid="{00000000-0005-0000-0000-000024180000}"/>
    <cellStyle name="Normal 5 2 2 6 3 2" xfId="13626" xr:uid="{95D6C314-5F0B-4209-9239-276F026C56D3}"/>
    <cellStyle name="Normal 5 2 2 6 3 3" xfId="22054" xr:uid="{09A53279-E0F4-4E94-81F1-FEE8A7F8FF68}"/>
    <cellStyle name="Normal 5 2 2 6 4" xfId="9408" xr:uid="{4FFA0AF1-D033-496C-9407-06D2BA1D07D0}"/>
    <cellStyle name="Normal 5 2 2 6 5" xfId="17837" xr:uid="{2D9262DF-A279-4723-8BB3-80EEF05DCC7E}"/>
    <cellStyle name="Normal 5 2 2 7" xfId="1301" xr:uid="{00000000-0005-0000-0000-000025180000}"/>
    <cellStyle name="Normal 5 2 2 7 2" xfId="3531" xr:uid="{00000000-0005-0000-0000-000026180000}"/>
    <cellStyle name="Normal 5 2 2 7 2 2" xfId="7755" xr:uid="{00000000-0005-0000-0000-000027180000}"/>
    <cellStyle name="Normal 5 2 2 7 2 2 2" xfId="16184" xr:uid="{0101502F-DF76-4398-ACF2-E2B0FB5EE6E2}"/>
    <cellStyle name="Normal 5 2 2 7 2 2 3" xfId="24612" xr:uid="{E2DF2571-618C-405A-BC77-E45DC0D95D74}"/>
    <cellStyle name="Normal 5 2 2 7 2 3" xfId="11966" xr:uid="{28ECF43F-379A-43CB-A8A0-875149D59623}"/>
    <cellStyle name="Normal 5 2 2 7 2 4" xfId="20395" xr:uid="{71CB1104-DA8E-451C-ACA6-1240DD90E80C}"/>
    <cellStyle name="Normal 5 2 2 7 3" xfId="5610" xr:uid="{00000000-0005-0000-0000-000028180000}"/>
    <cellStyle name="Normal 5 2 2 7 3 2" xfId="14039" xr:uid="{9F52DD68-C2A6-47C4-A0C8-49874757848E}"/>
    <cellStyle name="Normal 5 2 2 7 3 3" xfId="22467" xr:uid="{9263AA4D-27C1-4B16-B0EE-84E73AF0F5E0}"/>
    <cellStyle name="Normal 5 2 2 7 4" xfId="9821" xr:uid="{190FC4B7-AA5B-465B-9D8C-7151A833B7D5}"/>
    <cellStyle name="Normal 5 2 2 7 5" xfId="18250" xr:uid="{DD7FDDA0-654A-4704-81B8-A80AF9A883DA}"/>
    <cellStyle name="Normal 5 2 2 8" xfId="1714" xr:uid="{00000000-0005-0000-0000-000029180000}"/>
    <cellStyle name="Normal 5 2 2 8 2" xfId="3944" xr:uid="{00000000-0005-0000-0000-00002A180000}"/>
    <cellStyle name="Normal 5 2 2 8 2 2" xfId="8168" xr:uid="{00000000-0005-0000-0000-00002B180000}"/>
    <cellStyle name="Normal 5 2 2 8 2 2 2" xfId="16597" xr:uid="{E6925EC7-83EB-480A-AE88-D2678FF2F1E7}"/>
    <cellStyle name="Normal 5 2 2 8 2 2 3" xfId="25025" xr:uid="{F3924D5E-F132-4C30-B5D3-29112C74BC57}"/>
    <cellStyle name="Normal 5 2 2 8 2 3" xfId="12379" xr:uid="{AE0AD116-3710-480D-B1A2-77084B125AE7}"/>
    <cellStyle name="Normal 5 2 2 8 2 4" xfId="20808" xr:uid="{A7F93D85-2281-499B-B754-CCE69BFD8069}"/>
    <cellStyle name="Normal 5 2 2 8 3" xfId="6023" xr:uid="{00000000-0005-0000-0000-00002C180000}"/>
    <cellStyle name="Normal 5 2 2 8 3 2" xfId="14452" xr:uid="{822988F7-7B28-4E94-B4BD-0435042692FA}"/>
    <cellStyle name="Normal 5 2 2 8 3 3" xfId="22880" xr:uid="{719E43C1-4F2D-4742-BADD-7F258E41F8E9}"/>
    <cellStyle name="Normal 5 2 2 8 4" xfId="10234" xr:uid="{FBC1764D-A39F-40AB-8A0D-0BBA20260968}"/>
    <cellStyle name="Normal 5 2 2 8 5" xfId="18663" xr:uid="{1AA02939-DD38-4CFB-87F1-CCD4806BBC23}"/>
    <cellStyle name="Normal 5 2 2 9" xfId="2128" xr:uid="{00000000-0005-0000-0000-00002D180000}"/>
    <cellStyle name="Normal 5 2 2 9 2" xfId="4357" xr:uid="{00000000-0005-0000-0000-00002E180000}"/>
    <cellStyle name="Normal 5 2 2 9 2 2" xfId="8581" xr:uid="{00000000-0005-0000-0000-00002F180000}"/>
    <cellStyle name="Normal 5 2 2 9 2 2 2" xfId="17010" xr:uid="{D8DB1F69-5EDC-43C0-8B12-A13A37F57DA4}"/>
    <cellStyle name="Normal 5 2 2 9 2 2 3" xfId="25438" xr:uid="{CD9F4A56-1C37-4D26-84AF-F14C8782A573}"/>
    <cellStyle name="Normal 5 2 2 9 2 3" xfId="12792" xr:uid="{D902860E-F88C-42B0-B694-B7FB5FD3BF7E}"/>
    <cellStyle name="Normal 5 2 2 9 2 4" xfId="21221" xr:uid="{6D36C3F0-FC9E-4204-98D2-D9214AEB9076}"/>
    <cellStyle name="Normal 5 2 2 9 3" xfId="6436" xr:uid="{00000000-0005-0000-0000-000030180000}"/>
    <cellStyle name="Normal 5 2 2 9 3 2" xfId="14865" xr:uid="{EE3F432F-0A3F-4E67-97D4-5DE6D6FFE16A}"/>
    <cellStyle name="Normal 5 2 2 9 3 3" xfId="23293" xr:uid="{F916A771-1C96-491B-8E96-BA39531A2430}"/>
    <cellStyle name="Normal 5 2 2 9 4" xfId="10647" xr:uid="{87B05C8A-0F09-4D80-9ACD-3DE3A0B9821B}"/>
    <cellStyle name="Normal 5 2 2 9 5" xfId="19076" xr:uid="{A63C5172-7A99-4D63-AC93-54B92AE19197}"/>
    <cellStyle name="Normal 5 2 3" xfId="424" xr:uid="{00000000-0005-0000-0000-000031180000}"/>
    <cellStyle name="Normal 5 2 3 10" xfId="4800" xr:uid="{00000000-0005-0000-0000-000032180000}"/>
    <cellStyle name="Normal 5 2 3 10 2" xfId="13229" xr:uid="{19A61568-BD50-4A60-8C73-B818E0BE87FF}"/>
    <cellStyle name="Normal 5 2 3 10 3" xfId="21657" xr:uid="{F269CDFC-114A-4880-8A17-5D97048F1827}"/>
    <cellStyle name="Normal 5 2 3 11" xfId="9011" xr:uid="{2CC18C21-0932-4659-A03F-3651A6BDD4F1}"/>
    <cellStyle name="Normal 5 2 3 12" xfId="17440" xr:uid="{A05D78BD-ED95-42C9-9DC3-828D75AEAE77}"/>
    <cellStyle name="Normal 5 2 3 2" xfId="425" xr:uid="{00000000-0005-0000-0000-000033180000}"/>
    <cellStyle name="Normal 5 2 3 2 10" xfId="9012" xr:uid="{21879E7B-87D4-4BB0-9D9C-8A74885AB95D}"/>
    <cellStyle name="Normal 5 2 3 2 11" xfId="17441" xr:uid="{BD02B490-64CE-47DA-8E87-5148803D227A}"/>
    <cellStyle name="Normal 5 2 3 2 2" xfId="426" xr:uid="{00000000-0005-0000-0000-000034180000}"/>
    <cellStyle name="Normal 5 2 3 2 2 10" xfId="17442" xr:uid="{5709074B-5252-4CFB-8AF9-37E6FF599E6F}"/>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2 2 2" xfId="15790" xr:uid="{FA1A7A98-A63E-46BC-B46E-B1A4D9733532}"/>
    <cellStyle name="Normal 5 2 3 2 2 2 2 2 2 3" xfId="24218" xr:uid="{E3ACFF1C-DB16-4250-9CCC-8DD66372B5E5}"/>
    <cellStyle name="Normal 5 2 3 2 2 2 2 2 3" xfId="11572" xr:uid="{101BDED5-A31F-489B-A24A-D4F515B4DE86}"/>
    <cellStyle name="Normal 5 2 3 2 2 2 2 2 4" xfId="20001" xr:uid="{A01C171E-55D9-499B-868C-22C9019A6514}"/>
    <cellStyle name="Normal 5 2 3 2 2 2 2 3" xfId="5216" xr:uid="{00000000-0005-0000-0000-000039180000}"/>
    <cellStyle name="Normal 5 2 3 2 2 2 2 3 2" xfId="13645" xr:uid="{A482C0A9-D7E1-488D-B8E4-15C19478A3C8}"/>
    <cellStyle name="Normal 5 2 3 2 2 2 2 3 3" xfId="22073" xr:uid="{5C323C72-9969-46C1-9706-EFAF48D8B173}"/>
    <cellStyle name="Normal 5 2 3 2 2 2 2 4" xfId="9427" xr:uid="{D7E4CD72-8932-4217-B96B-C36E49287230}"/>
    <cellStyle name="Normal 5 2 3 2 2 2 2 5" xfId="17856" xr:uid="{65D50FE9-814D-4153-A2E7-67334EC37B2C}"/>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2 2 2" xfId="16203" xr:uid="{141FAB02-0EE6-445D-BFFB-5501636E7C3F}"/>
    <cellStyle name="Normal 5 2 3 2 2 2 3 2 2 3" xfId="24631" xr:uid="{7F6688B9-7254-4B63-977D-136A17261FE0}"/>
    <cellStyle name="Normal 5 2 3 2 2 2 3 2 3" xfId="11985" xr:uid="{9405EF63-D942-4B6F-B86D-F69AFE5E4F7E}"/>
    <cellStyle name="Normal 5 2 3 2 2 2 3 2 4" xfId="20414" xr:uid="{AFB1F315-B505-4A12-B96A-1AB76DDA18AE}"/>
    <cellStyle name="Normal 5 2 3 2 2 2 3 3" xfId="5629" xr:uid="{00000000-0005-0000-0000-00003D180000}"/>
    <cellStyle name="Normal 5 2 3 2 2 2 3 3 2" xfId="14058" xr:uid="{76935915-0F41-49DD-907D-51A26381A238}"/>
    <cellStyle name="Normal 5 2 3 2 2 2 3 3 3" xfId="22486" xr:uid="{F8E3F36D-E472-43D1-BA1E-9167410C60C7}"/>
    <cellStyle name="Normal 5 2 3 2 2 2 3 4" xfId="9840" xr:uid="{8B930ACD-F3DE-4732-B922-073467E5DC9F}"/>
    <cellStyle name="Normal 5 2 3 2 2 2 3 5" xfId="18269" xr:uid="{9B25233B-D3AB-4983-A051-5589347C6EBE}"/>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2 2 2" xfId="16616" xr:uid="{D3D70F5B-A0DA-424F-B825-9D2AC74D31AA}"/>
    <cellStyle name="Normal 5 2 3 2 2 2 4 2 2 3" xfId="25044" xr:uid="{6430D6EA-6DE6-45A3-9E30-21B7A0521614}"/>
    <cellStyle name="Normal 5 2 3 2 2 2 4 2 3" xfId="12398" xr:uid="{BDA41478-583F-480F-A582-18CB364A44B1}"/>
    <cellStyle name="Normal 5 2 3 2 2 2 4 2 4" xfId="20827" xr:uid="{1239AAB1-96F8-48F3-97D4-9D2E7936DD02}"/>
    <cellStyle name="Normal 5 2 3 2 2 2 4 3" xfId="6042" xr:uid="{00000000-0005-0000-0000-000041180000}"/>
    <cellStyle name="Normal 5 2 3 2 2 2 4 3 2" xfId="14471" xr:uid="{F98034CA-FC3E-422B-AA1E-E77DD2DC5AA7}"/>
    <cellStyle name="Normal 5 2 3 2 2 2 4 3 3" xfId="22899" xr:uid="{50699874-DB1A-4ED9-A781-3AF82BBD618B}"/>
    <cellStyle name="Normal 5 2 3 2 2 2 4 4" xfId="10253" xr:uid="{95725A09-8DC2-426C-8B2E-C15C27CFC7A2}"/>
    <cellStyle name="Normal 5 2 3 2 2 2 4 5" xfId="18682" xr:uid="{B060A347-7C11-41B8-91C2-6B84EB99D6BC}"/>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2 2 2" xfId="17029" xr:uid="{E5C4C1E9-F447-40B8-B6C8-DA6A2C6729A3}"/>
    <cellStyle name="Normal 5 2 3 2 2 2 5 2 2 3" xfId="25457" xr:uid="{589E8267-6D89-4C01-8693-B9EDB4E5B3B4}"/>
    <cellStyle name="Normal 5 2 3 2 2 2 5 2 3" xfId="12811" xr:uid="{E91EDC60-6842-4395-B1FE-6DB7BBA3975E}"/>
    <cellStyle name="Normal 5 2 3 2 2 2 5 2 4" xfId="21240" xr:uid="{AC33B216-9BCC-4543-9AB4-FB78CE53FAC0}"/>
    <cellStyle name="Normal 5 2 3 2 2 2 5 3" xfId="6455" xr:uid="{00000000-0005-0000-0000-000045180000}"/>
    <cellStyle name="Normal 5 2 3 2 2 2 5 3 2" xfId="14884" xr:uid="{ABBD1846-1CF6-479D-AA76-E56DA95D2EB4}"/>
    <cellStyle name="Normal 5 2 3 2 2 2 5 3 3" xfId="23312" xr:uid="{D80C7340-C8F1-4F73-A487-849851FD73D3}"/>
    <cellStyle name="Normal 5 2 3 2 2 2 5 4" xfId="10666" xr:uid="{3797AFE4-738F-4D84-BBFF-254DE97DF05B}"/>
    <cellStyle name="Normal 5 2 3 2 2 2 5 5" xfId="19095" xr:uid="{B50B9EDA-2991-46F5-B6BE-D9417942B578}"/>
    <cellStyle name="Normal 5 2 3 2 2 2 6" xfId="2583" xr:uid="{00000000-0005-0000-0000-000046180000}"/>
    <cellStyle name="Normal 5 2 3 2 2 2 6 2" xfId="6868" xr:uid="{00000000-0005-0000-0000-000047180000}"/>
    <cellStyle name="Normal 5 2 3 2 2 2 6 2 2" xfId="15297" xr:uid="{0B5D7112-8C9E-445B-8E83-8E81E5E54713}"/>
    <cellStyle name="Normal 5 2 3 2 2 2 6 2 3" xfId="23725" xr:uid="{53AB1E4F-1AAE-4C89-8004-D9DB24100CC2}"/>
    <cellStyle name="Normal 5 2 3 2 2 2 6 3" xfId="11079" xr:uid="{97985BEF-ABB1-4981-B71A-67426C25A787}"/>
    <cellStyle name="Normal 5 2 3 2 2 2 6 4" xfId="19508" xr:uid="{B8F832C1-989F-48F7-8655-FD48EC629262}"/>
    <cellStyle name="Normal 5 2 3 2 2 2 7" xfId="4803" xr:uid="{00000000-0005-0000-0000-000048180000}"/>
    <cellStyle name="Normal 5 2 3 2 2 2 7 2" xfId="13232" xr:uid="{7CDB5328-C65C-4763-BB4A-96248628D347}"/>
    <cellStyle name="Normal 5 2 3 2 2 2 7 3" xfId="21660" xr:uid="{D25FE7B3-FE03-487C-BDEE-EB8D2F761622}"/>
    <cellStyle name="Normal 5 2 3 2 2 2 8" xfId="9014" xr:uid="{E0A15787-8E3A-4B55-9898-D62420136CEA}"/>
    <cellStyle name="Normal 5 2 3 2 2 2 9" xfId="17443" xr:uid="{3F0DA72A-2697-4340-8E09-9A1312D6DBF5}"/>
    <cellStyle name="Normal 5 2 3 2 2 3" xfId="901" xr:uid="{00000000-0005-0000-0000-000049180000}"/>
    <cellStyle name="Normal 5 2 3 2 2 3 2" xfId="3136" xr:uid="{00000000-0005-0000-0000-00004A180000}"/>
    <cellStyle name="Normal 5 2 3 2 2 3 2 2" xfId="7360" xr:uid="{00000000-0005-0000-0000-00004B180000}"/>
    <cellStyle name="Normal 5 2 3 2 2 3 2 2 2" xfId="15789" xr:uid="{7A68EF7B-F381-4B1B-A4AF-AF86FDDF91FB}"/>
    <cellStyle name="Normal 5 2 3 2 2 3 2 2 3" xfId="24217" xr:uid="{C0DC187C-F2DC-486D-8CE1-343C24F81EFC}"/>
    <cellStyle name="Normal 5 2 3 2 2 3 2 3" xfId="11571" xr:uid="{658B03EE-73DA-404C-B5C1-7E3BD4C23345}"/>
    <cellStyle name="Normal 5 2 3 2 2 3 2 4" xfId="20000" xr:uid="{B331E572-E415-4F0F-90C6-5CA3A192CDB9}"/>
    <cellStyle name="Normal 5 2 3 2 2 3 3" xfId="5215" xr:uid="{00000000-0005-0000-0000-00004C180000}"/>
    <cellStyle name="Normal 5 2 3 2 2 3 3 2" xfId="13644" xr:uid="{3291A7F6-0ADD-46C5-89DE-393F5DE1EB67}"/>
    <cellStyle name="Normal 5 2 3 2 2 3 3 3" xfId="22072" xr:uid="{AC069DF4-69CC-4018-ABC7-F78506EEA7FE}"/>
    <cellStyle name="Normal 5 2 3 2 2 3 4" xfId="9426" xr:uid="{10C26220-505A-425E-ABA8-393EF6946026}"/>
    <cellStyle name="Normal 5 2 3 2 2 3 5" xfId="17855" xr:uid="{DB0CC649-69AF-4745-AF17-BABE9E8CBFE9}"/>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2 2 2" xfId="16202" xr:uid="{F4857382-0917-41FF-A798-9A2DA7EBF824}"/>
    <cellStyle name="Normal 5 2 3 2 2 4 2 2 3" xfId="24630" xr:uid="{CDEB23D2-DFFE-44B3-9211-97B610B1FEDB}"/>
    <cellStyle name="Normal 5 2 3 2 2 4 2 3" xfId="11984" xr:uid="{C8590FEB-E7B4-47D0-B550-30B5A0F6A23C}"/>
    <cellStyle name="Normal 5 2 3 2 2 4 2 4" xfId="20413" xr:uid="{216EC67C-EB5A-451C-9682-9BCFB43BC63F}"/>
    <cellStyle name="Normal 5 2 3 2 2 4 3" xfId="5628" xr:uid="{00000000-0005-0000-0000-000050180000}"/>
    <cellStyle name="Normal 5 2 3 2 2 4 3 2" xfId="14057" xr:uid="{9801B7EA-30E1-4CE0-961F-84B191AE982C}"/>
    <cellStyle name="Normal 5 2 3 2 2 4 3 3" xfId="22485" xr:uid="{967E4F5F-CE9F-47AA-A14A-6F427EC75771}"/>
    <cellStyle name="Normal 5 2 3 2 2 4 4" xfId="9839" xr:uid="{3C894074-CEC3-4120-A3B8-30D029F91A3B}"/>
    <cellStyle name="Normal 5 2 3 2 2 4 5" xfId="18268" xr:uid="{A3FD65D1-29C7-423B-BB27-C7470411D5BA}"/>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2 2 2" xfId="16615" xr:uid="{925AA124-6934-423D-A0E6-AB7EFF7D1E57}"/>
    <cellStyle name="Normal 5 2 3 2 2 5 2 2 3" xfId="25043" xr:uid="{425A1527-AF06-4C21-BE84-ABD596BF5D1E}"/>
    <cellStyle name="Normal 5 2 3 2 2 5 2 3" xfId="12397" xr:uid="{1714E583-FB1E-470E-8F88-F3E49C100D76}"/>
    <cellStyle name="Normal 5 2 3 2 2 5 2 4" xfId="20826" xr:uid="{5824839E-14CB-4305-B983-A6ECE09CC5FE}"/>
    <cellStyle name="Normal 5 2 3 2 2 5 3" xfId="6041" xr:uid="{00000000-0005-0000-0000-000054180000}"/>
    <cellStyle name="Normal 5 2 3 2 2 5 3 2" xfId="14470" xr:uid="{BE8F8AE7-D467-4408-B8D2-E3759DA84394}"/>
    <cellStyle name="Normal 5 2 3 2 2 5 3 3" xfId="22898" xr:uid="{FB480C6D-FAA6-4066-9815-943D345BC964}"/>
    <cellStyle name="Normal 5 2 3 2 2 5 4" xfId="10252" xr:uid="{0255D6A0-F233-4CB4-814C-B4CD05CF80C2}"/>
    <cellStyle name="Normal 5 2 3 2 2 5 5" xfId="18681" xr:uid="{F0ED128E-2B9B-4294-942D-0C273C28F6E5}"/>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2 2 2" xfId="17028" xr:uid="{C4816E26-A432-48E4-BB3A-C504AA90C2BF}"/>
    <cellStyle name="Normal 5 2 3 2 2 6 2 2 3" xfId="25456" xr:uid="{BEE241E7-B32D-4759-8F10-038BCF75248A}"/>
    <cellStyle name="Normal 5 2 3 2 2 6 2 3" xfId="12810" xr:uid="{27EC855C-31CF-4269-807F-570DDBBFA3E7}"/>
    <cellStyle name="Normal 5 2 3 2 2 6 2 4" xfId="21239" xr:uid="{992B3300-5DED-45FB-B489-687EF58AFE38}"/>
    <cellStyle name="Normal 5 2 3 2 2 6 3" xfId="6454" xr:uid="{00000000-0005-0000-0000-000058180000}"/>
    <cellStyle name="Normal 5 2 3 2 2 6 3 2" xfId="14883" xr:uid="{C14E82C4-B2B2-4610-A0A8-46580838DCC6}"/>
    <cellStyle name="Normal 5 2 3 2 2 6 3 3" xfId="23311" xr:uid="{5721E5F6-7E76-449B-B4B7-F2DD44899491}"/>
    <cellStyle name="Normal 5 2 3 2 2 6 4" xfId="10665" xr:uid="{956DBD63-EB6E-4F8D-85CF-A1B00E54F548}"/>
    <cellStyle name="Normal 5 2 3 2 2 6 5" xfId="19094" xr:uid="{E5CB6270-C94B-46F3-AA10-AC379654F2A6}"/>
    <cellStyle name="Normal 5 2 3 2 2 7" xfId="2582" xr:uid="{00000000-0005-0000-0000-000059180000}"/>
    <cellStyle name="Normal 5 2 3 2 2 7 2" xfId="6867" xr:uid="{00000000-0005-0000-0000-00005A180000}"/>
    <cellStyle name="Normal 5 2 3 2 2 7 2 2" xfId="15296" xr:uid="{902EF1EB-BFB6-477A-A396-89BAB66EB21F}"/>
    <cellStyle name="Normal 5 2 3 2 2 7 2 3" xfId="23724" xr:uid="{13562D49-D837-49E3-90DB-6EC16B173937}"/>
    <cellStyle name="Normal 5 2 3 2 2 7 3" xfId="11078" xr:uid="{BAD9E4B6-B89E-4C2D-A9F4-15D022FC6916}"/>
    <cellStyle name="Normal 5 2 3 2 2 7 4" xfId="19507" xr:uid="{FEF6F5A8-3051-4DF8-BD3E-658607080F28}"/>
    <cellStyle name="Normal 5 2 3 2 2 8" xfId="4802" xr:uid="{00000000-0005-0000-0000-00005B180000}"/>
    <cellStyle name="Normal 5 2 3 2 2 8 2" xfId="13231" xr:uid="{B1F84424-7EC0-4BE7-A845-F04E95F53951}"/>
    <cellStyle name="Normal 5 2 3 2 2 8 3" xfId="21659" xr:uid="{8F8CD8E0-8C22-49E5-8BB4-D643097F187C}"/>
    <cellStyle name="Normal 5 2 3 2 2 9" xfId="9013" xr:uid="{86E97978-2914-4C99-9BDD-DED936EF9DD3}"/>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2 2 2" xfId="15791" xr:uid="{2178BF88-1658-4F6B-9063-55046C36DD33}"/>
    <cellStyle name="Normal 5 2 3 2 3 2 2 2 3" xfId="24219" xr:uid="{04ED944B-5BFB-4D9B-BEAE-04F3ECDB0495}"/>
    <cellStyle name="Normal 5 2 3 2 3 2 2 3" xfId="11573" xr:uid="{D9655713-BA3D-4DDF-A5B5-6C738B5998E9}"/>
    <cellStyle name="Normal 5 2 3 2 3 2 2 4" xfId="20002" xr:uid="{D787321F-F68E-4B64-A773-5564B6398794}"/>
    <cellStyle name="Normal 5 2 3 2 3 2 3" xfId="5217" xr:uid="{00000000-0005-0000-0000-000060180000}"/>
    <cellStyle name="Normal 5 2 3 2 3 2 3 2" xfId="13646" xr:uid="{166E350E-EAE1-4046-A13F-E249C194E9F7}"/>
    <cellStyle name="Normal 5 2 3 2 3 2 3 3" xfId="22074" xr:uid="{A1976A28-0CAD-4A0D-9609-4B37AD07A541}"/>
    <cellStyle name="Normal 5 2 3 2 3 2 4" xfId="9428" xr:uid="{B47D6DCE-CDA7-4161-A10A-826A00E9B57A}"/>
    <cellStyle name="Normal 5 2 3 2 3 2 5" xfId="17857" xr:uid="{A529AD85-0944-4FC9-BD5A-738039A47FFA}"/>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2 2 2" xfId="16204" xr:uid="{FA47BCA7-ABBB-4B7A-8F88-FBB060B0277C}"/>
    <cellStyle name="Normal 5 2 3 2 3 3 2 2 3" xfId="24632" xr:uid="{A779D387-F36E-488C-BC2E-27A0C5DF7D9C}"/>
    <cellStyle name="Normal 5 2 3 2 3 3 2 3" xfId="11986" xr:uid="{DC41E4E1-5BDE-42AC-9871-1FBF741CDED5}"/>
    <cellStyle name="Normal 5 2 3 2 3 3 2 4" xfId="20415" xr:uid="{D8B00498-CE7C-4432-9DB7-18C986B27422}"/>
    <cellStyle name="Normal 5 2 3 2 3 3 3" xfId="5630" xr:uid="{00000000-0005-0000-0000-000064180000}"/>
    <cellStyle name="Normal 5 2 3 2 3 3 3 2" xfId="14059" xr:uid="{0CCB20CE-E939-4CC0-8CF7-471D0F093AAB}"/>
    <cellStyle name="Normal 5 2 3 2 3 3 3 3" xfId="22487" xr:uid="{2510C486-2302-4A51-9530-C70600AF30F9}"/>
    <cellStyle name="Normal 5 2 3 2 3 3 4" xfId="9841" xr:uid="{63704221-1C63-4853-94CE-12F815B85DB5}"/>
    <cellStyle name="Normal 5 2 3 2 3 3 5" xfId="18270" xr:uid="{9E7CEC64-1438-4AE1-B6D6-01C4E34B764E}"/>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2 2 2" xfId="16617" xr:uid="{4416A5B9-FFB1-4CCC-B367-7CF3A34F0DDE}"/>
    <cellStyle name="Normal 5 2 3 2 3 4 2 2 3" xfId="25045" xr:uid="{0940A2FC-ABC5-4504-AD3F-247C7E7BE9A1}"/>
    <cellStyle name="Normal 5 2 3 2 3 4 2 3" xfId="12399" xr:uid="{3BFF1438-5A8A-46F0-80E9-6362D967FFDB}"/>
    <cellStyle name="Normal 5 2 3 2 3 4 2 4" xfId="20828" xr:uid="{2E607BEA-EFF3-4CF2-BAB2-0A45BD4194DE}"/>
    <cellStyle name="Normal 5 2 3 2 3 4 3" xfId="6043" xr:uid="{00000000-0005-0000-0000-000068180000}"/>
    <cellStyle name="Normal 5 2 3 2 3 4 3 2" xfId="14472" xr:uid="{75A4D727-E643-473B-8529-017490C7C669}"/>
    <cellStyle name="Normal 5 2 3 2 3 4 3 3" xfId="22900" xr:uid="{4E024012-265A-4EF7-8D6C-77EECE9F7D48}"/>
    <cellStyle name="Normal 5 2 3 2 3 4 4" xfId="10254" xr:uid="{6AC4B8B1-1465-4577-BD35-775374917B6F}"/>
    <cellStyle name="Normal 5 2 3 2 3 4 5" xfId="18683" xr:uid="{DD17C175-9618-4CA4-B12E-3A6773D17354}"/>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2 2 2" xfId="17030" xr:uid="{80D60932-F0EB-4561-B355-2300BFFB6EF9}"/>
    <cellStyle name="Normal 5 2 3 2 3 5 2 2 3" xfId="25458" xr:uid="{6FE13F95-944D-436E-9D93-CD4FBB2C04B1}"/>
    <cellStyle name="Normal 5 2 3 2 3 5 2 3" xfId="12812" xr:uid="{EAF8909B-614D-4173-A55D-D8253935F6BF}"/>
    <cellStyle name="Normal 5 2 3 2 3 5 2 4" xfId="21241" xr:uid="{C837FBCA-7518-405E-80DC-CEADA06AB74C}"/>
    <cellStyle name="Normal 5 2 3 2 3 5 3" xfId="6456" xr:uid="{00000000-0005-0000-0000-00006C180000}"/>
    <cellStyle name="Normal 5 2 3 2 3 5 3 2" xfId="14885" xr:uid="{50EBEBAF-B2DC-4EEE-906E-78BFDB966002}"/>
    <cellStyle name="Normal 5 2 3 2 3 5 3 3" xfId="23313" xr:uid="{8D8C9BED-4AD2-413D-B58E-8A7A76D83A7A}"/>
    <cellStyle name="Normal 5 2 3 2 3 5 4" xfId="10667" xr:uid="{DE0C53A7-4A15-489C-9FA5-3C2CE494C4A0}"/>
    <cellStyle name="Normal 5 2 3 2 3 5 5" xfId="19096" xr:uid="{B370531E-7C20-48E0-8A04-D22E2A370043}"/>
    <cellStyle name="Normal 5 2 3 2 3 6" xfId="2584" xr:uid="{00000000-0005-0000-0000-00006D180000}"/>
    <cellStyle name="Normal 5 2 3 2 3 6 2" xfId="6869" xr:uid="{00000000-0005-0000-0000-00006E180000}"/>
    <cellStyle name="Normal 5 2 3 2 3 6 2 2" xfId="15298" xr:uid="{585FA230-AF13-45D7-93C0-CCF91CACE314}"/>
    <cellStyle name="Normal 5 2 3 2 3 6 2 3" xfId="23726" xr:uid="{56D4FEE2-2648-4378-B8F2-AD134EFED423}"/>
    <cellStyle name="Normal 5 2 3 2 3 6 3" xfId="11080" xr:uid="{A4D3F17C-6E19-42C5-8589-D00012FE1AA1}"/>
    <cellStyle name="Normal 5 2 3 2 3 6 4" xfId="19509" xr:uid="{8BE1BDD9-6B74-4F5D-908C-25323277F8D2}"/>
    <cellStyle name="Normal 5 2 3 2 3 7" xfId="4804" xr:uid="{00000000-0005-0000-0000-00006F180000}"/>
    <cellStyle name="Normal 5 2 3 2 3 7 2" xfId="13233" xr:uid="{10DAEC28-F06F-49EA-BD75-16F7BDA24763}"/>
    <cellStyle name="Normal 5 2 3 2 3 7 3" xfId="21661" xr:uid="{66572635-D770-44C6-AF60-9C79659E57CE}"/>
    <cellStyle name="Normal 5 2 3 2 3 8" xfId="9015" xr:uid="{EFB83718-2245-4C9D-B15B-C7BE5E46C55F}"/>
    <cellStyle name="Normal 5 2 3 2 3 9" xfId="17444" xr:uid="{159D02BA-C088-4926-8F87-041954DBC13F}"/>
    <cellStyle name="Normal 5 2 3 2 4" xfId="900" xr:uid="{00000000-0005-0000-0000-000070180000}"/>
    <cellStyle name="Normal 5 2 3 2 4 2" xfId="3135" xr:uid="{00000000-0005-0000-0000-000071180000}"/>
    <cellStyle name="Normal 5 2 3 2 4 2 2" xfId="7359" xr:uid="{00000000-0005-0000-0000-000072180000}"/>
    <cellStyle name="Normal 5 2 3 2 4 2 2 2" xfId="15788" xr:uid="{B1EF2259-B867-4B3C-97E1-B1F0C98CEA2A}"/>
    <cellStyle name="Normal 5 2 3 2 4 2 2 3" xfId="24216" xr:uid="{D27CABF0-01C4-4672-BA59-455C4E957D16}"/>
    <cellStyle name="Normal 5 2 3 2 4 2 3" xfId="11570" xr:uid="{DD82C32B-7375-4990-90D1-46478B383948}"/>
    <cellStyle name="Normal 5 2 3 2 4 2 4" xfId="19999" xr:uid="{9E209894-2A75-43B4-A77E-FD5D479A28B1}"/>
    <cellStyle name="Normal 5 2 3 2 4 3" xfId="5214" xr:uid="{00000000-0005-0000-0000-000073180000}"/>
    <cellStyle name="Normal 5 2 3 2 4 3 2" xfId="13643" xr:uid="{0614FB30-7070-4B66-BF34-4F58F21B05CE}"/>
    <cellStyle name="Normal 5 2 3 2 4 3 3" xfId="22071" xr:uid="{D48EB2D7-0B39-4BF9-B026-8ABC72E4FEE2}"/>
    <cellStyle name="Normal 5 2 3 2 4 4" xfId="9425" xr:uid="{F2DD9CED-01B9-41D8-A8C1-F43F127E6ACC}"/>
    <cellStyle name="Normal 5 2 3 2 4 5" xfId="17854" xr:uid="{65772AF5-A7F8-4B06-AB70-01124D943F87}"/>
    <cellStyle name="Normal 5 2 3 2 5" xfId="1318" xr:uid="{00000000-0005-0000-0000-000074180000}"/>
    <cellStyle name="Normal 5 2 3 2 5 2" xfId="3548" xr:uid="{00000000-0005-0000-0000-000075180000}"/>
    <cellStyle name="Normal 5 2 3 2 5 2 2" xfId="7772" xr:uid="{00000000-0005-0000-0000-000076180000}"/>
    <cellStyle name="Normal 5 2 3 2 5 2 2 2" xfId="16201" xr:uid="{8254D4FC-C736-4057-A9CD-BC2463C792C1}"/>
    <cellStyle name="Normal 5 2 3 2 5 2 2 3" xfId="24629" xr:uid="{3A7B2E1B-607F-4F47-BF1B-8E67C245E888}"/>
    <cellStyle name="Normal 5 2 3 2 5 2 3" xfId="11983" xr:uid="{835BD254-51BA-4A32-A0AC-F2E1BF3B954A}"/>
    <cellStyle name="Normal 5 2 3 2 5 2 4" xfId="20412" xr:uid="{CBAC5758-E584-4BC4-BE19-221C97DE3EF5}"/>
    <cellStyle name="Normal 5 2 3 2 5 3" xfId="5627" xr:uid="{00000000-0005-0000-0000-000077180000}"/>
    <cellStyle name="Normal 5 2 3 2 5 3 2" xfId="14056" xr:uid="{AC1EAE1B-06F7-4877-A270-A0B6DC0B42D2}"/>
    <cellStyle name="Normal 5 2 3 2 5 3 3" xfId="22484" xr:uid="{A30B5BA3-9062-41BA-88DF-AABB002222DE}"/>
    <cellStyle name="Normal 5 2 3 2 5 4" xfId="9838" xr:uid="{28F314F3-E989-410A-8704-F30A46A2D7E5}"/>
    <cellStyle name="Normal 5 2 3 2 5 5" xfId="18267" xr:uid="{CDA8183A-1ECD-4E9C-91D7-864B0A5E750D}"/>
    <cellStyle name="Normal 5 2 3 2 6" xfId="1731" xr:uid="{00000000-0005-0000-0000-000078180000}"/>
    <cellStyle name="Normal 5 2 3 2 6 2" xfId="3961" xr:uid="{00000000-0005-0000-0000-000079180000}"/>
    <cellStyle name="Normal 5 2 3 2 6 2 2" xfId="8185" xr:uid="{00000000-0005-0000-0000-00007A180000}"/>
    <cellStyle name="Normal 5 2 3 2 6 2 2 2" xfId="16614" xr:uid="{85D04C35-809F-4673-9ABE-610D8EF2B4D8}"/>
    <cellStyle name="Normal 5 2 3 2 6 2 2 3" xfId="25042" xr:uid="{BBA8A11C-C381-42F3-9EA4-3194F75C42D1}"/>
    <cellStyle name="Normal 5 2 3 2 6 2 3" xfId="12396" xr:uid="{191A87E0-D5EE-4280-991A-04A64E104F13}"/>
    <cellStyle name="Normal 5 2 3 2 6 2 4" xfId="20825" xr:uid="{03FF76E7-E3D1-4B69-8C49-6F64A9BF7C2D}"/>
    <cellStyle name="Normal 5 2 3 2 6 3" xfId="6040" xr:uid="{00000000-0005-0000-0000-00007B180000}"/>
    <cellStyle name="Normal 5 2 3 2 6 3 2" xfId="14469" xr:uid="{7789EE57-3DF0-4F1C-9B17-82F7F1DB6229}"/>
    <cellStyle name="Normal 5 2 3 2 6 3 3" xfId="22897" xr:uid="{742ACA63-2265-4F06-9A16-3A33E61633E9}"/>
    <cellStyle name="Normal 5 2 3 2 6 4" xfId="10251" xr:uid="{A110ABE1-76DE-45E6-B520-363F2B4D6DA5}"/>
    <cellStyle name="Normal 5 2 3 2 6 5" xfId="18680" xr:uid="{95FD101E-93EB-497F-98A3-1219DA16B2C1}"/>
    <cellStyle name="Normal 5 2 3 2 7" xfId="2145" xr:uid="{00000000-0005-0000-0000-00007C180000}"/>
    <cellStyle name="Normal 5 2 3 2 7 2" xfId="4374" xr:uid="{00000000-0005-0000-0000-00007D180000}"/>
    <cellStyle name="Normal 5 2 3 2 7 2 2" xfId="8598" xr:uid="{00000000-0005-0000-0000-00007E180000}"/>
    <cellStyle name="Normal 5 2 3 2 7 2 2 2" xfId="17027" xr:uid="{1977CB23-49D4-4DE3-BFA1-C8DA6DE10859}"/>
    <cellStyle name="Normal 5 2 3 2 7 2 2 3" xfId="25455" xr:uid="{CCB25DF5-3B5F-4668-8FC1-2CDA7B696E6D}"/>
    <cellStyle name="Normal 5 2 3 2 7 2 3" xfId="12809" xr:uid="{4AB795AD-1010-4A81-954B-C5394E1FB62D}"/>
    <cellStyle name="Normal 5 2 3 2 7 2 4" xfId="21238" xr:uid="{24F749F8-EC21-4E32-9A76-B43EE67C6CA1}"/>
    <cellStyle name="Normal 5 2 3 2 7 3" xfId="6453" xr:uid="{00000000-0005-0000-0000-00007F180000}"/>
    <cellStyle name="Normal 5 2 3 2 7 3 2" xfId="14882" xr:uid="{B6839984-A712-4D35-8790-BA45BA99B3C5}"/>
    <cellStyle name="Normal 5 2 3 2 7 3 3" xfId="23310" xr:uid="{6E99B8E7-894C-4315-A669-BB31FF1A9C40}"/>
    <cellStyle name="Normal 5 2 3 2 7 4" xfId="10664" xr:uid="{805F8E7D-0BEF-4363-94C9-48F923680D80}"/>
    <cellStyle name="Normal 5 2 3 2 7 5" xfId="19093" xr:uid="{7062818E-E112-42ED-8E49-AFD38E65B643}"/>
    <cellStyle name="Normal 5 2 3 2 8" xfId="2581" xr:uid="{00000000-0005-0000-0000-000080180000}"/>
    <cellStyle name="Normal 5 2 3 2 8 2" xfId="6866" xr:uid="{00000000-0005-0000-0000-000081180000}"/>
    <cellStyle name="Normal 5 2 3 2 8 2 2" xfId="15295" xr:uid="{76964E1A-1F84-49B8-89FE-54A415F7D1EC}"/>
    <cellStyle name="Normal 5 2 3 2 8 2 3" xfId="23723" xr:uid="{4E26C57D-CF77-4BDE-BC57-1DB33644E2D8}"/>
    <cellStyle name="Normal 5 2 3 2 8 3" xfId="11077" xr:uid="{874E115A-2DC2-4237-8C33-DCA75061EA84}"/>
    <cellStyle name="Normal 5 2 3 2 8 4" xfId="19506" xr:uid="{EFC90A23-EC83-4D62-8D34-517265CF9457}"/>
    <cellStyle name="Normal 5 2 3 2 9" xfId="4801" xr:uid="{00000000-0005-0000-0000-000082180000}"/>
    <cellStyle name="Normal 5 2 3 2 9 2" xfId="13230" xr:uid="{DE86CFDD-2384-4C34-8363-436B22C6B211}"/>
    <cellStyle name="Normal 5 2 3 2 9 3" xfId="21658" xr:uid="{59F2B9A8-EBB2-4AE0-B73E-CC6D1BB42C50}"/>
    <cellStyle name="Normal 5 2 3 3" xfId="429" xr:uid="{00000000-0005-0000-0000-000083180000}"/>
    <cellStyle name="Normal 5 2 3 3 10" xfId="17445" xr:uid="{543EBA51-E6B9-403D-9B6D-DCF25348986F}"/>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2 2 2" xfId="15793" xr:uid="{6A04AF76-65C9-4CB8-BD21-07DB924A2A64}"/>
    <cellStyle name="Normal 5 2 3 3 2 2 2 2 3" xfId="24221" xr:uid="{69F352F4-C9AE-4249-A4A8-3D8855E7D247}"/>
    <cellStyle name="Normal 5 2 3 3 2 2 2 3" xfId="11575" xr:uid="{849FAD7F-2307-4716-9EB3-484BB1406CF7}"/>
    <cellStyle name="Normal 5 2 3 3 2 2 2 4" xfId="20004" xr:uid="{81A54BC4-4831-4C61-A4C4-B3187BA089EA}"/>
    <cellStyle name="Normal 5 2 3 3 2 2 3" xfId="5219" xr:uid="{00000000-0005-0000-0000-000088180000}"/>
    <cellStyle name="Normal 5 2 3 3 2 2 3 2" xfId="13648" xr:uid="{08D42454-DC12-488A-857D-F480AD566266}"/>
    <cellStyle name="Normal 5 2 3 3 2 2 3 3" xfId="22076" xr:uid="{9F406470-FD6E-445F-9288-35A440BC571B}"/>
    <cellStyle name="Normal 5 2 3 3 2 2 4" xfId="9430" xr:uid="{CD463706-8F74-468D-9984-42F0145D7920}"/>
    <cellStyle name="Normal 5 2 3 3 2 2 5" xfId="17859" xr:uid="{EF7F3B68-D7E7-4139-B655-47666318CA1E}"/>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2 2 2" xfId="16206" xr:uid="{FB281019-1B34-44CA-A7DC-ABCA050468A1}"/>
    <cellStyle name="Normal 5 2 3 3 2 3 2 2 3" xfId="24634" xr:uid="{72093EE9-2D26-4611-85A7-EBAF45611619}"/>
    <cellStyle name="Normal 5 2 3 3 2 3 2 3" xfId="11988" xr:uid="{7210E718-3A88-43D5-BE1F-3404BAB8D3D8}"/>
    <cellStyle name="Normal 5 2 3 3 2 3 2 4" xfId="20417" xr:uid="{B4100CFF-D961-4B26-B403-7EC79763EEB0}"/>
    <cellStyle name="Normal 5 2 3 3 2 3 3" xfId="5632" xr:uid="{00000000-0005-0000-0000-00008C180000}"/>
    <cellStyle name="Normal 5 2 3 3 2 3 3 2" xfId="14061" xr:uid="{F04EF6FF-2F56-4DF6-A28A-A816563ABB73}"/>
    <cellStyle name="Normal 5 2 3 3 2 3 3 3" xfId="22489" xr:uid="{5DD28B1F-BE20-4126-B096-A2D7837F95FB}"/>
    <cellStyle name="Normal 5 2 3 3 2 3 4" xfId="9843" xr:uid="{9BF5C213-3168-423C-AE5C-6ED24AF91A28}"/>
    <cellStyle name="Normal 5 2 3 3 2 3 5" xfId="18272" xr:uid="{CE880AEE-D340-4E09-97F2-F53676E50A1F}"/>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2 2 2" xfId="16619" xr:uid="{D05ABA72-B05D-46E4-82F0-9A5BB1C3E3F5}"/>
    <cellStyle name="Normal 5 2 3 3 2 4 2 2 3" xfId="25047" xr:uid="{F92D3CB5-1DFE-4BDB-9554-5FF6DDF0CBA2}"/>
    <cellStyle name="Normal 5 2 3 3 2 4 2 3" xfId="12401" xr:uid="{69B39551-5E41-4CF8-A50D-91E46B22B50F}"/>
    <cellStyle name="Normal 5 2 3 3 2 4 2 4" xfId="20830" xr:uid="{30008BB4-4991-48B7-96C6-54DB891D63C6}"/>
    <cellStyle name="Normal 5 2 3 3 2 4 3" xfId="6045" xr:uid="{00000000-0005-0000-0000-000090180000}"/>
    <cellStyle name="Normal 5 2 3 3 2 4 3 2" xfId="14474" xr:uid="{3625D34B-DA24-49F5-A2CE-62020BF55FAA}"/>
    <cellStyle name="Normal 5 2 3 3 2 4 3 3" xfId="22902" xr:uid="{5F792AB6-9BA8-4807-B650-9ADCA3B060A3}"/>
    <cellStyle name="Normal 5 2 3 3 2 4 4" xfId="10256" xr:uid="{2A423D4A-0632-4958-AE6C-D2AD0FFD7E01}"/>
    <cellStyle name="Normal 5 2 3 3 2 4 5" xfId="18685" xr:uid="{2B6EA283-4967-459E-B164-384B2DBE7F9A}"/>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2 2 2" xfId="17032" xr:uid="{5674A460-0769-40BF-BBD5-2926FE120A99}"/>
    <cellStyle name="Normal 5 2 3 3 2 5 2 2 3" xfId="25460" xr:uid="{C45E22B2-15BB-4604-8587-A11E71D3D754}"/>
    <cellStyle name="Normal 5 2 3 3 2 5 2 3" xfId="12814" xr:uid="{8A51DECD-83B0-4091-BB88-7E185729C2FD}"/>
    <cellStyle name="Normal 5 2 3 3 2 5 2 4" xfId="21243" xr:uid="{E2E72F1F-E51F-446F-B5CF-237E88E6F30A}"/>
    <cellStyle name="Normal 5 2 3 3 2 5 3" xfId="6458" xr:uid="{00000000-0005-0000-0000-000094180000}"/>
    <cellStyle name="Normal 5 2 3 3 2 5 3 2" xfId="14887" xr:uid="{DC063CB2-578E-4ACC-B39A-4544BE32F214}"/>
    <cellStyle name="Normal 5 2 3 3 2 5 3 3" xfId="23315" xr:uid="{341DED93-6927-4572-9C31-C22F7FF3251E}"/>
    <cellStyle name="Normal 5 2 3 3 2 5 4" xfId="10669" xr:uid="{28FE5041-BEE3-4FC1-BB72-89FF4A4323B0}"/>
    <cellStyle name="Normal 5 2 3 3 2 5 5" xfId="19098" xr:uid="{61E192ED-DFC7-4146-BC13-35518D4B1C17}"/>
    <cellStyle name="Normal 5 2 3 3 2 6" xfId="2586" xr:uid="{00000000-0005-0000-0000-000095180000}"/>
    <cellStyle name="Normal 5 2 3 3 2 6 2" xfId="6871" xr:uid="{00000000-0005-0000-0000-000096180000}"/>
    <cellStyle name="Normal 5 2 3 3 2 6 2 2" xfId="15300" xr:uid="{34B49ED3-2396-40C3-AD21-D7B511A8B2F7}"/>
    <cellStyle name="Normal 5 2 3 3 2 6 2 3" xfId="23728" xr:uid="{438A1066-434D-420D-8150-37E9A1E20B19}"/>
    <cellStyle name="Normal 5 2 3 3 2 6 3" xfId="11082" xr:uid="{7AC88E3E-6AD7-4A75-A90B-9DD119EB4557}"/>
    <cellStyle name="Normal 5 2 3 3 2 6 4" xfId="19511" xr:uid="{4729B573-3705-4472-B2A5-7AB87FA759EF}"/>
    <cellStyle name="Normal 5 2 3 3 2 7" xfId="4806" xr:uid="{00000000-0005-0000-0000-000097180000}"/>
    <cellStyle name="Normal 5 2 3 3 2 7 2" xfId="13235" xr:uid="{BD80363D-C819-4ECB-9926-08F5243E1167}"/>
    <cellStyle name="Normal 5 2 3 3 2 7 3" xfId="21663" xr:uid="{D819F6BF-3FBD-451F-BE17-1D330E036451}"/>
    <cellStyle name="Normal 5 2 3 3 2 8" xfId="9017" xr:uid="{B61FD99C-64FD-423C-83F5-72FD0FF16576}"/>
    <cellStyle name="Normal 5 2 3 3 2 9" xfId="17446" xr:uid="{F4689701-206C-46A1-BA43-ABB17015B797}"/>
    <cellStyle name="Normal 5 2 3 3 3" xfId="904" xr:uid="{00000000-0005-0000-0000-000098180000}"/>
    <cellStyle name="Normal 5 2 3 3 3 2" xfId="3139" xr:uid="{00000000-0005-0000-0000-000099180000}"/>
    <cellStyle name="Normal 5 2 3 3 3 2 2" xfId="7363" xr:uid="{00000000-0005-0000-0000-00009A180000}"/>
    <cellStyle name="Normal 5 2 3 3 3 2 2 2" xfId="15792" xr:uid="{0F18A89E-773C-4946-B00D-2FBA8A8011EA}"/>
    <cellStyle name="Normal 5 2 3 3 3 2 2 3" xfId="24220" xr:uid="{3197318D-3176-42F2-84F4-1BA97D53473D}"/>
    <cellStyle name="Normal 5 2 3 3 3 2 3" xfId="11574" xr:uid="{B4DC9074-5AC0-4766-A56C-49EF6D7C1BBD}"/>
    <cellStyle name="Normal 5 2 3 3 3 2 4" xfId="20003" xr:uid="{C889035F-F959-41FA-9FF8-54F2AFEAF1DD}"/>
    <cellStyle name="Normal 5 2 3 3 3 3" xfId="5218" xr:uid="{00000000-0005-0000-0000-00009B180000}"/>
    <cellStyle name="Normal 5 2 3 3 3 3 2" xfId="13647" xr:uid="{43D10F43-3B2B-4796-965F-50DA9EDCA077}"/>
    <cellStyle name="Normal 5 2 3 3 3 3 3" xfId="22075" xr:uid="{3A2C41E1-CF62-4446-8C01-C7C429B88EED}"/>
    <cellStyle name="Normal 5 2 3 3 3 4" xfId="9429" xr:uid="{8CCACE81-EAB1-4071-916E-9395ADC323A4}"/>
    <cellStyle name="Normal 5 2 3 3 3 5" xfId="17858" xr:uid="{ADC2F277-8D41-4A7B-9D58-FE6FB5198E7F}"/>
    <cellStyle name="Normal 5 2 3 3 4" xfId="1322" xr:uid="{00000000-0005-0000-0000-00009C180000}"/>
    <cellStyle name="Normal 5 2 3 3 4 2" xfId="3552" xr:uid="{00000000-0005-0000-0000-00009D180000}"/>
    <cellStyle name="Normal 5 2 3 3 4 2 2" xfId="7776" xr:uid="{00000000-0005-0000-0000-00009E180000}"/>
    <cellStyle name="Normal 5 2 3 3 4 2 2 2" xfId="16205" xr:uid="{3822763F-8860-4981-B763-A83CB6FE1D88}"/>
    <cellStyle name="Normal 5 2 3 3 4 2 2 3" xfId="24633" xr:uid="{9FBA1CD8-C352-42C8-BA10-A9685846BBB8}"/>
    <cellStyle name="Normal 5 2 3 3 4 2 3" xfId="11987" xr:uid="{0990D0B0-63AF-48C7-BF4E-47F29115908C}"/>
    <cellStyle name="Normal 5 2 3 3 4 2 4" xfId="20416" xr:uid="{05D2C864-1E2D-4356-89F9-513525F6D217}"/>
    <cellStyle name="Normal 5 2 3 3 4 3" xfId="5631" xr:uid="{00000000-0005-0000-0000-00009F180000}"/>
    <cellStyle name="Normal 5 2 3 3 4 3 2" xfId="14060" xr:uid="{9B995D8F-6898-409E-B941-3CEB6CF81E54}"/>
    <cellStyle name="Normal 5 2 3 3 4 3 3" xfId="22488" xr:uid="{4294D9E3-2879-4CDE-A8F8-6F4FEB6FF567}"/>
    <cellStyle name="Normal 5 2 3 3 4 4" xfId="9842" xr:uid="{EAB7C281-2A74-4CDE-8C34-C1B8648D29D0}"/>
    <cellStyle name="Normal 5 2 3 3 4 5" xfId="18271" xr:uid="{B589F55B-9675-453D-A5C1-A52914D67FFA}"/>
    <cellStyle name="Normal 5 2 3 3 5" xfId="1735" xr:uid="{00000000-0005-0000-0000-0000A0180000}"/>
    <cellStyle name="Normal 5 2 3 3 5 2" xfId="3965" xr:uid="{00000000-0005-0000-0000-0000A1180000}"/>
    <cellStyle name="Normal 5 2 3 3 5 2 2" xfId="8189" xr:uid="{00000000-0005-0000-0000-0000A2180000}"/>
    <cellStyle name="Normal 5 2 3 3 5 2 2 2" xfId="16618" xr:uid="{96DDBEEA-3B9A-4239-96C2-F6E7F825335D}"/>
    <cellStyle name="Normal 5 2 3 3 5 2 2 3" xfId="25046" xr:uid="{CD96784E-21C3-486A-B767-ADFB55D79210}"/>
    <cellStyle name="Normal 5 2 3 3 5 2 3" xfId="12400" xr:uid="{AE4362C6-1D74-40F5-90F7-7F3CD4B1BF04}"/>
    <cellStyle name="Normal 5 2 3 3 5 2 4" xfId="20829" xr:uid="{F6D5C96B-8E25-4628-846B-E9302B4A34CD}"/>
    <cellStyle name="Normal 5 2 3 3 5 3" xfId="6044" xr:uid="{00000000-0005-0000-0000-0000A3180000}"/>
    <cellStyle name="Normal 5 2 3 3 5 3 2" xfId="14473" xr:uid="{5336F78E-FAE3-46BB-8FAA-16A2B4F0A111}"/>
    <cellStyle name="Normal 5 2 3 3 5 3 3" xfId="22901" xr:uid="{A73C2004-5628-4295-ACB3-50F7132CC6A6}"/>
    <cellStyle name="Normal 5 2 3 3 5 4" xfId="10255" xr:uid="{531342D0-570E-4F74-BFA9-D92EBA1A2AD2}"/>
    <cellStyle name="Normal 5 2 3 3 5 5" xfId="18684" xr:uid="{136F3844-CF85-4D3F-B799-5A879EA6380A}"/>
    <cellStyle name="Normal 5 2 3 3 6" xfId="2149" xr:uid="{00000000-0005-0000-0000-0000A4180000}"/>
    <cellStyle name="Normal 5 2 3 3 6 2" xfId="4378" xr:uid="{00000000-0005-0000-0000-0000A5180000}"/>
    <cellStyle name="Normal 5 2 3 3 6 2 2" xfId="8602" xr:uid="{00000000-0005-0000-0000-0000A6180000}"/>
    <cellStyle name="Normal 5 2 3 3 6 2 2 2" xfId="17031" xr:uid="{18F49FB6-EC10-4C67-B06E-2EE73FDB96B9}"/>
    <cellStyle name="Normal 5 2 3 3 6 2 2 3" xfId="25459" xr:uid="{0D329D0D-792D-458C-AE05-A5672BD3BBC1}"/>
    <cellStyle name="Normal 5 2 3 3 6 2 3" xfId="12813" xr:uid="{9A82ACA1-E80B-4142-ADB8-B4A23BC66637}"/>
    <cellStyle name="Normal 5 2 3 3 6 2 4" xfId="21242" xr:uid="{D48C0D63-E0A6-4F13-B384-3B2BBE517CAC}"/>
    <cellStyle name="Normal 5 2 3 3 6 3" xfId="6457" xr:uid="{00000000-0005-0000-0000-0000A7180000}"/>
    <cellStyle name="Normal 5 2 3 3 6 3 2" xfId="14886" xr:uid="{9D18B4B3-E830-4131-B635-FA994B1120DB}"/>
    <cellStyle name="Normal 5 2 3 3 6 3 3" xfId="23314" xr:uid="{2EF7A0A5-4120-4630-80B2-F97014E8EAC8}"/>
    <cellStyle name="Normal 5 2 3 3 6 4" xfId="10668" xr:uid="{675FDD88-2CAD-4EF8-9035-E748585F4DB3}"/>
    <cellStyle name="Normal 5 2 3 3 6 5" xfId="19097" xr:uid="{75EF5166-7497-4DDB-B8C4-C49A21830554}"/>
    <cellStyle name="Normal 5 2 3 3 7" xfId="2585" xr:uid="{00000000-0005-0000-0000-0000A8180000}"/>
    <cellStyle name="Normal 5 2 3 3 7 2" xfId="6870" xr:uid="{00000000-0005-0000-0000-0000A9180000}"/>
    <cellStyle name="Normal 5 2 3 3 7 2 2" xfId="15299" xr:uid="{8A31DFFD-1013-4A58-BDD2-85665F8623B7}"/>
    <cellStyle name="Normal 5 2 3 3 7 2 3" xfId="23727" xr:uid="{C4B0BD4D-C2D9-4FE5-A727-02C69CA4C7F0}"/>
    <cellStyle name="Normal 5 2 3 3 7 3" xfId="11081" xr:uid="{0FF91834-20AD-4C9F-AAF2-A47BAF5382B6}"/>
    <cellStyle name="Normal 5 2 3 3 7 4" xfId="19510" xr:uid="{8B2960F2-5237-4CC7-9EFD-137F52E9E6B9}"/>
    <cellStyle name="Normal 5 2 3 3 8" xfId="4805" xr:uid="{00000000-0005-0000-0000-0000AA180000}"/>
    <cellStyle name="Normal 5 2 3 3 8 2" xfId="13234" xr:uid="{3298DFF2-703F-4249-9A0E-BE5CEB618BE9}"/>
    <cellStyle name="Normal 5 2 3 3 8 3" xfId="21662" xr:uid="{F729EB38-D34B-4990-B5F3-CC13B50C9EAB}"/>
    <cellStyle name="Normal 5 2 3 3 9" xfId="9016" xr:uid="{9957EE5E-EDA6-4EFD-8F3A-C21A114D2E74}"/>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2 2 2" xfId="15794" xr:uid="{C3AB1CB0-839D-4722-8DA0-CA6BDF5BC9E5}"/>
    <cellStyle name="Normal 5 2 3 4 2 2 2 3" xfId="24222" xr:uid="{64EE2D3C-1124-447E-932E-BDEBCD06EB86}"/>
    <cellStyle name="Normal 5 2 3 4 2 2 3" xfId="11576" xr:uid="{838AB628-5A9E-4B0E-80E3-E2ADB5ECD414}"/>
    <cellStyle name="Normal 5 2 3 4 2 2 4" xfId="20005" xr:uid="{9B12B538-B029-4C2A-92F9-AA433FD39A3C}"/>
    <cellStyle name="Normal 5 2 3 4 2 3" xfId="5220" xr:uid="{00000000-0005-0000-0000-0000AF180000}"/>
    <cellStyle name="Normal 5 2 3 4 2 3 2" xfId="13649" xr:uid="{C3B33666-CE42-45EF-9CC1-DAD9DC4D79F3}"/>
    <cellStyle name="Normal 5 2 3 4 2 3 3" xfId="22077" xr:uid="{EE48E408-E03D-41C3-B300-5E69685F225C}"/>
    <cellStyle name="Normal 5 2 3 4 2 4" xfId="9431" xr:uid="{0CED6594-C94C-45DA-BE6A-90C8CAE32F9B}"/>
    <cellStyle name="Normal 5 2 3 4 2 5" xfId="17860" xr:uid="{BFB997F3-B9E0-45FF-8243-79B3CE4D5A84}"/>
    <cellStyle name="Normal 5 2 3 4 3" xfId="1324" xr:uid="{00000000-0005-0000-0000-0000B0180000}"/>
    <cellStyle name="Normal 5 2 3 4 3 2" xfId="3554" xr:uid="{00000000-0005-0000-0000-0000B1180000}"/>
    <cellStyle name="Normal 5 2 3 4 3 2 2" xfId="7778" xr:uid="{00000000-0005-0000-0000-0000B2180000}"/>
    <cellStyle name="Normal 5 2 3 4 3 2 2 2" xfId="16207" xr:uid="{0A189057-65D4-454C-A892-DFFFAC31E912}"/>
    <cellStyle name="Normal 5 2 3 4 3 2 2 3" xfId="24635" xr:uid="{0D14763B-32C0-4C54-97D4-2E4A4744B4CE}"/>
    <cellStyle name="Normal 5 2 3 4 3 2 3" xfId="11989" xr:uid="{201FE6CD-B8A8-4D36-9FAC-7BA3FD33F5D8}"/>
    <cellStyle name="Normal 5 2 3 4 3 2 4" xfId="20418" xr:uid="{688FE6D8-16E4-4610-B6FF-8A41BB1A71DB}"/>
    <cellStyle name="Normal 5 2 3 4 3 3" xfId="5633" xr:uid="{00000000-0005-0000-0000-0000B3180000}"/>
    <cellStyle name="Normal 5 2 3 4 3 3 2" xfId="14062" xr:uid="{954BB8E4-C1F0-426B-AD53-B563D5C08C51}"/>
    <cellStyle name="Normal 5 2 3 4 3 3 3" xfId="22490" xr:uid="{76B016CE-B184-48FC-872E-F545472D9A60}"/>
    <cellStyle name="Normal 5 2 3 4 3 4" xfId="9844" xr:uid="{D3C19B8C-D843-43CC-BA69-E17DA679FFEA}"/>
    <cellStyle name="Normal 5 2 3 4 3 5" xfId="18273" xr:uid="{374A36B7-6E64-43DF-887E-6EDF7329F435}"/>
    <cellStyle name="Normal 5 2 3 4 4" xfId="1737" xr:uid="{00000000-0005-0000-0000-0000B4180000}"/>
    <cellStyle name="Normal 5 2 3 4 4 2" xfId="3967" xr:uid="{00000000-0005-0000-0000-0000B5180000}"/>
    <cellStyle name="Normal 5 2 3 4 4 2 2" xfId="8191" xr:uid="{00000000-0005-0000-0000-0000B6180000}"/>
    <cellStyle name="Normal 5 2 3 4 4 2 2 2" xfId="16620" xr:uid="{6F0650B7-B2A0-4EC4-B1B0-80B69BD0E1ED}"/>
    <cellStyle name="Normal 5 2 3 4 4 2 2 3" xfId="25048" xr:uid="{1CE2CEFE-E535-47B4-8C8B-EFCD9754CCE0}"/>
    <cellStyle name="Normal 5 2 3 4 4 2 3" xfId="12402" xr:uid="{E34884DD-EDC8-439A-87ED-08BA5A854258}"/>
    <cellStyle name="Normal 5 2 3 4 4 2 4" xfId="20831" xr:uid="{6FE93E52-E5A8-4BD2-99BA-641BC458BC55}"/>
    <cellStyle name="Normal 5 2 3 4 4 3" xfId="6046" xr:uid="{00000000-0005-0000-0000-0000B7180000}"/>
    <cellStyle name="Normal 5 2 3 4 4 3 2" xfId="14475" xr:uid="{D3A1941B-F61A-47C5-9431-B786C0F0C16E}"/>
    <cellStyle name="Normal 5 2 3 4 4 3 3" xfId="22903" xr:uid="{905EF47D-0C09-4EAD-933C-D68CB1D0FBF3}"/>
    <cellStyle name="Normal 5 2 3 4 4 4" xfId="10257" xr:uid="{6AF1CBFA-7972-4662-97FF-2CA803B6A82A}"/>
    <cellStyle name="Normal 5 2 3 4 4 5" xfId="18686" xr:uid="{0D80D932-F37D-4289-A4DE-6198ECAC3C98}"/>
    <cellStyle name="Normal 5 2 3 4 5" xfId="2151" xr:uid="{00000000-0005-0000-0000-0000B8180000}"/>
    <cellStyle name="Normal 5 2 3 4 5 2" xfId="4380" xr:uid="{00000000-0005-0000-0000-0000B9180000}"/>
    <cellStyle name="Normal 5 2 3 4 5 2 2" xfId="8604" xr:uid="{00000000-0005-0000-0000-0000BA180000}"/>
    <cellStyle name="Normal 5 2 3 4 5 2 2 2" xfId="17033" xr:uid="{95C95CCA-96F4-4644-8B51-DE5D2095503E}"/>
    <cellStyle name="Normal 5 2 3 4 5 2 2 3" xfId="25461" xr:uid="{12CABAD1-82B0-44A6-9002-E554A438D3BA}"/>
    <cellStyle name="Normal 5 2 3 4 5 2 3" xfId="12815" xr:uid="{C478109E-AD10-4EE5-B02B-B9F7F9E27E20}"/>
    <cellStyle name="Normal 5 2 3 4 5 2 4" xfId="21244" xr:uid="{45824090-7B0F-4A10-9A30-931CD4986D1F}"/>
    <cellStyle name="Normal 5 2 3 4 5 3" xfId="6459" xr:uid="{00000000-0005-0000-0000-0000BB180000}"/>
    <cellStyle name="Normal 5 2 3 4 5 3 2" xfId="14888" xr:uid="{942CAFB8-C57E-4F5E-809F-A18A4FDEAADB}"/>
    <cellStyle name="Normal 5 2 3 4 5 3 3" xfId="23316" xr:uid="{AFCB5237-E8F9-4DED-A325-8079526E5CF8}"/>
    <cellStyle name="Normal 5 2 3 4 5 4" xfId="10670" xr:uid="{83FA47C5-2C46-4087-8A02-86E5BB55D27E}"/>
    <cellStyle name="Normal 5 2 3 4 5 5" xfId="19099" xr:uid="{E0AB87E1-1285-4450-B341-68041D09F0DD}"/>
    <cellStyle name="Normal 5 2 3 4 6" xfId="2587" xr:uid="{00000000-0005-0000-0000-0000BC180000}"/>
    <cellStyle name="Normal 5 2 3 4 6 2" xfId="6872" xr:uid="{00000000-0005-0000-0000-0000BD180000}"/>
    <cellStyle name="Normal 5 2 3 4 6 2 2" xfId="15301" xr:uid="{DD9747AF-435A-49BB-AE19-C1A7DC81EC48}"/>
    <cellStyle name="Normal 5 2 3 4 6 2 3" xfId="23729" xr:uid="{327543F2-DA75-4917-9A2D-EA5FF23B5464}"/>
    <cellStyle name="Normal 5 2 3 4 6 3" xfId="11083" xr:uid="{45140841-868E-4404-866B-980F3D5FB047}"/>
    <cellStyle name="Normal 5 2 3 4 6 4" xfId="19512" xr:uid="{B38C62B7-685A-4B66-912E-6B03374D040E}"/>
    <cellStyle name="Normal 5 2 3 4 7" xfId="4807" xr:uid="{00000000-0005-0000-0000-0000BE180000}"/>
    <cellStyle name="Normal 5 2 3 4 7 2" xfId="13236" xr:uid="{40E9E006-793C-40AC-AB07-44D0BBEF4034}"/>
    <cellStyle name="Normal 5 2 3 4 7 3" xfId="21664" xr:uid="{347CEA58-2770-434A-A3C6-E2B66C7CB4C6}"/>
    <cellStyle name="Normal 5 2 3 4 8" xfId="9018" xr:uid="{E92E2F4D-776F-447F-9F7F-D6E3D3FF330F}"/>
    <cellStyle name="Normal 5 2 3 4 9" xfId="17447" xr:uid="{2421B9D8-4805-41A9-9211-78161394624F}"/>
    <cellStyle name="Normal 5 2 3 5" xfId="899" xr:uid="{00000000-0005-0000-0000-0000BF180000}"/>
    <cellStyle name="Normal 5 2 3 5 2" xfId="3134" xr:uid="{00000000-0005-0000-0000-0000C0180000}"/>
    <cellStyle name="Normal 5 2 3 5 2 2" xfId="7358" xr:uid="{00000000-0005-0000-0000-0000C1180000}"/>
    <cellStyle name="Normal 5 2 3 5 2 2 2" xfId="15787" xr:uid="{57BF56D8-33B7-4258-9486-098A69797B73}"/>
    <cellStyle name="Normal 5 2 3 5 2 2 3" xfId="24215" xr:uid="{29D9A992-A6E8-4FBC-B4AE-58B0DD588DAC}"/>
    <cellStyle name="Normal 5 2 3 5 2 3" xfId="11569" xr:uid="{7F5DDF79-ED30-48B3-B627-4D4E3D01B017}"/>
    <cellStyle name="Normal 5 2 3 5 2 4" xfId="19998" xr:uid="{A471CC27-94BB-4F81-B0ED-44C6BFD033AD}"/>
    <cellStyle name="Normal 5 2 3 5 3" xfId="5213" xr:uid="{00000000-0005-0000-0000-0000C2180000}"/>
    <cellStyle name="Normal 5 2 3 5 3 2" xfId="13642" xr:uid="{34257710-6307-4A1F-8B60-E7402F3F9757}"/>
    <cellStyle name="Normal 5 2 3 5 3 3" xfId="22070" xr:uid="{31709A6B-6E92-4D40-B5F2-D3A3CE2B6157}"/>
    <cellStyle name="Normal 5 2 3 5 4" xfId="9424" xr:uid="{AA15B10D-9EB0-42F6-B834-925F80A73703}"/>
    <cellStyle name="Normal 5 2 3 5 5" xfId="17853" xr:uid="{487539FE-494E-4334-985C-414F931ACD77}"/>
    <cellStyle name="Normal 5 2 3 6" xfId="1317" xr:uid="{00000000-0005-0000-0000-0000C3180000}"/>
    <cellStyle name="Normal 5 2 3 6 2" xfId="3547" xr:uid="{00000000-0005-0000-0000-0000C4180000}"/>
    <cellStyle name="Normal 5 2 3 6 2 2" xfId="7771" xr:uid="{00000000-0005-0000-0000-0000C5180000}"/>
    <cellStyle name="Normal 5 2 3 6 2 2 2" xfId="16200" xr:uid="{3D4EFD8B-83BB-4C76-9DF0-E4434B2CE04F}"/>
    <cellStyle name="Normal 5 2 3 6 2 2 3" xfId="24628" xr:uid="{2C311983-3558-4914-BF28-3EF26AE27D64}"/>
    <cellStyle name="Normal 5 2 3 6 2 3" xfId="11982" xr:uid="{8764646E-1916-43A5-85EA-95486DCB75F9}"/>
    <cellStyle name="Normal 5 2 3 6 2 4" xfId="20411" xr:uid="{5BF9FCE2-96B1-49DA-835B-A153377641F6}"/>
    <cellStyle name="Normal 5 2 3 6 3" xfId="5626" xr:uid="{00000000-0005-0000-0000-0000C6180000}"/>
    <cellStyle name="Normal 5 2 3 6 3 2" xfId="14055" xr:uid="{B1AFF5BA-605F-4E90-90CD-1C62560A3899}"/>
    <cellStyle name="Normal 5 2 3 6 3 3" xfId="22483" xr:uid="{FC5443FD-9761-443F-9986-6DA5603D650E}"/>
    <cellStyle name="Normal 5 2 3 6 4" xfId="9837" xr:uid="{B27ED627-D37C-46BA-A986-196AFE7CBB4B}"/>
    <cellStyle name="Normal 5 2 3 6 5" xfId="18266" xr:uid="{B904C8BC-6D47-47A7-90CE-41424EDA5DC0}"/>
    <cellStyle name="Normal 5 2 3 7" xfId="1730" xr:uid="{00000000-0005-0000-0000-0000C7180000}"/>
    <cellStyle name="Normal 5 2 3 7 2" xfId="3960" xr:uid="{00000000-0005-0000-0000-0000C8180000}"/>
    <cellStyle name="Normal 5 2 3 7 2 2" xfId="8184" xr:uid="{00000000-0005-0000-0000-0000C9180000}"/>
    <cellStyle name="Normal 5 2 3 7 2 2 2" xfId="16613" xr:uid="{6A9331AF-8AD0-425E-ABA3-FBED79D6CCED}"/>
    <cellStyle name="Normal 5 2 3 7 2 2 3" xfId="25041" xr:uid="{4CD5A7ED-ADBF-448C-B791-C8FBDFF84B85}"/>
    <cellStyle name="Normal 5 2 3 7 2 3" xfId="12395" xr:uid="{F45266E6-2A93-4BEC-8F86-4124C2978615}"/>
    <cellStyle name="Normal 5 2 3 7 2 4" xfId="20824" xr:uid="{3382E02F-6E0C-45E9-A9B2-A6E126E2242A}"/>
    <cellStyle name="Normal 5 2 3 7 3" xfId="6039" xr:uid="{00000000-0005-0000-0000-0000CA180000}"/>
    <cellStyle name="Normal 5 2 3 7 3 2" xfId="14468" xr:uid="{A49E6359-D149-4AF2-A4F7-835A34F93545}"/>
    <cellStyle name="Normal 5 2 3 7 3 3" xfId="22896" xr:uid="{243F2228-ADFF-4315-B93B-6565417BB3AC}"/>
    <cellStyle name="Normal 5 2 3 7 4" xfId="10250" xr:uid="{D3CE72AE-6A52-4F2D-A9BB-47FA9A174818}"/>
    <cellStyle name="Normal 5 2 3 7 5" xfId="18679" xr:uid="{4AE26536-A480-435C-81DF-9AEB3481DBF8}"/>
    <cellStyle name="Normal 5 2 3 8" xfId="2144" xr:uid="{00000000-0005-0000-0000-0000CB180000}"/>
    <cellStyle name="Normal 5 2 3 8 2" xfId="4373" xr:uid="{00000000-0005-0000-0000-0000CC180000}"/>
    <cellStyle name="Normal 5 2 3 8 2 2" xfId="8597" xr:uid="{00000000-0005-0000-0000-0000CD180000}"/>
    <cellStyle name="Normal 5 2 3 8 2 2 2" xfId="17026" xr:uid="{64F4F1C3-9825-4868-BB0B-7E387614D8BA}"/>
    <cellStyle name="Normal 5 2 3 8 2 2 3" xfId="25454" xr:uid="{040A7614-7BF6-4AE2-BD8D-4CB9185E31F5}"/>
    <cellStyle name="Normal 5 2 3 8 2 3" xfId="12808" xr:uid="{84FE74E5-B283-4237-88B1-EC28CADCE553}"/>
    <cellStyle name="Normal 5 2 3 8 2 4" xfId="21237" xr:uid="{C33AAC15-A3AE-407E-8E17-630C1F587882}"/>
    <cellStyle name="Normal 5 2 3 8 3" xfId="6452" xr:uid="{00000000-0005-0000-0000-0000CE180000}"/>
    <cellStyle name="Normal 5 2 3 8 3 2" xfId="14881" xr:uid="{254C004C-4007-43F0-B84B-467EB8D48A1C}"/>
    <cellStyle name="Normal 5 2 3 8 3 3" xfId="23309" xr:uid="{9A5B03F7-581D-48E3-B2DB-276125D80331}"/>
    <cellStyle name="Normal 5 2 3 8 4" xfId="10663" xr:uid="{CC549D78-5340-443A-B33B-0B9712C8FD55}"/>
    <cellStyle name="Normal 5 2 3 8 5" xfId="19092" xr:uid="{0BE9CC79-9C68-4CD2-B602-97FC00378C34}"/>
    <cellStyle name="Normal 5 2 3 9" xfId="2580" xr:uid="{00000000-0005-0000-0000-0000CF180000}"/>
    <cellStyle name="Normal 5 2 3 9 2" xfId="6865" xr:uid="{00000000-0005-0000-0000-0000D0180000}"/>
    <cellStyle name="Normal 5 2 3 9 2 2" xfId="15294" xr:uid="{968DE075-9AB8-4AE6-8BF4-71A155F31006}"/>
    <cellStyle name="Normal 5 2 3 9 2 3" xfId="23722" xr:uid="{4ED10CB4-3680-406E-89E8-6C123D84FEB4}"/>
    <cellStyle name="Normal 5 2 3 9 3" xfId="11076" xr:uid="{C135D6A7-4AEA-4481-AAFB-6F87F30C84F6}"/>
    <cellStyle name="Normal 5 2 3 9 4" xfId="19505" xr:uid="{6BA462EF-3B83-4DC7-A6F8-66EAF02BC704}"/>
    <cellStyle name="Normal 5 2 4" xfId="432" xr:uid="{00000000-0005-0000-0000-0000D1180000}"/>
    <cellStyle name="Normal 5 2 4 10" xfId="9019" xr:uid="{E0DEBE3A-3FC4-4EFD-8017-5BFF504A6C19}"/>
    <cellStyle name="Normal 5 2 4 11" xfId="17448" xr:uid="{BA01C7CA-2F41-4F7B-AFE3-6564534D5774}"/>
    <cellStyle name="Normal 5 2 4 2" xfId="433" xr:uid="{00000000-0005-0000-0000-0000D2180000}"/>
    <cellStyle name="Normal 5 2 4 2 10" xfId="17449" xr:uid="{A54D2F36-0052-488C-BE15-E147FBD0438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2 2 2" xfId="15797" xr:uid="{1CAB168F-91A1-4CB4-BD98-D010400CE944}"/>
    <cellStyle name="Normal 5 2 4 2 2 2 2 2 3" xfId="24225" xr:uid="{71822FB9-D50D-4614-8BFD-E74D1FAEF614}"/>
    <cellStyle name="Normal 5 2 4 2 2 2 2 3" xfId="11579" xr:uid="{CA4E4B1E-2D29-48B2-91F1-21286C4D45E5}"/>
    <cellStyle name="Normal 5 2 4 2 2 2 2 4" xfId="20008" xr:uid="{879E7CBE-184E-42FB-87A1-097C3CF3FAD8}"/>
    <cellStyle name="Normal 5 2 4 2 2 2 3" xfId="5223" xr:uid="{00000000-0005-0000-0000-0000D7180000}"/>
    <cellStyle name="Normal 5 2 4 2 2 2 3 2" xfId="13652" xr:uid="{FB656078-1831-4053-94B0-E6B6F7D2F29E}"/>
    <cellStyle name="Normal 5 2 4 2 2 2 3 3" xfId="22080" xr:uid="{1EABC5B7-D587-4844-AE13-D184DDB2225A}"/>
    <cellStyle name="Normal 5 2 4 2 2 2 4" xfId="9434" xr:uid="{1A655A63-3FA2-4ADD-AB76-4E38D1FB3C8D}"/>
    <cellStyle name="Normal 5 2 4 2 2 2 5" xfId="17863" xr:uid="{57D1C8AD-62CD-4465-8B77-91B99F58F9F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2 2 2" xfId="16210" xr:uid="{A2BDCD46-5B88-4E46-975B-C29CE2327073}"/>
    <cellStyle name="Normal 5 2 4 2 2 3 2 2 3" xfId="24638" xr:uid="{771521D7-719F-40A7-B586-3E3C7919228C}"/>
    <cellStyle name="Normal 5 2 4 2 2 3 2 3" xfId="11992" xr:uid="{8CA34F8D-E323-41A9-8E08-84D1B53C84F4}"/>
    <cellStyle name="Normal 5 2 4 2 2 3 2 4" xfId="20421" xr:uid="{5D0D7DDF-0DDF-44F5-82CE-D120F3DF062F}"/>
    <cellStyle name="Normal 5 2 4 2 2 3 3" xfId="5636" xr:uid="{00000000-0005-0000-0000-0000DB180000}"/>
    <cellStyle name="Normal 5 2 4 2 2 3 3 2" xfId="14065" xr:uid="{682A3B17-01F1-41B4-B7D7-5A065345D128}"/>
    <cellStyle name="Normal 5 2 4 2 2 3 3 3" xfId="22493" xr:uid="{58092703-CDEF-4641-9962-03F96DE6E411}"/>
    <cellStyle name="Normal 5 2 4 2 2 3 4" xfId="9847" xr:uid="{8A01C8D1-859F-472C-A30E-BE6A4BA2DA86}"/>
    <cellStyle name="Normal 5 2 4 2 2 3 5" xfId="18276" xr:uid="{0F28F3B5-3994-4E5F-983B-61CF45C51BF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2 2 2" xfId="16623" xr:uid="{FA9674A3-BE88-4BF0-B4EC-3ED592E87959}"/>
    <cellStyle name="Normal 5 2 4 2 2 4 2 2 3" xfId="25051" xr:uid="{E6D6D39B-CBE4-425B-AD8C-90FF2F28820C}"/>
    <cellStyle name="Normal 5 2 4 2 2 4 2 3" xfId="12405" xr:uid="{F0E3B567-56A9-4FA1-AE4B-D7B8E6A711DE}"/>
    <cellStyle name="Normal 5 2 4 2 2 4 2 4" xfId="20834" xr:uid="{B3868E57-6775-4F2E-B4D0-CC45E0CA4321}"/>
    <cellStyle name="Normal 5 2 4 2 2 4 3" xfId="6049" xr:uid="{00000000-0005-0000-0000-0000DF180000}"/>
    <cellStyle name="Normal 5 2 4 2 2 4 3 2" xfId="14478" xr:uid="{50DABA8B-4C3E-4CD7-B745-2DE5B29A1C4A}"/>
    <cellStyle name="Normal 5 2 4 2 2 4 3 3" xfId="22906" xr:uid="{3D5EBF33-4DFF-4CC2-AA93-692BB150DF44}"/>
    <cellStyle name="Normal 5 2 4 2 2 4 4" xfId="10260" xr:uid="{5B616F36-FF4B-4DEE-86E5-4202FF3C4AC7}"/>
    <cellStyle name="Normal 5 2 4 2 2 4 5" xfId="18689" xr:uid="{CA4244FA-9E13-436F-BC80-D5D14B46B0D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2 2 2" xfId="17036" xr:uid="{682C08A4-6742-4CA6-957B-ED5936CAB5D9}"/>
    <cellStyle name="Normal 5 2 4 2 2 5 2 2 3" xfId="25464" xr:uid="{36190D4F-3C35-4797-9E21-37C37ADB28A8}"/>
    <cellStyle name="Normal 5 2 4 2 2 5 2 3" xfId="12818" xr:uid="{031F4FE2-F266-438F-81B9-A0C7E81DC1A2}"/>
    <cellStyle name="Normal 5 2 4 2 2 5 2 4" xfId="21247" xr:uid="{26594F9B-C0F7-4888-89AF-7ECFE4533AEF}"/>
    <cellStyle name="Normal 5 2 4 2 2 5 3" xfId="6462" xr:uid="{00000000-0005-0000-0000-0000E3180000}"/>
    <cellStyle name="Normal 5 2 4 2 2 5 3 2" xfId="14891" xr:uid="{73750947-B3C8-4ACB-9063-88ED4857B7AF}"/>
    <cellStyle name="Normal 5 2 4 2 2 5 3 3" xfId="23319" xr:uid="{A073FCAC-9349-4739-93BC-D1C6481C82A2}"/>
    <cellStyle name="Normal 5 2 4 2 2 5 4" xfId="10673" xr:uid="{E6605D29-DDCE-4860-A2FD-5ECEEE6F91C8}"/>
    <cellStyle name="Normal 5 2 4 2 2 5 5" xfId="19102" xr:uid="{9BEECCCF-BF5F-4710-846F-DB49AC88D832}"/>
    <cellStyle name="Normal 5 2 4 2 2 6" xfId="2590" xr:uid="{00000000-0005-0000-0000-0000E4180000}"/>
    <cellStyle name="Normal 5 2 4 2 2 6 2" xfId="6875" xr:uid="{00000000-0005-0000-0000-0000E5180000}"/>
    <cellStyle name="Normal 5 2 4 2 2 6 2 2" xfId="15304" xr:uid="{921FE2C6-CB2D-4E3F-BE1D-3E1DFBAF47D7}"/>
    <cellStyle name="Normal 5 2 4 2 2 6 2 3" xfId="23732" xr:uid="{F04AECB5-525F-4CE0-B2DB-441A97BCF059}"/>
    <cellStyle name="Normal 5 2 4 2 2 6 3" xfId="11086" xr:uid="{5CCFDF51-A7A7-4517-B8DC-D001236478D5}"/>
    <cellStyle name="Normal 5 2 4 2 2 6 4" xfId="19515" xr:uid="{E29C3C51-18A3-4468-B2EE-7E9F6F82CD2E}"/>
    <cellStyle name="Normal 5 2 4 2 2 7" xfId="4810" xr:uid="{00000000-0005-0000-0000-0000E6180000}"/>
    <cellStyle name="Normal 5 2 4 2 2 7 2" xfId="13239" xr:uid="{CD0CEDB3-C295-4AFA-9B38-B7D56413DC57}"/>
    <cellStyle name="Normal 5 2 4 2 2 7 3" xfId="21667" xr:uid="{8636BA49-92EF-49DF-BF44-50C7EBEC8DCB}"/>
    <cellStyle name="Normal 5 2 4 2 2 8" xfId="9021" xr:uid="{0EBB00C1-7DCF-4458-9F3A-D88F0A28891A}"/>
    <cellStyle name="Normal 5 2 4 2 2 9" xfId="17450" xr:uid="{509D6BD9-EBEE-493A-A0A7-3BCF77BF6738}"/>
    <cellStyle name="Normal 5 2 4 2 3" xfId="908" xr:uid="{00000000-0005-0000-0000-0000E7180000}"/>
    <cellStyle name="Normal 5 2 4 2 3 2" xfId="3143" xr:uid="{00000000-0005-0000-0000-0000E8180000}"/>
    <cellStyle name="Normal 5 2 4 2 3 2 2" xfId="7367" xr:uid="{00000000-0005-0000-0000-0000E9180000}"/>
    <cellStyle name="Normal 5 2 4 2 3 2 2 2" xfId="15796" xr:uid="{99FAC995-3887-4BCB-BC1F-315964D66673}"/>
    <cellStyle name="Normal 5 2 4 2 3 2 2 3" xfId="24224" xr:uid="{FC26337B-C8A5-45A2-B036-CCCF3C634E04}"/>
    <cellStyle name="Normal 5 2 4 2 3 2 3" xfId="11578" xr:uid="{C369AF2B-0BB1-4442-904E-DB21458038DF}"/>
    <cellStyle name="Normal 5 2 4 2 3 2 4" xfId="20007" xr:uid="{5F8E5226-8FC2-470F-84D2-FB6E44F384E5}"/>
    <cellStyle name="Normal 5 2 4 2 3 3" xfId="5222" xr:uid="{00000000-0005-0000-0000-0000EA180000}"/>
    <cellStyle name="Normal 5 2 4 2 3 3 2" xfId="13651" xr:uid="{22A0DA4C-BFDE-4BB4-A462-F5CC4E191564}"/>
    <cellStyle name="Normal 5 2 4 2 3 3 3" xfId="22079" xr:uid="{8FF79FDE-4714-48BA-9E14-41F6A9FEDF72}"/>
    <cellStyle name="Normal 5 2 4 2 3 4" xfId="9433" xr:uid="{982DCCE5-0F72-49F0-9BEE-1C6C0ABDFB29}"/>
    <cellStyle name="Normal 5 2 4 2 3 5" xfId="17862" xr:uid="{7951B075-3D0F-4A58-9389-CD9FF9BFBFF0}"/>
    <cellStyle name="Normal 5 2 4 2 4" xfId="1326" xr:uid="{00000000-0005-0000-0000-0000EB180000}"/>
    <cellStyle name="Normal 5 2 4 2 4 2" xfId="3556" xr:uid="{00000000-0005-0000-0000-0000EC180000}"/>
    <cellStyle name="Normal 5 2 4 2 4 2 2" xfId="7780" xr:uid="{00000000-0005-0000-0000-0000ED180000}"/>
    <cellStyle name="Normal 5 2 4 2 4 2 2 2" xfId="16209" xr:uid="{9CF9E425-254D-4FAD-A001-C47D86DDF3B8}"/>
    <cellStyle name="Normal 5 2 4 2 4 2 2 3" xfId="24637" xr:uid="{871788B7-349A-4214-9974-858ECD183B42}"/>
    <cellStyle name="Normal 5 2 4 2 4 2 3" xfId="11991" xr:uid="{B1894B1D-1585-40A4-8351-7A47E1343884}"/>
    <cellStyle name="Normal 5 2 4 2 4 2 4" xfId="20420" xr:uid="{F7B51125-612E-4FA1-ACE6-0F3E7288BD46}"/>
    <cellStyle name="Normal 5 2 4 2 4 3" xfId="5635" xr:uid="{00000000-0005-0000-0000-0000EE180000}"/>
    <cellStyle name="Normal 5 2 4 2 4 3 2" xfId="14064" xr:uid="{78762CDE-540E-4960-A0CA-C5ED4E78A0B6}"/>
    <cellStyle name="Normal 5 2 4 2 4 3 3" xfId="22492" xr:uid="{2C8DD289-6A6C-444B-8E4F-9A8E90E0FA1E}"/>
    <cellStyle name="Normal 5 2 4 2 4 4" xfId="9846" xr:uid="{4C535C56-4E71-42BE-968C-F9A6E53ACDFD}"/>
    <cellStyle name="Normal 5 2 4 2 4 5" xfId="18275" xr:uid="{E9FEC9BC-40C5-4E7B-AF37-590FF597B6D8}"/>
    <cellStyle name="Normal 5 2 4 2 5" xfId="1739" xr:uid="{00000000-0005-0000-0000-0000EF180000}"/>
    <cellStyle name="Normal 5 2 4 2 5 2" xfId="3969" xr:uid="{00000000-0005-0000-0000-0000F0180000}"/>
    <cellStyle name="Normal 5 2 4 2 5 2 2" xfId="8193" xr:uid="{00000000-0005-0000-0000-0000F1180000}"/>
    <cellStyle name="Normal 5 2 4 2 5 2 2 2" xfId="16622" xr:uid="{03BB6698-5C13-4F29-BCD0-9B09B26A9CAD}"/>
    <cellStyle name="Normal 5 2 4 2 5 2 2 3" xfId="25050" xr:uid="{4D5E0772-E86E-40EA-9EF2-3CA577494B32}"/>
    <cellStyle name="Normal 5 2 4 2 5 2 3" xfId="12404" xr:uid="{2B3B5C25-4E1C-4619-BF9A-23D42A8F052F}"/>
    <cellStyle name="Normal 5 2 4 2 5 2 4" xfId="20833" xr:uid="{4D69292B-2884-4255-ACC8-AFD0CBC31920}"/>
    <cellStyle name="Normal 5 2 4 2 5 3" xfId="6048" xr:uid="{00000000-0005-0000-0000-0000F2180000}"/>
    <cellStyle name="Normal 5 2 4 2 5 3 2" xfId="14477" xr:uid="{D1E6865E-D933-444F-B1AB-9F92C886A347}"/>
    <cellStyle name="Normal 5 2 4 2 5 3 3" xfId="22905" xr:uid="{A40176F3-D57F-48DA-9D27-5E3035A039B0}"/>
    <cellStyle name="Normal 5 2 4 2 5 4" xfId="10259" xr:uid="{72FAF434-9402-434B-95DF-AE8E739C18FC}"/>
    <cellStyle name="Normal 5 2 4 2 5 5" xfId="18688" xr:uid="{3893F6ED-2AEA-4EDA-A2D8-1067BB59CCBF}"/>
    <cellStyle name="Normal 5 2 4 2 6" xfId="2153" xr:uid="{00000000-0005-0000-0000-0000F3180000}"/>
    <cellStyle name="Normal 5 2 4 2 6 2" xfId="4382" xr:uid="{00000000-0005-0000-0000-0000F4180000}"/>
    <cellStyle name="Normal 5 2 4 2 6 2 2" xfId="8606" xr:uid="{00000000-0005-0000-0000-0000F5180000}"/>
    <cellStyle name="Normal 5 2 4 2 6 2 2 2" xfId="17035" xr:uid="{646E6A9D-1312-4282-B083-58D374167A86}"/>
    <cellStyle name="Normal 5 2 4 2 6 2 2 3" xfId="25463" xr:uid="{D129C0A7-AADD-442F-A573-6CD369F544FF}"/>
    <cellStyle name="Normal 5 2 4 2 6 2 3" xfId="12817" xr:uid="{3AE8D9F2-341B-4EE8-B04D-3B1EDDF090C3}"/>
    <cellStyle name="Normal 5 2 4 2 6 2 4" xfId="21246" xr:uid="{0258B8DF-A569-4B75-BFD2-9D8F87C839F0}"/>
    <cellStyle name="Normal 5 2 4 2 6 3" xfId="6461" xr:uid="{00000000-0005-0000-0000-0000F6180000}"/>
    <cellStyle name="Normal 5 2 4 2 6 3 2" xfId="14890" xr:uid="{9E35643E-94C6-4642-9DA8-C3975422590D}"/>
    <cellStyle name="Normal 5 2 4 2 6 3 3" xfId="23318" xr:uid="{F91ECB34-822C-4CAA-B1DA-B73FCDB2AAF1}"/>
    <cellStyle name="Normal 5 2 4 2 6 4" xfId="10672" xr:uid="{6458D0AC-1BE4-4ECB-9849-104B8B51758D}"/>
    <cellStyle name="Normal 5 2 4 2 6 5" xfId="19101" xr:uid="{DE87B233-FF1C-46BE-8AD3-F305A91B76E0}"/>
    <cellStyle name="Normal 5 2 4 2 7" xfId="2589" xr:uid="{00000000-0005-0000-0000-0000F7180000}"/>
    <cellStyle name="Normal 5 2 4 2 7 2" xfId="6874" xr:uid="{00000000-0005-0000-0000-0000F8180000}"/>
    <cellStyle name="Normal 5 2 4 2 7 2 2" xfId="15303" xr:uid="{1AF41FAB-12D0-49DF-8F15-A3E6F7311C53}"/>
    <cellStyle name="Normal 5 2 4 2 7 2 3" xfId="23731" xr:uid="{6018E173-01C7-4396-8096-9F6FFA595CAE}"/>
    <cellStyle name="Normal 5 2 4 2 7 3" xfId="11085" xr:uid="{37E61104-7A86-4215-B680-A4128205CC6F}"/>
    <cellStyle name="Normal 5 2 4 2 7 4" xfId="19514" xr:uid="{6EDB2731-D76C-4F23-BD84-5B31B8F11081}"/>
    <cellStyle name="Normal 5 2 4 2 8" xfId="4809" xr:uid="{00000000-0005-0000-0000-0000F9180000}"/>
    <cellStyle name="Normal 5 2 4 2 8 2" xfId="13238" xr:uid="{CE0975BB-5379-44E7-90B1-6664D6F63DAF}"/>
    <cellStyle name="Normal 5 2 4 2 8 3" xfId="21666" xr:uid="{9DD4651C-0242-4893-8A74-2DE94E7FD76B}"/>
    <cellStyle name="Normal 5 2 4 2 9" xfId="9020" xr:uid="{5BCAACC4-2446-47B9-B612-6EF52B1431D3}"/>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2 2 2" xfId="15798" xr:uid="{7A96150D-B389-4CE4-A87C-62E2C7CE18B7}"/>
    <cellStyle name="Normal 5 2 4 3 2 2 2 3" xfId="24226" xr:uid="{3CB54191-BFEC-4CD4-858B-CFAEFED32E44}"/>
    <cellStyle name="Normal 5 2 4 3 2 2 3" xfId="11580" xr:uid="{8C222C09-BD31-4BA6-9B20-A0898B80F67B}"/>
    <cellStyle name="Normal 5 2 4 3 2 2 4" xfId="20009" xr:uid="{32FD23A4-3777-435E-9BDF-B90C3805F64F}"/>
    <cellStyle name="Normal 5 2 4 3 2 3" xfId="5224" xr:uid="{00000000-0005-0000-0000-0000FE180000}"/>
    <cellStyle name="Normal 5 2 4 3 2 3 2" xfId="13653" xr:uid="{FC2179E5-C204-4237-837F-AB20A5C8FC82}"/>
    <cellStyle name="Normal 5 2 4 3 2 3 3" xfId="22081" xr:uid="{B8C8739D-46FE-4F4D-8833-CD17E5563462}"/>
    <cellStyle name="Normal 5 2 4 3 2 4" xfId="9435" xr:uid="{52E231CD-2B05-4C1C-95C3-FC4E5BF74462}"/>
    <cellStyle name="Normal 5 2 4 3 2 5" xfId="17864" xr:uid="{A79E4D3C-2E73-4FB2-BE6B-C7ED37E7F471}"/>
    <cellStyle name="Normal 5 2 4 3 3" xfId="1328" xr:uid="{00000000-0005-0000-0000-0000FF180000}"/>
    <cellStyle name="Normal 5 2 4 3 3 2" xfId="3558" xr:uid="{00000000-0005-0000-0000-000000190000}"/>
    <cellStyle name="Normal 5 2 4 3 3 2 2" xfId="7782" xr:uid="{00000000-0005-0000-0000-000001190000}"/>
    <cellStyle name="Normal 5 2 4 3 3 2 2 2" xfId="16211" xr:uid="{23944ADF-2857-4EEB-A5D8-939A16264A8B}"/>
    <cellStyle name="Normal 5 2 4 3 3 2 2 3" xfId="24639" xr:uid="{2B216940-3D85-444D-B27C-3DFF487B90A4}"/>
    <cellStyle name="Normal 5 2 4 3 3 2 3" xfId="11993" xr:uid="{77AE67E1-E7F2-42B5-AD3B-0C86FB17BFE8}"/>
    <cellStyle name="Normal 5 2 4 3 3 2 4" xfId="20422" xr:uid="{2BE964E4-07AA-4053-9FDC-43DAFF570067}"/>
    <cellStyle name="Normal 5 2 4 3 3 3" xfId="5637" xr:uid="{00000000-0005-0000-0000-000002190000}"/>
    <cellStyle name="Normal 5 2 4 3 3 3 2" xfId="14066" xr:uid="{2410152B-3842-4145-9142-66B35636990A}"/>
    <cellStyle name="Normal 5 2 4 3 3 3 3" xfId="22494" xr:uid="{1AAF530C-D62D-40C0-8003-C27C4B822407}"/>
    <cellStyle name="Normal 5 2 4 3 3 4" xfId="9848" xr:uid="{01D9D736-47DE-4BBF-85A1-C903896CAAC8}"/>
    <cellStyle name="Normal 5 2 4 3 3 5" xfId="18277" xr:uid="{705B2908-7539-4CC6-A610-4F45A35BE664}"/>
    <cellStyle name="Normal 5 2 4 3 4" xfId="1741" xr:uid="{00000000-0005-0000-0000-000003190000}"/>
    <cellStyle name="Normal 5 2 4 3 4 2" xfId="3971" xr:uid="{00000000-0005-0000-0000-000004190000}"/>
    <cellStyle name="Normal 5 2 4 3 4 2 2" xfId="8195" xr:uid="{00000000-0005-0000-0000-000005190000}"/>
    <cellStyle name="Normal 5 2 4 3 4 2 2 2" xfId="16624" xr:uid="{A5D8C8B8-05B1-4C39-B533-2D6531F8520F}"/>
    <cellStyle name="Normal 5 2 4 3 4 2 2 3" xfId="25052" xr:uid="{72846831-6556-4975-8407-42684329E034}"/>
    <cellStyle name="Normal 5 2 4 3 4 2 3" xfId="12406" xr:uid="{C019BE38-41BD-4D3A-A01C-2310497C83DC}"/>
    <cellStyle name="Normal 5 2 4 3 4 2 4" xfId="20835" xr:uid="{A1388CE4-E9F6-4B33-9A9D-5C111E4547F1}"/>
    <cellStyle name="Normal 5 2 4 3 4 3" xfId="6050" xr:uid="{00000000-0005-0000-0000-000006190000}"/>
    <cellStyle name="Normal 5 2 4 3 4 3 2" xfId="14479" xr:uid="{0450C320-AB84-48DF-8693-CCC0566BC551}"/>
    <cellStyle name="Normal 5 2 4 3 4 3 3" xfId="22907" xr:uid="{8D788ECC-ACC0-4212-B9F1-7A4C3B78DB2A}"/>
    <cellStyle name="Normal 5 2 4 3 4 4" xfId="10261" xr:uid="{2C77B7A4-8D62-47B2-88DD-176DFDBCD62C}"/>
    <cellStyle name="Normal 5 2 4 3 4 5" xfId="18690" xr:uid="{97490F0D-45FA-4544-BE3F-8D4EA50498AC}"/>
    <cellStyle name="Normal 5 2 4 3 5" xfId="2155" xr:uid="{00000000-0005-0000-0000-000007190000}"/>
    <cellStyle name="Normal 5 2 4 3 5 2" xfId="4384" xr:uid="{00000000-0005-0000-0000-000008190000}"/>
    <cellStyle name="Normal 5 2 4 3 5 2 2" xfId="8608" xr:uid="{00000000-0005-0000-0000-000009190000}"/>
    <cellStyle name="Normal 5 2 4 3 5 2 2 2" xfId="17037" xr:uid="{BDC78AC8-C2E3-43AB-A13B-83B4F315F41D}"/>
    <cellStyle name="Normal 5 2 4 3 5 2 2 3" xfId="25465" xr:uid="{428451F9-92C5-4311-92C8-2B7D6925AE0E}"/>
    <cellStyle name="Normal 5 2 4 3 5 2 3" xfId="12819" xr:uid="{E7B7D139-6A22-46BA-ADAB-ADF21320105E}"/>
    <cellStyle name="Normal 5 2 4 3 5 2 4" xfId="21248" xr:uid="{DEB86A82-E1EA-4F6C-8989-34D12A4A8C86}"/>
    <cellStyle name="Normal 5 2 4 3 5 3" xfId="6463" xr:uid="{00000000-0005-0000-0000-00000A190000}"/>
    <cellStyle name="Normal 5 2 4 3 5 3 2" xfId="14892" xr:uid="{DCE68F4C-520F-44B2-ABA7-773D50FB878F}"/>
    <cellStyle name="Normal 5 2 4 3 5 3 3" xfId="23320" xr:uid="{707A62B3-1E14-460E-9B72-D57AB1E02337}"/>
    <cellStyle name="Normal 5 2 4 3 5 4" xfId="10674" xr:uid="{12FC07BD-2DE7-4263-B466-962C8697CFDD}"/>
    <cellStyle name="Normal 5 2 4 3 5 5" xfId="19103" xr:uid="{04B742CF-4A1B-490D-BB24-7B92B8B8D47F}"/>
    <cellStyle name="Normal 5 2 4 3 6" xfId="2591" xr:uid="{00000000-0005-0000-0000-00000B190000}"/>
    <cellStyle name="Normal 5 2 4 3 6 2" xfId="6876" xr:uid="{00000000-0005-0000-0000-00000C190000}"/>
    <cellStyle name="Normal 5 2 4 3 6 2 2" xfId="15305" xr:uid="{FB9B2E62-195A-4EC0-9B69-761823B7D9D5}"/>
    <cellStyle name="Normal 5 2 4 3 6 2 3" xfId="23733" xr:uid="{CA386A46-BF07-4546-8087-0CD2800933EF}"/>
    <cellStyle name="Normal 5 2 4 3 6 3" xfId="11087" xr:uid="{1B7A2340-9D11-46B3-A222-B1B733246FC5}"/>
    <cellStyle name="Normal 5 2 4 3 6 4" xfId="19516" xr:uid="{C7AD604D-D0D8-42B9-AD57-035501D73305}"/>
    <cellStyle name="Normal 5 2 4 3 7" xfId="4811" xr:uid="{00000000-0005-0000-0000-00000D190000}"/>
    <cellStyle name="Normal 5 2 4 3 7 2" xfId="13240" xr:uid="{5F5439E4-A6F7-42D0-A708-D79C7AEEA6D7}"/>
    <cellStyle name="Normal 5 2 4 3 7 3" xfId="21668" xr:uid="{751B4863-8306-4285-A089-D521A664EBE1}"/>
    <cellStyle name="Normal 5 2 4 3 8" xfId="9022" xr:uid="{85A96F8A-A749-4ED7-A40B-D7050840768B}"/>
    <cellStyle name="Normal 5 2 4 3 9" xfId="17451" xr:uid="{F33DA763-0E4A-4ECC-818E-44CC2BCF5E3D}"/>
    <cellStyle name="Normal 5 2 4 4" xfId="907" xr:uid="{00000000-0005-0000-0000-00000E190000}"/>
    <cellStyle name="Normal 5 2 4 4 2" xfId="3142" xr:uid="{00000000-0005-0000-0000-00000F190000}"/>
    <cellStyle name="Normal 5 2 4 4 2 2" xfId="7366" xr:uid="{00000000-0005-0000-0000-000010190000}"/>
    <cellStyle name="Normal 5 2 4 4 2 2 2" xfId="15795" xr:uid="{81C4B953-647A-45DD-8E02-A8FC61C975A7}"/>
    <cellStyle name="Normal 5 2 4 4 2 2 3" xfId="24223" xr:uid="{4737E2DA-A944-4441-B08B-1F22F1ACAB5C}"/>
    <cellStyle name="Normal 5 2 4 4 2 3" xfId="11577" xr:uid="{7AD9E73D-150F-4387-B661-ED61FF6C0F0B}"/>
    <cellStyle name="Normal 5 2 4 4 2 4" xfId="20006" xr:uid="{43B22402-BCB9-43C0-A6D8-E34CBD660F2B}"/>
    <cellStyle name="Normal 5 2 4 4 3" xfId="5221" xr:uid="{00000000-0005-0000-0000-000011190000}"/>
    <cellStyle name="Normal 5 2 4 4 3 2" xfId="13650" xr:uid="{5F4ED051-7868-4207-B1C1-FC9BA5152D35}"/>
    <cellStyle name="Normal 5 2 4 4 3 3" xfId="22078" xr:uid="{3A147699-B0D7-4984-9ED4-D6DD577EA7CA}"/>
    <cellStyle name="Normal 5 2 4 4 4" xfId="9432" xr:uid="{938F008A-3D2D-40E4-9D72-0D0CFA7D25CB}"/>
    <cellStyle name="Normal 5 2 4 4 5" xfId="17861" xr:uid="{7ADB4449-47A1-451D-88AA-D5950FFA38FF}"/>
    <cellStyle name="Normal 5 2 4 5" xfId="1325" xr:uid="{00000000-0005-0000-0000-000012190000}"/>
    <cellStyle name="Normal 5 2 4 5 2" xfId="3555" xr:uid="{00000000-0005-0000-0000-000013190000}"/>
    <cellStyle name="Normal 5 2 4 5 2 2" xfId="7779" xr:uid="{00000000-0005-0000-0000-000014190000}"/>
    <cellStyle name="Normal 5 2 4 5 2 2 2" xfId="16208" xr:uid="{07139F9E-57A4-406B-B8BB-65B14069F3C7}"/>
    <cellStyle name="Normal 5 2 4 5 2 2 3" xfId="24636" xr:uid="{BAD0859B-1921-4EA1-9AC6-6B9BDA48A5BD}"/>
    <cellStyle name="Normal 5 2 4 5 2 3" xfId="11990" xr:uid="{D3058D04-4196-45CE-B58B-57ED294A6278}"/>
    <cellStyle name="Normal 5 2 4 5 2 4" xfId="20419" xr:uid="{7ABDC6F9-D635-4FE0-AEE0-0862FDA32A27}"/>
    <cellStyle name="Normal 5 2 4 5 3" xfId="5634" xr:uid="{00000000-0005-0000-0000-000015190000}"/>
    <cellStyle name="Normal 5 2 4 5 3 2" xfId="14063" xr:uid="{204949E8-51FE-4D81-81FC-DEDD96562B55}"/>
    <cellStyle name="Normal 5 2 4 5 3 3" xfId="22491" xr:uid="{DF167659-16AD-493E-A8E7-BA4512627838}"/>
    <cellStyle name="Normal 5 2 4 5 4" xfId="9845" xr:uid="{217D0336-FDAD-43FB-860A-5A68325A4A4C}"/>
    <cellStyle name="Normal 5 2 4 5 5" xfId="18274" xr:uid="{2A0667F4-F0F1-4167-9EF1-E393ACF8E059}"/>
    <cellStyle name="Normal 5 2 4 6" xfId="1738" xr:uid="{00000000-0005-0000-0000-000016190000}"/>
    <cellStyle name="Normal 5 2 4 6 2" xfId="3968" xr:uid="{00000000-0005-0000-0000-000017190000}"/>
    <cellStyle name="Normal 5 2 4 6 2 2" xfId="8192" xr:uid="{00000000-0005-0000-0000-000018190000}"/>
    <cellStyle name="Normal 5 2 4 6 2 2 2" xfId="16621" xr:uid="{7CDF49A0-D0B2-4264-ABC8-700E73F70E2C}"/>
    <cellStyle name="Normal 5 2 4 6 2 2 3" xfId="25049" xr:uid="{65EF9531-FC0D-42AA-9E08-D581F5DCB6E2}"/>
    <cellStyle name="Normal 5 2 4 6 2 3" xfId="12403" xr:uid="{5E635BEB-E975-429A-88B0-5C4738B9B69F}"/>
    <cellStyle name="Normal 5 2 4 6 2 4" xfId="20832" xr:uid="{16554B39-E3D4-4EB8-A0D1-EEB13093ACB1}"/>
    <cellStyle name="Normal 5 2 4 6 3" xfId="6047" xr:uid="{00000000-0005-0000-0000-000019190000}"/>
    <cellStyle name="Normal 5 2 4 6 3 2" xfId="14476" xr:uid="{CF533AC1-F8E6-40AA-8472-8DFF2A2A307E}"/>
    <cellStyle name="Normal 5 2 4 6 3 3" xfId="22904" xr:uid="{1A1B17CB-E558-4DA3-B4A0-682AE328E918}"/>
    <cellStyle name="Normal 5 2 4 6 4" xfId="10258" xr:uid="{35535E79-8DD1-4E94-AA13-4FC8E85F2BE6}"/>
    <cellStyle name="Normal 5 2 4 6 5" xfId="18687" xr:uid="{68645056-7353-4849-958F-E0FF9DCAB47B}"/>
    <cellStyle name="Normal 5 2 4 7" xfId="2152" xr:uid="{00000000-0005-0000-0000-00001A190000}"/>
    <cellStyle name="Normal 5 2 4 7 2" xfId="4381" xr:uid="{00000000-0005-0000-0000-00001B190000}"/>
    <cellStyle name="Normal 5 2 4 7 2 2" xfId="8605" xr:uid="{00000000-0005-0000-0000-00001C190000}"/>
    <cellStyle name="Normal 5 2 4 7 2 2 2" xfId="17034" xr:uid="{13A03883-25C8-43DC-8857-137731AAA796}"/>
    <cellStyle name="Normal 5 2 4 7 2 2 3" xfId="25462" xr:uid="{3DA2953E-9D1A-4ADB-9CBB-A5B6F4C3F691}"/>
    <cellStyle name="Normal 5 2 4 7 2 3" xfId="12816" xr:uid="{E6BCA425-435D-4DD6-A761-6FC36AA4F85D}"/>
    <cellStyle name="Normal 5 2 4 7 2 4" xfId="21245" xr:uid="{7985B441-B1D4-4F3E-9D0D-C4E26D370DC3}"/>
    <cellStyle name="Normal 5 2 4 7 3" xfId="6460" xr:uid="{00000000-0005-0000-0000-00001D190000}"/>
    <cellStyle name="Normal 5 2 4 7 3 2" xfId="14889" xr:uid="{B789CDEF-23F1-46EC-9F16-CF04AA483459}"/>
    <cellStyle name="Normal 5 2 4 7 3 3" xfId="23317" xr:uid="{4CEFA737-07CE-4D34-94BF-F92F908E1F97}"/>
    <cellStyle name="Normal 5 2 4 7 4" xfId="10671" xr:uid="{5D1E8A37-1A9B-4C15-9C74-822E17142A29}"/>
    <cellStyle name="Normal 5 2 4 7 5" xfId="19100" xr:uid="{70936EB1-72A2-4910-ABA8-A3C7455BA215}"/>
    <cellStyle name="Normal 5 2 4 8" xfId="2588" xr:uid="{00000000-0005-0000-0000-00001E190000}"/>
    <cellStyle name="Normal 5 2 4 8 2" xfId="6873" xr:uid="{00000000-0005-0000-0000-00001F190000}"/>
    <cellStyle name="Normal 5 2 4 8 2 2" xfId="15302" xr:uid="{C15AB04C-DC62-49C2-8316-3CE71EBC22CB}"/>
    <cellStyle name="Normal 5 2 4 8 2 3" xfId="23730" xr:uid="{9D6674D6-C686-454E-8DE3-A439A3093A1C}"/>
    <cellStyle name="Normal 5 2 4 8 3" xfId="11084" xr:uid="{D38DF768-F577-4E6F-B942-6723021B0727}"/>
    <cellStyle name="Normal 5 2 4 8 4" xfId="19513" xr:uid="{96BF6EA9-A668-4B7B-9926-19D970A21722}"/>
    <cellStyle name="Normal 5 2 4 9" xfId="4808" xr:uid="{00000000-0005-0000-0000-000020190000}"/>
    <cellStyle name="Normal 5 2 4 9 2" xfId="13237" xr:uid="{F1082F44-F699-48AF-B515-86F11518A437}"/>
    <cellStyle name="Normal 5 2 4 9 3" xfId="21665" xr:uid="{1C6886A7-D5C4-4BFC-8CF7-16A579343C9F}"/>
    <cellStyle name="Normal 5 2 5" xfId="436" xr:uid="{00000000-0005-0000-0000-000021190000}"/>
    <cellStyle name="Normal 5 2 5 10" xfId="17452" xr:uid="{5AFCA011-E8B8-46C3-B990-A8995FF8098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2 2 2" xfId="15800" xr:uid="{D309D082-85D7-450D-BBCC-FF2B3DE46113}"/>
    <cellStyle name="Normal 5 2 5 2 2 2 2 3" xfId="24228" xr:uid="{4B4697CE-1F5D-49E0-ACF8-79B9ECC78CD6}"/>
    <cellStyle name="Normal 5 2 5 2 2 2 3" xfId="11582" xr:uid="{7603C67F-ED2D-4A9B-BBB4-126D733E4B1E}"/>
    <cellStyle name="Normal 5 2 5 2 2 2 4" xfId="20011" xr:uid="{B81C8F14-0182-4737-9DDD-B252DDD01321}"/>
    <cellStyle name="Normal 5 2 5 2 2 3" xfId="5226" xr:uid="{00000000-0005-0000-0000-000026190000}"/>
    <cellStyle name="Normal 5 2 5 2 2 3 2" xfId="13655" xr:uid="{80A4C3BB-E77E-4289-8346-23597DBB40C1}"/>
    <cellStyle name="Normal 5 2 5 2 2 3 3" xfId="22083" xr:uid="{48F2FCFC-2A01-4D1F-9CF8-0B83941D3296}"/>
    <cellStyle name="Normal 5 2 5 2 2 4" xfId="9437" xr:uid="{A827FB40-2B82-4D24-887D-DB459AA4A94D}"/>
    <cellStyle name="Normal 5 2 5 2 2 5" xfId="17866" xr:uid="{552D3229-769C-4953-ABB3-BEBAD061D7E9}"/>
    <cellStyle name="Normal 5 2 5 2 3" xfId="1330" xr:uid="{00000000-0005-0000-0000-000027190000}"/>
    <cellStyle name="Normal 5 2 5 2 3 2" xfId="3560" xr:uid="{00000000-0005-0000-0000-000028190000}"/>
    <cellStyle name="Normal 5 2 5 2 3 2 2" xfId="7784" xr:uid="{00000000-0005-0000-0000-000029190000}"/>
    <cellStyle name="Normal 5 2 5 2 3 2 2 2" xfId="16213" xr:uid="{88D940F7-8AF9-4A07-91B8-F580A9C7EDEB}"/>
    <cellStyle name="Normal 5 2 5 2 3 2 2 3" xfId="24641" xr:uid="{D781D6EF-3915-4DF9-90A4-4214F01B161C}"/>
    <cellStyle name="Normal 5 2 5 2 3 2 3" xfId="11995" xr:uid="{357DF762-3B93-4ED0-BBF4-79C1DB167DD8}"/>
    <cellStyle name="Normal 5 2 5 2 3 2 4" xfId="20424" xr:uid="{2206FBCD-7B3B-462C-A738-C4FF64686446}"/>
    <cellStyle name="Normal 5 2 5 2 3 3" xfId="5639" xr:uid="{00000000-0005-0000-0000-00002A190000}"/>
    <cellStyle name="Normal 5 2 5 2 3 3 2" xfId="14068" xr:uid="{9C3B7725-3104-481B-B2F3-8893576A73DB}"/>
    <cellStyle name="Normal 5 2 5 2 3 3 3" xfId="22496" xr:uid="{80FDE070-2ED9-40FC-9146-5733BDA667B8}"/>
    <cellStyle name="Normal 5 2 5 2 3 4" xfId="9850" xr:uid="{9553130F-BDF3-41B0-BB26-494C936BEF1B}"/>
    <cellStyle name="Normal 5 2 5 2 3 5" xfId="18279" xr:uid="{5520E94A-1CEE-4277-807E-FAED6D75430D}"/>
    <cellStyle name="Normal 5 2 5 2 4" xfId="1743" xr:uid="{00000000-0005-0000-0000-00002B190000}"/>
    <cellStyle name="Normal 5 2 5 2 4 2" xfId="3973" xr:uid="{00000000-0005-0000-0000-00002C190000}"/>
    <cellStyle name="Normal 5 2 5 2 4 2 2" xfId="8197" xr:uid="{00000000-0005-0000-0000-00002D190000}"/>
    <cellStyle name="Normal 5 2 5 2 4 2 2 2" xfId="16626" xr:uid="{81714589-701C-4F2E-9C9E-6F8B874F550E}"/>
    <cellStyle name="Normal 5 2 5 2 4 2 2 3" xfId="25054" xr:uid="{D4D9DCA3-E687-4BBB-B2B9-C9CEDA57F87D}"/>
    <cellStyle name="Normal 5 2 5 2 4 2 3" xfId="12408" xr:uid="{4A04B839-E5D9-4BB1-BF9C-393D308E9C75}"/>
    <cellStyle name="Normal 5 2 5 2 4 2 4" xfId="20837" xr:uid="{0039ADDB-AE18-49E0-9463-F1D57C2C275D}"/>
    <cellStyle name="Normal 5 2 5 2 4 3" xfId="6052" xr:uid="{00000000-0005-0000-0000-00002E190000}"/>
    <cellStyle name="Normal 5 2 5 2 4 3 2" xfId="14481" xr:uid="{6DD0EB96-4F50-460A-9991-A0589E86F8F4}"/>
    <cellStyle name="Normal 5 2 5 2 4 3 3" xfId="22909" xr:uid="{9C677ACD-4B35-46FF-BA50-25CCAC7636AF}"/>
    <cellStyle name="Normal 5 2 5 2 4 4" xfId="10263" xr:uid="{692671BB-11E2-4C4B-A279-185B19785D4D}"/>
    <cellStyle name="Normal 5 2 5 2 4 5" xfId="18692" xr:uid="{BCD68602-497B-4D1D-BE8B-57D77CDB09F1}"/>
    <cellStyle name="Normal 5 2 5 2 5" xfId="2157" xr:uid="{00000000-0005-0000-0000-00002F190000}"/>
    <cellStyle name="Normal 5 2 5 2 5 2" xfId="4386" xr:uid="{00000000-0005-0000-0000-000030190000}"/>
    <cellStyle name="Normal 5 2 5 2 5 2 2" xfId="8610" xr:uid="{00000000-0005-0000-0000-000031190000}"/>
    <cellStyle name="Normal 5 2 5 2 5 2 2 2" xfId="17039" xr:uid="{685B470C-2DE3-4167-8CE1-A64EFF670355}"/>
    <cellStyle name="Normal 5 2 5 2 5 2 2 3" xfId="25467" xr:uid="{85328CBF-2E03-440F-B19A-9A1710FFFDBE}"/>
    <cellStyle name="Normal 5 2 5 2 5 2 3" xfId="12821" xr:uid="{3660379F-CEE9-4FC0-8169-B87884CD487A}"/>
    <cellStyle name="Normal 5 2 5 2 5 2 4" xfId="21250" xr:uid="{2A84F38B-EA9F-4ED8-8506-C96941D64939}"/>
    <cellStyle name="Normal 5 2 5 2 5 3" xfId="6465" xr:uid="{00000000-0005-0000-0000-000032190000}"/>
    <cellStyle name="Normal 5 2 5 2 5 3 2" xfId="14894" xr:uid="{DE24F6EA-63F0-4007-9FD3-A50A2BA23CC7}"/>
    <cellStyle name="Normal 5 2 5 2 5 3 3" xfId="23322" xr:uid="{9E07A272-8AD9-4B4B-B8E3-EB20E9904E9C}"/>
    <cellStyle name="Normal 5 2 5 2 5 4" xfId="10676" xr:uid="{E6FDC956-BEDA-4E2D-9953-A3E09D0A7CA4}"/>
    <cellStyle name="Normal 5 2 5 2 5 5" xfId="19105" xr:uid="{76783382-E922-4E9B-9A91-672A4CB13275}"/>
    <cellStyle name="Normal 5 2 5 2 6" xfId="2593" xr:uid="{00000000-0005-0000-0000-000033190000}"/>
    <cellStyle name="Normal 5 2 5 2 6 2" xfId="6878" xr:uid="{00000000-0005-0000-0000-000034190000}"/>
    <cellStyle name="Normal 5 2 5 2 6 2 2" xfId="15307" xr:uid="{34A216CF-20E0-45BF-8009-6DFD5B8036A2}"/>
    <cellStyle name="Normal 5 2 5 2 6 2 3" xfId="23735" xr:uid="{617CFD81-5375-4619-AF3F-0307B1B3AA6C}"/>
    <cellStyle name="Normal 5 2 5 2 6 3" xfId="11089" xr:uid="{9E0D7216-792E-4A63-9ED6-9C1B5BAEDB8B}"/>
    <cellStyle name="Normal 5 2 5 2 6 4" xfId="19518" xr:uid="{1EC8639C-9EE6-4573-B47B-23A946528CCF}"/>
    <cellStyle name="Normal 5 2 5 2 7" xfId="4813" xr:uid="{00000000-0005-0000-0000-000035190000}"/>
    <cellStyle name="Normal 5 2 5 2 7 2" xfId="13242" xr:uid="{5438243C-5B9C-40A0-BEAB-B309AB02E6FE}"/>
    <cellStyle name="Normal 5 2 5 2 7 3" xfId="21670" xr:uid="{406E5952-B97A-4186-A19A-EAB4229F515A}"/>
    <cellStyle name="Normal 5 2 5 2 8" xfId="9024" xr:uid="{3E7F25A6-C438-4ED1-B3F3-BED8569EA575}"/>
    <cellStyle name="Normal 5 2 5 2 9" xfId="17453" xr:uid="{657AE55F-5FE3-45CB-8900-5749B7F0DCF0}"/>
    <cellStyle name="Normal 5 2 5 3" xfId="911" xr:uid="{00000000-0005-0000-0000-000036190000}"/>
    <cellStyle name="Normal 5 2 5 3 2" xfId="3146" xr:uid="{00000000-0005-0000-0000-000037190000}"/>
    <cellStyle name="Normal 5 2 5 3 2 2" xfId="7370" xr:uid="{00000000-0005-0000-0000-000038190000}"/>
    <cellStyle name="Normal 5 2 5 3 2 2 2" xfId="15799" xr:uid="{EE7E85B6-B5A5-42F5-AAA8-B3FD242188E6}"/>
    <cellStyle name="Normal 5 2 5 3 2 2 3" xfId="24227" xr:uid="{774C260D-B539-41CB-ADD0-EEEB7824FFFD}"/>
    <cellStyle name="Normal 5 2 5 3 2 3" xfId="11581" xr:uid="{B00737BB-F844-4D7C-A02F-595221BB97B8}"/>
    <cellStyle name="Normal 5 2 5 3 2 4" xfId="20010" xr:uid="{4CAA169D-A52C-424F-8871-309FAD8BA589}"/>
    <cellStyle name="Normal 5 2 5 3 3" xfId="5225" xr:uid="{00000000-0005-0000-0000-000039190000}"/>
    <cellStyle name="Normal 5 2 5 3 3 2" xfId="13654" xr:uid="{2646FE36-D7CA-4019-AACE-9B39870E131A}"/>
    <cellStyle name="Normal 5 2 5 3 3 3" xfId="22082" xr:uid="{E8553DBB-7D44-4DF9-8A55-CFB7396F72F6}"/>
    <cellStyle name="Normal 5 2 5 3 4" xfId="9436" xr:uid="{CC993319-8D0D-408B-BABF-CD243787655F}"/>
    <cellStyle name="Normal 5 2 5 3 5" xfId="17865" xr:uid="{00974F9D-15E9-4BCC-9867-EB6AB01BB8D9}"/>
    <cellStyle name="Normal 5 2 5 4" xfId="1329" xr:uid="{00000000-0005-0000-0000-00003A190000}"/>
    <cellStyle name="Normal 5 2 5 4 2" xfId="3559" xr:uid="{00000000-0005-0000-0000-00003B190000}"/>
    <cellStyle name="Normal 5 2 5 4 2 2" xfId="7783" xr:uid="{00000000-0005-0000-0000-00003C190000}"/>
    <cellStyle name="Normal 5 2 5 4 2 2 2" xfId="16212" xr:uid="{3A68B4E1-C2CA-4023-8B7A-CB5AC640912A}"/>
    <cellStyle name="Normal 5 2 5 4 2 2 3" xfId="24640" xr:uid="{34E3F2FB-6CA1-4E4E-BBC9-4119C8728DE8}"/>
    <cellStyle name="Normal 5 2 5 4 2 3" xfId="11994" xr:uid="{DDECF033-0E2D-406F-BC5E-695CEFD72E3E}"/>
    <cellStyle name="Normal 5 2 5 4 2 4" xfId="20423" xr:uid="{8CC72708-70C9-450E-AB77-1CD9886CB475}"/>
    <cellStyle name="Normal 5 2 5 4 3" xfId="5638" xr:uid="{00000000-0005-0000-0000-00003D190000}"/>
    <cellStyle name="Normal 5 2 5 4 3 2" xfId="14067" xr:uid="{08089C09-E19E-48EC-8854-1F1DA84EBB97}"/>
    <cellStyle name="Normal 5 2 5 4 3 3" xfId="22495" xr:uid="{A929141A-1DF8-44DD-9B9D-FA104AA722F7}"/>
    <cellStyle name="Normal 5 2 5 4 4" xfId="9849" xr:uid="{6C2E1842-DBB8-40A9-95E0-CAC967646EF2}"/>
    <cellStyle name="Normal 5 2 5 4 5" xfId="18278" xr:uid="{C230C72B-8A52-4243-94F0-F3EE933CCD25}"/>
    <cellStyle name="Normal 5 2 5 5" xfId="1742" xr:uid="{00000000-0005-0000-0000-00003E190000}"/>
    <cellStyle name="Normal 5 2 5 5 2" xfId="3972" xr:uid="{00000000-0005-0000-0000-00003F190000}"/>
    <cellStyle name="Normal 5 2 5 5 2 2" xfId="8196" xr:uid="{00000000-0005-0000-0000-000040190000}"/>
    <cellStyle name="Normal 5 2 5 5 2 2 2" xfId="16625" xr:uid="{FC3E8D9C-760D-4A0F-8CF6-F1D2826A5FF5}"/>
    <cellStyle name="Normal 5 2 5 5 2 2 3" xfId="25053" xr:uid="{2D43247C-FC36-4F15-9584-D4B9BDDB5CF8}"/>
    <cellStyle name="Normal 5 2 5 5 2 3" xfId="12407" xr:uid="{0BDA690D-A370-4AF8-BDC7-62574F5564E2}"/>
    <cellStyle name="Normal 5 2 5 5 2 4" xfId="20836" xr:uid="{09219D34-2B56-4AC4-B2CC-2F1FB2E818A4}"/>
    <cellStyle name="Normal 5 2 5 5 3" xfId="6051" xr:uid="{00000000-0005-0000-0000-000041190000}"/>
    <cellStyle name="Normal 5 2 5 5 3 2" xfId="14480" xr:uid="{1FEB6876-57A9-4ED1-8486-D2B3B99ECFE8}"/>
    <cellStyle name="Normal 5 2 5 5 3 3" xfId="22908" xr:uid="{40F9B93A-773B-4C6D-87BB-F8176C41CEB8}"/>
    <cellStyle name="Normal 5 2 5 5 4" xfId="10262" xr:uid="{FC1627F9-48CE-444E-993E-59093CEA0CED}"/>
    <cellStyle name="Normal 5 2 5 5 5" xfId="18691" xr:uid="{96261D3C-70CF-43D6-BE54-741B7AFD33DB}"/>
    <cellStyle name="Normal 5 2 5 6" xfId="2156" xr:uid="{00000000-0005-0000-0000-000042190000}"/>
    <cellStyle name="Normal 5 2 5 6 2" xfId="4385" xr:uid="{00000000-0005-0000-0000-000043190000}"/>
    <cellStyle name="Normal 5 2 5 6 2 2" xfId="8609" xr:uid="{00000000-0005-0000-0000-000044190000}"/>
    <cellStyle name="Normal 5 2 5 6 2 2 2" xfId="17038" xr:uid="{8FB09C6C-1FDC-4F6B-8B9F-832BA24F8C93}"/>
    <cellStyle name="Normal 5 2 5 6 2 2 3" xfId="25466" xr:uid="{337EF663-50E3-4149-92D7-BEB46D361F00}"/>
    <cellStyle name="Normal 5 2 5 6 2 3" xfId="12820" xr:uid="{DB396890-9E63-4C24-A96C-7B0F5677852F}"/>
    <cellStyle name="Normal 5 2 5 6 2 4" xfId="21249" xr:uid="{7F4938B0-40FE-441E-B472-0F0CBD02061F}"/>
    <cellStyle name="Normal 5 2 5 6 3" xfId="6464" xr:uid="{00000000-0005-0000-0000-000045190000}"/>
    <cellStyle name="Normal 5 2 5 6 3 2" xfId="14893" xr:uid="{177F71F9-D0ED-4B3F-AF65-09087C73A11B}"/>
    <cellStyle name="Normal 5 2 5 6 3 3" xfId="23321" xr:uid="{F3F5EC9A-DDEB-4656-BA9D-F72E48DFC898}"/>
    <cellStyle name="Normal 5 2 5 6 4" xfId="10675" xr:uid="{5DA07980-FDDF-438A-98C3-693538E106ED}"/>
    <cellStyle name="Normal 5 2 5 6 5" xfId="19104" xr:uid="{3FA3EBB4-F088-4645-B6D5-B6D46F5CA176}"/>
    <cellStyle name="Normal 5 2 5 7" xfId="2592" xr:uid="{00000000-0005-0000-0000-000046190000}"/>
    <cellStyle name="Normal 5 2 5 7 2" xfId="6877" xr:uid="{00000000-0005-0000-0000-000047190000}"/>
    <cellStyle name="Normal 5 2 5 7 2 2" xfId="15306" xr:uid="{39EE6A83-DA23-4796-9D25-4C65AF459486}"/>
    <cellStyle name="Normal 5 2 5 7 2 3" xfId="23734" xr:uid="{1346A039-AA40-4F41-ADDD-BA608C5BF5E0}"/>
    <cellStyle name="Normal 5 2 5 7 3" xfId="11088" xr:uid="{256D1F57-EFF6-4F8E-940C-0820A3E88A11}"/>
    <cellStyle name="Normal 5 2 5 7 4" xfId="19517" xr:uid="{7EAC5240-753E-4C78-B85C-AA587E43AB9E}"/>
    <cellStyle name="Normal 5 2 5 8" xfId="4812" xr:uid="{00000000-0005-0000-0000-000048190000}"/>
    <cellStyle name="Normal 5 2 5 8 2" xfId="13241" xr:uid="{E44A5143-8CB8-4442-BD8F-50940D9FE17F}"/>
    <cellStyle name="Normal 5 2 5 8 3" xfId="21669" xr:uid="{FC79E55B-1621-4E72-9C43-5060CD64E53A}"/>
    <cellStyle name="Normal 5 2 5 9" xfId="9023" xr:uid="{AB58C55A-A54B-4084-AD29-4B6AFFD09D89}"/>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2 2 2" xfId="15801" xr:uid="{03FEFE74-A7B8-487C-8AA4-662664A804F8}"/>
    <cellStyle name="Normal 5 2 6 2 2 2 3" xfId="24229" xr:uid="{A327BC64-402A-4725-AF22-F5EBFA89B792}"/>
    <cellStyle name="Normal 5 2 6 2 2 3" xfId="11583" xr:uid="{996997E1-BD3B-42DF-A829-EACF8F550C2E}"/>
    <cellStyle name="Normal 5 2 6 2 2 4" xfId="20012" xr:uid="{E64FEF39-0A49-4F5F-91A3-9CFF05AA57B7}"/>
    <cellStyle name="Normal 5 2 6 2 3" xfId="5227" xr:uid="{00000000-0005-0000-0000-00004D190000}"/>
    <cellStyle name="Normal 5 2 6 2 3 2" xfId="13656" xr:uid="{02A874C9-B7BE-4518-8F70-F2E5C86505DE}"/>
    <cellStyle name="Normal 5 2 6 2 3 3" xfId="22084" xr:uid="{71638C78-106A-4551-A3D0-BC25D6291215}"/>
    <cellStyle name="Normal 5 2 6 2 4" xfId="9438" xr:uid="{7A9B3B87-D511-4C4C-98CC-A655384E0AFE}"/>
    <cellStyle name="Normal 5 2 6 2 5" xfId="17867" xr:uid="{05170329-0845-47F9-A079-2387E90FE423}"/>
    <cellStyle name="Normal 5 2 6 3" xfId="1331" xr:uid="{00000000-0005-0000-0000-00004E190000}"/>
    <cellStyle name="Normal 5 2 6 3 2" xfId="3561" xr:uid="{00000000-0005-0000-0000-00004F190000}"/>
    <cellStyle name="Normal 5 2 6 3 2 2" xfId="7785" xr:uid="{00000000-0005-0000-0000-000050190000}"/>
    <cellStyle name="Normal 5 2 6 3 2 2 2" xfId="16214" xr:uid="{E79CDC2D-33CA-4E4E-98EE-9D6B666EFCB0}"/>
    <cellStyle name="Normal 5 2 6 3 2 2 3" xfId="24642" xr:uid="{B00877E2-4E88-414A-8BD2-628572817D64}"/>
    <cellStyle name="Normal 5 2 6 3 2 3" xfId="11996" xr:uid="{BF0DB04F-E12F-43E2-88D0-07B182061DF0}"/>
    <cellStyle name="Normal 5 2 6 3 2 4" xfId="20425" xr:uid="{3A176676-9937-4D59-9D19-B932D843D79A}"/>
    <cellStyle name="Normal 5 2 6 3 3" xfId="5640" xr:uid="{00000000-0005-0000-0000-000051190000}"/>
    <cellStyle name="Normal 5 2 6 3 3 2" xfId="14069" xr:uid="{6E2D2309-F175-40E5-B70D-3AB1517256BD}"/>
    <cellStyle name="Normal 5 2 6 3 3 3" xfId="22497" xr:uid="{28BDE81B-38F1-4B4C-B7E4-1D4192BBE7C7}"/>
    <cellStyle name="Normal 5 2 6 3 4" xfId="9851" xr:uid="{FAE2E981-76E9-407D-85C1-667AD3783D45}"/>
    <cellStyle name="Normal 5 2 6 3 5" xfId="18280" xr:uid="{5E8DC57D-6EF3-4529-A344-DD2F2FDCEA43}"/>
    <cellStyle name="Normal 5 2 6 4" xfId="1744" xr:uid="{00000000-0005-0000-0000-000052190000}"/>
    <cellStyle name="Normal 5 2 6 4 2" xfId="3974" xr:uid="{00000000-0005-0000-0000-000053190000}"/>
    <cellStyle name="Normal 5 2 6 4 2 2" xfId="8198" xr:uid="{00000000-0005-0000-0000-000054190000}"/>
    <cellStyle name="Normal 5 2 6 4 2 2 2" xfId="16627" xr:uid="{E02975CD-622B-4AD9-9DFC-74EEC0F989F5}"/>
    <cellStyle name="Normal 5 2 6 4 2 2 3" xfId="25055" xr:uid="{71444828-A52E-4A76-AEB6-167EE11B4CC6}"/>
    <cellStyle name="Normal 5 2 6 4 2 3" xfId="12409" xr:uid="{C3C5CF5C-DACF-4524-9D49-A58C4DA9EC55}"/>
    <cellStyle name="Normal 5 2 6 4 2 4" xfId="20838" xr:uid="{35C98C1D-C345-4474-9B87-DB14FF636524}"/>
    <cellStyle name="Normal 5 2 6 4 3" xfId="6053" xr:uid="{00000000-0005-0000-0000-000055190000}"/>
    <cellStyle name="Normal 5 2 6 4 3 2" xfId="14482" xr:uid="{3F19856E-C2D8-42E4-8C7E-2E2445F7C825}"/>
    <cellStyle name="Normal 5 2 6 4 3 3" xfId="22910" xr:uid="{1B7D89D6-ADC1-42D0-992D-383A621DAD54}"/>
    <cellStyle name="Normal 5 2 6 4 4" xfId="10264" xr:uid="{4F42F713-FAC7-454D-9407-45B283474137}"/>
    <cellStyle name="Normal 5 2 6 4 5" xfId="18693" xr:uid="{8DF9BB6C-379A-4B82-A0DD-5BC2F74C9F79}"/>
    <cellStyle name="Normal 5 2 6 5" xfId="2158" xr:uid="{00000000-0005-0000-0000-000056190000}"/>
    <cellStyle name="Normal 5 2 6 5 2" xfId="4387" xr:uid="{00000000-0005-0000-0000-000057190000}"/>
    <cellStyle name="Normal 5 2 6 5 2 2" xfId="8611" xr:uid="{00000000-0005-0000-0000-000058190000}"/>
    <cellStyle name="Normal 5 2 6 5 2 2 2" xfId="17040" xr:uid="{53C7F665-C956-4CF3-B576-10A49536B53E}"/>
    <cellStyle name="Normal 5 2 6 5 2 2 3" xfId="25468" xr:uid="{EF2BC2AE-F16D-4AD9-AF92-BC8608ED3723}"/>
    <cellStyle name="Normal 5 2 6 5 2 3" xfId="12822" xr:uid="{3853A7C3-26A7-4AEA-9171-2DE932276065}"/>
    <cellStyle name="Normal 5 2 6 5 2 4" xfId="21251" xr:uid="{2A3FC677-B939-4F6A-AEA1-893752ED1B88}"/>
    <cellStyle name="Normal 5 2 6 5 3" xfId="6466" xr:uid="{00000000-0005-0000-0000-000059190000}"/>
    <cellStyle name="Normal 5 2 6 5 3 2" xfId="14895" xr:uid="{6DF2E16B-7A40-4697-9BA2-77950C076BB6}"/>
    <cellStyle name="Normal 5 2 6 5 3 3" xfId="23323" xr:uid="{10FB4D42-EBF8-40E9-AB64-6BB250D9F79D}"/>
    <cellStyle name="Normal 5 2 6 5 4" xfId="10677" xr:uid="{D9769CDE-CF17-4803-BBC2-F3112F9619BD}"/>
    <cellStyle name="Normal 5 2 6 5 5" xfId="19106" xr:uid="{557C1332-ECD9-41DD-9236-9238D2EC1B75}"/>
    <cellStyle name="Normal 5 2 6 6" xfId="2594" xr:uid="{00000000-0005-0000-0000-00005A190000}"/>
    <cellStyle name="Normal 5 2 6 6 2" xfId="6879" xr:uid="{00000000-0005-0000-0000-00005B190000}"/>
    <cellStyle name="Normal 5 2 6 6 2 2" xfId="15308" xr:uid="{4E9975A1-D2FF-46CB-BE0C-041EC135FAE4}"/>
    <cellStyle name="Normal 5 2 6 6 2 3" xfId="23736" xr:uid="{320F0D02-60F9-4B0E-82BD-1389B12C9F34}"/>
    <cellStyle name="Normal 5 2 6 6 3" xfId="11090" xr:uid="{A72A41D8-0D3D-4DC5-8B38-84ABB0C52A7A}"/>
    <cellStyle name="Normal 5 2 6 6 4" xfId="19519" xr:uid="{ECC3370E-EA5D-455E-ADD7-F90BFE60D864}"/>
    <cellStyle name="Normal 5 2 6 7" xfId="4814" xr:uid="{00000000-0005-0000-0000-00005C190000}"/>
    <cellStyle name="Normal 5 2 6 7 2" xfId="13243" xr:uid="{07B63F9D-88AB-4CA7-AED2-5D04DB364CF2}"/>
    <cellStyle name="Normal 5 2 6 7 3" xfId="21671" xr:uid="{8B989F32-FFC1-467C-B135-00A38308A63B}"/>
    <cellStyle name="Normal 5 2 6 8" xfId="9025" xr:uid="{1AF1CE8F-5166-40A6-B727-672AAA51D329}"/>
    <cellStyle name="Normal 5 2 6 9" xfId="17454" xr:uid="{043C1C55-BCBA-44B8-B980-0618B76CBD55}"/>
    <cellStyle name="Normal 5 2 7" xfId="882" xr:uid="{00000000-0005-0000-0000-00005D190000}"/>
    <cellStyle name="Normal 5 2 7 2" xfId="3117" xr:uid="{00000000-0005-0000-0000-00005E190000}"/>
    <cellStyle name="Normal 5 2 7 2 2" xfId="7341" xr:uid="{00000000-0005-0000-0000-00005F190000}"/>
    <cellStyle name="Normal 5 2 7 2 2 2" xfId="15770" xr:uid="{9D8E3278-F27E-4756-938F-84DABE798CDC}"/>
    <cellStyle name="Normal 5 2 7 2 2 3" xfId="24198" xr:uid="{01565B45-3B77-4086-A2BC-DA6AF228394A}"/>
    <cellStyle name="Normal 5 2 7 2 3" xfId="11552" xr:uid="{D7A569CA-82F5-4671-95ED-6443BE026142}"/>
    <cellStyle name="Normal 5 2 7 2 4" xfId="19981" xr:uid="{F7FF932D-9E6B-4612-812C-23361A1502A3}"/>
    <cellStyle name="Normal 5 2 7 3" xfId="5196" xr:uid="{00000000-0005-0000-0000-000060190000}"/>
    <cellStyle name="Normal 5 2 7 3 2" xfId="13625" xr:uid="{919D57B0-77C3-4A12-9CD2-F28B8C44F1C7}"/>
    <cellStyle name="Normal 5 2 7 3 3" xfId="22053" xr:uid="{04A99744-2E4C-4DA8-A4EC-F0C8305430E4}"/>
    <cellStyle name="Normal 5 2 7 4" xfId="9407" xr:uid="{96924CD3-21B0-441E-9252-FC7449E861B6}"/>
    <cellStyle name="Normal 5 2 7 5" xfId="17836" xr:uid="{02BDB678-C44D-4878-BA05-0ABAFEFCDDE6}"/>
    <cellStyle name="Normal 5 2 8" xfId="1300" xr:uid="{00000000-0005-0000-0000-000061190000}"/>
    <cellStyle name="Normal 5 2 8 2" xfId="3530" xr:uid="{00000000-0005-0000-0000-000062190000}"/>
    <cellStyle name="Normal 5 2 8 2 2" xfId="7754" xr:uid="{00000000-0005-0000-0000-000063190000}"/>
    <cellStyle name="Normal 5 2 8 2 2 2" xfId="16183" xr:uid="{3AE4D143-0D46-4E95-A216-12CBC48B2130}"/>
    <cellStyle name="Normal 5 2 8 2 2 3" xfId="24611" xr:uid="{7A6998C2-DD01-4152-9C53-DB15B4CAE093}"/>
    <cellStyle name="Normal 5 2 8 2 3" xfId="11965" xr:uid="{77D59AF5-F710-4BEB-83AB-324C6132D778}"/>
    <cellStyle name="Normal 5 2 8 2 4" xfId="20394" xr:uid="{597A5623-DF23-4AA5-9D92-D7B85F134ED1}"/>
    <cellStyle name="Normal 5 2 8 3" xfId="5609" xr:uid="{00000000-0005-0000-0000-000064190000}"/>
    <cellStyle name="Normal 5 2 8 3 2" xfId="14038" xr:uid="{784E0D6D-FEDC-41DF-911F-4535F6632E5B}"/>
    <cellStyle name="Normal 5 2 8 3 3" xfId="22466" xr:uid="{1F35039C-C2CB-49C2-9675-2C29490C1494}"/>
    <cellStyle name="Normal 5 2 8 4" xfId="9820" xr:uid="{D033EF40-79B1-41F0-9235-FA6B835A08F4}"/>
    <cellStyle name="Normal 5 2 8 5" xfId="18249" xr:uid="{F84A93EA-1D02-4380-87CC-D33707BB52A8}"/>
    <cellStyle name="Normal 5 2 9" xfId="1713" xr:uid="{00000000-0005-0000-0000-000065190000}"/>
    <cellStyle name="Normal 5 2 9 2" xfId="3943" xr:uid="{00000000-0005-0000-0000-000066190000}"/>
    <cellStyle name="Normal 5 2 9 2 2" xfId="8167" xr:uid="{00000000-0005-0000-0000-000067190000}"/>
    <cellStyle name="Normal 5 2 9 2 2 2" xfId="16596" xr:uid="{538D2385-0F81-4A9A-8D53-6F7EC8D4E763}"/>
    <cellStyle name="Normal 5 2 9 2 2 3" xfId="25024" xr:uid="{6FD90431-8EB2-4D98-97EE-55D02C0E5365}"/>
    <cellStyle name="Normal 5 2 9 2 3" xfId="12378" xr:uid="{E27E8CB9-C32A-4AEB-A363-3840D2195C1E}"/>
    <cellStyle name="Normal 5 2 9 2 4" xfId="20807" xr:uid="{2E3624D3-AD92-4121-8B74-821FC634BF97}"/>
    <cellStyle name="Normal 5 2 9 3" xfId="6022" xr:uid="{00000000-0005-0000-0000-000068190000}"/>
    <cellStyle name="Normal 5 2 9 3 2" xfId="14451" xr:uid="{1072B3E3-6A4F-428B-B470-C8ABA2B3C03C}"/>
    <cellStyle name="Normal 5 2 9 3 3" xfId="22879" xr:uid="{CE4AE08A-5C1D-4B2D-9F31-8D065D98C1EA}"/>
    <cellStyle name="Normal 5 2 9 4" xfId="10233" xr:uid="{5A33A269-BE05-49B0-AEFB-B5E0C2B8F4C8}"/>
    <cellStyle name="Normal 5 2 9 5" xfId="18662" xr:uid="{8FC92C06-633C-4CEA-AE4C-D70FC5840FA3}"/>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2 2 2" xfId="17041" xr:uid="{A783DE4D-2655-4577-B5AB-2419686A598F}"/>
    <cellStyle name="Normal 5 3 10 2 2 3" xfId="25469" xr:uid="{0C613F1C-D08A-4070-B7A5-289FDF29099F}"/>
    <cellStyle name="Normal 5 3 10 2 3" xfId="12823" xr:uid="{EC02B2BF-17B4-4901-9937-BB31A7A1CE01}"/>
    <cellStyle name="Normal 5 3 10 2 4" xfId="21252" xr:uid="{919D6E5D-1039-4052-9835-088D5FF3D697}"/>
    <cellStyle name="Normal 5 3 10 3" xfId="6467" xr:uid="{00000000-0005-0000-0000-00006D190000}"/>
    <cellStyle name="Normal 5 3 10 3 2" xfId="14896" xr:uid="{A18EC36A-9087-4D66-B2C4-FEA3E32E004F}"/>
    <cellStyle name="Normal 5 3 10 3 3" xfId="23324" xr:uid="{A6111747-C283-44F1-ACBF-183FE3AE7AAD}"/>
    <cellStyle name="Normal 5 3 10 4" xfId="10678" xr:uid="{F5FDC971-2FCB-4EAD-88AC-101591E76214}"/>
    <cellStyle name="Normal 5 3 10 5" xfId="19107" xr:uid="{843A9356-0B75-4456-B6CE-168B614ADE95}"/>
    <cellStyle name="Normal 5 3 11" xfId="2595" xr:uid="{00000000-0005-0000-0000-00006E190000}"/>
    <cellStyle name="Normal 5 3 11 2" xfId="6880" xr:uid="{00000000-0005-0000-0000-00006F190000}"/>
    <cellStyle name="Normal 5 3 11 2 2" xfId="15309" xr:uid="{51154B76-B86E-4EDA-AE6B-2FC814AB5F40}"/>
    <cellStyle name="Normal 5 3 11 2 3" xfId="23737" xr:uid="{0ED58641-D2D3-4CB8-9E1F-64B2A44C3257}"/>
    <cellStyle name="Normal 5 3 11 3" xfId="11091" xr:uid="{44559777-A4AF-4F27-96F2-B94A77F01150}"/>
    <cellStyle name="Normal 5 3 11 4" xfId="19520" xr:uid="{E4AE8310-41B8-424A-9145-9D9576EC3872}"/>
    <cellStyle name="Normal 5 3 12" xfId="4815" xr:uid="{00000000-0005-0000-0000-000070190000}"/>
    <cellStyle name="Normal 5 3 12 2" xfId="13244" xr:uid="{B45024A5-C4C6-4907-8E5B-66A2FABBEF27}"/>
    <cellStyle name="Normal 5 3 12 3" xfId="21672" xr:uid="{354D25EC-1637-4B57-B899-BF930AAE6E23}"/>
    <cellStyle name="Normal 5 3 13" xfId="9026" xr:uid="{3377FE46-4F23-4712-90B3-BC78C199D48B}"/>
    <cellStyle name="Normal 5 3 14" xfId="17455" xr:uid="{A8BA81CD-0B5B-47AA-8A37-2E8EF8DE9EF1}"/>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10 2" xfId="13245" xr:uid="{EB4EDAA6-1BFA-43CC-8F4D-29AE3D54C861}"/>
    <cellStyle name="Normal 5 3 3 10 3" xfId="21673" xr:uid="{D7F38C41-0FFE-40F3-81BF-8D31D74BDD8B}"/>
    <cellStyle name="Normal 5 3 3 11" xfId="9027" xr:uid="{21FC2582-FB14-4D8A-B289-61EDD1F17F71}"/>
    <cellStyle name="Normal 5 3 3 12" xfId="17456" xr:uid="{8F8DAB30-7A16-46D9-95B1-927A8BAAF828}"/>
    <cellStyle name="Normal 5 3 3 2" xfId="442" xr:uid="{00000000-0005-0000-0000-000075190000}"/>
    <cellStyle name="Normal 5 3 3 2 10" xfId="9028" xr:uid="{56CAEBCC-C118-4552-89E2-2C8D2CE04149}"/>
    <cellStyle name="Normal 5 3 3 2 11" xfId="17457" xr:uid="{FDBDD65A-B4A3-4DCA-B206-F12C8BFA4991}"/>
    <cellStyle name="Normal 5 3 3 2 2" xfId="443" xr:uid="{00000000-0005-0000-0000-000076190000}"/>
    <cellStyle name="Normal 5 3 3 2 2 10" xfId="17458" xr:uid="{45363090-0101-4F02-A81B-29A6C856DE74}"/>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2 2 2" xfId="15806" xr:uid="{7B1BC29E-8AC4-4F9F-BC9A-205399B76EED}"/>
    <cellStyle name="Normal 5 3 3 2 2 2 2 2 2 3" xfId="24234" xr:uid="{C73D8867-9C62-4002-A143-7603F70BC712}"/>
    <cellStyle name="Normal 5 3 3 2 2 2 2 2 3" xfId="11588" xr:uid="{8DDBCCED-A6D0-4B77-A4CE-ED6B87597E1B}"/>
    <cellStyle name="Normal 5 3 3 2 2 2 2 2 4" xfId="20017" xr:uid="{42906EF2-4B13-4CCE-94AD-5B9661EF3910}"/>
    <cellStyle name="Normal 5 3 3 2 2 2 2 3" xfId="5232" xr:uid="{00000000-0005-0000-0000-00007B190000}"/>
    <cellStyle name="Normal 5 3 3 2 2 2 2 3 2" xfId="13661" xr:uid="{000F0BF6-8810-497B-8D21-7A9E7E1779F5}"/>
    <cellStyle name="Normal 5 3 3 2 2 2 2 3 3" xfId="22089" xr:uid="{004F25AC-33E0-4EAB-ABE0-78E7B13F4049}"/>
    <cellStyle name="Normal 5 3 3 2 2 2 2 4" xfId="9443" xr:uid="{CCA2D492-5291-4CAB-9C9C-F3C3CAB6E58C}"/>
    <cellStyle name="Normal 5 3 3 2 2 2 2 5" xfId="17872" xr:uid="{97C98FAE-D9E2-4147-8486-F277BB1C9C5F}"/>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2 2 2" xfId="16219" xr:uid="{4791A797-00C8-40D0-BF5F-0FF7E298DFA0}"/>
    <cellStyle name="Normal 5 3 3 2 2 2 3 2 2 3" xfId="24647" xr:uid="{71741E1E-D528-4574-AAE0-8A5E66680DB5}"/>
    <cellStyle name="Normal 5 3 3 2 2 2 3 2 3" xfId="12001" xr:uid="{5673595D-54C8-4CC0-A1D1-F69A5139A206}"/>
    <cellStyle name="Normal 5 3 3 2 2 2 3 2 4" xfId="20430" xr:uid="{8D299548-CD89-4732-9D72-76FDE1712A8B}"/>
    <cellStyle name="Normal 5 3 3 2 2 2 3 3" xfId="5645" xr:uid="{00000000-0005-0000-0000-00007F190000}"/>
    <cellStyle name="Normal 5 3 3 2 2 2 3 3 2" xfId="14074" xr:uid="{12884A86-5EB8-470C-A887-B1623171A5A4}"/>
    <cellStyle name="Normal 5 3 3 2 2 2 3 3 3" xfId="22502" xr:uid="{26C1CCF1-58E6-4FE8-90A7-323BAEC9C057}"/>
    <cellStyle name="Normal 5 3 3 2 2 2 3 4" xfId="9856" xr:uid="{D12F8871-E1E7-4900-80FA-47EB01CB1B04}"/>
    <cellStyle name="Normal 5 3 3 2 2 2 3 5" xfId="18285" xr:uid="{843F84A8-26AF-46B1-8145-AF26C1D702F2}"/>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2 2 2" xfId="16632" xr:uid="{F1A38A00-BDB8-4CDA-B4EF-F1DA50413FCB}"/>
    <cellStyle name="Normal 5 3 3 2 2 2 4 2 2 3" xfId="25060" xr:uid="{0DAD7700-688D-41A4-9BF1-28F62FFDDE30}"/>
    <cellStyle name="Normal 5 3 3 2 2 2 4 2 3" xfId="12414" xr:uid="{4A84839F-5A84-433E-8B4A-0F10CCFCB9FA}"/>
    <cellStyle name="Normal 5 3 3 2 2 2 4 2 4" xfId="20843" xr:uid="{20E5C578-DB57-471D-BDDB-B98B4D33CCD2}"/>
    <cellStyle name="Normal 5 3 3 2 2 2 4 3" xfId="6058" xr:uid="{00000000-0005-0000-0000-000083190000}"/>
    <cellStyle name="Normal 5 3 3 2 2 2 4 3 2" xfId="14487" xr:uid="{265E5B44-33EB-4726-AB74-D349B97C81DF}"/>
    <cellStyle name="Normal 5 3 3 2 2 2 4 3 3" xfId="22915" xr:uid="{B48573C8-25EB-4AC3-99B3-940B4F5E65D3}"/>
    <cellStyle name="Normal 5 3 3 2 2 2 4 4" xfId="10269" xr:uid="{11C50660-4896-4412-A183-E2EF99E4A020}"/>
    <cellStyle name="Normal 5 3 3 2 2 2 4 5" xfId="18698" xr:uid="{293C2B13-E7A4-43CE-870B-74BD9835B8B3}"/>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2 2 2" xfId="17045" xr:uid="{FEBC1510-BCC7-4F52-A754-B74FC30A24B0}"/>
    <cellStyle name="Normal 5 3 3 2 2 2 5 2 2 3" xfId="25473" xr:uid="{9939C6FA-20BC-4A9B-9C2A-3CBBB4170845}"/>
    <cellStyle name="Normal 5 3 3 2 2 2 5 2 3" xfId="12827" xr:uid="{961D61F2-F7C8-4078-8D81-0B7D32823AEF}"/>
    <cellStyle name="Normal 5 3 3 2 2 2 5 2 4" xfId="21256" xr:uid="{A6A99ABC-7E5F-4A43-8800-D0AF7D9BAE34}"/>
    <cellStyle name="Normal 5 3 3 2 2 2 5 3" xfId="6471" xr:uid="{00000000-0005-0000-0000-000087190000}"/>
    <cellStyle name="Normal 5 3 3 2 2 2 5 3 2" xfId="14900" xr:uid="{81767CC1-E936-4E11-90CF-AD62390A45C1}"/>
    <cellStyle name="Normal 5 3 3 2 2 2 5 3 3" xfId="23328" xr:uid="{D5476532-3718-433A-A673-7B934F5DC678}"/>
    <cellStyle name="Normal 5 3 3 2 2 2 5 4" xfId="10682" xr:uid="{6EE48A54-6F21-47DF-B654-73478E6255C7}"/>
    <cellStyle name="Normal 5 3 3 2 2 2 5 5" xfId="19111" xr:uid="{82E7170A-9981-4F02-9227-4D4D52269F3F}"/>
    <cellStyle name="Normal 5 3 3 2 2 2 6" xfId="2599" xr:uid="{00000000-0005-0000-0000-000088190000}"/>
    <cellStyle name="Normal 5 3 3 2 2 2 6 2" xfId="6884" xr:uid="{00000000-0005-0000-0000-000089190000}"/>
    <cellStyle name="Normal 5 3 3 2 2 2 6 2 2" xfId="15313" xr:uid="{5846BE34-E251-4D54-ABAB-E197A13A8614}"/>
    <cellStyle name="Normal 5 3 3 2 2 2 6 2 3" xfId="23741" xr:uid="{4C830939-48F1-463E-A7DA-577AF886C92F}"/>
    <cellStyle name="Normal 5 3 3 2 2 2 6 3" xfId="11095" xr:uid="{AB10B9D8-DC2F-47B7-B541-D60B1E5E1CF1}"/>
    <cellStyle name="Normal 5 3 3 2 2 2 6 4" xfId="19524" xr:uid="{31D5D654-4221-4B26-A1AF-5DF8A3A0C942}"/>
    <cellStyle name="Normal 5 3 3 2 2 2 7" xfId="4819" xr:uid="{00000000-0005-0000-0000-00008A190000}"/>
    <cellStyle name="Normal 5 3 3 2 2 2 7 2" xfId="13248" xr:uid="{BFCA3E9B-7903-43B0-9A59-129951BD9C2D}"/>
    <cellStyle name="Normal 5 3 3 2 2 2 7 3" xfId="21676" xr:uid="{513E07D0-60D6-4EF0-B832-1A91A2B21A3A}"/>
    <cellStyle name="Normal 5 3 3 2 2 2 8" xfId="9030" xr:uid="{C9809806-DF69-44B1-8644-43463488EED1}"/>
    <cellStyle name="Normal 5 3 3 2 2 2 9" xfId="17459" xr:uid="{E6B37FD8-88E5-4502-B8E5-876297A5FDCC}"/>
    <cellStyle name="Normal 5 3 3 2 2 3" xfId="918" xr:uid="{00000000-0005-0000-0000-00008B190000}"/>
    <cellStyle name="Normal 5 3 3 2 2 3 2" xfId="3152" xr:uid="{00000000-0005-0000-0000-00008C190000}"/>
    <cellStyle name="Normal 5 3 3 2 2 3 2 2" xfId="7376" xr:uid="{00000000-0005-0000-0000-00008D190000}"/>
    <cellStyle name="Normal 5 3 3 2 2 3 2 2 2" xfId="15805" xr:uid="{435EC638-E0C1-4A70-9A0C-67F5C278F41C}"/>
    <cellStyle name="Normal 5 3 3 2 2 3 2 2 3" xfId="24233" xr:uid="{F66080A0-A6A8-4F02-BC02-6D3A92E5E294}"/>
    <cellStyle name="Normal 5 3 3 2 2 3 2 3" xfId="11587" xr:uid="{EA790C51-DF36-4A18-9CF1-66E770A0D2A0}"/>
    <cellStyle name="Normal 5 3 3 2 2 3 2 4" xfId="20016" xr:uid="{BD8C906C-2C77-40CD-8B6D-8DF4262C5BAB}"/>
    <cellStyle name="Normal 5 3 3 2 2 3 3" xfId="5231" xr:uid="{00000000-0005-0000-0000-00008E190000}"/>
    <cellStyle name="Normal 5 3 3 2 2 3 3 2" xfId="13660" xr:uid="{A16B6B02-B816-4381-80F1-E6D026408499}"/>
    <cellStyle name="Normal 5 3 3 2 2 3 3 3" xfId="22088" xr:uid="{D2C6E03B-5194-4CEE-A7EB-AD625A58B3CE}"/>
    <cellStyle name="Normal 5 3 3 2 2 3 4" xfId="9442" xr:uid="{8F5E37A1-26D8-4B66-88D2-C418AE48DC9B}"/>
    <cellStyle name="Normal 5 3 3 2 2 3 5" xfId="17871" xr:uid="{7489CFFD-AAD8-4ED9-B0AB-A006DD6410A9}"/>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2 2 2" xfId="16218" xr:uid="{9E51FE66-A619-4BB3-842F-67334E8C70D9}"/>
    <cellStyle name="Normal 5 3 3 2 2 4 2 2 3" xfId="24646" xr:uid="{8207B057-00CA-4447-9A58-7691B1FBBDAF}"/>
    <cellStyle name="Normal 5 3 3 2 2 4 2 3" xfId="12000" xr:uid="{CDEA654D-AC1D-4068-BDF7-EF095CD8A4B9}"/>
    <cellStyle name="Normal 5 3 3 2 2 4 2 4" xfId="20429" xr:uid="{B855462E-86A8-4641-B8FD-5D1185F089B7}"/>
    <cellStyle name="Normal 5 3 3 2 2 4 3" xfId="5644" xr:uid="{00000000-0005-0000-0000-000092190000}"/>
    <cellStyle name="Normal 5 3 3 2 2 4 3 2" xfId="14073" xr:uid="{82CB2195-3943-40E3-8F06-FCD8961AD2D4}"/>
    <cellStyle name="Normal 5 3 3 2 2 4 3 3" xfId="22501" xr:uid="{32CA3FEA-E93C-412B-BE8A-54F548443F0F}"/>
    <cellStyle name="Normal 5 3 3 2 2 4 4" xfId="9855" xr:uid="{94889585-CA18-4AB4-ACA2-FC4F8777D5A5}"/>
    <cellStyle name="Normal 5 3 3 2 2 4 5" xfId="18284" xr:uid="{F844C1B1-3BA6-474B-BB4B-93E21EC51067}"/>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2 2 2" xfId="16631" xr:uid="{BBFD46D7-1039-4887-A1F8-60FDDAEB65A0}"/>
    <cellStyle name="Normal 5 3 3 2 2 5 2 2 3" xfId="25059" xr:uid="{F322F8D3-0F0F-4E14-A3E6-7F7763A5EE56}"/>
    <cellStyle name="Normal 5 3 3 2 2 5 2 3" xfId="12413" xr:uid="{47A5BE44-8B3D-47B8-B333-29634346CE96}"/>
    <cellStyle name="Normal 5 3 3 2 2 5 2 4" xfId="20842" xr:uid="{3973080A-F55D-4CED-AC10-C8506B613B5D}"/>
    <cellStyle name="Normal 5 3 3 2 2 5 3" xfId="6057" xr:uid="{00000000-0005-0000-0000-000096190000}"/>
    <cellStyle name="Normal 5 3 3 2 2 5 3 2" xfId="14486" xr:uid="{97181707-4194-4870-A55A-2E191853A9BD}"/>
    <cellStyle name="Normal 5 3 3 2 2 5 3 3" xfId="22914" xr:uid="{8491FE17-8752-4B09-A65B-460F4C1FA853}"/>
    <cellStyle name="Normal 5 3 3 2 2 5 4" xfId="10268" xr:uid="{E1AD5C2A-304C-4B29-8C88-8B27AB341642}"/>
    <cellStyle name="Normal 5 3 3 2 2 5 5" xfId="18697" xr:uid="{34488663-1E64-4754-909E-297E929C731C}"/>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2 2 2" xfId="17044" xr:uid="{7FABCA58-466F-43D1-9866-7930628EBE0B}"/>
    <cellStyle name="Normal 5 3 3 2 2 6 2 2 3" xfId="25472" xr:uid="{F2E73AF3-831B-4B6A-A6B2-F1384D5839AA}"/>
    <cellStyle name="Normal 5 3 3 2 2 6 2 3" xfId="12826" xr:uid="{95E53686-2301-4DDD-B006-ABCFA9685CE6}"/>
    <cellStyle name="Normal 5 3 3 2 2 6 2 4" xfId="21255" xr:uid="{425E3F45-7212-4464-9E20-525BEA4AA236}"/>
    <cellStyle name="Normal 5 3 3 2 2 6 3" xfId="6470" xr:uid="{00000000-0005-0000-0000-00009A190000}"/>
    <cellStyle name="Normal 5 3 3 2 2 6 3 2" xfId="14899" xr:uid="{775F3E58-FB25-4B54-AA94-A1E8DAA36D96}"/>
    <cellStyle name="Normal 5 3 3 2 2 6 3 3" xfId="23327" xr:uid="{E9C3530F-525A-4D01-AC2A-C58A3EF61D55}"/>
    <cellStyle name="Normal 5 3 3 2 2 6 4" xfId="10681" xr:uid="{B2630CD6-9591-4A76-BD87-22AD62F84E6B}"/>
    <cellStyle name="Normal 5 3 3 2 2 6 5" xfId="19110" xr:uid="{A8C83437-D634-4207-A833-B03C17E8D897}"/>
    <cellStyle name="Normal 5 3 3 2 2 7" xfId="2598" xr:uid="{00000000-0005-0000-0000-00009B190000}"/>
    <cellStyle name="Normal 5 3 3 2 2 7 2" xfId="6883" xr:uid="{00000000-0005-0000-0000-00009C190000}"/>
    <cellStyle name="Normal 5 3 3 2 2 7 2 2" xfId="15312" xr:uid="{EFA06DBB-2599-4062-8D0A-5E861B45FF57}"/>
    <cellStyle name="Normal 5 3 3 2 2 7 2 3" xfId="23740" xr:uid="{3053011A-8DEC-4133-831E-7868E30873EA}"/>
    <cellStyle name="Normal 5 3 3 2 2 7 3" xfId="11094" xr:uid="{E7735496-4F02-4B68-9D70-EF38C8792318}"/>
    <cellStyle name="Normal 5 3 3 2 2 7 4" xfId="19523" xr:uid="{B0EB27A5-2004-4E41-912F-B822E4E23B4C}"/>
    <cellStyle name="Normal 5 3 3 2 2 8" xfId="4818" xr:uid="{00000000-0005-0000-0000-00009D190000}"/>
    <cellStyle name="Normal 5 3 3 2 2 8 2" xfId="13247" xr:uid="{2720447D-D396-4874-9E8D-74B4F78AB78E}"/>
    <cellStyle name="Normal 5 3 3 2 2 8 3" xfId="21675" xr:uid="{0C97E4AA-36C2-4D8D-B07E-A27404503DC5}"/>
    <cellStyle name="Normal 5 3 3 2 2 9" xfId="9029" xr:uid="{AFF8DB89-DD80-498E-9D2C-3EB0E86B552B}"/>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2 2 2" xfId="15807" xr:uid="{065C58E2-6871-4B3C-9555-FDC6F5AAB3C5}"/>
    <cellStyle name="Normal 5 3 3 2 3 2 2 2 3" xfId="24235" xr:uid="{BB10B350-F33C-4AF3-A4F0-E6087B73A0F2}"/>
    <cellStyle name="Normal 5 3 3 2 3 2 2 3" xfId="11589" xr:uid="{194EB032-DDFD-485B-B496-74E3ADABD09B}"/>
    <cellStyle name="Normal 5 3 3 2 3 2 2 4" xfId="20018" xr:uid="{9A05FE34-B9A3-4538-A780-26B09F976B8F}"/>
    <cellStyle name="Normal 5 3 3 2 3 2 3" xfId="5233" xr:uid="{00000000-0005-0000-0000-0000A2190000}"/>
    <cellStyle name="Normal 5 3 3 2 3 2 3 2" xfId="13662" xr:uid="{2FEC0B97-3929-4C20-B11C-0ABE9A03F571}"/>
    <cellStyle name="Normal 5 3 3 2 3 2 3 3" xfId="22090" xr:uid="{41F19312-A03E-40BD-ABEE-5541C5973E65}"/>
    <cellStyle name="Normal 5 3 3 2 3 2 4" xfId="9444" xr:uid="{F34F4B4A-F784-47F2-8337-3CE7182638AB}"/>
    <cellStyle name="Normal 5 3 3 2 3 2 5" xfId="17873" xr:uid="{B234553E-AB02-41CA-9036-9DE50FB5BC73}"/>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2 2 2" xfId="16220" xr:uid="{3747A4AA-A353-4325-9786-A620F8A50CAA}"/>
    <cellStyle name="Normal 5 3 3 2 3 3 2 2 3" xfId="24648" xr:uid="{CCCC2C65-F599-4D83-8559-2B5DD3E60BCA}"/>
    <cellStyle name="Normal 5 3 3 2 3 3 2 3" xfId="12002" xr:uid="{094553B7-ECF3-4C93-BCAC-8D9F2D4F2BB9}"/>
    <cellStyle name="Normal 5 3 3 2 3 3 2 4" xfId="20431" xr:uid="{276725A3-66E6-433C-8D16-3C903259239D}"/>
    <cellStyle name="Normal 5 3 3 2 3 3 3" xfId="5646" xr:uid="{00000000-0005-0000-0000-0000A6190000}"/>
    <cellStyle name="Normal 5 3 3 2 3 3 3 2" xfId="14075" xr:uid="{5ABF1133-30CF-4368-8940-897599AAAD12}"/>
    <cellStyle name="Normal 5 3 3 2 3 3 3 3" xfId="22503" xr:uid="{989E8DB8-84F1-4665-BA31-0D1C5C100B53}"/>
    <cellStyle name="Normal 5 3 3 2 3 3 4" xfId="9857" xr:uid="{C6137C6F-EF08-4371-B9CA-4AE53ABDE5AF}"/>
    <cellStyle name="Normal 5 3 3 2 3 3 5" xfId="18286" xr:uid="{4EAF1FC4-0AB8-42DD-9691-AB1D5012EFB9}"/>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2 2 2" xfId="16633" xr:uid="{AE88C990-EFD5-4C57-A75B-A051543F9C8B}"/>
    <cellStyle name="Normal 5 3 3 2 3 4 2 2 3" xfId="25061" xr:uid="{B6E52866-E125-4981-B056-14AE9719F79D}"/>
    <cellStyle name="Normal 5 3 3 2 3 4 2 3" xfId="12415" xr:uid="{E56B59F3-8F0F-46AF-AF6A-38CEB64E6305}"/>
    <cellStyle name="Normal 5 3 3 2 3 4 2 4" xfId="20844" xr:uid="{27A59A42-06F5-45E0-97CE-F6E2677997BB}"/>
    <cellStyle name="Normal 5 3 3 2 3 4 3" xfId="6059" xr:uid="{00000000-0005-0000-0000-0000AA190000}"/>
    <cellStyle name="Normal 5 3 3 2 3 4 3 2" xfId="14488" xr:uid="{956516D2-0015-4AD9-89B9-A682A1F49ED1}"/>
    <cellStyle name="Normal 5 3 3 2 3 4 3 3" xfId="22916" xr:uid="{DBE2D7EE-151E-46E4-A56E-2773CF35AAF9}"/>
    <cellStyle name="Normal 5 3 3 2 3 4 4" xfId="10270" xr:uid="{CA5245AD-0E89-4C45-B018-808270A53828}"/>
    <cellStyle name="Normal 5 3 3 2 3 4 5" xfId="18699" xr:uid="{0B59432E-3A60-445A-8472-DD10D9FD168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2 2 2" xfId="17046" xr:uid="{07A17811-37EF-45C1-965A-2346782018B0}"/>
    <cellStyle name="Normal 5 3 3 2 3 5 2 2 3" xfId="25474" xr:uid="{7E13CC13-3054-4F7B-B3EF-8FDAFE66E26A}"/>
    <cellStyle name="Normal 5 3 3 2 3 5 2 3" xfId="12828" xr:uid="{1748DA25-B594-4A97-A9F3-53BAED4FE867}"/>
    <cellStyle name="Normal 5 3 3 2 3 5 2 4" xfId="21257" xr:uid="{D324C526-C54A-40CD-AC22-E560C7031A73}"/>
    <cellStyle name="Normal 5 3 3 2 3 5 3" xfId="6472" xr:uid="{00000000-0005-0000-0000-0000AE190000}"/>
    <cellStyle name="Normal 5 3 3 2 3 5 3 2" xfId="14901" xr:uid="{34987221-9941-4F4B-964F-3A993D170EF6}"/>
    <cellStyle name="Normal 5 3 3 2 3 5 3 3" xfId="23329" xr:uid="{B8273EF1-950D-462C-BFB1-12D4BEA7E86E}"/>
    <cellStyle name="Normal 5 3 3 2 3 5 4" xfId="10683" xr:uid="{863789D4-F735-4BA8-8907-D1813A634701}"/>
    <cellStyle name="Normal 5 3 3 2 3 5 5" xfId="19112" xr:uid="{8151CA48-8846-42E1-A1F9-6A9F152D0E22}"/>
    <cellStyle name="Normal 5 3 3 2 3 6" xfId="2600" xr:uid="{00000000-0005-0000-0000-0000AF190000}"/>
    <cellStyle name="Normal 5 3 3 2 3 6 2" xfId="6885" xr:uid="{00000000-0005-0000-0000-0000B0190000}"/>
    <cellStyle name="Normal 5 3 3 2 3 6 2 2" xfId="15314" xr:uid="{733CE5BC-EA34-411A-A10A-346C6962B0E8}"/>
    <cellStyle name="Normal 5 3 3 2 3 6 2 3" xfId="23742" xr:uid="{051BC590-1172-45E8-BA57-D9AA69D9D59D}"/>
    <cellStyle name="Normal 5 3 3 2 3 6 3" xfId="11096" xr:uid="{36A4A125-CB38-4467-9288-804F8DDD0462}"/>
    <cellStyle name="Normal 5 3 3 2 3 6 4" xfId="19525" xr:uid="{0B0D73DF-A7FC-405E-9730-35B94DAB1FF7}"/>
    <cellStyle name="Normal 5 3 3 2 3 7" xfId="4820" xr:uid="{00000000-0005-0000-0000-0000B1190000}"/>
    <cellStyle name="Normal 5 3 3 2 3 7 2" xfId="13249" xr:uid="{FD776C63-4CCB-482B-BDD9-7532FF114DBA}"/>
    <cellStyle name="Normal 5 3 3 2 3 7 3" xfId="21677" xr:uid="{797F0F52-164E-4518-82EC-F6328FDA25F5}"/>
    <cellStyle name="Normal 5 3 3 2 3 8" xfId="9031" xr:uid="{F042FDD1-8A9C-40FA-B3A3-822AE991787B}"/>
    <cellStyle name="Normal 5 3 3 2 3 9" xfId="17460" xr:uid="{9FC94E59-B78F-4E4D-9D81-C3133B2D5C2A}"/>
    <cellStyle name="Normal 5 3 3 2 4" xfId="917" xr:uid="{00000000-0005-0000-0000-0000B2190000}"/>
    <cellStyle name="Normal 5 3 3 2 4 2" xfId="3151" xr:uid="{00000000-0005-0000-0000-0000B3190000}"/>
    <cellStyle name="Normal 5 3 3 2 4 2 2" xfId="7375" xr:uid="{00000000-0005-0000-0000-0000B4190000}"/>
    <cellStyle name="Normal 5 3 3 2 4 2 2 2" xfId="15804" xr:uid="{6309A0CD-3706-4DB6-B5E4-503EF5B9B740}"/>
    <cellStyle name="Normal 5 3 3 2 4 2 2 3" xfId="24232" xr:uid="{D61C2E9F-C72D-465C-B066-5B3983E037E3}"/>
    <cellStyle name="Normal 5 3 3 2 4 2 3" xfId="11586" xr:uid="{382C8643-82D6-480E-B303-7F062520DA0E}"/>
    <cellStyle name="Normal 5 3 3 2 4 2 4" xfId="20015" xr:uid="{45DA6A98-F70A-47CC-B483-74A2817B532D}"/>
    <cellStyle name="Normal 5 3 3 2 4 3" xfId="5230" xr:uid="{00000000-0005-0000-0000-0000B5190000}"/>
    <cellStyle name="Normal 5 3 3 2 4 3 2" xfId="13659" xr:uid="{3C21F06C-2984-4129-80FC-C4C36829064D}"/>
    <cellStyle name="Normal 5 3 3 2 4 3 3" xfId="22087" xr:uid="{90DA52CF-A490-4F8A-8A64-D76AB0CDC6EE}"/>
    <cellStyle name="Normal 5 3 3 2 4 4" xfId="9441" xr:uid="{3A188475-98F1-41BB-836F-16466EFD71B5}"/>
    <cellStyle name="Normal 5 3 3 2 4 5" xfId="17870" xr:uid="{663A88E1-9E07-404F-B293-F37F59F2EA81}"/>
    <cellStyle name="Normal 5 3 3 2 5" xfId="1334" xr:uid="{00000000-0005-0000-0000-0000B6190000}"/>
    <cellStyle name="Normal 5 3 3 2 5 2" xfId="3564" xr:uid="{00000000-0005-0000-0000-0000B7190000}"/>
    <cellStyle name="Normal 5 3 3 2 5 2 2" xfId="7788" xr:uid="{00000000-0005-0000-0000-0000B8190000}"/>
    <cellStyle name="Normal 5 3 3 2 5 2 2 2" xfId="16217" xr:uid="{44778807-0081-40DD-B40B-6372748EACC5}"/>
    <cellStyle name="Normal 5 3 3 2 5 2 2 3" xfId="24645" xr:uid="{6652C711-36A9-4D75-987C-52EF7D8C9970}"/>
    <cellStyle name="Normal 5 3 3 2 5 2 3" xfId="11999" xr:uid="{E74F410F-92B8-489E-85D5-B9F44B8ADD28}"/>
    <cellStyle name="Normal 5 3 3 2 5 2 4" xfId="20428" xr:uid="{B326EBFD-D786-49E4-8170-B52C950FA016}"/>
    <cellStyle name="Normal 5 3 3 2 5 3" xfId="5643" xr:uid="{00000000-0005-0000-0000-0000B9190000}"/>
    <cellStyle name="Normal 5 3 3 2 5 3 2" xfId="14072" xr:uid="{0CF5B7C6-E561-4217-ACFC-CDC25794427C}"/>
    <cellStyle name="Normal 5 3 3 2 5 3 3" xfId="22500" xr:uid="{83A3BD88-80FC-4AF2-A948-995EEACE90B6}"/>
    <cellStyle name="Normal 5 3 3 2 5 4" xfId="9854" xr:uid="{C7880D75-D907-43A6-838C-4430583C5B88}"/>
    <cellStyle name="Normal 5 3 3 2 5 5" xfId="18283" xr:uid="{810E4F92-9AF6-4B45-84CC-AB3DBFABE234}"/>
    <cellStyle name="Normal 5 3 3 2 6" xfId="1747" xr:uid="{00000000-0005-0000-0000-0000BA190000}"/>
    <cellStyle name="Normal 5 3 3 2 6 2" xfId="3977" xr:uid="{00000000-0005-0000-0000-0000BB190000}"/>
    <cellStyle name="Normal 5 3 3 2 6 2 2" xfId="8201" xr:uid="{00000000-0005-0000-0000-0000BC190000}"/>
    <cellStyle name="Normal 5 3 3 2 6 2 2 2" xfId="16630" xr:uid="{3E5C8421-7102-4F10-8BBE-256CDCD201FD}"/>
    <cellStyle name="Normal 5 3 3 2 6 2 2 3" xfId="25058" xr:uid="{08DDB030-8C48-4F5E-BE23-284707B3E42B}"/>
    <cellStyle name="Normal 5 3 3 2 6 2 3" xfId="12412" xr:uid="{DD96F06B-52CD-4E5F-AE09-B62B8D0A7A38}"/>
    <cellStyle name="Normal 5 3 3 2 6 2 4" xfId="20841" xr:uid="{969A2BBB-AEA9-4A81-8E32-5BEB2582D278}"/>
    <cellStyle name="Normal 5 3 3 2 6 3" xfId="6056" xr:uid="{00000000-0005-0000-0000-0000BD190000}"/>
    <cellStyle name="Normal 5 3 3 2 6 3 2" xfId="14485" xr:uid="{1D16A99F-8A81-4513-B4E9-B4881C581CB9}"/>
    <cellStyle name="Normal 5 3 3 2 6 3 3" xfId="22913" xr:uid="{638350AF-6582-4979-9AF4-D462C5E96201}"/>
    <cellStyle name="Normal 5 3 3 2 6 4" xfId="10267" xr:uid="{CA3AB050-67D7-40F8-AAEC-D07E459F6337}"/>
    <cellStyle name="Normal 5 3 3 2 6 5" xfId="18696" xr:uid="{122A8F2C-B2E9-40C4-82FB-414631A69948}"/>
    <cellStyle name="Normal 5 3 3 2 7" xfId="2161" xr:uid="{00000000-0005-0000-0000-0000BE190000}"/>
    <cellStyle name="Normal 5 3 3 2 7 2" xfId="4390" xr:uid="{00000000-0005-0000-0000-0000BF190000}"/>
    <cellStyle name="Normal 5 3 3 2 7 2 2" xfId="8614" xr:uid="{00000000-0005-0000-0000-0000C0190000}"/>
    <cellStyle name="Normal 5 3 3 2 7 2 2 2" xfId="17043" xr:uid="{94F53334-007D-4BF2-A975-BB8D00ACB586}"/>
    <cellStyle name="Normal 5 3 3 2 7 2 2 3" xfId="25471" xr:uid="{70381083-15BA-476F-AED2-2E3AFC9F89F8}"/>
    <cellStyle name="Normal 5 3 3 2 7 2 3" xfId="12825" xr:uid="{6163FE4D-57E6-4551-8107-E3A48775D23C}"/>
    <cellStyle name="Normal 5 3 3 2 7 2 4" xfId="21254" xr:uid="{7F293670-F4A2-46A9-BFE0-2D59B9A185DC}"/>
    <cellStyle name="Normal 5 3 3 2 7 3" xfId="6469" xr:uid="{00000000-0005-0000-0000-0000C1190000}"/>
    <cellStyle name="Normal 5 3 3 2 7 3 2" xfId="14898" xr:uid="{7C7AF2FB-C3DD-4548-87B7-F3EE21A2DEE0}"/>
    <cellStyle name="Normal 5 3 3 2 7 3 3" xfId="23326" xr:uid="{F03E5FC0-C439-4E53-BFAE-7C1A4CA2A0E8}"/>
    <cellStyle name="Normal 5 3 3 2 7 4" xfId="10680" xr:uid="{C673EF0C-D8BE-483E-9305-AEC9EF8919AE}"/>
    <cellStyle name="Normal 5 3 3 2 7 5" xfId="19109" xr:uid="{9984BCD0-A1DA-40E8-BAF2-7A52CB2DB6C6}"/>
    <cellStyle name="Normal 5 3 3 2 8" xfId="2597" xr:uid="{00000000-0005-0000-0000-0000C2190000}"/>
    <cellStyle name="Normal 5 3 3 2 8 2" xfId="6882" xr:uid="{00000000-0005-0000-0000-0000C3190000}"/>
    <cellStyle name="Normal 5 3 3 2 8 2 2" xfId="15311" xr:uid="{B59EFEFB-5F53-4C50-B223-F7FB52FD5C93}"/>
    <cellStyle name="Normal 5 3 3 2 8 2 3" xfId="23739" xr:uid="{97FBDCFC-47E6-4B53-BFAB-BF5481539030}"/>
    <cellStyle name="Normal 5 3 3 2 8 3" xfId="11093" xr:uid="{E1C97168-38A8-4085-B00C-1493BE40CF97}"/>
    <cellStyle name="Normal 5 3 3 2 8 4" xfId="19522" xr:uid="{F6871224-4DF8-4D12-AE44-C4CB71DEF8F1}"/>
    <cellStyle name="Normal 5 3 3 2 9" xfId="4817" xr:uid="{00000000-0005-0000-0000-0000C4190000}"/>
    <cellStyle name="Normal 5 3 3 2 9 2" xfId="13246" xr:uid="{28B09D50-6592-48E4-8177-8051B3ECDD1D}"/>
    <cellStyle name="Normal 5 3 3 2 9 3" xfId="21674" xr:uid="{25FB66C0-A7C1-41D4-A81C-883CD3486971}"/>
    <cellStyle name="Normal 5 3 3 3" xfId="446" xr:uid="{00000000-0005-0000-0000-0000C5190000}"/>
    <cellStyle name="Normal 5 3 3 3 10" xfId="17461" xr:uid="{A8C5D305-4FAA-42FE-AF7F-388BD3276F83}"/>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2 2 2" xfId="15809" xr:uid="{E3C3D4C5-623F-48EB-A456-998F88BC95F1}"/>
    <cellStyle name="Normal 5 3 3 3 2 2 2 2 3" xfId="24237" xr:uid="{A6E9E2D0-EDE9-481C-9A10-63B455210EF0}"/>
    <cellStyle name="Normal 5 3 3 3 2 2 2 3" xfId="11591" xr:uid="{E0F27153-5816-497A-B727-36071218CCD4}"/>
    <cellStyle name="Normal 5 3 3 3 2 2 2 4" xfId="20020" xr:uid="{1E1A6317-9710-454C-8B28-E34322266415}"/>
    <cellStyle name="Normal 5 3 3 3 2 2 3" xfId="5235" xr:uid="{00000000-0005-0000-0000-0000CA190000}"/>
    <cellStyle name="Normal 5 3 3 3 2 2 3 2" xfId="13664" xr:uid="{1EAD3FB5-E90C-42CF-9D35-06A81B7A2E66}"/>
    <cellStyle name="Normal 5 3 3 3 2 2 3 3" xfId="22092" xr:uid="{42AAAC58-08F4-4E01-A574-C882D22284BF}"/>
    <cellStyle name="Normal 5 3 3 3 2 2 4" xfId="9446" xr:uid="{9977C196-1BAD-42C6-9435-D72C2F095938}"/>
    <cellStyle name="Normal 5 3 3 3 2 2 5" xfId="17875" xr:uid="{C61FEF3F-3D46-4549-8B42-FD852B77692A}"/>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2 2 2" xfId="16222" xr:uid="{41011910-726F-4EB4-9BE3-74CE627719E9}"/>
    <cellStyle name="Normal 5 3 3 3 2 3 2 2 3" xfId="24650" xr:uid="{2639F57A-D344-48D5-A33C-73EC78320E56}"/>
    <cellStyle name="Normal 5 3 3 3 2 3 2 3" xfId="12004" xr:uid="{FB9C0E0D-5B88-4F90-ABCF-F42BBD1E5748}"/>
    <cellStyle name="Normal 5 3 3 3 2 3 2 4" xfId="20433" xr:uid="{967245C0-BF0F-48C2-98E6-91327F95B738}"/>
    <cellStyle name="Normal 5 3 3 3 2 3 3" xfId="5648" xr:uid="{00000000-0005-0000-0000-0000CE190000}"/>
    <cellStyle name="Normal 5 3 3 3 2 3 3 2" xfId="14077" xr:uid="{C588A0CD-85C4-4E32-822D-79B539CB754D}"/>
    <cellStyle name="Normal 5 3 3 3 2 3 3 3" xfId="22505" xr:uid="{F3DA1C68-9D49-4367-9DD1-80DC53A72006}"/>
    <cellStyle name="Normal 5 3 3 3 2 3 4" xfId="9859" xr:uid="{E7B7AC9D-62FC-4E32-88E4-D2F375E1B124}"/>
    <cellStyle name="Normal 5 3 3 3 2 3 5" xfId="18288" xr:uid="{56632CF3-8088-42F6-BA2D-35EAC8F077B7}"/>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2 2 2" xfId="16635" xr:uid="{9FC7936D-25DB-4D9C-92A0-1183A240F631}"/>
    <cellStyle name="Normal 5 3 3 3 2 4 2 2 3" xfId="25063" xr:uid="{A66E9B2F-F896-493E-8FB9-0ADE394EA51F}"/>
    <cellStyle name="Normal 5 3 3 3 2 4 2 3" xfId="12417" xr:uid="{0FCA0F3C-3575-42B0-9001-9907C015C657}"/>
    <cellStyle name="Normal 5 3 3 3 2 4 2 4" xfId="20846" xr:uid="{F0BAFAD4-0CC1-4B07-AB0C-284CA310E2C7}"/>
    <cellStyle name="Normal 5 3 3 3 2 4 3" xfId="6061" xr:uid="{00000000-0005-0000-0000-0000D2190000}"/>
    <cellStyle name="Normal 5 3 3 3 2 4 3 2" xfId="14490" xr:uid="{6C487461-6AAC-4FCA-9301-764A3B2AEA69}"/>
    <cellStyle name="Normal 5 3 3 3 2 4 3 3" xfId="22918" xr:uid="{D08011DC-B8D0-486E-99F7-100EA596CACD}"/>
    <cellStyle name="Normal 5 3 3 3 2 4 4" xfId="10272" xr:uid="{7F6988E6-8A1D-4BA3-A2FE-04B73F156080}"/>
    <cellStyle name="Normal 5 3 3 3 2 4 5" xfId="18701" xr:uid="{0980409E-1916-4B9A-A8AF-196AE6D375B1}"/>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2 2 2" xfId="17048" xr:uid="{5E3DCA24-DEC2-42EA-A053-4EFDE1475136}"/>
    <cellStyle name="Normal 5 3 3 3 2 5 2 2 3" xfId="25476" xr:uid="{C1095EF9-2F7F-4A0F-98D1-E904C7774D10}"/>
    <cellStyle name="Normal 5 3 3 3 2 5 2 3" xfId="12830" xr:uid="{7F45AA1F-BE7D-4B5F-A2F0-EBCDB6E186AC}"/>
    <cellStyle name="Normal 5 3 3 3 2 5 2 4" xfId="21259" xr:uid="{0D9F5400-922E-4260-A18B-76D89C624D94}"/>
    <cellStyle name="Normal 5 3 3 3 2 5 3" xfId="6474" xr:uid="{00000000-0005-0000-0000-0000D6190000}"/>
    <cellStyle name="Normal 5 3 3 3 2 5 3 2" xfId="14903" xr:uid="{6A9C2088-1171-4F93-B39A-1E231F1B4C6F}"/>
    <cellStyle name="Normal 5 3 3 3 2 5 3 3" xfId="23331" xr:uid="{B11D1D1B-014A-41D1-8961-BD1D51221E38}"/>
    <cellStyle name="Normal 5 3 3 3 2 5 4" xfId="10685" xr:uid="{E7EAC77C-BFB1-4C39-AD4C-B4CD78D9A094}"/>
    <cellStyle name="Normal 5 3 3 3 2 5 5" xfId="19114" xr:uid="{A3221060-4927-46B7-B2D2-563CDC6060EA}"/>
    <cellStyle name="Normal 5 3 3 3 2 6" xfId="2602" xr:uid="{00000000-0005-0000-0000-0000D7190000}"/>
    <cellStyle name="Normal 5 3 3 3 2 6 2" xfId="6887" xr:uid="{00000000-0005-0000-0000-0000D8190000}"/>
    <cellStyle name="Normal 5 3 3 3 2 6 2 2" xfId="15316" xr:uid="{44E19020-7DE7-4453-94CD-99D76E495D7E}"/>
    <cellStyle name="Normal 5 3 3 3 2 6 2 3" xfId="23744" xr:uid="{28E0C4D5-ECDA-46CC-ADE9-0A0CFA67B82F}"/>
    <cellStyle name="Normal 5 3 3 3 2 6 3" xfId="11098" xr:uid="{EF747F5E-0899-4FC5-A61B-1865F250F063}"/>
    <cellStyle name="Normal 5 3 3 3 2 6 4" xfId="19527" xr:uid="{E70F5D8B-A436-433E-8672-A8D9A912392B}"/>
    <cellStyle name="Normal 5 3 3 3 2 7" xfId="4822" xr:uid="{00000000-0005-0000-0000-0000D9190000}"/>
    <cellStyle name="Normal 5 3 3 3 2 7 2" xfId="13251" xr:uid="{E09DD349-D378-482F-A441-1CC81E5FFBE1}"/>
    <cellStyle name="Normal 5 3 3 3 2 7 3" xfId="21679" xr:uid="{90D37027-312D-4D4A-984A-FEDA9DE73D78}"/>
    <cellStyle name="Normal 5 3 3 3 2 8" xfId="9033" xr:uid="{E62698B2-93AE-41B3-A055-C9C58E673673}"/>
    <cellStyle name="Normal 5 3 3 3 2 9" xfId="17462" xr:uid="{B9BDF429-3B76-4BDF-8DAD-8E13E83E6AF4}"/>
    <cellStyle name="Normal 5 3 3 3 3" xfId="921" xr:uid="{00000000-0005-0000-0000-0000DA190000}"/>
    <cellStyle name="Normal 5 3 3 3 3 2" xfId="3155" xr:uid="{00000000-0005-0000-0000-0000DB190000}"/>
    <cellStyle name="Normal 5 3 3 3 3 2 2" xfId="7379" xr:uid="{00000000-0005-0000-0000-0000DC190000}"/>
    <cellStyle name="Normal 5 3 3 3 3 2 2 2" xfId="15808" xr:uid="{838C79B7-A820-431B-B524-A0D833D9204A}"/>
    <cellStyle name="Normal 5 3 3 3 3 2 2 3" xfId="24236" xr:uid="{BA214E4A-279A-4745-B247-774418B9A772}"/>
    <cellStyle name="Normal 5 3 3 3 3 2 3" xfId="11590" xr:uid="{88F90BBD-F44E-4B03-B05A-3477678CE588}"/>
    <cellStyle name="Normal 5 3 3 3 3 2 4" xfId="20019" xr:uid="{0402CC1E-A201-4634-87D9-9242C5B5CD8B}"/>
    <cellStyle name="Normal 5 3 3 3 3 3" xfId="5234" xr:uid="{00000000-0005-0000-0000-0000DD190000}"/>
    <cellStyle name="Normal 5 3 3 3 3 3 2" xfId="13663" xr:uid="{734B6FA3-F8FA-4920-A071-081319A09DAF}"/>
    <cellStyle name="Normal 5 3 3 3 3 3 3" xfId="22091" xr:uid="{5568B4A8-464B-4843-BA56-F3456A79D56A}"/>
    <cellStyle name="Normal 5 3 3 3 3 4" xfId="9445" xr:uid="{CCAE2F59-465F-40DA-807E-85A3F0A80A98}"/>
    <cellStyle name="Normal 5 3 3 3 3 5" xfId="17874" xr:uid="{4E57A3BE-78C3-427D-A5D0-ECBD6988EFAD}"/>
    <cellStyle name="Normal 5 3 3 3 4" xfId="1338" xr:uid="{00000000-0005-0000-0000-0000DE190000}"/>
    <cellStyle name="Normal 5 3 3 3 4 2" xfId="3568" xr:uid="{00000000-0005-0000-0000-0000DF190000}"/>
    <cellStyle name="Normal 5 3 3 3 4 2 2" xfId="7792" xr:uid="{00000000-0005-0000-0000-0000E0190000}"/>
    <cellStyle name="Normal 5 3 3 3 4 2 2 2" xfId="16221" xr:uid="{7B7DC6A6-FC25-4C41-9885-239D6598C9E9}"/>
    <cellStyle name="Normal 5 3 3 3 4 2 2 3" xfId="24649" xr:uid="{C98B45BF-5FB8-454C-92BD-7033A7D450EE}"/>
    <cellStyle name="Normal 5 3 3 3 4 2 3" xfId="12003" xr:uid="{9BC05FA1-5360-4877-934B-151DC14BDA74}"/>
    <cellStyle name="Normal 5 3 3 3 4 2 4" xfId="20432" xr:uid="{8BF270C8-29EB-4E85-BDC8-511D6E9BDB8A}"/>
    <cellStyle name="Normal 5 3 3 3 4 3" xfId="5647" xr:uid="{00000000-0005-0000-0000-0000E1190000}"/>
    <cellStyle name="Normal 5 3 3 3 4 3 2" xfId="14076" xr:uid="{725927B2-3505-4A8F-AEB2-1DF0530A835F}"/>
    <cellStyle name="Normal 5 3 3 3 4 3 3" xfId="22504" xr:uid="{9111E538-881A-470B-BD14-318AF660D9BD}"/>
    <cellStyle name="Normal 5 3 3 3 4 4" xfId="9858" xr:uid="{47BD9EF1-2216-4F2F-B608-EC04EC3EE6E9}"/>
    <cellStyle name="Normal 5 3 3 3 4 5" xfId="18287" xr:uid="{B72B931E-FC33-49E4-891A-4B1FB979F860}"/>
    <cellStyle name="Normal 5 3 3 3 5" xfId="1751" xr:uid="{00000000-0005-0000-0000-0000E2190000}"/>
    <cellStyle name="Normal 5 3 3 3 5 2" xfId="3981" xr:uid="{00000000-0005-0000-0000-0000E3190000}"/>
    <cellStyle name="Normal 5 3 3 3 5 2 2" xfId="8205" xr:uid="{00000000-0005-0000-0000-0000E4190000}"/>
    <cellStyle name="Normal 5 3 3 3 5 2 2 2" xfId="16634" xr:uid="{E13E4583-5837-4429-8758-731BEA2BE312}"/>
    <cellStyle name="Normal 5 3 3 3 5 2 2 3" xfId="25062" xr:uid="{906DE4B8-F324-4C9D-84A7-37667D376219}"/>
    <cellStyle name="Normal 5 3 3 3 5 2 3" xfId="12416" xr:uid="{6359B816-3E74-465F-8B72-E28E9F07DC35}"/>
    <cellStyle name="Normal 5 3 3 3 5 2 4" xfId="20845" xr:uid="{0E6EAA19-25F7-4591-A046-F082492E17C2}"/>
    <cellStyle name="Normal 5 3 3 3 5 3" xfId="6060" xr:uid="{00000000-0005-0000-0000-0000E5190000}"/>
    <cellStyle name="Normal 5 3 3 3 5 3 2" xfId="14489" xr:uid="{597A68BD-DE1A-45A3-9DBB-049FBFFD847B}"/>
    <cellStyle name="Normal 5 3 3 3 5 3 3" xfId="22917" xr:uid="{845719B4-AB7F-4584-BB5E-8561CE2C9803}"/>
    <cellStyle name="Normal 5 3 3 3 5 4" xfId="10271" xr:uid="{EE44AF23-D94D-4068-99E4-198BBDFF8B17}"/>
    <cellStyle name="Normal 5 3 3 3 5 5" xfId="18700" xr:uid="{AE4888A9-CB24-40F7-8870-83B5B99E02BB}"/>
    <cellStyle name="Normal 5 3 3 3 6" xfId="2165" xr:uid="{00000000-0005-0000-0000-0000E6190000}"/>
    <cellStyle name="Normal 5 3 3 3 6 2" xfId="4394" xr:uid="{00000000-0005-0000-0000-0000E7190000}"/>
    <cellStyle name="Normal 5 3 3 3 6 2 2" xfId="8618" xr:uid="{00000000-0005-0000-0000-0000E8190000}"/>
    <cellStyle name="Normal 5 3 3 3 6 2 2 2" xfId="17047" xr:uid="{4AD28EF6-EFAB-4ABB-9586-B8AC9E5C7EDD}"/>
    <cellStyle name="Normal 5 3 3 3 6 2 2 3" xfId="25475" xr:uid="{C2FA948F-A5A1-4B45-87F1-01833F0FFA25}"/>
    <cellStyle name="Normal 5 3 3 3 6 2 3" xfId="12829" xr:uid="{D0D69DFA-AA9B-46D3-B051-9DA10666DF97}"/>
    <cellStyle name="Normal 5 3 3 3 6 2 4" xfId="21258" xr:uid="{1C792CC3-9CC0-4D4D-A85B-AE87564FCC4F}"/>
    <cellStyle name="Normal 5 3 3 3 6 3" xfId="6473" xr:uid="{00000000-0005-0000-0000-0000E9190000}"/>
    <cellStyle name="Normal 5 3 3 3 6 3 2" xfId="14902" xr:uid="{CD5F2ED5-8A03-4630-8683-E586D8F0721B}"/>
    <cellStyle name="Normal 5 3 3 3 6 3 3" xfId="23330" xr:uid="{F14E5BF5-79F2-4DD6-BC31-D932C2B67542}"/>
    <cellStyle name="Normal 5 3 3 3 6 4" xfId="10684" xr:uid="{4E575115-BE78-4584-B3A0-B5556A8DC935}"/>
    <cellStyle name="Normal 5 3 3 3 6 5" xfId="19113" xr:uid="{DDF1F88F-EEEE-47F4-A75F-FDEB8D4C06CB}"/>
    <cellStyle name="Normal 5 3 3 3 7" xfId="2601" xr:uid="{00000000-0005-0000-0000-0000EA190000}"/>
    <cellStyle name="Normal 5 3 3 3 7 2" xfId="6886" xr:uid="{00000000-0005-0000-0000-0000EB190000}"/>
    <cellStyle name="Normal 5 3 3 3 7 2 2" xfId="15315" xr:uid="{3D7FA670-F521-4928-9869-E0EF25E8DBF2}"/>
    <cellStyle name="Normal 5 3 3 3 7 2 3" xfId="23743" xr:uid="{ECE85940-17D1-4EA8-B025-461A77654A77}"/>
    <cellStyle name="Normal 5 3 3 3 7 3" xfId="11097" xr:uid="{73AC7B21-4E81-4951-9363-C73DDDB033C6}"/>
    <cellStyle name="Normal 5 3 3 3 7 4" xfId="19526" xr:uid="{54259745-CFD5-48CC-8EA3-881C22E3023F}"/>
    <cellStyle name="Normal 5 3 3 3 8" xfId="4821" xr:uid="{00000000-0005-0000-0000-0000EC190000}"/>
    <cellStyle name="Normal 5 3 3 3 8 2" xfId="13250" xr:uid="{E225E3FA-DD04-4425-9340-470908F969D3}"/>
    <cellStyle name="Normal 5 3 3 3 8 3" xfId="21678" xr:uid="{68F749AC-A4AE-4F9E-ADAF-991B1C07870C}"/>
    <cellStyle name="Normal 5 3 3 3 9" xfId="9032" xr:uid="{FCBF947B-4AC8-4B83-B414-507F9D57254E}"/>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2 2 2" xfId="15810" xr:uid="{CEA0B325-7E1C-4735-A491-F7A5AB72F3E2}"/>
    <cellStyle name="Normal 5 3 3 4 2 2 2 3" xfId="24238" xr:uid="{B8F50CA7-7FA7-4E7C-AB78-FFDA023DB189}"/>
    <cellStyle name="Normal 5 3 3 4 2 2 3" xfId="11592" xr:uid="{1FBD8851-2810-49FE-A1D0-8E64D80AB66D}"/>
    <cellStyle name="Normal 5 3 3 4 2 2 4" xfId="20021" xr:uid="{FDC1ADD7-4F4E-4333-AA88-7E9F3A451F8B}"/>
    <cellStyle name="Normal 5 3 3 4 2 3" xfId="5236" xr:uid="{00000000-0005-0000-0000-0000F1190000}"/>
    <cellStyle name="Normal 5 3 3 4 2 3 2" xfId="13665" xr:uid="{25710209-115F-4BF6-8BA3-6F563FD36025}"/>
    <cellStyle name="Normal 5 3 3 4 2 3 3" xfId="22093" xr:uid="{E35632FD-E0BE-49B1-BA45-0C5FAE457E40}"/>
    <cellStyle name="Normal 5 3 3 4 2 4" xfId="9447" xr:uid="{57E7CEA1-054E-498F-9468-CAD07145AA16}"/>
    <cellStyle name="Normal 5 3 3 4 2 5" xfId="17876" xr:uid="{C0FC00C8-B964-4C0D-84AF-76E6C55DF96A}"/>
    <cellStyle name="Normal 5 3 3 4 3" xfId="1340" xr:uid="{00000000-0005-0000-0000-0000F2190000}"/>
    <cellStyle name="Normal 5 3 3 4 3 2" xfId="3570" xr:uid="{00000000-0005-0000-0000-0000F3190000}"/>
    <cellStyle name="Normal 5 3 3 4 3 2 2" xfId="7794" xr:uid="{00000000-0005-0000-0000-0000F4190000}"/>
    <cellStyle name="Normal 5 3 3 4 3 2 2 2" xfId="16223" xr:uid="{F406FBBA-D616-4D0D-BBA9-917C15A1E060}"/>
    <cellStyle name="Normal 5 3 3 4 3 2 2 3" xfId="24651" xr:uid="{5E223AB3-A302-4341-A90E-E4B70231DBFA}"/>
    <cellStyle name="Normal 5 3 3 4 3 2 3" xfId="12005" xr:uid="{FA49E8BA-D473-4AAC-8B5E-07563D4980BA}"/>
    <cellStyle name="Normal 5 3 3 4 3 2 4" xfId="20434" xr:uid="{8B148E1E-AE7D-4F0C-AC4B-09BA0855C5D4}"/>
    <cellStyle name="Normal 5 3 3 4 3 3" xfId="5649" xr:uid="{00000000-0005-0000-0000-0000F5190000}"/>
    <cellStyle name="Normal 5 3 3 4 3 3 2" xfId="14078" xr:uid="{B7731EDF-6CE8-40DC-ABCA-D85F4C3550DF}"/>
    <cellStyle name="Normal 5 3 3 4 3 3 3" xfId="22506" xr:uid="{7D178727-E07B-4FDC-BDF2-C92A6C386F9D}"/>
    <cellStyle name="Normal 5 3 3 4 3 4" xfId="9860" xr:uid="{DC099DB5-E2DF-4827-8D07-F6421CDB111A}"/>
    <cellStyle name="Normal 5 3 3 4 3 5" xfId="18289" xr:uid="{3080B880-7240-4C2E-94DF-6CF1AAFC6FD7}"/>
    <cellStyle name="Normal 5 3 3 4 4" xfId="1753" xr:uid="{00000000-0005-0000-0000-0000F6190000}"/>
    <cellStyle name="Normal 5 3 3 4 4 2" xfId="3983" xr:uid="{00000000-0005-0000-0000-0000F7190000}"/>
    <cellStyle name="Normal 5 3 3 4 4 2 2" xfId="8207" xr:uid="{00000000-0005-0000-0000-0000F8190000}"/>
    <cellStyle name="Normal 5 3 3 4 4 2 2 2" xfId="16636" xr:uid="{EFEDE24E-9DD4-4787-B4ED-EA7AB5AC6B7B}"/>
    <cellStyle name="Normal 5 3 3 4 4 2 2 3" xfId="25064" xr:uid="{19E7F802-9617-460E-8AF7-96ADCF32A5E6}"/>
    <cellStyle name="Normal 5 3 3 4 4 2 3" xfId="12418" xr:uid="{E9A82C3D-8E42-4A02-8AB9-FBE86A4C5206}"/>
    <cellStyle name="Normal 5 3 3 4 4 2 4" xfId="20847" xr:uid="{5CEEF261-5733-4FCC-8C91-A494EC6DC925}"/>
    <cellStyle name="Normal 5 3 3 4 4 3" xfId="6062" xr:uid="{00000000-0005-0000-0000-0000F9190000}"/>
    <cellStyle name="Normal 5 3 3 4 4 3 2" xfId="14491" xr:uid="{04B9C572-22B0-43BD-B45A-C449AD06DFEC}"/>
    <cellStyle name="Normal 5 3 3 4 4 3 3" xfId="22919" xr:uid="{FF4520FD-E8F5-4F9C-94FE-A25D818C632A}"/>
    <cellStyle name="Normal 5 3 3 4 4 4" xfId="10273" xr:uid="{D77B0268-2274-4115-AA0A-F98F12283EEC}"/>
    <cellStyle name="Normal 5 3 3 4 4 5" xfId="18702" xr:uid="{66CB3AF4-5484-43F2-A491-A2628E0AD31D}"/>
    <cellStyle name="Normal 5 3 3 4 5" xfId="2167" xr:uid="{00000000-0005-0000-0000-0000FA190000}"/>
    <cellStyle name="Normal 5 3 3 4 5 2" xfId="4396" xr:uid="{00000000-0005-0000-0000-0000FB190000}"/>
    <cellStyle name="Normal 5 3 3 4 5 2 2" xfId="8620" xr:uid="{00000000-0005-0000-0000-0000FC190000}"/>
    <cellStyle name="Normal 5 3 3 4 5 2 2 2" xfId="17049" xr:uid="{422B0805-6888-415F-89D8-1F6694BEBCE2}"/>
    <cellStyle name="Normal 5 3 3 4 5 2 2 3" xfId="25477" xr:uid="{54CB3A9C-1583-4568-A694-158E0CFAAA65}"/>
    <cellStyle name="Normal 5 3 3 4 5 2 3" xfId="12831" xr:uid="{5861E173-AA0B-4A40-BAF6-2E6EFC2FF337}"/>
    <cellStyle name="Normal 5 3 3 4 5 2 4" xfId="21260" xr:uid="{B1F06971-D8EA-4CF3-B786-BA619BD6842E}"/>
    <cellStyle name="Normal 5 3 3 4 5 3" xfId="6475" xr:uid="{00000000-0005-0000-0000-0000FD190000}"/>
    <cellStyle name="Normal 5 3 3 4 5 3 2" xfId="14904" xr:uid="{601D716F-B478-499D-A6AB-C9F669DE33BC}"/>
    <cellStyle name="Normal 5 3 3 4 5 3 3" xfId="23332" xr:uid="{621570D1-5958-4CA3-AE01-5E59C94F426B}"/>
    <cellStyle name="Normal 5 3 3 4 5 4" xfId="10686" xr:uid="{707AAD59-B71B-4A15-8A1E-9EB49D5C4B5E}"/>
    <cellStyle name="Normal 5 3 3 4 5 5" xfId="19115" xr:uid="{E2777C61-4F2D-4D6F-AEC9-1B4244A994C3}"/>
    <cellStyle name="Normal 5 3 3 4 6" xfId="2603" xr:uid="{00000000-0005-0000-0000-0000FE190000}"/>
    <cellStyle name="Normal 5 3 3 4 6 2" xfId="6888" xr:uid="{00000000-0005-0000-0000-0000FF190000}"/>
    <cellStyle name="Normal 5 3 3 4 6 2 2" xfId="15317" xr:uid="{1027FDA3-3885-4B35-92BD-F04E722CD380}"/>
    <cellStyle name="Normal 5 3 3 4 6 2 3" xfId="23745" xr:uid="{AB8BD738-0E7D-414D-AB56-770E599F33C4}"/>
    <cellStyle name="Normal 5 3 3 4 6 3" xfId="11099" xr:uid="{881EEF1E-C911-44AD-B715-0F1D4D13BC99}"/>
    <cellStyle name="Normal 5 3 3 4 6 4" xfId="19528" xr:uid="{0B087EB0-1156-4109-A52F-EB41A3D54EE9}"/>
    <cellStyle name="Normal 5 3 3 4 7" xfId="4823" xr:uid="{00000000-0005-0000-0000-0000001A0000}"/>
    <cellStyle name="Normal 5 3 3 4 7 2" xfId="13252" xr:uid="{CD7C985F-162C-48ED-B322-8AFC99756B34}"/>
    <cellStyle name="Normal 5 3 3 4 7 3" xfId="21680" xr:uid="{E74CDA2A-9B72-487F-96BB-2E59376AA0C1}"/>
    <cellStyle name="Normal 5 3 3 4 8" xfId="9034" xr:uid="{7CFDBAE1-5A57-491F-ABE5-FBDA36D31F47}"/>
    <cellStyle name="Normal 5 3 3 4 9" xfId="17463" xr:uid="{69190FCA-2872-430C-91D2-6FE664A87D0E}"/>
    <cellStyle name="Normal 5 3 3 5" xfId="916" xr:uid="{00000000-0005-0000-0000-0000011A0000}"/>
    <cellStyle name="Normal 5 3 3 5 2" xfId="3150" xr:uid="{00000000-0005-0000-0000-0000021A0000}"/>
    <cellStyle name="Normal 5 3 3 5 2 2" xfId="7374" xr:uid="{00000000-0005-0000-0000-0000031A0000}"/>
    <cellStyle name="Normal 5 3 3 5 2 2 2" xfId="15803" xr:uid="{54C5742D-50C0-4D3F-B553-6BED7654A42E}"/>
    <cellStyle name="Normal 5 3 3 5 2 2 3" xfId="24231" xr:uid="{1365B087-6485-4095-9457-3586A5318DD9}"/>
    <cellStyle name="Normal 5 3 3 5 2 3" xfId="11585" xr:uid="{108A7618-520E-46C3-AAE0-B32A40BFDB7A}"/>
    <cellStyle name="Normal 5 3 3 5 2 4" xfId="20014" xr:uid="{D59E7423-81D9-4933-A6F1-BC929A3717DB}"/>
    <cellStyle name="Normal 5 3 3 5 3" xfId="5229" xr:uid="{00000000-0005-0000-0000-0000041A0000}"/>
    <cellStyle name="Normal 5 3 3 5 3 2" xfId="13658" xr:uid="{2DFA5912-C77B-4840-88A5-E6E61AE72FC4}"/>
    <cellStyle name="Normal 5 3 3 5 3 3" xfId="22086" xr:uid="{898EB337-35A6-4386-BADB-D05A5626E525}"/>
    <cellStyle name="Normal 5 3 3 5 4" xfId="9440" xr:uid="{56736F8A-0F69-46FD-AED3-7A61B41AF6D8}"/>
    <cellStyle name="Normal 5 3 3 5 5" xfId="17869" xr:uid="{AD2DAA6D-C6AE-43FC-881D-4EF8BBA524D2}"/>
    <cellStyle name="Normal 5 3 3 6" xfId="1333" xr:uid="{00000000-0005-0000-0000-0000051A0000}"/>
    <cellStyle name="Normal 5 3 3 6 2" xfId="3563" xr:uid="{00000000-0005-0000-0000-0000061A0000}"/>
    <cellStyle name="Normal 5 3 3 6 2 2" xfId="7787" xr:uid="{00000000-0005-0000-0000-0000071A0000}"/>
    <cellStyle name="Normal 5 3 3 6 2 2 2" xfId="16216" xr:uid="{A134D999-7EAB-4B1D-BC20-62F5353F687E}"/>
    <cellStyle name="Normal 5 3 3 6 2 2 3" xfId="24644" xr:uid="{A199B08A-6A58-4618-B3C5-F6593CCA7F57}"/>
    <cellStyle name="Normal 5 3 3 6 2 3" xfId="11998" xr:uid="{EA4736D3-0897-4E7B-BC5A-86F283711ABA}"/>
    <cellStyle name="Normal 5 3 3 6 2 4" xfId="20427" xr:uid="{32F433F2-F112-4F02-BCE2-CF72939C447D}"/>
    <cellStyle name="Normal 5 3 3 6 3" xfId="5642" xr:uid="{00000000-0005-0000-0000-0000081A0000}"/>
    <cellStyle name="Normal 5 3 3 6 3 2" xfId="14071" xr:uid="{52125C8A-5625-4CC8-9E21-CB8F41CAC89E}"/>
    <cellStyle name="Normal 5 3 3 6 3 3" xfId="22499" xr:uid="{BA863704-2681-462D-BD30-88C79B6B6145}"/>
    <cellStyle name="Normal 5 3 3 6 4" xfId="9853" xr:uid="{657E7145-51A2-429F-B4BF-12D08C7F35DF}"/>
    <cellStyle name="Normal 5 3 3 6 5" xfId="18282" xr:uid="{646646AC-7F58-4F1F-AD92-02D422419287}"/>
    <cellStyle name="Normal 5 3 3 7" xfId="1746" xr:uid="{00000000-0005-0000-0000-0000091A0000}"/>
    <cellStyle name="Normal 5 3 3 7 2" xfId="3976" xr:uid="{00000000-0005-0000-0000-00000A1A0000}"/>
    <cellStyle name="Normal 5 3 3 7 2 2" xfId="8200" xr:uid="{00000000-0005-0000-0000-00000B1A0000}"/>
    <cellStyle name="Normal 5 3 3 7 2 2 2" xfId="16629" xr:uid="{1578C9E9-E13F-4973-8A36-7BCD1ED58D0B}"/>
    <cellStyle name="Normal 5 3 3 7 2 2 3" xfId="25057" xr:uid="{1CABD5A9-21EF-4EF7-B2F0-C246721AF490}"/>
    <cellStyle name="Normal 5 3 3 7 2 3" xfId="12411" xr:uid="{052AC1C4-35DE-42AE-93A2-9C1A2F01E66E}"/>
    <cellStyle name="Normal 5 3 3 7 2 4" xfId="20840" xr:uid="{F5D1BFF7-827C-4DB7-8E58-5DAB9610DC23}"/>
    <cellStyle name="Normal 5 3 3 7 3" xfId="6055" xr:uid="{00000000-0005-0000-0000-00000C1A0000}"/>
    <cellStyle name="Normal 5 3 3 7 3 2" xfId="14484" xr:uid="{37FFE63D-48D0-4F19-AFCF-516D1217E9B8}"/>
    <cellStyle name="Normal 5 3 3 7 3 3" xfId="22912" xr:uid="{F12A0B0F-7D0D-46DD-9F53-A194E8614310}"/>
    <cellStyle name="Normal 5 3 3 7 4" xfId="10266" xr:uid="{8C0FCC84-5DF9-4EF9-9BF6-0489A143B41F}"/>
    <cellStyle name="Normal 5 3 3 7 5" xfId="18695" xr:uid="{CDFE1941-C554-40AA-B98B-A5FEAEE72606}"/>
    <cellStyle name="Normal 5 3 3 8" xfId="2160" xr:uid="{00000000-0005-0000-0000-00000D1A0000}"/>
    <cellStyle name="Normal 5 3 3 8 2" xfId="4389" xr:uid="{00000000-0005-0000-0000-00000E1A0000}"/>
    <cellStyle name="Normal 5 3 3 8 2 2" xfId="8613" xr:uid="{00000000-0005-0000-0000-00000F1A0000}"/>
    <cellStyle name="Normal 5 3 3 8 2 2 2" xfId="17042" xr:uid="{B0FA04E0-97CD-4E82-993A-E7DE3759CF31}"/>
    <cellStyle name="Normal 5 3 3 8 2 2 3" xfId="25470" xr:uid="{7D72D578-AA5F-4DFD-934D-E6B5EC23E695}"/>
    <cellStyle name="Normal 5 3 3 8 2 3" xfId="12824" xr:uid="{6CBDB40F-908D-439E-ACA5-B9AD61065CFA}"/>
    <cellStyle name="Normal 5 3 3 8 2 4" xfId="21253" xr:uid="{97764DFC-6E03-4E66-98B0-CA4E9AC24369}"/>
    <cellStyle name="Normal 5 3 3 8 3" xfId="6468" xr:uid="{00000000-0005-0000-0000-0000101A0000}"/>
    <cellStyle name="Normal 5 3 3 8 3 2" xfId="14897" xr:uid="{A61D5980-DA45-4399-A983-E41B71BA30BA}"/>
    <cellStyle name="Normal 5 3 3 8 3 3" xfId="23325" xr:uid="{34750731-3D62-4DB6-A2F3-D9DD4B560CEF}"/>
    <cellStyle name="Normal 5 3 3 8 4" xfId="10679" xr:uid="{50E9EAD4-BCDB-4259-A636-A78658A77B0C}"/>
    <cellStyle name="Normal 5 3 3 8 5" xfId="19108" xr:uid="{31319F78-C7DB-4BAB-B3F0-9AEA5FED91F5}"/>
    <cellStyle name="Normal 5 3 3 9" xfId="2596" xr:uid="{00000000-0005-0000-0000-0000111A0000}"/>
    <cellStyle name="Normal 5 3 3 9 2" xfId="6881" xr:uid="{00000000-0005-0000-0000-0000121A0000}"/>
    <cellStyle name="Normal 5 3 3 9 2 2" xfId="15310" xr:uid="{297F637A-8FA4-406F-BE0C-7E51184DDB1F}"/>
    <cellStyle name="Normal 5 3 3 9 2 3" xfId="23738" xr:uid="{98B0FBEB-B196-40E9-A462-881AA7E17926}"/>
    <cellStyle name="Normal 5 3 3 9 3" xfId="11092" xr:uid="{0B25B0F9-0DB9-4A66-9035-7D3FEE6E0138}"/>
    <cellStyle name="Normal 5 3 3 9 4" xfId="19521" xr:uid="{8D2851A4-E403-4A50-9D91-433B406227CE}"/>
    <cellStyle name="Normal 5 3 4" xfId="449" xr:uid="{00000000-0005-0000-0000-0000131A0000}"/>
    <cellStyle name="Normal 5 3 4 10" xfId="9035" xr:uid="{31EC50A4-9CB1-4F86-8E6C-378F0F991C21}"/>
    <cellStyle name="Normal 5 3 4 11" xfId="17464" xr:uid="{831E4007-EC5E-410A-9944-E6289C23C7C5}"/>
    <cellStyle name="Normal 5 3 4 2" xfId="450" xr:uid="{00000000-0005-0000-0000-0000141A0000}"/>
    <cellStyle name="Normal 5 3 4 2 10" xfId="17465" xr:uid="{785C16CE-77D8-46C2-A103-2AF00AC708D8}"/>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2 2 2" xfId="15813" xr:uid="{96D0D8F8-900C-4EC6-8769-D1FBA550CEFB}"/>
    <cellStyle name="Normal 5 3 4 2 2 2 2 2 3" xfId="24241" xr:uid="{817F8C21-F56C-4423-B27A-B896AD3EF7A8}"/>
    <cellStyle name="Normal 5 3 4 2 2 2 2 3" xfId="11595" xr:uid="{95FACB6D-AE41-4B66-9EE5-04DDB2081EEE}"/>
    <cellStyle name="Normal 5 3 4 2 2 2 2 4" xfId="20024" xr:uid="{862F4D33-F8F4-427E-95E5-FF2302FAEB9E}"/>
    <cellStyle name="Normal 5 3 4 2 2 2 3" xfId="5239" xr:uid="{00000000-0005-0000-0000-0000191A0000}"/>
    <cellStyle name="Normal 5 3 4 2 2 2 3 2" xfId="13668" xr:uid="{E2B3820F-A01D-42AF-B937-7AA6E027C6B4}"/>
    <cellStyle name="Normal 5 3 4 2 2 2 3 3" xfId="22096" xr:uid="{AAAD5570-AD71-4E1B-BBB4-E6D775139C85}"/>
    <cellStyle name="Normal 5 3 4 2 2 2 4" xfId="9450" xr:uid="{BFCFCE7E-4A74-4378-A4C5-28DA3B6D0ACE}"/>
    <cellStyle name="Normal 5 3 4 2 2 2 5" xfId="17879" xr:uid="{D36C0258-40DA-4A00-A4B7-6D8BF9E8BCC5}"/>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2 2 2" xfId="16226" xr:uid="{2D93435F-A995-44FB-9080-64B61771EB67}"/>
    <cellStyle name="Normal 5 3 4 2 2 3 2 2 3" xfId="24654" xr:uid="{1E277E83-08C7-47FC-BC86-AB01425D7E0D}"/>
    <cellStyle name="Normal 5 3 4 2 2 3 2 3" xfId="12008" xr:uid="{5F227B27-86B8-41A4-802F-6682A7FE74DE}"/>
    <cellStyle name="Normal 5 3 4 2 2 3 2 4" xfId="20437" xr:uid="{E79A4EBE-C167-4ED4-9914-0E732A98E6C7}"/>
    <cellStyle name="Normal 5 3 4 2 2 3 3" xfId="5652" xr:uid="{00000000-0005-0000-0000-00001D1A0000}"/>
    <cellStyle name="Normal 5 3 4 2 2 3 3 2" xfId="14081" xr:uid="{063CDC48-5EEF-40BF-97C4-FEC0FBADAC4A}"/>
    <cellStyle name="Normal 5 3 4 2 2 3 3 3" xfId="22509" xr:uid="{0CAD7C58-3AC0-464B-8BCD-34129F521FB3}"/>
    <cellStyle name="Normal 5 3 4 2 2 3 4" xfId="9863" xr:uid="{8999923E-9786-4EFE-A678-EC79ADB34E49}"/>
    <cellStyle name="Normal 5 3 4 2 2 3 5" xfId="18292" xr:uid="{9BC01121-BB1D-418B-BE94-884B3B040ADE}"/>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2 2 2" xfId="16639" xr:uid="{518D1AA8-561E-4B4B-B2C8-153D637E50F5}"/>
    <cellStyle name="Normal 5 3 4 2 2 4 2 2 3" xfId="25067" xr:uid="{8A8C52C9-018E-46DB-BAE6-24CD51A79C2D}"/>
    <cellStyle name="Normal 5 3 4 2 2 4 2 3" xfId="12421" xr:uid="{00F31C63-4BE4-450D-AE74-D6316517702C}"/>
    <cellStyle name="Normal 5 3 4 2 2 4 2 4" xfId="20850" xr:uid="{D381A16C-6D75-46D3-84BF-54A309ABC5DA}"/>
    <cellStyle name="Normal 5 3 4 2 2 4 3" xfId="6065" xr:uid="{00000000-0005-0000-0000-0000211A0000}"/>
    <cellStyle name="Normal 5 3 4 2 2 4 3 2" xfId="14494" xr:uid="{B4229533-9952-4250-B9D2-AE938E0A8735}"/>
    <cellStyle name="Normal 5 3 4 2 2 4 3 3" xfId="22922" xr:uid="{4E7FBB66-57D7-4437-9526-0A5AFF5D134A}"/>
    <cellStyle name="Normal 5 3 4 2 2 4 4" xfId="10276" xr:uid="{632A6914-88FB-4AAD-97CC-FDE44A7845E3}"/>
    <cellStyle name="Normal 5 3 4 2 2 4 5" xfId="18705" xr:uid="{3CE53A46-5BBA-4356-878B-C7380C2D6DF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2 2 2" xfId="17052" xr:uid="{BA0DDA15-051F-454C-A73F-CDC22CC8F0E4}"/>
    <cellStyle name="Normal 5 3 4 2 2 5 2 2 3" xfId="25480" xr:uid="{43C25C8E-B192-4BB8-B356-83359130A42F}"/>
    <cellStyle name="Normal 5 3 4 2 2 5 2 3" xfId="12834" xr:uid="{5211FF5C-354F-4775-9950-37809AE1DC34}"/>
    <cellStyle name="Normal 5 3 4 2 2 5 2 4" xfId="21263" xr:uid="{C217A361-D084-4613-A190-0ED6FAF4B824}"/>
    <cellStyle name="Normal 5 3 4 2 2 5 3" xfId="6478" xr:uid="{00000000-0005-0000-0000-0000251A0000}"/>
    <cellStyle name="Normal 5 3 4 2 2 5 3 2" xfId="14907" xr:uid="{3520B9B7-B72F-4C8B-81CC-9D370F0FDE3A}"/>
    <cellStyle name="Normal 5 3 4 2 2 5 3 3" xfId="23335" xr:uid="{497A2AF7-427A-40A8-A1CC-3E50AD747A5E}"/>
    <cellStyle name="Normal 5 3 4 2 2 5 4" xfId="10689" xr:uid="{6C5CA245-54BD-443D-8D2C-0A8310258792}"/>
    <cellStyle name="Normal 5 3 4 2 2 5 5" xfId="19118" xr:uid="{8BE5FC8E-BFF8-405B-A795-412573FEBE38}"/>
    <cellStyle name="Normal 5 3 4 2 2 6" xfId="2606" xr:uid="{00000000-0005-0000-0000-0000261A0000}"/>
    <cellStyle name="Normal 5 3 4 2 2 6 2" xfId="6891" xr:uid="{00000000-0005-0000-0000-0000271A0000}"/>
    <cellStyle name="Normal 5 3 4 2 2 6 2 2" xfId="15320" xr:uid="{B833956F-11F4-44B3-803A-E25941A61D20}"/>
    <cellStyle name="Normal 5 3 4 2 2 6 2 3" xfId="23748" xr:uid="{DC3E7148-8B6F-4C80-B3D5-5DC7B45532B9}"/>
    <cellStyle name="Normal 5 3 4 2 2 6 3" xfId="11102" xr:uid="{44DBEE94-AA39-4C1A-90C2-3B5C122AF667}"/>
    <cellStyle name="Normal 5 3 4 2 2 6 4" xfId="19531" xr:uid="{324BA2FA-6B79-48C7-B57B-04FB3BF582A9}"/>
    <cellStyle name="Normal 5 3 4 2 2 7" xfId="4826" xr:uid="{00000000-0005-0000-0000-0000281A0000}"/>
    <cellStyle name="Normal 5 3 4 2 2 7 2" xfId="13255" xr:uid="{98997509-1056-45F7-9380-8F4A1192A583}"/>
    <cellStyle name="Normal 5 3 4 2 2 7 3" xfId="21683" xr:uid="{D572D6D1-5B4F-4213-A3D4-C2E2D9DB1E4E}"/>
    <cellStyle name="Normal 5 3 4 2 2 8" xfId="9037" xr:uid="{8B2B87E5-4E9C-4A6B-9F4A-C5104E5E152D}"/>
    <cellStyle name="Normal 5 3 4 2 2 9" xfId="17466" xr:uid="{7E42497B-995A-4AE5-993F-948E7A6C006E}"/>
    <cellStyle name="Normal 5 3 4 2 3" xfId="925" xr:uid="{00000000-0005-0000-0000-0000291A0000}"/>
    <cellStyle name="Normal 5 3 4 2 3 2" xfId="3159" xr:uid="{00000000-0005-0000-0000-00002A1A0000}"/>
    <cellStyle name="Normal 5 3 4 2 3 2 2" xfId="7383" xr:uid="{00000000-0005-0000-0000-00002B1A0000}"/>
    <cellStyle name="Normal 5 3 4 2 3 2 2 2" xfId="15812" xr:uid="{FACC1284-2734-4B2C-AC23-23FA473BBAA3}"/>
    <cellStyle name="Normal 5 3 4 2 3 2 2 3" xfId="24240" xr:uid="{6ED09F51-1A90-4DD6-8E5B-0AEF48C38906}"/>
    <cellStyle name="Normal 5 3 4 2 3 2 3" xfId="11594" xr:uid="{A872F829-4120-4C34-B828-C57FA383A779}"/>
    <cellStyle name="Normal 5 3 4 2 3 2 4" xfId="20023" xr:uid="{B37673C8-74B7-4631-AAE6-2FA8C880B9B5}"/>
    <cellStyle name="Normal 5 3 4 2 3 3" xfId="5238" xr:uid="{00000000-0005-0000-0000-00002C1A0000}"/>
    <cellStyle name="Normal 5 3 4 2 3 3 2" xfId="13667" xr:uid="{50800D91-AC76-415D-84D2-F7461190B533}"/>
    <cellStyle name="Normal 5 3 4 2 3 3 3" xfId="22095" xr:uid="{4CCD7149-0B42-481D-BCBB-0D3057A42659}"/>
    <cellStyle name="Normal 5 3 4 2 3 4" xfId="9449" xr:uid="{E9EAF907-2589-48C1-A4F2-DA45F9F644F0}"/>
    <cellStyle name="Normal 5 3 4 2 3 5" xfId="17878" xr:uid="{FD571F3F-9710-4035-A595-82386C5AACB8}"/>
    <cellStyle name="Normal 5 3 4 2 4" xfId="1342" xr:uid="{00000000-0005-0000-0000-00002D1A0000}"/>
    <cellStyle name="Normal 5 3 4 2 4 2" xfId="3572" xr:uid="{00000000-0005-0000-0000-00002E1A0000}"/>
    <cellStyle name="Normal 5 3 4 2 4 2 2" xfId="7796" xr:uid="{00000000-0005-0000-0000-00002F1A0000}"/>
    <cellStyle name="Normal 5 3 4 2 4 2 2 2" xfId="16225" xr:uid="{1D8E3309-9818-4974-9A59-FC23194A0E47}"/>
    <cellStyle name="Normal 5 3 4 2 4 2 2 3" xfId="24653" xr:uid="{A39CAC76-D720-4914-A280-56923B0B1287}"/>
    <cellStyle name="Normal 5 3 4 2 4 2 3" xfId="12007" xr:uid="{7A15A2B2-9BFF-4A11-9DAE-8F5AA9073B95}"/>
    <cellStyle name="Normal 5 3 4 2 4 2 4" xfId="20436" xr:uid="{09540B34-9771-43F7-8342-BC67B9E1CB89}"/>
    <cellStyle name="Normal 5 3 4 2 4 3" xfId="5651" xr:uid="{00000000-0005-0000-0000-0000301A0000}"/>
    <cellStyle name="Normal 5 3 4 2 4 3 2" xfId="14080" xr:uid="{E90DCCA4-52C6-4428-8B37-E924C3735DEB}"/>
    <cellStyle name="Normal 5 3 4 2 4 3 3" xfId="22508" xr:uid="{0BAA5BFF-06C8-40F3-9F31-F51BD60ECA78}"/>
    <cellStyle name="Normal 5 3 4 2 4 4" xfId="9862" xr:uid="{DF2E0D22-F88E-4775-9533-1F4E59F0254B}"/>
    <cellStyle name="Normal 5 3 4 2 4 5" xfId="18291" xr:uid="{A07DCF1C-4596-4741-B3EE-77B3F03C633F}"/>
    <cellStyle name="Normal 5 3 4 2 5" xfId="1755" xr:uid="{00000000-0005-0000-0000-0000311A0000}"/>
    <cellStyle name="Normal 5 3 4 2 5 2" xfId="3985" xr:uid="{00000000-0005-0000-0000-0000321A0000}"/>
    <cellStyle name="Normal 5 3 4 2 5 2 2" xfId="8209" xr:uid="{00000000-0005-0000-0000-0000331A0000}"/>
    <cellStyle name="Normal 5 3 4 2 5 2 2 2" xfId="16638" xr:uid="{008C6803-AFD2-4BBB-BD06-A62B207A53E4}"/>
    <cellStyle name="Normal 5 3 4 2 5 2 2 3" xfId="25066" xr:uid="{AC18DC7E-0612-4309-B4E9-51870633DCB8}"/>
    <cellStyle name="Normal 5 3 4 2 5 2 3" xfId="12420" xr:uid="{6D0B3DBD-EAB9-4B9C-8F20-323636AB4AB4}"/>
    <cellStyle name="Normal 5 3 4 2 5 2 4" xfId="20849" xr:uid="{13818413-701E-431F-9545-297D6CE8F184}"/>
    <cellStyle name="Normal 5 3 4 2 5 3" xfId="6064" xr:uid="{00000000-0005-0000-0000-0000341A0000}"/>
    <cellStyle name="Normal 5 3 4 2 5 3 2" xfId="14493" xr:uid="{E4EA480F-FF10-4C90-B4F4-DE6E7C517DF7}"/>
    <cellStyle name="Normal 5 3 4 2 5 3 3" xfId="22921" xr:uid="{08EEE4A6-B8A0-4A0C-8520-01B9D1A9907D}"/>
    <cellStyle name="Normal 5 3 4 2 5 4" xfId="10275" xr:uid="{C1CE70EF-DEBA-47BD-8831-3A4800976057}"/>
    <cellStyle name="Normal 5 3 4 2 5 5" xfId="18704" xr:uid="{5D112787-8252-4761-8DB2-2BDC67EC8E65}"/>
    <cellStyle name="Normal 5 3 4 2 6" xfId="2169" xr:uid="{00000000-0005-0000-0000-0000351A0000}"/>
    <cellStyle name="Normal 5 3 4 2 6 2" xfId="4398" xr:uid="{00000000-0005-0000-0000-0000361A0000}"/>
    <cellStyle name="Normal 5 3 4 2 6 2 2" xfId="8622" xr:uid="{00000000-0005-0000-0000-0000371A0000}"/>
    <cellStyle name="Normal 5 3 4 2 6 2 2 2" xfId="17051" xr:uid="{299FEE0D-4B19-409E-B11A-215379CD9068}"/>
    <cellStyle name="Normal 5 3 4 2 6 2 2 3" xfId="25479" xr:uid="{D17953D9-0F24-4625-9B28-27F3F7E4783B}"/>
    <cellStyle name="Normal 5 3 4 2 6 2 3" xfId="12833" xr:uid="{F0C2FDDF-58EC-4F88-9D1F-E57BE36BDB1C}"/>
    <cellStyle name="Normal 5 3 4 2 6 2 4" xfId="21262" xr:uid="{1B8A3B7F-94A5-4039-AF5E-DB518A62CDF1}"/>
    <cellStyle name="Normal 5 3 4 2 6 3" xfId="6477" xr:uid="{00000000-0005-0000-0000-0000381A0000}"/>
    <cellStyle name="Normal 5 3 4 2 6 3 2" xfId="14906" xr:uid="{CA2BA4F3-C261-4095-A2EE-FEDAEE61B70D}"/>
    <cellStyle name="Normal 5 3 4 2 6 3 3" xfId="23334" xr:uid="{C2BC990A-120B-4B73-B43C-94B2FFEB5287}"/>
    <cellStyle name="Normal 5 3 4 2 6 4" xfId="10688" xr:uid="{2BF6EE17-0172-4CC4-B194-88B93FD6572B}"/>
    <cellStyle name="Normal 5 3 4 2 6 5" xfId="19117" xr:uid="{A05FA4DF-096B-4828-975A-3E22D55941F3}"/>
    <cellStyle name="Normal 5 3 4 2 7" xfId="2605" xr:uid="{00000000-0005-0000-0000-0000391A0000}"/>
    <cellStyle name="Normal 5 3 4 2 7 2" xfId="6890" xr:uid="{00000000-0005-0000-0000-00003A1A0000}"/>
    <cellStyle name="Normal 5 3 4 2 7 2 2" xfId="15319" xr:uid="{F22EDF6F-C223-49E1-A0B7-BEC708B35344}"/>
    <cellStyle name="Normal 5 3 4 2 7 2 3" xfId="23747" xr:uid="{50CF37B7-B668-4E06-85EB-84D832D21C82}"/>
    <cellStyle name="Normal 5 3 4 2 7 3" xfId="11101" xr:uid="{E9EA9651-0FF9-4F87-8E73-543406D0A58D}"/>
    <cellStyle name="Normal 5 3 4 2 7 4" xfId="19530" xr:uid="{63FDE469-EDED-4A38-A4E1-3D0F4488AD60}"/>
    <cellStyle name="Normal 5 3 4 2 8" xfId="4825" xr:uid="{00000000-0005-0000-0000-00003B1A0000}"/>
    <cellStyle name="Normal 5 3 4 2 8 2" xfId="13254" xr:uid="{1FA7CC4F-69A3-412C-869E-49143D3298A7}"/>
    <cellStyle name="Normal 5 3 4 2 8 3" xfId="21682" xr:uid="{3FF64DD7-73E1-4C59-A29F-7E55F7B249FA}"/>
    <cellStyle name="Normal 5 3 4 2 9" xfId="9036" xr:uid="{21BC1853-47AF-4FC0-847C-875ABFB1C062}"/>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2 2 2" xfId="15814" xr:uid="{2EE863BF-BE17-4A5C-98C4-C2BBA55E1D60}"/>
    <cellStyle name="Normal 5 3 4 3 2 2 2 3" xfId="24242" xr:uid="{7A18A7A3-748F-47EC-A866-302148359B03}"/>
    <cellStyle name="Normal 5 3 4 3 2 2 3" xfId="11596" xr:uid="{5EECBA44-46DC-4A9D-9B70-FC5DFEC07EB7}"/>
    <cellStyle name="Normal 5 3 4 3 2 2 4" xfId="20025" xr:uid="{E9D0DCD8-7BEB-4162-AFCF-79D2D00CCF69}"/>
    <cellStyle name="Normal 5 3 4 3 2 3" xfId="5240" xr:uid="{00000000-0005-0000-0000-0000401A0000}"/>
    <cellStyle name="Normal 5 3 4 3 2 3 2" xfId="13669" xr:uid="{ECF9575F-8E71-4348-BED5-F4C892937E22}"/>
    <cellStyle name="Normal 5 3 4 3 2 3 3" xfId="22097" xr:uid="{9BA12A83-7609-467E-B8F4-BC0A9E4E98EF}"/>
    <cellStyle name="Normal 5 3 4 3 2 4" xfId="9451" xr:uid="{87F3B842-B4E1-469C-8FE9-C35553337D8D}"/>
    <cellStyle name="Normal 5 3 4 3 2 5" xfId="17880" xr:uid="{07962B1B-2E23-4301-A935-809006EE4EE4}"/>
    <cellStyle name="Normal 5 3 4 3 3" xfId="1344" xr:uid="{00000000-0005-0000-0000-0000411A0000}"/>
    <cellStyle name="Normal 5 3 4 3 3 2" xfId="3574" xr:uid="{00000000-0005-0000-0000-0000421A0000}"/>
    <cellStyle name="Normal 5 3 4 3 3 2 2" xfId="7798" xr:uid="{00000000-0005-0000-0000-0000431A0000}"/>
    <cellStyle name="Normal 5 3 4 3 3 2 2 2" xfId="16227" xr:uid="{3A45BE23-C4B9-4F97-AA64-153692BA271B}"/>
    <cellStyle name="Normal 5 3 4 3 3 2 2 3" xfId="24655" xr:uid="{7CB02F63-06CF-46CA-9C02-7F3C298D1EAE}"/>
    <cellStyle name="Normal 5 3 4 3 3 2 3" xfId="12009" xr:uid="{E63ED92C-2661-47DA-B85A-24CFB126025A}"/>
    <cellStyle name="Normal 5 3 4 3 3 2 4" xfId="20438" xr:uid="{EAFD8F61-52AC-4B46-90B8-37BC8B79C426}"/>
    <cellStyle name="Normal 5 3 4 3 3 3" xfId="5653" xr:uid="{00000000-0005-0000-0000-0000441A0000}"/>
    <cellStyle name="Normal 5 3 4 3 3 3 2" xfId="14082" xr:uid="{5FDFF95B-E5C8-4111-B2C0-FE9742493C45}"/>
    <cellStyle name="Normal 5 3 4 3 3 3 3" xfId="22510" xr:uid="{0D38B132-49FE-4A5B-B4DE-F5DB05DB80AF}"/>
    <cellStyle name="Normal 5 3 4 3 3 4" xfId="9864" xr:uid="{78EFEB6A-4D17-41ED-A8C8-860FA09E17A9}"/>
    <cellStyle name="Normal 5 3 4 3 3 5" xfId="18293" xr:uid="{DF038DDF-35C0-457A-B85C-29D04F59BD49}"/>
    <cellStyle name="Normal 5 3 4 3 4" xfId="1757" xr:uid="{00000000-0005-0000-0000-0000451A0000}"/>
    <cellStyle name="Normal 5 3 4 3 4 2" xfId="3987" xr:uid="{00000000-0005-0000-0000-0000461A0000}"/>
    <cellStyle name="Normal 5 3 4 3 4 2 2" xfId="8211" xr:uid="{00000000-0005-0000-0000-0000471A0000}"/>
    <cellStyle name="Normal 5 3 4 3 4 2 2 2" xfId="16640" xr:uid="{8F2E4448-9A17-4ECA-B6C3-4F624F404699}"/>
    <cellStyle name="Normal 5 3 4 3 4 2 2 3" xfId="25068" xr:uid="{854FE1AC-418C-4878-AAA0-0C9D972C7902}"/>
    <cellStyle name="Normal 5 3 4 3 4 2 3" xfId="12422" xr:uid="{487DAEFD-6AA4-4607-9B18-8EEFC2646B8B}"/>
    <cellStyle name="Normal 5 3 4 3 4 2 4" xfId="20851" xr:uid="{5659756A-FC3A-4F4B-93A0-822A622621B9}"/>
    <cellStyle name="Normal 5 3 4 3 4 3" xfId="6066" xr:uid="{00000000-0005-0000-0000-0000481A0000}"/>
    <cellStyle name="Normal 5 3 4 3 4 3 2" xfId="14495" xr:uid="{3EF8CA3A-1ECE-4FB3-9FDD-0C1B0C0557AD}"/>
    <cellStyle name="Normal 5 3 4 3 4 3 3" xfId="22923" xr:uid="{FE5270C3-A60A-4171-88FB-9AE96284CB46}"/>
    <cellStyle name="Normal 5 3 4 3 4 4" xfId="10277" xr:uid="{2856759F-1842-447E-A210-DAFC1E747B81}"/>
    <cellStyle name="Normal 5 3 4 3 4 5" xfId="18706" xr:uid="{EA0765F8-426C-4011-BE32-DE3F5493231C}"/>
    <cellStyle name="Normal 5 3 4 3 5" xfId="2171" xr:uid="{00000000-0005-0000-0000-0000491A0000}"/>
    <cellStyle name="Normal 5 3 4 3 5 2" xfId="4400" xr:uid="{00000000-0005-0000-0000-00004A1A0000}"/>
    <cellStyle name="Normal 5 3 4 3 5 2 2" xfId="8624" xr:uid="{00000000-0005-0000-0000-00004B1A0000}"/>
    <cellStyle name="Normal 5 3 4 3 5 2 2 2" xfId="17053" xr:uid="{899B4566-7694-44AA-BA1A-08DC48E37DF6}"/>
    <cellStyle name="Normal 5 3 4 3 5 2 2 3" xfId="25481" xr:uid="{25BE99F6-EEE0-463C-AFD9-5B00C3067BAA}"/>
    <cellStyle name="Normal 5 3 4 3 5 2 3" xfId="12835" xr:uid="{37F40818-FEE6-42AE-A5FE-EBD539660BE2}"/>
    <cellStyle name="Normal 5 3 4 3 5 2 4" xfId="21264" xr:uid="{0C007951-D0C5-48E8-8FED-7D19CC714469}"/>
    <cellStyle name="Normal 5 3 4 3 5 3" xfId="6479" xr:uid="{00000000-0005-0000-0000-00004C1A0000}"/>
    <cellStyle name="Normal 5 3 4 3 5 3 2" xfId="14908" xr:uid="{30294F2F-8C87-4E62-B1DD-81AE5373AC53}"/>
    <cellStyle name="Normal 5 3 4 3 5 3 3" xfId="23336" xr:uid="{B097C85A-B1D8-487F-A82C-7085A02019FB}"/>
    <cellStyle name="Normal 5 3 4 3 5 4" xfId="10690" xr:uid="{8B52F5E7-F539-497D-9206-CF2ABE34FB13}"/>
    <cellStyle name="Normal 5 3 4 3 5 5" xfId="19119" xr:uid="{3AB13467-EF78-49B2-BDFF-73742FDEC5E1}"/>
    <cellStyle name="Normal 5 3 4 3 6" xfId="2607" xr:uid="{00000000-0005-0000-0000-00004D1A0000}"/>
    <cellStyle name="Normal 5 3 4 3 6 2" xfId="6892" xr:uid="{00000000-0005-0000-0000-00004E1A0000}"/>
    <cellStyle name="Normal 5 3 4 3 6 2 2" xfId="15321" xr:uid="{344CBD9A-A38E-4794-8501-7E9CD8B2EC57}"/>
    <cellStyle name="Normal 5 3 4 3 6 2 3" xfId="23749" xr:uid="{0AB458A9-1D64-4D88-91A2-6973F9165FB3}"/>
    <cellStyle name="Normal 5 3 4 3 6 3" xfId="11103" xr:uid="{1F95E81E-95EC-4DEF-B5AF-23D3C5C7F603}"/>
    <cellStyle name="Normal 5 3 4 3 6 4" xfId="19532" xr:uid="{2ACBEE12-F392-4662-8638-2B83248DB560}"/>
    <cellStyle name="Normal 5 3 4 3 7" xfId="4827" xr:uid="{00000000-0005-0000-0000-00004F1A0000}"/>
    <cellStyle name="Normal 5 3 4 3 7 2" xfId="13256" xr:uid="{F00ABE95-9F5B-4583-8C8F-87A3F7061FCF}"/>
    <cellStyle name="Normal 5 3 4 3 7 3" xfId="21684" xr:uid="{9A8A28D8-69BC-4C20-AD17-EAA9AF0CE652}"/>
    <cellStyle name="Normal 5 3 4 3 8" xfId="9038" xr:uid="{F008F786-43B2-4B26-B1D3-236196B102B9}"/>
    <cellStyle name="Normal 5 3 4 3 9" xfId="17467" xr:uid="{04BF3E7C-25D6-4575-8E4E-E6B21886775D}"/>
    <cellStyle name="Normal 5 3 4 4" xfId="924" xr:uid="{00000000-0005-0000-0000-0000501A0000}"/>
    <cellStyle name="Normal 5 3 4 4 2" xfId="3158" xr:uid="{00000000-0005-0000-0000-0000511A0000}"/>
    <cellStyle name="Normal 5 3 4 4 2 2" xfId="7382" xr:uid="{00000000-0005-0000-0000-0000521A0000}"/>
    <cellStyle name="Normal 5 3 4 4 2 2 2" xfId="15811" xr:uid="{6126B5B1-0E77-44B5-89A1-84207E36CD69}"/>
    <cellStyle name="Normal 5 3 4 4 2 2 3" xfId="24239" xr:uid="{3C135F0F-91DD-4B1D-8388-539A6114CD50}"/>
    <cellStyle name="Normal 5 3 4 4 2 3" xfId="11593" xr:uid="{A6BAECDB-CA8C-42CD-A161-052872C8A74F}"/>
    <cellStyle name="Normal 5 3 4 4 2 4" xfId="20022" xr:uid="{9879414A-4BBC-49CD-AF02-C52088C9983D}"/>
    <cellStyle name="Normal 5 3 4 4 3" xfId="5237" xr:uid="{00000000-0005-0000-0000-0000531A0000}"/>
    <cellStyle name="Normal 5 3 4 4 3 2" xfId="13666" xr:uid="{6F2FD002-CD2F-4682-B2CF-ED85C62DBB9E}"/>
    <cellStyle name="Normal 5 3 4 4 3 3" xfId="22094" xr:uid="{31448341-EC7E-4A76-9426-EEC4B4E95DB5}"/>
    <cellStyle name="Normal 5 3 4 4 4" xfId="9448" xr:uid="{738C902E-41F5-47DA-814D-6BF4E65F0776}"/>
    <cellStyle name="Normal 5 3 4 4 5" xfId="17877" xr:uid="{F14CDF06-FF0F-4809-8D05-459AADBB39E2}"/>
    <cellStyle name="Normal 5 3 4 5" xfId="1341" xr:uid="{00000000-0005-0000-0000-0000541A0000}"/>
    <cellStyle name="Normal 5 3 4 5 2" xfId="3571" xr:uid="{00000000-0005-0000-0000-0000551A0000}"/>
    <cellStyle name="Normal 5 3 4 5 2 2" xfId="7795" xr:uid="{00000000-0005-0000-0000-0000561A0000}"/>
    <cellStyle name="Normal 5 3 4 5 2 2 2" xfId="16224" xr:uid="{A08599D7-6514-43B2-86E1-3DD2C5CCAB4B}"/>
    <cellStyle name="Normal 5 3 4 5 2 2 3" xfId="24652" xr:uid="{9CCFCE3D-6BA5-4A84-BD33-56E2E4FC0512}"/>
    <cellStyle name="Normal 5 3 4 5 2 3" xfId="12006" xr:uid="{C316DC55-B26A-496D-BC00-211AE9EDE017}"/>
    <cellStyle name="Normal 5 3 4 5 2 4" xfId="20435" xr:uid="{E00A7F31-C670-4674-A4B3-AB8DB94A9F72}"/>
    <cellStyle name="Normal 5 3 4 5 3" xfId="5650" xr:uid="{00000000-0005-0000-0000-0000571A0000}"/>
    <cellStyle name="Normal 5 3 4 5 3 2" xfId="14079" xr:uid="{37D78E79-5FDF-41C1-BEBD-159F126C40F7}"/>
    <cellStyle name="Normal 5 3 4 5 3 3" xfId="22507" xr:uid="{399B0FC6-1EF3-4A74-9BA5-FC207060DB88}"/>
    <cellStyle name="Normal 5 3 4 5 4" xfId="9861" xr:uid="{A47DCC94-CB7C-4658-88F5-A2DA16838E27}"/>
    <cellStyle name="Normal 5 3 4 5 5" xfId="18290" xr:uid="{A0D505C3-8ADD-4AF9-90CE-F5F280B6DDBE}"/>
    <cellStyle name="Normal 5 3 4 6" xfId="1754" xr:uid="{00000000-0005-0000-0000-0000581A0000}"/>
    <cellStyle name="Normal 5 3 4 6 2" xfId="3984" xr:uid="{00000000-0005-0000-0000-0000591A0000}"/>
    <cellStyle name="Normal 5 3 4 6 2 2" xfId="8208" xr:uid="{00000000-0005-0000-0000-00005A1A0000}"/>
    <cellStyle name="Normal 5 3 4 6 2 2 2" xfId="16637" xr:uid="{F5B6D4E9-43E4-40C1-AAB2-EB1063026BFF}"/>
    <cellStyle name="Normal 5 3 4 6 2 2 3" xfId="25065" xr:uid="{52ADAD96-4AE4-4BD1-9207-F1BE247EF928}"/>
    <cellStyle name="Normal 5 3 4 6 2 3" xfId="12419" xr:uid="{DF5B917A-978E-40EE-81DD-5028F38B1BB7}"/>
    <cellStyle name="Normal 5 3 4 6 2 4" xfId="20848" xr:uid="{6F2917F0-1542-4D05-8005-8DA0B93CE2B5}"/>
    <cellStyle name="Normal 5 3 4 6 3" xfId="6063" xr:uid="{00000000-0005-0000-0000-00005B1A0000}"/>
    <cellStyle name="Normal 5 3 4 6 3 2" xfId="14492" xr:uid="{B9442250-222A-4374-8B6F-6FE4ECB9F91B}"/>
    <cellStyle name="Normal 5 3 4 6 3 3" xfId="22920" xr:uid="{6D656D20-AF8E-46CA-8ECE-4EA88C2654C6}"/>
    <cellStyle name="Normal 5 3 4 6 4" xfId="10274" xr:uid="{8270F169-74B8-4C89-AE8C-52994B899C9A}"/>
    <cellStyle name="Normal 5 3 4 6 5" xfId="18703" xr:uid="{5C950F7E-00DC-45FE-B2A4-65E99C1401FA}"/>
    <cellStyle name="Normal 5 3 4 7" xfId="2168" xr:uid="{00000000-0005-0000-0000-00005C1A0000}"/>
    <cellStyle name="Normal 5 3 4 7 2" xfId="4397" xr:uid="{00000000-0005-0000-0000-00005D1A0000}"/>
    <cellStyle name="Normal 5 3 4 7 2 2" xfId="8621" xr:uid="{00000000-0005-0000-0000-00005E1A0000}"/>
    <cellStyle name="Normal 5 3 4 7 2 2 2" xfId="17050" xr:uid="{340A343A-E9EC-4F48-A621-14ADFB5325FF}"/>
    <cellStyle name="Normal 5 3 4 7 2 2 3" xfId="25478" xr:uid="{A87FE5CB-06C1-4CB6-ABCA-240E91966F84}"/>
    <cellStyle name="Normal 5 3 4 7 2 3" xfId="12832" xr:uid="{700AF3CE-7C7F-471E-85A5-117E7C715E11}"/>
    <cellStyle name="Normal 5 3 4 7 2 4" xfId="21261" xr:uid="{D30939A3-9590-4AAB-93B9-E9EAD0798B82}"/>
    <cellStyle name="Normal 5 3 4 7 3" xfId="6476" xr:uid="{00000000-0005-0000-0000-00005F1A0000}"/>
    <cellStyle name="Normal 5 3 4 7 3 2" xfId="14905" xr:uid="{E28BA088-CB9E-463F-9AA2-5FD48947D478}"/>
    <cellStyle name="Normal 5 3 4 7 3 3" xfId="23333" xr:uid="{D46AC7CA-A4BD-40C3-B19A-A6C9ADD0200D}"/>
    <cellStyle name="Normal 5 3 4 7 4" xfId="10687" xr:uid="{0B4E9797-CD67-4D5A-B14D-C6F1BBA37706}"/>
    <cellStyle name="Normal 5 3 4 7 5" xfId="19116" xr:uid="{D2E11EB5-1769-4577-8674-2BCF3473ADED}"/>
    <cellStyle name="Normal 5 3 4 8" xfId="2604" xr:uid="{00000000-0005-0000-0000-0000601A0000}"/>
    <cellStyle name="Normal 5 3 4 8 2" xfId="6889" xr:uid="{00000000-0005-0000-0000-0000611A0000}"/>
    <cellStyle name="Normal 5 3 4 8 2 2" xfId="15318" xr:uid="{53D14BEA-CA08-48EA-BC5B-8D7F1425F3AD}"/>
    <cellStyle name="Normal 5 3 4 8 2 3" xfId="23746" xr:uid="{95CFC487-D93D-4FFC-957D-43DA2330BCE6}"/>
    <cellStyle name="Normal 5 3 4 8 3" xfId="11100" xr:uid="{D3236A37-B70D-4823-95CE-BA62DFDC91BF}"/>
    <cellStyle name="Normal 5 3 4 8 4" xfId="19529" xr:uid="{4442D1BD-21BA-4059-A09B-B02514FE8922}"/>
    <cellStyle name="Normal 5 3 4 9" xfId="4824" xr:uid="{00000000-0005-0000-0000-0000621A0000}"/>
    <cellStyle name="Normal 5 3 4 9 2" xfId="13253" xr:uid="{11C4AFD5-041F-4343-B85F-170FDEE41321}"/>
    <cellStyle name="Normal 5 3 4 9 3" xfId="21681" xr:uid="{14C53872-3BA5-4A75-A355-F4A448FA0FA7}"/>
    <cellStyle name="Normal 5 3 5" xfId="453" xr:uid="{00000000-0005-0000-0000-0000631A0000}"/>
    <cellStyle name="Normal 5 3 5 10" xfId="17468" xr:uid="{CC82D7A4-8F0A-426E-8FB9-784D0E12AEE1}"/>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2 2 2" xfId="15816" xr:uid="{D35D6B15-2253-47D3-9CF6-17D69EC4CBDB}"/>
    <cellStyle name="Normal 5 3 5 2 2 2 2 3" xfId="24244" xr:uid="{AEA59E8F-4F2E-4776-BAC1-1E74B13CAD63}"/>
    <cellStyle name="Normal 5 3 5 2 2 2 3" xfId="11598" xr:uid="{4777D30A-EF08-4659-9206-CDF5423E00D4}"/>
    <cellStyle name="Normal 5 3 5 2 2 2 4" xfId="20027" xr:uid="{C9685081-B8C1-4EC4-96A0-A056396089CC}"/>
    <cellStyle name="Normal 5 3 5 2 2 3" xfId="5242" xr:uid="{00000000-0005-0000-0000-0000681A0000}"/>
    <cellStyle name="Normal 5 3 5 2 2 3 2" xfId="13671" xr:uid="{E3B871B6-D98D-4F9A-823A-24AB8C7D63F5}"/>
    <cellStyle name="Normal 5 3 5 2 2 3 3" xfId="22099" xr:uid="{40DFB69A-4161-451D-A2D3-7A4D63EC63AF}"/>
    <cellStyle name="Normal 5 3 5 2 2 4" xfId="9453" xr:uid="{8987DC36-90B6-4BB3-8223-5FC45F23C240}"/>
    <cellStyle name="Normal 5 3 5 2 2 5" xfId="17882" xr:uid="{D46BFC55-85FB-4693-B497-C6FED38CBED3}"/>
    <cellStyle name="Normal 5 3 5 2 3" xfId="1346" xr:uid="{00000000-0005-0000-0000-0000691A0000}"/>
    <cellStyle name="Normal 5 3 5 2 3 2" xfId="3576" xr:uid="{00000000-0005-0000-0000-00006A1A0000}"/>
    <cellStyle name="Normal 5 3 5 2 3 2 2" xfId="7800" xr:uid="{00000000-0005-0000-0000-00006B1A0000}"/>
    <cellStyle name="Normal 5 3 5 2 3 2 2 2" xfId="16229" xr:uid="{7258CA4D-C3FA-485E-8014-0BE9DD8F0246}"/>
    <cellStyle name="Normal 5 3 5 2 3 2 2 3" xfId="24657" xr:uid="{4749C973-56D3-432F-B60A-3DEDF6694E11}"/>
    <cellStyle name="Normal 5 3 5 2 3 2 3" xfId="12011" xr:uid="{D2108BF2-E970-4FE7-B3FC-5A0EC11C696A}"/>
    <cellStyle name="Normal 5 3 5 2 3 2 4" xfId="20440" xr:uid="{DEB748CE-26DA-41F6-B835-2E6C002CF7ED}"/>
    <cellStyle name="Normal 5 3 5 2 3 3" xfId="5655" xr:uid="{00000000-0005-0000-0000-00006C1A0000}"/>
    <cellStyle name="Normal 5 3 5 2 3 3 2" xfId="14084" xr:uid="{B140B891-73AB-446D-B2D0-D3095388B5EC}"/>
    <cellStyle name="Normal 5 3 5 2 3 3 3" xfId="22512" xr:uid="{F9FEC2C4-0BD1-425F-ACF2-0476822DA32F}"/>
    <cellStyle name="Normal 5 3 5 2 3 4" xfId="9866" xr:uid="{BD1B3BF5-5CC9-4B60-AD6A-74379B5A200B}"/>
    <cellStyle name="Normal 5 3 5 2 3 5" xfId="18295" xr:uid="{D804E23D-760A-4F48-934C-95561BE91A9E}"/>
    <cellStyle name="Normal 5 3 5 2 4" xfId="1759" xr:uid="{00000000-0005-0000-0000-00006D1A0000}"/>
    <cellStyle name="Normal 5 3 5 2 4 2" xfId="3989" xr:uid="{00000000-0005-0000-0000-00006E1A0000}"/>
    <cellStyle name="Normal 5 3 5 2 4 2 2" xfId="8213" xr:uid="{00000000-0005-0000-0000-00006F1A0000}"/>
    <cellStyle name="Normal 5 3 5 2 4 2 2 2" xfId="16642" xr:uid="{07FFFB25-4F83-4C00-8ACE-9B468B8EFC42}"/>
    <cellStyle name="Normal 5 3 5 2 4 2 2 3" xfId="25070" xr:uid="{ACA42EA3-DDEC-4AD1-83C2-9B5F4F92F0F4}"/>
    <cellStyle name="Normal 5 3 5 2 4 2 3" xfId="12424" xr:uid="{C47A7899-9D79-4806-AF5F-77241787D955}"/>
    <cellStyle name="Normal 5 3 5 2 4 2 4" xfId="20853" xr:uid="{AFF94481-4757-461C-ADF4-5BD4CB9D5B3A}"/>
    <cellStyle name="Normal 5 3 5 2 4 3" xfId="6068" xr:uid="{00000000-0005-0000-0000-0000701A0000}"/>
    <cellStyle name="Normal 5 3 5 2 4 3 2" xfId="14497" xr:uid="{F6A14F57-3DDF-4B3A-852B-E2BC098159E8}"/>
    <cellStyle name="Normal 5 3 5 2 4 3 3" xfId="22925" xr:uid="{06576596-B7C1-45FA-A9CC-CFA10D9047F9}"/>
    <cellStyle name="Normal 5 3 5 2 4 4" xfId="10279" xr:uid="{FB77FEDC-FBA6-4018-9151-735673D4F60E}"/>
    <cellStyle name="Normal 5 3 5 2 4 5" xfId="18708" xr:uid="{E42BEBDA-4817-4DCA-ABA0-B552BE85E485}"/>
    <cellStyle name="Normal 5 3 5 2 5" xfId="2173" xr:uid="{00000000-0005-0000-0000-0000711A0000}"/>
    <cellStyle name="Normal 5 3 5 2 5 2" xfId="4402" xr:uid="{00000000-0005-0000-0000-0000721A0000}"/>
    <cellStyle name="Normal 5 3 5 2 5 2 2" xfId="8626" xr:uid="{00000000-0005-0000-0000-0000731A0000}"/>
    <cellStyle name="Normal 5 3 5 2 5 2 2 2" xfId="17055" xr:uid="{DEACEF15-5FF6-41DA-B009-5A67ED2E8340}"/>
    <cellStyle name="Normal 5 3 5 2 5 2 2 3" xfId="25483" xr:uid="{D9A737D9-6FA5-4670-8911-DCA4FED222F1}"/>
    <cellStyle name="Normal 5 3 5 2 5 2 3" xfId="12837" xr:uid="{5CCBE0CF-01F3-4739-ADF5-B006757D9AB5}"/>
    <cellStyle name="Normal 5 3 5 2 5 2 4" xfId="21266" xr:uid="{5A129936-C06B-4651-B2FD-0DC488F72DB3}"/>
    <cellStyle name="Normal 5 3 5 2 5 3" xfId="6481" xr:uid="{00000000-0005-0000-0000-0000741A0000}"/>
    <cellStyle name="Normal 5 3 5 2 5 3 2" xfId="14910" xr:uid="{D6380465-9AD9-4FC5-9617-CF57EA16C9B4}"/>
    <cellStyle name="Normal 5 3 5 2 5 3 3" xfId="23338" xr:uid="{BD76223E-AA3B-4664-BDDD-CE7897D68E0B}"/>
    <cellStyle name="Normal 5 3 5 2 5 4" xfId="10692" xr:uid="{F43EC699-FFF3-484D-A35B-87D38FC8D18B}"/>
    <cellStyle name="Normal 5 3 5 2 5 5" xfId="19121" xr:uid="{C2625320-0370-429B-BAC5-0D5828D6B124}"/>
    <cellStyle name="Normal 5 3 5 2 6" xfId="2609" xr:uid="{00000000-0005-0000-0000-0000751A0000}"/>
    <cellStyle name="Normal 5 3 5 2 6 2" xfId="6894" xr:uid="{00000000-0005-0000-0000-0000761A0000}"/>
    <cellStyle name="Normal 5 3 5 2 6 2 2" xfId="15323" xr:uid="{2FE1E9A2-71A6-44EB-89E0-F0C05543D477}"/>
    <cellStyle name="Normal 5 3 5 2 6 2 3" xfId="23751" xr:uid="{389FD039-733D-436D-9ACA-18AF51E0F4F7}"/>
    <cellStyle name="Normal 5 3 5 2 6 3" xfId="11105" xr:uid="{8D226634-4B18-4427-BD12-C80822861A91}"/>
    <cellStyle name="Normal 5 3 5 2 6 4" xfId="19534" xr:uid="{00276E33-CD55-49FB-A11F-A79A79A33169}"/>
    <cellStyle name="Normal 5 3 5 2 7" xfId="4829" xr:uid="{00000000-0005-0000-0000-0000771A0000}"/>
    <cellStyle name="Normal 5 3 5 2 7 2" xfId="13258" xr:uid="{25FD34DA-2CD4-47C6-9082-3738544D6187}"/>
    <cellStyle name="Normal 5 3 5 2 7 3" xfId="21686" xr:uid="{C5DBC1CA-2189-40C6-90D9-4FB507E8DEBF}"/>
    <cellStyle name="Normal 5 3 5 2 8" xfId="9040" xr:uid="{F83D79D8-12ED-46ED-AEA4-7D9CC5EC640F}"/>
    <cellStyle name="Normal 5 3 5 2 9" xfId="17469" xr:uid="{59FC9BB1-B625-424B-B4E3-8A80A5918447}"/>
    <cellStyle name="Normal 5 3 5 3" xfId="928" xr:uid="{00000000-0005-0000-0000-0000781A0000}"/>
    <cellStyle name="Normal 5 3 5 3 2" xfId="3162" xr:uid="{00000000-0005-0000-0000-0000791A0000}"/>
    <cellStyle name="Normal 5 3 5 3 2 2" xfId="7386" xr:uid="{00000000-0005-0000-0000-00007A1A0000}"/>
    <cellStyle name="Normal 5 3 5 3 2 2 2" xfId="15815" xr:uid="{9D17322A-5037-4E4B-A13B-5C1F172E13E1}"/>
    <cellStyle name="Normal 5 3 5 3 2 2 3" xfId="24243" xr:uid="{8C2D4AC2-9D17-4C28-869F-B084B4511E90}"/>
    <cellStyle name="Normal 5 3 5 3 2 3" xfId="11597" xr:uid="{26045BE2-CB2B-4C02-85DD-0BE6AB4C6FF7}"/>
    <cellStyle name="Normal 5 3 5 3 2 4" xfId="20026" xr:uid="{90940334-5EB0-4E4F-9174-C1A14A43FE88}"/>
    <cellStyle name="Normal 5 3 5 3 3" xfId="5241" xr:uid="{00000000-0005-0000-0000-00007B1A0000}"/>
    <cellStyle name="Normal 5 3 5 3 3 2" xfId="13670" xr:uid="{32795266-7F5E-447F-9FDF-D5D2458F0C73}"/>
    <cellStyle name="Normal 5 3 5 3 3 3" xfId="22098" xr:uid="{B06D2427-6508-415B-A846-B291A3994413}"/>
    <cellStyle name="Normal 5 3 5 3 4" xfId="9452" xr:uid="{D4F7FD9E-E60D-4CD5-82A3-9E27F70F20E0}"/>
    <cellStyle name="Normal 5 3 5 3 5" xfId="17881" xr:uid="{D25D58D9-E4DE-4F83-9C90-07A4F016E830}"/>
    <cellStyle name="Normal 5 3 5 4" xfId="1345" xr:uid="{00000000-0005-0000-0000-00007C1A0000}"/>
    <cellStyle name="Normal 5 3 5 4 2" xfId="3575" xr:uid="{00000000-0005-0000-0000-00007D1A0000}"/>
    <cellStyle name="Normal 5 3 5 4 2 2" xfId="7799" xr:uid="{00000000-0005-0000-0000-00007E1A0000}"/>
    <cellStyle name="Normal 5 3 5 4 2 2 2" xfId="16228" xr:uid="{EE145395-B64B-40AE-A87E-3477366B1CF5}"/>
    <cellStyle name="Normal 5 3 5 4 2 2 3" xfId="24656" xr:uid="{2CBDEE7A-F038-4893-B97C-5F05ECE38BB8}"/>
    <cellStyle name="Normal 5 3 5 4 2 3" xfId="12010" xr:uid="{F294EC9C-14E8-4F4D-8BF6-59362F345327}"/>
    <cellStyle name="Normal 5 3 5 4 2 4" xfId="20439" xr:uid="{FE7ACB8F-607E-4C07-B97A-6CE5716C5D2B}"/>
    <cellStyle name="Normal 5 3 5 4 3" xfId="5654" xr:uid="{00000000-0005-0000-0000-00007F1A0000}"/>
    <cellStyle name="Normal 5 3 5 4 3 2" xfId="14083" xr:uid="{B4B48A94-2087-454E-9F9A-498B7EF24F8A}"/>
    <cellStyle name="Normal 5 3 5 4 3 3" xfId="22511" xr:uid="{E58A6FC5-2368-4D8D-A987-0403013A6901}"/>
    <cellStyle name="Normal 5 3 5 4 4" xfId="9865" xr:uid="{D287B3C3-27EE-413D-BC04-D4DF56D01250}"/>
    <cellStyle name="Normal 5 3 5 4 5" xfId="18294" xr:uid="{ADB5C890-5A8A-43D7-BF51-3162F3146899}"/>
    <cellStyle name="Normal 5 3 5 5" xfId="1758" xr:uid="{00000000-0005-0000-0000-0000801A0000}"/>
    <cellStyle name="Normal 5 3 5 5 2" xfId="3988" xr:uid="{00000000-0005-0000-0000-0000811A0000}"/>
    <cellStyle name="Normal 5 3 5 5 2 2" xfId="8212" xr:uid="{00000000-0005-0000-0000-0000821A0000}"/>
    <cellStyle name="Normal 5 3 5 5 2 2 2" xfId="16641" xr:uid="{6A9B411B-D469-4A89-B614-390E139E2F27}"/>
    <cellStyle name="Normal 5 3 5 5 2 2 3" xfId="25069" xr:uid="{1856D865-29DE-4B93-AF3A-ECD3D983E4C7}"/>
    <cellStyle name="Normal 5 3 5 5 2 3" xfId="12423" xr:uid="{F0814A82-F881-4AE5-8F07-C57951DAC7EF}"/>
    <cellStyle name="Normal 5 3 5 5 2 4" xfId="20852" xr:uid="{53B79DE7-DC91-4F94-8133-6B1E5C24EFF0}"/>
    <cellStyle name="Normal 5 3 5 5 3" xfId="6067" xr:uid="{00000000-0005-0000-0000-0000831A0000}"/>
    <cellStyle name="Normal 5 3 5 5 3 2" xfId="14496" xr:uid="{24E8345D-8F37-4758-922A-4AAC3B2084A4}"/>
    <cellStyle name="Normal 5 3 5 5 3 3" xfId="22924" xr:uid="{8DBD1A00-2936-4F15-B7B2-DAB15AB4A52A}"/>
    <cellStyle name="Normal 5 3 5 5 4" xfId="10278" xr:uid="{3057E307-5285-4B11-B21A-065E593F34E1}"/>
    <cellStyle name="Normal 5 3 5 5 5" xfId="18707" xr:uid="{4EDEE340-647D-4E91-B0D0-C029103519DF}"/>
    <cellStyle name="Normal 5 3 5 6" xfId="2172" xr:uid="{00000000-0005-0000-0000-0000841A0000}"/>
    <cellStyle name="Normal 5 3 5 6 2" xfId="4401" xr:uid="{00000000-0005-0000-0000-0000851A0000}"/>
    <cellStyle name="Normal 5 3 5 6 2 2" xfId="8625" xr:uid="{00000000-0005-0000-0000-0000861A0000}"/>
    <cellStyle name="Normal 5 3 5 6 2 2 2" xfId="17054" xr:uid="{3B16C457-86BC-49F1-AD82-B01BC5A9800D}"/>
    <cellStyle name="Normal 5 3 5 6 2 2 3" xfId="25482" xr:uid="{03B023DF-DA61-4A91-B818-1700CA3BD9A3}"/>
    <cellStyle name="Normal 5 3 5 6 2 3" xfId="12836" xr:uid="{4C22C489-4776-4A01-8E0B-5BC199BBAAD4}"/>
    <cellStyle name="Normal 5 3 5 6 2 4" xfId="21265" xr:uid="{964412E4-1116-45CD-B1A7-5C4063491813}"/>
    <cellStyle name="Normal 5 3 5 6 3" xfId="6480" xr:uid="{00000000-0005-0000-0000-0000871A0000}"/>
    <cellStyle name="Normal 5 3 5 6 3 2" xfId="14909" xr:uid="{15688B50-FA91-4707-84E5-13E87CA6864F}"/>
    <cellStyle name="Normal 5 3 5 6 3 3" xfId="23337" xr:uid="{C56CEDE4-9379-4A87-979C-0BBE6D2D4A36}"/>
    <cellStyle name="Normal 5 3 5 6 4" xfId="10691" xr:uid="{EB0F1200-0CF2-48EB-9C4F-C6AD74CF7A9F}"/>
    <cellStyle name="Normal 5 3 5 6 5" xfId="19120" xr:uid="{C0E54475-1F9F-4A55-9846-5745E60B8AE0}"/>
    <cellStyle name="Normal 5 3 5 7" xfId="2608" xr:uid="{00000000-0005-0000-0000-0000881A0000}"/>
    <cellStyle name="Normal 5 3 5 7 2" xfId="6893" xr:uid="{00000000-0005-0000-0000-0000891A0000}"/>
    <cellStyle name="Normal 5 3 5 7 2 2" xfId="15322" xr:uid="{0A0D950D-DE69-4CE5-A74A-31FE4C5490C8}"/>
    <cellStyle name="Normal 5 3 5 7 2 3" xfId="23750" xr:uid="{7A952DA0-E8D6-4122-ADFE-B5C0DCC65425}"/>
    <cellStyle name="Normal 5 3 5 7 3" xfId="11104" xr:uid="{C7B180B8-31D2-43C3-877C-17A2B74FEB61}"/>
    <cellStyle name="Normal 5 3 5 7 4" xfId="19533" xr:uid="{D7CA365C-1D2A-432D-89DB-F60A456FA51C}"/>
    <cellStyle name="Normal 5 3 5 8" xfId="4828" xr:uid="{00000000-0005-0000-0000-00008A1A0000}"/>
    <cellStyle name="Normal 5 3 5 8 2" xfId="13257" xr:uid="{7B72EA87-9DAB-4D72-9C25-852A0C54A41D}"/>
    <cellStyle name="Normal 5 3 5 8 3" xfId="21685" xr:uid="{293FE888-1FFA-4B3D-BAA3-646331764CFF}"/>
    <cellStyle name="Normal 5 3 5 9" xfId="9039" xr:uid="{3696AF0F-B6A1-494C-98DD-6E8A298CA88C}"/>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2 2 2" xfId="15817" xr:uid="{51F7E28B-F763-4DBB-8962-968DAD0DA9BD}"/>
    <cellStyle name="Normal 5 3 6 2 2 2 3" xfId="24245" xr:uid="{13419103-A348-4145-B3D9-94D48A33C533}"/>
    <cellStyle name="Normal 5 3 6 2 2 3" xfId="11599" xr:uid="{8F10A0DA-287F-431A-A60D-6333213B40B9}"/>
    <cellStyle name="Normal 5 3 6 2 2 4" xfId="20028" xr:uid="{8431845C-78FA-47A6-8216-411FB427103F}"/>
    <cellStyle name="Normal 5 3 6 2 3" xfId="5243" xr:uid="{00000000-0005-0000-0000-00008F1A0000}"/>
    <cellStyle name="Normal 5 3 6 2 3 2" xfId="13672" xr:uid="{F2A18B77-87A5-41E2-A127-F06D8E193B5C}"/>
    <cellStyle name="Normal 5 3 6 2 3 3" xfId="22100" xr:uid="{3F3AF64A-0F06-4049-B675-05E486804A02}"/>
    <cellStyle name="Normal 5 3 6 2 4" xfId="9454" xr:uid="{2B41C118-4466-4132-BA3A-63825B686D0A}"/>
    <cellStyle name="Normal 5 3 6 2 5" xfId="17883" xr:uid="{276B7F8E-D32F-4F26-82F9-7299E77CF6ED}"/>
    <cellStyle name="Normal 5 3 6 3" xfId="1347" xr:uid="{00000000-0005-0000-0000-0000901A0000}"/>
    <cellStyle name="Normal 5 3 6 3 2" xfId="3577" xr:uid="{00000000-0005-0000-0000-0000911A0000}"/>
    <cellStyle name="Normal 5 3 6 3 2 2" xfId="7801" xr:uid="{00000000-0005-0000-0000-0000921A0000}"/>
    <cellStyle name="Normal 5 3 6 3 2 2 2" xfId="16230" xr:uid="{0413E8AF-6B85-4619-A08C-72E406CD48E9}"/>
    <cellStyle name="Normal 5 3 6 3 2 2 3" xfId="24658" xr:uid="{7E1675DB-8C03-42B9-9FD6-A73AD9966D9A}"/>
    <cellStyle name="Normal 5 3 6 3 2 3" xfId="12012" xr:uid="{5415F379-4E82-4320-9ACA-0E4E08283ACA}"/>
    <cellStyle name="Normal 5 3 6 3 2 4" xfId="20441" xr:uid="{185BF2E8-A4A8-450D-B420-79462A5C001B}"/>
    <cellStyle name="Normal 5 3 6 3 3" xfId="5656" xr:uid="{00000000-0005-0000-0000-0000931A0000}"/>
    <cellStyle name="Normal 5 3 6 3 3 2" xfId="14085" xr:uid="{C271D363-E444-4251-B409-B8C1DD3235D1}"/>
    <cellStyle name="Normal 5 3 6 3 3 3" xfId="22513" xr:uid="{6C647DB1-34EF-42EE-8208-59DE079354B5}"/>
    <cellStyle name="Normal 5 3 6 3 4" xfId="9867" xr:uid="{1C8C3879-57EE-4707-A351-36522BB0F215}"/>
    <cellStyle name="Normal 5 3 6 3 5" xfId="18296" xr:uid="{0FCDF7F1-874A-4F9E-91B9-8BAE4FA55E99}"/>
    <cellStyle name="Normal 5 3 6 4" xfId="1760" xr:uid="{00000000-0005-0000-0000-0000941A0000}"/>
    <cellStyle name="Normal 5 3 6 4 2" xfId="3990" xr:uid="{00000000-0005-0000-0000-0000951A0000}"/>
    <cellStyle name="Normal 5 3 6 4 2 2" xfId="8214" xr:uid="{00000000-0005-0000-0000-0000961A0000}"/>
    <cellStyle name="Normal 5 3 6 4 2 2 2" xfId="16643" xr:uid="{D5CF2C66-A4D9-487A-BC45-BF1B5C48C8E8}"/>
    <cellStyle name="Normal 5 3 6 4 2 2 3" xfId="25071" xr:uid="{018A0B15-D33C-4454-882C-B0ADD3A1A504}"/>
    <cellStyle name="Normal 5 3 6 4 2 3" xfId="12425" xr:uid="{5EEB0DE3-14C5-4309-9B46-4E0D77C6B9E0}"/>
    <cellStyle name="Normal 5 3 6 4 2 4" xfId="20854" xr:uid="{127F5A57-237E-4BF1-8E1D-9017A51A0F1B}"/>
    <cellStyle name="Normal 5 3 6 4 3" xfId="6069" xr:uid="{00000000-0005-0000-0000-0000971A0000}"/>
    <cellStyle name="Normal 5 3 6 4 3 2" xfId="14498" xr:uid="{3C7CAF3E-1C43-487E-9F25-D5DBD3E47BC9}"/>
    <cellStyle name="Normal 5 3 6 4 3 3" xfId="22926" xr:uid="{DC342452-C3D2-4A8E-B51D-9BC27911C7B6}"/>
    <cellStyle name="Normal 5 3 6 4 4" xfId="10280" xr:uid="{3E1C2587-B7B6-48FA-8D66-4C32F003FDAB}"/>
    <cellStyle name="Normal 5 3 6 4 5" xfId="18709" xr:uid="{31220DDD-3CE9-429F-866C-A4570D33410E}"/>
    <cellStyle name="Normal 5 3 6 5" xfId="2174" xr:uid="{00000000-0005-0000-0000-0000981A0000}"/>
    <cellStyle name="Normal 5 3 6 5 2" xfId="4403" xr:uid="{00000000-0005-0000-0000-0000991A0000}"/>
    <cellStyle name="Normal 5 3 6 5 2 2" xfId="8627" xr:uid="{00000000-0005-0000-0000-00009A1A0000}"/>
    <cellStyle name="Normal 5 3 6 5 2 2 2" xfId="17056" xr:uid="{29C1E7A3-AE15-40FE-988C-13C8AD1F28AE}"/>
    <cellStyle name="Normal 5 3 6 5 2 2 3" xfId="25484" xr:uid="{143C708F-BD15-4B4F-B872-E6C0C31EDF01}"/>
    <cellStyle name="Normal 5 3 6 5 2 3" xfId="12838" xr:uid="{99A2FC54-5570-42E9-AD32-5DE55AFC8C95}"/>
    <cellStyle name="Normal 5 3 6 5 2 4" xfId="21267" xr:uid="{7153782D-3375-4538-B758-5C8D096F29F2}"/>
    <cellStyle name="Normal 5 3 6 5 3" xfId="6482" xr:uid="{00000000-0005-0000-0000-00009B1A0000}"/>
    <cellStyle name="Normal 5 3 6 5 3 2" xfId="14911" xr:uid="{3C1AC28C-6B6A-4949-A993-B9D991CB2232}"/>
    <cellStyle name="Normal 5 3 6 5 3 3" xfId="23339" xr:uid="{7C33362B-3A4A-49B2-A6A5-2BD9D659DE5B}"/>
    <cellStyle name="Normal 5 3 6 5 4" xfId="10693" xr:uid="{A365A731-C6D0-4149-8818-47EFE5E67A30}"/>
    <cellStyle name="Normal 5 3 6 5 5" xfId="19122" xr:uid="{1BC8322A-AC80-4996-9B47-6494A3AA8AEB}"/>
    <cellStyle name="Normal 5 3 6 6" xfId="2610" xr:uid="{00000000-0005-0000-0000-00009C1A0000}"/>
    <cellStyle name="Normal 5 3 6 6 2" xfId="6895" xr:uid="{00000000-0005-0000-0000-00009D1A0000}"/>
    <cellStyle name="Normal 5 3 6 6 2 2" xfId="15324" xr:uid="{9C3FD83F-5A22-42C4-90BC-FE85D95FA5F6}"/>
    <cellStyle name="Normal 5 3 6 6 2 3" xfId="23752" xr:uid="{5167CC3B-B6F7-4CD6-A31B-4355DB4F9142}"/>
    <cellStyle name="Normal 5 3 6 6 3" xfId="11106" xr:uid="{26BFEA62-F497-4945-B802-8120743DAC17}"/>
    <cellStyle name="Normal 5 3 6 6 4" xfId="19535" xr:uid="{A0A13724-0A3D-4BAC-A051-6FC49B1428FB}"/>
    <cellStyle name="Normal 5 3 6 7" xfId="4830" xr:uid="{00000000-0005-0000-0000-00009E1A0000}"/>
    <cellStyle name="Normal 5 3 6 7 2" xfId="13259" xr:uid="{3EC6192F-5BD7-4067-A897-1B81DEE6E16A}"/>
    <cellStyle name="Normal 5 3 6 7 3" xfId="21687" xr:uid="{9188B2A3-A901-4188-B518-ACEC28EF27FA}"/>
    <cellStyle name="Normal 5 3 6 8" xfId="9041" xr:uid="{3321D50C-86FE-46DE-A9CE-E2D2CF176A28}"/>
    <cellStyle name="Normal 5 3 6 9" xfId="17470" xr:uid="{EAF322ED-C234-4CA4-9C05-7D994BD49F2E}"/>
    <cellStyle name="Normal 5 3 7" xfId="914" xr:uid="{00000000-0005-0000-0000-00009F1A0000}"/>
    <cellStyle name="Normal 5 3 7 2" xfId="3149" xr:uid="{00000000-0005-0000-0000-0000A01A0000}"/>
    <cellStyle name="Normal 5 3 7 2 2" xfId="7373" xr:uid="{00000000-0005-0000-0000-0000A11A0000}"/>
    <cellStyle name="Normal 5 3 7 2 2 2" xfId="15802" xr:uid="{2DC27E60-6471-4E7A-ACDE-747DC8B10802}"/>
    <cellStyle name="Normal 5 3 7 2 2 3" xfId="24230" xr:uid="{598BC028-B91A-4F8D-B850-CC288579C5D3}"/>
    <cellStyle name="Normal 5 3 7 2 3" xfId="11584" xr:uid="{7BA59088-3AFE-43A3-A730-789AC7130DB3}"/>
    <cellStyle name="Normal 5 3 7 2 4" xfId="20013" xr:uid="{D3EBC58D-465F-4199-BEC3-A47E0772793A}"/>
    <cellStyle name="Normal 5 3 7 3" xfId="5228" xr:uid="{00000000-0005-0000-0000-0000A21A0000}"/>
    <cellStyle name="Normal 5 3 7 3 2" xfId="13657" xr:uid="{77CEA41D-C65B-4B31-8290-87E32310C944}"/>
    <cellStyle name="Normal 5 3 7 3 3" xfId="22085" xr:uid="{55296B5C-1203-4E14-8817-6B329A240957}"/>
    <cellStyle name="Normal 5 3 7 4" xfId="9439" xr:uid="{162EC24E-082E-404D-BF88-A4981F89CD67}"/>
    <cellStyle name="Normal 5 3 7 5" xfId="17868" xr:uid="{847BAE7A-B651-457F-84EB-6692A1F7627C}"/>
    <cellStyle name="Normal 5 3 8" xfId="1332" xr:uid="{00000000-0005-0000-0000-0000A31A0000}"/>
    <cellStyle name="Normal 5 3 8 2" xfId="3562" xr:uid="{00000000-0005-0000-0000-0000A41A0000}"/>
    <cellStyle name="Normal 5 3 8 2 2" xfId="7786" xr:uid="{00000000-0005-0000-0000-0000A51A0000}"/>
    <cellStyle name="Normal 5 3 8 2 2 2" xfId="16215" xr:uid="{5E7BB25A-C268-41CD-8EE3-C30E1A68B98D}"/>
    <cellStyle name="Normal 5 3 8 2 2 3" xfId="24643" xr:uid="{AC683346-11DD-4C32-9BC7-8475E6C07935}"/>
    <cellStyle name="Normal 5 3 8 2 3" xfId="11997" xr:uid="{B0CBACB6-836E-4528-A538-262FF2A75333}"/>
    <cellStyle name="Normal 5 3 8 2 4" xfId="20426" xr:uid="{30C5E1E2-3738-408A-B6B5-F8A172A77605}"/>
    <cellStyle name="Normal 5 3 8 3" xfId="5641" xr:uid="{00000000-0005-0000-0000-0000A61A0000}"/>
    <cellStyle name="Normal 5 3 8 3 2" xfId="14070" xr:uid="{887687A1-57EC-4582-AA7D-A4841376E654}"/>
    <cellStyle name="Normal 5 3 8 3 3" xfId="22498" xr:uid="{C8D73510-FF06-45A3-8CE7-4F14CAD6EADB}"/>
    <cellStyle name="Normal 5 3 8 4" xfId="9852" xr:uid="{AD49EEB6-C358-48EF-92FE-DA2A8C7DAB59}"/>
    <cellStyle name="Normal 5 3 8 5" xfId="18281" xr:uid="{28F38C95-6693-4190-AA6B-E8622B0A961B}"/>
    <cellStyle name="Normal 5 3 9" xfId="1745" xr:uid="{00000000-0005-0000-0000-0000A71A0000}"/>
    <cellStyle name="Normal 5 3 9 2" xfId="3975" xr:uid="{00000000-0005-0000-0000-0000A81A0000}"/>
    <cellStyle name="Normal 5 3 9 2 2" xfId="8199" xr:uid="{00000000-0005-0000-0000-0000A91A0000}"/>
    <cellStyle name="Normal 5 3 9 2 2 2" xfId="16628" xr:uid="{98285AB4-4755-4BC4-A1FF-65D1C44E9A72}"/>
    <cellStyle name="Normal 5 3 9 2 2 3" xfId="25056" xr:uid="{0DC2578D-5C64-459C-A51A-FAE1AE4C95B6}"/>
    <cellStyle name="Normal 5 3 9 2 3" xfId="12410" xr:uid="{3761FFF7-EE0C-47F8-A6CF-CFE83AE25069}"/>
    <cellStyle name="Normal 5 3 9 2 4" xfId="20839" xr:uid="{A2DB73DF-9FC7-4370-94B4-0ED294FC3A59}"/>
    <cellStyle name="Normal 5 3 9 3" xfId="6054" xr:uid="{00000000-0005-0000-0000-0000AA1A0000}"/>
    <cellStyle name="Normal 5 3 9 3 2" xfId="14483" xr:uid="{70545D4F-F27C-4A32-94CA-388740A8CD94}"/>
    <cellStyle name="Normal 5 3 9 3 3" xfId="22911" xr:uid="{0763745F-7A4C-4787-814F-16A9EC8E3B40}"/>
    <cellStyle name="Normal 5 3 9 4" xfId="10265" xr:uid="{C38A76A1-67A8-43AF-BE8F-4FDC33FDE832}"/>
    <cellStyle name="Normal 5 3 9 5" xfId="18694" xr:uid="{790B50C2-4D92-4570-9C60-84CBA9CF02A0}"/>
    <cellStyle name="Normal 5 4" xfId="456" xr:uid="{00000000-0005-0000-0000-0000AB1A0000}"/>
    <cellStyle name="Normal 5 4 10" xfId="4831" xr:uid="{00000000-0005-0000-0000-0000AC1A0000}"/>
    <cellStyle name="Normal 5 4 10 2" xfId="13260" xr:uid="{6708A0A5-E29C-474C-B9FA-7B484737F64F}"/>
    <cellStyle name="Normal 5 4 10 3" xfId="21688" xr:uid="{AACCBFD7-A98F-4BE4-94E9-519A8CAB5A48}"/>
    <cellStyle name="Normal 5 4 11" xfId="9042" xr:uid="{49DF041D-4377-4C29-8C4D-B34952FF37C6}"/>
    <cellStyle name="Normal 5 4 12" xfId="17471" xr:uid="{EF75E9FE-C6DE-4995-85F4-7377B0F0E4F8}"/>
    <cellStyle name="Normal 5 4 2" xfId="457" xr:uid="{00000000-0005-0000-0000-0000AD1A0000}"/>
    <cellStyle name="Normal 5 4 2 10" xfId="9043" xr:uid="{97AAD6DF-BC4C-4282-ADA4-F5F3DDA470DB}"/>
    <cellStyle name="Normal 5 4 2 11" xfId="17472" xr:uid="{59E0C2F5-0B4A-42B8-8DED-7162E8A2E45D}"/>
    <cellStyle name="Normal 5 4 2 2" xfId="458" xr:uid="{00000000-0005-0000-0000-0000AE1A0000}"/>
    <cellStyle name="Normal 5 4 2 2 10" xfId="17473" xr:uid="{D1C45B00-18EC-4D6D-A2F2-2DC7212E63F6}"/>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2 2 2" xfId="15821" xr:uid="{4E83CC12-D227-4B8A-8277-8DB8895D588A}"/>
    <cellStyle name="Normal 5 4 2 2 2 2 2 2 3" xfId="24249" xr:uid="{F3BE491E-0196-4BF9-B506-B34F15B26093}"/>
    <cellStyle name="Normal 5 4 2 2 2 2 2 3" xfId="11603" xr:uid="{8DD18D8C-3CA5-4EBB-8B90-C27568B0DB24}"/>
    <cellStyle name="Normal 5 4 2 2 2 2 2 4" xfId="20032" xr:uid="{64784910-E6AD-4A67-B1E3-FDB802A1C109}"/>
    <cellStyle name="Normal 5 4 2 2 2 2 3" xfId="5247" xr:uid="{00000000-0005-0000-0000-0000B31A0000}"/>
    <cellStyle name="Normal 5 4 2 2 2 2 3 2" xfId="13676" xr:uid="{D1311836-9C5D-45F2-99F8-870C444E0D33}"/>
    <cellStyle name="Normal 5 4 2 2 2 2 3 3" xfId="22104" xr:uid="{81CBD3D1-8272-41E6-AC38-FA6C2FC7CCD3}"/>
    <cellStyle name="Normal 5 4 2 2 2 2 4" xfId="9458" xr:uid="{D8D4E147-609C-4322-B940-FD12C1377D3A}"/>
    <cellStyle name="Normal 5 4 2 2 2 2 5" xfId="17887" xr:uid="{27ACD61A-87EF-4E57-B0A2-9BD542B79DA1}"/>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2 2 2" xfId="16234" xr:uid="{E17DADB3-93D6-4059-8880-F5DD0758AA21}"/>
    <cellStyle name="Normal 5 4 2 2 2 3 2 2 3" xfId="24662" xr:uid="{A224C7CB-EF43-4FF8-BCCC-87E518AC928B}"/>
    <cellStyle name="Normal 5 4 2 2 2 3 2 3" xfId="12016" xr:uid="{9A3C0D0A-AE25-41B8-A8A6-AFB69A171DA7}"/>
    <cellStyle name="Normal 5 4 2 2 2 3 2 4" xfId="20445" xr:uid="{62A3AC82-6305-4CB9-935C-37E0253C0A06}"/>
    <cellStyle name="Normal 5 4 2 2 2 3 3" xfId="5660" xr:uid="{00000000-0005-0000-0000-0000B71A0000}"/>
    <cellStyle name="Normal 5 4 2 2 2 3 3 2" xfId="14089" xr:uid="{A857EFFE-AE5E-470F-B7CB-D50FB50351B1}"/>
    <cellStyle name="Normal 5 4 2 2 2 3 3 3" xfId="22517" xr:uid="{D1937A70-DF0C-4098-B8BB-BF9B3A7E0149}"/>
    <cellStyle name="Normal 5 4 2 2 2 3 4" xfId="9871" xr:uid="{44B99DAE-DF0E-4E2D-BFED-30D082BD9B24}"/>
    <cellStyle name="Normal 5 4 2 2 2 3 5" xfId="18300" xr:uid="{CE09B824-B114-4948-A45C-891901546BAA}"/>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2 2 2" xfId="16647" xr:uid="{4B245328-33D8-42D4-A9F6-7E69B01D7F1D}"/>
    <cellStyle name="Normal 5 4 2 2 2 4 2 2 3" xfId="25075" xr:uid="{1BA984C3-390C-4673-817C-06D6FF6CE784}"/>
    <cellStyle name="Normal 5 4 2 2 2 4 2 3" xfId="12429" xr:uid="{D3516A45-5E59-4A94-9CBF-3BA85817B0F7}"/>
    <cellStyle name="Normal 5 4 2 2 2 4 2 4" xfId="20858" xr:uid="{6BF5018D-F418-43D5-9F8C-962AE7148226}"/>
    <cellStyle name="Normal 5 4 2 2 2 4 3" xfId="6073" xr:uid="{00000000-0005-0000-0000-0000BB1A0000}"/>
    <cellStyle name="Normal 5 4 2 2 2 4 3 2" xfId="14502" xr:uid="{566AA0A4-493F-4322-8FFF-88C99FA57026}"/>
    <cellStyle name="Normal 5 4 2 2 2 4 3 3" xfId="22930" xr:uid="{B54445BA-A97C-44CD-BA6B-57711E8691F3}"/>
    <cellStyle name="Normal 5 4 2 2 2 4 4" xfId="10284" xr:uid="{F3A1C17B-E0CC-468F-BBD6-AE51F38C13BF}"/>
    <cellStyle name="Normal 5 4 2 2 2 4 5" xfId="18713" xr:uid="{EA0F4E80-AE18-43A3-AFE6-0AE474C056B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2 2 2" xfId="17060" xr:uid="{408FA7CE-5973-45D2-AD82-BF5B20E089A8}"/>
    <cellStyle name="Normal 5 4 2 2 2 5 2 2 3" xfId="25488" xr:uid="{7C3261B9-5173-45CB-B536-25E7842C518E}"/>
    <cellStyle name="Normal 5 4 2 2 2 5 2 3" xfId="12842" xr:uid="{A91B4EEC-A31E-4C62-9712-3CDA4846D635}"/>
    <cellStyle name="Normal 5 4 2 2 2 5 2 4" xfId="21271" xr:uid="{3A540CA9-C560-4594-A085-978F37B21C9A}"/>
    <cellStyle name="Normal 5 4 2 2 2 5 3" xfId="6486" xr:uid="{00000000-0005-0000-0000-0000BF1A0000}"/>
    <cellStyle name="Normal 5 4 2 2 2 5 3 2" xfId="14915" xr:uid="{3F90F214-E5C4-4F47-B076-979D6C01400B}"/>
    <cellStyle name="Normal 5 4 2 2 2 5 3 3" xfId="23343" xr:uid="{36B86A34-44D0-440B-9E2F-72690C64B3D4}"/>
    <cellStyle name="Normal 5 4 2 2 2 5 4" xfId="10697" xr:uid="{767344DA-2B03-41D7-B244-1FDC3199C9F8}"/>
    <cellStyle name="Normal 5 4 2 2 2 5 5" xfId="19126" xr:uid="{DD87ACA1-1B1C-42B0-9A46-227A0D477F70}"/>
    <cellStyle name="Normal 5 4 2 2 2 6" xfId="2614" xr:uid="{00000000-0005-0000-0000-0000C01A0000}"/>
    <cellStyle name="Normal 5 4 2 2 2 6 2" xfId="6899" xr:uid="{00000000-0005-0000-0000-0000C11A0000}"/>
    <cellStyle name="Normal 5 4 2 2 2 6 2 2" xfId="15328" xr:uid="{28C6FBA1-AF03-4174-93E6-5801189B6B0D}"/>
    <cellStyle name="Normal 5 4 2 2 2 6 2 3" xfId="23756" xr:uid="{E51A1C45-FD2F-4504-B355-7A2158D43FD6}"/>
    <cellStyle name="Normal 5 4 2 2 2 6 3" xfId="11110" xr:uid="{8997A6D4-42E5-457F-8177-A11CF796D2EE}"/>
    <cellStyle name="Normal 5 4 2 2 2 6 4" xfId="19539" xr:uid="{FA5CDB22-3ED9-47E2-A0A3-3811CE726100}"/>
    <cellStyle name="Normal 5 4 2 2 2 7" xfId="4834" xr:uid="{00000000-0005-0000-0000-0000C21A0000}"/>
    <cellStyle name="Normal 5 4 2 2 2 7 2" xfId="13263" xr:uid="{6C151FC6-F90C-4BDB-BE58-0B12F490B5FD}"/>
    <cellStyle name="Normal 5 4 2 2 2 7 3" xfId="21691" xr:uid="{B092681F-09D5-4579-8E0E-04F334354D41}"/>
    <cellStyle name="Normal 5 4 2 2 2 8" xfId="9045" xr:uid="{C0C8F5E1-E30E-4EAF-80B1-BEBAA3485F77}"/>
    <cellStyle name="Normal 5 4 2 2 2 9" xfId="17474" xr:uid="{516F84EF-9100-485E-8641-1EA3D1736064}"/>
    <cellStyle name="Normal 5 4 2 2 3" xfId="933" xr:uid="{00000000-0005-0000-0000-0000C31A0000}"/>
    <cellStyle name="Normal 5 4 2 2 3 2" xfId="3167" xr:uid="{00000000-0005-0000-0000-0000C41A0000}"/>
    <cellStyle name="Normal 5 4 2 2 3 2 2" xfId="7391" xr:uid="{00000000-0005-0000-0000-0000C51A0000}"/>
    <cellStyle name="Normal 5 4 2 2 3 2 2 2" xfId="15820" xr:uid="{3B4C8EBD-64D5-42F3-B4F8-75F98602B050}"/>
    <cellStyle name="Normal 5 4 2 2 3 2 2 3" xfId="24248" xr:uid="{6844D384-9BA3-4BDB-A446-EFF0E605BC4B}"/>
    <cellStyle name="Normal 5 4 2 2 3 2 3" xfId="11602" xr:uid="{E5AEC9A0-6663-4BB7-927A-DBBEAD775507}"/>
    <cellStyle name="Normal 5 4 2 2 3 2 4" xfId="20031" xr:uid="{2DC0CA3F-404A-47A8-A2E0-AC3651B51C73}"/>
    <cellStyle name="Normal 5 4 2 2 3 3" xfId="5246" xr:uid="{00000000-0005-0000-0000-0000C61A0000}"/>
    <cellStyle name="Normal 5 4 2 2 3 3 2" xfId="13675" xr:uid="{29395030-518F-42A5-BBFC-E926B3C1B3BC}"/>
    <cellStyle name="Normal 5 4 2 2 3 3 3" xfId="22103" xr:uid="{AD52407C-657E-44EA-8074-45F7AB5F1770}"/>
    <cellStyle name="Normal 5 4 2 2 3 4" xfId="9457" xr:uid="{BA2B4659-AD6B-406B-8EE7-9C98930465F1}"/>
    <cellStyle name="Normal 5 4 2 2 3 5" xfId="17886" xr:uid="{7C7BD9FE-8719-4027-A2DF-6E69D1B80D92}"/>
    <cellStyle name="Normal 5 4 2 2 4" xfId="1350" xr:uid="{00000000-0005-0000-0000-0000C71A0000}"/>
    <cellStyle name="Normal 5 4 2 2 4 2" xfId="3580" xr:uid="{00000000-0005-0000-0000-0000C81A0000}"/>
    <cellStyle name="Normal 5 4 2 2 4 2 2" xfId="7804" xr:uid="{00000000-0005-0000-0000-0000C91A0000}"/>
    <cellStyle name="Normal 5 4 2 2 4 2 2 2" xfId="16233" xr:uid="{EB510212-168A-448F-B599-8342CC0B9DD9}"/>
    <cellStyle name="Normal 5 4 2 2 4 2 2 3" xfId="24661" xr:uid="{20AF5755-D1B7-4AEB-9CC8-A5BA43AEDD5D}"/>
    <cellStyle name="Normal 5 4 2 2 4 2 3" xfId="12015" xr:uid="{E422BE2C-553A-4ED4-8B88-EC3E20DE2A5A}"/>
    <cellStyle name="Normal 5 4 2 2 4 2 4" xfId="20444" xr:uid="{CB752B66-5666-4602-BA22-DB9DD82C9E00}"/>
    <cellStyle name="Normal 5 4 2 2 4 3" xfId="5659" xr:uid="{00000000-0005-0000-0000-0000CA1A0000}"/>
    <cellStyle name="Normal 5 4 2 2 4 3 2" xfId="14088" xr:uid="{55C01B82-A634-416C-ABD2-4828AEFEED06}"/>
    <cellStyle name="Normal 5 4 2 2 4 3 3" xfId="22516" xr:uid="{DAAD870D-6655-4EA3-AFBE-55916E211FD2}"/>
    <cellStyle name="Normal 5 4 2 2 4 4" xfId="9870" xr:uid="{0F7F8C4A-7653-4418-99EE-CA8B77E4F7F0}"/>
    <cellStyle name="Normal 5 4 2 2 4 5" xfId="18299" xr:uid="{B97D343D-5CFE-493B-A2D5-0A8265641EC3}"/>
    <cellStyle name="Normal 5 4 2 2 5" xfId="1763" xr:uid="{00000000-0005-0000-0000-0000CB1A0000}"/>
    <cellStyle name="Normal 5 4 2 2 5 2" xfId="3993" xr:uid="{00000000-0005-0000-0000-0000CC1A0000}"/>
    <cellStyle name="Normal 5 4 2 2 5 2 2" xfId="8217" xr:uid="{00000000-0005-0000-0000-0000CD1A0000}"/>
    <cellStyle name="Normal 5 4 2 2 5 2 2 2" xfId="16646" xr:uid="{5EB43833-11CC-4E24-A632-6506EAEACB19}"/>
    <cellStyle name="Normal 5 4 2 2 5 2 2 3" xfId="25074" xr:uid="{33E5D769-5843-4B70-B29E-E60D456A6C36}"/>
    <cellStyle name="Normal 5 4 2 2 5 2 3" xfId="12428" xr:uid="{79202665-4F33-4E24-8F90-272EE092C8E6}"/>
    <cellStyle name="Normal 5 4 2 2 5 2 4" xfId="20857" xr:uid="{31E626AF-3AD3-41D8-9150-07615D9812B0}"/>
    <cellStyle name="Normal 5 4 2 2 5 3" xfId="6072" xr:uid="{00000000-0005-0000-0000-0000CE1A0000}"/>
    <cellStyle name="Normal 5 4 2 2 5 3 2" xfId="14501" xr:uid="{9BBB1D9B-A5F9-4873-A1DC-F045F83FEF99}"/>
    <cellStyle name="Normal 5 4 2 2 5 3 3" xfId="22929" xr:uid="{68695ABA-9FC7-452A-BDAD-BDB8750E69B4}"/>
    <cellStyle name="Normal 5 4 2 2 5 4" xfId="10283" xr:uid="{461156FA-BE63-4001-813E-2588313DBB3A}"/>
    <cellStyle name="Normal 5 4 2 2 5 5" xfId="18712" xr:uid="{993FC97A-8DD3-4D94-BB10-4DD4DBF2DD3A}"/>
    <cellStyle name="Normal 5 4 2 2 6" xfId="2177" xr:uid="{00000000-0005-0000-0000-0000CF1A0000}"/>
    <cellStyle name="Normal 5 4 2 2 6 2" xfId="4406" xr:uid="{00000000-0005-0000-0000-0000D01A0000}"/>
    <cellStyle name="Normal 5 4 2 2 6 2 2" xfId="8630" xr:uid="{00000000-0005-0000-0000-0000D11A0000}"/>
    <cellStyle name="Normal 5 4 2 2 6 2 2 2" xfId="17059" xr:uid="{106B04A6-AE28-411C-8EB6-598B118B30EE}"/>
    <cellStyle name="Normal 5 4 2 2 6 2 2 3" xfId="25487" xr:uid="{EE0600A1-4A7E-4E6B-8521-7A535A311874}"/>
    <cellStyle name="Normal 5 4 2 2 6 2 3" xfId="12841" xr:uid="{7774A237-57B5-42D0-B172-BD555C75F987}"/>
    <cellStyle name="Normal 5 4 2 2 6 2 4" xfId="21270" xr:uid="{40D6E4A7-A8EB-49E8-B26F-F33DC50EEF0B}"/>
    <cellStyle name="Normal 5 4 2 2 6 3" xfId="6485" xr:uid="{00000000-0005-0000-0000-0000D21A0000}"/>
    <cellStyle name="Normal 5 4 2 2 6 3 2" xfId="14914" xr:uid="{8F56EFFE-D626-496A-815F-49725BA6D487}"/>
    <cellStyle name="Normal 5 4 2 2 6 3 3" xfId="23342" xr:uid="{A881539F-50D9-41B0-9D6A-E13895AE0B9D}"/>
    <cellStyle name="Normal 5 4 2 2 6 4" xfId="10696" xr:uid="{AEA0FE5B-AEDB-439E-8EF6-FE9E8A1D6540}"/>
    <cellStyle name="Normal 5 4 2 2 6 5" xfId="19125" xr:uid="{3A8377D2-92D9-4412-B423-F680180519D6}"/>
    <cellStyle name="Normal 5 4 2 2 7" xfId="2613" xr:uid="{00000000-0005-0000-0000-0000D31A0000}"/>
    <cellStyle name="Normal 5 4 2 2 7 2" xfId="6898" xr:uid="{00000000-0005-0000-0000-0000D41A0000}"/>
    <cellStyle name="Normal 5 4 2 2 7 2 2" xfId="15327" xr:uid="{09AD3D3A-6832-476C-A137-C8E56F14DC84}"/>
    <cellStyle name="Normal 5 4 2 2 7 2 3" xfId="23755" xr:uid="{A4984A0F-63A8-44B9-B63F-34525B4A748E}"/>
    <cellStyle name="Normal 5 4 2 2 7 3" xfId="11109" xr:uid="{7C2DC805-DD45-4350-9A79-0D71F633C752}"/>
    <cellStyle name="Normal 5 4 2 2 7 4" xfId="19538" xr:uid="{08DB11CE-93BE-44D5-9350-2DE006E967C1}"/>
    <cellStyle name="Normal 5 4 2 2 8" xfId="4833" xr:uid="{00000000-0005-0000-0000-0000D51A0000}"/>
    <cellStyle name="Normal 5 4 2 2 8 2" xfId="13262" xr:uid="{E839D56C-4F8E-4B9D-B48F-89E7893EEB67}"/>
    <cellStyle name="Normal 5 4 2 2 8 3" xfId="21690" xr:uid="{32C64D28-14FA-40F5-A5D6-B25978CE5BF3}"/>
    <cellStyle name="Normal 5 4 2 2 9" xfId="9044" xr:uid="{70A7B25A-477E-4D8F-B296-6B9177C0591F}"/>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2 2 2" xfId="15822" xr:uid="{6C73A3D3-BEF2-4F1E-909B-8755CD81EEF0}"/>
    <cellStyle name="Normal 5 4 2 3 2 2 2 3" xfId="24250" xr:uid="{36A9CD12-5BC2-4DF2-8635-6E8AA94F4CCA}"/>
    <cellStyle name="Normal 5 4 2 3 2 2 3" xfId="11604" xr:uid="{C5496E86-A38F-4439-91C0-D4D03AB20391}"/>
    <cellStyle name="Normal 5 4 2 3 2 2 4" xfId="20033" xr:uid="{13957E4D-C17B-4811-A735-B0F638EE5B5F}"/>
    <cellStyle name="Normal 5 4 2 3 2 3" xfId="5248" xr:uid="{00000000-0005-0000-0000-0000DA1A0000}"/>
    <cellStyle name="Normal 5 4 2 3 2 3 2" xfId="13677" xr:uid="{2E530829-A10D-4141-B199-6BBD14647114}"/>
    <cellStyle name="Normal 5 4 2 3 2 3 3" xfId="22105" xr:uid="{06CEFEC8-7C15-4B7F-8FE3-8C49199DB790}"/>
    <cellStyle name="Normal 5 4 2 3 2 4" xfId="9459" xr:uid="{59EB83B5-5D76-47DE-B9F6-B03DD2FF9CB9}"/>
    <cellStyle name="Normal 5 4 2 3 2 5" xfId="17888" xr:uid="{0445F204-6C5E-466B-A1B8-37ED8EA3041E}"/>
    <cellStyle name="Normal 5 4 2 3 3" xfId="1352" xr:uid="{00000000-0005-0000-0000-0000DB1A0000}"/>
    <cellStyle name="Normal 5 4 2 3 3 2" xfId="3582" xr:uid="{00000000-0005-0000-0000-0000DC1A0000}"/>
    <cellStyle name="Normal 5 4 2 3 3 2 2" xfId="7806" xr:uid="{00000000-0005-0000-0000-0000DD1A0000}"/>
    <cellStyle name="Normal 5 4 2 3 3 2 2 2" xfId="16235" xr:uid="{D5A5007D-0848-4DE0-B73B-77CB3A2BFDC9}"/>
    <cellStyle name="Normal 5 4 2 3 3 2 2 3" xfId="24663" xr:uid="{DBF4EAA4-EFC1-4071-B57F-F2E0780C9291}"/>
    <cellStyle name="Normal 5 4 2 3 3 2 3" xfId="12017" xr:uid="{35D94D6D-0770-4859-A4F7-3D5F7AF65C08}"/>
    <cellStyle name="Normal 5 4 2 3 3 2 4" xfId="20446" xr:uid="{5A537EB2-FBAD-441E-83C8-5DC5CD9E14DA}"/>
    <cellStyle name="Normal 5 4 2 3 3 3" xfId="5661" xr:uid="{00000000-0005-0000-0000-0000DE1A0000}"/>
    <cellStyle name="Normal 5 4 2 3 3 3 2" xfId="14090" xr:uid="{DAA74FF8-9B0D-4A54-AE2C-F05B978B15C0}"/>
    <cellStyle name="Normal 5 4 2 3 3 3 3" xfId="22518" xr:uid="{9D784802-C954-41DD-A4BC-07A0BCFF19C3}"/>
    <cellStyle name="Normal 5 4 2 3 3 4" xfId="9872" xr:uid="{F0147485-C6DF-4402-8C06-4C417EF01C4A}"/>
    <cellStyle name="Normal 5 4 2 3 3 5" xfId="18301" xr:uid="{F36AA587-654B-4B5D-B1CE-1E4D51DB8F9F}"/>
    <cellStyle name="Normal 5 4 2 3 4" xfId="1765" xr:uid="{00000000-0005-0000-0000-0000DF1A0000}"/>
    <cellStyle name="Normal 5 4 2 3 4 2" xfId="3995" xr:uid="{00000000-0005-0000-0000-0000E01A0000}"/>
    <cellStyle name="Normal 5 4 2 3 4 2 2" xfId="8219" xr:uid="{00000000-0005-0000-0000-0000E11A0000}"/>
    <cellStyle name="Normal 5 4 2 3 4 2 2 2" xfId="16648" xr:uid="{CC8224A5-F8FA-43D1-A029-82771F7904AE}"/>
    <cellStyle name="Normal 5 4 2 3 4 2 2 3" xfId="25076" xr:uid="{F72CCA00-075F-472A-8590-270D216D9DBD}"/>
    <cellStyle name="Normal 5 4 2 3 4 2 3" xfId="12430" xr:uid="{C9316B4F-21F1-484B-B9D4-FA8B666ED6B9}"/>
    <cellStyle name="Normal 5 4 2 3 4 2 4" xfId="20859" xr:uid="{E5A20C5A-F701-439F-8207-86A0872DC24C}"/>
    <cellStyle name="Normal 5 4 2 3 4 3" xfId="6074" xr:uid="{00000000-0005-0000-0000-0000E21A0000}"/>
    <cellStyle name="Normal 5 4 2 3 4 3 2" xfId="14503" xr:uid="{CD097168-958A-4C98-8CF1-3187DEAF4C9C}"/>
    <cellStyle name="Normal 5 4 2 3 4 3 3" xfId="22931" xr:uid="{5857CB72-41B4-4026-A3B4-DDCBAE7B2DA0}"/>
    <cellStyle name="Normal 5 4 2 3 4 4" xfId="10285" xr:uid="{ADCF9BFA-7C2A-4804-94C2-AFB08979D87B}"/>
    <cellStyle name="Normal 5 4 2 3 4 5" xfId="18714" xr:uid="{974B1C78-CDE3-447F-8CCD-AED4EB6FB2AC}"/>
    <cellStyle name="Normal 5 4 2 3 5" xfId="2179" xr:uid="{00000000-0005-0000-0000-0000E31A0000}"/>
    <cellStyle name="Normal 5 4 2 3 5 2" xfId="4408" xr:uid="{00000000-0005-0000-0000-0000E41A0000}"/>
    <cellStyle name="Normal 5 4 2 3 5 2 2" xfId="8632" xr:uid="{00000000-0005-0000-0000-0000E51A0000}"/>
    <cellStyle name="Normal 5 4 2 3 5 2 2 2" xfId="17061" xr:uid="{0DBBE85A-EFD1-494F-8B16-D6D43E437885}"/>
    <cellStyle name="Normal 5 4 2 3 5 2 2 3" xfId="25489" xr:uid="{C7FE3286-4D5E-448C-87A2-343A6A36BF5A}"/>
    <cellStyle name="Normal 5 4 2 3 5 2 3" xfId="12843" xr:uid="{20F0CAF8-511D-434E-94DB-C29FA2DB3EFF}"/>
    <cellStyle name="Normal 5 4 2 3 5 2 4" xfId="21272" xr:uid="{55EF6641-CFEC-45D5-97C0-6A3B3BD273F5}"/>
    <cellStyle name="Normal 5 4 2 3 5 3" xfId="6487" xr:uid="{00000000-0005-0000-0000-0000E61A0000}"/>
    <cellStyle name="Normal 5 4 2 3 5 3 2" xfId="14916" xr:uid="{0F5843C6-D9C6-49E7-A34D-16B9968057A6}"/>
    <cellStyle name="Normal 5 4 2 3 5 3 3" xfId="23344" xr:uid="{FE586039-A159-4146-9681-02EAC2C29D14}"/>
    <cellStyle name="Normal 5 4 2 3 5 4" xfId="10698" xr:uid="{1119E2C0-22B3-470C-B341-76760C7CDB90}"/>
    <cellStyle name="Normal 5 4 2 3 5 5" xfId="19127" xr:uid="{A08CDD1E-5CB9-4B89-A441-822C2F2FA917}"/>
    <cellStyle name="Normal 5 4 2 3 6" xfId="2615" xr:uid="{00000000-0005-0000-0000-0000E71A0000}"/>
    <cellStyle name="Normal 5 4 2 3 6 2" xfId="6900" xr:uid="{00000000-0005-0000-0000-0000E81A0000}"/>
    <cellStyle name="Normal 5 4 2 3 6 2 2" xfId="15329" xr:uid="{911F5B21-FBC7-48C6-B040-1409209CC915}"/>
    <cellStyle name="Normal 5 4 2 3 6 2 3" xfId="23757" xr:uid="{74FD626C-F372-4BC3-A28C-D897BBC5588C}"/>
    <cellStyle name="Normal 5 4 2 3 6 3" xfId="11111" xr:uid="{6D6AC4B8-3CA4-4F7D-9AF8-12A5B6F223EC}"/>
    <cellStyle name="Normal 5 4 2 3 6 4" xfId="19540" xr:uid="{D9122A1C-F531-4ADA-8818-5896242B7CEC}"/>
    <cellStyle name="Normal 5 4 2 3 7" xfId="4835" xr:uid="{00000000-0005-0000-0000-0000E91A0000}"/>
    <cellStyle name="Normal 5 4 2 3 7 2" xfId="13264" xr:uid="{BA949339-9B07-4E8B-B1A4-72ED470E8E05}"/>
    <cellStyle name="Normal 5 4 2 3 7 3" xfId="21692" xr:uid="{565E1E2F-2A4F-4A11-8E46-1CD465B9B20E}"/>
    <cellStyle name="Normal 5 4 2 3 8" xfId="9046" xr:uid="{568F4A26-506D-4E7D-BC28-3C3F60EF2516}"/>
    <cellStyle name="Normal 5 4 2 3 9" xfId="17475" xr:uid="{C6CCB7E5-B455-4F01-8346-B456A3541F77}"/>
    <cellStyle name="Normal 5 4 2 4" xfId="932" xr:uid="{00000000-0005-0000-0000-0000EA1A0000}"/>
    <cellStyle name="Normal 5 4 2 4 2" xfId="3166" xr:uid="{00000000-0005-0000-0000-0000EB1A0000}"/>
    <cellStyle name="Normal 5 4 2 4 2 2" xfId="7390" xr:uid="{00000000-0005-0000-0000-0000EC1A0000}"/>
    <cellStyle name="Normal 5 4 2 4 2 2 2" xfId="15819" xr:uid="{470DA06D-E807-412A-968F-3324544B138F}"/>
    <cellStyle name="Normal 5 4 2 4 2 2 3" xfId="24247" xr:uid="{DDC8AF8F-BCC0-481C-A2C2-39293148BA74}"/>
    <cellStyle name="Normal 5 4 2 4 2 3" xfId="11601" xr:uid="{89BFEF12-C424-4940-B6A3-4E349BE6BA47}"/>
    <cellStyle name="Normal 5 4 2 4 2 4" xfId="20030" xr:uid="{719FD88B-ABD5-46E5-A4F6-865F55835557}"/>
    <cellStyle name="Normal 5 4 2 4 3" xfId="5245" xr:uid="{00000000-0005-0000-0000-0000ED1A0000}"/>
    <cellStyle name="Normal 5 4 2 4 3 2" xfId="13674" xr:uid="{9ABDDE4A-2739-4FEE-B9D7-237F7894C79E}"/>
    <cellStyle name="Normal 5 4 2 4 3 3" xfId="22102" xr:uid="{8CFE622A-634E-4894-85FF-7F4D84975382}"/>
    <cellStyle name="Normal 5 4 2 4 4" xfId="9456" xr:uid="{0C1B2F17-8657-46BF-AED9-5AC654B619E3}"/>
    <cellStyle name="Normal 5 4 2 4 5" xfId="17885" xr:uid="{1A3466AD-E37A-4EDB-91B1-483B299EDEDA}"/>
    <cellStyle name="Normal 5 4 2 5" xfId="1349" xr:uid="{00000000-0005-0000-0000-0000EE1A0000}"/>
    <cellStyle name="Normal 5 4 2 5 2" xfId="3579" xr:uid="{00000000-0005-0000-0000-0000EF1A0000}"/>
    <cellStyle name="Normal 5 4 2 5 2 2" xfId="7803" xr:uid="{00000000-0005-0000-0000-0000F01A0000}"/>
    <cellStyle name="Normal 5 4 2 5 2 2 2" xfId="16232" xr:uid="{8A175C32-8169-4FA4-8B2B-C9D51A80ECF5}"/>
    <cellStyle name="Normal 5 4 2 5 2 2 3" xfId="24660" xr:uid="{5CD5360A-F9F6-4C95-8A57-52E7A657B77C}"/>
    <cellStyle name="Normal 5 4 2 5 2 3" xfId="12014" xr:uid="{B17FB49A-3790-4308-8523-053B1EFCD462}"/>
    <cellStyle name="Normal 5 4 2 5 2 4" xfId="20443" xr:uid="{BE29A3E3-A9AF-429A-A505-CF5A5FDEA1F5}"/>
    <cellStyle name="Normal 5 4 2 5 3" xfId="5658" xr:uid="{00000000-0005-0000-0000-0000F11A0000}"/>
    <cellStyle name="Normal 5 4 2 5 3 2" xfId="14087" xr:uid="{0A1018E8-0C93-480F-AF21-EC77E871AE50}"/>
    <cellStyle name="Normal 5 4 2 5 3 3" xfId="22515" xr:uid="{47F654D3-C454-4F3D-B152-7BC8C3ACD33A}"/>
    <cellStyle name="Normal 5 4 2 5 4" xfId="9869" xr:uid="{24B76B93-B2FF-4C72-8120-FB1484D69EE4}"/>
    <cellStyle name="Normal 5 4 2 5 5" xfId="18298" xr:uid="{F855EAC6-5EA9-4F0E-9E76-9C972F8ED1B5}"/>
    <cellStyle name="Normal 5 4 2 6" xfId="1762" xr:uid="{00000000-0005-0000-0000-0000F21A0000}"/>
    <cellStyle name="Normal 5 4 2 6 2" xfId="3992" xr:uid="{00000000-0005-0000-0000-0000F31A0000}"/>
    <cellStyle name="Normal 5 4 2 6 2 2" xfId="8216" xr:uid="{00000000-0005-0000-0000-0000F41A0000}"/>
    <cellStyle name="Normal 5 4 2 6 2 2 2" xfId="16645" xr:uid="{DDD25FB0-3458-40FA-B417-E887FB568223}"/>
    <cellStyle name="Normal 5 4 2 6 2 2 3" xfId="25073" xr:uid="{D279586E-6A97-4735-BEBC-16EC891DFF9B}"/>
    <cellStyle name="Normal 5 4 2 6 2 3" xfId="12427" xr:uid="{6DCB3D83-B6F7-4DDE-A804-0B67464C790E}"/>
    <cellStyle name="Normal 5 4 2 6 2 4" xfId="20856" xr:uid="{D3011CA1-3050-47DC-B7FD-3A516554D11F}"/>
    <cellStyle name="Normal 5 4 2 6 3" xfId="6071" xr:uid="{00000000-0005-0000-0000-0000F51A0000}"/>
    <cellStyle name="Normal 5 4 2 6 3 2" xfId="14500" xr:uid="{17517C61-6053-4678-BA84-0C0047E9B324}"/>
    <cellStyle name="Normal 5 4 2 6 3 3" xfId="22928" xr:uid="{6F67A955-7431-4654-BC48-EF0907A8C47C}"/>
    <cellStyle name="Normal 5 4 2 6 4" xfId="10282" xr:uid="{D63A1176-54EE-4466-BE11-1AD332B87D6E}"/>
    <cellStyle name="Normal 5 4 2 6 5" xfId="18711" xr:uid="{3CEDEA6E-3D53-420D-A215-2695A8A09C7D}"/>
    <cellStyle name="Normal 5 4 2 7" xfId="2176" xr:uid="{00000000-0005-0000-0000-0000F61A0000}"/>
    <cellStyle name="Normal 5 4 2 7 2" xfId="4405" xr:uid="{00000000-0005-0000-0000-0000F71A0000}"/>
    <cellStyle name="Normal 5 4 2 7 2 2" xfId="8629" xr:uid="{00000000-0005-0000-0000-0000F81A0000}"/>
    <cellStyle name="Normal 5 4 2 7 2 2 2" xfId="17058" xr:uid="{C43EE700-A587-451C-ADA6-094F5F7A02A0}"/>
    <cellStyle name="Normal 5 4 2 7 2 2 3" xfId="25486" xr:uid="{BE0CE8B0-424A-4A0C-9B48-1F72E93DDB8F}"/>
    <cellStyle name="Normal 5 4 2 7 2 3" xfId="12840" xr:uid="{59F03933-F121-4C34-9F1B-0F874DBB2030}"/>
    <cellStyle name="Normal 5 4 2 7 2 4" xfId="21269" xr:uid="{0EA6FD25-6F90-44A5-99EC-2B40E9B458C3}"/>
    <cellStyle name="Normal 5 4 2 7 3" xfId="6484" xr:uid="{00000000-0005-0000-0000-0000F91A0000}"/>
    <cellStyle name="Normal 5 4 2 7 3 2" xfId="14913" xr:uid="{06194715-8613-4861-8ECB-6651980CC07C}"/>
    <cellStyle name="Normal 5 4 2 7 3 3" xfId="23341" xr:uid="{FCE35C93-5482-4132-9E05-362F48C37463}"/>
    <cellStyle name="Normal 5 4 2 7 4" xfId="10695" xr:uid="{D9FD4736-8D95-449B-B76A-69A412C066DC}"/>
    <cellStyle name="Normal 5 4 2 7 5" xfId="19124" xr:uid="{8C49E43E-DBFF-4CFE-A0D5-E95E6F50C9B2}"/>
    <cellStyle name="Normal 5 4 2 8" xfId="2612" xr:uid="{00000000-0005-0000-0000-0000FA1A0000}"/>
    <cellStyle name="Normal 5 4 2 8 2" xfId="6897" xr:uid="{00000000-0005-0000-0000-0000FB1A0000}"/>
    <cellStyle name="Normal 5 4 2 8 2 2" xfId="15326" xr:uid="{CEF00259-F151-49AF-AFB1-E8BB8C5A4262}"/>
    <cellStyle name="Normal 5 4 2 8 2 3" xfId="23754" xr:uid="{3F20A755-6154-4CBA-AAEF-B6FFB17B1B79}"/>
    <cellStyle name="Normal 5 4 2 8 3" xfId="11108" xr:uid="{F168F2A0-3B16-465E-B199-262ABCDD6D41}"/>
    <cellStyle name="Normal 5 4 2 8 4" xfId="19537" xr:uid="{CEAAF376-085C-4E22-A807-1245B6EC2345}"/>
    <cellStyle name="Normal 5 4 2 9" xfId="4832" xr:uid="{00000000-0005-0000-0000-0000FC1A0000}"/>
    <cellStyle name="Normal 5 4 2 9 2" xfId="13261" xr:uid="{B7DDFA9E-8A3A-4984-A601-8FA98A4CC917}"/>
    <cellStyle name="Normal 5 4 2 9 3" xfId="21689" xr:uid="{E7E54609-FD7E-4025-A377-73AACF3821E0}"/>
    <cellStyle name="Normal 5 4 3" xfId="461" xr:uid="{00000000-0005-0000-0000-0000FD1A0000}"/>
    <cellStyle name="Normal 5 4 3 10" xfId="17476" xr:uid="{6CA1E982-C861-4A3C-9FBC-495509735543}"/>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2 2 2" xfId="15824" xr:uid="{7458433A-2733-4DF3-951D-0CE80D64F79B}"/>
    <cellStyle name="Normal 5 4 3 2 2 2 2 3" xfId="24252" xr:uid="{7D36BF81-73DE-44F2-A797-26E165B1BF93}"/>
    <cellStyle name="Normal 5 4 3 2 2 2 3" xfId="11606" xr:uid="{379B769E-F3A5-499C-B5E2-3BE963D78B19}"/>
    <cellStyle name="Normal 5 4 3 2 2 2 4" xfId="20035" xr:uid="{AEF367BB-1331-4AAD-A8B1-83763FF6624D}"/>
    <cellStyle name="Normal 5 4 3 2 2 3" xfId="5250" xr:uid="{00000000-0005-0000-0000-0000021B0000}"/>
    <cellStyle name="Normal 5 4 3 2 2 3 2" xfId="13679" xr:uid="{509EB64B-F378-49A1-BDE2-FE8181026939}"/>
    <cellStyle name="Normal 5 4 3 2 2 3 3" xfId="22107" xr:uid="{5F3039EB-B03D-4B47-A368-EF47C865661B}"/>
    <cellStyle name="Normal 5 4 3 2 2 4" xfId="9461" xr:uid="{D74F5E47-9774-4774-B3A6-59F2206A97A9}"/>
    <cellStyle name="Normal 5 4 3 2 2 5" xfId="17890" xr:uid="{744F23F1-46D1-4EEB-81E9-85F1E6DF24AD}"/>
    <cellStyle name="Normal 5 4 3 2 3" xfId="1354" xr:uid="{00000000-0005-0000-0000-0000031B0000}"/>
    <cellStyle name="Normal 5 4 3 2 3 2" xfId="3584" xr:uid="{00000000-0005-0000-0000-0000041B0000}"/>
    <cellStyle name="Normal 5 4 3 2 3 2 2" xfId="7808" xr:uid="{00000000-0005-0000-0000-0000051B0000}"/>
    <cellStyle name="Normal 5 4 3 2 3 2 2 2" xfId="16237" xr:uid="{FB94FE83-C31E-4989-A8BC-3E746C510DFE}"/>
    <cellStyle name="Normal 5 4 3 2 3 2 2 3" xfId="24665" xr:uid="{C8C720A0-6649-4CFF-9F7F-47B49B7321ED}"/>
    <cellStyle name="Normal 5 4 3 2 3 2 3" xfId="12019" xr:uid="{34A73E36-F78B-46AB-A945-033D77ED17B7}"/>
    <cellStyle name="Normal 5 4 3 2 3 2 4" xfId="20448" xr:uid="{A1BB621E-656B-4E96-A9CC-588CC7B3BB74}"/>
    <cellStyle name="Normal 5 4 3 2 3 3" xfId="5663" xr:uid="{00000000-0005-0000-0000-0000061B0000}"/>
    <cellStyle name="Normal 5 4 3 2 3 3 2" xfId="14092" xr:uid="{618B6056-73D8-4317-AC89-9067CC847A53}"/>
    <cellStyle name="Normal 5 4 3 2 3 3 3" xfId="22520" xr:uid="{C2BC2FD6-546E-48E7-A6DD-36769D756EE8}"/>
    <cellStyle name="Normal 5 4 3 2 3 4" xfId="9874" xr:uid="{19AB49E2-273C-4F21-A1E1-47EBE5161FA2}"/>
    <cellStyle name="Normal 5 4 3 2 3 5" xfId="18303" xr:uid="{72802F63-FE86-4179-B41C-C72B912CC764}"/>
    <cellStyle name="Normal 5 4 3 2 4" xfId="1767" xr:uid="{00000000-0005-0000-0000-0000071B0000}"/>
    <cellStyle name="Normal 5 4 3 2 4 2" xfId="3997" xr:uid="{00000000-0005-0000-0000-0000081B0000}"/>
    <cellStyle name="Normal 5 4 3 2 4 2 2" xfId="8221" xr:uid="{00000000-0005-0000-0000-0000091B0000}"/>
    <cellStyle name="Normal 5 4 3 2 4 2 2 2" xfId="16650" xr:uid="{E47F088A-F3F3-46E3-A1EA-113B90DA56CA}"/>
    <cellStyle name="Normal 5 4 3 2 4 2 2 3" xfId="25078" xr:uid="{698DC9FA-D1BC-4DD7-AFFE-05C7D4C2B28B}"/>
    <cellStyle name="Normal 5 4 3 2 4 2 3" xfId="12432" xr:uid="{A78B3852-4AE8-4779-B735-67E098462B08}"/>
    <cellStyle name="Normal 5 4 3 2 4 2 4" xfId="20861" xr:uid="{FE92C897-1C8C-4677-8089-4F15E79C102F}"/>
    <cellStyle name="Normal 5 4 3 2 4 3" xfId="6076" xr:uid="{00000000-0005-0000-0000-00000A1B0000}"/>
    <cellStyle name="Normal 5 4 3 2 4 3 2" xfId="14505" xr:uid="{7567801C-8C12-4BBF-A71A-6498E34AB26D}"/>
    <cellStyle name="Normal 5 4 3 2 4 3 3" xfId="22933" xr:uid="{8F04E6D4-D388-48C9-BEE3-1BA79F5986AE}"/>
    <cellStyle name="Normal 5 4 3 2 4 4" xfId="10287" xr:uid="{071D8E72-FA9B-4CB8-8FDF-780FE5F203D3}"/>
    <cellStyle name="Normal 5 4 3 2 4 5" xfId="18716" xr:uid="{FD1F4F49-F83F-4085-8899-D70D1508319F}"/>
    <cellStyle name="Normal 5 4 3 2 5" xfId="2181" xr:uid="{00000000-0005-0000-0000-00000B1B0000}"/>
    <cellStyle name="Normal 5 4 3 2 5 2" xfId="4410" xr:uid="{00000000-0005-0000-0000-00000C1B0000}"/>
    <cellStyle name="Normal 5 4 3 2 5 2 2" xfId="8634" xr:uid="{00000000-0005-0000-0000-00000D1B0000}"/>
    <cellStyle name="Normal 5 4 3 2 5 2 2 2" xfId="17063" xr:uid="{2B5F86FD-EA48-41B8-90F1-3B2EC6733CB9}"/>
    <cellStyle name="Normal 5 4 3 2 5 2 2 3" xfId="25491" xr:uid="{A979182E-BECA-4201-BF40-08D13EB22623}"/>
    <cellStyle name="Normal 5 4 3 2 5 2 3" xfId="12845" xr:uid="{D84AE15E-6572-4368-BE11-075D65648965}"/>
    <cellStyle name="Normal 5 4 3 2 5 2 4" xfId="21274" xr:uid="{3D9EE809-11B4-44DB-A0F4-92FA4B4431E8}"/>
    <cellStyle name="Normal 5 4 3 2 5 3" xfId="6489" xr:uid="{00000000-0005-0000-0000-00000E1B0000}"/>
    <cellStyle name="Normal 5 4 3 2 5 3 2" xfId="14918" xr:uid="{48719FEC-B2F8-4A0D-80C4-8E22E97E0015}"/>
    <cellStyle name="Normal 5 4 3 2 5 3 3" xfId="23346" xr:uid="{9D96D398-512F-4486-831E-384B62507C89}"/>
    <cellStyle name="Normal 5 4 3 2 5 4" xfId="10700" xr:uid="{3A74BD92-3CE8-4EBE-A389-87E7F1723019}"/>
    <cellStyle name="Normal 5 4 3 2 5 5" xfId="19129" xr:uid="{49BA49D3-FFEF-4E33-A7E4-0FCD9E26EBCC}"/>
    <cellStyle name="Normal 5 4 3 2 6" xfId="2617" xr:uid="{00000000-0005-0000-0000-00000F1B0000}"/>
    <cellStyle name="Normal 5 4 3 2 6 2" xfId="6902" xr:uid="{00000000-0005-0000-0000-0000101B0000}"/>
    <cellStyle name="Normal 5 4 3 2 6 2 2" xfId="15331" xr:uid="{9B9BA3F6-0FD1-49D1-9223-1D826194A8EC}"/>
    <cellStyle name="Normal 5 4 3 2 6 2 3" xfId="23759" xr:uid="{1970BB9E-672B-49AC-BD4F-F59E8E84951D}"/>
    <cellStyle name="Normal 5 4 3 2 6 3" xfId="11113" xr:uid="{D511C66A-690E-4867-AC09-89B733FC7C99}"/>
    <cellStyle name="Normal 5 4 3 2 6 4" xfId="19542" xr:uid="{F4C2EC51-84FC-4D17-85AC-785C994239FD}"/>
    <cellStyle name="Normal 5 4 3 2 7" xfId="4837" xr:uid="{00000000-0005-0000-0000-0000111B0000}"/>
    <cellStyle name="Normal 5 4 3 2 7 2" xfId="13266" xr:uid="{E4A89F78-D21D-44EE-A8C5-5F778A62386A}"/>
    <cellStyle name="Normal 5 4 3 2 7 3" xfId="21694" xr:uid="{61D24BD8-0ECB-4D3A-8BDF-AB72E0653D3F}"/>
    <cellStyle name="Normal 5 4 3 2 8" xfId="9048" xr:uid="{729BF145-FEAA-4B71-861C-DC1AA51FC40C}"/>
    <cellStyle name="Normal 5 4 3 2 9" xfId="17477" xr:uid="{5283BDDE-E519-4E77-A3B3-99E3C9430BCC}"/>
    <cellStyle name="Normal 5 4 3 3" xfId="936" xr:uid="{00000000-0005-0000-0000-0000121B0000}"/>
    <cellStyle name="Normal 5 4 3 3 2" xfId="3170" xr:uid="{00000000-0005-0000-0000-0000131B0000}"/>
    <cellStyle name="Normal 5 4 3 3 2 2" xfId="7394" xr:uid="{00000000-0005-0000-0000-0000141B0000}"/>
    <cellStyle name="Normal 5 4 3 3 2 2 2" xfId="15823" xr:uid="{A1CBE030-DC65-4981-9096-A25FD09152C1}"/>
    <cellStyle name="Normal 5 4 3 3 2 2 3" xfId="24251" xr:uid="{A6D662C6-A8A8-408F-8593-323E22BBF52F}"/>
    <cellStyle name="Normal 5 4 3 3 2 3" xfId="11605" xr:uid="{82FFF094-1CE2-4AC8-A260-5BF0D5EA29C4}"/>
    <cellStyle name="Normal 5 4 3 3 2 4" xfId="20034" xr:uid="{86D596A0-1B8C-4ABF-8B7F-F73105FD3B90}"/>
    <cellStyle name="Normal 5 4 3 3 3" xfId="5249" xr:uid="{00000000-0005-0000-0000-0000151B0000}"/>
    <cellStyle name="Normal 5 4 3 3 3 2" xfId="13678" xr:uid="{41011239-29B0-41FB-8D80-E89201A8265F}"/>
    <cellStyle name="Normal 5 4 3 3 3 3" xfId="22106" xr:uid="{5A1381A3-141A-40B4-9EC0-DAE67148E329}"/>
    <cellStyle name="Normal 5 4 3 3 4" xfId="9460" xr:uid="{6082EE7D-1C3B-4A61-A43E-704F3D66EAAD}"/>
    <cellStyle name="Normal 5 4 3 3 5" xfId="17889" xr:uid="{D4277242-669F-458D-855E-33401A590AF9}"/>
    <cellStyle name="Normal 5 4 3 4" xfId="1353" xr:uid="{00000000-0005-0000-0000-0000161B0000}"/>
    <cellStyle name="Normal 5 4 3 4 2" xfId="3583" xr:uid="{00000000-0005-0000-0000-0000171B0000}"/>
    <cellStyle name="Normal 5 4 3 4 2 2" xfId="7807" xr:uid="{00000000-0005-0000-0000-0000181B0000}"/>
    <cellStyle name="Normal 5 4 3 4 2 2 2" xfId="16236" xr:uid="{B4A5B271-C2D1-41EF-B736-8B7BEBF30C2C}"/>
    <cellStyle name="Normal 5 4 3 4 2 2 3" xfId="24664" xr:uid="{0E334517-B67B-4AFD-A747-AA83C7926FAC}"/>
    <cellStyle name="Normal 5 4 3 4 2 3" xfId="12018" xr:uid="{E5DA89C0-0357-4936-8465-10244627DC49}"/>
    <cellStyle name="Normal 5 4 3 4 2 4" xfId="20447" xr:uid="{3D27E342-FC58-4777-83AF-35BC3524E597}"/>
    <cellStyle name="Normal 5 4 3 4 3" xfId="5662" xr:uid="{00000000-0005-0000-0000-0000191B0000}"/>
    <cellStyle name="Normal 5 4 3 4 3 2" xfId="14091" xr:uid="{1CAABA8C-F0FA-4C14-9745-68931E630338}"/>
    <cellStyle name="Normal 5 4 3 4 3 3" xfId="22519" xr:uid="{47BF4FC0-7278-4C15-A8D3-5F6728DEA07C}"/>
    <cellStyle name="Normal 5 4 3 4 4" xfId="9873" xr:uid="{607E5092-63AA-46BA-9330-F318D6D30747}"/>
    <cellStyle name="Normal 5 4 3 4 5" xfId="18302" xr:uid="{B9545AEA-0E5D-4FAF-B725-81EE10AD60D2}"/>
    <cellStyle name="Normal 5 4 3 5" xfId="1766" xr:uid="{00000000-0005-0000-0000-00001A1B0000}"/>
    <cellStyle name="Normal 5 4 3 5 2" xfId="3996" xr:uid="{00000000-0005-0000-0000-00001B1B0000}"/>
    <cellStyle name="Normal 5 4 3 5 2 2" xfId="8220" xr:uid="{00000000-0005-0000-0000-00001C1B0000}"/>
    <cellStyle name="Normal 5 4 3 5 2 2 2" xfId="16649" xr:uid="{2545EDBF-1962-40CE-A650-F04A41F261FA}"/>
    <cellStyle name="Normal 5 4 3 5 2 2 3" xfId="25077" xr:uid="{1DFA8685-360C-49BF-874E-A968DB44F44F}"/>
    <cellStyle name="Normal 5 4 3 5 2 3" xfId="12431" xr:uid="{70C3CFC8-D01A-4714-84FE-751628BB6888}"/>
    <cellStyle name="Normal 5 4 3 5 2 4" xfId="20860" xr:uid="{D2D70B09-BF10-41E4-8225-39B60C9FE40E}"/>
    <cellStyle name="Normal 5 4 3 5 3" xfId="6075" xr:uid="{00000000-0005-0000-0000-00001D1B0000}"/>
    <cellStyle name="Normal 5 4 3 5 3 2" xfId="14504" xr:uid="{0AF0F4A5-9ED6-4C76-8CC0-D29F3666A785}"/>
    <cellStyle name="Normal 5 4 3 5 3 3" xfId="22932" xr:uid="{D10C8173-FA36-4E0C-B793-57278CB73F41}"/>
    <cellStyle name="Normal 5 4 3 5 4" xfId="10286" xr:uid="{0886075C-ECEE-4A8A-8F6F-13D07C20926F}"/>
    <cellStyle name="Normal 5 4 3 5 5" xfId="18715" xr:uid="{BDED4777-837A-4DC1-9C64-4FBF163DE676}"/>
    <cellStyle name="Normal 5 4 3 6" xfId="2180" xr:uid="{00000000-0005-0000-0000-00001E1B0000}"/>
    <cellStyle name="Normal 5 4 3 6 2" xfId="4409" xr:uid="{00000000-0005-0000-0000-00001F1B0000}"/>
    <cellStyle name="Normal 5 4 3 6 2 2" xfId="8633" xr:uid="{00000000-0005-0000-0000-0000201B0000}"/>
    <cellStyle name="Normal 5 4 3 6 2 2 2" xfId="17062" xr:uid="{B12B72D1-516B-4783-9C14-BA6E5BD63ED2}"/>
    <cellStyle name="Normal 5 4 3 6 2 2 3" xfId="25490" xr:uid="{1C9869D0-976F-4267-B54C-CF1DEF36BC44}"/>
    <cellStyle name="Normal 5 4 3 6 2 3" xfId="12844" xr:uid="{0BB151FB-EA04-4F91-BA40-6338639A64E0}"/>
    <cellStyle name="Normal 5 4 3 6 2 4" xfId="21273" xr:uid="{DC621694-6167-4D4D-833D-8127AAED7EC5}"/>
    <cellStyle name="Normal 5 4 3 6 3" xfId="6488" xr:uid="{00000000-0005-0000-0000-0000211B0000}"/>
    <cellStyle name="Normal 5 4 3 6 3 2" xfId="14917" xr:uid="{9BE7D8C2-EF0A-42C6-AAE9-784610550DC4}"/>
    <cellStyle name="Normal 5 4 3 6 3 3" xfId="23345" xr:uid="{01665794-0E98-4297-A70D-0CBCE9497CC5}"/>
    <cellStyle name="Normal 5 4 3 6 4" xfId="10699" xr:uid="{C817965D-A07F-4F09-91F9-B2D2A34915F8}"/>
    <cellStyle name="Normal 5 4 3 6 5" xfId="19128" xr:uid="{6C2552DD-FDAB-4722-AD58-CFA81B4CDD1A}"/>
    <cellStyle name="Normal 5 4 3 7" xfId="2616" xr:uid="{00000000-0005-0000-0000-0000221B0000}"/>
    <cellStyle name="Normal 5 4 3 7 2" xfId="6901" xr:uid="{00000000-0005-0000-0000-0000231B0000}"/>
    <cellStyle name="Normal 5 4 3 7 2 2" xfId="15330" xr:uid="{4A01BA6C-C6DF-4A34-A4A6-41546DA6BBB1}"/>
    <cellStyle name="Normal 5 4 3 7 2 3" xfId="23758" xr:uid="{FFC4CD81-C3B3-430C-B8B4-F9621999E598}"/>
    <cellStyle name="Normal 5 4 3 7 3" xfId="11112" xr:uid="{B9641950-5387-4972-91F9-4CBA5A06237B}"/>
    <cellStyle name="Normal 5 4 3 7 4" xfId="19541" xr:uid="{48211F8D-7A5B-48DB-90F5-B0243A92244E}"/>
    <cellStyle name="Normal 5 4 3 8" xfId="4836" xr:uid="{00000000-0005-0000-0000-0000241B0000}"/>
    <cellStyle name="Normal 5 4 3 8 2" xfId="13265" xr:uid="{DA0A2B61-55C7-43C5-8021-3CDE5BFD7489}"/>
    <cellStyle name="Normal 5 4 3 8 3" xfId="21693" xr:uid="{9FFE63FE-9A5A-41D3-98FB-C42E21F0D57F}"/>
    <cellStyle name="Normal 5 4 3 9" xfId="9047" xr:uid="{B8630B82-69D6-41CC-9B6B-951DC336BED3}"/>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2 2 2" xfId="15825" xr:uid="{B79F97BB-DEA2-4505-8D9A-F81DB86B59EF}"/>
    <cellStyle name="Normal 5 4 4 2 2 2 3" xfId="24253" xr:uid="{5E8208AA-5DC4-433A-BCC5-A1F6DE3B384F}"/>
    <cellStyle name="Normal 5 4 4 2 2 3" xfId="11607" xr:uid="{EB54F79B-979B-4802-8A81-3D63056FCB42}"/>
    <cellStyle name="Normal 5 4 4 2 2 4" xfId="20036" xr:uid="{21C12384-8EB5-4F9E-9B8D-06D02DE209BC}"/>
    <cellStyle name="Normal 5 4 4 2 3" xfId="5251" xr:uid="{00000000-0005-0000-0000-0000291B0000}"/>
    <cellStyle name="Normal 5 4 4 2 3 2" xfId="13680" xr:uid="{171E3197-6224-45AD-AD26-91CAB67D3635}"/>
    <cellStyle name="Normal 5 4 4 2 3 3" xfId="22108" xr:uid="{5CA38A6C-0AAD-4B72-BADD-B734C8E4F044}"/>
    <cellStyle name="Normal 5 4 4 2 4" xfId="9462" xr:uid="{3E981DD4-A7B7-443C-9D69-DD11CAB06BDD}"/>
    <cellStyle name="Normal 5 4 4 2 5" xfId="17891" xr:uid="{C30AED64-E846-405B-A684-366E35BDE321}"/>
    <cellStyle name="Normal 5 4 4 3" xfId="1355" xr:uid="{00000000-0005-0000-0000-00002A1B0000}"/>
    <cellStyle name="Normal 5 4 4 3 2" xfId="3585" xr:uid="{00000000-0005-0000-0000-00002B1B0000}"/>
    <cellStyle name="Normal 5 4 4 3 2 2" xfId="7809" xr:uid="{00000000-0005-0000-0000-00002C1B0000}"/>
    <cellStyle name="Normal 5 4 4 3 2 2 2" xfId="16238" xr:uid="{0A864D6C-D352-4CFB-9193-5C3FB061C2E2}"/>
    <cellStyle name="Normal 5 4 4 3 2 2 3" xfId="24666" xr:uid="{6B0038B9-8878-4F55-8CCD-9F5BA7A7E8D1}"/>
    <cellStyle name="Normal 5 4 4 3 2 3" xfId="12020" xr:uid="{B0F549A5-4FA1-40B7-AA5B-16A66D9D61AF}"/>
    <cellStyle name="Normal 5 4 4 3 2 4" xfId="20449" xr:uid="{D0D58C41-D419-4D24-8577-86ACF9511C78}"/>
    <cellStyle name="Normal 5 4 4 3 3" xfId="5664" xr:uid="{00000000-0005-0000-0000-00002D1B0000}"/>
    <cellStyle name="Normal 5 4 4 3 3 2" xfId="14093" xr:uid="{2D1445FB-C5FF-4FDB-95EA-A3FCC0A09CC1}"/>
    <cellStyle name="Normal 5 4 4 3 3 3" xfId="22521" xr:uid="{48A82023-63F1-4837-860C-2BCA930A004E}"/>
    <cellStyle name="Normal 5 4 4 3 4" xfId="9875" xr:uid="{C1B2D463-BBC3-4D10-B2C7-DB8B066EE4AD}"/>
    <cellStyle name="Normal 5 4 4 3 5" xfId="18304" xr:uid="{38F7DA82-B3C8-4A93-8086-0D2F473E9ACC}"/>
    <cellStyle name="Normal 5 4 4 4" xfId="1768" xr:uid="{00000000-0005-0000-0000-00002E1B0000}"/>
    <cellStyle name="Normal 5 4 4 4 2" xfId="3998" xr:uid="{00000000-0005-0000-0000-00002F1B0000}"/>
    <cellStyle name="Normal 5 4 4 4 2 2" xfId="8222" xr:uid="{00000000-0005-0000-0000-0000301B0000}"/>
    <cellStyle name="Normal 5 4 4 4 2 2 2" xfId="16651" xr:uid="{2D19A5A8-0B6D-4BB5-AA95-72E028C39336}"/>
    <cellStyle name="Normal 5 4 4 4 2 2 3" xfId="25079" xr:uid="{EF613FF2-BF81-4DBA-AC7D-CD568F672CF2}"/>
    <cellStyle name="Normal 5 4 4 4 2 3" xfId="12433" xr:uid="{7191F87D-9B68-44FF-BC02-BF1878B73995}"/>
    <cellStyle name="Normal 5 4 4 4 2 4" xfId="20862" xr:uid="{89C7E587-2A1B-4F1D-95A4-2DA3C183628E}"/>
    <cellStyle name="Normal 5 4 4 4 3" xfId="6077" xr:uid="{00000000-0005-0000-0000-0000311B0000}"/>
    <cellStyle name="Normal 5 4 4 4 3 2" xfId="14506" xr:uid="{976C2BDC-47EE-43F8-B9C2-5CB5AD49E3AF}"/>
    <cellStyle name="Normal 5 4 4 4 3 3" xfId="22934" xr:uid="{68AF1B43-5779-4E08-8924-F447E137C66F}"/>
    <cellStyle name="Normal 5 4 4 4 4" xfId="10288" xr:uid="{46C69C5B-AFCC-4CF4-BDCE-FB6EB09CAE0F}"/>
    <cellStyle name="Normal 5 4 4 4 5" xfId="18717" xr:uid="{66BE726B-1766-4842-B3DE-02EDBE4E2100}"/>
    <cellStyle name="Normal 5 4 4 5" xfId="2182" xr:uid="{00000000-0005-0000-0000-0000321B0000}"/>
    <cellStyle name="Normal 5 4 4 5 2" xfId="4411" xr:uid="{00000000-0005-0000-0000-0000331B0000}"/>
    <cellStyle name="Normal 5 4 4 5 2 2" xfId="8635" xr:uid="{00000000-0005-0000-0000-0000341B0000}"/>
    <cellStyle name="Normal 5 4 4 5 2 2 2" xfId="17064" xr:uid="{47238F9E-8D7C-4F90-8C09-7211DCDBD22A}"/>
    <cellStyle name="Normal 5 4 4 5 2 2 3" xfId="25492" xr:uid="{9BEC0E50-BA0B-4ECE-92A6-FC7574956F14}"/>
    <cellStyle name="Normal 5 4 4 5 2 3" xfId="12846" xr:uid="{27F7047B-9AB8-44AC-9B83-2D17BFD032A4}"/>
    <cellStyle name="Normal 5 4 4 5 2 4" xfId="21275" xr:uid="{17B32AA2-9CDB-43F4-8565-A004EAFAD867}"/>
    <cellStyle name="Normal 5 4 4 5 3" xfId="6490" xr:uid="{00000000-0005-0000-0000-0000351B0000}"/>
    <cellStyle name="Normal 5 4 4 5 3 2" xfId="14919" xr:uid="{6A8F199F-B420-4D75-8839-71458C01D6C8}"/>
    <cellStyle name="Normal 5 4 4 5 3 3" xfId="23347" xr:uid="{2DD4EBF7-AB86-463D-863D-96ED080D0A22}"/>
    <cellStyle name="Normal 5 4 4 5 4" xfId="10701" xr:uid="{A2C65E83-6813-4FBA-ADE4-5DCC36E84527}"/>
    <cellStyle name="Normal 5 4 4 5 5" xfId="19130" xr:uid="{F7519289-AF96-482E-A743-A23F63FAA67A}"/>
    <cellStyle name="Normal 5 4 4 6" xfId="2618" xr:uid="{00000000-0005-0000-0000-0000361B0000}"/>
    <cellStyle name="Normal 5 4 4 6 2" xfId="6903" xr:uid="{00000000-0005-0000-0000-0000371B0000}"/>
    <cellStyle name="Normal 5 4 4 6 2 2" xfId="15332" xr:uid="{81E7A82B-A7A2-4A9F-A10D-FCDCA6E0C457}"/>
    <cellStyle name="Normal 5 4 4 6 2 3" xfId="23760" xr:uid="{58AC555D-4471-4CFA-BF5E-06C8AF5AC661}"/>
    <cellStyle name="Normal 5 4 4 6 3" xfId="11114" xr:uid="{3102CDB4-7619-4891-A7F8-436A5A57984D}"/>
    <cellStyle name="Normal 5 4 4 6 4" xfId="19543" xr:uid="{E20FF99F-18AF-488E-A3DD-C5A3CF533C37}"/>
    <cellStyle name="Normal 5 4 4 7" xfId="4838" xr:uid="{00000000-0005-0000-0000-0000381B0000}"/>
    <cellStyle name="Normal 5 4 4 7 2" xfId="13267" xr:uid="{25B0B892-6FC4-45FA-A95F-0CE19F0BA0DE}"/>
    <cellStyle name="Normal 5 4 4 7 3" xfId="21695" xr:uid="{C66FFDF3-9F5B-4861-A3BC-E4AAB4595A93}"/>
    <cellStyle name="Normal 5 4 4 8" xfId="9049" xr:uid="{89476671-BAF8-4F52-A411-2EB11A78BB24}"/>
    <cellStyle name="Normal 5 4 4 9" xfId="17478" xr:uid="{4389C7B0-AADA-4791-A938-588494968475}"/>
    <cellStyle name="Normal 5 4 5" xfId="931" xr:uid="{00000000-0005-0000-0000-0000391B0000}"/>
    <cellStyle name="Normal 5 4 5 2" xfId="3165" xr:uid="{00000000-0005-0000-0000-00003A1B0000}"/>
    <cellStyle name="Normal 5 4 5 2 2" xfId="7389" xr:uid="{00000000-0005-0000-0000-00003B1B0000}"/>
    <cellStyle name="Normal 5 4 5 2 2 2" xfId="15818" xr:uid="{1170EEF6-73D2-4BE1-87F0-517FAD2EE598}"/>
    <cellStyle name="Normal 5 4 5 2 2 3" xfId="24246" xr:uid="{FFB5DB37-7E45-452E-83CD-D3AE430D5E15}"/>
    <cellStyle name="Normal 5 4 5 2 3" xfId="11600" xr:uid="{24F48F26-94BF-4BEF-914B-622A9D551D53}"/>
    <cellStyle name="Normal 5 4 5 2 4" xfId="20029" xr:uid="{CDB67F50-B51F-469D-8290-527FC6EF8D73}"/>
    <cellStyle name="Normal 5 4 5 3" xfId="5244" xr:uid="{00000000-0005-0000-0000-00003C1B0000}"/>
    <cellStyle name="Normal 5 4 5 3 2" xfId="13673" xr:uid="{073D04A0-614E-4E12-89D0-9F95B8379C60}"/>
    <cellStyle name="Normal 5 4 5 3 3" xfId="22101" xr:uid="{5CED0FA1-F3A9-416C-9382-6AA2109462F7}"/>
    <cellStyle name="Normal 5 4 5 4" xfId="9455" xr:uid="{705C2AAA-4303-4D29-A256-3B343869FE07}"/>
    <cellStyle name="Normal 5 4 5 5" xfId="17884" xr:uid="{1475B007-5A41-4176-901D-10DA31946C16}"/>
    <cellStyle name="Normal 5 4 6" xfId="1348" xr:uid="{00000000-0005-0000-0000-00003D1B0000}"/>
    <cellStyle name="Normal 5 4 6 2" xfId="3578" xr:uid="{00000000-0005-0000-0000-00003E1B0000}"/>
    <cellStyle name="Normal 5 4 6 2 2" xfId="7802" xr:uid="{00000000-0005-0000-0000-00003F1B0000}"/>
    <cellStyle name="Normal 5 4 6 2 2 2" xfId="16231" xr:uid="{BDBC6B76-3383-4B20-9B7C-5CA1E7AACC2E}"/>
    <cellStyle name="Normal 5 4 6 2 2 3" xfId="24659" xr:uid="{46315B91-9967-4AB5-A562-10F6785D0E4E}"/>
    <cellStyle name="Normal 5 4 6 2 3" xfId="12013" xr:uid="{8D1F6C53-93D8-4FD4-A4E9-EF34E9E43065}"/>
    <cellStyle name="Normal 5 4 6 2 4" xfId="20442" xr:uid="{020CAC0D-EC3E-4EEE-A934-D41E6109C141}"/>
    <cellStyle name="Normal 5 4 6 3" xfId="5657" xr:uid="{00000000-0005-0000-0000-0000401B0000}"/>
    <cellStyle name="Normal 5 4 6 3 2" xfId="14086" xr:uid="{C72D2E1B-1398-4021-A151-C2BC09F0CE4D}"/>
    <cellStyle name="Normal 5 4 6 3 3" xfId="22514" xr:uid="{31894D17-7CCD-403A-96C2-80068649F0EA}"/>
    <cellStyle name="Normal 5 4 6 4" xfId="9868" xr:uid="{E7F42A4E-9D78-425E-B0D9-6B2172410E69}"/>
    <cellStyle name="Normal 5 4 6 5" xfId="18297" xr:uid="{D8317EF5-6946-476B-8BB5-032B076E16C9}"/>
    <cellStyle name="Normal 5 4 7" xfId="1761" xr:uid="{00000000-0005-0000-0000-0000411B0000}"/>
    <cellStyle name="Normal 5 4 7 2" xfId="3991" xr:uid="{00000000-0005-0000-0000-0000421B0000}"/>
    <cellStyle name="Normal 5 4 7 2 2" xfId="8215" xr:uid="{00000000-0005-0000-0000-0000431B0000}"/>
    <cellStyle name="Normal 5 4 7 2 2 2" xfId="16644" xr:uid="{88777089-597C-4823-9550-69514B35D35C}"/>
    <cellStyle name="Normal 5 4 7 2 2 3" xfId="25072" xr:uid="{E44E00BB-27FF-4800-84A9-61FE3BC835DB}"/>
    <cellStyle name="Normal 5 4 7 2 3" xfId="12426" xr:uid="{083BE277-D9D8-483E-B4FF-6B1FEC73F0FD}"/>
    <cellStyle name="Normal 5 4 7 2 4" xfId="20855" xr:uid="{920CD30E-91F1-4346-A22D-D76CFE999467}"/>
    <cellStyle name="Normal 5 4 7 3" xfId="6070" xr:uid="{00000000-0005-0000-0000-0000441B0000}"/>
    <cellStyle name="Normal 5 4 7 3 2" xfId="14499" xr:uid="{EDC421F5-193C-43C0-A2F3-BBC2C132259F}"/>
    <cellStyle name="Normal 5 4 7 3 3" xfId="22927" xr:uid="{4807A702-DBE0-40DF-9C7A-56065D124585}"/>
    <cellStyle name="Normal 5 4 7 4" xfId="10281" xr:uid="{668F5BBD-D48C-480F-8F42-972D01D1272D}"/>
    <cellStyle name="Normal 5 4 7 5" xfId="18710" xr:uid="{2B0E94E7-66D7-44E3-A3B9-CAC65246B608}"/>
    <cellStyle name="Normal 5 4 8" xfId="2175" xr:uid="{00000000-0005-0000-0000-0000451B0000}"/>
    <cellStyle name="Normal 5 4 8 2" xfId="4404" xr:uid="{00000000-0005-0000-0000-0000461B0000}"/>
    <cellStyle name="Normal 5 4 8 2 2" xfId="8628" xr:uid="{00000000-0005-0000-0000-0000471B0000}"/>
    <cellStyle name="Normal 5 4 8 2 2 2" xfId="17057" xr:uid="{A10F6BE1-D53D-4A62-90B6-03D822F97113}"/>
    <cellStyle name="Normal 5 4 8 2 2 3" xfId="25485" xr:uid="{F7820D81-91D4-45D0-B30D-75FF52B3F2EA}"/>
    <cellStyle name="Normal 5 4 8 2 3" xfId="12839" xr:uid="{82E1A6EA-E76F-498A-9893-C4141CF48E7B}"/>
    <cellStyle name="Normal 5 4 8 2 4" xfId="21268" xr:uid="{2D6E62FF-3B92-4C61-BD94-70C80FBB6D77}"/>
    <cellStyle name="Normal 5 4 8 3" xfId="6483" xr:uid="{00000000-0005-0000-0000-0000481B0000}"/>
    <cellStyle name="Normal 5 4 8 3 2" xfId="14912" xr:uid="{C0CCC369-540F-4D98-8A8E-F5A8F4048DD9}"/>
    <cellStyle name="Normal 5 4 8 3 3" xfId="23340" xr:uid="{BC2BF4CC-42AF-46C6-8A5B-2F3614FFF6EE}"/>
    <cellStyle name="Normal 5 4 8 4" xfId="10694" xr:uid="{D2F6C23F-1926-46E8-A1AD-A205065FD01B}"/>
    <cellStyle name="Normal 5 4 8 5" xfId="19123" xr:uid="{16FBB965-C618-499F-93D0-8279B7484193}"/>
    <cellStyle name="Normal 5 4 9" xfId="2611" xr:uid="{00000000-0005-0000-0000-0000491B0000}"/>
    <cellStyle name="Normal 5 4 9 2" xfId="6896" xr:uid="{00000000-0005-0000-0000-00004A1B0000}"/>
    <cellStyle name="Normal 5 4 9 2 2" xfId="15325" xr:uid="{2AA6A7C2-3E38-4AA2-81B9-590B5A7BD07D}"/>
    <cellStyle name="Normal 5 4 9 2 3" xfId="23753" xr:uid="{87549E67-F9F8-4528-A5B1-2EC366A2F3F8}"/>
    <cellStyle name="Normal 5 4 9 3" xfId="11107" xr:uid="{3BB6AF53-0D30-4823-870C-2A5F51FABB20}"/>
    <cellStyle name="Normal 5 4 9 4" xfId="19536" xr:uid="{6F55B32E-DD30-4712-8F2B-3BD30A3D563C}"/>
    <cellStyle name="Normal 5 5" xfId="464" xr:uid="{00000000-0005-0000-0000-00004B1B0000}"/>
    <cellStyle name="Normal 5 5 10" xfId="9050" xr:uid="{071E19B4-9E1F-4198-9AB0-FBC262F2ADE4}"/>
    <cellStyle name="Normal 5 5 11" xfId="17479" xr:uid="{E3DC16E5-C89E-4529-9B85-AF6796EB79C5}"/>
    <cellStyle name="Normal 5 5 2" xfId="465" xr:uid="{00000000-0005-0000-0000-00004C1B0000}"/>
    <cellStyle name="Normal 5 5 2 10" xfId="17480" xr:uid="{34252B6B-F296-46FE-B02A-5BC82E676F55}"/>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2 2 2" xfId="15828" xr:uid="{A0B8826B-BB44-45DD-857A-08E140A7B615}"/>
    <cellStyle name="Normal 5 5 2 2 2 2 2 3" xfId="24256" xr:uid="{ADCCBC75-3344-47B4-AE3D-266DF222D1E8}"/>
    <cellStyle name="Normal 5 5 2 2 2 2 3" xfId="11610" xr:uid="{59FD8EE9-8E42-4FC5-B3EF-740179938D6B}"/>
    <cellStyle name="Normal 5 5 2 2 2 2 4" xfId="20039" xr:uid="{CBA0CD85-FE67-4B89-9C1A-25B30C5DB4E6}"/>
    <cellStyle name="Normal 5 5 2 2 2 3" xfId="5254" xr:uid="{00000000-0005-0000-0000-0000511B0000}"/>
    <cellStyle name="Normal 5 5 2 2 2 3 2" xfId="13683" xr:uid="{CD660D7B-3353-4E9E-8C75-3E0842027151}"/>
    <cellStyle name="Normal 5 5 2 2 2 3 3" xfId="22111" xr:uid="{3D0E0963-3612-4A42-9E42-9110C330D0F5}"/>
    <cellStyle name="Normal 5 5 2 2 2 4" xfId="9465" xr:uid="{2DBE9CC3-03E5-4E9C-85A7-CB35F9CB1CE0}"/>
    <cellStyle name="Normal 5 5 2 2 2 5" xfId="17894" xr:uid="{5ABF5E5D-D979-4F85-B0AF-D4E65229C6F4}"/>
    <cellStyle name="Normal 5 5 2 2 3" xfId="1358" xr:uid="{00000000-0005-0000-0000-0000521B0000}"/>
    <cellStyle name="Normal 5 5 2 2 3 2" xfId="3588" xr:uid="{00000000-0005-0000-0000-0000531B0000}"/>
    <cellStyle name="Normal 5 5 2 2 3 2 2" xfId="7812" xr:uid="{00000000-0005-0000-0000-0000541B0000}"/>
    <cellStyle name="Normal 5 5 2 2 3 2 2 2" xfId="16241" xr:uid="{9D8BB5BF-FDA8-43AD-A328-0060D6050207}"/>
    <cellStyle name="Normal 5 5 2 2 3 2 2 3" xfId="24669" xr:uid="{2116245C-381D-4B8F-BBD3-2E47AF84D42D}"/>
    <cellStyle name="Normal 5 5 2 2 3 2 3" xfId="12023" xr:uid="{DE786020-61E5-4174-B539-E91BA192DD00}"/>
    <cellStyle name="Normal 5 5 2 2 3 2 4" xfId="20452" xr:uid="{73434FFA-8E85-4AB0-BCFB-8EA2B99E22B4}"/>
    <cellStyle name="Normal 5 5 2 2 3 3" xfId="5667" xr:uid="{00000000-0005-0000-0000-0000551B0000}"/>
    <cellStyle name="Normal 5 5 2 2 3 3 2" xfId="14096" xr:uid="{0E731DE2-8264-445A-96FE-69467A9909CA}"/>
    <cellStyle name="Normal 5 5 2 2 3 3 3" xfId="22524" xr:uid="{CF22039A-C5DC-443B-85F9-58177263FFB3}"/>
    <cellStyle name="Normal 5 5 2 2 3 4" xfId="9878" xr:uid="{7698E677-B5A5-41AE-AC95-81EA61B3C43D}"/>
    <cellStyle name="Normal 5 5 2 2 3 5" xfId="18307" xr:uid="{AD3FF582-EC36-4A7E-A564-13CFFF057534}"/>
    <cellStyle name="Normal 5 5 2 2 4" xfId="1771" xr:uid="{00000000-0005-0000-0000-0000561B0000}"/>
    <cellStyle name="Normal 5 5 2 2 4 2" xfId="4001" xr:uid="{00000000-0005-0000-0000-0000571B0000}"/>
    <cellStyle name="Normal 5 5 2 2 4 2 2" xfId="8225" xr:uid="{00000000-0005-0000-0000-0000581B0000}"/>
    <cellStyle name="Normal 5 5 2 2 4 2 2 2" xfId="16654" xr:uid="{AC795347-0E54-4246-A075-8F052F542C29}"/>
    <cellStyle name="Normal 5 5 2 2 4 2 2 3" xfId="25082" xr:uid="{7F331D88-706F-4F97-AC9F-8031F05302CC}"/>
    <cellStyle name="Normal 5 5 2 2 4 2 3" xfId="12436" xr:uid="{838A789E-315F-4DF3-89A3-07EF59934B52}"/>
    <cellStyle name="Normal 5 5 2 2 4 2 4" xfId="20865" xr:uid="{D40EEB12-1E1C-430C-B69D-4D97F4012C7F}"/>
    <cellStyle name="Normal 5 5 2 2 4 3" xfId="6080" xr:uid="{00000000-0005-0000-0000-0000591B0000}"/>
    <cellStyle name="Normal 5 5 2 2 4 3 2" xfId="14509" xr:uid="{033D232C-ACE4-4312-8A9A-026FE4BFA342}"/>
    <cellStyle name="Normal 5 5 2 2 4 3 3" xfId="22937" xr:uid="{27CB7362-8C4E-4160-B159-0297BDD66773}"/>
    <cellStyle name="Normal 5 5 2 2 4 4" xfId="10291" xr:uid="{52C2B72D-3BF6-4E05-B21F-3E492AEA07A7}"/>
    <cellStyle name="Normal 5 5 2 2 4 5" xfId="18720" xr:uid="{3B8760B2-D2D6-4C2F-9DCE-F22FAE49B089}"/>
    <cellStyle name="Normal 5 5 2 2 5" xfId="2185" xr:uid="{00000000-0005-0000-0000-00005A1B0000}"/>
    <cellStyle name="Normal 5 5 2 2 5 2" xfId="4414" xr:uid="{00000000-0005-0000-0000-00005B1B0000}"/>
    <cellStyle name="Normal 5 5 2 2 5 2 2" xfId="8638" xr:uid="{00000000-0005-0000-0000-00005C1B0000}"/>
    <cellStyle name="Normal 5 5 2 2 5 2 2 2" xfId="17067" xr:uid="{11621C7B-6ED2-4026-B92E-768D137D7A5C}"/>
    <cellStyle name="Normal 5 5 2 2 5 2 2 3" xfId="25495" xr:uid="{8752816D-192C-434D-B12C-568AE20A4354}"/>
    <cellStyle name="Normal 5 5 2 2 5 2 3" xfId="12849" xr:uid="{0B7CADA3-6C36-4787-87DE-7626BF3FF42D}"/>
    <cellStyle name="Normal 5 5 2 2 5 2 4" xfId="21278" xr:uid="{E68A1EE1-376E-49B9-9418-8F1640E6C311}"/>
    <cellStyle name="Normal 5 5 2 2 5 3" xfId="6493" xr:uid="{00000000-0005-0000-0000-00005D1B0000}"/>
    <cellStyle name="Normal 5 5 2 2 5 3 2" xfId="14922" xr:uid="{8091D4FD-A7D8-451F-A78A-3400F516EDEA}"/>
    <cellStyle name="Normal 5 5 2 2 5 3 3" xfId="23350" xr:uid="{9F828722-98A0-4AC0-80F4-C91DB7E645CE}"/>
    <cellStyle name="Normal 5 5 2 2 5 4" xfId="10704" xr:uid="{AF6A650F-DA9C-44EE-93BA-E2D08DA9E012}"/>
    <cellStyle name="Normal 5 5 2 2 5 5" xfId="19133" xr:uid="{41A44CBD-37D5-4C15-8C1B-FF75A4718FF1}"/>
    <cellStyle name="Normal 5 5 2 2 6" xfId="2621" xr:uid="{00000000-0005-0000-0000-00005E1B0000}"/>
    <cellStyle name="Normal 5 5 2 2 6 2" xfId="6906" xr:uid="{00000000-0005-0000-0000-00005F1B0000}"/>
    <cellStyle name="Normal 5 5 2 2 6 2 2" xfId="15335" xr:uid="{E477C2EC-70DD-482F-9C16-C0AEA77587CF}"/>
    <cellStyle name="Normal 5 5 2 2 6 2 3" xfId="23763" xr:uid="{EE000153-2D7B-442C-9B73-0EDE917848E8}"/>
    <cellStyle name="Normal 5 5 2 2 6 3" xfId="11117" xr:uid="{34868A8D-C172-4BF6-AAAB-BE99E9722B66}"/>
    <cellStyle name="Normal 5 5 2 2 6 4" xfId="19546" xr:uid="{2D8710CC-C908-42D9-8E85-786E15FF1731}"/>
    <cellStyle name="Normal 5 5 2 2 7" xfId="4841" xr:uid="{00000000-0005-0000-0000-0000601B0000}"/>
    <cellStyle name="Normal 5 5 2 2 7 2" xfId="13270" xr:uid="{28D3A80D-9296-43AF-8FE0-5B2812B6319D}"/>
    <cellStyle name="Normal 5 5 2 2 7 3" xfId="21698" xr:uid="{541BA990-2295-49F6-80DE-998513294C3D}"/>
    <cellStyle name="Normal 5 5 2 2 8" xfId="9052" xr:uid="{C7FE1CCC-131D-4919-91E5-4BD2CBB4A010}"/>
    <cellStyle name="Normal 5 5 2 2 9" xfId="17481" xr:uid="{1B0DC548-CEED-448C-8FE9-C10F7A106B22}"/>
    <cellStyle name="Normal 5 5 2 3" xfId="940" xr:uid="{00000000-0005-0000-0000-0000611B0000}"/>
    <cellStyle name="Normal 5 5 2 3 2" xfId="3174" xr:uid="{00000000-0005-0000-0000-0000621B0000}"/>
    <cellStyle name="Normal 5 5 2 3 2 2" xfId="7398" xr:uid="{00000000-0005-0000-0000-0000631B0000}"/>
    <cellStyle name="Normal 5 5 2 3 2 2 2" xfId="15827" xr:uid="{0B40A612-438E-4E54-8785-7FB774EA2D77}"/>
    <cellStyle name="Normal 5 5 2 3 2 2 3" xfId="24255" xr:uid="{2F9AD99F-D9BD-4D96-AAC6-E91DEA4934BA}"/>
    <cellStyle name="Normal 5 5 2 3 2 3" xfId="11609" xr:uid="{AD01FD68-B69A-4DE5-B51D-A8B31616F91D}"/>
    <cellStyle name="Normal 5 5 2 3 2 4" xfId="20038" xr:uid="{1EAF78E7-1F26-41F8-84D0-71D2826F47FB}"/>
    <cellStyle name="Normal 5 5 2 3 3" xfId="5253" xr:uid="{00000000-0005-0000-0000-0000641B0000}"/>
    <cellStyle name="Normal 5 5 2 3 3 2" xfId="13682" xr:uid="{D853ED50-EECB-43ED-8AC8-FE48DF6CD301}"/>
    <cellStyle name="Normal 5 5 2 3 3 3" xfId="22110" xr:uid="{77D9D3F0-C8CB-4703-A7C5-0ECC9D14B39F}"/>
    <cellStyle name="Normal 5 5 2 3 4" xfId="9464" xr:uid="{DE98622E-E7AD-483C-8587-F80EC83E6C5A}"/>
    <cellStyle name="Normal 5 5 2 3 5" xfId="17893" xr:uid="{0C6BC7AC-7F2D-4FA2-BFBF-4BF3B0333ECF}"/>
    <cellStyle name="Normal 5 5 2 4" xfId="1357" xr:uid="{00000000-0005-0000-0000-0000651B0000}"/>
    <cellStyle name="Normal 5 5 2 4 2" xfId="3587" xr:uid="{00000000-0005-0000-0000-0000661B0000}"/>
    <cellStyle name="Normal 5 5 2 4 2 2" xfId="7811" xr:uid="{00000000-0005-0000-0000-0000671B0000}"/>
    <cellStyle name="Normal 5 5 2 4 2 2 2" xfId="16240" xr:uid="{D32F6DDC-F08E-4A8C-82BA-47579FDC27DE}"/>
    <cellStyle name="Normal 5 5 2 4 2 2 3" xfId="24668" xr:uid="{DCB8B346-6F0D-4325-A72F-80463ADFD478}"/>
    <cellStyle name="Normal 5 5 2 4 2 3" xfId="12022" xr:uid="{20C1558E-E9F1-4694-AEE6-7CD087197CD8}"/>
    <cellStyle name="Normal 5 5 2 4 2 4" xfId="20451" xr:uid="{F1332C7E-CCF4-4214-90D7-6F45E13FF0F2}"/>
    <cellStyle name="Normal 5 5 2 4 3" xfId="5666" xr:uid="{00000000-0005-0000-0000-0000681B0000}"/>
    <cellStyle name="Normal 5 5 2 4 3 2" xfId="14095" xr:uid="{24A0F8EC-8631-45FB-B5D6-E94DE9D1D901}"/>
    <cellStyle name="Normal 5 5 2 4 3 3" xfId="22523" xr:uid="{8D5CD965-5C0E-4F0C-9983-4063764D6559}"/>
    <cellStyle name="Normal 5 5 2 4 4" xfId="9877" xr:uid="{4BE96136-6166-4DA2-8A2A-69649F04AE8A}"/>
    <cellStyle name="Normal 5 5 2 4 5" xfId="18306" xr:uid="{42BACDBC-8FD9-4E8B-B8DD-5EE0BA573DE8}"/>
    <cellStyle name="Normal 5 5 2 5" xfId="1770" xr:uid="{00000000-0005-0000-0000-0000691B0000}"/>
    <cellStyle name="Normal 5 5 2 5 2" xfId="4000" xr:uid="{00000000-0005-0000-0000-00006A1B0000}"/>
    <cellStyle name="Normal 5 5 2 5 2 2" xfId="8224" xr:uid="{00000000-0005-0000-0000-00006B1B0000}"/>
    <cellStyle name="Normal 5 5 2 5 2 2 2" xfId="16653" xr:uid="{628EF5AD-F242-4800-8A25-408F74D30BD3}"/>
    <cellStyle name="Normal 5 5 2 5 2 2 3" xfId="25081" xr:uid="{68A92338-BB7C-4E40-A538-B7D2E1AA09D0}"/>
    <cellStyle name="Normal 5 5 2 5 2 3" xfId="12435" xr:uid="{6F26BC7E-3075-4665-9AC3-57C11EC11AA8}"/>
    <cellStyle name="Normal 5 5 2 5 2 4" xfId="20864" xr:uid="{C7452F3A-B264-4145-94C8-D67504B49F02}"/>
    <cellStyle name="Normal 5 5 2 5 3" xfId="6079" xr:uid="{00000000-0005-0000-0000-00006C1B0000}"/>
    <cellStyle name="Normal 5 5 2 5 3 2" xfId="14508" xr:uid="{DEEA23C3-D258-425D-A656-CAA448BD9F33}"/>
    <cellStyle name="Normal 5 5 2 5 3 3" xfId="22936" xr:uid="{25169FAF-A303-46A4-BB72-C4CA2200D4C6}"/>
    <cellStyle name="Normal 5 5 2 5 4" xfId="10290" xr:uid="{A97C60D2-AD8F-4BDB-8D2A-39462B8598A5}"/>
    <cellStyle name="Normal 5 5 2 5 5" xfId="18719" xr:uid="{38832FA7-617C-4F79-BC29-B9F1059F5C13}"/>
    <cellStyle name="Normal 5 5 2 6" xfId="2184" xr:uid="{00000000-0005-0000-0000-00006D1B0000}"/>
    <cellStyle name="Normal 5 5 2 6 2" xfId="4413" xr:uid="{00000000-0005-0000-0000-00006E1B0000}"/>
    <cellStyle name="Normal 5 5 2 6 2 2" xfId="8637" xr:uid="{00000000-0005-0000-0000-00006F1B0000}"/>
    <cellStyle name="Normal 5 5 2 6 2 2 2" xfId="17066" xr:uid="{BCB327EC-28D2-486D-8B67-1D7946DB0BD6}"/>
    <cellStyle name="Normal 5 5 2 6 2 2 3" xfId="25494" xr:uid="{E46AD7D3-7EEB-4216-9F1D-411F3B1FCFDD}"/>
    <cellStyle name="Normal 5 5 2 6 2 3" xfId="12848" xr:uid="{447C75B9-04FD-4C45-B05B-5A342064F12F}"/>
    <cellStyle name="Normal 5 5 2 6 2 4" xfId="21277" xr:uid="{4A162B86-C6D5-48CD-AE43-0A93011B7D60}"/>
    <cellStyle name="Normal 5 5 2 6 3" xfId="6492" xr:uid="{00000000-0005-0000-0000-0000701B0000}"/>
    <cellStyle name="Normal 5 5 2 6 3 2" xfId="14921" xr:uid="{09704703-885F-4CBB-8C00-199EF4052FA9}"/>
    <cellStyle name="Normal 5 5 2 6 3 3" xfId="23349" xr:uid="{E5807FB9-9F8E-4902-9B3E-0BA6DA64DCC4}"/>
    <cellStyle name="Normal 5 5 2 6 4" xfId="10703" xr:uid="{E59E9CA4-538C-4119-8E0F-8E6582FBB3BC}"/>
    <cellStyle name="Normal 5 5 2 6 5" xfId="19132" xr:uid="{B0B5CA2D-5210-4C6C-AE88-44F4EF68249D}"/>
    <cellStyle name="Normal 5 5 2 7" xfId="2620" xr:uid="{00000000-0005-0000-0000-0000711B0000}"/>
    <cellStyle name="Normal 5 5 2 7 2" xfId="6905" xr:uid="{00000000-0005-0000-0000-0000721B0000}"/>
    <cellStyle name="Normal 5 5 2 7 2 2" xfId="15334" xr:uid="{A367A142-FE5B-4B52-AC40-690F3AE47519}"/>
    <cellStyle name="Normal 5 5 2 7 2 3" xfId="23762" xr:uid="{C74EADD4-DFCC-41F7-8658-F0049A03555F}"/>
    <cellStyle name="Normal 5 5 2 7 3" xfId="11116" xr:uid="{284CF89C-3692-4273-8966-5B11644D9E3E}"/>
    <cellStyle name="Normal 5 5 2 7 4" xfId="19545" xr:uid="{964C7E59-D508-4519-B461-C50378E1B6B5}"/>
    <cellStyle name="Normal 5 5 2 8" xfId="4840" xr:uid="{00000000-0005-0000-0000-0000731B0000}"/>
    <cellStyle name="Normal 5 5 2 8 2" xfId="13269" xr:uid="{EF80CFA1-CFF0-4C62-A0B5-84381100954F}"/>
    <cellStyle name="Normal 5 5 2 8 3" xfId="21697" xr:uid="{821A3D29-6375-4C06-8261-286CDBACC29D}"/>
    <cellStyle name="Normal 5 5 2 9" xfId="9051" xr:uid="{2F9BD951-C9B5-4F49-A2F1-1F2344F8819A}"/>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2 2 2" xfId="15829" xr:uid="{457A1817-5C8E-4728-9636-1219F120B695}"/>
    <cellStyle name="Normal 5 5 3 2 2 2 3" xfId="24257" xr:uid="{509AFBF4-8768-4CA8-BED6-B9D21369E554}"/>
    <cellStyle name="Normal 5 5 3 2 2 3" xfId="11611" xr:uid="{81D602BE-D268-4EDF-8142-4953E4E8812D}"/>
    <cellStyle name="Normal 5 5 3 2 2 4" xfId="20040" xr:uid="{612C8E19-4488-4057-8AFB-FA35202A1EFD}"/>
    <cellStyle name="Normal 5 5 3 2 3" xfId="5255" xr:uid="{00000000-0005-0000-0000-0000781B0000}"/>
    <cellStyle name="Normal 5 5 3 2 3 2" xfId="13684" xr:uid="{EFCD06A7-E162-4F07-B6E4-766FA0C94AFE}"/>
    <cellStyle name="Normal 5 5 3 2 3 3" xfId="22112" xr:uid="{1FA3AA9A-2736-44B0-8C02-AB9FD7A8623B}"/>
    <cellStyle name="Normal 5 5 3 2 4" xfId="9466" xr:uid="{EB40D27C-70CA-4736-8FD3-9FAAEBD6AEA1}"/>
    <cellStyle name="Normal 5 5 3 2 5" xfId="17895" xr:uid="{0EA3D75D-DFFC-4E5A-8E82-8BC0722FBCF0}"/>
    <cellStyle name="Normal 5 5 3 3" xfId="1359" xr:uid="{00000000-0005-0000-0000-0000791B0000}"/>
    <cellStyle name="Normal 5 5 3 3 2" xfId="3589" xr:uid="{00000000-0005-0000-0000-00007A1B0000}"/>
    <cellStyle name="Normal 5 5 3 3 2 2" xfId="7813" xr:uid="{00000000-0005-0000-0000-00007B1B0000}"/>
    <cellStyle name="Normal 5 5 3 3 2 2 2" xfId="16242" xr:uid="{7A335679-3CC0-4676-8F76-760172412501}"/>
    <cellStyle name="Normal 5 5 3 3 2 2 3" xfId="24670" xr:uid="{74400E3C-1F43-462D-9ABE-AFB0B27B33A6}"/>
    <cellStyle name="Normal 5 5 3 3 2 3" xfId="12024" xr:uid="{B8AF353A-B2B9-426E-9FA4-AA3854D110EF}"/>
    <cellStyle name="Normal 5 5 3 3 2 4" xfId="20453" xr:uid="{530F0539-52E8-4687-AE7B-E2D21BDECB08}"/>
    <cellStyle name="Normal 5 5 3 3 3" xfId="5668" xr:uid="{00000000-0005-0000-0000-00007C1B0000}"/>
    <cellStyle name="Normal 5 5 3 3 3 2" xfId="14097" xr:uid="{32CF62A8-0C6E-4624-99AA-E74BA25915AD}"/>
    <cellStyle name="Normal 5 5 3 3 3 3" xfId="22525" xr:uid="{7273EE8C-A908-4981-9218-0CDCBC327047}"/>
    <cellStyle name="Normal 5 5 3 3 4" xfId="9879" xr:uid="{0CB7CA57-E825-4D39-B3B8-7C52172CA219}"/>
    <cellStyle name="Normal 5 5 3 3 5" xfId="18308" xr:uid="{5E36AFD2-B62D-4C3D-A5DD-23361C1DAF80}"/>
    <cellStyle name="Normal 5 5 3 4" xfId="1772" xr:uid="{00000000-0005-0000-0000-00007D1B0000}"/>
    <cellStyle name="Normal 5 5 3 4 2" xfId="4002" xr:uid="{00000000-0005-0000-0000-00007E1B0000}"/>
    <cellStyle name="Normal 5 5 3 4 2 2" xfId="8226" xr:uid="{00000000-0005-0000-0000-00007F1B0000}"/>
    <cellStyle name="Normal 5 5 3 4 2 2 2" xfId="16655" xr:uid="{95A98CAB-39E5-4E83-AB26-732AEF536AA7}"/>
    <cellStyle name="Normal 5 5 3 4 2 2 3" xfId="25083" xr:uid="{313144A3-FD5B-46FE-AFF5-ABA08A2BF428}"/>
    <cellStyle name="Normal 5 5 3 4 2 3" xfId="12437" xr:uid="{B7B3E260-B404-4A78-B6CB-CB5B1DF8B802}"/>
    <cellStyle name="Normal 5 5 3 4 2 4" xfId="20866" xr:uid="{971122F8-D27E-4E50-8E7A-7B42677408C7}"/>
    <cellStyle name="Normal 5 5 3 4 3" xfId="6081" xr:uid="{00000000-0005-0000-0000-0000801B0000}"/>
    <cellStyle name="Normal 5 5 3 4 3 2" xfId="14510" xr:uid="{9D80B3E6-05BD-4C6D-9EBF-F58915AA4A1C}"/>
    <cellStyle name="Normal 5 5 3 4 3 3" xfId="22938" xr:uid="{A7A2DF9A-CBB1-49FC-A27D-5B0C08CB28D0}"/>
    <cellStyle name="Normal 5 5 3 4 4" xfId="10292" xr:uid="{3FD35091-2516-4753-A9D7-CCEC723D3BEF}"/>
    <cellStyle name="Normal 5 5 3 4 5" xfId="18721" xr:uid="{670F7572-7888-4900-80A7-BE1BA4EA5B1C}"/>
    <cellStyle name="Normal 5 5 3 5" xfId="2186" xr:uid="{00000000-0005-0000-0000-0000811B0000}"/>
    <cellStyle name="Normal 5 5 3 5 2" xfId="4415" xr:uid="{00000000-0005-0000-0000-0000821B0000}"/>
    <cellStyle name="Normal 5 5 3 5 2 2" xfId="8639" xr:uid="{00000000-0005-0000-0000-0000831B0000}"/>
    <cellStyle name="Normal 5 5 3 5 2 2 2" xfId="17068" xr:uid="{92B2E8BC-5CFB-43B8-9731-2B4B4B452E6A}"/>
    <cellStyle name="Normal 5 5 3 5 2 2 3" xfId="25496" xr:uid="{D9DB4B68-4B2F-44ED-8163-AF25F0277544}"/>
    <cellStyle name="Normal 5 5 3 5 2 3" xfId="12850" xr:uid="{3B92342E-D579-4C76-BFCE-E2201B879BA9}"/>
    <cellStyle name="Normal 5 5 3 5 2 4" xfId="21279" xr:uid="{50413913-C13B-4A62-8AC8-3DC476BFED59}"/>
    <cellStyle name="Normal 5 5 3 5 3" xfId="6494" xr:uid="{00000000-0005-0000-0000-0000841B0000}"/>
    <cellStyle name="Normal 5 5 3 5 3 2" xfId="14923" xr:uid="{F78CF285-9C55-4803-B45E-4E4E361A81E9}"/>
    <cellStyle name="Normal 5 5 3 5 3 3" xfId="23351" xr:uid="{C7E9EF78-000A-47F9-9EA9-361B4703F946}"/>
    <cellStyle name="Normal 5 5 3 5 4" xfId="10705" xr:uid="{FD0DB667-E398-4EFD-92FD-2DCD1EE9F016}"/>
    <cellStyle name="Normal 5 5 3 5 5" xfId="19134" xr:uid="{06BC6D35-5B48-410B-8AC8-11A439E6B53C}"/>
    <cellStyle name="Normal 5 5 3 6" xfId="2622" xr:uid="{00000000-0005-0000-0000-0000851B0000}"/>
    <cellStyle name="Normal 5 5 3 6 2" xfId="6907" xr:uid="{00000000-0005-0000-0000-0000861B0000}"/>
    <cellStyle name="Normal 5 5 3 6 2 2" xfId="15336" xr:uid="{0FB48B85-CD73-4691-8B7A-4A8A54563694}"/>
    <cellStyle name="Normal 5 5 3 6 2 3" xfId="23764" xr:uid="{4981270B-B102-4E32-8BF3-F453697EACF0}"/>
    <cellStyle name="Normal 5 5 3 6 3" xfId="11118" xr:uid="{98290A8E-210A-44C8-8B94-05CB3C34FDD2}"/>
    <cellStyle name="Normal 5 5 3 6 4" xfId="19547" xr:uid="{E1798710-8139-474A-ABF3-610AFDABDAB3}"/>
    <cellStyle name="Normal 5 5 3 7" xfId="4842" xr:uid="{00000000-0005-0000-0000-0000871B0000}"/>
    <cellStyle name="Normal 5 5 3 7 2" xfId="13271" xr:uid="{CF785D54-8EBF-4871-AA1B-2E2C57841C39}"/>
    <cellStyle name="Normal 5 5 3 7 3" xfId="21699" xr:uid="{A1AEA41C-335C-4266-920B-BBEB8221FA46}"/>
    <cellStyle name="Normal 5 5 3 8" xfId="9053" xr:uid="{89AFD9C7-20FF-40A8-B172-C35FEA2A2ED1}"/>
    <cellStyle name="Normal 5 5 3 9" xfId="17482" xr:uid="{207C9580-8E04-4D84-B784-1831BD2EB5D2}"/>
    <cellStyle name="Normal 5 5 4" xfId="939" xr:uid="{00000000-0005-0000-0000-0000881B0000}"/>
    <cellStyle name="Normal 5 5 4 2" xfId="3173" xr:uid="{00000000-0005-0000-0000-0000891B0000}"/>
    <cellStyle name="Normal 5 5 4 2 2" xfId="7397" xr:uid="{00000000-0005-0000-0000-00008A1B0000}"/>
    <cellStyle name="Normal 5 5 4 2 2 2" xfId="15826" xr:uid="{2B105D5B-7FE2-4B67-B257-36076E701312}"/>
    <cellStyle name="Normal 5 5 4 2 2 3" xfId="24254" xr:uid="{885AE8B5-4B76-4513-AF06-44730BEF8784}"/>
    <cellStyle name="Normal 5 5 4 2 3" xfId="11608" xr:uid="{D4AC18B1-FAE4-4367-8A68-0CCF8CCBF470}"/>
    <cellStyle name="Normal 5 5 4 2 4" xfId="20037" xr:uid="{B1E7059A-F26B-4A0E-8AB8-43A2351CEBD2}"/>
    <cellStyle name="Normal 5 5 4 3" xfId="5252" xr:uid="{00000000-0005-0000-0000-00008B1B0000}"/>
    <cellStyle name="Normal 5 5 4 3 2" xfId="13681" xr:uid="{2D122447-9879-4DF5-A20D-E1FBE0C330A5}"/>
    <cellStyle name="Normal 5 5 4 3 3" xfId="22109" xr:uid="{1F3B078C-59F8-4FE7-855A-708342DA817A}"/>
    <cellStyle name="Normal 5 5 4 4" xfId="9463" xr:uid="{80153E5B-D4F3-467B-9E32-5C55AA45ED0D}"/>
    <cellStyle name="Normal 5 5 4 5" xfId="17892" xr:uid="{5CA51383-FB6C-4C86-9D3E-2B6832407B63}"/>
    <cellStyle name="Normal 5 5 5" xfId="1356" xr:uid="{00000000-0005-0000-0000-00008C1B0000}"/>
    <cellStyle name="Normal 5 5 5 2" xfId="3586" xr:uid="{00000000-0005-0000-0000-00008D1B0000}"/>
    <cellStyle name="Normal 5 5 5 2 2" xfId="7810" xr:uid="{00000000-0005-0000-0000-00008E1B0000}"/>
    <cellStyle name="Normal 5 5 5 2 2 2" xfId="16239" xr:uid="{78E14941-4820-426B-BF6C-650531B2A212}"/>
    <cellStyle name="Normal 5 5 5 2 2 3" xfId="24667" xr:uid="{2F190A92-4FCD-487C-AD94-7AC9DD5410E1}"/>
    <cellStyle name="Normal 5 5 5 2 3" xfId="12021" xr:uid="{CF27F805-3780-460C-B5A7-DA91B139A6ED}"/>
    <cellStyle name="Normal 5 5 5 2 4" xfId="20450" xr:uid="{FC3A98A4-45D4-4582-AE2C-1F29FCBED189}"/>
    <cellStyle name="Normal 5 5 5 3" xfId="5665" xr:uid="{00000000-0005-0000-0000-00008F1B0000}"/>
    <cellStyle name="Normal 5 5 5 3 2" xfId="14094" xr:uid="{55BB4138-280B-41F5-A85E-4368E56342D9}"/>
    <cellStyle name="Normal 5 5 5 3 3" xfId="22522" xr:uid="{6CB8877E-3289-47E8-A3AC-F7471094A115}"/>
    <cellStyle name="Normal 5 5 5 4" xfId="9876" xr:uid="{D88C39E5-6FDF-4A9E-B738-C11857C5B873}"/>
    <cellStyle name="Normal 5 5 5 5" xfId="18305" xr:uid="{940960BA-6765-49A4-B9E6-A5C0D9A1D733}"/>
    <cellStyle name="Normal 5 5 6" xfId="1769" xr:uid="{00000000-0005-0000-0000-0000901B0000}"/>
    <cellStyle name="Normal 5 5 6 2" xfId="3999" xr:uid="{00000000-0005-0000-0000-0000911B0000}"/>
    <cellStyle name="Normal 5 5 6 2 2" xfId="8223" xr:uid="{00000000-0005-0000-0000-0000921B0000}"/>
    <cellStyle name="Normal 5 5 6 2 2 2" xfId="16652" xr:uid="{B82FAB14-C2F2-4014-8038-ABFB22729760}"/>
    <cellStyle name="Normal 5 5 6 2 2 3" xfId="25080" xr:uid="{069E683A-7D92-4C79-83BE-C690A81A2500}"/>
    <cellStyle name="Normal 5 5 6 2 3" xfId="12434" xr:uid="{08372DEF-1A92-4CBA-A741-CFF661057B63}"/>
    <cellStyle name="Normal 5 5 6 2 4" xfId="20863" xr:uid="{484F8768-B73D-4C47-B17E-EDA944BDB2DE}"/>
    <cellStyle name="Normal 5 5 6 3" xfId="6078" xr:uid="{00000000-0005-0000-0000-0000931B0000}"/>
    <cellStyle name="Normal 5 5 6 3 2" xfId="14507" xr:uid="{FCF45DA6-7890-41A0-99DB-7FA70A45868E}"/>
    <cellStyle name="Normal 5 5 6 3 3" xfId="22935" xr:uid="{05D49CC6-4764-46CB-8AB3-15F6B3DFFF79}"/>
    <cellStyle name="Normal 5 5 6 4" xfId="10289" xr:uid="{00668FE4-5EAC-4CF2-94E8-63F60B701B80}"/>
    <cellStyle name="Normal 5 5 6 5" xfId="18718" xr:uid="{C786E38D-5F3C-41A1-A77E-0951B8E2302C}"/>
    <cellStyle name="Normal 5 5 7" xfId="2183" xr:uid="{00000000-0005-0000-0000-0000941B0000}"/>
    <cellStyle name="Normal 5 5 7 2" xfId="4412" xr:uid="{00000000-0005-0000-0000-0000951B0000}"/>
    <cellStyle name="Normal 5 5 7 2 2" xfId="8636" xr:uid="{00000000-0005-0000-0000-0000961B0000}"/>
    <cellStyle name="Normal 5 5 7 2 2 2" xfId="17065" xr:uid="{F5C26574-A70D-46AE-AC3F-90D0AE087D85}"/>
    <cellStyle name="Normal 5 5 7 2 2 3" xfId="25493" xr:uid="{EAED2D99-228F-4EDB-B593-3A079DCE5D86}"/>
    <cellStyle name="Normal 5 5 7 2 3" xfId="12847" xr:uid="{026D5A9C-B05F-40D0-B1F3-A6D0EC182C49}"/>
    <cellStyle name="Normal 5 5 7 2 4" xfId="21276" xr:uid="{C8293587-3F46-49DB-8A3E-731C0523D18D}"/>
    <cellStyle name="Normal 5 5 7 3" xfId="6491" xr:uid="{00000000-0005-0000-0000-0000971B0000}"/>
    <cellStyle name="Normal 5 5 7 3 2" xfId="14920" xr:uid="{1C704ADC-E4FA-4644-93B4-D06A86DCD9CD}"/>
    <cellStyle name="Normal 5 5 7 3 3" xfId="23348" xr:uid="{AB2C8A25-301E-433E-9714-E43BC5CBB44C}"/>
    <cellStyle name="Normal 5 5 7 4" xfId="10702" xr:uid="{AF508BF7-1ADF-4BAF-BDA3-30B5C05451C6}"/>
    <cellStyle name="Normal 5 5 7 5" xfId="19131" xr:uid="{482495ED-0A24-4755-B888-FBB2D5D23802}"/>
    <cellStyle name="Normal 5 5 8" xfId="2619" xr:uid="{00000000-0005-0000-0000-0000981B0000}"/>
    <cellStyle name="Normal 5 5 8 2" xfId="6904" xr:uid="{00000000-0005-0000-0000-0000991B0000}"/>
    <cellStyle name="Normal 5 5 8 2 2" xfId="15333" xr:uid="{D9F3577D-74FE-42FC-B7C0-C3B544A95343}"/>
    <cellStyle name="Normal 5 5 8 2 3" xfId="23761" xr:uid="{03A6DC6E-0B9A-4342-A167-21CB06433EBB}"/>
    <cellStyle name="Normal 5 5 8 3" xfId="11115" xr:uid="{38DFB76C-57C3-48E3-AB0F-F78CCBF7A79D}"/>
    <cellStyle name="Normal 5 5 8 4" xfId="19544" xr:uid="{7F66870F-2370-40FE-A3C8-6AFF137C1D20}"/>
    <cellStyle name="Normal 5 5 9" xfId="4839" xr:uid="{00000000-0005-0000-0000-00009A1B0000}"/>
    <cellStyle name="Normal 5 5 9 2" xfId="13268" xr:uid="{37B8BA5B-C5E0-4DD1-AE0F-F38CBFFC102C}"/>
    <cellStyle name="Normal 5 5 9 3" xfId="21696" xr:uid="{8D124B04-E687-4B85-AD08-A4498BB97956}"/>
    <cellStyle name="Normal 5 6" xfId="468" xr:uid="{00000000-0005-0000-0000-00009B1B0000}"/>
    <cellStyle name="Normal 5 6 10" xfId="17483" xr:uid="{98324415-7181-4BB3-82F8-B2377989595D}"/>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2 2 2" xfId="15831" xr:uid="{ED945B78-940C-4F0D-B114-AA1BCC486C9C}"/>
    <cellStyle name="Normal 5 6 2 2 2 2 3" xfId="24259" xr:uid="{0689806E-BC11-4605-9CB3-4B91673EC6FC}"/>
    <cellStyle name="Normal 5 6 2 2 2 3" xfId="11613" xr:uid="{A4C269D5-C3E5-497F-978A-9D42DFA43C88}"/>
    <cellStyle name="Normal 5 6 2 2 2 4" xfId="20042" xr:uid="{581F45D4-2566-4D14-9FB8-2D51D074CB4C}"/>
    <cellStyle name="Normal 5 6 2 2 3" xfId="5257" xr:uid="{00000000-0005-0000-0000-0000A01B0000}"/>
    <cellStyle name="Normal 5 6 2 2 3 2" xfId="13686" xr:uid="{56AABA3D-5338-45C8-BEA4-CF937F7EA6D6}"/>
    <cellStyle name="Normal 5 6 2 2 3 3" xfId="22114" xr:uid="{883E95D3-3125-411D-828B-4DD2A640CA1C}"/>
    <cellStyle name="Normal 5 6 2 2 4" xfId="9468" xr:uid="{5FECAAC1-48D6-4353-90A8-40C62F05C320}"/>
    <cellStyle name="Normal 5 6 2 2 5" xfId="17897" xr:uid="{9256645C-94C2-4176-B0B9-59C13897FBD1}"/>
    <cellStyle name="Normal 5 6 2 3" xfId="1361" xr:uid="{00000000-0005-0000-0000-0000A11B0000}"/>
    <cellStyle name="Normal 5 6 2 3 2" xfId="3591" xr:uid="{00000000-0005-0000-0000-0000A21B0000}"/>
    <cellStyle name="Normal 5 6 2 3 2 2" xfId="7815" xr:uid="{00000000-0005-0000-0000-0000A31B0000}"/>
    <cellStyle name="Normal 5 6 2 3 2 2 2" xfId="16244" xr:uid="{9105650B-9D3C-4877-A380-CB51AF3A3380}"/>
    <cellStyle name="Normal 5 6 2 3 2 2 3" xfId="24672" xr:uid="{E73DACCA-E303-406F-B818-271865FDF633}"/>
    <cellStyle name="Normal 5 6 2 3 2 3" xfId="12026" xr:uid="{19AB30F1-423A-42AE-B678-CCD73F89BB02}"/>
    <cellStyle name="Normal 5 6 2 3 2 4" xfId="20455" xr:uid="{A010B277-BD4C-4F9B-931B-053FEE5215C2}"/>
    <cellStyle name="Normal 5 6 2 3 3" xfId="5670" xr:uid="{00000000-0005-0000-0000-0000A41B0000}"/>
    <cellStyle name="Normal 5 6 2 3 3 2" xfId="14099" xr:uid="{391514F4-01A0-45D5-90EE-21E9FC69A63A}"/>
    <cellStyle name="Normal 5 6 2 3 3 3" xfId="22527" xr:uid="{6599C257-9B7C-4A38-98AD-D9F1E7E41DD7}"/>
    <cellStyle name="Normal 5 6 2 3 4" xfId="9881" xr:uid="{76EC7B03-5B28-4856-B98A-03ECA8D90182}"/>
    <cellStyle name="Normal 5 6 2 3 5" xfId="18310" xr:uid="{3034DC2D-A55A-4E7B-B97D-45B1FD4451F7}"/>
    <cellStyle name="Normal 5 6 2 4" xfId="1774" xr:uid="{00000000-0005-0000-0000-0000A51B0000}"/>
    <cellStyle name="Normal 5 6 2 4 2" xfId="4004" xr:uid="{00000000-0005-0000-0000-0000A61B0000}"/>
    <cellStyle name="Normal 5 6 2 4 2 2" xfId="8228" xr:uid="{00000000-0005-0000-0000-0000A71B0000}"/>
    <cellStyle name="Normal 5 6 2 4 2 2 2" xfId="16657" xr:uid="{7F30427A-8F38-4347-B3A0-A10ECD1DDC90}"/>
    <cellStyle name="Normal 5 6 2 4 2 2 3" xfId="25085" xr:uid="{E4DBFCDF-6E4F-4BE2-85FE-FE85767875FD}"/>
    <cellStyle name="Normal 5 6 2 4 2 3" xfId="12439" xr:uid="{59152FB0-6BA8-40B9-9BEF-5797190D7845}"/>
    <cellStyle name="Normal 5 6 2 4 2 4" xfId="20868" xr:uid="{64FB12D3-2BC2-41AC-80F3-5F3EEF2C7AE8}"/>
    <cellStyle name="Normal 5 6 2 4 3" xfId="6083" xr:uid="{00000000-0005-0000-0000-0000A81B0000}"/>
    <cellStyle name="Normal 5 6 2 4 3 2" xfId="14512" xr:uid="{94710C74-DB75-4334-AEB4-245DB19C42AF}"/>
    <cellStyle name="Normal 5 6 2 4 3 3" xfId="22940" xr:uid="{B4EBDC51-BD38-4264-ABAF-467F443974B4}"/>
    <cellStyle name="Normal 5 6 2 4 4" xfId="10294" xr:uid="{594FCC05-9667-48A7-ABDB-9746FD1DC507}"/>
    <cellStyle name="Normal 5 6 2 4 5" xfId="18723" xr:uid="{9DF69E3E-48A8-4D5D-A03A-020BAFA11FF5}"/>
    <cellStyle name="Normal 5 6 2 5" xfId="2188" xr:uid="{00000000-0005-0000-0000-0000A91B0000}"/>
    <cellStyle name="Normal 5 6 2 5 2" xfId="4417" xr:uid="{00000000-0005-0000-0000-0000AA1B0000}"/>
    <cellStyle name="Normal 5 6 2 5 2 2" xfId="8641" xr:uid="{00000000-0005-0000-0000-0000AB1B0000}"/>
    <cellStyle name="Normal 5 6 2 5 2 2 2" xfId="17070" xr:uid="{4B30D3C0-716B-4168-BD44-1DAFF86F8288}"/>
    <cellStyle name="Normal 5 6 2 5 2 2 3" xfId="25498" xr:uid="{D58F28B0-5814-45E1-9DC7-76DC723E5300}"/>
    <cellStyle name="Normal 5 6 2 5 2 3" xfId="12852" xr:uid="{55674158-D916-4B50-BB39-B591307DD5D8}"/>
    <cellStyle name="Normal 5 6 2 5 2 4" xfId="21281" xr:uid="{00F8A903-CE39-410F-AC46-A08246D25E12}"/>
    <cellStyle name="Normal 5 6 2 5 3" xfId="6496" xr:uid="{00000000-0005-0000-0000-0000AC1B0000}"/>
    <cellStyle name="Normal 5 6 2 5 3 2" xfId="14925" xr:uid="{98FEB767-779B-4EE5-BA14-F3FDF2AB400B}"/>
    <cellStyle name="Normal 5 6 2 5 3 3" xfId="23353" xr:uid="{87082C52-615E-415E-BE15-B21CFD2E0897}"/>
    <cellStyle name="Normal 5 6 2 5 4" xfId="10707" xr:uid="{8BA8066C-BF3B-497A-B382-92508F57C8BA}"/>
    <cellStyle name="Normal 5 6 2 5 5" xfId="19136" xr:uid="{70024D78-46DD-46C7-B263-70F91DF920E2}"/>
    <cellStyle name="Normal 5 6 2 6" xfId="2624" xr:uid="{00000000-0005-0000-0000-0000AD1B0000}"/>
    <cellStyle name="Normal 5 6 2 6 2" xfId="6909" xr:uid="{00000000-0005-0000-0000-0000AE1B0000}"/>
    <cellStyle name="Normal 5 6 2 6 2 2" xfId="15338" xr:uid="{6E80EC87-F3CA-494D-9CDB-AB1CFCD8BC15}"/>
    <cellStyle name="Normal 5 6 2 6 2 3" xfId="23766" xr:uid="{3758EEC6-4145-4AD0-B335-A3CE898F7656}"/>
    <cellStyle name="Normal 5 6 2 6 3" xfId="11120" xr:uid="{BC55A492-8F3A-44F4-9442-9ABA2E2FA266}"/>
    <cellStyle name="Normal 5 6 2 6 4" xfId="19549" xr:uid="{E38D2147-6733-4E6B-B740-E63429371418}"/>
    <cellStyle name="Normal 5 6 2 7" xfId="4844" xr:uid="{00000000-0005-0000-0000-0000AF1B0000}"/>
    <cellStyle name="Normal 5 6 2 7 2" xfId="13273" xr:uid="{1D23956C-BC19-4D55-B516-540BCCCDAE1A}"/>
    <cellStyle name="Normal 5 6 2 7 3" xfId="21701" xr:uid="{01A0D9A7-7C58-481F-B0D7-80C7CDC9251D}"/>
    <cellStyle name="Normal 5 6 2 8" xfId="9055" xr:uid="{437EB32B-C7C8-4E1D-96AA-D680E18CD371}"/>
    <cellStyle name="Normal 5 6 2 9" xfId="17484" xr:uid="{73D54DCC-9822-4EFB-8321-30BCFB354111}"/>
    <cellStyle name="Normal 5 6 3" xfId="943" xr:uid="{00000000-0005-0000-0000-0000B01B0000}"/>
    <cellStyle name="Normal 5 6 3 2" xfId="3177" xr:uid="{00000000-0005-0000-0000-0000B11B0000}"/>
    <cellStyle name="Normal 5 6 3 2 2" xfId="7401" xr:uid="{00000000-0005-0000-0000-0000B21B0000}"/>
    <cellStyle name="Normal 5 6 3 2 2 2" xfId="15830" xr:uid="{598B98D6-ADAB-4082-950C-D4306351C989}"/>
    <cellStyle name="Normal 5 6 3 2 2 3" xfId="24258" xr:uid="{17CA8822-DF47-4D74-8B6C-6968AD41E805}"/>
    <cellStyle name="Normal 5 6 3 2 3" xfId="11612" xr:uid="{4E831BDD-D6AB-43C2-B5FE-ECFD8B622423}"/>
    <cellStyle name="Normal 5 6 3 2 4" xfId="20041" xr:uid="{1EF16717-C648-49FF-9271-D8F52EF7BD52}"/>
    <cellStyle name="Normal 5 6 3 3" xfId="5256" xr:uid="{00000000-0005-0000-0000-0000B31B0000}"/>
    <cellStyle name="Normal 5 6 3 3 2" xfId="13685" xr:uid="{519DB487-AC3B-46F9-9254-41127D358E37}"/>
    <cellStyle name="Normal 5 6 3 3 3" xfId="22113" xr:uid="{EA24D76F-E7C2-43EE-871D-7498E8770F6C}"/>
    <cellStyle name="Normal 5 6 3 4" xfId="9467" xr:uid="{DA6EB2D0-1BDD-4B3A-95FE-AB2652A7118A}"/>
    <cellStyle name="Normal 5 6 3 5" xfId="17896" xr:uid="{85090109-3E6C-49E9-9B2C-4573038AAB5D}"/>
    <cellStyle name="Normal 5 6 4" xfId="1360" xr:uid="{00000000-0005-0000-0000-0000B41B0000}"/>
    <cellStyle name="Normal 5 6 4 2" xfId="3590" xr:uid="{00000000-0005-0000-0000-0000B51B0000}"/>
    <cellStyle name="Normal 5 6 4 2 2" xfId="7814" xr:uid="{00000000-0005-0000-0000-0000B61B0000}"/>
    <cellStyle name="Normal 5 6 4 2 2 2" xfId="16243" xr:uid="{534EF301-BC95-4E83-A2EF-15CB39CD29B6}"/>
    <cellStyle name="Normal 5 6 4 2 2 3" xfId="24671" xr:uid="{13D030EC-A600-4F41-9AD6-5216A348DF50}"/>
    <cellStyle name="Normal 5 6 4 2 3" xfId="12025" xr:uid="{F60870B9-E22C-4A3C-93F5-C4CF7B565790}"/>
    <cellStyle name="Normal 5 6 4 2 4" xfId="20454" xr:uid="{5653A9C4-285D-49DE-8178-10F211ED1F78}"/>
    <cellStyle name="Normal 5 6 4 3" xfId="5669" xr:uid="{00000000-0005-0000-0000-0000B71B0000}"/>
    <cellStyle name="Normal 5 6 4 3 2" xfId="14098" xr:uid="{ADBBE194-852E-4938-8D02-B7A509CA4EC8}"/>
    <cellStyle name="Normal 5 6 4 3 3" xfId="22526" xr:uid="{57FEA83A-1EB2-4790-B95F-097CC9D509C2}"/>
    <cellStyle name="Normal 5 6 4 4" xfId="9880" xr:uid="{118C38E6-FBD8-4D7A-AA50-420EBF3680B5}"/>
    <cellStyle name="Normal 5 6 4 5" xfId="18309" xr:uid="{F1DF890B-4297-4E54-AF8A-DE4635EF7E2C}"/>
    <cellStyle name="Normal 5 6 5" xfId="1773" xr:uid="{00000000-0005-0000-0000-0000B81B0000}"/>
    <cellStyle name="Normal 5 6 5 2" xfId="4003" xr:uid="{00000000-0005-0000-0000-0000B91B0000}"/>
    <cellStyle name="Normal 5 6 5 2 2" xfId="8227" xr:uid="{00000000-0005-0000-0000-0000BA1B0000}"/>
    <cellStyle name="Normal 5 6 5 2 2 2" xfId="16656" xr:uid="{E6992076-15DD-48BC-883D-03F4E7BDB691}"/>
    <cellStyle name="Normal 5 6 5 2 2 3" xfId="25084" xr:uid="{23644970-0466-44AE-BDC7-99637C1DB2AD}"/>
    <cellStyle name="Normal 5 6 5 2 3" xfId="12438" xr:uid="{FFBA522E-E20C-404F-8BA7-7E2842B2479F}"/>
    <cellStyle name="Normal 5 6 5 2 4" xfId="20867" xr:uid="{60D28043-6972-4E59-AC71-7676CFBFA0B6}"/>
    <cellStyle name="Normal 5 6 5 3" xfId="6082" xr:uid="{00000000-0005-0000-0000-0000BB1B0000}"/>
    <cellStyle name="Normal 5 6 5 3 2" xfId="14511" xr:uid="{5B78FBE2-FAD0-4CB7-8354-AAAC226F494E}"/>
    <cellStyle name="Normal 5 6 5 3 3" xfId="22939" xr:uid="{40ACAD22-5AB1-4B1C-963B-1506BA6C1B83}"/>
    <cellStyle name="Normal 5 6 5 4" xfId="10293" xr:uid="{2BF49886-DA8C-411B-A8D8-28E8C0E995CD}"/>
    <cellStyle name="Normal 5 6 5 5" xfId="18722" xr:uid="{2454690B-E9AA-4FB4-857F-614AA4AB2C8D}"/>
    <cellStyle name="Normal 5 6 6" xfId="2187" xr:uid="{00000000-0005-0000-0000-0000BC1B0000}"/>
    <cellStyle name="Normal 5 6 6 2" xfId="4416" xr:uid="{00000000-0005-0000-0000-0000BD1B0000}"/>
    <cellStyle name="Normal 5 6 6 2 2" xfId="8640" xr:uid="{00000000-0005-0000-0000-0000BE1B0000}"/>
    <cellStyle name="Normal 5 6 6 2 2 2" xfId="17069" xr:uid="{103834E3-315C-4124-B9AF-96BA0F577E39}"/>
    <cellStyle name="Normal 5 6 6 2 2 3" xfId="25497" xr:uid="{93C57472-AF35-459A-BCE2-4ADC2BB6F3B7}"/>
    <cellStyle name="Normal 5 6 6 2 3" xfId="12851" xr:uid="{A4D9F986-106F-4F29-82B4-1994EA806E65}"/>
    <cellStyle name="Normal 5 6 6 2 4" xfId="21280" xr:uid="{A8CF0E24-9410-48C6-9687-571CD73EC2D2}"/>
    <cellStyle name="Normal 5 6 6 3" xfId="6495" xr:uid="{00000000-0005-0000-0000-0000BF1B0000}"/>
    <cellStyle name="Normal 5 6 6 3 2" xfId="14924" xr:uid="{E44544D3-A6C8-4D81-A035-D69BCEA264AA}"/>
    <cellStyle name="Normal 5 6 6 3 3" xfId="23352" xr:uid="{EC404F47-1FB2-410F-85D5-AAEE8EF70634}"/>
    <cellStyle name="Normal 5 6 6 4" xfId="10706" xr:uid="{9138173A-4BA3-4CB1-859F-628ED961E05A}"/>
    <cellStyle name="Normal 5 6 6 5" xfId="19135" xr:uid="{E84F6FFB-6461-4079-99BE-19011BC900C3}"/>
    <cellStyle name="Normal 5 6 7" xfId="2623" xr:uid="{00000000-0005-0000-0000-0000C01B0000}"/>
    <cellStyle name="Normal 5 6 7 2" xfId="6908" xr:uid="{00000000-0005-0000-0000-0000C11B0000}"/>
    <cellStyle name="Normal 5 6 7 2 2" xfId="15337" xr:uid="{34FDC168-6F4B-4E05-90DF-9A889DD5B620}"/>
    <cellStyle name="Normal 5 6 7 2 3" xfId="23765" xr:uid="{1BE1670D-7652-4CC3-B459-675B5ABF178F}"/>
    <cellStyle name="Normal 5 6 7 3" xfId="11119" xr:uid="{D0B443A3-648E-4772-8B6F-D0C64FA9E918}"/>
    <cellStyle name="Normal 5 6 7 4" xfId="19548" xr:uid="{570C8CBE-616B-4283-B511-BDD68F557F94}"/>
    <cellStyle name="Normal 5 6 8" xfId="4843" xr:uid="{00000000-0005-0000-0000-0000C21B0000}"/>
    <cellStyle name="Normal 5 6 8 2" xfId="13272" xr:uid="{BBF8A882-5190-424C-B570-FC58A34FEA93}"/>
    <cellStyle name="Normal 5 6 8 3" xfId="21700" xr:uid="{C73228AF-89E4-41A3-A8D4-56B972731AED}"/>
    <cellStyle name="Normal 5 6 9" xfId="9054" xr:uid="{8BAA9FB3-3CD1-48DB-A4BE-B2DA7A903AE3}"/>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2 2 2" xfId="15832" xr:uid="{20CAB96C-1018-46D3-B921-AC66C17F4FD0}"/>
    <cellStyle name="Normal 5 7 2 2 2 3" xfId="24260" xr:uid="{5C9E8682-A33C-49BA-A1AE-BF66CD37C18E}"/>
    <cellStyle name="Normal 5 7 2 2 3" xfId="11614" xr:uid="{ACD590B4-CBC0-4740-BF45-00588CEDC1DC}"/>
    <cellStyle name="Normal 5 7 2 2 4" xfId="20043" xr:uid="{FD92CD49-62EC-4542-B0B5-87D13952BCC4}"/>
    <cellStyle name="Normal 5 7 2 3" xfId="5258" xr:uid="{00000000-0005-0000-0000-0000C71B0000}"/>
    <cellStyle name="Normal 5 7 2 3 2" xfId="13687" xr:uid="{FC52F90E-B016-4F45-970B-09E946FA56B0}"/>
    <cellStyle name="Normal 5 7 2 3 3" xfId="22115" xr:uid="{346B8297-E64E-401C-AD4B-CD98315504D1}"/>
    <cellStyle name="Normal 5 7 2 4" xfId="9469" xr:uid="{34F0F3A2-A382-47B8-AC33-5C3A17C3FE13}"/>
    <cellStyle name="Normal 5 7 2 5" xfId="17898" xr:uid="{1C6FEE44-8A67-4859-87C6-3BEEBA6CB601}"/>
    <cellStyle name="Normal 5 7 3" xfId="1362" xr:uid="{00000000-0005-0000-0000-0000C81B0000}"/>
    <cellStyle name="Normal 5 7 3 2" xfId="3592" xr:uid="{00000000-0005-0000-0000-0000C91B0000}"/>
    <cellStyle name="Normal 5 7 3 2 2" xfId="7816" xr:uid="{00000000-0005-0000-0000-0000CA1B0000}"/>
    <cellStyle name="Normal 5 7 3 2 2 2" xfId="16245" xr:uid="{20E524C8-2816-40C9-9085-D27FAAE73DCB}"/>
    <cellStyle name="Normal 5 7 3 2 2 3" xfId="24673" xr:uid="{4B08E18E-36A3-47A6-B5E1-5ADF19E145CE}"/>
    <cellStyle name="Normal 5 7 3 2 3" xfId="12027" xr:uid="{EF272227-C751-4ABF-939F-07F49DFE623A}"/>
    <cellStyle name="Normal 5 7 3 2 4" xfId="20456" xr:uid="{727CC2D2-2227-42AA-979A-39E5D372221E}"/>
    <cellStyle name="Normal 5 7 3 3" xfId="5671" xr:uid="{00000000-0005-0000-0000-0000CB1B0000}"/>
    <cellStyle name="Normal 5 7 3 3 2" xfId="14100" xr:uid="{3FCE4BC1-37BA-4E5C-BE4F-EDA04241F0B7}"/>
    <cellStyle name="Normal 5 7 3 3 3" xfId="22528" xr:uid="{39B4A1E5-E316-40F6-8C6B-08423990E079}"/>
    <cellStyle name="Normal 5 7 3 4" xfId="9882" xr:uid="{8FD25196-2B58-43A5-A3F6-ECC45FD70DC4}"/>
    <cellStyle name="Normal 5 7 3 5" xfId="18311" xr:uid="{47A06CB0-B8C7-41AA-9D8F-0BCF04EAD8E0}"/>
    <cellStyle name="Normal 5 7 4" xfId="1775" xr:uid="{00000000-0005-0000-0000-0000CC1B0000}"/>
    <cellStyle name="Normal 5 7 4 2" xfId="4005" xr:uid="{00000000-0005-0000-0000-0000CD1B0000}"/>
    <cellStyle name="Normal 5 7 4 2 2" xfId="8229" xr:uid="{00000000-0005-0000-0000-0000CE1B0000}"/>
    <cellStyle name="Normal 5 7 4 2 2 2" xfId="16658" xr:uid="{C4EEB213-6983-4B71-B5A5-7098AE2062E1}"/>
    <cellStyle name="Normal 5 7 4 2 2 3" xfId="25086" xr:uid="{9A7680AE-2EE0-4212-943D-A8979B59829D}"/>
    <cellStyle name="Normal 5 7 4 2 3" xfId="12440" xr:uid="{A3AB62A4-C69A-4846-9674-C18F497D5899}"/>
    <cellStyle name="Normal 5 7 4 2 4" xfId="20869" xr:uid="{71AFE31F-FB82-45A3-8467-8124D1B445C6}"/>
    <cellStyle name="Normal 5 7 4 3" xfId="6084" xr:uid="{00000000-0005-0000-0000-0000CF1B0000}"/>
    <cellStyle name="Normal 5 7 4 3 2" xfId="14513" xr:uid="{F3C9100E-C3A7-4D82-A9CF-58B750267C29}"/>
    <cellStyle name="Normal 5 7 4 3 3" xfId="22941" xr:uid="{54613C4F-AAC0-4F06-87F1-F6D01951C3B3}"/>
    <cellStyle name="Normal 5 7 4 4" xfId="10295" xr:uid="{B50AF26E-79A6-48AB-89AC-47DC4B8B631D}"/>
    <cellStyle name="Normal 5 7 4 5" xfId="18724" xr:uid="{87953AC8-3621-45E8-A3BD-67BC6EBCF84C}"/>
    <cellStyle name="Normal 5 7 5" xfId="2189" xr:uid="{00000000-0005-0000-0000-0000D01B0000}"/>
    <cellStyle name="Normal 5 7 5 2" xfId="4418" xr:uid="{00000000-0005-0000-0000-0000D11B0000}"/>
    <cellStyle name="Normal 5 7 5 2 2" xfId="8642" xr:uid="{00000000-0005-0000-0000-0000D21B0000}"/>
    <cellStyle name="Normal 5 7 5 2 2 2" xfId="17071" xr:uid="{BED19699-93EF-4CC1-8C75-CDC035D72B4D}"/>
    <cellStyle name="Normal 5 7 5 2 2 3" xfId="25499" xr:uid="{009C5EDA-C1F6-453F-8288-38728DAB049C}"/>
    <cellStyle name="Normal 5 7 5 2 3" xfId="12853" xr:uid="{31C83107-D527-4173-A7B8-6B7828D53402}"/>
    <cellStyle name="Normal 5 7 5 2 4" xfId="21282" xr:uid="{412B555F-54DB-458E-AB69-444F6603A9AB}"/>
    <cellStyle name="Normal 5 7 5 3" xfId="6497" xr:uid="{00000000-0005-0000-0000-0000D31B0000}"/>
    <cellStyle name="Normal 5 7 5 3 2" xfId="14926" xr:uid="{676816A5-E627-440E-81B1-8E1F4949946F}"/>
    <cellStyle name="Normal 5 7 5 3 3" xfId="23354" xr:uid="{17E0C135-5CB8-4920-8C47-61C4F02F0B45}"/>
    <cellStyle name="Normal 5 7 5 4" xfId="10708" xr:uid="{FC7208A4-7896-4A7E-93C9-A98A2EFCBC02}"/>
    <cellStyle name="Normal 5 7 5 5" xfId="19137" xr:uid="{A57CA576-1913-46A1-AADF-03C1CAACADC7}"/>
    <cellStyle name="Normal 5 7 6" xfId="2625" xr:uid="{00000000-0005-0000-0000-0000D41B0000}"/>
    <cellStyle name="Normal 5 7 6 2" xfId="6910" xr:uid="{00000000-0005-0000-0000-0000D51B0000}"/>
    <cellStyle name="Normal 5 7 6 2 2" xfId="15339" xr:uid="{67AC2446-D228-410F-B82B-390150CF4840}"/>
    <cellStyle name="Normal 5 7 6 2 3" xfId="23767" xr:uid="{ADE586B6-8A98-4632-9B04-D284EE516045}"/>
    <cellStyle name="Normal 5 7 6 3" xfId="11121" xr:uid="{1B77FD66-653D-4B12-B541-9780BC9040BC}"/>
    <cellStyle name="Normal 5 7 6 4" xfId="19550" xr:uid="{E4A51487-FE04-4EF2-A46F-381C5239E346}"/>
    <cellStyle name="Normal 5 7 7" xfId="4845" xr:uid="{00000000-0005-0000-0000-0000D61B0000}"/>
    <cellStyle name="Normal 5 7 7 2" xfId="13274" xr:uid="{D69E8E7F-6BE5-42E4-860C-B3A372AC669D}"/>
    <cellStyle name="Normal 5 7 7 3" xfId="21702" xr:uid="{DFACDEDF-3329-49FE-A4D2-284468BE376E}"/>
    <cellStyle name="Normal 5 7 8" xfId="9056" xr:uid="{EB45315A-E1D3-4482-8028-833FF5EBD258}"/>
    <cellStyle name="Normal 5 7 9" xfId="17485" xr:uid="{E83FBC0B-B056-4A03-A9AB-CD7A661A7AF9}"/>
    <cellStyle name="Normal 5 8" xfId="881" xr:uid="{00000000-0005-0000-0000-0000D71B0000}"/>
    <cellStyle name="Normal 5 8 2" xfId="3116" xr:uid="{00000000-0005-0000-0000-0000D81B0000}"/>
    <cellStyle name="Normal 5 8 2 2" xfId="7340" xr:uid="{00000000-0005-0000-0000-0000D91B0000}"/>
    <cellStyle name="Normal 5 8 2 2 2" xfId="15769" xr:uid="{1264EFFD-BA60-45C7-9BE0-517EC6D82B35}"/>
    <cellStyle name="Normal 5 8 2 2 3" xfId="24197" xr:uid="{AEB37D04-788C-4080-A08D-2A53A017E66E}"/>
    <cellStyle name="Normal 5 8 2 3" xfId="11551" xr:uid="{6A984EF0-496A-4CA1-99B3-53AD2AF2B828}"/>
    <cellStyle name="Normal 5 8 2 4" xfId="19980" xr:uid="{30CEC0C1-2CEF-4E73-8E96-F016C16BE74E}"/>
    <cellStyle name="Normal 5 8 3" xfId="5195" xr:uid="{00000000-0005-0000-0000-0000DA1B0000}"/>
    <cellStyle name="Normal 5 8 3 2" xfId="13624" xr:uid="{251095F4-9405-4BBC-A837-84ECB4DFDAE1}"/>
    <cellStyle name="Normal 5 8 3 3" xfId="22052" xr:uid="{029E0995-D7C1-46CA-A8D1-7DF931392B8B}"/>
    <cellStyle name="Normal 5 8 4" xfId="9406" xr:uid="{B656EE8D-539D-48A3-97FD-B540A74AD352}"/>
    <cellStyle name="Normal 5 8 5" xfId="17835" xr:uid="{34C4E6CE-2F2E-4798-8281-4C3328731D06}"/>
    <cellStyle name="Normal 5 9" xfId="1299" xr:uid="{00000000-0005-0000-0000-0000DB1B0000}"/>
    <cellStyle name="Normal 5 9 2" xfId="3529" xr:uid="{00000000-0005-0000-0000-0000DC1B0000}"/>
    <cellStyle name="Normal 5 9 2 2" xfId="7753" xr:uid="{00000000-0005-0000-0000-0000DD1B0000}"/>
    <cellStyle name="Normal 5 9 2 2 2" xfId="16182" xr:uid="{6D147B55-673D-4D0A-BF3F-15A37E24C44E}"/>
    <cellStyle name="Normal 5 9 2 2 3" xfId="24610" xr:uid="{02E049CB-256A-4EBA-90DA-F6EAB77214F0}"/>
    <cellStyle name="Normal 5 9 2 3" xfId="11964" xr:uid="{CD54ECF0-85A1-4DFA-8F1A-455920E293A4}"/>
    <cellStyle name="Normal 5 9 2 4" xfId="20393" xr:uid="{3085E2EC-B7BB-424A-8DD3-6D3619396D06}"/>
    <cellStyle name="Normal 5 9 3" xfId="5608" xr:uid="{00000000-0005-0000-0000-0000DE1B0000}"/>
    <cellStyle name="Normal 5 9 3 2" xfId="14037" xr:uid="{377AC15E-BBCD-4234-BE60-76C74311FFD2}"/>
    <cellStyle name="Normal 5 9 3 3" xfId="22465" xr:uid="{E20E6B0B-0554-401B-9DE5-FF0977500D62}"/>
    <cellStyle name="Normal 5 9 4" xfId="9819" xr:uid="{F1919F55-A39B-4BB0-9640-FBB928E22C62}"/>
    <cellStyle name="Normal 5 9 5" xfId="18248" xr:uid="{BB2D2A4F-2684-4E17-B841-94292B16BB1F}"/>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2 2 2" xfId="17072" xr:uid="{6B302C49-B1DF-41B6-8F27-8EFDD1B87CAF}"/>
    <cellStyle name="Normal 8 10 2 2 3" xfId="25500" xr:uid="{807917AC-C408-44F2-8DD3-F7B81F16910B}"/>
    <cellStyle name="Normal 8 10 2 3" xfId="12854" xr:uid="{86A51EFD-B8F9-47EC-93BC-6350ED687F79}"/>
    <cellStyle name="Normal 8 10 2 4" xfId="21283" xr:uid="{8C53DA16-73A0-4B68-B1B5-8C73A5A99BA6}"/>
    <cellStyle name="Normal 8 10 3" xfId="6498" xr:uid="{00000000-0005-0000-0000-0000EA1B0000}"/>
    <cellStyle name="Normal 8 10 3 2" xfId="14927" xr:uid="{E00C125A-C0B6-458C-9C67-8E48813232F8}"/>
    <cellStyle name="Normal 8 10 3 3" xfId="23355" xr:uid="{227720A6-0FC4-49B5-86B8-257A68F8F95A}"/>
    <cellStyle name="Normal 8 10 4" xfId="10709" xr:uid="{9DECE17F-F62C-4C2C-8709-1CE8A0F58BEE}"/>
    <cellStyle name="Normal 8 10 5" xfId="19138" xr:uid="{970E0016-4D9A-4E13-95E3-8090F6B42CB7}"/>
    <cellStyle name="Normal 8 11" xfId="2626" xr:uid="{00000000-0005-0000-0000-0000EB1B0000}"/>
    <cellStyle name="Normal 8 11 2" xfId="6911" xr:uid="{00000000-0005-0000-0000-0000EC1B0000}"/>
    <cellStyle name="Normal 8 11 2 2" xfId="15340" xr:uid="{B2137B06-5545-452E-948C-6DB8B892B3EA}"/>
    <cellStyle name="Normal 8 11 2 3" xfId="23768" xr:uid="{E8685ADE-C5AF-42DE-B051-C4B00046671F}"/>
    <cellStyle name="Normal 8 11 3" xfId="11122" xr:uid="{A2E3C55E-CB7F-4A1B-BF75-93CBF298AB18}"/>
    <cellStyle name="Normal 8 11 4" xfId="19551" xr:uid="{9AA9D9AC-5846-4F22-8A91-B12DB9C2DC05}"/>
    <cellStyle name="Normal 8 12" xfId="4846" xr:uid="{00000000-0005-0000-0000-0000ED1B0000}"/>
    <cellStyle name="Normal 8 12 2" xfId="13275" xr:uid="{026CADDC-3B47-4BC9-A98C-618A174A0390}"/>
    <cellStyle name="Normal 8 12 3" xfId="21703" xr:uid="{EB9A66F0-F294-4E03-B41F-035888ECD71A}"/>
    <cellStyle name="Normal 8 13" xfId="9057" xr:uid="{8ACCB6A7-14DA-4850-8ECF-22BBF1654F99}"/>
    <cellStyle name="Normal 8 14" xfId="17486" xr:uid="{4DF46276-9905-43C4-8915-711963DCA100}"/>
    <cellStyle name="Normal 8 2" xfId="479" xr:uid="{00000000-0005-0000-0000-0000EE1B0000}"/>
    <cellStyle name="Normal 8 2 10" xfId="2627" xr:uid="{00000000-0005-0000-0000-0000EF1B0000}"/>
    <cellStyle name="Normal 8 2 10 2" xfId="6912" xr:uid="{00000000-0005-0000-0000-0000F01B0000}"/>
    <cellStyle name="Normal 8 2 10 2 2" xfId="15341" xr:uid="{B18DE639-B83E-4770-9737-BC9533E430D8}"/>
    <cellStyle name="Normal 8 2 10 2 3" xfId="23769" xr:uid="{FD4720C3-3AE6-42E3-975B-58277D16903F}"/>
    <cellStyle name="Normal 8 2 10 3" xfId="11123" xr:uid="{997B2EC2-F4D6-4A28-BF5E-BF49F45E6471}"/>
    <cellStyle name="Normal 8 2 10 4" xfId="19552" xr:uid="{7913FC16-F45B-47E3-8B31-908B9522A19A}"/>
    <cellStyle name="Normal 8 2 11" xfId="4847" xr:uid="{00000000-0005-0000-0000-0000F11B0000}"/>
    <cellStyle name="Normal 8 2 11 2" xfId="13276" xr:uid="{EEF0B171-AA69-4167-BD2F-CC9F08D92C8A}"/>
    <cellStyle name="Normal 8 2 11 3" xfId="21704" xr:uid="{77611947-2369-4333-B16F-1135E81E4D5B}"/>
    <cellStyle name="Normal 8 2 12" xfId="9058" xr:uid="{E513E178-FB0A-464A-BD67-8BB4EDA70FD6}"/>
    <cellStyle name="Normal 8 2 13" xfId="17487" xr:uid="{8ADF4C34-74AF-4E88-9F7C-05D2F10871D8}"/>
    <cellStyle name="Normal 8 2 2" xfId="480" xr:uid="{00000000-0005-0000-0000-0000F21B0000}"/>
    <cellStyle name="Normal 8 2 2 10" xfId="4848" xr:uid="{00000000-0005-0000-0000-0000F31B0000}"/>
    <cellStyle name="Normal 8 2 2 10 2" xfId="13277" xr:uid="{6629D73E-933E-4548-ACFE-386F9FEFD3D5}"/>
    <cellStyle name="Normal 8 2 2 10 3" xfId="21705" xr:uid="{831E98FC-E220-48D8-BB45-93C526AA0EEF}"/>
    <cellStyle name="Normal 8 2 2 11" xfId="9059" xr:uid="{0CBBC0DF-A39F-4831-8E6C-1197FC237EC4}"/>
    <cellStyle name="Normal 8 2 2 12" xfId="17488" xr:uid="{54C304AD-973A-47F2-B04B-9D837D9AB46F}"/>
    <cellStyle name="Normal 8 2 2 2" xfId="481" xr:uid="{00000000-0005-0000-0000-0000F41B0000}"/>
    <cellStyle name="Normal 8 2 2 2 10" xfId="9060" xr:uid="{3E809FEF-E9C7-473B-A2A4-BAF878E1D178}"/>
    <cellStyle name="Normal 8 2 2 2 11" xfId="17489" xr:uid="{142B8048-25C3-4D1A-8536-59C6B8D7135A}"/>
    <cellStyle name="Normal 8 2 2 2 2" xfId="482" xr:uid="{00000000-0005-0000-0000-0000F51B0000}"/>
    <cellStyle name="Normal 8 2 2 2 2 10" xfId="17490" xr:uid="{3603CD66-9829-417B-8AF3-6F7D5F9C2DB9}"/>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2 2 2" xfId="15838" xr:uid="{6D22647C-A172-42DC-A5FE-C8D51A55473E}"/>
    <cellStyle name="Normal 8 2 2 2 2 2 2 2 2 3" xfId="24266" xr:uid="{48ABEB2D-3815-4FC4-8A4E-61732E748315}"/>
    <cellStyle name="Normal 8 2 2 2 2 2 2 2 3" xfId="11620" xr:uid="{7A5FF562-4079-41A2-AAD1-5F415E6B59A5}"/>
    <cellStyle name="Normal 8 2 2 2 2 2 2 2 4" xfId="20049" xr:uid="{B7399CF0-7E49-4B62-A4AA-A04FBD90F28B}"/>
    <cellStyle name="Normal 8 2 2 2 2 2 2 3" xfId="5264" xr:uid="{00000000-0005-0000-0000-0000FA1B0000}"/>
    <cellStyle name="Normal 8 2 2 2 2 2 2 3 2" xfId="13693" xr:uid="{197B0070-A58D-4B0E-90E9-21E4F5B0E667}"/>
    <cellStyle name="Normal 8 2 2 2 2 2 2 3 3" xfId="22121" xr:uid="{03C53BEF-2EDF-45C7-ADBF-3DF51BE46BFE}"/>
    <cellStyle name="Normal 8 2 2 2 2 2 2 4" xfId="9475" xr:uid="{5287898F-E650-45D5-810F-279FE0BC1662}"/>
    <cellStyle name="Normal 8 2 2 2 2 2 2 5" xfId="17904" xr:uid="{02952F2C-6E9E-4034-810A-EC35A7C2CA0A}"/>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2 2 2" xfId="16251" xr:uid="{6076F053-E5CB-4925-B181-97114FF09032}"/>
    <cellStyle name="Normal 8 2 2 2 2 2 3 2 2 3" xfId="24679" xr:uid="{EEE92752-3D91-4E1C-87CA-F06243C0DC85}"/>
    <cellStyle name="Normal 8 2 2 2 2 2 3 2 3" xfId="12033" xr:uid="{3C9DA9BB-3032-4553-A7D7-F24F56C98385}"/>
    <cellStyle name="Normal 8 2 2 2 2 2 3 2 4" xfId="20462" xr:uid="{701E4FB4-DA11-4CF1-BD1A-3DD74B330CCB}"/>
    <cellStyle name="Normal 8 2 2 2 2 2 3 3" xfId="5677" xr:uid="{00000000-0005-0000-0000-0000FE1B0000}"/>
    <cellStyle name="Normal 8 2 2 2 2 2 3 3 2" xfId="14106" xr:uid="{9C66BC3C-A35F-4974-A5CE-555775EE269D}"/>
    <cellStyle name="Normal 8 2 2 2 2 2 3 3 3" xfId="22534" xr:uid="{B2EDB9B1-158C-4954-9168-B50C979ADC37}"/>
    <cellStyle name="Normal 8 2 2 2 2 2 3 4" xfId="9888" xr:uid="{705E984E-BE91-421C-8684-1821DE5F5D5A}"/>
    <cellStyle name="Normal 8 2 2 2 2 2 3 5" xfId="18317" xr:uid="{35EB6412-4C5E-4417-B7C0-6DAB7E96229C}"/>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2 2 2" xfId="16664" xr:uid="{C2AF4966-7CAD-4EC4-BBCD-47C68778F611}"/>
    <cellStyle name="Normal 8 2 2 2 2 2 4 2 2 3" xfId="25092" xr:uid="{430079EF-C30F-4F01-A623-475F057EE68F}"/>
    <cellStyle name="Normal 8 2 2 2 2 2 4 2 3" xfId="12446" xr:uid="{A1723C91-B320-4F91-8449-65717EA6EBF0}"/>
    <cellStyle name="Normal 8 2 2 2 2 2 4 2 4" xfId="20875" xr:uid="{C37AEBCB-F35F-4CE3-B544-FFC09413AA8F}"/>
    <cellStyle name="Normal 8 2 2 2 2 2 4 3" xfId="6090" xr:uid="{00000000-0005-0000-0000-0000021C0000}"/>
    <cellStyle name="Normal 8 2 2 2 2 2 4 3 2" xfId="14519" xr:uid="{3977BBCF-A04B-40A0-A73A-0C14C736BE6F}"/>
    <cellStyle name="Normal 8 2 2 2 2 2 4 3 3" xfId="22947" xr:uid="{190CDB5F-9FB3-462F-817C-57814B2CB672}"/>
    <cellStyle name="Normal 8 2 2 2 2 2 4 4" xfId="10301" xr:uid="{A4AA2896-8798-4B93-AE25-737947CA0B5C}"/>
    <cellStyle name="Normal 8 2 2 2 2 2 4 5" xfId="18730" xr:uid="{C761EFC6-776F-44B5-A7AA-490D56F5A645}"/>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2 2 2" xfId="17077" xr:uid="{E1613C50-2579-4D06-9E6C-84F42D478879}"/>
    <cellStyle name="Normal 8 2 2 2 2 2 5 2 2 3" xfId="25505" xr:uid="{37DE6906-E66E-47CC-B3F4-27DD970B6E59}"/>
    <cellStyle name="Normal 8 2 2 2 2 2 5 2 3" xfId="12859" xr:uid="{7E41EE31-B638-4CA9-9879-2C32D4C99192}"/>
    <cellStyle name="Normal 8 2 2 2 2 2 5 2 4" xfId="21288" xr:uid="{63E0AD27-B264-4CE6-81F1-04CF840B5FD5}"/>
    <cellStyle name="Normal 8 2 2 2 2 2 5 3" xfId="6503" xr:uid="{00000000-0005-0000-0000-0000061C0000}"/>
    <cellStyle name="Normal 8 2 2 2 2 2 5 3 2" xfId="14932" xr:uid="{2032572A-49DD-495B-8BCD-B81B119CD47C}"/>
    <cellStyle name="Normal 8 2 2 2 2 2 5 3 3" xfId="23360" xr:uid="{71DCA4D5-D94A-48AA-BFF4-0B1AD65ED337}"/>
    <cellStyle name="Normal 8 2 2 2 2 2 5 4" xfId="10714" xr:uid="{98E52310-EE2E-4D06-B82F-DB5DC111ADB8}"/>
    <cellStyle name="Normal 8 2 2 2 2 2 5 5" xfId="19143" xr:uid="{49430183-43F9-4BAC-A22C-7DE5A81BAEB5}"/>
    <cellStyle name="Normal 8 2 2 2 2 2 6" xfId="2631" xr:uid="{00000000-0005-0000-0000-0000071C0000}"/>
    <cellStyle name="Normal 8 2 2 2 2 2 6 2" xfId="6916" xr:uid="{00000000-0005-0000-0000-0000081C0000}"/>
    <cellStyle name="Normal 8 2 2 2 2 2 6 2 2" xfId="15345" xr:uid="{99CA3391-A7E8-4EB7-B09E-00201FED4A32}"/>
    <cellStyle name="Normal 8 2 2 2 2 2 6 2 3" xfId="23773" xr:uid="{4CDC20A5-3064-4FA1-AA26-CEF802164B20}"/>
    <cellStyle name="Normal 8 2 2 2 2 2 6 3" xfId="11127" xr:uid="{FCA81132-7C28-47D7-8FC9-3F8169AD8B81}"/>
    <cellStyle name="Normal 8 2 2 2 2 2 6 4" xfId="19556" xr:uid="{0E5F0DC9-7F05-4070-8CAF-E592E3C2F23B}"/>
    <cellStyle name="Normal 8 2 2 2 2 2 7" xfId="4851" xr:uid="{00000000-0005-0000-0000-0000091C0000}"/>
    <cellStyle name="Normal 8 2 2 2 2 2 7 2" xfId="13280" xr:uid="{CA8222E4-440C-4B46-B1E3-A74DE2FA529E}"/>
    <cellStyle name="Normal 8 2 2 2 2 2 7 3" xfId="21708" xr:uid="{A053163C-BDC0-45C5-95DD-A34A11B215E5}"/>
    <cellStyle name="Normal 8 2 2 2 2 2 8" xfId="9062" xr:uid="{9200E5AC-3E1F-47D2-AD7C-65F83AC5EF53}"/>
    <cellStyle name="Normal 8 2 2 2 2 2 9" xfId="17491" xr:uid="{B7B9BDBF-5650-4A8F-8B0A-FEAB615A9255}"/>
    <cellStyle name="Normal 8 2 2 2 2 3" xfId="950" xr:uid="{00000000-0005-0000-0000-00000A1C0000}"/>
    <cellStyle name="Normal 8 2 2 2 2 3 2" xfId="3184" xr:uid="{00000000-0005-0000-0000-00000B1C0000}"/>
    <cellStyle name="Normal 8 2 2 2 2 3 2 2" xfId="7408" xr:uid="{00000000-0005-0000-0000-00000C1C0000}"/>
    <cellStyle name="Normal 8 2 2 2 2 3 2 2 2" xfId="15837" xr:uid="{55131BD8-FB00-4603-8F66-2DD4A82DB3BD}"/>
    <cellStyle name="Normal 8 2 2 2 2 3 2 2 3" xfId="24265" xr:uid="{C0174643-204C-48C0-BE92-63FFE740AF6C}"/>
    <cellStyle name="Normal 8 2 2 2 2 3 2 3" xfId="11619" xr:uid="{8DE53A75-2205-4741-844E-83B440DE5A18}"/>
    <cellStyle name="Normal 8 2 2 2 2 3 2 4" xfId="20048" xr:uid="{373CDAFA-1E00-4777-AEB7-1D39BBF3141F}"/>
    <cellStyle name="Normal 8 2 2 2 2 3 3" xfId="5263" xr:uid="{00000000-0005-0000-0000-00000D1C0000}"/>
    <cellStyle name="Normal 8 2 2 2 2 3 3 2" xfId="13692" xr:uid="{971003AA-5AFF-42CC-8743-B6BA85F29CAC}"/>
    <cellStyle name="Normal 8 2 2 2 2 3 3 3" xfId="22120" xr:uid="{3213F7E6-7FB7-4377-BD69-7CB62A00C9DC}"/>
    <cellStyle name="Normal 8 2 2 2 2 3 4" xfId="9474" xr:uid="{1DFAF219-8618-4B63-BB45-388E092BC49D}"/>
    <cellStyle name="Normal 8 2 2 2 2 3 5" xfId="17903" xr:uid="{0CF0EA3C-D33E-4C0B-AB93-3379FAF2DF5B}"/>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2 2 2" xfId="16250" xr:uid="{D291A0A6-DDEC-4835-ADEE-FE4224DFB5E0}"/>
    <cellStyle name="Normal 8 2 2 2 2 4 2 2 3" xfId="24678" xr:uid="{872AFECF-6141-4DDB-A477-B28C132B7312}"/>
    <cellStyle name="Normal 8 2 2 2 2 4 2 3" xfId="12032" xr:uid="{87B7F8ED-64F0-4C42-8639-ADFAFCD775B6}"/>
    <cellStyle name="Normal 8 2 2 2 2 4 2 4" xfId="20461" xr:uid="{63EAC855-2E2B-48F5-B29F-871F0BEFBA7D}"/>
    <cellStyle name="Normal 8 2 2 2 2 4 3" xfId="5676" xr:uid="{00000000-0005-0000-0000-0000111C0000}"/>
    <cellStyle name="Normal 8 2 2 2 2 4 3 2" xfId="14105" xr:uid="{1D94BDE1-BBBE-4EE5-B21F-F25169258339}"/>
    <cellStyle name="Normal 8 2 2 2 2 4 3 3" xfId="22533" xr:uid="{39D49A13-4AE4-4440-85DD-A0F3525DF3A3}"/>
    <cellStyle name="Normal 8 2 2 2 2 4 4" xfId="9887" xr:uid="{786407BF-478F-48A1-9097-1A19CF94099D}"/>
    <cellStyle name="Normal 8 2 2 2 2 4 5" xfId="18316" xr:uid="{BA66D052-9D2E-4489-A4F7-09FFBAD531E1}"/>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2 2 2" xfId="16663" xr:uid="{CA162FE1-1C0C-481E-B444-23E98E9F2479}"/>
    <cellStyle name="Normal 8 2 2 2 2 5 2 2 3" xfId="25091" xr:uid="{B3163857-C4AB-406E-9714-DD0D1BAF3E92}"/>
    <cellStyle name="Normal 8 2 2 2 2 5 2 3" xfId="12445" xr:uid="{7F74AF12-5D27-474A-8255-CDBC6E039816}"/>
    <cellStyle name="Normal 8 2 2 2 2 5 2 4" xfId="20874" xr:uid="{E5721375-CE03-4F9F-B1B2-2378BCB054BE}"/>
    <cellStyle name="Normal 8 2 2 2 2 5 3" xfId="6089" xr:uid="{00000000-0005-0000-0000-0000151C0000}"/>
    <cellStyle name="Normal 8 2 2 2 2 5 3 2" xfId="14518" xr:uid="{407F051F-233A-40DB-839E-EEAB18311EF9}"/>
    <cellStyle name="Normal 8 2 2 2 2 5 3 3" xfId="22946" xr:uid="{9F14D672-A6D2-46B4-84D0-208B57DD0050}"/>
    <cellStyle name="Normal 8 2 2 2 2 5 4" xfId="10300" xr:uid="{32409D0D-2577-447F-9B44-CBEF70946AB3}"/>
    <cellStyle name="Normal 8 2 2 2 2 5 5" xfId="18729" xr:uid="{EE7F0056-30E1-4ABB-902A-A3F6B6FC2F7C}"/>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2 2 2" xfId="17076" xr:uid="{B23F8CB6-7F91-4F56-A898-993981E97E98}"/>
    <cellStyle name="Normal 8 2 2 2 2 6 2 2 3" xfId="25504" xr:uid="{A07F1FC0-3BB6-40BA-9E75-B4C22B3C7091}"/>
    <cellStyle name="Normal 8 2 2 2 2 6 2 3" xfId="12858" xr:uid="{45047ED8-AFDA-40DF-A454-BE1A03B07BAD}"/>
    <cellStyle name="Normal 8 2 2 2 2 6 2 4" xfId="21287" xr:uid="{FE9E85FD-8E34-49FF-9BA1-4A41A6EE4688}"/>
    <cellStyle name="Normal 8 2 2 2 2 6 3" xfId="6502" xr:uid="{00000000-0005-0000-0000-0000191C0000}"/>
    <cellStyle name="Normal 8 2 2 2 2 6 3 2" xfId="14931" xr:uid="{D25BB495-09DA-472C-B30C-878A37A8D4AC}"/>
    <cellStyle name="Normal 8 2 2 2 2 6 3 3" xfId="23359" xr:uid="{DC168602-2555-4816-AF4F-A1A4CD32ACC4}"/>
    <cellStyle name="Normal 8 2 2 2 2 6 4" xfId="10713" xr:uid="{DDEE3557-411B-4999-96EF-26CDDDA498D4}"/>
    <cellStyle name="Normal 8 2 2 2 2 6 5" xfId="19142" xr:uid="{FCF1D83A-B923-4510-A2C0-FF239CA36ED2}"/>
    <cellStyle name="Normal 8 2 2 2 2 7" xfId="2630" xr:uid="{00000000-0005-0000-0000-00001A1C0000}"/>
    <cellStyle name="Normal 8 2 2 2 2 7 2" xfId="6915" xr:uid="{00000000-0005-0000-0000-00001B1C0000}"/>
    <cellStyle name="Normal 8 2 2 2 2 7 2 2" xfId="15344" xr:uid="{59076891-DD13-4DE7-9ABE-4AC4B11769A2}"/>
    <cellStyle name="Normal 8 2 2 2 2 7 2 3" xfId="23772" xr:uid="{24654EC8-4922-458B-9A63-3E73316CC223}"/>
    <cellStyle name="Normal 8 2 2 2 2 7 3" xfId="11126" xr:uid="{C9102A1B-89D8-46AF-BE55-B6FA176E3967}"/>
    <cellStyle name="Normal 8 2 2 2 2 7 4" xfId="19555" xr:uid="{79F17874-53E6-4DEA-BB70-57357154ED44}"/>
    <cellStyle name="Normal 8 2 2 2 2 8" xfId="4850" xr:uid="{00000000-0005-0000-0000-00001C1C0000}"/>
    <cellStyle name="Normal 8 2 2 2 2 8 2" xfId="13279" xr:uid="{8F777FB0-4067-49D2-908E-7B33B958819B}"/>
    <cellStyle name="Normal 8 2 2 2 2 8 3" xfId="21707" xr:uid="{D90F425D-1800-40DE-AB30-AE3B4C5B9E74}"/>
    <cellStyle name="Normal 8 2 2 2 2 9" xfId="9061" xr:uid="{11D4CCFA-2D98-484C-9B63-F42A86F696E4}"/>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2 2 2" xfId="15839" xr:uid="{F3219C34-808D-49DE-9CAD-8B702C4538AA}"/>
    <cellStyle name="Normal 8 2 2 2 3 2 2 2 3" xfId="24267" xr:uid="{4DD9BEE8-35A4-4F32-8349-2615F4AA63B7}"/>
    <cellStyle name="Normal 8 2 2 2 3 2 2 3" xfId="11621" xr:uid="{91E5AB4E-9DD1-43A9-AD0F-088DD7D80040}"/>
    <cellStyle name="Normal 8 2 2 2 3 2 2 4" xfId="20050" xr:uid="{2D4FE1E2-5D7C-4343-ACC9-5F245A76990F}"/>
    <cellStyle name="Normal 8 2 2 2 3 2 3" xfId="5265" xr:uid="{00000000-0005-0000-0000-0000211C0000}"/>
    <cellStyle name="Normal 8 2 2 2 3 2 3 2" xfId="13694" xr:uid="{2E1BB860-68BA-4DAE-A3BF-4AE4E391BB6E}"/>
    <cellStyle name="Normal 8 2 2 2 3 2 3 3" xfId="22122" xr:uid="{A5891E4C-56DE-4FAE-8CE7-5E2BEC0BF04C}"/>
    <cellStyle name="Normal 8 2 2 2 3 2 4" xfId="9476" xr:uid="{25F00AC9-1DAE-4466-86C5-F1129BE3ED0D}"/>
    <cellStyle name="Normal 8 2 2 2 3 2 5" xfId="17905" xr:uid="{6A2C72F3-4505-4C5C-A596-1B35A22FF724}"/>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2 2 2" xfId="16252" xr:uid="{A5E023E0-2051-4E3E-B813-AA2EA8BB5D96}"/>
    <cellStyle name="Normal 8 2 2 2 3 3 2 2 3" xfId="24680" xr:uid="{66CCEC85-8930-425A-A89B-B670169F14E8}"/>
    <cellStyle name="Normal 8 2 2 2 3 3 2 3" xfId="12034" xr:uid="{E565459E-4CEB-4FA6-9E6D-93925CDB0BAB}"/>
    <cellStyle name="Normal 8 2 2 2 3 3 2 4" xfId="20463" xr:uid="{60CD3259-A7A7-440E-8295-93B90A4926CC}"/>
    <cellStyle name="Normal 8 2 2 2 3 3 3" xfId="5678" xr:uid="{00000000-0005-0000-0000-0000251C0000}"/>
    <cellStyle name="Normal 8 2 2 2 3 3 3 2" xfId="14107" xr:uid="{629AED19-1989-442B-B0CE-58973B7DF4AD}"/>
    <cellStyle name="Normal 8 2 2 2 3 3 3 3" xfId="22535" xr:uid="{B86B8F30-4EDE-4B74-965E-1EA788C38C96}"/>
    <cellStyle name="Normal 8 2 2 2 3 3 4" xfId="9889" xr:uid="{980ADB66-9AC5-4497-A56F-08A4F359E971}"/>
    <cellStyle name="Normal 8 2 2 2 3 3 5" xfId="18318" xr:uid="{81EA1637-A07F-471F-AF7F-224724D3E2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2 2 2" xfId="16665" xr:uid="{E6CB22CD-7F4C-4D40-A143-8FF48972A230}"/>
    <cellStyle name="Normal 8 2 2 2 3 4 2 2 3" xfId="25093" xr:uid="{5E1E7097-B1DA-4713-BB7C-16B0D92FC1D9}"/>
    <cellStyle name="Normal 8 2 2 2 3 4 2 3" xfId="12447" xr:uid="{5498F7D6-71D0-4BAE-BEB0-2A36C8050C49}"/>
    <cellStyle name="Normal 8 2 2 2 3 4 2 4" xfId="20876" xr:uid="{3631EF83-87E9-4D64-B612-D802088FC14A}"/>
    <cellStyle name="Normal 8 2 2 2 3 4 3" xfId="6091" xr:uid="{00000000-0005-0000-0000-0000291C0000}"/>
    <cellStyle name="Normal 8 2 2 2 3 4 3 2" xfId="14520" xr:uid="{05AC8B4F-2B57-4C57-B818-8BB68C5B9C58}"/>
    <cellStyle name="Normal 8 2 2 2 3 4 3 3" xfId="22948" xr:uid="{5A8C0315-BA16-448B-B385-328ED1D6C87D}"/>
    <cellStyle name="Normal 8 2 2 2 3 4 4" xfId="10302" xr:uid="{9C277139-FBC2-4E61-AEC0-3C0A53C7AC01}"/>
    <cellStyle name="Normal 8 2 2 2 3 4 5" xfId="18731" xr:uid="{AD6375D9-56FB-435D-80F9-4C243292C9A2}"/>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2 2 2" xfId="17078" xr:uid="{8BB2D707-0BD6-42C4-91DB-9FFA13AF2B26}"/>
    <cellStyle name="Normal 8 2 2 2 3 5 2 2 3" xfId="25506" xr:uid="{2FA6E66A-5247-4EFE-B912-77630DAA999F}"/>
    <cellStyle name="Normal 8 2 2 2 3 5 2 3" xfId="12860" xr:uid="{BE199F65-EBEC-46C5-B34C-0BB709204A72}"/>
    <cellStyle name="Normal 8 2 2 2 3 5 2 4" xfId="21289" xr:uid="{52D0CBB5-C003-49F6-B7BA-1CFFF239DDAA}"/>
    <cellStyle name="Normal 8 2 2 2 3 5 3" xfId="6504" xr:uid="{00000000-0005-0000-0000-00002D1C0000}"/>
    <cellStyle name="Normal 8 2 2 2 3 5 3 2" xfId="14933" xr:uid="{BCFE761C-D2AC-4390-A5F7-75E4E5BD409D}"/>
    <cellStyle name="Normal 8 2 2 2 3 5 3 3" xfId="23361" xr:uid="{E1E6446F-1ED4-418D-9115-5087853DB981}"/>
    <cellStyle name="Normal 8 2 2 2 3 5 4" xfId="10715" xr:uid="{9FAF8A18-10BE-40A8-9602-0542D5C87283}"/>
    <cellStyle name="Normal 8 2 2 2 3 5 5" xfId="19144" xr:uid="{73836499-9292-4003-A445-8F5FD8C7EC33}"/>
    <cellStyle name="Normal 8 2 2 2 3 6" xfId="2632" xr:uid="{00000000-0005-0000-0000-00002E1C0000}"/>
    <cellStyle name="Normal 8 2 2 2 3 6 2" xfId="6917" xr:uid="{00000000-0005-0000-0000-00002F1C0000}"/>
    <cellStyle name="Normal 8 2 2 2 3 6 2 2" xfId="15346" xr:uid="{B166663D-4A3E-4AD9-8161-B7C9E38883B6}"/>
    <cellStyle name="Normal 8 2 2 2 3 6 2 3" xfId="23774" xr:uid="{6D9A3FB6-3046-4EDE-9196-1E784F272D33}"/>
    <cellStyle name="Normal 8 2 2 2 3 6 3" xfId="11128" xr:uid="{2E9F242B-41A1-4778-B150-8E3022902B21}"/>
    <cellStyle name="Normal 8 2 2 2 3 6 4" xfId="19557" xr:uid="{642A8BA2-B683-4AC8-B3F0-7251CA88296E}"/>
    <cellStyle name="Normal 8 2 2 2 3 7" xfId="4852" xr:uid="{00000000-0005-0000-0000-0000301C0000}"/>
    <cellStyle name="Normal 8 2 2 2 3 7 2" xfId="13281" xr:uid="{A29D7F39-D816-469D-9DA8-C117F25B29D2}"/>
    <cellStyle name="Normal 8 2 2 2 3 7 3" xfId="21709" xr:uid="{65964A2B-4B7D-4D90-A003-1D82B00D4B72}"/>
    <cellStyle name="Normal 8 2 2 2 3 8" xfId="9063" xr:uid="{D95BA0F4-ED45-489F-99E2-D95E3679AB04}"/>
    <cellStyle name="Normal 8 2 2 2 3 9" xfId="17492" xr:uid="{30FD8C09-F2CE-473F-AB45-81B9FA2FE46B}"/>
    <cellStyle name="Normal 8 2 2 2 4" xfId="949" xr:uid="{00000000-0005-0000-0000-0000311C0000}"/>
    <cellStyle name="Normal 8 2 2 2 4 2" xfId="3183" xr:uid="{00000000-0005-0000-0000-0000321C0000}"/>
    <cellStyle name="Normal 8 2 2 2 4 2 2" xfId="7407" xr:uid="{00000000-0005-0000-0000-0000331C0000}"/>
    <cellStyle name="Normal 8 2 2 2 4 2 2 2" xfId="15836" xr:uid="{B2C6B003-5CC6-4115-8313-D819D4441F0A}"/>
    <cellStyle name="Normal 8 2 2 2 4 2 2 3" xfId="24264" xr:uid="{70A0E895-6C5A-4074-B4F9-3E2D993A8466}"/>
    <cellStyle name="Normal 8 2 2 2 4 2 3" xfId="11618" xr:uid="{0A41DC11-5BDD-47B6-8A49-0B14DC2F38AD}"/>
    <cellStyle name="Normal 8 2 2 2 4 2 4" xfId="20047" xr:uid="{6CE6688E-5BD0-463F-97C5-1538E7A2F655}"/>
    <cellStyle name="Normal 8 2 2 2 4 3" xfId="5262" xr:uid="{00000000-0005-0000-0000-0000341C0000}"/>
    <cellStyle name="Normal 8 2 2 2 4 3 2" xfId="13691" xr:uid="{0B33EFCB-F603-474F-B35C-CDE0904B6FAA}"/>
    <cellStyle name="Normal 8 2 2 2 4 3 3" xfId="22119" xr:uid="{B3791821-5771-4D0A-A82F-A1E17CF0C6CE}"/>
    <cellStyle name="Normal 8 2 2 2 4 4" xfId="9473" xr:uid="{BC6170BD-38C9-4F49-B5AC-02D9D9E6F41E}"/>
    <cellStyle name="Normal 8 2 2 2 4 5" xfId="17902" xr:uid="{3760D7C6-C9D0-4A87-9F03-5DD695032128}"/>
    <cellStyle name="Normal 8 2 2 2 5" xfId="1366" xr:uid="{00000000-0005-0000-0000-0000351C0000}"/>
    <cellStyle name="Normal 8 2 2 2 5 2" xfId="3596" xr:uid="{00000000-0005-0000-0000-0000361C0000}"/>
    <cellStyle name="Normal 8 2 2 2 5 2 2" xfId="7820" xr:uid="{00000000-0005-0000-0000-0000371C0000}"/>
    <cellStyle name="Normal 8 2 2 2 5 2 2 2" xfId="16249" xr:uid="{6C522B4B-06F3-42DB-94BE-E902FC34595F}"/>
    <cellStyle name="Normal 8 2 2 2 5 2 2 3" xfId="24677" xr:uid="{F59924F9-B60B-4596-82DC-7B7E6E5F6EC8}"/>
    <cellStyle name="Normal 8 2 2 2 5 2 3" xfId="12031" xr:uid="{AC52682E-038E-4B99-8EFE-F144635FBAB0}"/>
    <cellStyle name="Normal 8 2 2 2 5 2 4" xfId="20460" xr:uid="{52553523-85DE-40EA-9645-34556A0EF593}"/>
    <cellStyle name="Normal 8 2 2 2 5 3" xfId="5675" xr:uid="{00000000-0005-0000-0000-0000381C0000}"/>
    <cellStyle name="Normal 8 2 2 2 5 3 2" xfId="14104" xr:uid="{263C5A67-4D07-4609-85CD-71EABB96B839}"/>
    <cellStyle name="Normal 8 2 2 2 5 3 3" xfId="22532" xr:uid="{9BFAFC6C-D510-49FE-9C5A-FFE5D4B8454D}"/>
    <cellStyle name="Normal 8 2 2 2 5 4" xfId="9886" xr:uid="{895D7703-4502-42DC-9DD3-A12D9841DB89}"/>
    <cellStyle name="Normal 8 2 2 2 5 5" xfId="18315" xr:uid="{C3E44378-37A5-44B0-9859-430DEA301B41}"/>
    <cellStyle name="Normal 8 2 2 2 6" xfId="1779" xr:uid="{00000000-0005-0000-0000-0000391C0000}"/>
    <cellStyle name="Normal 8 2 2 2 6 2" xfId="4009" xr:uid="{00000000-0005-0000-0000-00003A1C0000}"/>
    <cellStyle name="Normal 8 2 2 2 6 2 2" xfId="8233" xr:uid="{00000000-0005-0000-0000-00003B1C0000}"/>
    <cellStyle name="Normal 8 2 2 2 6 2 2 2" xfId="16662" xr:uid="{E7EAF4E8-1CFF-424A-8BF8-E6059330F857}"/>
    <cellStyle name="Normal 8 2 2 2 6 2 2 3" xfId="25090" xr:uid="{E5037143-BA71-43E5-A30C-7DB80AF34AC0}"/>
    <cellStyle name="Normal 8 2 2 2 6 2 3" xfId="12444" xr:uid="{30117EC4-B9BB-44C4-994C-F86229D4E125}"/>
    <cellStyle name="Normal 8 2 2 2 6 2 4" xfId="20873" xr:uid="{1E3D7125-31A0-4D07-B419-F228CCE4CA53}"/>
    <cellStyle name="Normal 8 2 2 2 6 3" xfId="6088" xr:uid="{00000000-0005-0000-0000-00003C1C0000}"/>
    <cellStyle name="Normal 8 2 2 2 6 3 2" xfId="14517" xr:uid="{93A1C593-A18C-40C2-9B58-0105507E49EE}"/>
    <cellStyle name="Normal 8 2 2 2 6 3 3" xfId="22945" xr:uid="{B1EEA7D8-9CC7-476C-A13C-EFE01A0CF4D0}"/>
    <cellStyle name="Normal 8 2 2 2 6 4" xfId="10299" xr:uid="{DA53B1EF-0380-4C73-B11F-A6EB18802D43}"/>
    <cellStyle name="Normal 8 2 2 2 6 5" xfId="18728" xr:uid="{A0A85E40-D5F5-4123-BABE-EFA84D6C8E8E}"/>
    <cellStyle name="Normal 8 2 2 2 7" xfId="2193" xr:uid="{00000000-0005-0000-0000-00003D1C0000}"/>
    <cellStyle name="Normal 8 2 2 2 7 2" xfId="4422" xr:uid="{00000000-0005-0000-0000-00003E1C0000}"/>
    <cellStyle name="Normal 8 2 2 2 7 2 2" xfId="8646" xr:uid="{00000000-0005-0000-0000-00003F1C0000}"/>
    <cellStyle name="Normal 8 2 2 2 7 2 2 2" xfId="17075" xr:uid="{C4F623F9-4DA6-41FE-B362-D770295FF9D7}"/>
    <cellStyle name="Normal 8 2 2 2 7 2 2 3" xfId="25503" xr:uid="{4293CC05-73F5-423C-B0B3-D87CA2B62AC1}"/>
    <cellStyle name="Normal 8 2 2 2 7 2 3" xfId="12857" xr:uid="{E4979075-9404-4614-A9C3-D2C3553364A2}"/>
    <cellStyle name="Normal 8 2 2 2 7 2 4" xfId="21286" xr:uid="{81227846-DB6F-4BE0-944E-E9B7883790C4}"/>
    <cellStyle name="Normal 8 2 2 2 7 3" xfId="6501" xr:uid="{00000000-0005-0000-0000-0000401C0000}"/>
    <cellStyle name="Normal 8 2 2 2 7 3 2" xfId="14930" xr:uid="{44574F59-0454-42DE-B1F4-088E481C674B}"/>
    <cellStyle name="Normal 8 2 2 2 7 3 3" xfId="23358" xr:uid="{7E52FE8B-7BDC-45D0-950D-B484BC53CDEB}"/>
    <cellStyle name="Normal 8 2 2 2 7 4" xfId="10712" xr:uid="{6093A35E-60A2-4836-B06A-072132214613}"/>
    <cellStyle name="Normal 8 2 2 2 7 5" xfId="19141" xr:uid="{D472051E-275F-41D0-B015-C7CE7FE6058E}"/>
    <cellStyle name="Normal 8 2 2 2 8" xfId="2629" xr:uid="{00000000-0005-0000-0000-0000411C0000}"/>
    <cellStyle name="Normal 8 2 2 2 8 2" xfId="6914" xr:uid="{00000000-0005-0000-0000-0000421C0000}"/>
    <cellStyle name="Normal 8 2 2 2 8 2 2" xfId="15343" xr:uid="{0FAF5147-E6AB-4190-8688-11B74EBC9D24}"/>
    <cellStyle name="Normal 8 2 2 2 8 2 3" xfId="23771" xr:uid="{C9E105B4-3A97-45B6-AF84-A44B08EC7DE2}"/>
    <cellStyle name="Normal 8 2 2 2 8 3" xfId="11125" xr:uid="{000D2BB7-AE07-46BC-8F99-821015A0ECCE}"/>
    <cellStyle name="Normal 8 2 2 2 8 4" xfId="19554" xr:uid="{31B4A485-3779-4C2D-9587-6B38E1E43ADB}"/>
    <cellStyle name="Normal 8 2 2 2 9" xfId="4849" xr:uid="{00000000-0005-0000-0000-0000431C0000}"/>
    <cellStyle name="Normal 8 2 2 2 9 2" xfId="13278" xr:uid="{9D0EFDD3-DEFA-4E2B-8CCE-AF94DA946BE6}"/>
    <cellStyle name="Normal 8 2 2 2 9 3" xfId="21706" xr:uid="{9F81252F-F875-41F2-97DC-8B81F46480F4}"/>
    <cellStyle name="Normal 8 2 2 3" xfId="485" xr:uid="{00000000-0005-0000-0000-0000441C0000}"/>
    <cellStyle name="Normal 8 2 2 3 10" xfId="17493" xr:uid="{68E3D80D-59DA-41AF-AEC7-7AE70562BA27}"/>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2 2 2" xfId="15841" xr:uid="{319AD8EB-9033-44AA-953C-80B313AC3084}"/>
    <cellStyle name="Normal 8 2 2 3 2 2 2 2 3" xfId="24269" xr:uid="{85F4A7CE-7BE9-4970-BBF0-EDCBE5C68D1A}"/>
    <cellStyle name="Normal 8 2 2 3 2 2 2 3" xfId="11623" xr:uid="{42C9A702-5937-451B-A1C1-91E03D2F9BA0}"/>
    <cellStyle name="Normal 8 2 2 3 2 2 2 4" xfId="20052" xr:uid="{68D3A2C2-3AB3-4BEC-9381-2C4779F7D75D}"/>
    <cellStyle name="Normal 8 2 2 3 2 2 3" xfId="5267" xr:uid="{00000000-0005-0000-0000-0000491C0000}"/>
    <cellStyle name="Normal 8 2 2 3 2 2 3 2" xfId="13696" xr:uid="{0DC4AF68-AAF7-4985-A610-65BEC3625D46}"/>
    <cellStyle name="Normal 8 2 2 3 2 2 3 3" xfId="22124" xr:uid="{E019CA73-43A0-49A0-930C-555CEB32EAAF}"/>
    <cellStyle name="Normal 8 2 2 3 2 2 4" xfId="9478" xr:uid="{1F3D38F0-F549-4822-BB41-DF2284B60E33}"/>
    <cellStyle name="Normal 8 2 2 3 2 2 5" xfId="17907" xr:uid="{760EEB78-E341-4737-94CE-D2CAE5CB2C46}"/>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2 2 2" xfId="16254" xr:uid="{433140C0-0863-484C-BEBA-C2F9DDF3B325}"/>
    <cellStyle name="Normal 8 2 2 3 2 3 2 2 3" xfId="24682" xr:uid="{69C080A5-86B1-499B-925F-C38FFCEE0415}"/>
    <cellStyle name="Normal 8 2 2 3 2 3 2 3" xfId="12036" xr:uid="{9530CD48-32D4-4482-8B91-AA0B23F39861}"/>
    <cellStyle name="Normal 8 2 2 3 2 3 2 4" xfId="20465" xr:uid="{E2F7E228-B9E5-4D53-997E-4D8741CF8444}"/>
    <cellStyle name="Normal 8 2 2 3 2 3 3" xfId="5680" xr:uid="{00000000-0005-0000-0000-00004D1C0000}"/>
    <cellStyle name="Normal 8 2 2 3 2 3 3 2" xfId="14109" xr:uid="{507B556F-357E-4E1E-8A13-959B01EADDE6}"/>
    <cellStyle name="Normal 8 2 2 3 2 3 3 3" xfId="22537" xr:uid="{7DCD803F-EA43-4B1E-A571-FC97B809E149}"/>
    <cellStyle name="Normal 8 2 2 3 2 3 4" xfId="9891" xr:uid="{C80F8B9C-8387-461C-B95B-4D0AD9FF6186}"/>
    <cellStyle name="Normal 8 2 2 3 2 3 5" xfId="18320" xr:uid="{0490FA0C-045B-448A-804B-49B98D61CD66}"/>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2 2 2" xfId="16667" xr:uid="{62E146EF-6C84-4D2C-A684-30A5416AACFC}"/>
    <cellStyle name="Normal 8 2 2 3 2 4 2 2 3" xfId="25095" xr:uid="{296759BC-09AD-425D-829C-8F657F7B90F1}"/>
    <cellStyle name="Normal 8 2 2 3 2 4 2 3" xfId="12449" xr:uid="{61C2C8C7-8DD6-441C-9C51-475BEE91505D}"/>
    <cellStyle name="Normal 8 2 2 3 2 4 2 4" xfId="20878" xr:uid="{F12607F5-ED5D-4B86-ADAF-A71208EA9B03}"/>
    <cellStyle name="Normal 8 2 2 3 2 4 3" xfId="6093" xr:uid="{00000000-0005-0000-0000-0000511C0000}"/>
    <cellStyle name="Normal 8 2 2 3 2 4 3 2" xfId="14522" xr:uid="{4BC9C41E-2FC5-4F51-82C7-B028E5B60970}"/>
    <cellStyle name="Normal 8 2 2 3 2 4 3 3" xfId="22950" xr:uid="{F37DD00D-A79F-4B60-AAE3-37176EB6800F}"/>
    <cellStyle name="Normal 8 2 2 3 2 4 4" xfId="10304" xr:uid="{E803F856-3F33-4B5C-836D-5E8453F13DF7}"/>
    <cellStyle name="Normal 8 2 2 3 2 4 5" xfId="18733" xr:uid="{A5874F7B-E1E8-41BD-BDF7-3F233AC77D0A}"/>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2 2 2" xfId="17080" xr:uid="{057FC49D-4B19-488B-A0A1-C8165E43A971}"/>
    <cellStyle name="Normal 8 2 2 3 2 5 2 2 3" xfId="25508" xr:uid="{C7C14635-15E9-448F-B3E9-B9E9CEEDFDE2}"/>
    <cellStyle name="Normal 8 2 2 3 2 5 2 3" xfId="12862" xr:uid="{7920B06D-EC6C-4D24-A1EA-5D25DB1DC66D}"/>
    <cellStyle name="Normal 8 2 2 3 2 5 2 4" xfId="21291" xr:uid="{A1E49D5D-F2E5-4CD8-AF33-FE7C16F72CC1}"/>
    <cellStyle name="Normal 8 2 2 3 2 5 3" xfId="6506" xr:uid="{00000000-0005-0000-0000-0000551C0000}"/>
    <cellStyle name="Normal 8 2 2 3 2 5 3 2" xfId="14935" xr:uid="{8B195499-20CF-498A-A488-853EBF887B5F}"/>
    <cellStyle name="Normal 8 2 2 3 2 5 3 3" xfId="23363" xr:uid="{A3C7777F-1EFB-44D9-8568-ECB5E2DA264B}"/>
    <cellStyle name="Normal 8 2 2 3 2 5 4" xfId="10717" xr:uid="{CB00217D-C776-490B-9322-B732776B3BB5}"/>
    <cellStyle name="Normal 8 2 2 3 2 5 5" xfId="19146" xr:uid="{F98EDBC9-C1FF-4D2F-AF35-B8A01923C3B0}"/>
    <cellStyle name="Normal 8 2 2 3 2 6" xfId="2634" xr:uid="{00000000-0005-0000-0000-0000561C0000}"/>
    <cellStyle name="Normal 8 2 2 3 2 6 2" xfId="6919" xr:uid="{00000000-0005-0000-0000-0000571C0000}"/>
    <cellStyle name="Normal 8 2 2 3 2 6 2 2" xfId="15348" xr:uid="{E3C2D7CE-03A5-4EE8-AC83-438D73733E2D}"/>
    <cellStyle name="Normal 8 2 2 3 2 6 2 3" xfId="23776" xr:uid="{589D6391-5F15-4272-AFB2-B694605CEE18}"/>
    <cellStyle name="Normal 8 2 2 3 2 6 3" xfId="11130" xr:uid="{1498CFCF-2593-4D34-9C2C-9861C349ABB4}"/>
    <cellStyle name="Normal 8 2 2 3 2 6 4" xfId="19559" xr:uid="{4C76BB32-34EC-4654-95CD-9D84619C0618}"/>
    <cellStyle name="Normal 8 2 2 3 2 7" xfId="4854" xr:uid="{00000000-0005-0000-0000-0000581C0000}"/>
    <cellStyle name="Normal 8 2 2 3 2 7 2" xfId="13283" xr:uid="{D2E85ED6-04C3-4B69-8940-F215312E392E}"/>
    <cellStyle name="Normal 8 2 2 3 2 7 3" xfId="21711" xr:uid="{EA7FFD0A-BF38-402F-8A6A-D614A6E19234}"/>
    <cellStyle name="Normal 8 2 2 3 2 8" xfId="9065" xr:uid="{1C06CADD-A38E-46CC-A99D-34B8F52443F7}"/>
    <cellStyle name="Normal 8 2 2 3 2 9" xfId="17494" xr:uid="{D5601D1A-FFCC-4C75-BE45-796A48E04A62}"/>
    <cellStyle name="Normal 8 2 2 3 3" xfId="953" xr:uid="{00000000-0005-0000-0000-0000591C0000}"/>
    <cellStyle name="Normal 8 2 2 3 3 2" xfId="3187" xr:uid="{00000000-0005-0000-0000-00005A1C0000}"/>
    <cellStyle name="Normal 8 2 2 3 3 2 2" xfId="7411" xr:uid="{00000000-0005-0000-0000-00005B1C0000}"/>
    <cellStyle name="Normal 8 2 2 3 3 2 2 2" xfId="15840" xr:uid="{E0DDB88E-3061-48BD-BD01-8EF90B700DC6}"/>
    <cellStyle name="Normal 8 2 2 3 3 2 2 3" xfId="24268" xr:uid="{9D5E71AD-8E30-4897-9BDB-58612B39C3D6}"/>
    <cellStyle name="Normal 8 2 2 3 3 2 3" xfId="11622" xr:uid="{3A962A6C-8375-42B1-B175-1C898704DF76}"/>
    <cellStyle name="Normal 8 2 2 3 3 2 4" xfId="20051" xr:uid="{0857B9DC-5D7B-4191-8392-8B748FA22517}"/>
    <cellStyle name="Normal 8 2 2 3 3 3" xfId="5266" xr:uid="{00000000-0005-0000-0000-00005C1C0000}"/>
    <cellStyle name="Normal 8 2 2 3 3 3 2" xfId="13695" xr:uid="{2AB50275-37AC-449A-92F8-8F9743B31D38}"/>
    <cellStyle name="Normal 8 2 2 3 3 3 3" xfId="22123" xr:uid="{945E6912-3C03-474F-AFCA-7E1A5FA293CF}"/>
    <cellStyle name="Normal 8 2 2 3 3 4" xfId="9477" xr:uid="{AC30946F-7C42-4D6D-B4A1-0375246E8A6D}"/>
    <cellStyle name="Normal 8 2 2 3 3 5" xfId="17906" xr:uid="{7E290AAC-2B4F-4A16-BAC2-BE7477D5FF37}"/>
    <cellStyle name="Normal 8 2 2 3 4" xfId="1370" xr:uid="{00000000-0005-0000-0000-00005D1C0000}"/>
    <cellStyle name="Normal 8 2 2 3 4 2" xfId="3600" xr:uid="{00000000-0005-0000-0000-00005E1C0000}"/>
    <cellStyle name="Normal 8 2 2 3 4 2 2" xfId="7824" xr:uid="{00000000-0005-0000-0000-00005F1C0000}"/>
    <cellStyle name="Normal 8 2 2 3 4 2 2 2" xfId="16253" xr:uid="{E6B6E917-925B-4202-8419-5071C852DE3B}"/>
    <cellStyle name="Normal 8 2 2 3 4 2 2 3" xfId="24681" xr:uid="{71BA35E2-747A-4E91-90FF-9CC1118151D9}"/>
    <cellStyle name="Normal 8 2 2 3 4 2 3" xfId="12035" xr:uid="{878F8D1A-0A97-4AF4-BEA1-C3868F62B6E0}"/>
    <cellStyle name="Normal 8 2 2 3 4 2 4" xfId="20464" xr:uid="{CFB10E42-3A9F-4BF1-8876-2065F31EABBA}"/>
    <cellStyle name="Normal 8 2 2 3 4 3" xfId="5679" xr:uid="{00000000-0005-0000-0000-0000601C0000}"/>
    <cellStyle name="Normal 8 2 2 3 4 3 2" xfId="14108" xr:uid="{3560BA77-9AF6-4CB8-861A-E1024EF3F4D4}"/>
    <cellStyle name="Normal 8 2 2 3 4 3 3" xfId="22536" xr:uid="{2428049A-285D-4E61-A537-F0CC4BE4B859}"/>
    <cellStyle name="Normal 8 2 2 3 4 4" xfId="9890" xr:uid="{541C54F8-12EB-4AFB-AEBD-B6699A96060F}"/>
    <cellStyle name="Normal 8 2 2 3 4 5" xfId="18319" xr:uid="{80407C6A-012A-47DC-A77C-AEAA5E7811CC}"/>
    <cellStyle name="Normal 8 2 2 3 5" xfId="1783" xr:uid="{00000000-0005-0000-0000-0000611C0000}"/>
    <cellStyle name="Normal 8 2 2 3 5 2" xfId="4013" xr:uid="{00000000-0005-0000-0000-0000621C0000}"/>
    <cellStyle name="Normal 8 2 2 3 5 2 2" xfId="8237" xr:uid="{00000000-0005-0000-0000-0000631C0000}"/>
    <cellStyle name="Normal 8 2 2 3 5 2 2 2" xfId="16666" xr:uid="{71EE8E6E-821D-4E79-BEB5-7ABF5CE8B5A6}"/>
    <cellStyle name="Normal 8 2 2 3 5 2 2 3" xfId="25094" xr:uid="{6279252F-4C2F-470A-88F3-902DFB4D569A}"/>
    <cellStyle name="Normal 8 2 2 3 5 2 3" xfId="12448" xr:uid="{53650338-B9BB-43DC-9513-FAA5060BAA8C}"/>
    <cellStyle name="Normal 8 2 2 3 5 2 4" xfId="20877" xr:uid="{03C855A4-6A7E-4D08-BEBA-A232AF9DA9CF}"/>
    <cellStyle name="Normal 8 2 2 3 5 3" xfId="6092" xr:uid="{00000000-0005-0000-0000-0000641C0000}"/>
    <cellStyle name="Normal 8 2 2 3 5 3 2" xfId="14521" xr:uid="{3E76D391-01FE-4E41-A28D-F40A309794A2}"/>
    <cellStyle name="Normal 8 2 2 3 5 3 3" xfId="22949" xr:uid="{22D0BDD1-6A80-425B-8DAE-5364BF6A7D0E}"/>
    <cellStyle name="Normal 8 2 2 3 5 4" xfId="10303" xr:uid="{F32F938A-9E7C-45B2-B86A-030CCF9A9248}"/>
    <cellStyle name="Normal 8 2 2 3 5 5" xfId="18732" xr:uid="{5454C85B-944F-4347-84FE-C1C924A6104A}"/>
    <cellStyle name="Normal 8 2 2 3 6" xfId="2197" xr:uid="{00000000-0005-0000-0000-0000651C0000}"/>
    <cellStyle name="Normal 8 2 2 3 6 2" xfId="4426" xr:uid="{00000000-0005-0000-0000-0000661C0000}"/>
    <cellStyle name="Normal 8 2 2 3 6 2 2" xfId="8650" xr:uid="{00000000-0005-0000-0000-0000671C0000}"/>
    <cellStyle name="Normal 8 2 2 3 6 2 2 2" xfId="17079" xr:uid="{4B908433-985B-4CA9-B2A9-3599E4CDC0C1}"/>
    <cellStyle name="Normal 8 2 2 3 6 2 2 3" xfId="25507" xr:uid="{C2977A91-319A-4949-BC44-4EC611C9123A}"/>
    <cellStyle name="Normal 8 2 2 3 6 2 3" xfId="12861" xr:uid="{57126C67-5B84-42EF-9313-EBC1226A03DB}"/>
    <cellStyle name="Normal 8 2 2 3 6 2 4" xfId="21290" xr:uid="{96B4633C-1A5F-44A0-934A-30C1F9B9F7A2}"/>
    <cellStyle name="Normal 8 2 2 3 6 3" xfId="6505" xr:uid="{00000000-0005-0000-0000-0000681C0000}"/>
    <cellStyle name="Normal 8 2 2 3 6 3 2" xfId="14934" xr:uid="{362D01CA-14FD-42B7-AC76-7359A6D6432B}"/>
    <cellStyle name="Normal 8 2 2 3 6 3 3" xfId="23362" xr:uid="{41772426-DD3E-4C1F-816B-A99C6EBE6B55}"/>
    <cellStyle name="Normal 8 2 2 3 6 4" xfId="10716" xr:uid="{77AFC78D-7619-42FF-96AF-60E0FE7DEB03}"/>
    <cellStyle name="Normal 8 2 2 3 6 5" xfId="19145" xr:uid="{FFED7B8A-EEB5-48D3-8D09-8EE29F796638}"/>
    <cellStyle name="Normal 8 2 2 3 7" xfId="2633" xr:uid="{00000000-0005-0000-0000-0000691C0000}"/>
    <cellStyle name="Normal 8 2 2 3 7 2" xfId="6918" xr:uid="{00000000-0005-0000-0000-00006A1C0000}"/>
    <cellStyle name="Normal 8 2 2 3 7 2 2" xfId="15347" xr:uid="{E4A48C07-7156-4BB5-9A67-223D2BFB6A3B}"/>
    <cellStyle name="Normal 8 2 2 3 7 2 3" xfId="23775" xr:uid="{0362BB8B-BFC7-4F82-B2CF-97D63D2A9C7D}"/>
    <cellStyle name="Normal 8 2 2 3 7 3" xfId="11129" xr:uid="{F51FC939-E509-42BB-A01E-9E27E208F38B}"/>
    <cellStyle name="Normal 8 2 2 3 7 4" xfId="19558" xr:uid="{1D1CCBB5-25F3-4D45-8C97-C45A34B8917F}"/>
    <cellStyle name="Normal 8 2 2 3 8" xfId="4853" xr:uid="{00000000-0005-0000-0000-00006B1C0000}"/>
    <cellStyle name="Normal 8 2 2 3 8 2" xfId="13282" xr:uid="{E7DC6EF0-BDA6-4D2A-BDC6-8EA6429EB8E9}"/>
    <cellStyle name="Normal 8 2 2 3 8 3" xfId="21710" xr:uid="{685C854A-5D30-4861-A2CF-760F771209D2}"/>
    <cellStyle name="Normal 8 2 2 3 9" xfId="9064" xr:uid="{28C53129-9CF3-42BD-B1B6-B365A2362529}"/>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2 2 2" xfId="15842" xr:uid="{F8799065-0587-4BA5-8EB9-7E12C1CE94C9}"/>
    <cellStyle name="Normal 8 2 2 4 2 2 2 3" xfId="24270" xr:uid="{73A77D41-8DEC-4B2D-90C8-5E05E95E5A17}"/>
    <cellStyle name="Normal 8 2 2 4 2 2 3" xfId="11624" xr:uid="{007CC82F-9712-4408-AD21-6FD09571107F}"/>
    <cellStyle name="Normal 8 2 2 4 2 2 4" xfId="20053" xr:uid="{252F52BF-2B3E-4E2F-84F7-C6B64734B3A8}"/>
    <cellStyle name="Normal 8 2 2 4 2 3" xfId="5268" xr:uid="{00000000-0005-0000-0000-0000701C0000}"/>
    <cellStyle name="Normal 8 2 2 4 2 3 2" xfId="13697" xr:uid="{3BDE1E37-36A4-4158-BD95-BD07B490CC44}"/>
    <cellStyle name="Normal 8 2 2 4 2 3 3" xfId="22125" xr:uid="{48C5FCC5-8309-4A1D-84B9-B1EBAA1535A1}"/>
    <cellStyle name="Normal 8 2 2 4 2 4" xfId="9479" xr:uid="{46F2317C-67C1-4729-B65D-5221CC8FBA0F}"/>
    <cellStyle name="Normal 8 2 2 4 2 5" xfId="17908" xr:uid="{928ABD45-8EAE-44DE-ACB0-18F1E2049E7C}"/>
    <cellStyle name="Normal 8 2 2 4 3" xfId="1372" xr:uid="{00000000-0005-0000-0000-0000711C0000}"/>
    <cellStyle name="Normal 8 2 2 4 3 2" xfId="3602" xr:uid="{00000000-0005-0000-0000-0000721C0000}"/>
    <cellStyle name="Normal 8 2 2 4 3 2 2" xfId="7826" xr:uid="{00000000-0005-0000-0000-0000731C0000}"/>
    <cellStyle name="Normal 8 2 2 4 3 2 2 2" xfId="16255" xr:uid="{A42B59E6-91D4-4816-89E8-72B242971D45}"/>
    <cellStyle name="Normal 8 2 2 4 3 2 2 3" xfId="24683" xr:uid="{A88D6877-EF29-412D-BCB4-FA9D96906042}"/>
    <cellStyle name="Normal 8 2 2 4 3 2 3" xfId="12037" xr:uid="{37217320-D15F-4AAA-BBF3-C7B3BC3D84E0}"/>
    <cellStyle name="Normal 8 2 2 4 3 2 4" xfId="20466" xr:uid="{DBA207B4-5302-44F6-9492-6B850F7170DC}"/>
    <cellStyle name="Normal 8 2 2 4 3 3" xfId="5681" xr:uid="{00000000-0005-0000-0000-0000741C0000}"/>
    <cellStyle name="Normal 8 2 2 4 3 3 2" xfId="14110" xr:uid="{F93B963E-4BAA-464B-9CD8-72599F8DBD46}"/>
    <cellStyle name="Normal 8 2 2 4 3 3 3" xfId="22538" xr:uid="{6E9BE3A7-036E-4156-B69C-AA20188F912D}"/>
    <cellStyle name="Normal 8 2 2 4 3 4" xfId="9892" xr:uid="{B68DE50D-E178-4EF4-9F79-E2A41E54FF07}"/>
    <cellStyle name="Normal 8 2 2 4 3 5" xfId="18321" xr:uid="{2B0B509C-B676-40FB-B35A-94B88FFBDD54}"/>
    <cellStyle name="Normal 8 2 2 4 4" xfId="1785" xr:uid="{00000000-0005-0000-0000-0000751C0000}"/>
    <cellStyle name="Normal 8 2 2 4 4 2" xfId="4015" xr:uid="{00000000-0005-0000-0000-0000761C0000}"/>
    <cellStyle name="Normal 8 2 2 4 4 2 2" xfId="8239" xr:uid="{00000000-0005-0000-0000-0000771C0000}"/>
    <cellStyle name="Normal 8 2 2 4 4 2 2 2" xfId="16668" xr:uid="{EC9629B9-9E59-480A-99A7-F3204C0BAB10}"/>
    <cellStyle name="Normal 8 2 2 4 4 2 2 3" xfId="25096" xr:uid="{0523F100-15D2-4759-A91F-2776DBD4A861}"/>
    <cellStyle name="Normal 8 2 2 4 4 2 3" xfId="12450" xr:uid="{103FB171-EF59-447B-885E-AB2A8FACCF77}"/>
    <cellStyle name="Normal 8 2 2 4 4 2 4" xfId="20879" xr:uid="{8287D605-CAB1-402E-8B29-96BB11722C23}"/>
    <cellStyle name="Normal 8 2 2 4 4 3" xfId="6094" xr:uid="{00000000-0005-0000-0000-0000781C0000}"/>
    <cellStyle name="Normal 8 2 2 4 4 3 2" xfId="14523" xr:uid="{5A5867FF-A306-4F95-8B31-EE5DFCD15A8B}"/>
    <cellStyle name="Normal 8 2 2 4 4 3 3" xfId="22951" xr:uid="{B7165B81-3E82-40F6-BBDA-E30A5FD621CA}"/>
    <cellStyle name="Normal 8 2 2 4 4 4" xfId="10305" xr:uid="{0D765429-CAF7-4F36-BF20-47343C08EF22}"/>
    <cellStyle name="Normal 8 2 2 4 4 5" xfId="18734" xr:uid="{6C768AFD-A54F-4611-8338-74038F986A6E}"/>
    <cellStyle name="Normal 8 2 2 4 5" xfId="2199" xr:uid="{00000000-0005-0000-0000-0000791C0000}"/>
    <cellStyle name="Normal 8 2 2 4 5 2" xfId="4428" xr:uid="{00000000-0005-0000-0000-00007A1C0000}"/>
    <cellStyle name="Normal 8 2 2 4 5 2 2" xfId="8652" xr:uid="{00000000-0005-0000-0000-00007B1C0000}"/>
    <cellStyle name="Normal 8 2 2 4 5 2 2 2" xfId="17081" xr:uid="{5645D421-8612-4D2B-A6AA-56DF2A337C8F}"/>
    <cellStyle name="Normal 8 2 2 4 5 2 2 3" xfId="25509" xr:uid="{00ACB784-343D-4513-B99D-9B25534F7F21}"/>
    <cellStyle name="Normal 8 2 2 4 5 2 3" xfId="12863" xr:uid="{2F00E611-5F05-4EBC-B2BA-011DD419D074}"/>
    <cellStyle name="Normal 8 2 2 4 5 2 4" xfId="21292" xr:uid="{7A4FAAFC-DAA2-4254-B0D7-0CE8A885BDAB}"/>
    <cellStyle name="Normal 8 2 2 4 5 3" xfId="6507" xr:uid="{00000000-0005-0000-0000-00007C1C0000}"/>
    <cellStyle name="Normal 8 2 2 4 5 3 2" xfId="14936" xr:uid="{4BC33DEA-6B4E-4CD9-9859-D1AB8DC051EA}"/>
    <cellStyle name="Normal 8 2 2 4 5 3 3" xfId="23364" xr:uid="{2E053373-64F4-40E4-8843-ED63FAAB7E8C}"/>
    <cellStyle name="Normal 8 2 2 4 5 4" xfId="10718" xr:uid="{97C8EEF5-D0A6-41F6-9F7A-22BD7D61B296}"/>
    <cellStyle name="Normal 8 2 2 4 5 5" xfId="19147" xr:uid="{D2DE9111-5A3B-47EF-ADA7-CD0DB4349EC8}"/>
    <cellStyle name="Normal 8 2 2 4 6" xfId="2635" xr:uid="{00000000-0005-0000-0000-00007D1C0000}"/>
    <cellStyle name="Normal 8 2 2 4 6 2" xfId="6920" xr:uid="{00000000-0005-0000-0000-00007E1C0000}"/>
    <cellStyle name="Normal 8 2 2 4 6 2 2" xfId="15349" xr:uid="{75137B9D-3819-46B3-8901-92755F3E2A36}"/>
    <cellStyle name="Normal 8 2 2 4 6 2 3" xfId="23777" xr:uid="{A3F8FA16-2D55-4307-9F78-B24D7A3E3BCE}"/>
    <cellStyle name="Normal 8 2 2 4 6 3" xfId="11131" xr:uid="{77447686-34FD-45B4-BC80-0FD7ABD5BEDB}"/>
    <cellStyle name="Normal 8 2 2 4 6 4" xfId="19560" xr:uid="{7FC8B36F-3004-4274-B116-E53A78C2BCA8}"/>
    <cellStyle name="Normal 8 2 2 4 7" xfId="4855" xr:uid="{00000000-0005-0000-0000-00007F1C0000}"/>
    <cellStyle name="Normal 8 2 2 4 7 2" xfId="13284" xr:uid="{EAC047AB-5CC3-4FA1-85FC-ACDF167A8140}"/>
    <cellStyle name="Normal 8 2 2 4 7 3" xfId="21712" xr:uid="{ADB3DBB3-03DE-4F14-A072-D58EE37FAF97}"/>
    <cellStyle name="Normal 8 2 2 4 8" xfId="9066" xr:uid="{A21A0C29-2BDB-4ACF-8EAB-7C4D44BCFCF8}"/>
    <cellStyle name="Normal 8 2 2 4 9" xfId="17495" xr:uid="{51E67956-28A9-4EEB-B178-FA373688F53D}"/>
    <cellStyle name="Normal 8 2 2 5" xfId="948" xr:uid="{00000000-0005-0000-0000-0000801C0000}"/>
    <cellStyle name="Normal 8 2 2 5 2" xfId="3182" xr:uid="{00000000-0005-0000-0000-0000811C0000}"/>
    <cellStyle name="Normal 8 2 2 5 2 2" xfId="7406" xr:uid="{00000000-0005-0000-0000-0000821C0000}"/>
    <cellStyle name="Normal 8 2 2 5 2 2 2" xfId="15835" xr:uid="{8298E55C-F003-4639-A300-4594BF395DE8}"/>
    <cellStyle name="Normal 8 2 2 5 2 2 3" xfId="24263" xr:uid="{C97DC07B-7D4E-443D-A08E-9FFBE79E469D}"/>
    <cellStyle name="Normal 8 2 2 5 2 3" xfId="11617" xr:uid="{56145F87-04AC-419E-96AD-6A984F9A5E76}"/>
    <cellStyle name="Normal 8 2 2 5 2 4" xfId="20046" xr:uid="{DE27106C-0C96-44E9-BADA-A51E5F8B7B9E}"/>
    <cellStyle name="Normal 8 2 2 5 3" xfId="5261" xr:uid="{00000000-0005-0000-0000-0000831C0000}"/>
    <cellStyle name="Normal 8 2 2 5 3 2" xfId="13690" xr:uid="{F39FD27D-B14E-4F79-AF8F-DB04EDAC4D2C}"/>
    <cellStyle name="Normal 8 2 2 5 3 3" xfId="22118" xr:uid="{98B44099-4321-4EE3-AF31-6AF3A10B6EB1}"/>
    <cellStyle name="Normal 8 2 2 5 4" xfId="9472" xr:uid="{ACF6DE9B-0190-4633-83D0-C8A588C1AF14}"/>
    <cellStyle name="Normal 8 2 2 5 5" xfId="17901" xr:uid="{45AB6BF2-8ECC-4299-BDCF-F7B9912CE6D1}"/>
    <cellStyle name="Normal 8 2 2 6" xfId="1365" xr:uid="{00000000-0005-0000-0000-0000841C0000}"/>
    <cellStyle name="Normal 8 2 2 6 2" xfId="3595" xr:uid="{00000000-0005-0000-0000-0000851C0000}"/>
    <cellStyle name="Normal 8 2 2 6 2 2" xfId="7819" xr:uid="{00000000-0005-0000-0000-0000861C0000}"/>
    <cellStyle name="Normal 8 2 2 6 2 2 2" xfId="16248" xr:uid="{9D18671A-3467-41D1-847D-317F21D10F1A}"/>
    <cellStyle name="Normal 8 2 2 6 2 2 3" xfId="24676" xr:uid="{4734DA80-0343-4BF6-A109-699EE5D334C0}"/>
    <cellStyle name="Normal 8 2 2 6 2 3" xfId="12030" xr:uid="{D7EBF6F2-6655-4409-8215-D06B72CFA08D}"/>
    <cellStyle name="Normal 8 2 2 6 2 4" xfId="20459" xr:uid="{DC790B3A-2D9C-4361-B710-AC0CC208BA8D}"/>
    <cellStyle name="Normal 8 2 2 6 3" xfId="5674" xr:uid="{00000000-0005-0000-0000-0000871C0000}"/>
    <cellStyle name="Normal 8 2 2 6 3 2" xfId="14103" xr:uid="{7DB01B22-82C3-4534-98E5-FC6D5A995C15}"/>
    <cellStyle name="Normal 8 2 2 6 3 3" xfId="22531" xr:uid="{16643815-CBBF-43D2-AFC9-EC8D6B36D141}"/>
    <cellStyle name="Normal 8 2 2 6 4" xfId="9885" xr:uid="{CEE6EF4D-6879-4193-B916-3FE7FC9EC55D}"/>
    <cellStyle name="Normal 8 2 2 6 5" xfId="18314" xr:uid="{A72AD628-5880-41C7-B174-4DC63EF7B1C0}"/>
    <cellStyle name="Normal 8 2 2 7" xfId="1778" xr:uid="{00000000-0005-0000-0000-0000881C0000}"/>
    <cellStyle name="Normal 8 2 2 7 2" xfId="4008" xr:uid="{00000000-0005-0000-0000-0000891C0000}"/>
    <cellStyle name="Normal 8 2 2 7 2 2" xfId="8232" xr:uid="{00000000-0005-0000-0000-00008A1C0000}"/>
    <cellStyle name="Normal 8 2 2 7 2 2 2" xfId="16661" xr:uid="{1B7BC5E8-0F5C-44B1-A0BA-70E95B5FE4E9}"/>
    <cellStyle name="Normal 8 2 2 7 2 2 3" xfId="25089" xr:uid="{990EB824-BCEE-49FB-80AB-3D1E3EBE91FC}"/>
    <cellStyle name="Normal 8 2 2 7 2 3" xfId="12443" xr:uid="{2C845141-A88B-488A-B1F9-173BB4923D55}"/>
    <cellStyle name="Normal 8 2 2 7 2 4" xfId="20872" xr:uid="{89D84B93-7E32-495C-943B-C96757CEA055}"/>
    <cellStyle name="Normal 8 2 2 7 3" xfId="6087" xr:uid="{00000000-0005-0000-0000-00008B1C0000}"/>
    <cellStyle name="Normal 8 2 2 7 3 2" xfId="14516" xr:uid="{841A6563-A0B4-4D47-9B8A-C358FD579249}"/>
    <cellStyle name="Normal 8 2 2 7 3 3" xfId="22944" xr:uid="{B45A3D75-98D0-4D8F-857D-CC0942A37899}"/>
    <cellStyle name="Normal 8 2 2 7 4" xfId="10298" xr:uid="{3F4F9695-DBDD-4F8A-86CB-597981A7E2AC}"/>
    <cellStyle name="Normal 8 2 2 7 5" xfId="18727" xr:uid="{A4419E2F-0B4A-4237-8CBA-15D3DB2DDAAC}"/>
    <cellStyle name="Normal 8 2 2 8" xfId="2192" xr:uid="{00000000-0005-0000-0000-00008C1C0000}"/>
    <cellStyle name="Normal 8 2 2 8 2" xfId="4421" xr:uid="{00000000-0005-0000-0000-00008D1C0000}"/>
    <cellStyle name="Normal 8 2 2 8 2 2" xfId="8645" xr:uid="{00000000-0005-0000-0000-00008E1C0000}"/>
    <cellStyle name="Normal 8 2 2 8 2 2 2" xfId="17074" xr:uid="{26CCC12E-08E9-46A0-A599-3189B8D1B76C}"/>
    <cellStyle name="Normal 8 2 2 8 2 2 3" xfId="25502" xr:uid="{FFAF45BF-12A0-4897-BA4D-E3A87C3EDBCE}"/>
    <cellStyle name="Normal 8 2 2 8 2 3" xfId="12856" xr:uid="{D72B41A8-9619-4142-AB9D-60A02D590823}"/>
    <cellStyle name="Normal 8 2 2 8 2 4" xfId="21285" xr:uid="{78650495-E406-4E9F-A012-1572E2728B79}"/>
    <cellStyle name="Normal 8 2 2 8 3" xfId="6500" xr:uid="{00000000-0005-0000-0000-00008F1C0000}"/>
    <cellStyle name="Normal 8 2 2 8 3 2" xfId="14929" xr:uid="{6036670F-A084-4891-8120-A37C6DBD8823}"/>
    <cellStyle name="Normal 8 2 2 8 3 3" xfId="23357" xr:uid="{78DF565E-E278-4841-BE62-BFC2A9A23DBA}"/>
    <cellStyle name="Normal 8 2 2 8 4" xfId="10711" xr:uid="{AEFD76D1-8473-4979-997E-DD44666392E8}"/>
    <cellStyle name="Normal 8 2 2 8 5" xfId="19140" xr:uid="{C747CCD2-4D15-4C3B-B32F-416CC7554694}"/>
    <cellStyle name="Normal 8 2 2 9" xfId="2628" xr:uid="{00000000-0005-0000-0000-0000901C0000}"/>
    <cellStyle name="Normal 8 2 2 9 2" xfId="6913" xr:uid="{00000000-0005-0000-0000-0000911C0000}"/>
    <cellStyle name="Normal 8 2 2 9 2 2" xfId="15342" xr:uid="{69CB017A-F48D-4897-A37C-39F51AA843A3}"/>
    <cellStyle name="Normal 8 2 2 9 2 3" xfId="23770" xr:uid="{47A2FE90-967F-47D2-94BE-D861B23A471F}"/>
    <cellStyle name="Normal 8 2 2 9 3" xfId="11124" xr:uid="{89C4CFB7-6AC5-492A-9EBD-B93F41E26AD8}"/>
    <cellStyle name="Normal 8 2 2 9 4" xfId="19553" xr:uid="{2DD47A23-3CB7-45E5-A232-E241847E41EC}"/>
    <cellStyle name="Normal 8 2 3" xfId="488" xr:uid="{00000000-0005-0000-0000-0000921C0000}"/>
    <cellStyle name="Normal 8 2 3 10" xfId="9067" xr:uid="{0FF0861E-4FD7-465F-BADA-41E5E8B1D71E}"/>
    <cellStyle name="Normal 8 2 3 11" xfId="17496" xr:uid="{2F0FB57C-4E2C-4A86-87F4-7D921E5DB2F8}"/>
    <cellStyle name="Normal 8 2 3 2" xfId="489" xr:uid="{00000000-0005-0000-0000-0000931C0000}"/>
    <cellStyle name="Normal 8 2 3 2 10" xfId="17497" xr:uid="{A9D441E4-05D3-4492-8B28-1FA4794EAB3D}"/>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2 2 2" xfId="15845" xr:uid="{0F722D3C-14A2-47DA-A24A-B5B0E31C0045}"/>
    <cellStyle name="Normal 8 2 3 2 2 2 2 2 3" xfId="24273" xr:uid="{21CCA5E0-0A18-4D27-99AA-E4DE165BA20F}"/>
    <cellStyle name="Normal 8 2 3 2 2 2 2 3" xfId="11627" xr:uid="{078A0871-D065-406C-B0AE-F14CB06E2962}"/>
    <cellStyle name="Normal 8 2 3 2 2 2 2 4" xfId="20056" xr:uid="{E1C2A737-0887-48BB-9AE4-37425D680AC3}"/>
    <cellStyle name="Normal 8 2 3 2 2 2 3" xfId="5271" xr:uid="{00000000-0005-0000-0000-0000981C0000}"/>
    <cellStyle name="Normal 8 2 3 2 2 2 3 2" xfId="13700" xr:uid="{00E722A5-B9D7-4DCF-B618-C16DDC06EBDE}"/>
    <cellStyle name="Normal 8 2 3 2 2 2 3 3" xfId="22128" xr:uid="{CA6865DB-8A8E-4907-A6B7-488FC9F7AAB6}"/>
    <cellStyle name="Normal 8 2 3 2 2 2 4" xfId="9482" xr:uid="{7193FC3D-D224-40B9-BEDC-84F89A46CFDE}"/>
    <cellStyle name="Normal 8 2 3 2 2 2 5" xfId="17911" xr:uid="{36CAC745-1382-4BEE-98D0-433FA77B114A}"/>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2 2 2" xfId="16258" xr:uid="{4B1B761B-45CA-4DE1-9D07-2D6B5081DEE1}"/>
    <cellStyle name="Normal 8 2 3 2 2 3 2 2 3" xfId="24686" xr:uid="{A5068CE7-5C1F-4D83-8B7F-A4C3D5F8DAAA}"/>
    <cellStyle name="Normal 8 2 3 2 2 3 2 3" xfId="12040" xr:uid="{5A0B2AE6-F12A-4C40-800D-507330AC4EFC}"/>
    <cellStyle name="Normal 8 2 3 2 2 3 2 4" xfId="20469" xr:uid="{EABAB0D1-D6A1-432B-8219-6EA3666968DE}"/>
    <cellStyle name="Normal 8 2 3 2 2 3 3" xfId="5684" xr:uid="{00000000-0005-0000-0000-00009C1C0000}"/>
    <cellStyle name="Normal 8 2 3 2 2 3 3 2" xfId="14113" xr:uid="{ADF4868A-0901-40A0-9D39-C39047093D57}"/>
    <cellStyle name="Normal 8 2 3 2 2 3 3 3" xfId="22541" xr:uid="{3E18B19C-0F82-499C-A5E1-A24F81101BDA}"/>
    <cellStyle name="Normal 8 2 3 2 2 3 4" xfId="9895" xr:uid="{6402ADDE-8D32-411F-82CB-EA2E47EFD9FD}"/>
    <cellStyle name="Normal 8 2 3 2 2 3 5" xfId="18324" xr:uid="{544140AF-8F13-4043-B18E-153B6B0A46FF}"/>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2 2 2" xfId="16671" xr:uid="{8723C149-FA29-4896-8C93-EC1A64379974}"/>
    <cellStyle name="Normal 8 2 3 2 2 4 2 2 3" xfId="25099" xr:uid="{074AC95B-361D-4637-89D1-329B62D8B8EB}"/>
    <cellStyle name="Normal 8 2 3 2 2 4 2 3" xfId="12453" xr:uid="{4E16FB9D-2FDB-4D3B-B01A-723E983752E4}"/>
    <cellStyle name="Normal 8 2 3 2 2 4 2 4" xfId="20882" xr:uid="{701CBFD9-308F-4D24-9B32-A76AD0D7E7F9}"/>
    <cellStyle name="Normal 8 2 3 2 2 4 3" xfId="6097" xr:uid="{00000000-0005-0000-0000-0000A01C0000}"/>
    <cellStyle name="Normal 8 2 3 2 2 4 3 2" xfId="14526" xr:uid="{58575ED0-DE6F-4151-B0E7-91F14DA02D28}"/>
    <cellStyle name="Normal 8 2 3 2 2 4 3 3" xfId="22954" xr:uid="{52AFB393-8DB2-4BD0-B63E-663B59728D8F}"/>
    <cellStyle name="Normal 8 2 3 2 2 4 4" xfId="10308" xr:uid="{B0137FF8-6701-4A5D-98A2-470DB1DE0F06}"/>
    <cellStyle name="Normal 8 2 3 2 2 4 5" xfId="18737" xr:uid="{EE64231A-8F13-4D24-B1FE-6E29D022D06B}"/>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2 2 2" xfId="17084" xr:uid="{5AEF1B55-4E22-492A-8E32-B3A8D2C2892C}"/>
    <cellStyle name="Normal 8 2 3 2 2 5 2 2 3" xfId="25512" xr:uid="{B5E89852-9A66-4444-98B0-C1F4722BE9CA}"/>
    <cellStyle name="Normal 8 2 3 2 2 5 2 3" xfId="12866" xr:uid="{616A7A3C-952A-49CF-9D9E-622DBBB79875}"/>
    <cellStyle name="Normal 8 2 3 2 2 5 2 4" xfId="21295" xr:uid="{BD2A1258-2848-42FD-A052-FD2B415316B7}"/>
    <cellStyle name="Normal 8 2 3 2 2 5 3" xfId="6510" xr:uid="{00000000-0005-0000-0000-0000A41C0000}"/>
    <cellStyle name="Normal 8 2 3 2 2 5 3 2" xfId="14939" xr:uid="{346CB52C-CE4E-48E3-B4A6-B1595820448F}"/>
    <cellStyle name="Normal 8 2 3 2 2 5 3 3" xfId="23367" xr:uid="{96636BE4-C6B1-4380-AACF-EF5B3A468475}"/>
    <cellStyle name="Normal 8 2 3 2 2 5 4" xfId="10721" xr:uid="{7C86697D-9723-4008-A15A-27BBB3E4EC5C}"/>
    <cellStyle name="Normal 8 2 3 2 2 5 5" xfId="19150" xr:uid="{723CCAAB-21BA-44AE-8E8C-8C2F049C0DE2}"/>
    <cellStyle name="Normal 8 2 3 2 2 6" xfId="2638" xr:uid="{00000000-0005-0000-0000-0000A51C0000}"/>
    <cellStyle name="Normal 8 2 3 2 2 6 2" xfId="6923" xr:uid="{00000000-0005-0000-0000-0000A61C0000}"/>
    <cellStyle name="Normal 8 2 3 2 2 6 2 2" xfId="15352" xr:uid="{1375A2C8-41D9-4156-8B52-9A5494E51274}"/>
    <cellStyle name="Normal 8 2 3 2 2 6 2 3" xfId="23780" xr:uid="{51D19464-9F17-490F-960D-9990D663BFA9}"/>
    <cellStyle name="Normal 8 2 3 2 2 6 3" xfId="11134" xr:uid="{ABA6BAA8-0F19-460F-9773-3E4A88906E50}"/>
    <cellStyle name="Normal 8 2 3 2 2 6 4" xfId="19563" xr:uid="{91890136-B3E4-4A13-8300-FFCE34EF81DB}"/>
    <cellStyle name="Normal 8 2 3 2 2 7" xfId="4858" xr:uid="{00000000-0005-0000-0000-0000A71C0000}"/>
    <cellStyle name="Normal 8 2 3 2 2 7 2" xfId="13287" xr:uid="{4DDA95FA-2F0C-4E96-9F7E-28FCD1156FB3}"/>
    <cellStyle name="Normal 8 2 3 2 2 7 3" xfId="21715" xr:uid="{3D3587A8-4EE0-443D-8D4F-33DA77178617}"/>
    <cellStyle name="Normal 8 2 3 2 2 8" xfId="9069" xr:uid="{0AE49482-6324-4215-9BF7-DEBCC051E749}"/>
    <cellStyle name="Normal 8 2 3 2 2 9" xfId="17498" xr:uid="{AD98C75A-FC77-4F81-A25D-A1233F162292}"/>
    <cellStyle name="Normal 8 2 3 2 3" xfId="957" xr:uid="{00000000-0005-0000-0000-0000A81C0000}"/>
    <cellStyle name="Normal 8 2 3 2 3 2" xfId="3191" xr:uid="{00000000-0005-0000-0000-0000A91C0000}"/>
    <cellStyle name="Normal 8 2 3 2 3 2 2" xfId="7415" xr:uid="{00000000-0005-0000-0000-0000AA1C0000}"/>
    <cellStyle name="Normal 8 2 3 2 3 2 2 2" xfId="15844" xr:uid="{9D1A91D6-40CC-4E6A-8F39-211BC7DA26C7}"/>
    <cellStyle name="Normal 8 2 3 2 3 2 2 3" xfId="24272" xr:uid="{61DE9CE7-EA8F-4B4F-8CFC-104377CA9030}"/>
    <cellStyle name="Normal 8 2 3 2 3 2 3" xfId="11626" xr:uid="{BB48A9EC-0496-42DB-A83A-50BC6ADDCC79}"/>
    <cellStyle name="Normal 8 2 3 2 3 2 4" xfId="20055" xr:uid="{A47C31D6-2C92-4AEF-A7DD-B46646EAD6B3}"/>
    <cellStyle name="Normal 8 2 3 2 3 3" xfId="5270" xr:uid="{00000000-0005-0000-0000-0000AB1C0000}"/>
    <cellStyle name="Normal 8 2 3 2 3 3 2" xfId="13699" xr:uid="{B420AE23-4275-415C-AF88-84D0BBE8EE4B}"/>
    <cellStyle name="Normal 8 2 3 2 3 3 3" xfId="22127" xr:uid="{5C46E6F2-1226-4FE3-A8B8-C7211FF9C51C}"/>
    <cellStyle name="Normal 8 2 3 2 3 4" xfId="9481" xr:uid="{1B005052-9007-45F1-AE28-0830B825BDEF}"/>
    <cellStyle name="Normal 8 2 3 2 3 5" xfId="17910" xr:uid="{4DED2DF6-C0F7-4423-B380-640A31960ED9}"/>
    <cellStyle name="Normal 8 2 3 2 4" xfId="1374" xr:uid="{00000000-0005-0000-0000-0000AC1C0000}"/>
    <cellStyle name="Normal 8 2 3 2 4 2" xfId="3604" xr:uid="{00000000-0005-0000-0000-0000AD1C0000}"/>
    <cellStyle name="Normal 8 2 3 2 4 2 2" xfId="7828" xr:uid="{00000000-0005-0000-0000-0000AE1C0000}"/>
    <cellStyle name="Normal 8 2 3 2 4 2 2 2" xfId="16257" xr:uid="{DF20E787-4551-4277-9F6D-A6A1FB6D4C8A}"/>
    <cellStyle name="Normal 8 2 3 2 4 2 2 3" xfId="24685" xr:uid="{5BF2F985-6B7C-4F38-9C6A-1F0951210E11}"/>
    <cellStyle name="Normal 8 2 3 2 4 2 3" xfId="12039" xr:uid="{9B8D5F51-3104-4771-A389-11AFE9E8A734}"/>
    <cellStyle name="Normal 8 2 3 2 4 2 4" xfId="20468" xr:uid="{E4E3E86C-1293-4A72-BE83-AA9B14BE2741}"/>
    <cellStyle name="Normal 8 2 3 2 4 3" xfId="5683" xr:uid="{00000000-0005-0000-0000-0000AF1C0000}"/>
    <cellStyle name="Normal 8 2 3 2 4 3 2" xfId="14112" xr:uid="{E5DF93A9-3606-40E8-AB5F-9742578E2114}"/>
    <cellStyle name="Normal 8 2 3 2 4 3 3" xfId="22540" xr:uid="{94997425-A456-4DB7-9444-D8DD45E14817}"/>
    <cellStyle name="Normal 8 2 3 2 4 4" xfId="9894" xr:uid="{85FC7DB8-58E1-4EF9-90EB-7F2902422A4D}"/>
    <cellStyle name="Normal 8 2 3 2 4 5" xfId="18323" xr:uid="{7BFAF8DB-65FF-4174-A14A-7FED93C0D6B3}"/>
    <cellStyle name="Normal 8 2 3 2 5" xfId="1787" xr:uid="{00000000-0005-0000-0000-0000B01C0000}"/>
    <cellStyle name="Normal 8 2 3 2 5 2" xfId="4017" xr:uid="{00000000-0005-0000-0000-0000B11C0000}"/>
    <cellStyle name="Normal 8 2 3 2 5 2 2" xfId="8241" xr:uid="{00000000-0005-0000-0000-0000B21C0000}"/>
    <cellStyle name="Normal 8 2 3 2 5 2 2 2" xfId="16670" xr:uid="{03970DF1-9871-4440-96E2-C4E1DFB44E68}"/>
    <cellStyle name="Normal 8 2 3 2 5 2 2 3" xfId="25098" xr:uid="{7F11D01C-90C7-4D4B-BCF9-86616173410F}"/>
    <cellStyle name="Normal 8 2 3 2 5 2 3" xfId="12452" xr:uid="{17951981-040F-412E-9FEF-B736D2748FBF}"/>
    <cellStyle name="Normal 8 2 3 2 5 2 4" xfId="20881" xr:uid="{D53BDE79-C578-4640-9401-C5E8AEC7E762}"/>
    <cellStyle name="Normal 8 2 3 2 5 3" xfId="6096" xr:uid="{00000000-0005-0000-0000-0000B31C0000}"/>
    <cellStyle name="Normal 8 2 3 2 5 3 2" xfId="14525" xr:uid="{96FB3689-E4FE-420E-A8DF-F61B670A9E35}"/>
    <cellStyle name="Normal 8 2 3 2 5 3 3" xfId="22953" xr:uid="{F0264121-CA2C-4835-A922-270B45518B41}"/>
    <cellStyle name="Normal 8 2 3 2 5 4" xfId="10307" xr:uid="{F951F840-015D-4A08-847A-4921766A954E}"/>
    <cellStyle name="Normal 8 2 3 2 5 5" xfId="18736" xr:uid="{F0930D3D-2D4E-475E-864D-D5BC96D463FB}"/>
    <cellStyle name="Normal 8 2 3 2 6" xfId="2201" xr:uid="{00000000-0005-0000-0000-0000B41C0000}"/>
    <cellStyle name="Normal 8 2 3 2 6 2" xfId="4430" xr:uid="{00000000-0005-0000-0000-0000B51C0000}"/>
    <cellStyle name="Normal 8 2 3 2 6 2 2" xfId="8654" xr:uid="{00000000-0005-0000-0000-0000B61C0000}"/>
    <cellStyle name="Normal 8 2 3 2 6 2 2 2" xfId="17083" xr:uid="{BB487D4A-05BA-4EEA-8BE4-5938E48EA8A1}"/>
    <cellStyle name="Normal 8 2 3 2 6 2 2 3" xfId="25511" xr:uid="{53AA47FF-BFF3-4AE8-9BDA-509EAF55F3A5}"/>
    <cellStyle name="Normal 8 2 3 2 6 2 3" xfId="12865" xr:uid="{62765532-66C7-4F72-A297-B96ABDB62B41}"/>
    <cellStyle name="Normal 8 2 3 2 6 2 4" xfId="21294" xr:uid="{D5640CEE-B324-4464-8AD9-41AE8B7E0508}"/>
    <cellStyle name="Normal 8 2 3 2 6 3" xfId="6509" xr:uid="{00000000-0005-0000-0000-0000B71C0000}"/>
    <cellStyle name="Normal 8 2 3 2 6 3 2" xfId="14938" xr:uid="{0FAC6043-84AE-45D1-A215-449A670516AA}"/>
    <cellStyle name="Normal 8 2 3 2 6 3 3" xfId="23366" xr:uid="{694E3622-362A-4E69-A78B-7D797B36D08E}"/>
    <cellStyle name="Normal 8 2 3 2 6 4" xfId="10720" xr:uid="{AACD1B84-E244-4823-93E8-912E0312E921}"/>
    <cellStyle name="Normal 8 2 3 2 6 5" xfId="19149" xr:uid="{0A2250F3-E21F-43E1-B6F5-912091BAA9F2}"/>
    <cellStyle name="Normal 8 2 3 2 7" xfId="2637" xr:uid="{00000000-0005-0000-0000-0000B81C0000}"/>
    <cellStyle name="Normal 8 2 3 2 7 2" xfId="6922" xr:uid="{00000000-0005-0000-0000-0000B91C0000}"/>
    <cellStyle name="Normal 8 2 3 2 7 2 2" xfId="15351" xr:uid="{100D3B63-EFFF-4D22-863A-40CBAF2F20C4}"/>
    <cellStyle name="Normal 8 2 3 2 7 2 3" xfId="23779" xr:uid="{C4517E96-DE47-4AB0-AF2B-A1C7681508D5}"/>
    <cellStyle name="Normal 8 2 3 2 7 3" xfId="11133" xr:uid="{97AB8A1B-C638-461B-8401-E7FA9171EA15}"/>
    <cellStyle name="Normal 8 2 3 2 7 4" xfId="19562" xr:uid="{29326BC5-A90C-44B6-95BF-0101DAA82A42}"/>
    <cellStyle name="Normal 8 2 3 2 8" xfId="4857" xr:uid="{00000000-0005-0000-0000-0000BA1C0000}"/>
    <cellStyle name="Normal 8 2 3 2 8 2" xfId="13286" xr:uid="{7C556276-DF48-468E-875A-36A92AACCDCE}"/>
    <cellStyle name="Normal 8 2 3 2 8 3" xfId="21714" xr:uid="{47A47B01-994E-4FE5-BDE9-67C8105170ED}"/>
    <cellStyle name="Normal 8 2 3 2 9" xfId="9068" xr:uid="{4F2ACC0C-684F-4526-B75A-564DD34E9D01}"/>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2 2 2" xfId="15846" xr:uid="{61F8AEF6-3687-4CC8-981F-41A87F514EC1}"/>
    <cellStyle name="Normal 8 2 3 3 2 2 2 3" xfId="24274" xr:uid="{04AC2CA3-00D6-4395-9406-3179218C42BD}"/>
    <cellStyle name="Normal 8 2 3 3 2 2 3" xfId="11628" xr:uid="{D1F98301-4542-411E-8F2E-C504A572FAA7}"/>
    <cellStyle name="Normal 8 2 3 3 2 2 4" xfId="20057" xr:uid="{DF4BD7D2-2498-469B-ACFF-70D8AB1DEADF}"/>
    <cellStyle name="Normal 8 2 3 3 2 3" xfId="5272" xr:uid="{00000000-0005-0000-0000-0000BF1C0000}"/>
    <cellStyle name="Normal 8 2 3 3 2 3 2" xfId="13701" xr:uid="{6FC773D1-F1D9-4943-9595-01B9263E96E4}"/>
    <cellStyle name="Normal 8 2 3 3 2 3 3" xfId="22129" xr:uid="{60CF873A-82B9-4677-B3D5-29D824A87921}"/>
    <cellStyle name="Normal 8 2 3 3 2 4" xfId="9483" xr:uid="{CB2D3C8D-9043-4F4D-8DE6-601A1B5FA291}"/>
    <cellStyle name="Normal 8 2 3 3 2 5" xfId="17912" xr:uid="{E3760AED-50A6-4246-A3AD-3FD301091EBF}"/>
    <cellStyle name="Normal 8 2 3 3 3" xfId="1376" xr:uid="{00000000-0005-0000-0000-0000C01C0000}"/>
    <cellStyle name="Normal 8 2 3 3 3 2" xfId="3606" xr:uid="{00000000-0005-0000-0000-0000C11C0000}"/>
    <cellStyle name="Normal 8 2 3 3 3 2 2" xfId="7830" xr:uid="{00000000-0005-0000-0000-0000C21C0000}"/>
    <cellStyle name="Normal 8 2 3 3 3 2 2 2" xfId="16259" xr:uid="{2B21DAE2-1548-4269-952B-7820692B6B9E}"/>
    <cellStyle name="Normal 8 2 3 3 3 2 2 3" xfId="24687" xr:uid="{67ECF396-ABDD-4229-A3B1-F855D44FCC27}"/>
    <cellStyle name="Normal 8 2 3 3 3 2 3" xfId="12041" xr:uid="{B1D6D966-1A60-4D29-96F9-50198FFD96DD}"/>
    <cellStyle name="Normal 8 2 3 3 3 2 4" xfId="20470" xr:uid="{781076E8-5064-4085-864A-0429D6968E85}"/>
    <cellStyle name="Normal 8 2 3 3 3 3" xfId="5685" xr:uid="{00000000-0005-0000-0000-0000C31C0000}"/>
    <cellStyle name="Normal 8 2 3 3 3 3 2" xfId="14114" xr:uid="{7B21238D-CF60-4CAE-83B9-7B4AD4833E59}"/>
    <cellStyle name="Normal 8 2 3 3 3 3 3" xfId="22542" xr:uid="{EE8AD7D3-7545-4272-A4D3-6CADC2881D3B}"/>
    <cellStyle name="Normal 8 2 3 3 3 4" xfId="9896" xr:uid="{5108D5E0-32AF-48BE-8F6B-36A85793AC4E}"/>
    <cellStyle name="Normal 8 2 3 3 3 5" xfId="18325" xr:uid="{8E6E2D03-F8B4-4163-A607-05FD9FB956BE}"/>
    <cellStyle name="Normal 8 2 3 3 4" xfId="1789" xr:uid="{00000000-0005-0000-0000-0000C41C0000}"/>
    <cellStyle name="Normal 8 2 3 3 4 2" xfId="4019" xr:uid="{00000000-0005-0000-0000-0000C51C0000}"/>
    <cellStyle name="Normal 8 2 3 3 4 2 2" xfId="8243" xr:uid="{00000000-0005-0000-0000-0000C61C0000}"/>
    <cellStyle name="Normal 8 2 3 3 4 2 2 2" xfId="16672" xr:uid="{4A311C63-8B79-4CB1-BEA7-A0FB87D597D6}"/>
    <cellStyle name="Normal 8 2 3 3 4 2 2 3" xfId="25100" xr:uid="{74FAD155-4D87-406A-9B94-E5287C4667D9}"/>
    <cellStyle name="Normal 8 2 3 3 4 2 3" xfId="12454" xr:uid="{276DDF27-A462-4716-983C-9BD08FCD344B}"/>
    <cellStyle name="Normal 8 2 3 3 4 2 4" xfId="20883" xr:uid="{EE7376F9-81F6-419D-8EAF-650E7351B3C3}"/>
    <cellStyle name="Normal 8 2 3 3 4 3" xfId="6098" xr:uid="{00000000-0005-0000-0000-0000C71C0000}"/>
    <cellStyle name="Normal 8 2 3 3 4 3 2" xfId="14527" xr:uid="{B4F06BAC-3B36-45AF-BDB2-F1AF6328B1E5}"/>
    <cellStyle name="Normal 8 2 3 3 4 3 3" xfId="22955" xr:uid="{16CC527E-E158-408E-A250-E332383A59AA}"/>
    <cellStyle name="Normal 8 2 3 3 4 4" xfId="10309" xr:uid="{28245068-C7B1-46E6-813A-B60634F1D871}"/>
    <cellStyle name="Normal 8 2 3 3 4 5" xfId="18738" xr:uid="{11845A73-8601-424E-9629-B576092D5E75}"/>
    <cellStyle name="Normal 8 2 3 3 5" xfId="2203" xr:uid="{00000000-0005-0000-0000-0000C81C0000}"/>
    <cellStyle name="Normal 8 2 3 3 5 2" xfId="4432" xr:uid="{00000000-0005-0000-0000-0000C91C0000}"/>
    <cellStyle name="Normal 8 2 3 3 5 2 2" xfId="8656" xr:uid="{00000000-0005-0000-0000-0000CA1C0000}"/>
    <cellStyle name="Normal 8 2 3 3 5 2 2 2" xfId="17085" xr:uid="{0FB1E6B7-A134-4311-82A3-B265B66FC7AF}"/>
    <cellStyle name="Normal 8 2 3 3 5 2 2 3" xfId="25513" xr:uid="{6F4F56F8-E1F2-41C9-8C03-F933F6CF6FD2}"/>
    <cellStyle name="Normal 8 2 3 3 5 2 3" xfId="12867" xr:uid="{B188D9F3-9F2B-4D9B-AD79-A5FCE3EEC7F6}"/>
    <cellStyle name="Normal 8 2 3 3 5 2 4" xfId="21296" xr:uid="{072AA9A5-065E-4F41-AC3E-28DA9D5B664F}"/>
    <cellStyle name="Normal 8 2 3 3 5 3" xfId="6511" xr:uid="{00000000-0005-0000-0000-0000CB1C0000}"/>
    <cellStyle name="Normal 8 2 3 3 5 3 2" xfId="14940" xr:uid="{1B9B69E9-1021-4FEF-AAE7-935AE91B0B58}"/>
    <cellStyle name="Normal 8 2 3 3 5 3 3" xfId="23368" xr:uid="{A112E55A-AB79-4FD5-AEB1-C38A1EEE65BE}"/>
    <cellStyle name="Normal 8 2 3 3 5 4" xfId="10722" xr:uid="{05D23051-0B2E-4076-90DC-26BD31C74C6B}"/>
    <cellStyle name="Normal 8 2 3 3 5 5" xfId="19151" xr:uid="{EEC7BDD3-BCF1-4870-9C3B-79B8AFD3601D}"/>
    <cellStyle name="Normal 8 2 3 3 6" xfId="2639" xr:uid="{00000000-0005-0000-0000-0000CC1C0000}"/>
    <cellStyle name="Normal 8 2 3 3 6 2" xfId="6924" xr:uid="{00000000-0005-0000-0000-0000CD1C0000}"/>
    <cellStyle name="Normal 8 2 3 3 6 2 2" xfId="15353" xr:uid="{994AAF5B-0E16-419F-B7DF-3B9EEEBC9C45}"/>
    <cellStyle name="Normal 8 2 3 3 6 2 3" xfId="23781" xr:uid="{3FB144A8-9EAD-4F7C-BE8F-6CF854190D6D}"/>
    <cellStyle name="Normal 8 2 3 3 6 3" xfId="11135" xr:uid="{0716AC3F-69C5-4BCF-99F7-617363A957EA}"/>
    <cellStyle name="Normal 8 2 3 3 6 4" xfId="19564" xr:uid="{97E2E8A8-63C7-4A2A-B9F6-978FB7BD2D17}"/>
    <cellStyle name="Normal 8 2 3 3 7" xfId="4859" xr:uid="{00000000-0005-0000-0000-0000CE1C0000}"/>
    <cellStyle name="Normal 8 2 3 3 7 2" xfId="13288" xr:uid="{0A6B0917-5CB9-46A0-8D6E-D20501970523}"/>
    <cellStyle name="Normal 8 2 3 3 7 3" xfId="21716" xr:uid="{3009480B-5A28-47C9-B87D-B842545059B9}"/>
    <cellStyle name="Normal 8 2 3 3 8" xfId="9070" xr:uid="{048F6FEB-1EAA-4A9D-9AA5-7D3FACBCE04F}"/>
    <cellStyle name="Normal 8 2 3 3 9" xfId="17499" xr:uid="{325CBF38-68F6-4244-9833-658A24601A7E}"/>
    <cellStyle name="Normal 8 2 3 4" xfId="956" xr:uid="{00000000-0005-0000-0000-0000CF1C0000}"/>
    <cellStyle name="Normal 8 2 3 4 2" xfId="3190" xr:uid="{00000000-0005-0000-0000-0000D01C0000}"/>
    <cellStyle name="Normal 8 2 3 4 2 2" xfId="7414" xr:uid="{00000000-0005-0000-0000-0000D11C0000}"/>
    <cellStyle name="Normal 8 2 3 4 2 2 2" xfId="15843" xr:uid="{5C3356FC-4EE5-4F58-BF0D-A547E2A2CCA2}"/>
    <cellStyle name="Normal 8 2 3 4 2 2 3" xfId="24271" xr:uid="{94B0E303-85EA-4F7F-9FC3-21571C7EB053}"/>
    <cellStyle name="Normal 8 2 3 4 2 3" xfId="11625" xr:uid="{EC3F0689-047F-4D07-B98D-F1D174E75377}"/>
    <cellStyle name="Normal 8 2 3 4 2 4" xfId="20054" xr:uid="{923FD962-A108-48DF-8C29-0DCAC63D7209}"/>
    <cellStyle name="Normal 8 2 3 4 3" xfId="5269" xr:uid="{00000000-0005-0000-0000-0000D21C0000}"/>
    <cellStyle name="Normal 8 2 3 4 3 2" xfId="13698" xr:uid="{494ABB97-8039-498B-A4A9-58EF933D6763}"/>
    <cellStyle name="Normal 8 2 3 4 3 3" xfId="22126" xr:uid="{5FFED976-9355-4CA6-B1F4-4D7FA639CEC5}"/>
    <cellStyle name="Normal 8 2 3 4 4" xfId="9480" xr:uid="{44ED77BF-CA48-4EE6-A75F-946E4F96017E}"/>
    <cellStyle name="Normal 8 2 3 4 5" xfId="17909" xr:uid="{2A28E2C2-A81E-4402-88C5-E854342268ED}"/>
    <cellStyle name="Normal 8 2 3 5" xfId="1373" xr:uid="{00000000-0005-0000-0000-0000D31C0000}"/>
    <cellStyle name="Normal 8 2 3 5 2" xfId="3603" xr:uid="{00000000-0005-0000-0000-0000D41C0000}"/>
    <cellStyle name="Normal 8 2 3 5 2 2" xfId="7827" xr:uid="{00000000-0005-0000-0000-0000D51C0000}"/>
    <cellStyle name="Normal 8 2 3 5 2 2 2" xfId="16256" xr:uid="{990FE572-0CB2-4C26-B8D6-EFBFEC4CE392}"/>
    <cellStyle name="Normal 8 2 3 5 2 2 3" xfId="24684" xr:uid="{1EC0E504-B921-4394-BFCD-10271E5DC1A6}"/>
    <cellStyle name="Normal 8 2 3 5 2 3" xfId="12038" xr:uid="{162ECDEE-77FA-428D-9DFA-4864248408D8}"/>
    <cellStyle name="Normal 8 2 3 5 2 4" xfId="20467" xr:uid="{BE295D2F-7670-4F3C-B8CC-BC2A1DF49AA0}"/>
    <cellStyle name="Normal 8 2 3 5 3" xfId="5682" xr:uid="{00000000-0005-0000-0000-0000D61C0000}"/>
    <cellStyle name="Normal 8 2 3 5 3 2" xfId="14111" xr:uid="{2EBFA93A-058E-4BAD-AE2F-65E3D96CE233}"/>
    <cellStyle name="Normal 8 2 3 5 3 3" xfId="22539" xr:uid="{78FA87EA-3948-496D-A128-770E095FCECD}"/>
    <cellStyle name="Normal 8 2 3 5 4" xfId="9893" xr:uid="{66D9D2E0-9E24-4C83-ABE8-14A41789537B}"/>
    <cellStyle name="Normal 8 2 3 5 5" xfId="18322" xr:uid="{FB6998FB-6E33-4AB9-A8A0-659D80296D11}"/>
    <cellStyle name="Normal 8 2 3 6" xfId="1786" xr:uid="{00000000-0005-0000-0000-0000D71C0000}"/>
    <cellStyle name="Normal 8 2 3 6 2" xfId="4016" xr:uid="{00000000-0005-0000-0000-0000D81C0000}"/>
    <cellStyle name="Normal 8 2 3 6 2 2" xfId="8240" xr:uid="{00000000-0005-0000-0000-0000D91C0000}"/>
    <cellStyle name="Normal 8 2 3 6 2 2 2" xfId="16669" xr:uid="{CF1303DD-3FFD-4CF0-978C-02996A3E21B3}"/>
    <cellStyle name="Normal 8 2 3 6 2 2 3" xfId="25097" xr:uid="{778849CB-C3C6-4652-8C43-335A3E5C7115}"/>
    <cellStyle name="Normal 8 2 3 6 2 3" xfId="12451" xr:uid="{423D9485-223A-4EBF-A7D3-15C606D10979}"/>
    <cellStyle name="Normal 8 2 3 6 2 4" xfId="20880" xr:uid="{12E2D673-D388-4983-AA5D-9396DC15A118}"/>
    <cellStyle name="Normal 8 2 3 6 3" xfId="6095" xr:uid="{00000000-0005-0000-0000-0000DA1C0000}"/>
    <cellStyle name="Normal 8 2 3 6 3 2" xfId="14524" xr:uid="{9138BB5E-7A12-44B1-8FDC-9BF0CE0E937E}"/>
    <cellStyle name="Normal 8 2 3 6 3 3" xfId="22952" xr:uid="{47F0EF6E-8B73-4A29-829E-F6DFF5C7D4CB}"/>
    <cellStyle name="Normal 8 2 3 6 4" xfId="10306" xr:uid="{817E5609-F0BD-426B-9F64-BC18B79212BE}"/>
    <cellStyle name="Normal 8 2 3 6 5" xfId="18735" xr:uid="{46C49833-AA80-41F2-9004-1358F371C649}"/>
    <cellStyle name="Normal 8 2 3 7" xfId="2200" xr:uid="{00000000-0005-0000-0000-0000DB1C0000}"/>
    <cellStyle name="Normal 8 2 3 7 2" xfId="4429" xr:uid="{00000000-0005-0000-0000-0000DC1C0000}"/>
    <cellStyle name="Normal 8 2 3 7 2 2" xfId="8653" xr:uid="{00000000-0005-0000-0000-0000DD1C0000}"/>
    <cellStyle name="Normal 8 2 3 7 2 2 2" xfId="17082" xr:uid="{D9D4CA83-8DC6-4822-9424-3FFDE09B7F59}"/>
    <cellStyle name="Normal 8 2 3 7 2 2 3" xfId="25510" xr:uid="{BD3D28B9-D6B1-4CBD-B9AA-C223B528B56B}"/>
    <cellStyle name="Normal 8 2 3 7 2 3" xfId="12864" xr:uid="{6B969917-F98D-4730-BB1F-83D29F94B638}"/>
    <cellStyle name="Normal 8 2 3 7 2 4" xfId="21293" xr:uid="{6E1EEE2E-39AD-40E1-BBE0-41A2A9A68B12}"/>
    <cellStyle name="Normal 8 2 3 7 3" xfId="6508" xr:uid="{00000000-0005-0000-0000-0000DE1C0000}"/>
    <cellStyle name="Normal 8 2 3 7 3 2" xfId="14937" xr:uid="{503998AD-BB10-4A2D-A317-A6B3B6E53844}"/>
    <cellStyle name="Normal 8 2 3 7 3 3" xfId="23365" xr:uid="{AAF0FC08-A978-42D9-BCCF-E9BDB7B005A9}"/>
    <cellStyle name="Normal 8 2 3 7 4" xfId="10719" xr:uid="{DEF1F96F-7EFF-4F6B-B2DC-1FDF3C00C5F4}"/>
    <cellStyle name="Normal 8 2 3 7 5" xfId="19148" xr:uid="{9507E5AB-DAE7-45EB-8E34-52B8FBDC5203}"/>
    <cellStyle name="Normal 8 2 3 8" xfId="2636" xr:uid="{00000000-0005-0000-0000-0000DF1C0000}"/>
    <cellStyle name="Normal 8 2 3 8 2" xfId="6921" xr:uid="{00000000-0005-0000-0000-0000E01C0000}"/>
    <cellStyle name="Normal 8 2 3 8 2 2" xfId="15350" xr:uid="{AAD90694-9769-42D8-ABBD-AEF7F4C07A18}"/>
    <cellStyle name="Normal 8 2 3 8 2 3" xfId="23778" xr:uid="{95C32657-35B4-4A9F-AE86-0ABDA12F62DA}"/>
    <cellStyle name="Normal 8 2 3 8 3" xfId="11132" xr:uid="{A44E4C17-C053-40A2-821E-3425D0677124}"/>
    <cellStyle name="Normal 8 2 3 8 4" xfId="19561" xr:uid="{6AA5BF8A-BC6F-473B-86D7-9EA6CCB1CF79}"/>
    <cellStyle name="Normal 8 2 3 9" xfId="4856" xr:uid="{00000000-0005-0000-0000-0000E11C0000}"/>
    <cellStyle name="Normal 8 2 3 9 2" xfId="13285" xr:uid="{412A07B7-E661-4030-9D36-F3E9111AC292}"/>
    <cellStyle name="Normal 8 2 3 9 3" xfId="21713" xr:uid="{E569C967-D58E-4EA8-A310-1A5A6885563A}"/>
    <cellStyle name="Normal 8 2 4" xfId="492" xr:uid="{00000000-0005-0000-0000-0000E21C0000}"/>
    <cellStyle name="Normal 8 2 4 10" xfId="17500" xr:uid="{D9EE8C3C-1888-48C6-84D2-930019264673}"/>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2 2 2" xfId="15848" xr:uid="{0DE4744D-62F5-4315-8F80-A88514C00D95}"/>
    <cellStyle name="Normal 8 2 4 2 2 2 2 3" xfId="24276" xr:uid="{69DEBDC0-CB6B-433E-A520-3564A1EC3B3B}"/>
    <cellStyle name="Normal 8 2 4 2 2 2 3" xfId="11630" xr:uid="{3A6B5A50-2755-4255-8E99-A30421D4B28C}"/>
    <cellStyle name="Normal 8 2 4 2 2 2 4" xfId="20059" xr:uid="{0D0FCAA9-612D-4E51-A39C-C813962DAC02}"/>
    <cellStyle name="Normal 8 2 4 2 2 3" xfId="5274" xr:uid="{00000000-0005-0000-0000-0000E71C0000}"/>
    <cellStyle name="Normal 8 2 4 2 2 3 2" xfId="13703" xr:uid="{7427C5CD-783F-40BC-A3EE-EE87996FEEE5}"/>
    <cellStyle name="Normal 8 2 4 2 2 3 3" xfId="22131" xr:uid="{72C4237D-F78D-4A1A-BCC3-F1CD53F7BD54}"/>
    <cellStyle name="Normal 8 2 4 2 2 4" xfId="9485" xr:uid="{AAFC3423-99AE-4A75-999D-DDF5AC9E718F}"/>
    <cellStyle name="Normal 8 2 4 2 2 5" xfId="17914" xr:uid="{F90EC63D-1150-46EA-BCCE-F535F80A0B65}"/>
    <cellStyle name="Normal 8 2 4 2 3" xfId="1378" xr:uid="{00000000-0005-0000-0000-0000E81C0000}"/>
    <cellStyle name="Normal 8 2 4 2 3 2" xfId="3608" xr:uid="{00000000-0005-0000-0000-0000E91C0000}"/>
    <cellStyle name="Normal 8 2 4 2 3 2 2" xfId="7832" xr:uid="{00000000-0005-0000-0000-0000EA1C0000}"/>
    <cellStyle name="Normal 8 2 4 2 3 2 2 2" xfId="16261" xr:uid="{5C5A5909-33EF-4AE0-A71E-77A66EE3F59D}"/>
    <cellStyle name="Normal 8 2 4 2 3 2 2 3" xfId="24689" xr:uid="{15433AFD-C31F-4711-B435-19A6C37AB06A}"/>
    <cellStyle name="Normal 8 2 4 2 3 2 3" xfId="12043" xr:uid="{CD153D35-67CD-4882-9326-1B3DE9B0E9BC}"/>
    <cellStyle name="Normal 8 2 4 2 3 2 4" xfId="20472" xr:uid="{DF4FC5AE-C407-4EF1-97D6-8BC5C2CE8C04}"/>
    <cellStyle name="Normal 8 2 4 2 3 3" xfId="5687" xr:uid="{00000000-0005-0000-0000-0000EB1C0000}"/>
    <cellStyle name="Normal 8 2 4 2 3 3 2" xfId="14116" xr:uid="{1496CF92-F7C7-4476-A3EC-4937BE5FABBE}"/>
    <cellStyle name="Normal 8 2 4 2 3 3 3" xfId="22544" xr:uid="{4220E5D2-9338-46B8-93A9-6DF40A70215B}"/>
    <cellStyle name="Normal 8 2 4 2 3 4" xfId="9898" xr:uid="{886C054D-A889-4173-8EB3-F12F2C2A0964}"/>
    <cellStyle name="Normal 8 2 4 2 3 5" xfId="18327" xr:uid="{FF65A740-D360-41AA-A62C-330245C23838}"/>
    <cellStyle name="Normal 8 2 4 2 4" xfId="1791" xr:uid="{00000000-0005-0000-0000-0000EC1C0000}"/>
    <cellStyle name="Normal 8 2 4 2 4 2" xfId="4021" xr:uid="{00000000-0005-0000-0000-0000ED1C0000}"/>
    <cellStyle name="Normal 8 2 4 2 4 2 2" xfId="8245" xr:uid="{00000000-0005-0000-0000-0000EE1C0000}"/>
    <cellStyle name="Normal 8 2 4 2 4 2 2 2" xfId="16674" xr:uid="{AD2D20A4-1C8D-4164-8812-AFBF3EA56C5D}"/>
    <cellStyle name="Normal 8 2 4 2 4 2 2 3" xfId="25102" xr:uid="{63D10884-B285-49BE-B0C2-84990C732D62}"/>
    <cellStyle name="Normal 8 2 4 2 4 2 3" xfId="12456" xr:uid="{ABC38160-EAE2-4A82-8AFA-087CEA97BE21}"/>
    <cellStyle name="Normal 8 2 4 2 4 2 4" xfId="20885" xr:uid="{42078E61-E20D-4ADD-81BC-91722A0F103F}"/>
    <cellStyle name="Normal 8 2 4 2 4 3" xfId="6100" xr:uid="{00000000-0005-0000-0000-0000EF1C0000}"/>
    <cellStyle name="Normal 8 2 4 2 4 3 2" xfId="14529" xr:uid="{0481675C-044E-41AF-B15D-1D984F441E5B}"/>
    <cellStyle name="Normal 8 2 4 2 4 3 3" xfId="22957" xr:uid="{F00D854C-CD78-4E41-BB2C-1BA6106E4770}"/>
    <cellStyle name="Normal 8 2 4 2 4 4" xfId="10311" xr:uid="{83AD182A-5CB2-478B-A392-3A764169F15F}"/>
    <cellStyle name="Normal 8 2 4 2 4 5" xfId="18740" xr:uid="{7BA248C6-E3EF-4A5C-88BE-058B1DD1858E}"/>
    <cellStyle name="Normal 8 2 4 2 5" xfId="2205" xr:uid="{00000000-0005-0000-0000-0000F01C0000}"/>
    <cellStyle name="Normal 8 2 4 2 5 2" xfId="4434" xr:uid="{00000000-0005-0000-0000-0000F11C0000}"/>
    <cellStyle name="Normal 8 2 4 2 5 2 2" xfId="8658" xr:uid="{00000000-0005-0000-0000-0000F21C0000}"/>
    <cellStyle name="Normal 8 2 4 2 5 2 2 2" xfId="17087" xr:uid="{5EF93F59-8121-43BB-A4D1-DF0FE27EFA60}"/>
    <cellStyle name="Normal 8 2 4 2 5 2 2 3" xfId="25515" xr:uid="{A1751118-AF72-404F-A2A0-469DE2CC3E89}"/>
    <cellStyle name="Normal 8 2 4 2 5 2 3" xfId="12869" xr:uid="{47D537B1-76F5-48A9-B3FB-743385C4C6FC}"/>
    <cellStyle name="Normal 8 2 4 2 5 2 4" xfId="21298" xr:uid="{6EBAF400-537E-4536-B181-BFAD47BE8947}"/>
    <cellStyle name="Normal 8 2 4 2 5 3" xfId="6513" xr:uid="{00000000-0005-0000-0000-0000F31C0000}"/>
    <cellStyle name="Normal 8 2 4 2 5 3 2" xfId="14942" xr:uid="{4FC41D04-8B58-4155-AD39-64243F1C11FE}"/>
    <cellStyle name="Normal 8 2 4 2 5 3 3" xfId="23370" xr:uid="{7D82AA0C-30E6-4D8D-BEFB-FAAC03355DA7}"/>
    <cellStyle name="Normal 8 2 4 2 5 4" xfId="10724" xr:uid="{BCC4B57E-CA1E-4705-ACBE-A10F2B0EEF37}"/>
    <cellStyle name="Normal 8 2 4 2 5 5" xfId="19153" xr:uid="{EE234941-4946-45F6-AE0E-B0FC52F959A7}"/>
    <cellStyle name="Normal 8 2 4 2 6" xfId="2641" xr:uid="{00000000-0005-0000-0000-0000F41C0000}"/>
    <cellStyle name="Normal 8 2 4 2 6 2" xfId="6926" xr:uid="{00000000-0005-0000-0000-0000F51C0000}"/>
    <cellStyle name="Normal 8 2 4 2 6 2 2" xfId="15355" xr:uid="{B5CFE878-3FA7-41AA-9597-ABB4725FC82E}"/>
    <cellStyle name="Normal 8 2 4 2 6 2 3" xfId="23783" xr:uid="{C03A193E-ADFB-476C-920A-63F91726B0BC}"/>
    <cellStyle name="Normal 8 2 4 2 6 3" xfId="11137" xr:uid="{BF233123-BAE9-4F77-9C9A-CDB7F0253D6C}"/>
    <cellStyle name="Normal 8 2 4 2 6 4" xfId="19566" xr:uid="{9BBBAA47-8E3B-4D8E-A405-99E43ED29682}"/>
    <cellStyle name="Normal 8 2 4 2 7" xfId="4861" xr:uid="{00000000-0005-0000-0000-0000F61C0000}"/>
    <cellStyle name="Normal 8 2 4 2 7 2" xfId="13290" xr:uid="{75266940-8C5C-426D-A4AA-C03A770E146E}"/>
    <cellStyle name="Normal 8 2 4 2 7 3" xfId="21718" xr:uid="{E88A667E-6493-4460-B45B-46B5F643E0BB}"/>
    <cellStyle name="Normal 8 2 4 2 8" xfId="9072" xr:uid="{6479C257-2509-4EF1-96B5-4E51825382E7}"/>
    <cellStyle name="Normal 8 2 4 2 9" xfId="17501" xr:uid="{B60F5403-FD26-469A-A1F4-CED16B1A8B26}"/>
    <cellStyle name="Normal 8 2 4 3" xfId="960" xr:uid="{00000000-0005-0000-0000-0000F71C0000}"/>
    <cellStyle name="Normal 8 2 4 3 2" xfId="3194" xr:uid="{00000000-0005-0000-0000-0000F81C0000}"/>
    <cellStyle name="Normal 8 2 4 3 2 2" xfId="7418" xr:uid="{00000000-0005-0000-0000-0000F91C0000}"/>
    <cellStyle name="Normal 8 2 4 3 2 2 2" xfId="15847" xr:uid="{104F27DA-4441-4F3A-9B6B-C2CB39B69BDF}"/>
    <cellStyle name="Normal 8 2 4 3 2 2 3" xfId="24275" xr:uid="{865F04AE-E5FA-487E-A2E8-0132867138EB}"/>
    <cellStyle name="Normal 8 2 4 3 2 3" xfId="11629" xr:uid="{D438F1B6-7D01-4B62-859F-AC4CC77ED7F2}"/>
    <cellStyle name="Normal 8 2 4 3 2 4" xfId="20058" xr:uid="{A4EA71D8-D10A-4536-A458-E6A0A0B83FE0}"/>
    <cellStyle name="Normal 8 2 4 3 3" xfId="5273" xr:uid="{00000000-0005-0000-0000-0000FA1C0000}"/>
    <cellStyle name="Normal 8 2 4 3 3 2" xfId="13702" xr:uid="{77334929-0D01-4708-9CE7-8C8EFF32BCB4}"/>
    <cellStyle name="Normal 8 2 4 3 3 3" xfId="22130" xr:uid="{FAC575EC-E448-46CB-A700-CBD971AA60E7}"/>
    <cellStyle name="Normal 8 2 4 3 4" xfId="9484" xr:uid="{38B0AD8A-225F-48EF-AE89-F0469DC26DB1}"/>
    <cellStyle name="Normal 8 2 4 3 5" xfId="17913" xr:uid="{029696FF-698E-46D3-ADDF-0FF9EE49F117}"/>
    <cellStyle name="Normal 8 2 4 4" xfId="1377" xr:uid="{00000000-0005-0000-0000-0000FB1C0000}"/>
    <cellStyle name="Normal 8 2 4 4 2" xfId="3607" xr:uid="{00000000-0005-0000-0000-0000FC1C0000}"/>
    <cellStyle name="Normal 8 2 4 4 2 2" xfId="7831" xr:uid="{00000000-0005-0000-0000-0000FD1C0000}"/>
    <cellStyle name="Normal 8 2 4 4 2 2 2" xfId="16260" xr:uid="{3BE8524E-66A1-4E96-968C-412D3328FA6E}"/>
    <cellStyle name="Normal 8 2 4 4 2 2 3" xfId="24688" xr:uid="{5B60F8E8-3C1D-440F-877B-003A41FB7F0C}"/>
    <cellStyle name="Normal 8 2 4 4 2 3" xfId="12042" xr:uid="{3E2CDE2D-70F9-490A-8E17-5ED82C403ACD}"/>
    <cellStyle name="Normal 8 2 4 4 2 4" xfId="20471" xr:uid="{6E46B6A9-D74E-4530-9A14-4680443E5303}"/>
    <cellStyle name="Normal 8 2 4 4 3" xfId="5686" xr:uid="{00000000-0005-0000-0000-0000FE1C0000}"/>
    <cellStyle name="Normal 8 2 4 4 3 2" xfId="14115" xr:uid="{51A96D76-F22A-47C2-8D08-8E8938E2CB3E}"/>
    <cellStyle name="Normal 8 2 4 4 3 3" xfId="22543" xr:uid="{F8933541-9CE6-406A-B3D0-6AB07DD3C884}"/>
    <cellStyle name="Normal 8 2 4 4 4" xfId="9897" xr:uid="{20D367ED-DEB2-473B-9402-809F48A006CE}"/>
    <cellStyle name="Normal 8 2 4 4 5" xfId="18326" xr:uid="{275CF612-30CB-44D0-BFDB-F691B27EBB40}"/>
    <cellStyle name="Normal 8 2 4 5" xfId="1790" xr:uid="{00000000-0005-0000-0000-0000FF1C0000}"/>
    <cellStyle name="Normal 8 2 4 5 2" xfId="4020" xr:uid="{00000000-0005-0000-0000-0000001D0000}"/>
    <cellStyle name="Normal 8 2 4 5 2 2" xfId="8244" xr:uid="{00000000-0005-0000-0000-0000011D0000}"/>
    <cellStyle name="Normal 8 2 4 5 2 2 2" xfId="16673" xr:uid="{53810712-2063-4E67-B721-37F4C222692A}"/>
    <cellStyle name="Normal 8 2 4 5 2 2 3" xfId="25101" xr:uid="{658283DD-071A-46C9-A9AB-14225F735046}"/>
    <cellStyle name="Normal 8 2 4 5 2 3" xfId="12455" xr:uid="{780A767B-D54A-46FB-BE8B-A9A9C997C571}"/>
    <cellStyle name="Normal 8 2 4 5 2 4" xfId="20884" xr:uid="{D7C1D113-2B62-47DC-B33C-697484AA5419}"/>
    <cellStyle name="Normal 8 2 4 5 3" xfId="6099" xr:uid="{00000000-0005-0000-0000-0000021D0000}"/>
    <cellStyle name="Normal 8 2 4 5 3 2" xfId="14528" xr:uid="{BC4C8E23-C2CA-4552-B979-44E90FF19DBE}"/>
    <cellStyle name="Normal 8 2 4 5 3 3" xfId="22956" xr:uid="{713F4DB8-C583-4618-9FA0-1AA560B03044}"/>
    <cellStyle name="Normal 8 2 4 5 4" xfId="10310" xr:uid="{E404B66D-3D33-4DB0-9EF4-5F65AE88F145}"/>
    <cellStyle name="Normal 8 2 4 5 5" xfId="18739" xr:uid="{FC1F247C-D35E-406E-BA21-00DC273E6BB1}"/>
    <cellStyle name="Normal 8 2 4 6" xfId="2204" xr:uid="{00000000-0005-0000-0000-0000031D0000}"/>
    <cellStyle name="Normal 8 2 4 6 2" xfId="4433" xr:uid="{00000000-0005-0000-0000-0000041D0000}"/>
    <cellStyle name="Normal 8 2 4 6 2 2" xfId="8657" xr:uid="{00000000-0005-0000-0000-0000051D0000}"/>
    <cellStyle name="Normal 8 2 4 6 2 2 2" xfId="17086" xr:uid="{F3DC2ECD-FA6B-4AB1-AC50-E3B16B0E3CAE}"/>
    <cellStyle name="Normal 8 2 4 6 2 2 3" xfId="25514" xr:uid="{B42D8F25-FC0F-44DB-8EFC-A9374435D45E}"/>
    <cellStyle name="Normal 8 2 4 6 2 3" xfId="12868" xr:uid="{324785DC-FF55-4A87-AD4F-341F2A8277D0}"/>
    <cellStyle name="Normal 8 2 4 6 2 4" xfId="21297" xr:uid="{9E98631E-B1C2-4FDF-9308-D301797E90A9}"/>
    <cellStyle name="Normal 8 2 4 6 3" xfId="6512" xr:uid="{00000000-0005-0000-0000-0000061D0000}"/>
    <cellStyle name="Normal 8 2 4 6 3 2" xfId="14941" xr:uid="{080D976C-3050-4735-9D98-012ED68754EF}"/>
    <cellStyle name="Normal 8 2 4 6 3 3" xfId="23369" xr:uid="{E635C1D9-3039-4E24-9483-79E2C1ABA554}"/>
    <cellStyle name="Normal 8 2 4 6 4" xfId="10723" xr:uid="{6011826B-73E0-4221-BEF1-334880E56E34}"/>
    <cellStyle name="Normal 8 2 4 6 5" xfId="19152" xr:uid="{1A0376DB-6683-4D5C-9928-B144A2EAE7C0}"/>
    <cellStyle name="Normal 8 2 4 7" xfId="2640" xr:uid="{00000000-0005-0000-0000-0000071D0000}"/>
    <cellStyle name="Normal 8 2 4 7 2" xfId="6925" xr:uid="{00000000-0005-0000-0000-0000081D0000}"/>
    <cellStyle name="Normal 8 2 4 7 2 2" xfId="15354" xr:uid="{FE8B6971-FDDB-45AA-85F5-E29F171B5AA3}"/>
    <cellStyle name="Normal 8 2 4 7 2 3" xfId="23782" xr:uid="{5FD2F5D5-4961-4933-9A1D-DF81E77F71EA}"/>
    <cellStyle name="Normal 8 2 4 7 3" xfId="11136" xr:uid="{DC2FFD11-0AA1-45B1-BD90-D4EF767C2426}"/>
    <cellStyle name="Normal 8 2 4 7 4" xfId="19565" xr:uid="{2B08A803-1337-4AE1-B227-82E18427B04B}"/>
    <cellStyle name="Normal 8 2 4 8" xfId="4860" xr:uid="{00000000-0005-0000-0000-0000091D0000}"/>
    <cellStyle name="Normal 8 2 4 8 2" xfId="13289" xr:uid="{43348A48-4D1D-45C5-839A-15F6F0EB19BF}"/>
    <cellStyle name="Normal 8 2 4 8 3" xfId="21717" xr:uid="{EBA3CF8F-8D03-443B-9BF0-AA0828D371E4}"/>
    <cellStyle name="Normal 8 2 4 9" xfId="9071" xr:uid="{1D094A30-6B16-48C5-95D9-9566637D1CBC}"/>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2 2 2" xfId="15849" xr:uid="{8408D77F-CBD2-4280-8BDD-11A895C47F87}"/>
    <cellStyle name="Normal 8 2 5 2 2 2 3" xfId="24277" xr:uid="{11939090-68F7-4DFC-9316-D83C66DA9BDD}"/>
    <cellStyle name="Normal 8 2 5 2 2 3" xfId="11631" xr:uid="{F46D791F-E22A-4EA9-8907-7E191EEDC437}"/>
    <cellStyle name="Normal 8 2 5 2 2 4" xfId="20060" xr:uid="{21F85F30-EAC6-4E0F-BABD-A3278904F8C5}"/>
    <cellStyle name="Normal 8 2 5 2 3" xfId="5275" xr:uid="{00000000-0005-0000-0000-00000E1D0000}"/>
    <cellStyle name="Normal 8 2 5 2 3 2" xfId="13704" xr:uid="{146A579B-B327-48EC-8FDD-B08252D3C5B8}"/>
    <cellStyle name="Normal 8 2 5 2 3 3" xfId="22132" xr:uid="{F28419A6-59E6-491C-A635-581BCFB9C244}"/>
    <cellStyle name="Normal 8 2 5 2 4" xfId="9486" xr:uid="{7C624130-D77D-4EBB-B253-02CB846D4931}"/>
    <cellStyle name="Normal 8 2 5 2 5" xfId="17915" xr:uid="{E51634C4-6E34-42F4-BC11-B71F1AC3C573}"/>
    <cellStyle name="Normal 8 2 5 3" xfId="1379" xr:uid="{00000000-0005-0000-0000-00000F1D0000}"/>
    <cellStyle name="Normal 8 2 5 3 2" xfId="3609" xr:uid="{00000000-0005-0000-0000-0000101D0000}"/>
    <cellStyle name="Normal 8 2 5 3 2 2" xfId="7833" xr:uid="{00000000-0005-0000-0000-0000111D0000}"/>
    <cellStyle name="Normal 8 2 5 3 2 2 2" xfId="16262" xr:uid="{7052A575-6B4D-4EEE-9770-1A668BF43F4B}"/>
    <cellStyle name="Normal 8 2 5 3 2 2 3" xfId="24690" xr:uid="{5BADFA02-B14C-4D51-A358-F27967786213}"/>
    <cellStyle name="Normal 8 2 5 3 2 3" xfId="12044" xr:uid="{01E8E069-0B67-424C-9A11-62F15215DE50}"/>
    <cellStyle name="Normal 8 2 5 3 2 4" xfId="20473" xr:uid="{C8A75537-FF8D-4C3C-9AF0-427F3A029D4A}"/>
    <cellStyle name="Normal 8 2 5 3 3" xfId="5688" xr:uid="{00000000-0005-0000-0000-0000121D0000}"/>
    <cellStyle name="Normal 8 2 5 3 3 2" xfId="14117" xr:uid="{C5747F21-328F-49A4-A85D-08B154DEABCE}"/>
    <cellStyle name="Normal 8 2 5 3 3 3" xfId="22545" xr:uid="{3935DCFA-424E-4CA7-BBA5-547EED0B0ED0}"/>
    <cellStyle name="Normal 8 2 5 3 4" xfId="9899" xr:uid="{DAB81F62-DF8A-4E8C-8827-4A918DA50AC3}"/>
    <cellStyle name="Normal 8 2 5 3 5" xfId="18328" xr:uid="{A2D102BB-CA58-4FB8-8979-5CADD7B19CDC}"/>
    <cellStyle name="Normal 8 2 5 4" xfId="1792" xr:uid="{00000000-0005-0000-0000-0000131D0000}"/>
    <cellStyle name="Normal 8 2 5 4 2" xfId="4022" xr:uid="{00000000-0005-0000-0000-0000141D0000}"/>
    <cellStyle name="Normal 8 2 5 4 2 2" xfId="8246" xr:uid="{00000000-0005-0000-0000-0000151D0000}"/>
    <cellStyle name="Normal 8 2 5 4 2 2 2" xfId="16675" xr:uid="{89ED8CF3-FD59-4BFE-8376-83AAE5C9D364}"/>
    <cellStyle name="Normal 8 2 5 4 2 2 3" xfId="25103" xr:uid="{6B17ABCB-F5B5-4589-B1A8-BE5132225B89}"/>
    <cellStyle name="Normal 8 2 5 4 2 3" xfId="12457" xr:uid="{9FD596EE-CAED-4756-9BBE-B1F208F0BF1F}"/>
    <cellStyle name="Normal 8 2 5 4 2 4" xfId="20886" xr:uid="{83AF7997-B787-4870-9557-38F854AE8BEF}"/>
    <cellStyle name="Normal 8 2 5 4 3" xfId="6101" xr:uid="{00000000-0005-0000-0000-0000161D0000}"/>
    <cellStyle name="Normal 8 2 5 4 3 2" xfId="14530" xr:uid="{1F67A87B-8FA2-47A7-BF15-98105F64F34C}"/>
    <cellStyle name="Normal 8 2 5 4 3 3" xfId="22958" xr:uid="{345FE4AE-1B38-4996-A3CC-FD48F815A4CE}"/>
    <cellStyle name="Normal 8 2 5 4 4" xfId="10312" xr:uid="{AE0365AE-EB2D-4D70-970F-7B036454B785}"/>
    <cellStyle name="Normal 8 2 5 4 5" xfId="18741" xr:uid="{C8C485FE-E6A3-44F5-BAD3-ABFEAFB2B2CA}"/>
    <cellStyle name="Normal 8 2 5 5" xfId="2206" xr:uid="{00000000-0005-0000-0000-0000171D0000}"/>
    <cellStyle name="Normal 8 2 5 5 2" xfId="4435" xr:uid="{00000000-0005-0000-0000-0000181D0000}"/>
    <cellStyle name="Normal 8 2 5 5 2 2" xfId="8659" xr:uid="{00000000-0005-0000-0000-0000191D0000}"/>
    <cellStyle name="Normal 8 2 5 5 2 2 2" xfId="17088" xr:uid="{8F143C98-9CE1-4F9F-992F-533B8A861567}"/>
    <cellStyle name="Normal 8 2 5 5 2 2 3" xfId="25516" xr:uid="{8C6FD841-A3CC-43A2-9DA2-93582508022F}"/>
    <cellStyle name="Normal 8 2 5 5 2 3" xfId="12870" xr:uid="{226D2DB6-7AC0-41DE-B0A2-51DAABF12ECB}"/>
    <cellStyle name="Normal 8 2 5 5 2 4" xfId="21299" xr:uid="{B565D497-190D-47FD-A256-CF10132E209A}"/>
    <cellStyle name="Normal 8 2 5 5 3" xfId="6514" xr:uid="{00000000-0005-0000-0000-00001A1D0000}"/>
    <cellStyle name="Normal 8 2 5 5 3 2" xfId="14943" xr:uid="{210EF2A0-EB76-4DF6-BE3A-95BC61C98B8E}"/>
    <cellStyle name="Normal 8 2 5 5 3 3" xfId="23371" xr:uid="{0F0C39AA-A9BB-4574-BAAA-47BA0F36CB6F}"/>
    <cellStyle name="Normal 8 2 5 5 4" xfId="10725" xr:uid="{7F498A83-E7E6-4216-81FE-ED6929A2EE08}"/>
    <cellStyle name="Normal 8 2 5 5 5" xfId="19154" xr:uid="{0D645690-0C07-47AC-A2B5-DB5B9367F887}"/>
    <cellStyle name="Normal 8 2 5 6" xfId="2642" xr:uid="{00000000-0005-0000-0000-00001B1D0000}"/>
    <cellStyle name="Normal 8 2 5 6 2" xfId="6927" xr:uid="{00000000-0005-0000-0000-00001C1D0000}"/>
    <cellStyle name="Normal 8 2 5 6 2 2" xfId="15356" xr:uid="{0BA653F0-63B5-41EF-95E0-8913CDC701C4}"/>
    <cellStyle name="Normal 8 2 5 6 2 3" xfId="23784" xr:uid="{580B6C82-E089-4755-81F5-AB4DEEFCB5B2}"/>
    <cellStyle name="Normal 8 2 5 6 3" xfId="11138" xr:uid="{A26A5464-E0BA-4991-832A-04974A56255E}"/>
    <cellStyle name="Normal 8 2 5 6 4" xfId="19567" xr:uid="{9470DA48-6C92-41B8-801A-3106A75B3324}"/>
    <cellStyle name="Normal 8 2 5 7" xfId="4862" xr:uid="{00000000-0005-0000-0000-00001D1D0000}"/>
    <cellStyle name="Normal 8 2 5 7 2" xfId="13291" xr:uid="{3F4AC9D0-BE20-4328-8400-59807E0867D8}"/>
    <cellStyle name="Normal 8 2 5 7 3" xfId="21719" xr:uid="{7899504F-04F0-4228-82D2-2B7B5DB42C29}"/>
    <cellStyle name="Normal 8 2 5 8" xfId="9073" xr:uid="{F5DC48CF-6541-4D08-8D5E-16F588BA44C1}"/>
    <cellStyle name="Normal 8 2 5 9" xfId="17502" xr:uid="{FA71160E-F888-490A-95DD-D3F502418AC9}"/>
    <cellStyle name="Normal 8 2 6" xfId="947" xr:uid="{00000000-0005-0000-0000-00001E1D0000}"/>
    <cellStyle name="Normal 8 2 6 2" xfId="3181" xr:uid="{00000000-0005-0000-0000-00001F1D0000}"/>
    <cellStyle name="Normal 8 2 6 2 2" xfId="7405" xr:uid="{00000000-0005-0000-0000-0000201D0000}"/>
    <cellStyle name="Normal 8 2 6 2 2 2" xfId="15834" xr:uid="{E431EB53-91F2-471F-ABF9-136538ADDED3}"/>
    <cellStyle name="Normal 8 2 6 2 2 3" xfId="24262" xr:uid="{CD7B497B-D069-43D0-902B-FB3F71FA25AA}"/>
    <cellStyle name="Normal 8 2 6 2 3" xfId="11616" xr:uid="{043356B0-8A96-4C46-AD59-81C968D144F2}"/>
    <cellStyle name="Normal 8 2 6 2 4" xfId="20045" xr:uid="{656B342A-6949-4E53-9220-B51C88794BD7}"/>
    <cellStyle name="Normal 8 2 6 3" xfId="5260" xr:uid="{00000000-0005-0000-0000-0000211D0000}"/>
    <cellStyle name="Normal 8 2 6 3 2" xfId="13689" xr:uid="{30E67DBF-3DAA-4BFB-A227-1F77C83FCBEE}"/>
    <cellStyle name="Normal 8 2 6 3 3" xfId="22117" xr:uid="{F10F2A10-C30F-4418-B8D9-738E9DD00992}"/>
    <cellStyle name="Normal 8 2 6 4" xfId="9471" xr:uid="{5CDC7408-7B08-45E4-9436-D09B51AD8981}"/>
    <cellStyle name="Normal 8 2 6 5" xfId="17900" xr:uid="{3D82DC71-8C1F-4830-9D09-4379C10DBFE4}"/>
    <cellStyle name="Normal 8 2 7" xfId="1364" xr:uid="{00000000-0005-0000-0000-0000221D0000}"/>
    <cellStyle name="Normal 8 2 7 2" xfId="3594" xr:uid="{00000000-0005-0000-0000-0000231D0000}"/>
    <cellStyle name="Normal 8 2 7 2 2" xfId="7818" xr:uid="{00000000-0005-0000-0000-0000241D0000}"/>
    <cellStyle name="Normal 8 2 7 2 2 2" xfId="16247" xr:uid="{856E904F-EC15-4A1E-BBB3-9B1805FCE1F2}"/>
    <cellStyle name="Normal 8 2 7 2 2 3" xfId="24675" xr:uid="{EC903DC7-C0CE-44C0-A22A-30A0FF18AADC}"/>
    <cellStyle name="Normal 8 2 7 2 3" xfId="12029" xr:uid="{24B57726-125F-4FFB-8D1F-0D79CD610C38}"/>
    <cellStyle name="Normal 8 2 7 2 4" xfId="20458" xr:uid="{E08DE4CF-4409-4D43-843A-3CD4C691A52C}"/>
    <cellStyle name="Normal 8 2 7 3" xfId="5673" xr:uid="{00000000-0005-0000-0000-0000251D0000}"/>
    <cellStyle name="Normal 8 2 7 3 2" xfId="14102" xr:uid="{7F95DA6F-8F54-4B42-A588-C3FEBAF812C7}"/>
    <cellStyle name="Normal 8 2 7 3 3" xfId="22530" xr:uid="{8022868A-EB69-4519-A657-567C278E7373}"/>
    <cellStyle name="Normal 8 2 7 4" xfId="9884" xr:uid="{3FF05176-5EEB-4C5E-BCC0-FFB0913D5800}"/>
    <cellStyle name="Normal 8 2 7 5" xfId="18313" xr:uid="{C87953DB-D6AB-469A-953E-F5302FD026CB}"/>
    <cellStyle name="Normal 8 2 8" xfId="1777" xr:uid="{00000000-0005-0000-0000-0000261D0000}"/>
    <cellStyle name="Normal 8 2 8 2" xfId="4007" xr:uid="{00000000-0005-0000-0000-0000271D0000}"/>
    <cellStyle name="Normal 8 2 8 2 2" xfId="8231" xr:uid="{00000000-0005-0000-0000-0000281D0000}"/>
    <cellStyle name="Normal 8 2 8 2 2 2" xfId="16660" xr:uid="{95A3F6DA-F039-4DED-81F6-7DCEC9360452}"/>
    <cellStyle name="Normal 8 2 8 2 2 3" xfId="25088" xr:uid="{0022B60D-C044-445D-B7B6-8EA43C71DF86}"/>
    <cellStyle name="Normal 8 2 8 2 3" xfId="12442" xr:uid="{636929CF-6078-4331-87E5-C7970679FA14}"/>
    <cellStyle name="Normal 8 2 8 2 4" xfId="20871" xr:uid="{2A17C54B-FCC4-42F5-BEB5-3E009612F279}"/>
    <cellStyle name="Normal 8 2 8 3" xfId="6086" xr:uid="{00000000-0005-0000-0000-0000291D0000}"/>
    <cellStyle name="Normal 8 2 8 3 2" xfId="14515" xr:uid="{B0330E19-24EB-4FD2-9E05-35148316E471}"/>
    <cellStyle name="Normal 8 2 8 3 3" xfId="22943" xr:uid="{5593049E-078A-4924-9838-4272E8BA6B6E}"/>
    <cellStyle name="Normal 8 2 8 4" xfId="10297" xr:uid="{5CE6ED48-E7F2-4141-AF36-F7B5C0965CFA}"/>
    <cellStyle name="Normal 8 2 8 5" xfId="18726" xr:uid="{51F35235-589F-44F5-B967-3C31B3B02AB7}"/>
    <cellStyle name="Normal 8 2 9" xfId="2191" xr:uid="{00000000-0005-0000-0000-00002A1D0000}"/>
    <cellStyle name="Normal 8 2 9 2" xfId="4420" xr:uid="{00000000-0005-0000-0000-00002B1D0000}"/>
    <cellStyle name="Normal 8 2 9 2 2" xfId="8644" xr:uid="{00000000-0005-0000-0000-00002C1D0000}"/>
    <cellStyle name="Normal 8 2 9 2 2 2" xfId="17073" xr:uid="{B30C4131-A131-4619-B6D9-08ADF81C069E}"/>
    <cellStyle name="Normal 8 2 9 2 2 3" xfId="25501" xr:uid="{C729405E-421D-4FD8-A506-A11F4F24BD8E}"/>
    <cellStyle name="Normal 8 2 9 2 3" xfId="12855" xr:uid="{3A0A75BE-7D27-4BC4-A7CA-287BBB1D9C00}"/>
    <cellStyle name="Normal 8 2 9 2 4" xfId="21284" xr:uid="{4F1BF408-E261-4CD7-A0F1-D318F436FE85}"/>
    <cellStyle name="Normal 8 2 9 3" xfId="6499" xr:uid="{00000000-0005-0000-0000-00002D1D0000}"/>
    <cellStyle name="Normal 8 2 9 3 2" xfId="14928" xr:uid="{33E8693F-C2A1-4D45-AE8D-32726F89BEA6}"/>
    <cellStyle name="Normal 8 2 9 3 3" xfId="23356" xr:uid="{E90E854F-EA9B-4F22-9B11-D2E4802AC3CB}"/>
    <cellStyle name="Normal 8 2 9 4" xfId="10710" xr:uid="{E10D8095-F7A1-4569-ADA1-A6542BBD7C03}"/>
    <cellStyle name="Normal 8 2 9 5" xfId="19139" xr:uid="{F1464DB4-FF6A-4EE7-BA0D-684BAA328EDE}"/>
    <cellStyle name="Normal 8 3" xfId="495" xr:uid="{00000000-0005-0000-0000-00002E1D0000}"/>
    <cellStyle name="Normal 8 3 10" xfId="4863" xr:uid="{00000000-0005-0000-0000-00002F1D0000}"/>
    <cellStyle name="Normal 8 3 10 2" xfId="13292" xr:uid="{B9172716-4A0D-4086-A2E8-C7BCCE010BE0}"/>
    <cellStyle name="Normal 8 3 10 3" xfId="21720" xr:uid="{F15AF0E9-526D-4CA9-91A6-71DAD61A9696}"/>
    <cellStyle name="Normal 8 3 11" xfId="9074" xr:uid="{BFD392C5-FE82-41F3-821D-6AF2D0845B82}"/>
    <cellStyle name="Normal 8 3 12" xfId="17503" xr:uid="{2A209924-2847-430B-AE7A-A4CD0C32372B}"/>
    <cellStyle name="Normal 8 3 2" xfId="496" xr:uid="{00000000-0005-0000-0000-0000301D0000}"/>
    <cellStyle name="Normal 8 3 2 10" xfId="9075" xr:uid="{BF8D2DA4-1BC4-44A5-B77C-84559FCF37CE}"/>
    <cellStyle name="Normal 8 3 2 11" xfId="17504" xr:uid="{A4285DF6-64DC-4ACB-AFD8-440EBD608E88}"/>
    <cellStyle name="Normal 8 3 2 2" xfId="497" xr:uid="{00000000-0005-0000-0000-0000311D0000}"/>
    <cellStyle name="Normal 8 3 2 2 10" xfId="17505" xr:uid="{DE098279-CD31-4D1B-95F5-4B285FE8F80B}"/>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2 2 2" xfId="15853" xr:uid="{DEFDD6A6-12DD-4C4B-9EF5-7A3A283FEABC}"/>
    <cellStyle name="Normal 8 3 2 2 2 2 2 2 3" xfId="24281" xr:uid="{8A51F6F0-11A9-4DD1-B50C-29E05B20A68B}"/>
    <cellStyle name="Normal 8 3 2 2 2 2 2 3" xfId="11635" xr:uid="{A84A4A70-80F8-4A5C-92BC-F8DA90BF5C29}"/>
    <cellStyle name="Normal 8 3 2 2 2 2 2 4" xfId="20064" xr:uid="{C8846867-D20E-41D2-B1D9-AE3E6C24DAB7}"/>
    <cellStyle name="Normal 8 3 2 2 2 2 3" xfId="5279" xr:uid="{00000000-0005-0000-0000-0000361D0000}"/>
    <cellStyle name="Normal 8 3 2 2 2 2 3 2" xfId="13708" xr:uid="{17672FD3-68DF-4B7A-9117-AC5B80F8A203}"/>
    <cellStyle name="Normal 8 3 2 2 2 2 3 3" xfId="22136" xr:uid="{679984FD-C9E3-4B6C-9E73-66412906C0E0}"/>
    <cellStyle name="Normal 8 3 2 2 2 2 4" xfId="9490" xr:uid="{274856E1-3DF2-445D-9376-8B50FB5CCE23}"/>
    <cellStyle name="Normal 8 3 2 2 2 2 5" xfId="17919" xr:uid="{0D0C42F5-7A18-4D7B-841F-DD7C65DF89A2}"/>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2 2 2" xfId="16266" xr:uid="{FE2D1D85-804E-4A86-9B44-4FE8CD777CB6}"/>
    <cellStyle name="Normal 8 3 2 2 2 3 2 2 3" xfId="24694" xr:uid="{59463B43-86D1-4543-BD79-C65D78B329B1}"/>
    <cellStyle name="Normal 8 3 2 2 2 3 2 3" xfId="12048" xr:uid="{41C69657-18F5-44B6-AE21-93F5DD3925DF}"/>
    <cellStyle name="Normal 8 3 2 2 2 3 2 4" xfId="20477" xr:uid="{76DD2FE8-69EB-4520-B136-62713044776F}"/>
    <cellStyle name="Normal 8 3 2 2 2 3 3" xfId="5692" xr:uid="{00000000-0005-0000-0000-00003A1D0000}"/>
    <cellStyle name="Normal 8 3 2 2 2 3 3 2" xfId="14121" xr:uid="{8AEB6009-59D1-41B6-A9F0-7477EFD8AAF7}"/>
    <cellStyle name="Normal 8 3 2 2 2 3 3 3" xfId="22549" xr:uid="{2EEA1099-A5C5-4AD9-9114-44556DCBE47E}"/>
    <cellStyle name="Normal 8 3 2 2 2 3 4" xfId="9903" xr:uid="{BA4E94E7-B883-4E24-8150-8CA4A09BF3E0}"/>
    <cellStyle name="Normal 8 3 2 2 2 3 5" xfId="18332" xr:uid="{92384979-FBF9-432D-9AF3-268FA3AD6F8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2 2 2" xfId="16679" xr:uid="{D61C0A7D-8E1D-45DE-8311-84A92C086925}"/>
    <cellStyle name="Normal 8 3 2 2 2 4 2 2 3" xfId="25107" xr:uid="{B9014DD7-2016-4D44-B96A-E4AC80B3C771}"/>
    <cellStyle name="Normal 8 3 2 2 2 4 2 3" xfId="12461" xr:uid="{9AE8EF59-BA61-4873-9C81-255D447BBA64}"/>
    <cellStyle name="Normal 8 3 2 2 2 4 2 4" xfId="20890" xr:uid="{B639D320-B5B1-4E0C-B5E2-813C409BD74A}"/>
    <cellStyle name="Normal 8 3 2 2 2 4 3" xfId="6105" xr:uid="{00000000-0005-0000-0000-00003E1D0000}"/>
    <cellStyle name="Normal 8 3 2 2 2 4 3 2" xfId="14534" xr:uid="{C8253B5A-709F-4F8B-9FB6-E2B652DC1ABE}"/>
    <cellStyle name="Normal 8 3 2 2 2 4 3 3" xfId="22962" xr:uid="{235A50DE-382E-4CFA-BE1E-1915D194BED2}"/>
    <cellStyle name="Normal 8 3 2 2 2 4 4" xfId="10316" xr:uid="{8AAC2D8A-CF28-41FD-830E-D5763565D518}"/>
    <cellStyle name="Normal 8 3 2 2 2 4 5" xfId="18745" xr:uid="{815B91D6-A8C9-484C-A73D-4596EC715F24}"/>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2 2 2" xfId="17092" xr:uid="{1C7C2AFA-F229-4A1D-AF21-7D26A8BBD045}"/>
    <cellStyle name="Normal 8 3 2 2 2 5 2 2 3" xfId="25520" xr:uid="{2F5AC054-BA64-4797-905E-C454C1F9E62A}"/>
    <cellStyle name="Normal 8 3 2 2 2 5 2 3" xfId="12874" xr:uid="{438E10D2-665A-499D-A144-35EF461F7277}"/>
    <cellStyle name="Normal 8 3 2 2 2 5 2 4" xfId="21303" xr:uid="{A4DF0A9A-B2B3-47D0-88C7-4509DC3BF957}"/>
    <cellStyle name="Normal 8 3 2 2 2 5 3" xfId="6518" xr:uid="{00000000-0005-0000-0000-0000421D0000}"/>
    <cellStyle name="Normal 8 3 2 2 2 5 3 2" xfId="14947" xr:uid="{F3CF8DDE-168E-4A31-8381-14A044E13459}"/>
    <cellStyle name="Normal 8 3 2 2 2 5 3 3" xfId="23375" xr:uid="{9EC3792C-AC24-4FD8-932E-608FF0E271BC}"/>
    <cellStyle name="Normal 8 3 2 2 2 5 4" xfId="10729" xr:uid="{6B95B737-17CD-427E-B946-56565E94E341}"/>
    <cellStyle name="Normal 8 3 2 2 2 5 5" xfId="19158" xr:uid="{15778E78-C7A1-47FD-B4F7-ABAF2DCF5CBB}"/>
    <cellStyle name="Normal 8 3 2 2 2 6" xfId="2646" xr:uid="{00000000-0005-0000-0000-0000431D0000}"/>
    <cellStyle name="Normal 8 3 2 2 2 6 2" xfId="6931" xr:uid="{00000000-0005-0000-0000-0000441D0000}"/>
    <cellStyle name="Normal 8 3 2 2 2 6 2 2" xfId="15360" xr:uid="{6A9F31FF-4BB8-42CB-857E-FF3C5BE7AED5}"/>
    <cellStyle name="Normal 8 3 2 2 2 6 2 3" xfId="23788" xr:uid="{5108736A-A56B-4C9D-BCEA-29C0C0F71D50}"/>
    <cellStyle name="Normal 8 3 2 2 2 6 3" xfId="11142" xr:uid="{18CA723F-B909-40B7-B228-94251CE4E8BA}"/>
    <cellStyle name="Normal 8 3 2 2 2 6 4" xfId="19571" xr:uid="{88BB3213-0A3B-400D-9B1B-00DF44AC8065}"/>
    <cellStyle name="Normal 8 3 2 2 2 7" xfId="4866" xr:uid="{00000000-0005-0000-0000-0000451D0000}"/>
    <cellStyle name="Normal 8 3 2 2 2 7 2" xfId="13295" xr:uid="{6F7B9ECD-4A19-49DA-A7AB-A916FE667323}"/>
    <cellStyle name="Normal 8 3 2 2 2 7 3" xfId="21723" xr:uid="{E43B4A0E-0507-4458-8F4D-AD635EC90534}"/>
    <cellStyle name="Normal 8 3 2 2 2 8" xfId="9077" xr:uid="{2EF87B25-D7C3-48F1-B61A-DE0566CF5120}"/>
    <cellStyle name="Normal 8 3 2 2 2 9" xfId="17506" xr:uid="{1F131B32-0093-4A51-AA70-BFC706A64ABC}"/>
    <cellStyle name="Normal 8 3 2 2 3" xfId="965" xr:uid="{00000000-0005-0000-0000-0000461D0000}"/>
    <cellStyle name="Normal 8 3 2 2 3 2" xfId="3199" xr:uid="{00000000-0005-0000-0000-0000471D0000}"/>
    <cellStyle name="Normal 8 3 2 2 3 2 2" xfId="7423" xr:uid="{00000000-0005-0000-0000-0000481D0000}"/>
    <cellStyle name="Normal 8 3 2 2 3 2 2 2" xfId="15852" xr:uid="{0954F18D-8064-4E2B-83F1-C736C9EC4B57}"/>
    <cellStyle name="Normal 8 3 2 2 3 2 2 3" xfId="24280" xr:uid="{23E7BBA3-9D6A-4C31-9D0C-B44848DE0244}"/>
    <cellStyle name="Normal 8 3 2 2 3 2 3" xfId="11634" xr:uid="{46918F5F-E0E5-493D-9B9C-D6992C11BA95}"/>
    <cellStyle name="Normal 8 3 2 2 3 2 4" xfId="20063" xr:uid="{3DF5890A-E7B1-4E9D-AB66-99DF2293C63C}"/>
    <cellStyle name="Normal 8 3 2 2 3 3" xfId="5278" xr:uid="{00000000-0005-0000-0000-0000491D0000}"/>
    <cellStyle name="Normal 8 3 2 2 3 3 2" xfId="13707" xr:uid="{38B491A4-48D1-4808-87C8-126BC19F0A17}"/>
    <cellStyle name="Normal 8 3 2 2 3 3 3" xfId="22135" xr:uid="{EA7F7AFE-87E6-48C5-ABC2-F0A6C5CF4495}"/>
    <cellStyle name="Normal 8 3 2 2 3 4" xfId="9489" xr:uid="{28419081-16AD-4D17-BDAF-DDCA942446AE}"/>
    <cellStyle name="Normal 8 3 2 2 3 5" xfId="17918" xr:uid="{1F8B8E09-5FAB-47CD-A2C7-5628991340B3}"/>
    <cellStyle name="Normal 8 3 2 2 4" xfId="1382" xr:uid="{00000000-0005-0000-0000-00004A1D0000}"/>
    <cellStyle name="Normal 8 3 2 2 4 2" xfId="3612" xr:uid="{00000000-0005-0000-0000-00004B1D0000}"/>
    <cellStyle name="Normal 8 3 2 2 4 2 2" xfId="7836" xr:uid="{00000000-0005-0000-0000-00004C1D0000}"/>
    <cellStyle name="Normal 8 3 2 2 4 2 2 2" xfId="16265" xr:uid="{8F6EB610-9F49-4A7A-8FFF-79BD0F446C79}"/>
    <cellStyle name="Normal 8 3 2 2 4 2 2 3" xfId="24693" xr:uid="{B1FD77E9-C614-4879-A963-2890268DD2C9}"/>
    <cellStyle name="Normal 8 3 2 2 4 2 3" xfId="12047" xr:uid="{DC00D17A-0207-43DD-9BA6-D853245A5B2C}"/>
    <cellStyle name="Normal 8 3 2 2 4 2 4" xfId="20476" xr:uid="{89A5A581-6035-4C63-A780-ABDC8A4C878B}"/>
    <cellStyle name="Normal 8 3 2 2 4 3" xfId="5691" xr:uid="{00000000-0005-0000-0000-00004D1D0000}"/>
    <cellStyle name="Normal 8 3 2 2 4 3 2" xfId="14120" xr:uid="{AB369BC5-5341-4513-834E-EA9FA1A24D4B}"/>
    <cellStyle name="Normal 8 3 2 2 4 3 3" xfId="22548" xr:uid="{19C09743-DD50-4C3E-911D-D2CC645AC0E9}"/>
    <cellStyle name="Normal 8 3 2 2 4 4" xfId="9902" xr:uid="{A5235360-66A1-4001-A9DA-A7E4B070A754}"/>
    <cellStyle name="Normal 8 3 2 2 4 5" xfId="18331" xr:uid="{20975D6E-1C3E-4C40-A669-85C41BB94B89}"/>
    <cellStyle name="Normal 8 3 2 2 5" xfId="1795" xr:uid="{00000000-0005-0000-0000-00004E1D0000}"/>
    <cellStyle name="Normal 8 3 2 2 5 2" xfId="4025" xr:uid="{00000000-0005-0000-0000-00004F1D0000}"/>
    <cellStyle name="Normal 8 3 2 2 5 2 2" xfId="8249" xr:uid="{00000000-0005-0000-0000-0000501D0000}"/>
    <cellStyle name="Normal 8 3 2 2 5 2 2 2" xfId="16678" xr:uid="{D0AC7408-ACBA-4E19-AAFC-6CDB682A8895}"/>
    <cellStyle name="Normal 8 3 2 2 5 2 2 3" xfId="25106" xr:uid="{647CA6C7-F7F7-423A-AE5D-E47C7666FCFE}"/>
    <cellStyle name="Normal 8 3 2 2 5 2 3" xfId="12460" xr:uid="{74105852-B648-4CC7-8050-0659DD54D187}"/>
    <cellStyle name="Normal 8 3 2 2 5 2 4" xfId="20889" xr:uid="{C4970543-0E3F-4590-B944-260C095EB2B2}"/>
    <cellStyle name="Normal 8 3 2 2 5 3" xfId="6104" xr:uid="{00000000-0005-0000-0000-0000511D0000}"/>
    <cellStyle name="Normal 8 3 2 2 5 3 2" xfId="14533" xr:uid="{59E5F3B8-4059-4FE8-B554-B404A780727A}"/>
    <cellStyle name="Normal 8 3 2 2 5 3 3" xfId="22961" xr:uid="{9AB665AB-A524-4939-B844-42B7EFF090C5}"/>
    <cellStyle name="Normal 8 3 2 2 5 4" xfId="10315" xr:uid="{1A63F5C4-26BD-47F7-96E5-6D129288A980}"/>
    <cellStyle name="Normal 8 3 2 2 5 5" xfId="18744" xr:uid="{4ECB762E-7FA6-4746-9F0D-3186D24760F2}"/>
    <cellStyle name="Normal 8 3 2 2 6" xfId="2209" xr:uid="{00000000-0005-0000-0000-0000521D0000}"/>
    <cellStyle name="Normal 8 3 2 2 6 2" xfId="4438" xr:uid="{00000000-0005-0000-0000-0000531D0000}"/>
    <cellStyle name="Normal 8 3 2 2 6 2 2" xfId="8662" xr:uid="{00000000-0005-0000-0000-0000541D0000}"/>
    <cellStyle name="Normal 8 3 2 2 6 2 2 2" xfId="17091" xr:uid="{456F391E-5FAC-4E53-9193-9919AD680026}"/>
    <cellStyle name="Normal 8 3 2 2 6 2 2 3" xfId="25519" xr:uid="{46626BCB-071E-4873-8269-3D6502B6665B}"/>
    <cellStyle name="Normal 8 3 2 2 6 2 3" xfId="12873" xr:uid="{88427344-0BBC-4705-90BE-88FDBA530A4D}"/>
    <cellStyle name="Normal 8 3 2 2 6 2 4" xfId="21302" xr:uid="{1A8C18EC-AF1B-42A2-8758-D170E3058D37}"/>
    <cellStyle name="Normal 8 3 2 2 6 3" xfId="6517" xr:uid="{00000000-0005-0000-0000-0000551D0000}"/>
    <cellStyle name="Normal 8 3 2 2 6 3 2" xfId="14946" xr:uid="{8EFCDF33-6DC3-45C8-8C74-4085678198F6}"/>
    <cellStyle name="Normal 8 3 2 2 6 3 3" xfId="23374" xr:uid="{44993C06-200D-48BE-A7D7-882EE7A8E950}"/>
    <cellStyle name="Normal 8 3 2 2 6 4" xfId="10728" xr:uid="{164EB685-7D5D-4005-9036-97339BBDF867}"/>
    <cellStyle name="Normal 8 3 2 2 6 5" xfId="19157" xr:uid="{2AEC3911-7164-4BC6-88A6-9D63EA7732C4}"/>
    <cellStyle name="Normal 8 3 2 2 7" xfId="2645" xr:uid="{00000000-0005-0000-0000-0000561D0000}"/>
    <cellStyle name="Normal 8 3 2 2 7 2" xfId="6930" xr:uid="{00000000-0005-0000-0000-0000571D0000}"/>
    <cellStyle name="Normal 8 3 2 2 7 2 2" xfId="15359" xr:uid="{26009B3D-61F0-48B7-B1F7-604CB0193BD4}"/>
    <cellStyle name="Normal 8 3 2 2 7 2 3" xfId="23787" xr:uid="{ACBDE583-E7F1-4D08-ABF7-2918B94DB79A}"/>
    <cellStyle name="Normal 8 3 2 2 7 3" xfId="11141" xr:uid="{D1E3A7DA-2556-49DC-AE67-CADF54558B10}"/>
    <cellStyle name="Normal 8 3 2 2 7 4" xfId="19570" xr:uid="{3CBAB0BC-60CA-446E-9B9D-65874A3EADEC}"/>
    <cellStyle name="Normal 8 3 2 2 8" xfId="4865" xr:uid="{00000000-0005-0000-0000-0000581D0000}"/>
    <cellStyle name="Normal 8 3 2 2 8 2" xfId="13294" xr:uid="{A4220BFF-1073-4B0D-957B-A03479E9D91A}"/>
    <cellStyle name="Normal 8 3 2 2 8 3" xfId="21722" xr:uid="{FA3C850D-0ADD-4276-80CF-57523487A74A}"/>
    <cellStyle name="Normal 8 3 2 2 9" xfId="9076" xr:uid="{8C9D9AB4-EB2B-4840-B238-747C60DA1C2E}"/>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2 2 2" xfId="15854" xr:uid="{E42420C5-81F4-40E9-B1B6-63B4BB3DC885}"/>
    <cellStyle name="Normal 8 3 2 3 2 2 2 3" xfId="24282" xr:uid="{67741326-5313-4C1E-8FB2-34015D3AE895}"/>
    <cellStyle name="Normal 8 3 2 3 2 2 3" xfId="11636" xr:uid="{9918C67C-CFB7-4857-8972-3236AAE18C9E}"/>
    <cellStyle name="Normal 8 3 2 3 2 2 4" xfId="20065" xr:uid="{D28BBF9C-F759-412C-B9CF-C8733379C5E5}"/>
    <cellStyle name="Normal 8 3 2 3 2 3" xfId="5280" xr:uid="{00000000-0005-0000-0000-00005D1D0000}"/>
    <cellStyle name="Normal 8 3 2 3 2 3 2" xfId="13709" xr:uid="{756579FC-8934-4466-932E-B594827EA50C}"/>
    <cellStyle name="Normal 8 3 2 3 2 3 3" xfId="22137" xr:uid="{FFE318B4-2F22-4D6E-9DC0-4A63593B3F2E}"/>
    <cellStyle name="Normal 8 3 2 3 2 4" xfId="9491" xr:uid="{134B481E-7E4C-4CE9-B15E-5FAD35621865}"/>
    <cellStyle name="Normal 8 3 2 3 2 5" xfId="17920" xr:uid="{B9B1FECC-2A6A-481F-972C-595E2CA29CB6}"/>
    <cellStyle name="Normal 8 3 2 3 3" xfId="1384" xr:uid="{00000000-0005-0000-0000-00005E1D0000}"/>
    <cellStyle name="Normal 8 3 2 3 3 2" xfId="3614" xr:uid="{00000000-0005-0000-0000-00005F1D0000}"/>
    <cellStyle name="Normal 8 3 2 3 3 2 2" xfId="7838" xr:uid="{00000000-0005-0000-0000-0000601D0000}"/>
    <cellStyle name="Normal 8 3 2 3 3 2 2 2" xfId="16267" xr:uid="{33B9D4B8-B654-4E00-B10A-459B82BEEE4F}"/>
    <cellStyle name="Normal 8 3 2 3 3 2 2 3" xfId="24695" xr:uid="{FA0AAF00-381D-473F-B0F2-698A6292932E}"/>
    <cellStyle name="Normal 8 3 2 3 3 2 3" xfId="12049" xr:uid="{DA62A560-F427-485B-8A00-A1DEBE243DB9}"/>
    <cellStyle name="Normal 8 3 2 3 3 2 4" xfId="20478" xr:uid="{E7957269-BC5C-4320-847D-807507307541}"/>
    <cellStyle name="Normal 8 3 2 3 3 3" xfId="5693" xr:uid="{00000000-0005-0000-0000-0000611D0000}"/>
    <cellStyle name="Normal 8 3 2 3 3 3 2" xfId="14122" xr:uid="{8E6D564C-B127-4235-9687-950E298C8360}"/>
    <cellStyle name="Normal 8 3 2 3 3 3 3" xfId="22550" xr:uid="{8E8F12D3-9134-46D0-A760-E1FA9AFFDD9B}"/>
    <cellStyle name="Normal 8 3 2 3 3 4" xfId="9904" xr:uid="{29FC1772-0FE6-41A6-8166-F4443AB4488B}"/>
    <cellStyle name="Normal 8 3 2 3 3 5" xfId="18333" xr:uid="{BA376540-F302-494A-87BA-007D17821CFF}"/>
    <cellStyle name="Normal 8 3 2 3 4" xfId="1797" xr:uid="{00000000-0005-0000-0000-0000621D0000}"/>
    <cellStyle name="Normal 8 3 2 3 4 2" xfId="4027" xr:uid="{00000000-0005-0000-0000-0000631D0000}"/>
    <cellStyle name="Normal 8 3 2 3 4 2 2" xfId="8251" xr:uid="{00000000-0005-0000-0000-0000641D0000}"/>
    <cellStyle name="Normal 8 3 2 3 4 2 2 2" xfId="16680" xr:uid="{4A84CD8B-28CE-4DBD-86A0-0031C5BD382C}"/>
    <cellStyle name="Normal 8 3 2 3 4 2 2 3" xfId="25108" xr:uid="{E6C49616-A743-4A36-9857-B28E0EDC940C}"/>
    <cellStyle name="Normal 8 3 2 3 4 2 3" xfId="12462" xr:uid="{B4ABC1E2-537B-49D6-B55E-D5F2A3EDC21B}"/>
    <cellStyle name="Normal 8 3 2 3 4 2 4" xfId="20891" xr:uid="{5438FDE9-B6DA-4AA3-A278-19C454D1737E}"/>
    <cellStyle name="Normal 8 3 2 3 4 3" xfId="6106" xr:uid="{00000000-0005-0000-0000-0000651D0000}"/>
    <cellStyle name="Normal 8 3 2 3 4 3 2" xfId="14535" xr:uid="{795E689C-B00E-450C-AEC9-075F8D6370C0}"/>
    <cellStyle name="Normal 8 3 2 3 4 3 3" xfId="22963" xr:uid="{B97D42A2-036A-4D30-A4B0-500E5FE672B8}"/>
    <cellStyle name="Normal 8 3 2 3 4 4" xfId="10317" xr:uid="{B21AA1E0-A12B-4593-BD16-D2EDAEA33553}"/>
    <cellStyle name="Normal 8 3 2 3 4 5" xfId="18746" xr:uid="{76A291C8-638C-4CEE-98F2-54093510DFF2}"/>
    <cellStyle name="Normal 8 3 2 3 5" xfId="2211" xr:uid="{00000000-0005-0000-0000-0000661D0000}"/>
    <cellStyle name="Normal 8 3 2 3 5 2" xfId="4440" xr:uid="{00000000-0005-0000-0000-0000671D0000}"/>
    <cellStyle name="Normal 8 3 2 3 5 2 2" xfId="8664" xr:uid="{00000000-0005-0000-0000-0000681D0000}"/>
    <cellStyle name="Normal 8 3 2 3 5 2 2 2" xfId="17093" xr:uid="{FE48385E-388D-428D-9CC1-00899C27A689}"/>
    <cellStyle name="Normal 8 3 2 3 5 2 2 3" xfId="25521" xr:uid="{E006B20A-13E5-4AC2-AAA3-02F65186380E}"/>
    <cellStyle name="Normal 8 3 2 3 5 2 3" xfId="12875" xr:uid="{6A5E4647-5AEC-4D4E-9969-4BC4A8AAC372}"/>
    <cellStyle name="Normal 8 3 2 3 5 2 4" xfId="21304" xr:uid="{3705DA75-72EE-4154-AF51-322A79BBF3EF}"/>
    <cellStyle name="Normal 8 3 2 3 5 3" xfId="6519" xr:uid="{00000000-0005-0000-0000-0000691D0000}"/>
    <cellStyle name="Normal 8 3 2 3 5 3 2" xfId="14948" xr:uid="{C0C9A9F1-F1AC-43B2-9A98-7B5D07E28A9F}"/>
    <cellStyle name="Normal 8 3 2 3 5 3 3" xfId="23376" xr:uid="{15FF62EF-9047-44D2-AE7A-75F03F63A91F}"/>
    <cellStyle name="Normal 8 3 2 3 5 4" xfId="10730" xr:uid="{62D23E0E-41D9-4D6C-9390-951CBB824C34}"/>
    <cellStyle name="Normal 8 3 2 3 5 5" xfId="19159" xr:uid="{38D745D1-27E3-4B9B-8ED1-1FA7E9C1124B}"/>
    <cellStyle name="Normal 8 3 2 3 6" xfId="2647" xr:uid="{00000000-0005-0000-0000-00006A1D0000}"/>
    <cellStyle name="Normal 8 3 2 3 6 2" xfId="6932" xr:uid="{00000000-0005-0000-0000-00006B1D0000}"/>
    <cellStyle name="Normal 8 3 2 3 6 2 2" xfId="15361" xr:uid="{6E7B721B-A2A1-4E2D-9F27-2BB9574D948A}"/>
    <cellStyle name="Normal 8 3 2 3 6 2 3" xfId="23789" xr:uid="{FE1FD91F-3A6D-484B-AEDD-DEAD3DFF600C}"/>
    <cellStyle name="Normal 8 3 2 3 6 3" xfId="11143" xr:uid="{986B23CD-A46A-4123-828C-C412C7A3A9AC}"/>
    <cellStyle name="Normal 8 3 2 3 6 4" xfId="19572" xr:uid="{CC056AAE-19E9-4766-A069-85D6752167D9}"/>
    <cellStyle name="Normal 8 3 2 3 7" xfId="4867" xr:uid="{00000000-0005-0000-0000-00006C1D0000}"/>
    <cellStyle name="Normal 8 3 2 3 7 2" xfId="13296" xr:uid="{8D32CA88-5A11-4584-B6A1-F724275E54A5}"/>
    <cellStyle name="Normal 8 3 2 3 7 3" xfId="21724" xr:uid="{A8CCAC95-D4EC-4246-AA6F-A646D6281818}"/>
    <cellStyle name="Normal 8 3 2 3 8" xfId="9078" xr:uid="{E9881F63-1410-4DA4-9F30-EC58C7B7AC6B}"/>
    <cellStyle name="Normal 8 3 2 3 9" xfId="17507" xr:uid="{4CBFC24B-D8CC-4D01-B353-5D9B92E45A3C}"/>
    <cellStyle name="Normal 8 3 2 4" xfId="964" xr:uid="{00000000-0005-0000-0000-00006D1D0000}"/>
    <cellStyle name="Normal 8 3 2 4 2" xfId="3198" xr:uid="{00000000-0005-0000-0000-00006E1D0000}"/>
    <cellStyle name="Normal 8 3 2 4 2 2" xfId="7422" xr:uid="{00000000-0005-0000-0000-00006F1D0000}"/>
    <cellStyle name="Normal 8 3 2 4 2 2 2" xfId="15851" xr:uid="{998E4012-3422-4FC6-8C1A-D56BA668FECC}"/>
    <cellStyle name="Normal 8 3 2 4 2 2 3" xfId="24279" xr:uid="{18B0B89F-BD64-4F9C-ABD9-1A60103D03FA}"/>
    <cellStyle name="Normal 8 3 2 4 2 3" xfId="11633" xr:uid="{A99D5E37-B457-47C1-BD66-3CDDE29F1107}"/>
    <cellStyle name="Normal 8 3 2 4 2 4" xfId="20062" xr:uid="{5D865288-7536-43DA-B062-DD7DD589060F}"/>
    <cellStyle name="Normal 8 3 2 4 3" xfId="5277" xr:uid="{00000000-0005-0000-0000-0000701D0000}"/>
    <cellStyle name="Normal 8 3 2 4 3 2" xfId="13706" xr:uid="{986AA6CA-8D5E-40E9-A3BD-DCBE5D5806CB}"/>
    <cellStyle name="Normal 8 3 2 4 3 3" xfId="22134" xr:uid="{081E3111-06E9-4886-B1FA-0315F14E00B5}"/>
    <cellStyle name="Normal 8 3 2 4 4" xfId="9488" xr:uid="{53913556-9779-46FE-8C80-26865425FB1B}"/>
    <cellStyle name="Normal 8 3 2 4 5" xfId="17917" xr:uid="{BB41E33C-71D2-48C2-B823-FFE0E2441960}"/>
    <cellStyle name="Normal 8 3 2 5" xfId="1381" xr:uid="{00000000-0005-0000-0000-0000711D0000}"/>
    <cellStyle name="Normal 8 3 2 5 2" xfId="3611" xr:uid="{00000000-0005-0000-0000-0000721D0000}"/>
    <cellStyle name="Normal 8 3 2 5 2 2" xfId="7835" xr:uid="{00000000-0005-0000-0000-0000731D0000}"/>
    <cellStyle name="Normal 8 3 2 5 2 2 2" xfId="16264" xr:uid="{73B5C990-3437-4A74-9259-D1680A6A2C19}"/>
    <cellStyle name="Normal 8 3 2 5 2 2 3" xfId="24692" xr:uid="{21AF2B96-2667-4F46-8A2B-DDD2288B7FAF}"/>
    <cellStyle name="Normal 8 3 2 5 2 3" xfId="12046" xr:uid="{F25A8BE3-E750-498A-94B3-89CA8A559799}"/>
    <cellStyle name="Normal 8 3 2 5 2 4" xfId="20475" xr:uid="{E6BDCA80-C730-44B1-99B6-808A120064B7}"/>
    <cellStyle name="Normal 8 3 2 5 3" xfId="5690" xr:uid="{00000000-0005-0000-0000-0000741D0000}"/>
    <cellStyle name="Normal 8 3 2 5 3 2" xfId="14119" xr:uid="{6357C1DC-A8C3-41D3-B92E-B6A03E2883C6}"/>
    <cellStyle name="Normal 8 3 2 5 3 3" xfId="22547" xr:uid="{03AA95A5-EB8C-4B6A-86BA-66698641123F}"/>
    <cellStyle name="Normal 8 3 2 5 4" xfId="9901" xr:uid="{93F175EE-D9EE-40C3-BE6F-2AF2E8D7BF67}"/>
    <cellStyle name="Normal 8 3 2 5 5" xfId="18330" xr:uid="{8E26E8C3-A104-493B-BA11-DCB58E06D8CD}"/>
    <cellStyle name="Normal 8 3 2 6" xfId="1794" xr:uid="{00000000-0005-0000-0000-0000751D0000}"/>
    <cellStyle name="Normal 8 3 2 6 2" xfId="4024" xr:uid="{00000000-0005-0000-0000-0000761D0000}"/>
    <cellStyle name="Normal 8 3 2 6 2 2" xfId="8248" xr:uid="{00000000-0005-0000-0000-0000771D0000}"/>
    <cellStyle name="Normal 8 3 2 6 2 2 2" xfId="16677" xr:uid="{B76288A0-1021-4BB7-9658-83F254B0C9A4}"/>
    <cellStyle name="Normal 8 3 2 6 2 2 3" xfId="25105" xr:uid="{8A03C9F7-CFC4-4442-91EC-9EC7751B90DA}"/>
    <cellStyle name="Normal 8 3 2 6 2 3" xfId="12459" xr:uid="{CDACDD5E-2CF9-440F-86E5-B6B3AFE2E691}"/>
    <cellStyle name="Normal 8 3 2 6 2 4" xfId="20888" xr:uid="{A75A6EBF-EB8A-4725-903E-CE0091C2E967}"/>
    <cellStyle name="Normal 8 3 2 6 3" xfId="6103" xr:uid="{00000000-0005-0000-0000-0000781D0000}"/>
    <cellStyle name="Normal 8 3 2 6 3 2" xfId="14532" xr:uid="{F4B3FE0C-6354-4B40-B704-0C730BC2A2C5}"/>
    <cellStyle name="Normal 8 3 2 6 3 3" xfId="22960" xr:uid="{EB194F6A-DC17-443A-BCB2-B1DAFF35B4EB}"/>
    <cellStyle name="Normal 8 3 2 6 4" xfId="10314" xr:uid="{A131FE29-490B-4DE9-A2CB-640163AF07D4}"/>
    <cellStyle name="Normal 8 3 2 6 5" xfId="18743" xr:uid="{F61674BF-F645-4E17-BC4C-5D51815C9416}"/>
    <cellStyle name="Normal 8 3 2 7" xfId="2208" xr:uid="{00000000-0005-0000-0000-0000791D0000}"/>
    <cellStyle name="Normal 8 3 2 7 2" xfId="4437" xr:uid="{00000000-0005-0000-0000-00007A1D0000}"/>
    <cellStyle name="Normal 8 3 2 7 2 2" xfId="8661" xr:uid="{00000000-0005-0000-0000-00007B1D0000}"/>
    <cellStyle name="Normal 8 3 2 7 2 2 2" xfId="17090" xr:uid="{EBE07FC8-B688-4BE9-982B-5BC7547DB60B}"/>
    <cellStyle name="Normal 8 3 2 7 2 2 3" xfId="25518" xr:uid="{6D26F056-D49E-4939-BDBE-E77D4A3AE0F5}"/>
    <cellStyle name="Normal 8 3 2 7 2 3" xfId="12872" xr:uid="{D3D1A497-B9CD-420D-B8C5-6D002B5F74EF}"/>
    <cellStyle name="Normal 8 3 2 7 2 4" xfId="21301" xr:uid="{7E6DB625-FF4D-482F-87BD-E8D2BF38F59F}"/>
    <cellStyle name="Normal 8 3 2 7 3" xfId="6516" xr:uid="{00000000-0005-0000-0000-00007C1D0000}"/>
    <cellStyle name="Normal 8 3 2 7 3 2" xfId="14945" xr:uid="{316CAAC0-C137-4BD3-8094-6AC7D1017144}"/>
    <cellStyle name="Normal 8 3 2 7 3 3" xfId="23373" xr:uid="{C504F82B-D6D5-4B63-BDB9-BAB5D27F2962}"/>
    <cellStyle name="Normal 8 3 2 7 4" xfId="10727" xr:uid="{45A265B0-B1FE-4576-AB8D-E238ABA49E97}"/>
    <cellStyle name="Normal 8 3 2 7 5" xfId="19156" xr:uid="{D8426640-03CC-4D80-A559-0EEAD5715E9F}"/>
    <cellStyle name="Normal 8 3 2 8" xfId="2644" xr:uid="{00000000-0005-0000-0000-00007D1D0000}"/>
    <cellStyle name="Normal 8 3 2 8 2" xfId="6929" xr:uid="{00000000-0005-0000-0000-00007E1D0000}"/>
    <cellStyle name="Normal 8 3 2 8 2 2" xfId="15358" xr:uid="{BBCE5C84-419B-49CD-B18B-5F7C3F957C4A}"/>
    <cellStyle name="Normal 8 3 2 8 2 3" xfId="23786" xr:uid="{7929307D-A8DC-4A34-83CF-E1721AE29AC1}"/>
    <cellStyle name="Normal 8 3 2 8 3" xfId="11140" xr:uid="{7E4D7066-3509-4433-A0A6-37942AE0DE2E}"/>
    <cellStyle name="Normal 8 3 2 8 4" xfId="19569" xr:uid="{00A423B9-3AAE-4FEB-A884-8CBACEA7E56C}"/>
    <cellStyle name="Normal 8 3 2 9" xfId="4864" xr:uid="{00000000-0005-0000-0000-00007F1D0000}"/>
    <cellStyle name="Normal 8 3 2 9 2" xfId="13293" xr:uid="{5B0F0234-9EA6-49D8-8C81-21D212A26F81}"/>
    <cellStyle name="Normal 8 3 2 9 3" xfId="21721" xr:uid="{00F78E33-12AD-4D77-B272-33EAC3CDD628}"/>
    <cellStyle name="Normal 8 3 3" xfId="500" xr:uid="{00000000-0005-0000-0000-0000801D0000}"/>
    <cellStyle name="Normal 8 3 3 10" xfId="17508" xr:uid="{971243BA-E571-404B-B7EF-B415F80B4BC3}"/>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2 2 2" xfId="15856" xr:uid="{A5DBC4AD-D65F-4016-9177-7D3FFBE1DD96}"/>
    <cellStyle name="Normal 8 3 3 2 2 2 2 3" xfId="24284" xr:uid="{8079F407-B240-4D49-91D0-DCE06E86BA5A}"/>
    <cellStyle name="Normal 8 3 3 2 2 2 3" xfId="11638" xr:uid="{3BDD0F26-43D8-4110-A4FA-65E180F62CC1}"/>
    <cellStyle name="Normal 8 3 3 2 2 2 4" xfId="20067" xr:uid="{318C6E57-9733-4721-B03E-9D17CCA9707A}"/>
    <cellStyle name="Normal 8 3 3 2 2 3" xfId="5282" xr:uid="{00000000-0005-0000-0000-0000851D0000}"/>
    <cellStyle name="Normal 8 3 3 2 2 3 2" xfId="13711" xr:uid="{D65E31AC-07FD-4413-9036-65E1D9A944A4}"/>
    <cellStyle name="Normal 8 3 3 2 2 3 3" xfId="22139" xr:uid="{4E7457B9-8144-44AD-91B6-EA203F072431}"/>
    <cellStyle name="Normal 8 3 3 2 2 4" xfId="9493" xr:uid="{4C828C60-CEB2-45B1-8C36-4790C59B5E93}"/>
    <cellStyle name="Normal 8 3 3 2 2 5" xfId="17922" xr:uid="{D9600295-7ABD-43A9-BE3D-548890CCE98D}"/>
    <cellStyle name="Normal 8 3 3 2 3" xfId="1386" xr:uid="{00000000-0005-0000-0000-0000861D0000}"/>
    <cellStyle name="Normal 8 3 3 2 3 2" xfId="3616" xr:uid="{00000000-0005-0000-0000-0000871D0000}"/>
    <cellStyle name="Normal 8 3 3 2 3 2 2" xfId="7840" xr:uid="{00000000-0005-0000-0000-0000881D0000}"/>
    <cellStyle name="Normal 8 3 3 2 3 2 2 2" xfId="16269" xr:uid="{FE9C5136-488D-4F63-BD49-6D1F336AA14F}"/>
    <cellStyle name="Normal 8 3 3 2 3 2 2 3" xfId="24697" xr:uid="{37725961-30BF-4B2D-909D-B75AEDFA68D1}"/>
    <cellStyle name="Normal 8 3 3 2 3 2 3" xfId="12051" xr:uid="{512E887B-5951-4FC8-BD3A-491D16F777B6}"/>
    <cellStyle name="Normal 8 3 3 2 3 2 4" xfId="20480" xr:uid="{24CD98FD-1BEF-4E35-9C80-F01B97B4FE7B}"/>
    <cellStyle name="Normal 8 3 3 2 3 3" xfId="5695" xr:uid="{00000000-0005-0000-0000-0000891D0000}"/>
    <cellStyle name="Normal 8 3 3 2 3 3 2" xfId="14124" xr:uid="{D09D540F-3FC4-4FD8-8803-C6ABB8562938}"/>
    <cellStyle name="Normal 8 3 3 2 3 3 3" xfId="22552" xr:uid="{C150BB26-855F-4111-B7BD-34D858F1B04F}"/>
    <cellStyle name="Normal 8 3 3 2 3 4" xfId="9906" xr:uid="{5F5A357C-44DD-49E3-BACA-733A93AAE25D}"/>
    <cellStyle name="Normal 8 3 3 2 3 5" xfId="18335" xr:uid="{1CF5324E-6A77-451B-8616-F9D302ABC8F6}"/>
    <cellStyle name="Normal 8 3 3 2 4" xfId="1799" xr:uid="{00000000-0005-0000-0000-00008A1D0000}"/>
    <cellStyle name="Normal 8 3 3 2 4 2" xfId="4029" xr:uid="{00000000-0005-0000-0000-00008B1D0000}"/>
    <cellStyle name="Normal 8 3 3 2 4 2 2" xfId="8253" xr:uid="{00000000-0005-0000-0000-00008C1D0000}"/>
    <cellStyle name="Normal 8 3 3 2 4 2 2 2" xfId="16682" xr:uid="{0FAC6962-ADE7-44DF-ACC4-7F33449B489F}"/>
    <cellStyle name="Normal 8 3 3 2 4 2 2 3" xfId="25110" xr:uid="{5C0885DB-A568-4A6B-9834-9D5A77F9CA6D}"/>
    <cellStyle name="Normal 8 3 3 2 4 2 3" xfId="12464" xr:uid="{4EAD2192-2727-4F53-8D2B-EF8075429E77}"/>
    <cellStyle name="Normal 8 3 3 2 4 2 4" xfId="20893" xr:uid="{F38B78A9-4475-43E0-965E-FB6A8235B5E2}"/>
    <cellStyle name="Normal 8 3 3 2 4 3" xfId="6108" xr:uid="{00000000-0005-0000-0000-00008D1D0000}"/>
    <cellStyle name="Normal 8 3 3 2 4 3 2" xfId="14537" xr:uid="{01FEF8D9-B5BF-4E8D-94CF-9C22009938D3}"/>
    <cellStyle name="Normal 8 3 3 2 4 3 3" xfId="22965" xr:uid="{58D5CD3D-FD1B-4D7F-A7EF-569B406BE19C}"/>
    <cellStyle name="Normal 8 3 3 2 4 4" xfId="10319" xr:uid="{6CEBB459-92F0-4E12-811C-216183B079EF}"/>
    <cellStyle name="Normal 8 3 3 2 4 5" xfId="18748" xr:uid="{25AB3BBA-FDF4-4547-8457-DA388E848C0C}"/>
    <cellStyle name="Normal 8 3 3 2 5" xfId="2213" xr:uid="{00000000-0005-0000-0000-00008E1D0000}"/>
    <cellStyle name="Normal 8 3 3 2 5 2" xfId="4442" xr:uid="{00000000-0005-0000-0000-00008F1D0000}"/>
    <cellStyle name="Normal 8 3 3 2 5 2 2" xfId="8666" xr:uid="{00000000-0005-0000-0000-0000901D0000}"/>
    <cellStyle name="Normal 8 3 3 2 5 2 2 2" xfId="17095" xr:uid="{BDB3BF6E-B3D4-4E52-856A-0DB0E1D8AF4D}"/>
    <cellStyle name="Normal 8 3 3 2 5 2 2 3" xfId="25523" xr:uid="{9401D699-DDAB-4A81-A3A6-358EE17A9601}"/>
    <cellStyle name="Normal 8 3 3 2 5 2 3" xfId="12877" xr:uid="{98EA54D2-8106-40B9-B4DE-CD550E57D551}"/>
    <cellStyle name="Normal 8 3 3 2 5 2 4" xfId="21306" xr:uid="{3A6B667E-693D-4782-A2AA-595ED93E0A3A}"/>
    <cellStyle name="Normal 8 3 3 2 5 3" xfId="6521" xr:uid="{00000000-0005-0000-0000-0000911D0000}"/>
    <cellStyle name="Normal 8 3 3 2 5 3 2" xfId="14950" xr:uid="{E0F4F481-5559-4219-8448-5A77D3F4380D}"/>
    <cellStyle name="Normal 8 3 3 2 5 3 3" xfId="23378" xr:uid="{C55D0FEC-2331-4E69-AECD-9E6AB033BE09}"/>
    <cellStyle name="Normal 8 3 3 2 5 4" xfId="10732" xr:uid="{1E9B83DC-ABFB-4402-A65B-6AEE1478657D}"/>
    <cellStyle name="Normal 8 3 3 2 5 5" xfId="19161" xr:uid="{7FE12E7C-C58F-4F67-A86A-2EFEAF460098}"/>
    <cellStyle name="Normal 8 3 3 2 6" xfId="2649" xr:uid="{00000000-0005-0000-0000-0000921D0000}"/>
    <cellStyle name="Normal 8 3 3 2 6 2" xfId="6934" xr:uid="{00000000-0005-0000-0000-0000931D0000}"/>
    <cellStyle name="Normal 8 3 3 2 6 2 2" xfId="15363" xr:uid="{4FD079BC-08C6-40E5-A73B-B176F15C8EA2}"/>
    <cellStyle name="Normal 8 3 3 2 6 2 3" xfId="23791" xr:uid="{5FC8BEA1-9105-40C2-BE8A-6D80E180A086}"/>
    <cellStyle name="Normal 8 3 3 2 6 3" xfId="11145" xr:uid="{D2DB7308-9845-4B8B-A50A-3D0D514B242F}"/>
    <cellStyle name="Normal 8 3 3 2 6 4" xfId="19574" xr:uid="{2B77BB53-B625-4109-BED7-D9A70FE13A5C}"/>
    <cellStyle name="Normal 8 3 3 2 7" xfId="4869" xr:uid="{00000000-0005-0000-0000-0000941D0000}"/>
    <cellStyle name="Normal 8 3 3 2 7 2" xfId="13298" xr:uid="{EA7B09D8-BA33-4530-A121-4C7FD6DF5B8D}"/>
    <cellStyle name="Normal 8 3 3 2 7 3" xfId="21726" xr:uid="{540882D0-EC8C-4176-9988-054D0C8A23DF}"/>
    <cellStyle name="Normal 8 3 3 2 8" xfId="9080" xr:uid="{1AB94F8B-7CF0-4308-9B6A-271E0F6589D2}"/>
    <cellStyle name="Normal 8 3 3 2 9" xfId="17509" xr:uid="{BDE20678-D300-46E9-82C4-6DC2EF6E0248}"/>
    <cellStyle name="Normal 8 3 3 3" xfId="968" xr:uid="{00000000-0005-0000-0000-0000951D0000}"/>
    <cellStyle name="Normal 8 3 3 3 2" xfId="3202" xr:uid="{00000000-0005-0000-0000-0000961D0000}"/>
    <cellStyle name="Normal 8 3 3 3 2 2" xfId="7426" xr:uid="{00000000-0005-0000-0000-0000971D0000}"/>
    <cellStyle name="Normal 8 3 3 3 2 2 2" xfId="15855" xr:uid="{B6973962-EF37-4149-A09E-DB9AB1530AA1}"/>
    <cellStyle name="Normal 8 3 3 3 2 2 3" xfId="24283" xr:uid="{6AAB7A00-558A-4DEF-9822-63E228C24EC2}"/>
    <cellStyle name="Normal 8 3 3 3 2 3" xfId="11637" xr:uid="{54DC5D28-BE4D-4207-95FB-31224C893E7D}"/>
    <cellStyle name="Normal 8 3 3 3 2 4" xfId="20066" xr:uid="{3035757D-C67E-40B6-A6F2-361A37CA8BC8}"/>
    <cellStyle name="Normal 8 3 3 3 3" xfId="5281" xr:uid="{00000000-0005-0000-0000-0000981D0000}"/>
    <cellStyle name="Normal 8 3 3 3 3 2" xfId="13710" xr:uid="{97A60185-87EF-48A8-8402-B608A41628FC}"/>
    <cellStyle name="Normal 8 3 3 3 3 3" xfId="22138" xr:uid="{2D29E72A-F57D-4565-AF35-51B6090F3032}"/>
    <cellStyle name="Normal 8 3 3 3 4" xfId="9492" xr:uid="{494FE693-0648-479A-B8F6-2B031630C916}"/>
    <cellStyle name="Normal 8 3 3 3 5" xfId="17921" xr:uid="{C6B0DF07-101C-4694-A163-77FC63DF1484}"/>
    <cellStyle name="Normal 8 3 3 4" xfId="1385" xr:uid="{00000000-0005-0000-0000-0000991D0000}"/>
    <cellStyle name="Normal 8 3 3 4 2" xfId="3615" xr:uid="{00000000-0005-0000-0000-00009A1D0000}"/>
    <cellStyle name="Normal 8 3 3 4 2 2" xfId="7839" xr:uid="{00000000-0005-0000-0000-00009B1D0000}"/>
    <cellStyle name="Normal 8 3 3 4 2 2 2" xfId="16268" xr:uid="{6F29AAEB-3548-4E9E-8268-964018D676D3}"/>
    <cellStyle name="Normal 8 3 3 4 2 2 3" xfId="24696" xr:uid="{32C2E1CD-E0DA-4505-8309-EF54DDAE463C}"/>
    <cellStyle name="Normal 8 3 3 4 2 3" xfId="12050" xr:uid="{2027615E-9EDE-4878-99C8-CAE6BC474618}"/>
    <cellStyle name="Normal 8 3 3 4 2 4" xfId="20479" xr:uid="{344A4F28-E9DB-42F1-9B90-EED9C3303302}"/>
    <cellStyle name="Normal 8 3 3 4 3" xfId="5694" xr:uid="{00000000-0005-0000-0000-00009C1D0000}"/>
    <cellStyle name="Normal 8 3 3 4 3 2" xfId="14123" xr:uid="{CAE02975-85F8-4697-911F-A6498172E3BD}"/>
    <cellStyle name="Normal 8 3 3 4 3 3" xfId="22551" xr:uid="{93E82070-009A-4F06-B160-D21ACA929D86}"/>
    <cellStyle name="Normal 8 3 3 4 4" xfId="9905" xr:uid="{63506388-D3EA-44A0-8109-7ADC45B53B35}"/>
    <cellStyle name="Normal 8 3 3 4 5" xfId="18334" xr:uid="{169CBB3F-CBA7-486D-A883-13076E713552}"/>
    <cellStyle name="Normal 8 3 3 5" xfId="1798" xr:uid="{00000000-0005-0000-0000-00009D1D0000}"/>
    <cellStyle name="Normal 8 3 3 5 2" xfId="4028" xr:uid="{00000000-0005-0000-0000-00009E1D0000}"/>
    <cellStyle name="Normal 8 3 3 5 2 2" xfId="8252" xr:uid="{00000000-0005-0000-0000-00009F1D0000}"/>
    <cellStyle name="Normal 8 3 3 5 2 2 2" xfId="16681" xr:uid="{7F1BFB66-459E-4ED9-9623-B14B9B717062}"/>
    <cellStyle name="Normal 8 3 3 5 2 2 3" xfId="25109" xr:uid="{C488A440-8334-42F2-8292-7C9C3B062E4F}"/>
    <cellStyle name="Normal 8 3 3 5 2 3" xfId="12463" xr:uid="{81644664-ADD4-42AB-9436-AA893D89FA9A}"/>
    <cellStyle name="Normal 8 3 3 5 2 4" xfId="20892" xr:uid="{1C4D65AA-9D51-4380-A32D-439E458999E9}"/>
    <cellStyle name="Normal 8 3 3 5 3" xfId="6107" xr:uid="{00000000-0005-0000-0000-0000A01D0000}"/>
    <cellStyle name="Normal 8 3 3 5 3 2" xfId="14536" xr:uid="{353FEB85-F16F-4659-849E-A5D416335E10}"/>
    <cellStyle name="Normal 8 3 3 5 3 3" xfId="22964" xr:uid="{40152288-11D9-49E5-B75D-1777972A1E34}"/>
    <cellStyle name="Normal 8 3 3 5 4" xfId="10318" xr:uid="{D102AF1E-4D47-426A-BDDF-4F329C184990}"/>
    <cellStyle name="Normal 8 3 3 5 5" xfId="18747" xr:uid="{35432CA7-9F4D-4B26-815E-DE953F9ED95D}"/>
    <cellStyle name="Normal 8 3 3 6" xfId="2212" xr:uid="{00000000-0005-0000-0000-0000A11D0000}"/>
    <cellStyle name="Normal 8 3 3 6 2" xfId="4441" xr:uid="{00000000-0005-0000-0000-0000A21D0000}"/>
    <cellStyle name="Normal 8 3 3 6 2 2" xfId="8665" xr:uid="{00000000-0005-0000-0000-0000A31D0000}"/>
    <cellStyle name="Normal 8 3 3 6 2 2 2" xfId="17094" xr:uid="{802D89C2-2958-4284-AE8C-48AF92802FA4}"/>
    <cellStyle name="Normal 8 3 3 6 2 2 3" xfId="25522" xr:uid="{D396F169-60E7-4128-97A7-91BE1A0B263D}"/>
    <cellStyle name="Normal 8 3 3 6 2 3" xfId="12876" xr:uid="{3B8BFC46-D190-4066-BF3B-A8F7A9A2914B}"/>
    <cellStyle name="Normal 8 3 3 6 2 4" xfId="21305" xr:uid="{8877B22F-A20C-406F-B2F5-AFE0AB9EF4C1}"/>
    <cellStyle name="Normal 8 3 3 6 3" xfId="6520" xr:uid="{00000000-0005-0000-0000-0000A41D0000}"/>
    <cellStyle name="Normal 8 3 3 6 3 2" xfId="14949" xr:uid="{A78E7B6B-9214-4061-BEF6-EB3230EF933D}"/>
    <cellStyle name="Normal 8 3 3 6 3 3" xfId="23377" xr:uid="{59233636-FC93-4569-A7EC-4E868459BC99}"/>
    <cellStyle name="Normal 8 3 3 6 4" xfId="10731" xr:uid="{B0E24265-422F-42FF-8CE0-134C14A2F46D}"/>
    <cellStyle name="Normal 8 3 3 6 5" xfId="19160" xr:uid="{E34A4F9D-159E-453F-95F1-8DE4A8626A28}"/>
    <cellStyle name="Normal 8 3 3 7" xfId="2648" xr:uid="{00000000-0005-0000-0000-0000A51D0000}"/>
    <cellStyle name="Normal 8 3 3 7 2" xfId="6933" xr:uid="{00000000-0005-0000-0000-0000A61D0000}"/>
    <cellStyle name="Normal 8 3 3 7 2 2" xfId="15362" xr:uid="{4DDD7453-8099-4756-B319-92D0D41F8324}"/>
    <cellStyle name="Normal 8 3 3 7 2 3" xfId="23790" xr:uid="{9D933C05-4F86-4AA0-A5B1-EAE981B73250}"/>
    <cellStyle name="Normal 8 3 3 7 3" xfId="11144" xr:uid="{794474D1-3FB0-4E64-B6A1-C1608E113225}"/>
    <cellStyle name="Normal 8 3 3 7 4" xfId="19573" xr:uid="{76D125A7-6009-48AD-981A-F88C48C1D97C}"/>
    <cellStyle name="Normal 8 3 3 8" xfId="4868" xr:uid="{00000000-0005-0000-0000-0000A71D0000}"/>
    <cellStyle name="Normal 8 3 3 8 2" xfId="13297" xr:uid="{3C27E3FF-180E-41BD-AEC7-0EAE52340D13}"/>
    <cellStyle name="Normal 8 3 3 8 3" xfId="21725" xr:uid="{A1EA081F-2B52-4FD2-B484-8C997E95E0BD}"/>
    <cellStyle name="Normal 8 3 3 9" xfId="9079" xr:uid="{CE9B542B-0957-4340-BD8E-678963A4C50A}"/>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2 2 2" xfId="15857" xr:uid="{44D5C553-FB6E-497F-8F2D-11218868AF22}"/>
    <cellStyle name="Normal 8 3 4 2 2 2 3" xfId="24285" xr:uid="{503F5BCB-B20B-4734-9881-C82AB55C4974}"/>
    <cellStyle name="Normal 8 3 4 2 2 3" xfId="11639" xr:uid="{A6A2D659-0130-4D0C-B590-8737E9B6B500}"/>
    <cellStyle name="Normal 8 3 4 2 2 4" xfId="20068" xr:uid="{3BDB5B62-5DC6-4554-AB77-611F8F8B6B57}"/>
    <cellStyle name="Normal 8 3 4 2 3" xfId="5283" xr:uid="{00000000-0005-0000-0000-0000AC1D0000}"/>
    <cellStyle name="Normal 8 3 4 2 3 2" xfId="13712" xr:uid="{3A1FA8C9-C148-45E9-A31E-3DED4BDF0083}"/>
    <cellStyle name="Normal 8 3 4 2 3 3" xfId="22140" xr:uid="{02BFADBF-984C-4784-876D-C1D27BA468F9}"/>
    <cellStyle name="Normal 8 3 4 2 4" xfId="9494" xr:uid="{8F9D3173-6F8F-4B4C-9217-2433D193B98D}"/>
    <cellStyle name="Normal 8 3 4 2 5" xfId="17923" xr:uid="{BDD4D66A-B902-4185-95B3-B6B7DC739A3F}"/>
    <cellStyle name="Normal 8 3 4 3" xfId="1387" xr:uid="{00000000-0005-0000-0000-0000AD1D0000}"/>
    <cellStyle name="Normal 8 3 4 3 2" xfId="3617" xr:uid="{00000000-0005-0000-0000-0000AE1D0000}"/>
    <cellStyle name="Normal 8 3 4 3 2 2" xfId="7841" xr:uid="{00000000-0005-0000-0000-0000AF1D0000}"/>
    <cellStyle name="Normal 8 3 4 3 2 2 2" xfId="16270" xr:uid="{1111C506-401D-4F28-91F6-FE37CBF738AF}"/>
    <cellStyle name="Normal 8 3 4 3 2 2 3" xfId="24698" xr:uid="{7B536EC7-ACEF-4FBA-99BB-D821D7D3AFB4}"/>
    <cellStyle name="Normal 8 3 4 3 2 3" xfId="12052" xr:uid="{54A941E2-6AB8-4256-B4ED-5F008B8370DF}"/>
    <cellStyle name="Normal 8 3 4 3 2 4" xfId="20481" xr:uid="{2161044F-68CB-4112-B091-B8956A46B1D5}"/>
    <cellStyle name="Normal 8 3 4 3 3" xfId="5696" xr:uid="{00000000-0005-0000-0000-0000B01D0000}"/>
    <cellStyle name="Normal 8 3 4 3 3 2" xfId="14125" xr:uid="{C2658465-4190-4DBA-ABBB-9ABF419440A6}"/>
    <cellStyle name="Normal 8 3 4 3 3 3" xfId="22553" xr:uid="{00D0AE41-9926-4E94-86D2-C6FC162551C9}"/>
    <cellStyle name="Normal 8 3 4 3 4" xfId="9907" xr:uid="{E9082C8C-86E3-4617-9683-040A5848E75A}"/>
    <cellStyle name="Normal 8 3 4 3 5" xfId="18336" xr:uid="{1AB236A8-8482-4A3E-B98F-2DE49E1D05E7}"/>
    <cellStyle name="Normal 8 3 4 4" xfId="1800" xr:uid="{00000000-0005-0000-0000-0000B11D0000}"/>
    <cellStyle name="Normal 8 3 4 4 2" xfId="4030" xr:uid="{00000000-0005-0000-0000-0000B21D0000}"/>
    <cellStyle name="Normal 8 3 4 4 2 2" xfId="8254" xr:uid="{00000000-0005-0000-0000-0000B31D0000}"/>
    <cellStyle name="Normal 8 3 4 4 2 2 2" xfId="16683" xr:uid="{B5C31551-7EF2-43D2-BA57-9D999CB9E3D8}"/>
    <cellStyle name="Normal 8 3 4 4 2 2 3" xfId="25111" xr:uid="{9D4798F0-FE0E-487A-A94F-BB6CBDF42869}"/>
    <cellStyle name="Normal 8 3 4 4 2 3" xfId="12465" xr:uid="{34E3AF35-9400-4601-8472-F50EA8E758BA}"/>
    <cellStyle name="Normal 8 3 4 4 2 4" xfId="20894" xr:uid="{FA26FD71-A8DB-4E00-93BB-74C69D6938F2}"/>
    <cellStyle name="Normal 8 3 4 4 3" xfId="6109" xr:uid="{00000000-0005-0000-0000-0000B41D0000}"/>
    <cellStyle name="Normal 8 3 4 4 3 2" xfId="14538" xr:uid="{C72ADA9B-59BB-4830-89F3-5001D823C55D}"/>
    <cellStyle name="Normal 8 3 4 4 3 3" xfId="22966" xr:uid="{F2A106B8-1011-4BF7-96D7-80DE276E3EC2}"/>
    <cellStyle name="Normal 8 3 4 4 4" xfId="10320" xr:uid="{7361ECCE-E32F-49D9-9EE7-17C1B3AA5EEB}"/>
    <cellStyle name="Normal 8 3 4 4 5" xfId="18749" xr:uid="{4E298440-EA84-4FEB-B2CD-FE34D02E60A1}"/>
    <cellStyle name="Normal 8 3 4 5" xfId="2214" xr:uid="{00000000-0005-0000-0000-0000B51D0000}"/>
    <cellStyle name="Normal 8 3 4 5 2" xfId="4443" xr:uid="{00000000-0005-0000-0000-0000B61D0000}"/>
    <cellStyle name="Normal 8 3 4 5 2 2" xfId="8667" xr:uid="{00000000-0005-0000-0000-0000B71D0000}"/>
    <cellStyle name="Normal 8 3 4 5 2 2 2" xfId="17096" xr:uid="{388BD21E-9B77-477A-9179-75D31E8A8B1D}"/>
    <cellStyle name="Normal 8 3 4 5 2 2 3" xfId="25524" xr:uid="{4689AC46-48F1-4231-B377-C5425AE1A1A5}"/>
    <cellStyle name="Normal 8 3 4 5 2 3" xfId="12878" xr:uid="{9680609A-A5C9-41DB-8B92-30D939B83637}"/>
    <cellStyle name="Normal 8 3 4 5 2 4" xfId="21307" xr:uid="{EC2F73F3-20DD-43F4-AB0B-62E51D5E67BB}"/>
    <cellStyle name="Normal 8 3 4 5 3" xfId="6522" xr:uid="{00000000-0005-0000-0000-0000B81D0000}"/>
    <cellStyle name="Normal 8 3 4 5 3 2" xfId="14951" xr:uid="{2D78B6B4-D56C-4421-A855-67827CE742FA}"/>
    <cellStyle name="Normal 8 3 4 5 3 3" xfId="23379" xr:uid="{41049191-633F-4371-94C0-B8BBDD5635D0}"/>
    <cellStyle name="Normal 8 3 4 5 4" xfId="10733" xr:uid="{E7AC6284-E2CE-45B6-9582-D8E13D561062}"/>
    <cellStyle name="Normal 8 3 4 5 5" xfId="19162" xr:uid="{6891DEFF-2948-4EE1-959B-471B221C6C89}"/>
    <cellStyle name="Normal 8 3 4 6" xfId="2650" xr:uid="{00000000-0005-0000-0000-0000B91D0000}"/>
    <cellStyle name="Normal 8 3 4 6 2" xfId="6935" xr:uid="{00000000-0005-0000-0000-0000BA1D0000}"/>
    <cellStyle name="Normal 8 3 4 6 2 2" xfId="15364" xr:uid="{4785CFC6-D69F-4682-A2AD-3299045C5B50}"/>
    <cellStyle name="Normal 8 3 4 6 2 3" xfId="23792" xr:uid="{617C0903-27F0-4B33-8224-FEB70AC15FBF}"/>
    <cellStyle name="Normal 8 3 4 6 3" xfId="11146" xr:uid="{1DB1B0FB-0175-4FF5-A4C7-73D2FD7338AB}"/>
    <cellStyle name="Normal 8 3 4 6 4" xfId="19575" xr:uid="{EBD6BCC0-E6EB-4915-BC81-6A5481443DF5}"/>
    <cellStyle name="Normal 8 3 4 7" xfId="4870" xr:uid="{00000000-0005-0000-0000-0000BB1D0000}"/>
    <cellStyle name="Normal 8 3 4 7 2" xfId="13299" xr:uid="{4A3DBF61-2990-41A4-93D6-768544F073E3}"/>
    <cellStyle name="Normal 8 3 4 7 3" xfId="21727" xr:uid="{872B3671-3856-415B-8572-461B9EF47B92}"/>
    <cellStyle name="Normal 8 3 4 8" xfId="9081" xr:uid="{C908E629-79CE-4476-9BA8-F5E5356D1F14}"/>
    <cellStyle name="Normal 8 3 4 9" xfId="17510" xr:uid="{E9A5AC5D-6F35-490F-B60E-6204989F03D9}"/>
    <cellStyle name="Normal 8 3 5" xfId="963" xr:uid="{00000000-0005-0000-0000-0000BC1D0000}"/>
    <cellStyle name="Normal 8 3 5 2" xfId="3197" xr:uid="{00000000-0005-0000-0000-0000BD1D0000}"/>
    <cellStyle name="Normal 8 3 5 2 2" xfId="7421" xr:uid="{00000000-0005-0000-0000-0000BE1D0000}"/>
    <cellStyle name="Normal 8 3 5 2 2 2" xfId="15850" xr:uid="{0E5BF8EE-BD40-4637-8B23-399E9A96C086}"/>
    <cellStyle name="Normal 8 3 5 2 2 3" xfId="24278" xr:uid="{E4EC03F6-D6DA-4A82-AA53-7CAFD9E07514}"/>
    <cellStyle name="Normal 8 3 5 2 3" xfId="11632" xr:uid="{AEEFD0C8-62BE-4779-A809-6C1307F26D18}"/>
    <cellStyle name="Normal 8 3 5 2 4" xfId="20061" xr:uid="{F81A04FD-08F0-48DE-AE57-B86C1C75E77D}"/>
    <cellStyle name="Normal 8 3 5 3" xfId="5276" xr:uid="{00000000-0005-0000-0000-0000BF1D0000}"/>
    <cellStyle name="Normal 8 3 5 3 2" xfId="13705" xr:uid="{77C4C9D8-1437-4F3D-B501-56D0C5A08C7C}"/>
    <cellStyle name="Normal 8 3 5 3 3" xfId="22133" xr:uid="{0E1FAD25-37FF-4A56-869D-91BED58E7D61}"/>
    <cellStyle name="Normal 8 3 5 4" xfId="9487" xr:uid="{B2E52658-D92E-4866-A107-2198B38272A3}"/>
    <cellStyle name="Normal 8 3 5 5" xfId="17916" xr:uid="{6129153E-4020-4F80-902F-EBA41D492730}"/>
    <cellStyle name="Normal 8 3 6" xfId="1380" xr:uid="{00000000-0005-0000-0000-0000C01D0000}"/>
    <cellStyle name="Normal 8 3 6 2" xfId="3610" xr:uid="{00000000-0005-0000-0000-0000C11D0000}"/>
    <cellStyle name="Normal 8 3 6 2 2" xfId="7834" xr:uid="{00000000-0005-0000-0000-0000C21D0000}"/>
    <cellStyle name="Normal 8 3 6 2 2 2" xfId="16263" xr:uid="{308AD008-410A-40C4-9777-A4FE47B9A2D8}"/>
    <cellStyle name="Normal 8 3 6 2 2 3" xfId="24691" xr:uid="{349E1BEB-3F39-4DEC-B62E-7670CE17228A}"/>
    <cellStyle name="Normal 8 3 6 2 3" xfId="12045" xr:uid="{665210CD-A503-4C8B-9DA4-792458BB2EB0}"/>
    <cellStyle name="Normal 8 3 6 2 4" xfId="20474" xr:uid="{DA50F460-B3E0-42BE-8D4A-9D16F6C1C9D3}"/>
    <cellStyle name="Normal 8 3 6 3" xfId="5689" xr:uid="{00000000-0005-0000-0000-0000C31D0000}"/>
    <cellStyle name="Normal 8 3 6 3 2" xfId="14118" xr:uid="{675F716C-BCB2-42EF-B6F9-12A64DBA23C8}"/>
    <cellStyle name="Normal 8 3 6 3 3" xfId="22546" xr:uid="{4A9DCDB1-01FF-4380-B6C9-F83FD77C2003}"/>
    <cellStyle name="Normal 8 3 6 4" xfId="9900" xr:uid="{1D43ACEC-C67F-404D-8678-7DEF63E32F8F}"/>
    <cellStyle name="Normal 8 3 6 5" xfId="18329" xr:uid="{E158E847-6AC4-4E9D-A902-7EDE698198AA}"/>
    <cellStyle name="Normal 8 3 7" xfId="1793" xr:uid="{00000000-0005-0000-0000-0000C41D0000}"/>
    <cellStyle name="Normal 8 3 7 2" xfId="4023" xr:uid="{00000000-0005-0000-0000-0000C51D0000}"/>
    <cellStyle name="Normal 8 3 7 2 2" xfId="8247" xr:uid="{00000000-0005-0000-0000-0000C61D0000}"/>
    <cellStyle name="Normal 8 3 7 2 2 2" xfId="16676" xr:uid="{BED0566E-75B9-4279-8FB6-82A4BC9BC75F}"/>
    <cellStyle name="Normal 8 3 7 2 2 3" xfId="25104" xr:uid="{8DAE97EA-5907-42D0-A3C4-CEA20A466E26}"/>
    <cellStyle name="Normal 8 3 7 2 3" xfId="12458" xr:uid="{FE23AA56-786F-407E-994A-7315F2507843}"/>
    <cellStyle name="Normal 8 3 7 2 4" xfId="20887" xr:uid="{0F697603-2366-427C-8C94-103C1997D4DC}"/>
    <cellStyle name="Normal 8 3 7 3" xfId="6102" xr:uid="{00000000-0005-0000-0000-0000C71D0000}"/>
    <cellStyle name="Normal 8 3 7 3 2" xfId="14531" xr:uid="{092B2B4E-47A7-4134-8152-1AFC266C7A7B}"/>
    <cellStyle name="Normal 8 3 7 3 3" xfId="22959" xr:uid="{E3E9266D-4C91-464C-BD56-94DFCE21E4FE}"/>
    <cellStyle name="Normal 8 3 7 4" xfId="10313" xr:uid="{EABDAADC-5878-45E2-9FD8-55455AA65C6E}"/>
    <cellStyle name="Normal 8 3 7 5" xfId="18742" xr:uid="{63F8C50F-F4E1-45B3-93B7-3626D4377281}"/>
    <cellStyle name="Normal 8 3 8" xfId="2207" xr:uid="{00000000-0005-0000-0000-0000C81D0000}"/>
    <cellStyle name="Normal 8 3 8 2" xfId="4436" xr:uid="{00000000-0005-0000-0000-0000C91D0000}"/>
    <cellStyle name="Normal 8 3 8 2 2" xfId="8660" xr:uid="{00000000-0005-0000-0000-0000CA1D0000}"/>
    <cellStyle name="Normal 8 3 8 2 2 2" xfId="17089" xr:uid="{0C87B547-C299-4C68-8180-0FB0EA5D9EB8}"/>
    <cellStyle name="Normal 8 3 8 2 2 3" xfId="25517" xr:uid="{06C2CE60-3985-46E5-A69B-B8E968F4C1F3}"/>
    <cellStyle name="Normal 8 3 8 2 3" xfId="12871" xr:uid="{BA4376BC-5F0A-4FD2-B5C2-1B688F6A89BF}"/>
    <cellStyle name="Normal 8 3 8 2 4" xfId="21300" xr:uid="{7D4BA18D-8D07-4218-8367-10190B9AC0FF}"/>
    <cellStyle name="Normal 8 3 8 3" xfId="6515" xr:uid="{00000000-0005-0000-0000-0000CB1D0000}"/>
    <cellStyle name="Normal 8 3 8 3 2" xfId="14944" xr:uid="{357EB35E-DC29-461C-9795-687BFA4C35FB}"/>
    <cellStyle name="Normal 8 3 8 3 3" xfId="23372" xr:uid="{A6B81E1F-91C7-4E63-BC8E-B4DC1DA6F6F9}"/>
    <cellStyle name="Normal 8 3 8 4" xfId="10726" xr:uid="{749AF15E-D727-49E0-834E-26C1C0E94D8D}"/>
    <cellStyle name="Normal 8 3 8 5" xfId="19155" xr:uid="{F4B05BD9-9EFA-410B-9674-8A29A90EE957}"/>
    <cellStyle name="Normal 8 3 9" xfId="2643" xr:uid="{00000000-0005-0000-0000-0000CC1D0000}"/>
    <cellStyle name="Normal 8 3 9 2" xfId="6928" xr:uid="{00000000-0005-0000-0000-0000CD1D0000}"/>
    <cellStyle name="Normal 8 3 9 2 2" xfId="15357" xr:uid="{163F5629-823E-47B3-AF8C-D441F764CA4B}"/>
    <cellStyle name="Normal 8 3 9 2 3" xfId="23785" xr:uid="{099535FA-F8FF-4B99-9796-AEA12155E392}"/>
    <cellStyle name="Normal 8 3 9 3" xfId="11139" xr:uid="{D90A856A-A26E-433C-A01F-B44CD17A708F}"/>
    <cellStyle name="Normal 8 3 9 4" xfId="19568" xr:uid="{A98CA54A-331F-4E75-AEDB-8032C4D06EA4}"/>
    <cellStyle name="Normal 8 4" xfId="503" xr:uid="{00000000-0005-0000-0000-0000CE1D0000}"/>
    <cellStyle name="Normal 8 4 10" xfId="9082" xr:uid="{73CAA018-9FAE-42C8-86BE-C65DD4286589}"/>
    <cellStyle name="Normal 8 4 11" xfId="17511" xr:uid="{563A8FF4-CC25-4363-92D8-E7EFDF5F8291}"/>
    <cellStyle name="Normal 8 4 2" xfId="504" xr:uid="{00000000-0005-0000-0000-0000CF1D0000}"/>
    <cellStyle name="Normal 8 4 2 10" xfId="17512" xr:uid="{CE39B8B0-26FB-4F9D-A3A9-690DDA3448B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2 2 2" xfId="15860" xr:uid="{7F25E3B5-E980-4C95-B528-8E140DA529FA}"/>
    <cellStyle name="Normal 8 4 2 2 2 2 2 3" xfId="24288" xr:uid="{A501DB9C-923F-4226-BD0D-32A21E3EBE72}"/>
    <cellStyle name="Normal 8 4 2 2 2 2 3" xfId="11642" xr:uid="{852A89FD-969A-4E89-8CD1-1F3814BF5F89}"/>
    <cellStyle name="Normal 8 4 2 2 2 2 4" xfId="20071" xr:uid="{F5587C62-30F4-419F-9CF1-95612DA52836}"/>
    <cellStyle name="Normal 8 4 2 2 2 3" xfId="5286" xr:uid="{00000000-0005-0000-0000-0000D41D0000}"/>
    <cellStyle name="Normal 8 4 2 2 2 3 2" xfId="13715" xr:uid="{01975F2C-515D-4973-9ADF-25F344877DF4}"/>
    <cellStyle name="Normal 8 4 2 2 2 3 3" xfId="22143" xr:uid="{25184D75-067F-4C26-A990-915CBE95C789}"/>
    <cellStyle name="Normal 8 4 2 2 2 4" xfId="9497" xr:uid="{3C7DA6C3-C7C3-4C7C-BAD6-41FF8621BC8D}"/>
    <cellStyle name="Normal 8 4 2 2 2 5" xfId="17926" xr:uid="{C062F758-F112-41E4-AD5A-CA68D652D4E2}"/>
    <cellStyle name="Normal 8 4 2 2 3" xfId="1390" xr:uid="{00000000-0005-0000-0000-0000D51D0000}"/>
    <cellStyle name="Normal 8 4 2 2 3 2" xfId="3620" xr:uid="{00000000-0005-0000-0000-0000D61D0000}"/>
    <cellStyle name="Normal 8 4 2 2 3 2 2" xfId="7844" xr:uid="{00000000-0005-0000-0000-0000D71D0000}"/>
    <cellStyle name="Normal 8 4 2 2 3 2 2 2" xfId="16273" xr:uid="{9F68C18D-14A9-4FAB-AE74-8B4991382D39}"/>
    <cellStyle name="Normal 8 4 2 2 3 2 2 3" xfId="24701" xr:uid="{CE315842-0C7C-4F4A-8A64-97B661D51BA9}"/>
    <cellStyle name="Normal 8 4 2 2 3 2 3" xfId="12055" xr:uid="{8C63E2A6-F41D-47AA-B391-072ACE04C5CD}"/>
    <cellStyle name="Normal 8 4 2 2 3 2 4" xfId="20484" xr:uid="{C9A6EAEB-EC5C-488C-88F0-8F5C288019F8}"/>
    <cellStyle name="Normal 8 4 2 2 3 3" xfId="5699" xr:uid="{00000000-0005-0000-0000-0000D81D0000}"/>
    <cellStyle name="Normal 8 4 2 2 3 3 2" xfId="14128" xr:uid="{EC4BB6B0-3750-4393-858D-B9C3BC361AA9}"/>
    <cellStyle name="Normal 8 4 2 2 3 3 3" xfId="22556" xr:uid="{47D850D2-2AF4-46E6-AEA8-CDDAA9628731}"/>
    <cellStyle name="Normal 8 4 2 2 3 4" xfId="9910" xr:uid="{3286DB15-65B9-4E74-80D3-62599E468DBC}"/>
    <cellStyle name="Normal 8 4 2 2 3 5" xfId="18339" xr:uid="{C0B63309-4E1C-4194-93C8-8A8E7773C785}"/>
    <cellStyle name="Normal 8 4 2 2 4" xfId="1803" xr:uid="{00000000-0005-0000-0000-0000D91D0000}"/>
    <cellStyle name="Normal 8 4 2 2 4 2" xfId="4033" xr:uid="{00000000-0005-0000-0000-0000DA1D0000}"/>
    <cellStyle name="Normal 8 4 2 2 4 2 2" xfId="8257" xr:uid="{00000000-0005-0000-0000-0000DB1D0000}"/>
    <cellStyle name="Normal 8 4 2 2 4 2 2 2" xfId="16686" xr:uid="{EAAED80C-3ACE-445F-B16B-6DC1F1488A35}"/>
    <cellStyle name="Normal 8 4 2 2 4 2 2 3" xfId="25114" xr:uid="{63DEB1ED-844A-494B-9CA8-67868968805D}"/>
    <cellStyle name="Normal 8 4 2 2 4 2 3" xfId="12468" xr:uid="{61B6A1B5-9660-4EC3-BEF2-EC3C9FD5BC29}"/>
    <cellStyle name="Normal 8 4 2 2 4 2 4" xfId="20897" xr:uid="{724B5477-79A8-4962-A6BF-5937A880F2A9}"/>
    <cellStyle name="Normal 8 4 2 2 4 3" xfId="6112" xr:uid="{00000000-0005-0000-0000-0000DC1D0000}"/>
    <cellStyle name="Normal 8 4 2 2 4 3 2" xfId="14541" xr:uid="{92F50013-AD3F-4A18-A372-74362F59DFD4}"/>
    <cellStyle name="Normal 8 4 2 2 4 3 3" xfId="22969" xr:uid="{396DCDF0-76AB-4D98-8AC0-C5FBAD1821EA}"/>
    <cellStyle name="Normal 8 4 2 2 4 4" xfId="10323" xr:uid="{EB2F7F1B-41F7-4F9E-9D6E-BD4E0ED69B10}"/>
    <cellStyle name="Normal 8 4 2 2 4 5" xfId="18752" xr:uid="{F7324184-0678-4DA1-926E-3B19168B8F14}"/>
    <cellStyle name="Normal 8 4 2 2 5" xfId="2217" xr:uid="{00000000-0005-0000-0000-0000DD1D0000}"/>
    <cellStyle name="Normal 8 4 2 2 5 2" xfId="4446" xr:uid="{00000000-0005-0000-0000-0000DE1D0000}"/>
    <cellStyle name="Normal 8 4 2 2 5 2 2" xfId="8670" xr:uid="{00000000-0005-0000-0000-0000DF1D0000}"/>
    <cellStyle name="Normal 8 4 2 2 5 2 2 2" xfId="17099" xr:uid="{68175036-E6ED-431A-BA85-51F4A321077C}"/>
    <cellStyle name="Normal 8 4 2 2 5 2 2 3" xfId="25527" xr:uid="{505F53E1-FF2A-4BA5-9220-9CFFE51CADCD}"/>
    <cellStyle name="Normal 8 4 2 2 5 2 3" xfId="12881" xr:uid="{417BD092-ECB0-4C9E-80A3-615DF9918D90}"/>
    <cellStyle name="Normal 8 4 2 2 5 2 4" xfId="21310" xr:uid="{9AC51902-9996-41F0-B8FA-9C8110267832}"/>
    <cellStyle name="Normal 8 4 2 2 5 3" xfId="6525" xr:uid="{00000000-0005-0000-0000-0000E01D0000}"/>
    <cellStyle name="Normal 8 4 2 2 5 3 2" xfId="14954" xr:uid="{BCE3FF41-7676-487F-BBAC-C1AE4D8C7B8A}"/>
    <cellStyle name="Normal 8 4 2 2 5 3 3" xfId="23382" xr:uid="{8392E440-124D-414B-89FB-A4DFD5E25311}"/>
    <cellStyle name="Normal 8 4 2 2 5 4" xfId="10736" xr:uid="{35754EEC-29EE-4AA3-955A-BD06AE986784}"/>
    <cellStyle name="Normal 8 4 2 2 5 5" xfId="19165" xr:uid="{3915A693-C308-451D-ABD9-5A401751F656}"/>
    <cellStyle name="Normal 8 4 2 2 6" xfId="2653" xr:uid="{00000000-0005-0000-0000-0000E11D0000}"/>
    <cellStyle name="Normal 8 4 2 2 6 2" xfId="6938" xr:uid="{00000000-0005-0000-0000-0000E21D0000}"/>
    <cellStyle name="Normal 8 4 2 2 6 2 2" xfId="15367" xr:uid="{7C4DA6A9-C1A8-42E3-9F04-E021050E7A1B}"/>
    <cellStyle name="Normal 8 4 2 2 6 2 3" xfId="23795" xr:uid="{337F4B06-6C6B-4A99-BD5E-2BC55AE00304}"/>
    <cellStyle name="Normal 8 4 2 2 6 3" xfId="11149" xr:uid="{884BFB59-72DE-4369-97F4-503F7B7FBEF9}"/>
    <cellStyle name="Normal 8 4 2 2 6 4" xfId="19578" xr:uid="{E41730CD-DB30-46D6-ACFF-F696C6CE4B28}"/>
    <cellStyle name="Normal 8 4 2 2 7" xfId="4873" xr:uid="{00000000-0005-0000-0000-0000E31D0000}"/>
    <cellStyle name="Normal 8 4 2 2 7 2" xfId="13302" xr:uid="{6A8AC954-E748-4C43-BFD7-10CEECCA04D6}"/>
    <cellStyle name="Normal 8 4 2 2 7 3" xfId="21730" xr:uid="{F5AEE3CA-EAF3-4703-80A0-CC5E347B1283}"/>
    <cellStyle name="Normal 8 4 2 2 8" xfId="9084" xr:uid="{00531313-0EC3-4E2C-A91F-E2769A38A59C}"/>
    <cellStyle name="Normal 8 4 2 2 9" xfId="17513" xr:uid="{CFBA6AC8-8A1A-4D2E-8FE2-2A76B1228BD4}"/>
    <cellStyle name="Normal 8 4 2 3" xfId="972" xr:uid="{00000000-0005-0000-0000-0000E41D0000}"/>
    <cellStyle name="Normal 8 4 2 3 2" xfId="3206" xr:uid="{00000000-0005-0000-0000-0000E51D0000}"/>
    <cellStyle name="Normal 8 4 2 3 2 2" xfId="7430" xr:uid="{00000000-0005-0000-0000-0000E61D0000}"/>
    <cellStyle name="Normal 8 4 2 3 2 2 2" xfId="15859" xr:uid="{E81DE849-E818-4D43-B469-D0D6124C6AE9}"/>
    <cellStyle name="Normal 8 4 2 3 2 2 3" xfId="24287" xr:uid="{3150074D-039A-4B73-BF28-E52107D94698}"/>
    <cellStyle name="Normal 8 4 2 3 2 3" xfId="11641" xr:uid="{3A150FA8-3D65-44CE-B1AB-E84D2E4D8BD9}"/>
    <cellStyle name="Normal 8 4 2 3 2 4" xfId="20070" xr:uid="{255344EB-6969-4B5E-BEAB-42C30A3A4B51}"/>
    <cellStyle name="Normal 8 4 2 3 3" xfId="5285" xr:uid="{00000000-0005-0000-0000-0000E71D0000}"/>
    <cellStyle name="Normal 8 4 2 3 3 2" xfId="13714" xr:uid="{510B5EA4-FF9D-4FA0-9D14-DAEF82E23224}"/>
    <cellStyle name="Normal 8 4 2 3 3 3" xfId="22142" xr:uid="{A498243B-534E-46BF-9F18-DE275210BE19}"/>
    <cellStyle name="Normal 8 4 2 3 4" xfId="9496" xr:uid="{DC4C591A-1F05-4388-B7E5-5B646C40B5C7}"/>
    <cellStyle name="Normal 8 4 2 3 5" xfId="17925" xr:uid="{E9090513-3AD1-49C7-8C20-A7E65B36D798}"/>
    <cellStyle name="Normal 8 4 2 4" xfId="1389" xr:uid="{00000000-0005-0000-0000-0000E81D0000}"/>
    <cellStyle name="Normal 8 4 2 4 2" xfId="3619" xr:uid="{00000000-0005-0000-0000-0000E91D0000}"/>
    <cellStyle name="Normal 8 4 2 4 2 2" xfId="7843" xr:uid="{00000000-0005-0000-0000-0000EA1D0000}"/>
    <cellStyle name="Normal 8 4 2 4 2 2 2" xfId="16272" xr:uid="{45248A7B-17EA-4475-B227-86C0054E4EED}"/>
    <cellStyle name="Normal 8 4 2 4 2 2 3" xfId="24700" xr:uid="{13E8347B-4E15-4EBA-975D-DAAAFFD1091D}"/>
    <cellStyle name="Normal 8 4 2 4 2 3" xfId="12054" xr:uid="{2506D56C-B670-42B7-8E29-708539DB70DE}"/>
    <cellStyle name="Normal 8 4 2 4 2 4" xfId="20483" xr:uid="{A955FF08-DA62-4867-BFF1-D1718CD7301C}"/>
    <cellStyle name="Normal 8 4 2 4 3" xfId="5698" xr:uid="{00000000-0005-0000-0000-0000EB1D0000}"/>
    <cellStyle name="Normal 8 4 2 4 3 2" xfId="14127" xr:uid="{19D2EA2B-F160-4CCD-99F4-9E6B1C5D7006}"/>
    <cellStyle name="Normal 8 4 2 4 3 3" xfId="22555" xr:uid="{B3DC5BA4-1722-4DA6-A253-CCCBBEE27F36}"/>
    <cellStyle name="Normal 8 4 2 4 4" xfId="9909" xr:uid="{B2C8C245-8650-41E1-8B68-D24A8B098DE1}"/>
    <cellStyle name="Normal 8 4 2 4 5" xfId="18338" xr:uid="{5D97E4A8-211C-4AA9-A448-21388E279ED8}"/>
    <cellStyle name="Normal 8 4 2 5" xfId="1802" xr:uid="{00000000-0005-0000-0000-0000EC1D0000}"/>
    <cellStyle name="Normal 8 4 2 5 2" xfId="4032" xr:uid="{00000000-0005-0000-0000-0000ED1D0000}"/>
    <cellStyle name="Normal 8 4 2 5 2 2" xfId="8256" xr:uid="{00000000-0005-0000-0000-0000EE1D0000}"/>
    <cellStyle name="Normal 8 4 2 5 2 2 2" xfId="16685" xr:uid="{9CA7F7E8-72BF-47C3-A954-510106692502}"/>
    <cellStyle name="Normal 8 4 2 5 2 2 3" xfId="25113" xr:uid="{EED848F0-1595-41E4-8EC3-3EB09F98F7CB}"/>
    <cellStyle name="Normal 8 4 2 5 2 3" xfId="12467" xr:uid="{E8DD96C6-F6F3-4608-AF7F-160EA1FCD467}"/>
    <cellStyle name="Normal 8 4 2 5 2 4" xfId="20896" xr:uid="{DA2E64A8-171E-4DB8-ACE9-741D5A25F5A0}"/>
    <cellStyle name="Normal 8 4 2 5 3" xfId="6111" xr:uid="{00000000-0005-0000-0000-0000EF1D0000}"/>
    <cellStyle name="Normal 8 4 2 5 3 2" xfId="14540" xr:uid="{0A6EE857-2EEE-43A7-BD6C-0133414ABE4A}"/>
    <cellStyle name="Normal 8 4 2 5 3 3" xfId="22968" xr:uid="{073DDFB3-34B6-454D-85D1-017A7E7BD8ED}"/>
    <cellStyle name="Normal 8 4 2 5 4" xfId="10322" xr:uid="{20BF9FC2-8803-4CF4-9FE5-41C7E842F128}"/>
    <cellStyle name="Normal 8 4 2 5 5" xfId="18751" xr:uid="{F46E8437-0755-4501-8E67-A140A3420538}"/>
    <cellStyle name="Normal 8 4 2 6" xfId="2216" xr:uid="{00000000-0005-0000-0000-0000F01D0000}"/>
    <cellStyle name="Normal 8 4 2 6 2" xfId="4445" xr:uid="{00000000-0005-0000-0000-0000F11D0000}"/>
    <cellStyle name="Normal 8 4 2 6 2 2" xfId="8669" xr:uid="{00000000-0005-0000-0000-0000F21D0000}"/>
    <cellStyle name="Normal 8 4 2 6 2 2 2" xfId="17098" xr:uid="{05983380-F87D-4B95-A30C-65C5C5DD379C}"/>
    <cellStyle name="Normal 8 4 2 6 2 2 3" xfId="25526" xr:uid="{D2445EB4-9D63-4D0A-809B-EDE17FF805AF}"/>
    <cellStyle name="Normal 8 4 2 6 2 3" xfId="12880" xr:uid="{FE5AB2F0-EB9A-4827-B7BC-463636895B8D}"/>
    <cellStyle name="Normal 8 4 2 6 2 4" xfId="21309" xr:uid="{04C174F5-D2C5-44D2-A550-63BAF1AE6312}"/>
    <cellStyle name="Normal 8 4 2 6 3" xfId="6524" xr:uid="{00000000-0005-0000-0000-0000F31D0000}"/>
    <cellStyle name="Normal 8 4 2 6 3 2" xfId="14953" xr:uid="{F6D84746-0226-4A4D-AE1D-FB6C8856E4A1}"/>
    <cellStyle name="Normal 8 4 2 6 3 3" xfId="23381" xr:uid="{4A8DF304-E884-44F0-A7C3-0D7A9C8EC9A0}"/>
    <cellStyle name="Normal 8 4 2 6 4" xfId="10735" xr:uid="{602065C6-3934-450D-A23E-2D65775D4720}"/>
    <cellStyle name="Normal 8 4 2 6 5" xfId="19164" xr:uid="{30A39311-B4E4-4C48-BE32-B59E6C5EC5BE}"/>
    <cellStyle name="Normal 8 4 2 7" xfId="2652" xr:uid="{00000000-0005-0000-0000-0000F41D0000}"/>
    <cellStyle name="Normal 8 4 2 7 2" xfId="6937" xr:uid="{00000000-0005-0000-0000-0000F51D0000}"/>
    <cellStyle name="Normal 8 4 2 7 2 2" xfId="15366" xr:uid="{D2C967DD-04B0-4F09-AAB7-A390B48363E8}"/>
    <cellStyle name="Normal 8 4 2 7 2 3" xfId="23794" xr:uid="{7157EFB7-095C-4977-B891-0610CA313A35}"/>
    <cellStyle name="Normal 8 4 2 7 3" xfId="11148" xr:uid="{B3D90282-A133-44E0-A165-1C0BF9D3C3AF}"/>
    <cellStyle name="Normal 8 4 2 7 4" xfId="19577" xr:uid="{4D477FB0-3FB7-4A2F-BF20-F841177980E1}"/>
    <cellStyle name="Normal 8 4 2 8" xfId="4872" xr:uid="{00000000-0005-0000-0000-0000F61D0000}"/>
    <cellStyle name="Normal 8 4 2 8 2" xfId="13301" xr:uid="{9AAA3F6D-615B-40B6-82E2-DD259E47750A}"/>
    <cellStyle name="Normal 8 4 2 8 3" xfId="21729" xr:uid="{98644A4E-6840-4EA7-BB46-0920CEA3AA88}"/>
    <cellStyle name="Normal 8 4 2 9" xfId="9083" xr:uid="{D998ED6A-C075-4C9A-8F6A-6FEFB3389856}"/>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2 2 2" xfId="15861" xr:uid="{90556B12-621E-467F-9B34-9A81D403B1E2}"/>
    <cellStyle name="Normal 8 4 3 2 2 2 3" xfId="24289" xr:uid="{2E618D22-751F-497D-BB69-49F3427167EA}"/>
    <cellStyle name="Normal 8 4 3 2 2 3" xfId="11643" xr:uid="{73CE527F-B360-42F1-BEC7-C71D08A48499}"/>
    <cellStyle name="Normal 8 4 3 2 2 4" xfId="20072" xr:uid="{B253E669-3FB3-4496-A2E8-87B4CAF5AA1D}"/>
    <cellStyle name="Normal 8 4 3 2 3" xfId="5287" xr:uid="{00000000-0005-0000-0000-0000FB1D0000}"/>
    <cellStyle name="Normal 8 4 3 2 3 2" xfId="13716" xr:uid="{099C503B-1D22-47CA-9F55-4068431ACFB1}"/>
    <cellStyle name="Normal 8 4 3 2 3 3" xfId="22144" xr:uid="{146F1387-6F62-4832-BFE4-86A06064B1F0}"/>
    <cellStyle name="Normal 8 4 3 2 4" xfId="9498" xr:uid="{C0ADAE60-BB29-475D-8049-7B76370C9390}"/>
    <cellStyle name="Normal 8 4 3 2 5" xfId="17927" xr:uid="{B855B055-CEA2-4A81-AB96-CF11B938E5B1}"/>
    <cellStyle name="Normal 8 4 3 3" xfId="1391" xr:uid="{00000000-0005-0000-0000-0000FC1D0000}"/>
    <cellStyle name="Normal 8 4 3 3 2" xfId="3621" xr:uid="{00000000-0005-0000-0000-0000FD1D0000}"/>
    <cellStyle name="Normal 8 4 3 3 2 2" xfId="7845" xr:uid="{00000000-0005-0000-0000-0000FE1D0000}"/>
    <cellStyle name="Normal 8 4 3 3 2 2 2" xfId="16274" xr:uid="{EEDCA204-AB9B-47E1-8479-0D7306B1F86D}"/>
    <cellStyle name="Normal 8 4 3 3 2 2 3" xfId="24702" xr:uid="{4571328C-D4F0-4C02-894E-DCC2E972BC89}"/>
    <cellStyle name="Normal 8 4 3 3 2 3" xfId="12056" xr:uid="{3A0DAB9A-E610-45F4-BBB4-538FEEE07682}"/>
    <cellStyle name="Normal 8 4 3 3 2 4" xfId="20485" xr:uid="{462EBAC8-7BDD-4EBF-B3AB-85C8FF3A0A98}"/>
    <cellStyle name="Normal 8 4 3 3 3" xfId="5700" xr:uid="{00000000-0005-0000-0000-0000FF1D0000}"/>
    <cellStyle name="Normal 8 4 3 3 3 2" xfId="14129" xr:uid="{CE0EA122-E5DE-400A-910B-202D4F3497BE}"/>
    <cellStyle name="Normal 8 4 3 3 3 3" xfId="22557" xr:uid="{33757C52-B5DA-4C50-AA85-524A18AC5BE6}"/>
    <cellStyle name="Normal 8 4 3 3 4" xfId="9911" xr:uid="{2114B389-1777-4C65-9231-2DC9B796F775}"/>
    <cellStyle name="Normal 8 4 3 3 5" xfId="18340" xr:uid="{AD843015-B67F-4AFB-A816-1EAF7278F62C}"/>
    <cellStyle name="Normal 8 4 3 4" xfId="1804" xr:uid="{00000000-0005-0000-0000-0000001E0000}"/>
    <cellStyle name="Normal 8 4 3 4 2" xfId="4034" xr:uid="{00000000-0005-0000-0000-0000011E0000}"/>
    <cellStyle name="Normal 8 4 3 4 2 2" xfId="8258" xr:uid="{00000000-0005-0000-0000-0000021E0000}"/>
    <cellStyle name="Normal 8 4 3 4 2 2 2" xfId="16687" xr:uid="{9B976A0E-23C7-42A6-A4A8-C4EBAB10E71B}"/>
    <cellStyle name="Normal 8 4 3 4 2 2 3" xfId="25115" xr:uid="{1E193FDF-F9E2-4B79-99AF-2D12EF1AED28}"/>
    <cellStyle name="Normal 8 4 3 4 2 3" xfId="12469" xr:uid="{A379449D-BEE8-44DC-83A4-52D1E95DA6A3}"/>
    <cellStyle name="Normal 8 4 3 4 2 4" xfId="20898" xr:uid="{17AF1907-29A9-4DF3-B579-737AAE84173B}"/>
    <cellStyle name="Normal 8 4 3 4 3" xfId="6113" xr:uid="{00000000-0005-0000-0000-0000031E0000}"/>
    <cellStyle name="Normal 8 4 3 4 3 2" xfId="14542" xr:uid="{B87F6BB9-4D37-40D7-BE7C-4163EA848986}"/>
    <cellStyle name="Normal 8 4 3 4 3 3" xfId="22970" xr:uid="{3011A485-AF86-4972-8106-FA09B66ACD3A}"/>
    <cellStyle name="Normal 8 4 3 4 4" xfId="10324" xr:uid="{D7A3573B-3D62-4295-BC4B-22A8CCACC53C}"/>
    <cellStyle name="Normal 8 4 3 4 5" xfId="18753" xr:uid="{57CAF53C-D260-4B2B-B1C6-E4E07F5F4312}"/>
    <cellStyle name="Normal 8 4 3 5" xfId="2218" xr:uid="{00000000-0005-0000-0000-0000041E0000}"/>
    <cellStyle name="Normal 8 4 3 5 2" xfId="4447" xr:uid="{00000000-0005-0000-0000-0000051E0000}"/>
    <cellStyle name="Normal 8 4 3 5 2 2" xfId="8671" xr:uid="{00000000-0005-0000-0000-0000061E0000}"/>
    <cellStyle name="Normal 8 4 3 5 2 2 2" xfId="17100" xr:uid="{EDEA18B2-907E-4BE9-AB28-21608B43F12A}"/>
    <cellStyle name="Normal 8 4 3 5 2 2 3" xfId="25528" xr:uid="{FEDC1F0B-D1C0-4620-B7A8-CC05440E1004}"/>
    <cellStyle name="Normal 8 4 3 5 2 3" xfId="12882" xr:uid="{FCBA9BEA-DAA8-4FDD-A365-4CC4D62A603B}"/>
    <cellStyle name="Normal 8 4 3 5 2 4" xfId="21311" xr:uid="{370FF66C-3B9B-4C06-9347-710B72E67693}"/>
    <cellStyle name="Normal 8 4 3 5 3" xfId="6526" xr:uid="{00000000-0005-0000-0000-0000071E0000}"/>
    <cellStyle name="Normal 8 4 3 5 3 2" xfId="14955" xr:uid="{96EEA6B4-30D7-419B-B469-B67EA119BC6C}"/>
    <cellStyle name="Normal 8 4 3 5 3 3" xfId="23383" xr:uid="{038346BE-920F-42A5-A357-58E2EAD5CDEA}"/>
    <cellStyle name="Normal 8 4 3 5 4" xfId="10737" xr:uid="{B675CFA2-3BF1-4B2F-A4CA-D2751D21CF1E}"/>
    <cellStyle name="Normal 8 4 3 5 5" xfId="19166" xr:uid="{386E8663-7199-4FAE-83B3-F8BA98D167A5}"/>
    <cellStyle name="Normal 8 4 3 6" xfId="2654" xr:uid="{00000000-0005-0000-0000-0000081E0000}"/>
    <cellStyle name="Normal 8 4 3 6 2" xfId="6939" xr:uid="{00000000-0005-0000-0000-0000091E0000}"/>
    <cellStyle name="Normal 8 4 3 6 2 2" xfId="15368" xr:uid="{CC64F8C5-A464-40FC-BBA8-1FA414DFFA28}"/>
    <cellStyle name="Normal 8 4 3 6 2 3" xfId="23796" xr:uid="{D869C921-542F-41F3-BCAD-C410AF9B0E8A}"/>
    <cellStyle name="Normal 8 4 3 6 3" xfId="11150" xr:uid="{E24F9CAB-E644-4BF5-B975-36A749B416A0}"/>
    <cellStyle name="Normal 8 4 3 6 4" xfId="19579" xr:uid="{20F17F12-9C43-4C69-8FC7-CFA2E76136B5}"/>
    <cellStyle name="Normal 8 4 3 7" xfId="4874" xr:uid="{00000000-0005-0000-0000-00000A1E0000}"/>
    <cellStyle name="Normal 8 4 3 7 2" xfId="13303" xr:uid="{9D587FEA-9BD7-448F-925A-DDA6729559CB}"/>
    <cellStyle name="Normal 8 4 3 7 3" xfId="21731" xr:uid="{E5FA2E6A-35D2-4D14-9953-7D92825FF223}"/>
    <cellStyle name="Normal 8 4 3 8" xfId="9085" xr:uid="{C8C8DA4F-DFCB-41E7-9765-01E545064771}"/>
    <cellStyle name="Normal 8 4 3 9" xfId="17514" xr:uid="{976E9500-33EF-406E-BCA6-4D3821DAE9A0}"/>
    <cellStyle name="Normal 8 4 4" xfId="971" xr:uid="{00000000-0005-0000-0000-00000B1E0000}"/>
    <cellStyle name="Normal 8 4 4 2" xfId="3205" xr:uid="{00000000-0005-0000-0000-00000C1E0000}"/>
    <cellStyle name="Normal 8 4 4 2 2" xfId="7429" xr:uid="{00000000-0005-0000-0000-00000D1E0000}"/>
    <cellStyle name="Normal 8 4 4 2 2 2" xfId="15858" xr:uid="{AAF6638A-F6BC-4F47-A4CA-5253F19784DE}"/>
    <cellStyle name="Normal 8 4 4 2 2 3" xfId="24286" xr:uid="{FBF79C93-D4A9-43E7-A363-CF6F496BF488}"/>
    <cellStyle name="Normal 8 4 4 2 3" xfId="11640" xr:uid="{4A7B45D2-A4B9-4597-BECB-872D7009AAF5}"/>
    <cellStyle name="Normal 8 4 4 2 4" xfId="20069" xr:uid="{9B8A469E-13C3-4A63-8B51-79D8841A9952}"/>
    <cellStyle name="Normal 8 4 4 3" xfId="5284" xr:uid="{00000000-0005-0000-0000-00000E1E0000}"/>
    <cellStyle name="Normal 8 4 4 3 2" xfId="13713" xr:uid="{1C61C19D-B1B7-4201-86AC-113B049112B1}"/>
    <cellStyle name="Normal 8 4 4 3 3" xfId="22141" xr:uid="{64687CA1-353F-4A5C-A464-CE199E041BCB}"/>
    <cellStyle name="Normal 8 4 4 4" xfId="9495" xr:uid="{89FD1147-1005-4FA1-879E-69CB5305AE51}"/>
    <cellStyle name="Normal 8 4 4 5" xfId="17924" xr:uid="{E6721846-7D86-4C03-A96A-C9110E4BAA83}"/>
    <cellStyle name="Normal 8 4 5" xfId="1388" xr:uid="{00000000-0005-0000-0000-00000F1E0000}"/>
    <cellStyle name="Normal 8 4 5 2" xfId="3618" xr:uid="{00000000-0005-0000-0000-0000101E0000}"/>
    <cellStyle name="Normal 8 4 5 2 2" xfId="7842" xr:uid="{00000000-0005-0000-0000-0000111E0000}"/>
    <cellStyle name="Normal 8 4 5 2 2 2" xfId="16271" xr:uid="{9C4BAFD3-7B68-4B32-8EF9-2DA58DEA28D0}"/>
    <cellStyle name="Normal 8 4 5 2 2 3" xfId="24699" xr:uid="{1E8E77F7-7BB6-4CF1-973E-34407CC0C481}"/>
    <cellStyle name="Normal 8 4 5 2 3" xfId="12053" xr:uid="{D0F01C8E-2D34-4318-91F2-FA09F4EC042C}"/>
    <cellStyle name="Normal 8 4 5 2 4" xfId="20482" xr:uid="{CD8CF9DF-2A79-4BA4-8685-BC9AB000658B}"/>
    <cellStyle name="Normal 8 4 5 3" xfId="5697" xr:uid="{00000000-0005-0000-0000-0000121E0000}"/>
    <cellStyle name="Normal 8 4 5 3 2" xfId="14126" xr:uid="{6853DC65-A1B5-4B4E-BE37-6ECE14532418}"/>
    <cellStyle name="Normal 8 4 5 3 3" xfId="22554" xr:uid="{0B0B5507-8F84-462C-AE53-AE6EDE5EDDEC}"/>
    <cellStyle name="Normal 8 4 5 4" xfId="9908" xr:uid="{DA655432-3043-46F0-9516-B2C5EF784D42}"/>
    <cellStyle name="Normal 8 4 5 5" xfId="18337" xr:uid="{7FF6FB8D-1440-48E3-8D41-06109CEAB1BF}"/>
    <cellStyle name="Normal 8 4 6" xfId="1801" xr:uid="{00000000-0005-0000-0000-0000131E0000}"/>
    <cellStyle name="Normal 8 4 6 2" xfId="4031" xr:uid="{00000000-0005-0000-0000-0000141E0000}"/>
    <cellStyle name="Normal 8 4 6 2 2" xfId="8255" xr:uid="{00000000-0005-0000-0000-0000151E0000}"/>
    <cellStyle name="Normal 8 4 6 2 2 2" xfId="16684" xr:uid="{D899D3A6-3CD8-4655-B44A-884DF478113C}"/>
    <cellStyle name="Normal 8 4 6 2 2 3" xfId="25112" xr:uid="{697296F5-81D8-49FF-901C-DBFD5E85AE1E}"/>
    <cellStyle name="Normal 8 4 6 2 3" xfId="12466" xr:uid="{7772EB1D-317E-4CA6-B2D6-AC591E801169}"/>
    <cellStyle name="Normal 8 4 6 2 4" xfId="20895" xr:uid="{A9F18ADB-D4F1-4737-9677-5835AAD249EC}"/>
    <cellStyle name="Normal 8 4 6 3" xfId="6110" xr:uid="{00000000-0005-0000-0000-0000161E0000}"/>
    <cellStyle name="Normal 8 4 6 3 2" xfId="14539" xr:uid="{3B0A6280-76AB-410C-8D39-3FE5D18EFF86}"/>
    <cellStyle name="Normal 8 4 6 3 3" xfId="22967" xr:uid="{030EC345-A210-4BDD-AAD4-465AC492852B}"/>
    <cellStyle name="Normal 8 4 6 4" xfId="10321" xr:uid="{E23E9787-C168-4FFF-A7F5-0050AAFD9E97}"/>
    <cellStyle name="Normal 8 4 6 5" xfId="18750" xr:uid="{5599A3C2-FDC2-4BDD-A406-036FCF5BF625}"/>
    <cellStyle name="Normal 8 4 7" xfId="2215" xr:uid="{00000000-0005-0000-0000-0000171E0000}"/>
    <cellStyle name="Normal 8 4 7 2" xfId="4444" xr:uid="{00000000-0005-0000-0000-0000181E0000}"/>
    <cellStyle name="Normal 8 4 7 2 2" xfId="8668" xr:uid="{00000000-0005-0000-0000-0000191E0000}"/>
    <cellStyle name="Normal 8 4 7 2 2 2" xfId="17097" xr:uid="{05552AAC-36E4-41E7-B0FC-0646FD745268}"/>
    <cellStyle name="Normal 8 4 7 2 2 3" xfId="25525" xr:uid="{244AF5AE-B4FB-47A1-914B-D4A9E4BC1FB5}"/>
    <cellStyle name="Normal 8 4 7 2 3" xfId="12879" xr:uid="{1016DEAC-E1C2-4F7B-8E38-4351E7EDD99E}"/>
    <cellStyle name="Normal 8 4 7 2 4" xfId="21308" xr:uid="{6A611724-6E42-44BD-86F2-E376A2B71ADD}"/>
    <cellStyle name="Normal 8 4 7 3" xfId="6523" xr:uid="{00000000-0005-0000-0000-00001A1E0000}"/>
    <cellStyle name="Normal 8 4 7 3 2" xfId="14952" xr:uid="{0FB27A13-20E7-4703-8173-D6DC07693294}"/>
    <cellStyle name="Normal 8 4 7 3 3" xfId="23380" xr:uid="{17B5FFA8-800A-4116-8E11-17580E0F3EB1}"/>
    <cellStyle name="Normal 8 4 7 4" xfId="10734" xr:uid="{B0728209-7481-4AA3-9691-2EC9C530BBF9}"/>
    <cellStyle name="Normal 8 4 7 5" xfId="19163" xr:uid="{05E54232-B8C2-420A-B29E-9EAEB09DFBEB}"/>
    <cellStyle name="Normal 8 4 8" xfId="2651" xr:uid="{00000000-0005-0000-0000-00001B1E0000}"/>
    <cellStyle name="Normal 8 4 8 2" xfId="6936" xr:uid="{00000000-0005-0000-0000-00001C1E0000}"/>
    <cellStyle name="Normal 8 4 8 2 2" xfId="15365" xr:uid="{6049B98B-4F75-4969-9D10-A2BCF154CC39}"/>
    <cellStyle name="Normal 8 4 8 2 3" xfId="23793" xr:uid="{3DEBE544-9D31-4993-8161-A7605DE6BAA3}"/>
    <cellStyle name="Normal 8 4 8 3" xfId="11147" xr:uid="{FED97677-D8C6-4C44-A164-021B2D2CB4EB}"/>
    <cellStyle name="Normal 8 4 8 4" xfId="19576" xr:uid="{C7AC41C3-3CC3-4CA8-8F2F-948BF316B3BB}"/>
    <cellStyle name="Normal 8 4 9" xfId="4871" xr:uid="{00000000-0005-0000-0000-00001D1E0000}"/>
    <cellStyle name="Normal 8 4 9 2" xfId="13300" xr:uid="{32F6B420-3F4F-40D9-BD88-49B33648DFBF}"/>
    <cellStyle name="Normal 8 4 9 3" xfId="21728" xr:uid="{75D1B723-0B25-4AEB-BFB5-2EEB7FA02B78}"/>
    <cellStyle name="Normal 8 5" xfId="507" xr:uid="{00000000-0005-0000-0000-00001E1E0000}"/>
    <cellStyle name="Normal 8 5 10" xfId="17515" xr:uid="{124BEA09-F71C-4F95-ADA9-CABA7B8ADD2B}"/>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2 2 2" xfId="15863" xr:uid="{2F0961B4-942C-4EAD-A005-CFFB290AD19D}"/>
    <cellStyle name="Normal 8 5 2 2 2 2 3" xfId="24291" xr:uid="{7319FD5C-7FFE-4DBA-8669-6143ACF63AE9}"/>
    <cellStyle name="Normal 8 5 2 2 2 3" xfId="11645" xr:uid="{BE04AEDF-8094-433B-805F-8C6B6E575885}"/>
    <cellStyle name="Normal 8 5 2 2 2 4" xfId="20074" xr:uid="{346F1897-577D-463C-A247-95027C9ADAE5}"/>
    <cellStyle name="Normal 8 5 2 2 3" xfId="5289" xr:uid="{00000000-0005-0000-0000-0000231E0000}"/>
    <cellStyle name="Normal 8 5 2 2 3 2" xfId="13718" xr:uid="{DF702684-3D0D-479E-85C6-555E5944EAAA}"/>
    <cellStyle name="Normal 8 5 2 2 3 3" xfId="22146" xr:uid="{65E59230-7EC0-44E3-8A86-20BC8795FB42}"/>
    <cellStyle name="Normal 8 5 2 2 4" xfId="9500" xr:uid="{1077BD7A-90E4-4B85-B233-638DF19FD624}"/>
    <cellStyle name="Normal 8 5 2 2 5" xfId="17929" xr:uid="{5E5B473B-7850-45DA-AEC6-3ED9F1FB6B09}"/>
    <cellStyle name="Normal 8 5 2 3" xfId="1393" xr:uid="{00000000-0005-0000-0000-0000241E0000}"/>
    <cellStyle name="Normal 8 5 2 3 2" xfId="3623" xr:uid="{00000000-0005-0000-0000-0000251E0000}"/>
    <cellStyle name="Normal 8 5 2 3 2 2" xfId="7847" xr:uid="{00000000-0005-0000-0000-0000261E0000}"/>
    <cellStyle name="Normal 8 5 2 3 2 2 2" xfId="16276" xr:uid="{613AA340-502D-422A-809D-C603ACCCE0FF}"/>
    <cellStyle name="Normal 8 5 2 3 2 2 3" xfId="24704" xr:uid="{F273C79F-538D-4722-9BBD-878D6272CE28}"/>
    <cellStyle name="Normal 8 5 2 3 2 3" xfId="12058" xr:uid="{218FFBB4-976A-47FF-8857-6D866D34C9DE}"/>
    <cellStyle name="Normal 8 5 2 3 2 4" xfId="20487" xr:uid="{4CA9EA4D-57F5-44A8-A077-6CBCCD2E4739}"/>
    <cellStyle name="Normal 8 5 2 3 3" xfId="5702" xr:uid="{00000000-0005-0000-0000-0000271E0000}"/>
    <cellStyle name="Normal 8 5 2 3 3 2" xfId="14131" xr:uid="{AD3E2064-985B-4B73-8667-3689AFB86A37}"/>
    <cellStyle name="Normal 8 5 2 3 3 3" xfId="22559" xr:uid="{2A1008EF-61C4-4D21-9293-000D12C131F5}"/>
    <cellStyle name="Normal 8 5 2 3 4" xfId="9913" xr:uid="{BFABD67E-09B9-43E1-90C1-C5A187BC0EC9}"/>
    <cellStyle name="Normal 8 5 2 3 5" xfId="18342" xr:uid="{CB2D18E6-65DC-40AC-8568-C5756CFDE15E}"/>
    <cellStyle name="Normal 8 5 2 4" xfId="1806" xr:uid="{00000000-0005-0000-0000-0000281E0000}"/>
    <cellStyle name="Normal 8 5 2 4 2" xfId="4036" xr:uid="{00000000-0005-0000-0000-0000291E0000}"/>
    <cellStyle name="Normal 8 5 2 4 2 2" xfId="8260" xr:uid="{00000000-0005-0000-0000-00002A1E0000}"/>
    <cellStyle name="Normal 8 5 2 4 2 2 2" xfId="16689" xr:uid="{B5C09624-1A56-45BC-93F1-087D3C609E99}"/>
    <cellStyle name="Normal 8 5 2 4 2 2 3" xfId="25117" xr:uid="{17E8D8E6-88FA-420A-84F0-AF899E6F9440}"/>
    <cellStyle name="Normal 8 5 2 4 2 3" xfId="12471" xr:uid="{CFEE034C-2ECF-439E-9803-4352AFDA6B7D}"/>
    <cellStyle name="Normal 8 5 2 4 2 4" xfId="20900" xr:uid="{C952B909-3E97-4844-8697-B6C462AD6BFB}"/>
    <cellStyle name="Normal 8 5 2 4 3" xfId="6115" xr:uid="{00000000-0005-0000-0000-00002B1E0000}"/>
    <cellStyle name="Normal 8 5 2 4 3 2" xfId="14544" xr:uid="{8C5854B5-2504-4DDB-88A7-E92E0EF0329C}"/>
    <cellStyle name="Normal 8 5 2 4 3 3" xfId="22972" xr:uid="{E967147C-B1DA-40B7-A2EB-E1194D409B11}"/>
    <cellStyle name="Normal 8 5 2 4 4" xfId="10326" xr:uid="{3FED6759-BD27-49B3-95F8-DA0E12F5885F}"/>
    <cellStyle name="Normal 8 5 2 4 5" xfId="18755" xr:uid="{70890B4C-4C67-435A-BC28-21EECB577614}"/>
    <cellStyle name="Normal 8 5 2 5" xfId="2220" xr:uid="{00000000-0005-0000-0000-00002C1E0000}"/>
    <cellStyle name="Normal 8 5 2 5 2" xfId="4449" xr:uid="{00000000-0005-0000-0000-00002D1E0000}"/>
    <cellStyle name="Normal 8 5 2 5 2 2" xfId="8673" xr:uid="{00000000-0005-0000-0000-00002E1E0000}"/>
    <cellStyle name="Normal 8 5 2 5 2 2 2" xfId="17102" xr:uid="{9ECBB683-29F8-4D8E-BCEB-2DBEA0561F53}"/>
    <cellStyle name="Normal 8 5 2 5 2 2 3" xfId="25530" xr:uid="{D8894AFA-1738-4D93-9B89-715595CBEF43}"/>
    <cellStyle name="Normal 8 5 2 5 2 3" xfId="12884" xr:uid="{4410FC5F-65BD-4127-A6C5-2F2D81166448}"/>
    <cellStyle name="Normal 8 5 2 5 2 4" xfId="21313" xr:uid="{984ACDB7-290E-432C-8E3B-7869CD988A69}"/>
    <cellStyle name="Normal 8 5 2 5 3" xfId="6528" xr:uid="{00000000-0005-0000-0000-00002F1E0000}"/>
    <cellStyle name="Normal 8 5 2 5 3 2" xfId="14957" xr:uid="{6F57C542-A544-4224-96B9-C132B5B34F84}"/>
    <cellStyle name="Normal 8 5 2 5 3 3" xfId="23385" xr:uid="{7E948CEF-D5DE-4E3B-8758-70A3A0EE1B65}"/>
    <cellStyle name="Normal 8 5 2 5 4" xfId="10739" xr:uid="{30F9C44D-97F9-43DC-AC59-C17E4942C979}"/>
    <cellStyle name="Normal 8 5 2 5 5" xfId="19168" xr:uid="{08DDB3CC-83C1-48E1-ACB2-40D989F894CC}"/>
    <cellStyle name="Normal 8 5 2 6" xfId="2656" xr:uid="{00000000-0005-0000-0000-0000301E0000}"/>
    <cellStyle name="Normal 8 5 2 6 2" xfId="6941" xr:uid="{00000000-0005-0000-0000-0000311E0000}"/>
    <cellStyle name="Normal 8 5 2 6 2 2" xfId="15370" xr:uid="{A05195F4-7BA6-41B6-89B3-7C4A82F7E3CB}"/>
    <cellStyle name="Normal 8 5 2 6 2 3" xfId="23798" xr:uid="{FF033586-CFCE-4CB6-8EEF-96E370CED698}"/>
    <cellStyle name="Normal 8 5 2 6 3" xfId="11152" xr:uid="{A41BE2EA-8DCA-433E-92C8-C956F638F31B}"/>
    <cellStyle name="Normal 8 5 2 6 4" xfId="19581" xr:uid="{EA99B3B4-687C-4070-A61B-61107FE58832}"/>
    <cellStyle name="Normal 8 5 2 7" xfId="4876" xr:uid="{00000000-0005-0000-0000-0000321E0000}"/>
    <cellStyle name="Normal 8 5 2 7 2" xfId="13305" xr:uid="{6102BE31-0EC2-4F3A-9174-993799CEB1DB}"/>
    <cellStyle name="Normal 8 5 2 7 3" xfId="21733" xr:uid="{A9EDE78F-A648-4D9C-9597-FA9A7ED6A251}"/>
    <cellStyle name="Normal 8 5 2 8" xfId="9087" xr:uid="{B3D754B4-E0E6-444F-8CF5-8545571804F0}"/>
    <cellStyle name="Normal 8 5 2 9" xfId="17516" xr:uid="{34517813-AB29-496B-8C77-A7861B498741}"/>
    <cellStyle name="Normal 8 5 3" xfId="975" xr:uid="{00000000-0005-0000-0000-0000331E0000}"/>
    <cellStyle name="Normal 8 5 3 2" xfId="3209" xr:uid="{00000000-0005-0000-0000-0000341E0000}"/>
    <cellStyle name="Normal 8 5 3 2 2" xfId="7433" xr:uid="{00000000-0005-0000-0000-0000351E0000}"/>
    <cellStyle name="Normal 8 5 3 2 2 2" xfId="15862" xr:uid="{D3367AA3-0BFE-4DF9-99B0-1382E3BBB162}"/>
    <cellStyle name="Normal 8 5 3 2 2 3" xfId="24290" xr:uid="{1001B188-5607-4B22-9FD0-8E4CB11E6A34}"/>
    <cellStyle name="Normal 8 5 3 2 3" xfId="11644" xr:uid="{B8F3FB4E-1C93-4560-88BD-FF8BB0DA9386}"/>
    <cellStyle name="Normal 8 5 3 2 4" xfId="20073" xr:uid="{D19D9D05-EACD-47BA-8AE8-433D00081D4A}"/>
    <cellStyle name="Normal 8 5 3 3" xfId="5288" xr:uid="{00000000-0005-0000-0000-0000361E0000}"/>
    <cellStyle name="Normal 8 5 3 3 2" xfId="13717" xr:uid="{647350B9-6069-4121-BF9F-DD55388E8AEB}"/>
    <cellStyle name="Normal 8 5 3 3 3" xfId="22145" xr:uid="{048F0F57-4056-414D-910E-B80B9ED5A3BD}"/>
    <cellStyle name="Normal 8 5 3 4" xfId="9499" xr:uid="{3D15A761-6DC5-4C79-92E7-1557C1573191}"/>
    <cellStyle name="Normal 8 5 3 5" xfId="17928" xr:uid="{B958DD24-ACC8-4551-8A73-11CE629A23F9}"/>
    <cellStyle name="Normal 8 5 4" xfId="1392" xr:uid="{00000000-0005-0000-0000-0000371E0000}"/>
    <cellStyle name="Normal 8 5 4 2" xfId="3622" xr:uid="{00000000-0005-0000-0000-0000381E0000}"/>
    <cellStyle name="Normal 8 5 4 2 2" xfId="7846" xr:uid="{00000000-0005-0000-0000-0000391E0000}"/>
    <cellStyle name="Normal 8 5 4 2 2 2" xfId="16275" xr:uid="{92908BBC-1287-43B4-9278-794CB31FA2D2}"/>
    <cellStyle name="Normal 8 5 4 2 2 3" xfId="24703" xr:uid="{7ED5B85E-207A-429C-856F-EEFE2418C2BD}"/>
    <cellStyle name="Normal 8 5 4 2 3" xfId="12057" xr:uid="{098D8A79-3D8D-4D82-9411-B8B187A3391E}"/>
    <cellStyle name="Normal 8 5 4 2 4" xfId="20486" xr:uid="{0140C878-0879-44C9-B454-C8F610D63F76}"/>
    <cellStyle name="Normal 8 5 4 3" xfId="5701" xr:uid="{00000000-0005-0000-0000-00003A1E0000}"/>
    <cellStyle name="Normal 8 5 4 3 2" xfId="14130" xr:uid="{4298D6B5-EDFA-4E3E-A4EF-7F8F57ED75A7}"/>
    <cellStyle name="Normal 8 5 4 3 3" xfId="22558" xr:uid="{F47A8E71-4907-4E74-82B6-9B938535D15E}"/>
    <cellStyle name="Normal 8 5 4 4" xfId="9912" xr:uid="{88D5BC04-93FB-400C-B0C5-801925ADA614}"/>
    <cellStyle name="Normal 8 5 4 5" xfId="18341" xr:uid="{9B6DFEBB-8B12-47C5-8665-D54EC64BB2B6}"/>
    <cellStyle name="Normal 8 5 5" xfId="1805" xr:uid="{00000000-0005-0000-0000-00003B1E0000}"/>
    <cellStyle name="Normal 8 5 5 2" xfId="4035" xr:uid="{00000000-0005-0000-0000-00003C1E0000}"/>
    <cellStyle name="Normal 8 5 5 2 2" xfId="8259" xr:uid="{00000000-0005-0000-0000-00003D1E0000}"/>
    <cellStyle name="Normal 8 5 5 2 2 2" xfId="16688" xr:uid="{34A1B078-4AE7-4045-8D17-269D4CCBEC78}"/>
    <cellStyle name="Normal 8 5 5 2 2 3" xfId="25116" xr:uid="{9A73883C-8920-4BC8-B401-8A2A3D90090A}"/>
    <cellStyle name="Normal 8 5 5 2 3" xfId="12470" xr:uid="{6F5EE4FF-059A-4108-B2FA-8C02B9CCF34C}"/>
    <cellStyle name="Normal 8 5 5 2 4" xfId="20899" xr:uid="{69D4C3D3-DCEF-4257-A2DB-33DE7346D6EE}"/>
    <cellStyle name="Normal 8 5 5 3" xfId="6114" xr:uid="{00000000-0005-0000-0000-00003E1E0000}"/>
    <cellStyle name="Normal 8 5 5 3 2" xfId="14543" xr:uid="{EACFB9AE-9778-4189-838E-3368E4D7C8DD}"/>
    <cellStyle name="Normal 8 5 5 3 3" xfId="22971" xr:uid="{729DF327-1943-4FF2-A5F1-7BCA88FE9957}"/>
    <cellStyle name="Normal 8 5 5 4" xfId="10325" xr:uid="{86680786-50A3-4DCF-A7C4-FAAAAC774772}"/>
    <cellStyle name="Normal 8 5 5 5" xfId="18754" xr:uid="{DC9B7B05-2599-43B9-A37A-590FB7B80434}"/>
    <cellStyle name="Normal 8 5 6" xfId="2219" xr:uid="{00000000-0005-0000-0000-00003F1E0000}"/>
    <cellStyle name="Normal 8 5 6 2" xfId="4448" xr:uid="{00000000-0005-0000-0000-0000401E0000}"/>
    <cellStyle name="Normal 8 5 6 2 2" xfId="8672" xr:uid="{00000000-0005-0000-0000-0000411E0000}"/>
    <cellStyle name="Normal 8 5 6 2 2 2" xfId="17101" xr:uid="{AC1519BA-CA12-4727-99CA-D071EFBCF7C7}"/>
    <cellStyle name="Normal 8 5 6 2 2 3" xfId="25529" xr:uid="{65C2F7B9-C54C-4E2D-84AC-37D85B220A84}"/>
    <cellStyle name="Normal 8 5 6 2 3" xfId="12883" xr:uid="{B7798BD5-8070-4803-A4FF-B78792ECEAB0}"/>
    <cellStyle name="Normal 8 5 6 2 4" xfId="21312" xr:uid="{019F02C3-FEC3-44F1-8179-FC1DF4717819}"/>
    <cellStyle name="Normal 8 5 6 3" xfId="6527" xr:uid="{00000000-0005-0000-0000-0000421E0000}"/>
    <cellStyle name="Normal 8 5 6 3 2" xfId="14956" xr:uid="{DCB04C32-34C0-4564-B704-87F753AB5107}"/>
    <cellStyle name="Normal 8 5 6 3 3" xfId="23384" xr:uid="{7E6A14CD-4036-4F06-A807-EF1A36893AAA}"/>
    <cellStyle name="Normal 8 5 6 4" xfId="10738" xr:uid="{98F424E2-FC2E-4044-8139-727836E0A5B0}"/>
    <cellStyle name="Normal 8 5 6 5" xfId="19167" xr:uid="{597F337D-03CF-42D9-AF95-0E1E0F089216}"/>
    <cellStyle name="Normal 8 5 7" xfId="2655" xr:uid="{00000000-0005-0000-0000-0000431E0000}"/>
    <cellStyle name="Normal 8 5 7 2" xfId="6940" xr:uid="{00000000-0005-0000-0000-0000441E0000}"/>
    <cellStyle name="Normal 8 5 7 2 2" xfId="15369" xr:uid="{91F86C7F-6570-4ACF-92C4-3F852CF22A9A}"/>
    <cellStyle name="Normal 8 5 7 2 3" xfId="23797" xr:uid="{EBEAAD8F-AB10-4B5D-9E6A-429EB685EFAB}"/>
    <cellStyle name="Normal 8 5 7 3" xfId="11151" xr:uid="{39DF546D-3CCB-4867-90E5-6EFCBDF1A41D}"/>
    <cellStyle name="Normal 8 5 7 4" xfId="19580" xr:uid="{2D90B01C-0757-4399-AE3D-4CFBEB1307E6}"/>
    <cellStyle name="Normal 8 5 8" xfId="4875" xr:uid="{00000000-0005-0000-0000-0000451E0000}"/>
    <cellStyle name="Normal 8 5 8 2" xfId="13304" xr:uid="{730D7DED-313D-4F74-9025-366AB10F1B7B}"/>
    <cellStyle name="Normal 8 5 8 3" xfId="21732" xr:uid="{5C9AE1AF-1365-4254-A1A8-39256FB900D3}"/>
    <cellStyle name="Normal 8 5 9" xfId="9086" xr:uid="{ADCCBDA8-384E-4343-B05D-F4CB160058B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2 2 2" xfId="15864" xr:uid="{DA815CBC-A07A-4D64-9F44-3805D4E05B4E}"/>
    <cellStyle name="Normal 8 6 2 2 2 3" xfId="24292" xr:uid="{28FAFAD6-05F3-4161-98DD-940F2679845B}"/>
    <cellStyle name="Normal 8 6 2 2 3" xfId="11646" xr:uid="{90F0D41F-BFD7-464D-A269-4CAFBE1249BE}"/>
    <cellStyle name="Normal 8 6 2 2 4" xfId="20075" xr:uid="{A3B1A5C3-86ED-4D08-ADAB-C16BD40D7F72}"/>
    <cellStyle name="Normal 8 6 2 3" xfId="5290" xr:uid="{00000000-0005-0000-0000-00004A1E0000}"/>
    <cellStyle name="Normal 8 6 2 3 2" xfId="13719" xr:uid="{E033C31B-06FF-4273-BFAF-9BE03BAD5492}"/>
    <cellStyle name="Normal 8 6 2 3 3" xfId="22147" xr:uid="{CADE4BE6-9307-409D-B6D9-7D0174604F04}"/>
    <cellStyle name="Normal 8 6 2 4" xfId="9501" xr:uid="{E515F596-0ECA-4FCB-9E82-EF070F518BDD}"/>
    <cellStyle name="Normal 8 6 2 5" xfId="17930" xr:uid="{954F013E-B18D-4B04-B65C-A4F927AC4E83}"/>
    <cellStyle name="Normal 8 6 3" xfId="1394" xr:uid="{00000000-0005-0000-0000-00004B1E0000}"/>
    <cellStyle name="Normal 8 6 3 2" xfId="3624" xr:uid="{00000000-0005-0000-0000-00004C1E0000}"/>
    <cellStyle name="Normal 8 6 3 2 2" xfId="7848" xr:uid="{00000000-0005-0000-0000-00004D1E0000}"/>
    <cellStyle name="Normal 8 6 3 2 2 2" xfId="16277" xr:uid="{91F15CB3-D2C8-4B05-9971-8BFF3EE2000B}"/>
    <cellStyle name="Normal 8 6 3 2 2 3" xfId="24705" xr:uid="{9F221E7D-DEE6-41C2-8221-1BE7D00611B1}"/>
    <cellStyle name="Normal 8 6 3 2 3" xfId="12059" xr:uid="{636C8532-DE00-4C84-8BE3-3F6E8DF728EB}"/>
    <cellStyle name="Normal 8 6 3 2 4" xfId="20488" xr:uid="{F39C5F67-EA97-4C80-A925-925CDE10E82D}"/>
    <cellStyle name="Normal 8 6 3 3" xfId="5703" xr:uid="{00000000-0005-0000-0000-00004E1E0000}"/>
    <cellStyle name="Normal 8 6 3 3 2" xfId="14132" xr:uid="{481E9C4D-22B1-435B-B4B3-E045B521AF26}"/>
    <cellStyle name="Normal 8 6 3 3 3" xfId="22560" xr:uid="{820BD377-24E8-4581-93C3-BAFDBC1F9AFF}"/>
    <cellStyle name="Normal 8 6 3 4" xfId="9914" xr:uid="{6F39D32B-43B0-4D06-A27F-24FF77E21473}"/>
    <cellStyle name="Normal 8 6 3 5" xfId="18343" xr:uid="{C941C94E-ADDF-4C9A-BE01-DF59DDBC4E16}"/>
    <cellStyle name="Normal 8 6 4" xfId="1807" xr:uid="{00000000-0005-0000-0000-00004F1E0000}"/>
    <cellStyle name="Normal 8 6 4 2" xfId="4037" xr:uid="{00000000-0005-0000-0000-0000501E0000}"/>
    <cellStyle name="Normal 8 6 4 2 2" xfId="8261" xr:uid="{00000000-0005-0000-0000-0000511E0000}"/>
    <cellStyle name="Normal 8 6 4 2 2 2" xfId="16690" xr:uid="{09A3212D-E922-4BAC-ADF5-6EDAAA2C3313}"/>
    <cellStyle name="Normal 8 6 4 2 2 3" xfId="25118" xr:uid="{C48B31DD-57C5-486D-A310-87F3F152239C}"/>
    <cellStyle name="Normal 8 6 4 2 3" xfId="12472" xr:uid="{B9BEA09A-DDBC-4DCA-B870-A6FD1360071A}"/>
    <cellStyle name="Normal 8 6 4 2 4" xfId="20901" xr:uid="{EBCCED4B-2089-44E6-9FF3-55959264CFE1}"/>
    <cellStyle name="Normal 8 6 4 3" xfId="6116" xr:uid="{00000000-0005-0000-0000-0000521E0000}"/>
    <cellStyle name="Normal 8 6 4 3 2" xfId="14545" xr:uid="{6251F44E-52A2-42EF-8A52-4C31DC90F253}"/>
    <cellStyle name="Normal 8 6 4 3 3" xfId="22973" xr:uid="{2C25828B-A911-4A82-A79E-5C199E042722}"/>
    <cellStyle name="Normal 8 6 4 4" xfId="10327" xr:uid="{6641AAB5-6CAA-4888-832A-CCC6D3979F0B}"/>
    <cellStyle name="Normal 8 6 4 5" xfId="18756" xr:uid="{2A8BB0D8-2B0D-4920-8CF8-AAF6FE5E741C}"/>
    <cellStyle name="Normal 8 6 5" xfId="2221" xr:uid="{00000000-0005-0000-0000-0000531E0000}"/>
    <cellStyle name="Normal 8 6 5 2" xfId="4450" xr:uid="{00000000-0005-0000-0000-0000541E0000}"/>
    <cellStyle name="Normal 8 6 5 2 2" xfId="8674" xr:uid="{00000000-0005-0000-0000-0000551E0000}"/>
    <cellStyle name="Normal 8 6 5 2 2 2" xfId="17103" xr:uid="{ADBD28BE-40BE-4409-9DF9-638C220734EE}"/>
    <cellStyle name="Normal 8 6 5 2 2 3" xfId="25531" xr:uid="{AE6FF5B2-2481-43B7-824D-968D7E0446D4}"/>
    <cellStyle name="Normal 8 6 5 2 3" xfId="12885" xr:uid="{0A53CB90-B47D-443B-8539-F2AF2C2761FF}"/>
    <cellStyle name="Normal 8 6 5 2 4" xfId="21314" xr:uid="{78A3FCFD-6A0E-433B-9F3B-CBF899599F22}"/>
    <cellStyle name="Normal 8 6 5 3" xfId="6529" xr:uid="{00000000-0005-0000-0000-0000561E0000}"/>
    <cellStyle name="Normal 8 6 5 3 2" xfId="14958" xr:uid="{DFAD08F8-9383-47DE-AB3E-FDE65C5594B7}"/>
    <cellStyle name="Normal 8 6 5 3 3" xfId="23386" xr:uid="{127D9DD4-3A92-457C-9A48-AC0BB3DF94A6}"/>
    <cellStyle name="Normal 8 6 5 4" xfId="10740" xr:uid="{0ABB3D86-6328-4207-A9A7-4F0529A73DAB}"/>
    <cellStyle name="Normal 8 6 5 5" xfId="19169" xr:uid="{E1D96E90-57C7-40AF-98C1-0B876D3A4490}"/>
    <cellStyle name="Normal 8 6 6" xfId="2657" xr:uid="{00000000-0005-0000-0000-0000571E0000}"/>
    <cellStyle name="Normal 8 6 6 2" xfId="6942" xr:uid="{00000000-0005-0000-0000-0000581E0000}"/>
    <cellStyle name="Normal 8 6 6 2 2" xfId="15371" xr:uid="{7AA2C85E-75E2-4299-AB55-28617D6C892F}"/>
    <cellStyle name="Normal 8 6 6 2 3" xfId="23799" xr:uid="{D9B3B780-7206-4E3F-97EA-2EC673A980C8}"/>
    <cellStyle name="Normal 8 6 6 3" xfId="11153" xr:uid="{B21A60D3-87DE-4B3E-B545-86BCBF13CC04}"/>
    <cellStyle name="Normal 8 6 6 4" xfId="19582" xr:uid="{BF056FC4-ED74-416C-B375-EDE86DB9CB47}"/>
    <cellStyle name="Normal 8 6 7" xfId="4877" xr:uid="{00000000-0005-0000-0000-0000591E0000}"/>
    <cellStyle name="Normal 8 6 7 2" xfId="13306" xr:uid="{51B79B7D-5289-4153-9F43-B4A3D60677D4}"/>
    <cellStyle name="Normal 8 6 7 3" xfId="21734" xr:uid="{DC95666C-0398-46C6-96E2-53F233972661}"/>
    <cellStyle name="Normal 8 6 8" xfId="9088" xr:uid="{08465E59-CBF4-432C-80BA-48B1BDCB8E3A}"/>
    <cellStyle name="Normal 8 6 9" xfId="17517" xr:uid="{C89FED73-2919-4AD3-A56C-DFDD77364B99}"/>
    <cellStyle name="Normal 8 7" xfId="946" xr:uid="{00000000-0005-0000-0000-00005A1E0000}"/>
    <cellStyle name="Normal 8 7 2" xfId="3180" xr:uid="{00000000-0005-0000-0000-00005B1E0000}"/>
    <cellStyle name="Normal 8 7 2 2" xfId="7404" xr:uid="{00000000-0005-0000-0000-00005C1E0000}"/>
    <cellStyle name="Normal 8 7 2 2 2" xfId="15833" xr:uid="{A4535AC1-219E-4007-B37F-BCE1D158860B}"/>
    <cellStyle name="Normal 8 7 2 2 3" xfId="24261" xr:uid="{7FAC81DF-94EA-4F48-A220-CE794EF4741B}"/>
    <cellStyle name="Normal 8 7 2 3" xfId="11615" xr:uid="{DC95A36E-F5D2-41C6-8D11-3CF35F1664F8}"/>
    <cellStyle name="Normal 8 7 2 4" xfId="20044" xr:uid="{0AFEEC44-9912-4113-8453-653566048C40}"/>
    <cellStyle name="Normal 8 7 3" xfId="5259" xr:uid="{00000000-0005-0000-0000-00005D1E0000}"/>
    <cellStyle name="Normal 8 7 3 2" xfId="13688" xr:uid="{1E69DC54-F6C9-4BD8-8F95-3E3A8D2A4BB1}"/>
    <cellStyle name="Normal 8 7 3 3" xfId="22116" xr:uid="{55E29141-3C3E-412E-BD8F-7EA14B43B6D4}"/>
    <cellStyle name="Normal 8 7 4" xfId="9470" xr:uid="{BA65E451-CA2A-4C97-AB5F-0583D58D2EA8}"/>
    <cellStyle name="Normal 8 7 5" xfId="17899" xr:uid="{983423BF-571C-4060-BFAB-5C15CE103EA2}"/>
    <cellStyle name="Normal 8 8" xfId="1363" xr:uid="{00000000-0005-0000-0000-00005E1E0000}"/>
    <cellStyle name="Normal 8 8 2" xfId="3593" xr:uid="{00000000-0005-0000-0000-00005F1E0000}"/>
    <cellStyle name="Normal 8 8 2 2" xfId="7817" xr:uid="{00000000-0005-0000-0000-0000601E0000}"/>
    <cellStyle name="Normal 8 8 2 2 2" xfId="16246" xr:uid="{78DA9107-18D8-49D4-9672-FD0230A0727E}"/>
    <cellStyle name="Normal 8 8 2 2 3" xfId="24674" xr:uid="{3965015D-56D7-4262-91DD-AAE7F9676EC1}"/>
    <cellStyle name="Normal 8 8 2 3" xfId="12028" xr:uid="{B5CBA459-D066-4BEE-8175-E8DD9066F1CE}"/>
    <cellStyle name="Normal 8 8 2 4" xfId="20457" xr:uid="{73B9086D-40E0-486E-9D42-3CC715C6F71D}"/>
    <cellStyle name="Normal 8 8 3" xfId="5672" xr:uid="{00000000-0005-0000-0000-0000611E0000}"/>
    <cellStyle name="Normal 8 8 3 2" xfId="14101" xr:uid="{2FBD192C-98F7-4BE5-8A1C-CF1E5953F816}"/>
    <cellStyle name="Normal 8 8 3 3" xfId="22529" xr:uid="{8408AC0F-668E-4D75-811E-6DD5161B3900}"/>
    <cellStyle name="Normal 8 8 4" xfId="9883" xr:uid="{82576655-F8EA-4F33-8FC5-427E14A18CF0}"/>
    <cellStyle name="Normal 8 8 5" xfId="18312" xr:uid="{8A0A7AAC-20E9-41DE-B725-9AFBDD96148B}"/>
    <cellStyle name="Normal 8 9" xfId="1776" xr:uid="{00000000-0005-0000-0000-0000621E0000}"/>
    <cellStyle name="Normal 8 9 2" xfId="4006" xr:uid="{00000000-0005-0000-0000-0000631E0000}"/>
    <cellStyle name="Normal 8 9 2 2" xfId="8230" xr:uid="{00000000-0005-0000-0000-0000641E0000}"/>
    <cellStyle name="Normal 8 9 2 2 2" xfId="16659" xr:uid="{B9E26494-E498-4E57-8DF6-CFB9B30CF93B}"/>
    <cellStyle name="Normal 8 9 2 2 3" xfId="25087" xr:uid="{DA32FF8D-35AD-48BC-B717-109DF1AA2EA6}"/>
    <cellStyle name="Normal 8 9 2 3" xfId="12441" xr:uid="{45635BAA-F9E9-42F8-8248-303E0A126C96}"/>
    <cellStyle name="Normal 8 9 2 4" xfId="20870" xr:uid="{EDB5A169-D162-41E9-B2E9-48530AE4EE77}"/>
    <cellStyle name="Normal 8 9 3" xfId="6085" xr:uid="{00000000-0005-0000-0000-0000651E0000}"/>
    <cellStyle name="Normal 8 9 3 2" xfId="14514" xr:uid="{D7C738D7-81ED-4A55-9F98-D975BE530C1B}"/>
    <cellStyle name="Normal 8 9 3 3" xfId="22942" xr:uid="{EB151D1B-6944-45C9-9976-91394F7792E8}"/>
    <cellStyle name="Normal 8 9 4" xfId="10296" xr:uid="{AE7A3F56-07FB-4050-B16C-E600BF7E2478}"/>
    <cellStyle name="Normal 8 9 5" xfId="18725" xr:uid="{D70D6A06-9CFC-487E-8B27-A9120D912F0E}"/>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0 2 2" xfId="15372" xr:uid="{B70FBFB0-FFE0-48EC-9EBD-F47CA49F7F27}"/>
    <cellStyle name="Normal 9 2 10 2 3" xfId="23800" xr:uid="{01464787-A5AC-4F46-B8C5-D9037982291F}"/>
    <cellStyle name="Normal 9 2 10 3" xfId="11154" xr:uid="{D551BAA3-9A89-4A31-983B-5F0E1A69994A}"/>
    <cellStyle name="Normal 9 2 10 4" xfId="19583" xr:uid="{A0E13684-684F-44C5-B391-B0EAA6EFC9D1}"/>
    <cellStyle name="Normal 9 2 11" xfId="4878" xr:uid="{00000000-0005-0000-0000-00006A1E0000}"/>
    <cellStyle name="Normal 9 2 11 2" xfId="13307" xr:uid="{2A0A474E-CCEC-47B3-BEC8-1F1223FA1D54}"/>
    <cellStyle name="Normal 9 2 11 3" xfId="21735" xr:uid="{602CB60F-0992-413B-A0C2-DC57EA77F880}"/>
    <cellStyle name="Normal 9 2 12" xfId="9089" xr:uid="{63CF9473-804D-40DB-A098-1764AA3B9F31}"/>
    <cellStyle name="Normal 9 2 13" xfId="17518" xr:uid="{24B11710-1FCE-4B03-8209-A0F1D68712F7}"/>
    <cellStyle name="Normal 9 2 2" xfId="512" xr:uid="{00000000-0005-0000-0000-00006B1E0000}"/>
    <cellStyle name="Normal 9 2 2 10" xfId="4879" xr:uid="{00000000-0005-0000-0000-00006C1E0000}"/>
    <cellStyle name="Normal 9 2 2 10 2" xfId="13308" xr:uid="{6E3EF82B-DC8A-40BE-B84F-3E0D6E82D13E}"/>
    <cellStyle name="Normal 9 2 2 10 3" xfId="21736" xr:uid="{5C9AABCA-484F-4ADC-A4E9-CD99122143C7}"/>
    <cellStyle name="Normal 9 2 2 11" xfId="9090" xr:uid="{36F8FD5D-A41F-48DC-9C84-16AA1CB925A5}"/>
    <cellStyle name="Normal 9 2 2 12" xfId="17519" xr:uid="{A612C651-2890-4DF9-B0C2-2C9938D5C8F9}"/>
    <cellStyle name="Normal 9 2 2 2" xfId="513" xr:uid="{00000000-0005-0000-0000-00006D1E0000}"/>
    <cellStyle name="Normal 9 2 2 2 10" xfId="9091" xr:uid="{636BDB87-6EE4-42FA-83F7-0782A76834FE}"/>
    <cellStyle name="Normal 9 2 2 2 11" xfId="17520" xr:uid="{35AC64A6-BE14-4791-8D30-BE20EEDAC334}"/>
    <cellStyle name="Normal 9 2 2 2 2" xfId="514" xr:uid="{00000000-0005-0000-0000-00006E1E0000}"/>
    <cellStyle name="Normal 9 2 2 2 2 10" xfId="17521" xr:uid="{B2F4E02D-6521-4EAC-A28A-E82C7B57BA76}"/>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2 2 2" xfId="15869" xr:uid="{E514B164-753A-49F8-9786-03F139EBC681}"/>
    <cellStyle name="Normal 9 2 2 2 2 2 2 2 2 3" xfId="24297" xr:uid="{9F9495A3-47CF-4B24-94F4-8C7792CB15D3}"/>
    <cellStyle name="Normal 9 2 2 2 2 2 2 2 3" xfId="11651" xr:uid="{58757586-A002-413A-A9EE-36D78BE75216}"/>
    <cellStyle name="Normal 9 2 2 2 2 2 2 2 4" xfId="20080" xr:uid="{2125BD08-9ECC-487E-BA8D-D99B7B2C6537}"/>
    <cellStyle name="Normal 9 2 2 2 2 2 2 3" xfId="5295" xr:uid="{00000000-0005-0000-0000-0000731E0000}"/>
    <cellStyle name="Normal 9 2 2 2 2 2 2 3 2" xfId="13724" xr:uid="{3EA027C9-140E-4329-9C97-8181B6E40974}"/>
    <cellStyle name="Normal 9 2 2 2 2 2 2 3 3" xfId="22152" xr:uid="{7565ABAC-3DFC-4EE2-8AC5-02958FFEC4C3}"/>
    <cellStyle name="Normal 9 2 2 2 2 2 2 4" xfId="9506" xr:uid="{DE8D0280-A72B-4913-96D4-9025E63C0093}"/>
    <cellStyle name="Normal 9 2 2 2 2 2 2 5" xfId="17935" xr:uid="{272B28FB-FE02-47BC-8021-BD1A7C5B204F}"/>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2 2 2" xfId="16282" xr:uid="{C3C32F34-CC56-472D-A124-4AECC8F0780C}"/>
    <cellStyle name="Normal 9 2 2 2 2 2 3 2 2 3" xfId="24710" xr:uid="{C13DDB84-8250-4F0C-9E4F-DB0416E2E44D}"/>
    <cellStyle name="Normal 9 2 2 2 2 2 3 2 3" xfId="12064" xr:uid="{51674D55-F6EA-40FC-BF58-6BEC8E7ADE18}"/>
    <cellStyle name="Normal 9 2 2 2 2 2 3 2 4" xfId="20493" xr:uid="{68412154-7226-4D2B-9486-A638AE9070BD}"/>
    <cellStyle name="Normal 9 2 2 2 2 2 3 3" xfId="5708" xr:uid="{00000000-0005-0000-0000-0000771E0000}"/>
    <cellStyle name="Normal 9 2 2 2 2 2 3 3 2" xfId="14137" xr:uid="{A54D7D19-4196-452C-9470-BFD9242C4236}"/>
    <cellStyle name="Normal 9 2 2 2 2 2 3 3 3" xfId="22565" xr:uid="{B10D692F-1727-48E4-BCD8-7048C70F7D32}"/>
    <cellStyle name="Normal 9 2 2 2 2 2 3 4" xfId="9919" xr:uid="{6C499FD8-2DAE-4B89-9F6B-2410B26841A5}"/>
    <cellStyle name="Normal 9 2 2 2 2 2 3 5" xfId="18348" xr:uid="{CD130E44-41E3-47C7-8188-D34DEC38C0BD}"/>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2 2 2" xfId="16695" xr:uid="{9CECB1C7-93E6-48BE-B186-BF8E4323C280}"/>
    <cellStyle name="Normal 9 2 2 2 2 2 4 2 2 3" xfId="25123" xr:uid="{FA98FD7A-15C4-4EE9-820E-92F17B647F9D}"/>
    <cellStyle name="Normal 9 2 2 2 2 2 4 2 3" xfId="12477" xr:uid="{7C824EE4-4E8D-4407-963F-83DD4280440C}"/>
    <cellStyle name="Normal 9 2 2 2 2 2 4 2 4" xfId="20906" xr:uid="{4C0EA34F-CA1E-4B71-96C4-70AD95CFDEBE}"/>
    <cellStyle name="Normal 9 2 2 2 2 2 4 3" xfId="6121" xr:uid="{00000000-0005-0000-0000-00007B1E0000}"/>
    <cellStyle name="Normal 9 2 2 2 2 2 4 3 2" xfId="14550" xr:uid="{B4BF9EEC-8065-415E-85E7-776E9DB79F73}"/>
    <cellStyle name="Normal 9 2 2 2 2 2 4 3 3" xfId="22978" xr:uid="{3650A63B-67AD-433C-8E58-39B0A3A764C0}"/>
    <cellStyle name="Normal 9 2 2 2 2 2 4 4" xfId="10332" xr:uid="{C4F80E14-06B6-4336-BEB6-6D9700FF65CB}"/>
    <cellStyle name="Normal 9 2 2 2 2 2 4 5" xfId="18761" xr:uid="{EA989630-89BD-40A8-A80C-E64CBC8EFBDE}"/>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2 2 2" xfId="17108" xr:uid="{25762684-39B2-40FC-A8B2-D579A4E6C046}"/>
    <cellStyle name="Normal 9 2 2 2 2 2 5 2 2 3" xfId="25536" xr:uid="{F2479623-B0B8-465B-AF93-6076A8914080}"/>
    <cellStyle name="Normal 9 2 2 2 2 2 5 2 3" xfId="12890" xr:uid="{8A222990-D12E-4BD6-AC10-A3506AECDA67}"/>
    <cellStyle name="Normal 9 2 2 2 2 2 5 2 4" xfId="21319" xr:uid="{93092E70-489C-4A54-BAF6-ACA87E5B00C0}"/>
    <cellStyle name="Normal 9 2 2 2 2 2 5 3" xfId="6534" xr:uid="{00000000-0005-0000-0000-00007F1E0000}"/>
    <cellStyle name="Normal 9 2 2 2 2 2 5 3 2" xfId="14963" xr:uid="{830B352B-C9E1-473A-8939-71F16D075574}"/>
    <cellStyle name="Normal 9 2 2 2 2 2 5 3 3" xfId="23391" xr:uid="{AB120B85-9080-42BB-81F7-B497FB1B4398}"/>
    <cellStyle name="Normal 9 2 2 2 2 2 5 4" xfId="10745" xr:uid="{96DD5C98-60F9-46BA-8D32-0666B6B7EBC3}"/>
    <cellStyle name="Normal 9 2 2 2 2 2 5 5" xfId="19174" xr:uid="{EE885D16-53F3-4973-ADC7-211E1B6EBE5E}"/>
    <cellStyle name="Normal 9 2 2 2 2 2 6" xfId="2662" xr:uid="{00000000-0005-0000-0000-0000801E0000}"/>
    <cellStyle name="Normal 9 2 2 2 2 2 6 2" xfId="6947" xr:uid="{00000000-0005-0000-0000-0000811E0000}"/>
    <cellStyle name="Normal 9 2 2 2 2 2 6 2 2" xfId="15376" xr:uid="{015A9568-E970-46C3-84A1-F499A2A7FD65}"/>
    <cellStyle name="Normal 9 2 2 2 2 2 6 2 3" xfId="23804" xr:uid="{581FDD38-B2B3-451D-BB37-34AF44F4C88E}"/>
    <cellStyle name="Normal 9 2 2 2 2 2 6 3" xfId="11158" xr:uid="{3700CAA9-0A2E-4F88-B2BA-84272A7176AB}"/>
    <cellStyle name="Normal 9 2 2 2 2 2 6 4" xfId="19587" xr:uid="{ACB96557-DC8C-4EF3-9171-73C16E94F859}"/>
    <cellStyle name="Normal 9 2 2 2 2 2 7" xfId="4882" xr:uid="{00000000-0005-0000-0000-0000821E0000}"/>
    <cellStyle name="Normal 9 2 2 2 2 2 7 2" xfId="13311" xr:uid="{02E6C565-70D0-4308-9FE7-0BC0E78E317D}"/>
    <cellStyle name="Normal 9 2 2 2 2 2 7 3" xfId="21739" xr:uid="{A1314FCA-BCBD-494F-81EA-A02108A81BCF}"/>
    <cellStyle name="Normal 9 2 2 2 2 2 8" xfId="9093" xr:uid="{C4DC060B-B131-4575-846F-6094B0197570}"/>
    <cellStyle name="Normal 9 2 2 2 2 2 9" xfId="17522" xr:uid="{E13285D6-8D30-4911-AA87-DDB06E43AEC1}"/>
    <cellStyle name="Normal 9 2 2 2 2 3" xfId="982" xr:uid="{00000000-0005-0000-0000-0000831E0000}"/>
    <cellStyle name="Normal 9 2 2 2 2 3 2" xfId="3215" xr:uid="{00000000-0005-0000-0000-0000841E0000}"/>
    <cellStyle name="Normal 9 2 2 2 2 3 2 2" xfId="7439" xr:uid="{00000000-0005-0000-0000-0000851E0000}"/>
    <cellStyle name="Normal 9 2 2 2 2 3 2 2 2" xfId="15868" xr:uid="{8DB0FF0D-DD0C-4237-9CCF-5DDD727FDBA3}"/>
    <cellStyle name="Normal 9 2 2 2 2 3 2 2 3" xfId="24296" xr:uid="{2D5F4BA0-BC9F-4023-BFCB-A3376AEA9993}"/>
    <cellStyle name="Normal 9 2 2 2 2 3 2 3" xfId="11650" xr:uid="{9C1685EB-E0CC-45CE-A32D-442D2AFADDD3}"/>
    <cellStyle name="Normal 9 2 2 2 2 3 2 4" xfId="20079" xr:uid="{3A275377-C69C-4D0A-9046-2CD30379302B}"/>
    <cellStyle name="Normal 9 2 2 2 2 3 3" xfId="5294" xr:uid="{00000000-0005-0000-0000-0000861E0000}"/>
    <cellStyle name="Normal 9 2 2 2 2 3 3 2" xfId="13723" xr:uid="{BE9B9CE0-6AEE-4F79-9093-02268EBFE0F1}"/>
    <cellStyle name="Normal 9 2 2 2 2 3 3 3" xfId="22151" xr:uid="{D2E50126-E1E0-4A55-AF7A-D4F204A6B59B}"/>
    <cellStyle name="Normal 9 2 2 2 2 3 4" xfId="9505" xr:uid="{7361828E-8D59-4B60-BEEA-D9DBD1750A93}"/>
    <cellStyle name="Normal 9 2 2 2 2 3 5" xfId="17934" xr:uid="{623ED3FC-E804-4E99-89EC-B44AFEF45B18}"/>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2 2 2" xfId="16281" xr:uid="{81627160-4C23-49DA-9B71-C15138D47CD2}"/>
    <cellStyle name="Normal 9 2 2 2 2 4 2 2 3" xfId="24709" xr:uid="{3D308CD0-78C0-4954-A388-59BF9B9D2673}"/>
    <cellStyle name="Normal 9 2 2 2 2 4 2 3" xfId="12063" xr:uid="{F28886CF-7D83-4814-9A98-1EC4B04EB27D}"/>
    <cellStyle name="Normal 9 2 2 2 2 4 2 4" xfId="20492" xr:uid="{C3BE6576-36BD-47F0-9A27-30CC87E246AC}"/>
    <cellStyle name="Normal 9 2 2 2 2 4 3" xfId="5707" xr:uid="{00000000-0005-0000-0000-00008A1E0000}"/>
    <cellStyle name="Normal 9 2 2 2 2 4 3 2" xfId="14136" xr:uid="{2E5CBAD1-42D2-4891-A887-2AE4452F7571}"/>
    <cellStyle name="Normal 9 2 2 2 2 4 3 3" xfId="22564" xr:uid="{076DA7CB-97DC-4A22-BEDA-18BAD6C9B353}"/>
    <cellStyle name="Normal 9 2 2 2 2 4 4" xfId="9918" xr:uid="{2DB63B06-EB53-4280-9950-1E1A8D4C8765}"/>
    <cellStyle name="Normal 9 2 2 2 2 4 5" xfId="18347" xr:uid="{0FCE27B1-4AB9-46E2-B64A-17BAF340AB77}"/>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2 2 2" xfId="16694" xr:uid="{C7D89BD9-8F6D-40E2-9853-123847EC298B}"/>
    <cellStyle name="Normal 9 2 2 2 2 5 2 2 3" xfId="25122" xr:uid="{FB3B46B3-4DBE-4F9B-82CE-3A5AD623A0CC}"/>
    <cellStyle name="Normal 9 2 2 2 2 5 2 3" xfId="12476" xr:uid="{46CF86CA-1FBC-425F-BFCB-72A7014CDEF9}"/>
    <cellStyle name="Normal 9 2 2 2 2 5 2 4" xfId="20905" xr:uid="{8A7A159D-EC02-437B-AEEF-51842CE2EB4E}"/>
    <cellStyle name="Normal 9 2 2 2 2 5 3" xfId="6120" xr:uid="{00000000-0005-0000-0000-00008E1E0000}"/>
    <cellStyle name="Normal 9 2 2 2 2 5 3 2" xfId="14549" xr:uid="{DCD9A9A9-C973-4841-828E-4D94C488A063}"/>
    <cellStyle name="Normal 9 2 2 2 2 5 3 3" xfId="22977" xr:uid="{7BBD8A34-4ABF-4EDB-AA6B-165353DE90AF}"/>
    <cellStyle name="Normal 9 2 2 2 2 5 4" xfId="10331" xr:uid="{68415B54-CABA-422E-9E1B-6B0C23F914EB}"/>
    <cellStyle name="Normal 9 2 2 2 2 5 5" xfId="18760" xr:uid="{824C029D-40C8-48AB-8D4D-BFD77B3CE6D9}"/>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2 2 2" xfId="17107" xr:uid="{A921E83C-6ECF-40C9-B628-AE6CDD39BBE3}"/>
    <cellStyle name="Normal 9 2 2 2 2 6 2 2 3" xfId="25535" xr:uid="{1EF1EA47-8BA0-451F-8C56-0BB7D0E9255B}"/>
    <cellStyle name="Normal 9 2 2 2 2 6 2 3" xfId="12889" xr:uid="{74214156-2E21-4E7A-A75D-04F13DC2C4F7}"/>
    <cellStyle name="Normal 9 2 2 2 2 6 2 4" xfId="21318" xr:uid="{BCF19206-3C40-4F8E-BD5A-3522601563E3}"/>
    <cellStyle name="Normal 9 2 2 2 2 6 3" xfId="6533" xr:uid="{00000000-0005-0000-0000-0000921E0000}"/>
    <cellStyle name="Normal 9 2 2 2 2 6 3 2" xfId="14962" xr:uid="{EAB3AAF2-B4E0-4BBF-B252-B3630399E10E}"/>
    <cellStyle name="Normal 9 2 2 2 2 6 3 3" xfId="23390" xr:uid="{34EB995B-42F0-4A05-8ABB-71A58ABA68EC}"/>
    <cellStyle name="Normal 9 2 2 2 2 6 4" xfId="10744" xr:uid="{F9F8CA57-EC3C-426A-A3C2-EE70B109FA19}"/>
    <cellStyle name="Normal 9 2 2 2 2 6 5" xfId="19173" xr:uid="{7105FE7E-D5C5-4B9A-BC60-72F42B4C45DF}"/>
    <cellStyle name="Normal 9 2 2 2 2 7" xfId="2661" xr:uid="{00000000-0005-0000-0000-0000931E0000}"/>
    <cellStyle name="Normal 9 2 2 2 2 7 2" xfId="6946" xr:uid="{00000000-0005-0000-0000-0000941E0000}"/>
    <cellStyle name="Normal 9 2 2 2 2 7 2 2" xfId="15375" xr:uid="{C731B57B-20CE-44B5-B57A-3968CB04360A}"/>
    <cellStyle name="Normal 9 2 2 2 2 7 2 3" xfId="23803" xr:uid="{EF9627D6-2ED9-417A-9A2C-AAFF0073FAF0}"/>
    <cellStyle name="Normal 9 2 2 2 2 7 3" xfId="11157" xr:uid="{01B7704E-4B8E-47B7-A588-427701AD431F}"/>
    <cellStyle name="Normal 9 2 2 2 2 7 4" xfId="19586" xr:uid="{5D86AD40-96F1-4EBA-882C-A2D5A811E177}"/>
    <cellStyle name="Normal 9 2 2 2 2 8" xfId="4881" xr:uid="{00000000-0005-0000-0000-0000951E0000}"/>
    <cellStyle name="Normal 9 2 2 2 2 8 2" xfId="13310" xr:uid="{BD3CE8B9-1FEB-400B-9ADB-F925E1DF5C8D}"/>
    <cellStyle name="Normal 9 2 2 2 2 8 3" xfId="21738" xr:uid="{47682095-B65A-4B49-BB8C-893DB39ADCF3}"/>
    <cellStyle name="Normal 9 2 2 2 2 9" xfId="9092" xr:uid="{718787BF-7C5B-4FB7-9D7A-71F7CCE16D47}"/>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2 2 2" xfId="15870" xr:uid="{02F4000E-C3FB-4C0C-800A-E44B7E2CBBCD}"/>
    <cellStyle name="Normal 9 2 2 2 3 2 2 2 3" xfId="24298" xr:uid="{B2A714E1-6AE9-4CC1-B29E-34CA4EC60928}"/>
    <cellStyle name="Normal 9 2 2 2 3 2 2 3" xfId="11652" xr:uid="{DFD260FB-0E4D-47B8-BFD3-CE627BADC07A}"/>
    <cellStyle name="Normal 9 2 2 2 3 2 2 4" xfId="20081" xr:uid="{D5CBFC08-CCA1-4FEE-B6DF-B99AC08B9294}"/>
    <cellStyle name="Normal 9 2 2 2 3 2 3" xfId="5296" xr:uid="{00000000-0005-0000-0000-00009A1E0000}"/>
    <cellStyle name="Normal 9 2 2 2 3 2 3 2" xfId="13725" xr:uid="{32E07878-634A-4217-8EE0-4D904B554A36}"/>
    <cellStyle name="Normal 9 2 2 2 3 2 3 3" xfId="22153" xr:uid="{FE17AAD4-4FC3-4F69-AFC4-7EC6F9479116}"/>
    <cellStyle name="Normal 9 2 2 2 3 2 4" xfId="9507" xr:uid="{8E4E085E-8036-498D-B8CC-9F045E941619}"/>
    <cellStyle name="Normal 9 2 2 2 3 2 5" xfId="17936" xr:uid="{E062DA1A-7FEC-40D1-8719-801A3A959CA3}"/>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2 2 2" xfId="16283" xr:uid="{BE6A5B7E-1114-4A16-9773-328247D09661}"/>
    <cellStyle name="Normal 9 2 2 2 3 3 2 2 3" xfId="24711" xr:uid="{3899A866-F311-46D6-920F-DC5593EE2AD3}"/>
    <cellStyle name="Normal 9 2 2 2 3 3 2 3" xfId="12065" xr:uid="{CDF12D7D-4195-41E7-AE0B-83DA0F743ACF}"/>
    <cellStyle name="Normal 9 2 2 2 3 3 2 4" xfId="20494" xr:uid="{D4EE4901-CFA3-4396-994F-82211224B1FB}"/>
    <cellStyle name="Normal 9 2 2 2 3 3 3" xfId="5709" xr:uid="{00000000-0005-0000-0000-00009E1E0000}"/>
    <cellStyle name="Normal 9 2 2 2 3 3 3 2" xfId="14138" xr:uid="{4623F80C-C318-47E1-8C97-738B5473586C}"/>
    <cellStyle name="Normal 9 2 2 2 3 3 3 3" xfId="22566" xr:uid="{1725B45C-5FED-4FBD-9E89-83207D622137}"/>
    <cellStyle name="Normal 9 2 2 2 3 3 4" xfId="9920" xr:uid="{F04896BA-C322-489C-A77C-7E47E1EF5308}"/>
    <cellStyle name="Normal 9 2 2 2 3 3 5" xfId="18349" xr:uid="{31F1ECF9-5DED-4968-8509-C61D5402FD15}"/>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2 2 2" xfId="16696" xr:uid="{D32B813D-7609-4855-8E45-7926B7FA4243}"/>
    <cellStyle name="Normal 9 2 2 2 3 4 2 2 3" xfId="25124" xr:uid="{4368F83B-7026-4C03-A694-C04308593E7F}"/>
    <cellStyle name="Normal 9 2 2 2 3 4 2 3" xfId="12478" xr:uid="{E4FEAB2F-0486-4001-872C-1AE49A729754}"/>
    <cellStyle name="Normal 9 2 2 2 3 4 2 4" xfId="20907" xr:uid="{97B34BE1-99F7-4875-94DC-2453E407A52E}"/>
    <cellStyle name="Normal 9 2 2 2 3 4 3" xfId="6122" xr:uid="{00000000-0005-0000-0000-0000A21E0000}"/>
    <cellStyle name="Normal 9 2 2 2 3 4 3 2" xfId="14551" xr:uid="{56C39560-D658-4C8C-8B1D-48E5140C459C}"/>
    <cellStyle name="Normal 9 2 2 2 3 4 3 3" xfId="22979" xr:uid="{893DCFB4-25C4-44CD-ADF9-30149F4466B9}"/>
    <cellStyle name="Normal 9 2 2 2 3 4 4" xfId="10333" xr:uid="{499AC21F-622E-438B-AEA7-098095281654}"/>
    <cellStyle name="Normal 9 2 2 2 3 4 5" xfId="18762" xr:uid="{1EE610AD-2559-4A0E-9E8A-CF3E5AFC8BF4}"/>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2 2 2" xfId="17109" xr:uid="{AD5894AC-53B3-4B5D-BCA8-D76B20B43CAD}"/>
    <cellStyle name="Normal 9 2 2 2 3 5 2 2 3" xfId="25537" xr:uid="{C3E54BBE-3774-46BE-B575-FC41CA9D9303}"/>
    <cellStyle name="Normal 9 2 2 2 3 5 2 3" xfId="12891" xr:uid="{E32D1C5E-34BB-4CE3-94FA-E3414B8228D3}"/>
    <cellStyle name="Normal 9 2 2 2 3 5 2 4" xfId="21320" xr:uid="{397BB7D2-19C6-48E1-B8C5-BBCC542B0686}"/>
    <cellStyle name="Normal 9 2 2 2 3 5 3" xfId="6535" xr:uid="{00000000-0005-0000-0000-0000A61E0000}"/>
    <cellStyle name="Normal 9 2 2 2 3 5 3 2" xfId="14964" xr:uid="{FDB781E1-8B91-48F4-AE13-5D9DE19D657E}"/>
    <cellStyle name="Normal 9 2 2 2 3 5 3 3" xfId="23392" xr:uid="{17C66302-CAB4-4535-B2C4-77CE469425F9}"/>
    <cellStyle name="Normal 9 2 2 2 3 5 4" xfId="10746" xr:uid="{CD693AF6-5944-4E0D-B70D-37B607482D55}"/>
    <cellStyle name="Normal 9 2 2 2 3 5 5" xfId="19175" xr:uid="{B7E418DB-C620-46AC-9DF4-6B430E9220E1}"/>
    <cellStyle name="Normal 9 2 2 2 3 6" xfId="2663" xr:uid="{00000000-0005-0000-0000-0000A71E0000}"/>
    <cellStyle name="Normal 9 2 2 2 3 6 2" xfId="6948" xr:uid="{00000000-0005-0000-0000-0000A81E0000}"/>
    <cellStyle name="Normal 9 2 2 2 3 6 2 2" xfId="15377" xr:uid="{818ED62C-DB5A-4DE3-BB35-712456CE4276}"/>
    <cellStyle name="Normal 9 2 2 2 3 6 2 3" xfId="23805" xr:uid="{ACB3BE92-84E8-44B8-A8B2-A243169AC299}"/>
    <cellStyle name="Normal 9 2 2 2 3 6 3" xfId="11159" xr:uid="{6635745E-3981-42C9-B679-A7B9474E5621}"/>
    <cellStyle name="Normal 9 2 2 2 3 6 4" xfId="19588" xr:uid="{0AACAE34-6959-4D2F-9027-1BDBA64A4C8F}"/>
    <cellStyle name="Normal 9 2 2 2 3 7" xfId="4883" xr:uid="{00000000-0005-0000-0000-0000A91E0000}"/>
    <cellStyle name="Normal 9 2 2 2 3 7 2" xfId="13312" xr:uid="{DAEB9716-9CF0-48B0-8DC9-903FBE1AB595}"/>
    <cellStyle name="Normal 9 2 2 2 3 7 3" xfId="21740" xr:uid="{77264CCD-DAAB-4837-B0C1-ABD95385FD0A}"/>
    <cellStyle name="Normal 9 2 2 2 3 8" xfId="9094" xr:uid="{E1A349FB-0728-4CBD-A8F3-723411C77660}"/>
    <cellStyle name="Normal 9 2 2 2 3 9" xfId="17523" xr:uid="{C47EFA5B-BCD9-40C3-A0D9-C94BE896CC4C}"/>
    <cellStyle name="Normal 9 2 2 2 4" xfId="981" xr:uid="{00000000-0005-0000-0000-0000AA1E0000}"/>
    <cellStyle name="Normal 9 2 2 2 4 2" xfId="3214" xr:uid="{00000000-0005-0000-0000-0000AB1E0000}"/>
    <cellStyle name="Normal 9 2 2 2 4 2 2" xfId="7438" xr:uid="{00000000-0005-0000-0000-0000AC1E0000}"/>
    <cellStyle name="Normal 9 2 2 2 4 2 2 2" xfId="15867" xr:uid="{A4460391-B263-4935-BCF6-89CC530776BB}"/>
    <cellStyle name="Normal 9 2 2 2 4 2 2 3" xfId="24295" xr:uid="{F95D6C6C-9D8C-48B6-9863-C3F4AE67219C}"/>
    <cellStyle name="Normal 9 2 2 2 4 2 3" xfId="11649" xr:uid="{0470FB92-8B2C-4D92-BB5E-7D265AE217F8}"/>
    <cellStyle name="Normal 9 2 2 2 4 2 4" xfId="20078" xr:uid="{41813346-C045-4524-A7E4-AB0FC914CF62}"/>
    <cellStyle name="Normal 9 2 2 2 4 3" xfId="5293" xr:uid="{00000000-0005-0000-0000-0000AD1E0000}"/>
    <cellStyle name="Normal 9 2 2 2 4 3 2" xfId="13722" xr:uid="{267F7CFC-CCFD-47D0-830E-4058B6235074}"/>
    <cellStyle name="Normal 9 2 2 2 4 3 3" xfId="22150" xr:uid="{78E3D87E-1877-4B20-9997-AE392697D24D}"/>
    <cellStyle name="Normal 9 2 2 2 4 4" xfId="9504" xr:uid="{47EF110C-37C4-4017-A18D-943DA07EF130}"/>
    <cellStyle name="Normal 9 2 2 2 4 5" xfId="17933" xr:uid="{BF626588-EF93-483E-B65B-DC31854E6DBD}"/>
    <cellStyle name="Normal 9 2 2 2 5" xfId="1397" xr:uid="{00000000-0005-0000-0000-0000AE1E0000}"/>
    <cellStyle name="Normal 9 2 2 2 5 2" xfId="3627" xr:uid="{00000000-0005-0000-0000-0000AF1E0000}"/>
    <cellStyle name="Normal 9 2 2 2 5 2 2" xfId="7851" xr:uid="{00000000-0005-0000-0000-0000B01E0000}"/>
    <cellStyle name="Normal 9 2 2 2 5 2 2 2" xfId="16280" xr:uid="{A4EEA21D-053A-46C5-B53A-9FA5D6EF58BA}"/>
    <cellStyle name="Normal 9 2 2 2 5 2 2 3" xfId="24708" xr:uid="{F636B8BD-6ED3-4F4A-8833-EA4051D0391B}"/>
    <cellStyle name="Normal 9 2 2 2 5 2 3" xfId="12062" xr:uid="{E260BCD4-C4CA-416E-B2E1-985B8E2495AA}"/>
    <cellStyle name="Normal 9 2 2 2 5 2 4" xfId="20491" xr:uid="{619CF55F-C030-4C93-B292-FE1DAB4058EF}"/>
    <cellStyle name="Normal 9 2 2 2 5 3" xfId="5706" xr:uid="{00000000-0005-0000-0000-0000B11E0000}"/>
    <cellStyle name="Normal 9 2 2 2 5 3 2" xfId="14135" xr:uid="{E2ADB379-0F23-423D-986A-536640EE0EDC}"/>
    <cellStyle name="Normal 9 2 2 2 5 3 3" xfId="22563" xr:uid="{9E28CA5A-D9AC-4FEA-A6E4-519D9A47A907}"/>
    <cellStyle name="Normal 9 2 2 2 5 4" xfId="9917" xr:uid="{98DBBEC4-E45A-4432-8448-6BD6B7DB8CAF}"/>
    <cellStyle name="Normal 9 2 2 2 5 5" xfId="18346" xr:uid="{1473CBE6-60D2-4CDD-99C4-13DA894CCC21}"/>
    <cellStyle name="Normal 9 2 2 2 6" xfId="1810" xr:uid="{00000000-0005-0000-0000-0000B21E0000}"/>
    <cellStyle name="Normal 9 2 2 2 6 2" xfId="4040" xr:uid="{00000000-0005-0000-0000-0000B31E0000}"/>
    <cellStyle name="Normal 9 2 2 2 6 2 2" xfId="8264" xr:uid="{00000000-0005-0000-0000-0000B41E0000}"/>
    <cellStyle name="Normal 9 2 2 2 6 2 2 2" xfId="16693" xr:uid="{A0939F38-905E-46E2-A49D-686FB8D6FE09}"/>
    <cellStyle name="Normal 9 2 2 2 6 2 2 3" xfId="25121" xr:uid="{83B1CB53-71B2-42E8-9D3C-0E042C3FF720}"/>
    <cellStyle name="Normal 9 2 2 2 6 2 3" xfId="12475" xr:uid="{1FAD56A5-9B9B-41D3-B283-61A2781F0610}"/>
    <cellStyle name="Normal 9 2 2 2 6 2 4" xfId="20904" xr:uid="{873DC130-BEE2-42C0-8820-80C24FAF4425}"/>
    <cellStyle name="Normal 9 2 2 2 6 3" xfId="6119" xr:uid="{00000000-0005-0000-0000-0000B51E0000}"/>
    <cellStyle name="Normal 9 2 2 2 6 3 2" xfId="14548" xr:uid="{51206BD5-3DA4-4557-A4B2-13039E32DD24}"/>
    <cellStyle name="Normal 9 2 2 2 6 3 3" xfId="22976" xr:uid="{0417A65A-8C46-40FC-8929-916E0401AA81}"/>
    <cellStyle name="Normal 9 2 2 2 6 4" xfId="10330" xr:uid="{13D955EF-F958-4FE0-A16C-A8B42FB5B52C}"/>
    <cellStyle name="Normal 9 2 2 2 6 5" xfId="18759" xr:uid="{5297E9CD-5FFE-4E6E-99EE-761F6496760B}"/>
    <cellStyle name="Normal 9 2 2 2 7" xfId="2224" xr:uid="{00000000-0005-0000-0000-0000B61E0000}"/>
    <cellStyle name="Normal 9 2 2 2 7 2" xfId="4453" xr:uid="{00000000-0005-0000-0000-0000B71E0000}"/>
    <cellStyle name="Normal 9 2 2 2 7 2 2" xfId="8677" xr:uid="{00000000-0005-0000-0000-0000B81E0000}"/>
    <cellStyle name="Normal 9 2 2 2 7 2 2 2" xfId="17106" xr:uid="{A88FA426-C3AA-4440-875C-8BB876091C34}"/>
    <cellStyle name="Normal 9 2 2 2 7 2 2 3" xfId="25534" xr:uid="{2257385E-26ED-4D8A-99F9-F2488401B005}"/>
    <cellStyle name="Normal 9 2 2 2 7 2 3" xfId="12888" xr:uid="{DA903A2C-BC5A-4692-9C4C-A475CE94AED6}"/>
    <cellStyle name="Normal 9 2 2 2 7 2 4" xfId="21317" xr:uid="{3E776FE2-9D1B-4718-A933-575782167862}"/>
    <cellStyle name="Normal 9 2 2 2 7 3" xfId="6532" xr:uid="{00000000-0005-0000-0000-0000B91E0000}"/>
    <cellStyle name="Normal 9 2 2 2 7 3 2" xfId="14961" xr:uid="{01506E94-8EF9-4AD3-8FEF-6DCFD3AE431E}"/>
    <cellStyle name="Normal 9 2 2 2 7 3 3" xfId="23389" xr:uid="{948A28C1-7631-40D0-A281-740BCB04B5DF}"/>
    <cellStyle name="Normal 9 2 2 2 7 4" xfId="10743" xr:uid="{874A13A0-9FD6-4C60-9F4C-54F4F78F86FD}"/>
    <cellStyle name="Normal 9 2 2 2 7 5" xfId="19172" xr:uid="{0DFA4AE7-011E-4C37-810C-C81821FD0468}"/>
    <cellStyle name="Normal 9 2 2 2 8" xfId="2660" xr:uid="{00000000-0005-0000-0000-0000BA1E0000}"/>
    <cellStyle name="Normal 9 2 2 2 8 2" xfId="6945" xr:uid="{00000000-0005-0000-0000-0000BB1E0000}"/>
    <cellStyle name="Normal 9 2 2 2 8 2 2" xfId="15374" xr:uid="{7AAE3078-7A93-4DE2-8379-59BFC3E8A2F6}"/>
    <cellStyle name="Normal 9 2 2 2 8 2 3" xfId="23802" xr:uid="{D8F2F92D-204A-4661-9BFF-DEA2EAA74C57}"/>
    <cellStyle name="Normal 9 2 2 2 8 3" xfId="11156" xr:uid="{E804B65D-AE89-44AD-889F-7D6EAA92560B}"/>
    <cellStyle name="Normal 9 2 2 2 8 4" xfId="19585" xr:uid="{B0DF3D79-8F9C-453E-9B6A-AB4C74CCDFBB}"/>
    <cellStyle name="Normal 9 2 2 2 9" xfId="4880" xr:uid="{00000000-0005-0000-0000-0000BC1E0000}"/>
    <cellStyle name="Normal 9 2 2 2 9 2" xfId="13309" xr:uid="{FF84F7D0-156E-4AE2-8961-38406CA1016C}"/>
    <cellStyle name="Normal 9 2 2 2 9 3" xfId="21737" xr:uid="{31BF37D5-DB11-473B-B130-4B9AB30A6D90}"/>
    <cellStyle name="Normal 9 2 2 3" xfId="517" xr:uid="{00000000-0005-0000-0000-0000BD1E0000}"/>
    <cellStyle name="Normal 9 2 2 3 10" xfId="17524" xr:uid="{06EA193A-7E0A-4D0F-8E70-B28B31FFB2CC}"/>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2 2 2" xfId="15872" xr:uid="{25A303F6-56FF-4B54-A2C3-B310CBB908CF}"/>
    <cellStyle name="Normal 9 2 2 3 2 2 2 2 3" xfId="24300" xr:uid="{287D1D1B-351F-4844-A2DD-3E6C39F1EC47}"/>
    <cellStyle name="Normal 9 2 2 3 2 2 2 3" xfId="11654" xr:uid="{1BAD9D29-1DA6-4647-8AC6-2ED31A4DEF5A}"/>
    <cellStyle name="Normal 9 2 2 3 2 2 2 4" xfId="20083" xr:uid="{EA5D39F1-9095-4EB6-AEE9-91236803215F}"/>
    <cellStyle name="Normal 9 2 2 3 2 2 3" xfId="5298" xr:uid="{00000000-0005-0000-0000-0000C21E0000}"/>
    <cellStyle name="Normal 9 2 2 3 2 2 3 2" xfId="13727" xr:uid="{21330898-FDB7-41F1-B9D3-691EC534718B}"/>
    <cellStyle name="Normal 9 2 2 3 2 2 3 3" xfId="22155" xr:uid="{1B66F0D5-C883-4979-997C-9220C66D1C76}"/>
    <cellStyle name="Normal 9 2 2 3 2 2 4" xfId="9509" xr:uid="{D81AC19D-8215-4A3E-96BF-77D890A8045D}"/>
    <cellStyle name="Normal 9 2 2 3 2 2 5" xfId="17938" xr:uid="{0FF03DCE-5E10-49EA-8DCC-18AF21D1C0E1}"/>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2 2 2" xfId="16285" xr:uid="{5B08497B-201C-4531-A7CB-6F978B6C436A}"/>
    <cellStyle name="Normal 9 2 2 3 2 3 2 2 3" xfId="24713" xr:uid="{6CAA9EEE-1105-47C4-9ED9-9E91C8B19E55}"/>
    <cellStyle name="Normal 9 2 2 3 2 3 2 3" xfId="12067" xr:uid="{8D2A7B8A-28FF-48FB-84E0-DEB483C11124}"/>
    <cellStyle name="Normal 9 2 2 3 2 3 2 4" xfId="20496" xr:uid="{BB1ED7AF-C7BE-4743-B4F7-AE387B018569}"/>
    <cellStyle name="Normal 9 2 2 3 2 3 3" xfId="5711" xr:uid="{00000000-0005-0000-0000-0000C61E0000}"/>
    <cellStyle name="Normal 9 2 2 3 2 3 3 2" xfId="14140" xr:uid="{5A439C56-A658-422B-9798-6E90FA3D73F9}"/>
    <cellStyle name="Normal 9 2 2 3 2 3 3 3" xfId="22568" xr:uid="{BC9ECE8E-B845-4AC6-83A4-1838D654EF7F}"/>
    <cellStyle name="Normal 9 2 2 3 2 3 4" xfId="9922" xr:uid="{516FEBEE-224E-463C-8190-E80F4703C8F4}"/>
    <cellStyle name="Normal 9 2 2 3 2 3 5" xfId="18351" xr:uid="{787A981F-6438-4E72-8986-F837C3C67744}"/>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2 2 2" xfId="16698" xr:uid="{EE117FEE-523F-4650-ACF1-396A7FB37BC1}"/>
    <cellStyle name="Normal 9 2 2 3 2 4 2 2 3" xfId="25126" xr:uid="{C7DAB847-5413-4512-A581-05E8159FE04F}"/>
    <cellStyle name="Normal 9 2 2 3 2 4 2 3" xfId="12480" xr:uid="{F953F6C6-BDC8-49B8-88BF-195A3076DFAE}"/>
    <cellStyle name="Normal 9 2 2 3 2 4 2 4" xfId="20909" xr:uid="{2726F725-4D99-4D55-AF61-2806678ECBAD}"/>
    <cellStyle name="Normal 9 2 2 3 2 4 3" xfId="6124" xr:uid="{00000000-0005-0000-0000-0000CA1E0000}"/>
    <cellStyle name="Normal 9 2 2 3 2 4 3 2" xfId="14553" xr:uid="{DF13BD4A-8077-4BEC-BE60-126A7A446E20}"/>
    <cellStyle name="Normal 9 2 2 3 2 4 3 3" xfId="22981" xr:uid="{948ED51E-3F65-43C5-A492-F435B7DEC9FF}"/>
    <cellStyle name="Normal 9 2 2 3 2 4 4" xfId="10335" xr:uid="{1ECD5184-7B2F-4FDF-9FE9-D690A67A9F19}"/>
    <cellStyle name="Normal 9 2 2 3 2 4 5" xfId="18764" xr:uid="{733F2841-DA6E-4154-84FD-9FED687B373D}"/>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2 2 2" xfId="17111" xr:uid="{9D3E1DFE-9EA4-4A27-A51F-97A1A8F6D10C}"/>
    <cellStyle name="Normal 9 2 2 3 2 5 2 2 3" xfId="25539" xr:uid="{8CBDB6D7-5BC5-4A1F-855E-CBCB5A3BDA55}"/>
    <cellStyle name="Normal 9 2 2 3 2 5 2 3" xfId="12893" xr:uid="{DB4780F4-C6FC-4211-8B9D-38E0E4A67C00}"/>
    <cellStyle name="Normal 9 2 2 3 2 5 2 4" xfId="21322" xr:uid="{1026ADA6-6DA3-4356-9E35-581818344400}"/>
    <cellStyle name="Normal 9 2 2 3 2 5 3" xfId="6537" xr:uid="{00000000-0005-0000-0000-0000CE1E0000}"/>
    <cellStyle name="Normal 9 2 2 3 2 5 3 2" xfId="14966" xr:uid="{CDC326BA-8EAC-40D9-BC29-7F8F1A6FE35B}"/>
    <cellStyle name="Normal 9 2 2 3 2 5 3 3" xfId="23394" xr:uid="{C71469E5-7717-42F4-9326-173454E9E5DE}"/>
    <cellStyle name="Normal 9 2 2 3 2 5 4" xfId="10748" xr:uid="{4B07ED21-B681-4838-86FA-1C1B21A11029}"/>
    <cellStyle name="Normal 9 2 2 3 2 5 5" xfId="19177" xr:uid="{622AD8E6-4C4F-400B-BC2E-9437F52E6475}"/>
    <cellStyle name="Normal 9 2 2 3 2 6" xfId="2665" xr:uid="{00000000-0005-0000-0000-0000CF1E0000}"/>
    <cellStyle name="Normal 9 2 2 3 2 6 2" xfId="6950" xr:uid="{00000000-0005-0000-0000-0000D01E0000}"/>
    <cellStyle name="Normal 9 2 2 3 2 6 2 2" xfId="15379" xr:uid="{1DED3B99-EE82-4933-BEFC-AE2A7B01F15D}"/>
    <cellStyle name="Normal 9 2 2 3 2 6 2 3" xfId="23807" xr:uid="{1DA4FBFB-97C3-4EB8-B0A5-06057C66A218}"/>
    <cellStyle name="Normal 9 2 2 3 2 6 3" xfId="11161" xr:uid="{48442A3B-4CD2-4D1A-9FED-CE146D837C4F}"/>
    <cellStyle name="Normal 9 2 2 3 2 6 4" xfId="19590" xr:uid="{9B3433C3-DAB4-4E09-946B-7F9390FBB476}"/>
    <cellStyle name="Normal 9 2 2 3 2 7" xfId="4885" xr:uid="{00000000-0005-0000-0000-0000D11E0000}"/>
    <cellStyle name="Normal 9 2 2 3 2 7 2" xfId="13314" xr:uid="{69D87E57-11AC-4F6D-B789-DCACEF41E8BB}"/>
    <cellStyle name="Normal 9 2 2 3 2 7 3" xfId="21742" xr:uid="{BA977F1E-4581-4062-B824-1B979025361D}"/>
    <cellStyle name="Normal 9 2 2 3 2 8" xfId="9096" xr:uid="{D92D918F-6991-4FE4-9E9E-5615B6E87F66}"/>
    <cellStyle name="Normal 9 2 2 3 2 9" xfId="17525" xr:uid="{B9DCA3FC-3F40-453D-A962-E45692FC68C1}"/>
    <cellStyle name="Normal 9 2 2 3 3" xfId="985" xr:uid="{00000000-0005-0000-0000-0000D21E0000}"/>
    <cellStyle name="Normal 9 2 2 3 3 2" xfId="3218" xr:uid="{00000000-0005-0000-0000-0000D31E0000}"/>
    <cellStyle name="Normal 9 2 2 3 3 2 2" xfId="7442" xr:uid="{00000000-0005-0000-0000-0000D41E0000}"/>
    <cellStyle name="Normal 9 2 2 3 3 2 2 2" xfId="15871" xr:uid="{DC0A028A-D5F3-4549-B173-183657DB148C}"/>
    <cellStyle name="Normal 9 2 2 3 3 2 2 3" xfId="24299" xr:uid="{551163FA-A05E-478F-BF32-92FC22C247C9}"/>
    <cellStyle name="Normal 9 2 2 3 3 2 3" xfId="11653" xr:uid="{886EFDEC-79CC-4837-8EDF-590601FAEF31}"/>
    <cellStyle name="Normal 9 2 2 3 3 2 4" xfId="20082" xr:uid="{206EF390-92FA-45E4-9748-197D00B479F4}"/>
    <cellStyle name="Normal 9 2 2 3 3 3" xfId="5297" xr:uid="{00000000-0005-0000-0000-0000D51E0000}"/>
    <cellStyle name="Normal 9 2 2 3 3 3 2" xfId="13726" xr:uid="{70DF4D5A-192E-4378-881D-B450AB81AC12}"/>
    <cellStyle name="Normal 9 2 2 3 3 3 3" xfId="22154" xr:uid="{F1D3CCFC-07D3-4336-839C-19DFD6D96254}"/>
    <cellStyle name="Normal 9 2 2 3 3 4" xfId="9508" xr:uid="{F71027E6-20DC-47B9-A2F9-006BED6AFE8C}"/>
    <cellStyle name="Normal 9 2 2 3 3 5" xfId="17937" xr:uid="{EFC4E9ED-1DB5-4C39-A251-094CAE3B304F}"/>
    <cellStyle name="Normal 9 2 2 3 4" xfId="1401" xr:uid="{00000000-0005-0000-0000-0000D61E0000}"/>
    <cellStyle name="Normal 9 2 2 3 4 2" xfId="3631" xr:uid="{00000000-0005-0000-0000-0000D71E0000}"/>
    <cellStyle name="Normal 9 2 2 3 4 2 2" xfId="7855" xr:uid="{00000000-0005-0000-0000-0000D81E0000}"/>
    <cellStyle name="Normal 9 2 2 3 4 2 2 2" xfId="16284" xr:uid="{9D131931-E472-4210-B10B-49875B3E9990}"/>
    <cellStyle name="Normal 9 2 2 3 4 2 2 3" xfId="24712" xr:uid="{71CE92E5-0A0E-423B-B55D-6775DA1F50A8}"/>
    <cellStyle name="Normal 9 2 2 3 4 2 3" xfId="12066" xr:uid="{E3299700-5479-43C6-BB57-79AF1CA612E5}"/>
    <cellStyle name="Normal 9 2 2 3 4 2 4" xfId="20495" xr:uid="{5D0179DA-46D0-4D5A-B16B-632E3262B916}"/>
    <cellStyle name="Normal 9 2 2 3 4 3" xfId="5710" xr:uid="{00000000-0005-0000-0000-0000D91E0000}"/>
    <cellStyle name="Normal 9 2 2 3 4 3 2" xfId="14139" xr:uid="{013C3666-13B5-4330-9FF1-10BA2A356B31}"/>
    <cellStyle name="Normal 9 2 2 3 4 3 3" xfId="22567" xr:uid="{D5A51579-B169-4029-953C-3C81E984B5FC}"/>
    <cellStyle name="Normal 9 2 2 3 4 4" xfId="9921" xr:uid="{1854B633-F77D-446C-A6A9-B7C4AC918BAD}"/>
    <cellStyle name="Normal 9 2 2 3 4 5" xfId="18350" xr:uid="{7F1C4A9F-0182-449E-B631-9B325F3477D3}"/>
    <cellStyle name="Normal 9 2 2 3 5" xfId="1814" xr:uid="{00000000-0005-0000-0000-0000DA1E0000}"/>
    <cellStyle name="Normal 9 2 2 3 5 2" xfId="4044" xr:uid="{00000000-0005-0000-0000-0000DB1E0000}"/>
    <cellStyle name="Normal 9 2 2 3 5 2 2" xfId="8268" xr:uid="{00000000-0005-0000-0000-0000DC1E0000}"/>
    <cellStyle name="Normal 9 2 2 3 5 2 2 2" xfId="16697" xr:uid="{0B37FC8E-2D07-417B-ACC5-06847C3EB008}"/>
    <cellStyle name="Normal 9 2 2 3 5 2 2 3" xfId="25125" xr:uid="{651B0F74-59A5-4D26-8656-C84BDB03B719}"/>
    <cellStyle name="Normal 9 2 2 3 5 2 3" xfId="12479" xr:uid="{88ABF089-8AD4-472E-8831-2C1413FF619B}"/>
    <cellStyle name="Normal 9 2 2 3 5 2 4" xfId="20908" xr:uid="{F6A0D3FE-13F3-4046-A26E-177C959EE64F}"/>
    <cellStyle name="Normal 9 2 2 3 5 3" xfId="6123" xr:uid="{00000000-0005-0000-0000-0000DD1E0000}"/>
    <cellStyle name="Normal 9 2 2 3 5 3 2" xfId="14552" xr:uid="{730A8F33-61D9-4C45-9396-D98E36F2A712}"/>
    <cellStyle name="Normal 9 2 2 3 5 3 3" xfId="22980" xr:uid="{99301B02-B9E1-4CA1-92FD-ACCB76121FD3}"/>
    <cellStyle name="Normal 9 2 2 3 5 4" xfId="10334" xr:uid="{B5E03B8B-9421-4C21-8E46-E4150A4C56C4}"/>
    <cellStyle name="Normal 9 2 2 3 5 5" xfId="18763" xr:uid="{7D9EE4B2-2561-488D-B641-698AC83E428A}"/>
    <cellStyle name="Normal 9 2 2 3 6" xfId="2228" xr:uid="{00000000-0005-0000-0000-0000DE1E0000}"/>
    <cellStyle name="Normal 9 2 2 3 6 2" xfId="4457" xr:uid="{00000000-0005-0000-0000-0000DF1E0000}"/>
    <cellStyle name="Normal 9 2 2 3 6 2 2" xfId="8681" xr:uid="{00000000-0005-0000-0000-0000E01E0000}"/>
    <cellStyle name="Normal 9 2 2 3 6 2 2 2" xfId="17110" xr:uid="{13F78E7F-98AF-41F9-9D3D-C49EBEDFA53E}"/>
    <cellStyle name="Normal 9 2 2 3 6 2 2 3" xfId="25538" xr:uid="{1CDFAEFE-72D8-4C34-BC70-AED3A37308F3}"/>
    <cellStyle name="Normal 9 2 2 3 6 2 3" xfId="12892" xr:uid="{70F9C464-FC68-426F-B6B2-B6402CC2E331}"/>
    <cellStyle name="Normal 9 2 2 3 6 2 4" xfId="21321" xr:uid="{A135185C-74C1-4645-887B-0EEED0832EDF}"/>
    <cellStyle name="Normal 9 2 2 3 6 3" xfId="6536" xr:uid="{00000000-0005-0000-0000-0000E11E0000}"/>
    <cellStyle name="Normal 9 2 2 3 6 3 2" xfId="14965" xr:uid="{6DE1E651-A336-45A1-A4E4-AC2238B98977}"/>
    <cellStyle name="Normal 9 2 2 3 6 3 3" xfId="23393" xr:uid="{91774A1E-ADC2-44DA-AAC6-E22A8785B8BB}"/>
    <cellStyle name="Normal 9 2 2 3 6 4" xfId="10747" xr:uid="{1F85A426-267C-4A99-910D-6D3A13144DAD}"/>
    <cellStyle name="Normal 9 2 2 3 6 5" xfId="19176" xr:uid="{A0BA3D45-0D97-451B-B8DC-76C917D84B37}"/>
    <cellStyle name="Normal 9 2 2 3 7" xfId="2664" xr:uid="{00000000-0005-0000-0000-0000E21E0000}"/>
    <cellStyle name="Normal 9 2 2 3 7 2" xfId="6949" xr:uid="{00000000-0005-0000-0000-0000E31E0000}"/>
    <cellStyle name="Normal 9 2 2 3 7 2 2" xfId="15378" xr:uid="{84B6ADDA-F519-40A1-8A0D-25E43F67D074}"/>
    <cellStyle name="Normal 9 2 2 3 7 2 3" xfId="23806" xr:uid="{FECE1B43-E806-40BD-BD95-DB3F8D980BFB}"/>
    <cellStyle name="Normal 9 2 2 3 7 3" xfId="11160" xr:uid="{A71A17D9-3BCC-42DE-94E9-7370F68A51FA}"/>
    <cellStyle name="Normal 9 2 2 3 7 4" xfId="19589" xr:uid="{6A03ED55-E2A3-4754-9E9F-0FF973EBD780}"/>
    <cellStyle name="Normal 9 2 2 3 8" xfId="4884" xr:uid="{00000000-0005-0000-0000-0000E41E0000}"/>
    <cellStyle name="Normal 9 2 2 3 8 2" xfId="13313" xr:uid="{3A9BD3BB-D654-49A3-A68D-649A7A0ED719}"/>
    <cellStyle name="Normal 9 2 2 3 8 3" xfId="21741" xr:uid="{C0A180B9-292F-42B4-B46E-02A53A616DAA}"/>
    <cellStyle name="Normal 9 2 2 3 9" xfId="9095" xr:uid="{061D7029-1FAA-40E2-B5D6-5B725505A678}"/>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2 2 2" xfId="15873" xr:uid="{F0B6EEED-1195-41F3-A222-185A1E1BB5B7}"/>
    <cellStyle name="Normal 9 2 2 4 2 2 2 3" xfId="24301" xr:uid="{2CC8F8AE-159C-4E34-81E8-170C4C0A74BD}"/>
    <cellStyle name="Normal 9 2 2 4 2 2 3" xfId="11655" xr:uid="{A6CE4A67-FF45-4B69-AABB-9789C203045E}"/>
    <cellStyle name="Normal 9 2 2 4 2 2 4" xfId="20084" xr:uid="{BE279CC0-A70D-407E-BCFC-CAC795F7EC62}"/>
    <cellStyle name="Normal 9 2 2 4 2 3" xfId="5299" xr:uid="{00000000-0005-0000-0000-0000E91E0000}"/>
    <cellStyle name="Normal 9 2 2 4 2 3 2" xfId="13728" xr:uid="{3C6051E5-EEFD-4663-9AB8-62B45FA9DB94}"/>
    <cellStyle name="Normal 9 2 2 4 2 3 3" xfId="22156" xr:uid="{94B4DCD0-63C4-431E-95DF-95C54932E633}"/>
    <cellStyle name="Normal 9 2 2 4 2 4" xfId="9510" xr:uid="{519710B5-E5A8-439A-91A5-C29A4B776A9D}"/>
    <cellStyle name="Normal 9 2 2 4 2 5" xfId="17939" xr:uid="{73BCD863-31EE-4BAA-9708-7E52F30A1FCD}"/>
    <cellStyle name="Normal 9 2 2 4 3" xfId="1403" xr:uid="{00000000-0005-0000-0000-0000EA1E0000}"/>
    <cellStyle name="Normal 9 2 2 4 3 2" xfId="3633" xr:uid="{00000000-0005-0000-0000-0000EB1E0000}"/>
    <cellStyle name="Normal 9 2 2 4 3 2 2" xfId="7857" xr:uid="{00000000-0005-0000-0000-0000EC1E0000}"/>
    <cellStyle name="Normal 9 2 2 4 3 2 2 2" xfId="16286" xr:uid="{18BD84AC-2AE9-47B5-BD06-97387AE05A4F}"/>
    <cellStyle name="Normal 9 2 2 4 3 2 2 3" xfId="24714" xr:uid="{A1683EE4-9229-4F40-91EA-7BF2FCEF59AC}"/>
    <cellStyle name="Normal 9 2 2 4 3 2 3" xfId="12068" xr:uid="{ACF55A72-5CE0-468B-9978-5C4FA663ED96}"/>
    <cellStyle name="Normal 9 2 2 4 3 2 4" xfId="20497" xr:uid="{CCEBFB28-84DA-4C39-ACB8-A3F1600E2116}"/>
    <cellStyle name="Normal 9 2 2 4 3 3" xfId="5712" xr:uid="{00000000-0005-0000-0000-0000ED1E0000}"/>
    <cellStyle name="Normal 9 2 2 4 3 3 2" xfId="14141" xr:uid="{7E22BD81-6EAA-4B44-82B2-81103CD8B262}"/>
    <cellStyle name="Normal 9 2 2 4 3 3 3" xfId="22569" xr:uid="{89EB5A09-9BE8-4403-8C6C-35296068C612}"/>
    <cellStyle name="Normal 9 2 2 4 3 4" xfId="9923" xr:uid="{A9201E91-6D49-4FB7-8B5A-20514A9159AB}"/>
    <cellStyle name="Normal 9 2 2 4 3 5" xfId="18352" xr:uid="{CFE49F5C-2EB6-434C-9573-756A851C5098}"/>
    <cellStyle name="Normal 9 2 2 4 4" xfId="1816" xr:uid="{00000000-0005-0000-0000-0000EE1E0000}"/>
    <cellStyle name="Normal 9 2 2 4 4 2" xfId="4046" xr:uid="{00000000-0005-0000-0000-0000EF1E0000}"/>
    <cellStyle name="Normal 9 2 2 4 4 2 2" xfId="8270" xr:uid="{00000000-0005-0000-0000-0000F01E0000}"/>
    <cellStyle name="Normal 9 2 2 4 4 2 2 2" xfId="16699" xr:uid="{314F07A7-DC7B-4411-AF85-7BCE2257CF7B}"/>
    <cellStyle name="Normal 9 2 2 4 4 2 2 3" xfId="25127" xr:uid="{1D3AFF5C-AA4D-46FD-95FC-2D7989F67AC4}"/>
    <cellStyle name="Normal 9 2 2 4 4 2 3" xfId="12481" xr:uid="{7F9C85C1-BD84-4AEF-8242-49E9E15390CA}"/>
    <cellStyle name="Normal 9 2 2 4 4 2 4" xfId="20910" xr:uid="{C4D31103-DEAF-4A14-9602-FCAAB121DD40}"/>
    <cellStyle name="Normal 9 2 2 4 4 3" xfId="6125" xr:uid="{00000000-0005-0000-0000-0000F11E0000}"/>
    <cellStyle name="Normal 9 2 2 4 4 3 2" xfId="14554" xr:uid="{8B67A52A-0E96-4B86-986F-3FDD0CA48A29}"/>
    <cellStyle name="Normal 9 2 2 4 4 3 3" xfId="22982" xr:uid="{06F4C415-0D51-4069-A8A2-99F3491971D3}"/>
    <cellStyle name="Normal 9 2 2 4 4 4" xfId="10336" xr:uid="{5059825A-FC34-4417-B399-B06AC3266CAF}"/>
    <cellStyle name="Normal 9 2 2 4 4 5" xfId="18765" xr:uid="{E102A485-1E48-4D5E-BCB6-95E38A7A9047}"/>
    <cellStyle name="Normal 9 2 2 4 5" xfId="2230" xr:uid="{00000000-0005-0000-0000-0000F21E0000}"/>
    <cellStyle name="Normal 9 2 2 4 5 2" xfId="4459" xr:uid="{00000000-0005-0000-0000-0000F31E0000}"/>
    <cellStyle name="Normal 9 2 2 4 5 2 2" xfId="8683" xr:uid="{00000000-0005-0000-0000-0000F41E0000}"/>
    <cellStyle name="Normal 9 2 2 4 5 2 2 2" xfId="17112" xr:uid="{8F699D89-066F-487D-8E96-374D1ED20221}"/>
    <cellStyle name="Normal 9 2 2 4 5 2 2 3" xfId="25540" xr:uid="{2262ED67-89D1-48EA-99ED-5C8F0A834C55}"/>
    <cellStyle name="Normal 9 2 2 4 5 2 3" xfId="12894" xr:uid="{D0299ABA-E1B2-4CC5-AE68-4A607FC37987}"/>
    <cellStyle name="Normal 9 2 2 4 5 2 4" xfId="21323" xr:uid="{7DB5F6EF-C224-49CE-8424-051783FB46A2}"/>
    <cellStyle name="Normal 9 2 2 4 5 3" xfId="6538" xr:uid="{00000000-0005-0000-0000-0000F51E0000}"/>
    <cellStyle name="Normal 9 2 2 4 5 3 2" xfId="14967" xr:uid="{7C4ADC3A-6641-4B9C-8247-DFF04298EA6C}"/>
    <cellStyle name="Normal 9 2 2 4 5 3 3" xfId="23395" xr:uid="{CE5B5B51-81E0-4E67-A87F-73295C6AAF82}"/>
    <cellStyle name="Normal 9 2 2 4 5 4" xfId="10749" xr:uid="{9EC70970-BC7F-4809-89E3-F79FFB64ED80}"/>
    <cellStyle name="Normal 9 2 2 4 5 5" xfId="19178" xr:uid="{03828269-E3DE-44D9-B335-DD7F7000EA8C}"/>
    <cellStyle name="Normal 9 2 2 4 6" xfId="2666" xr:uid="{00000000-0005-0000-0000-0000F61E0000}"/>
    <cellStyle name="Normal 9 2 2 4 6 2" xfId="6951" xr:uid="{00000000-0005-0000-0000-0000F71E0000}"/>
    <cellStyle name="Normal 9 2 2 4 6 2 2" xfId="15380" xr:uid="{D6E61321-AED6-4698-A7AE-3B00AA577924}"/>
    <cellStyle name="Normal 9 2 2 4 6 2 3" xfId="23808" xr:uid="{2839B4DF-0CD9-41B8-92A9-9EE7A1D6938E}"/>
    <cellStyle name="Normal 9 2 2 4 6 3" xfId="11162" xr:uid="{953D54B6-F187-4B74-92DB-7FF1D39EDF37}"/>
    <cellStyle name="Normal 9 2 2 4 6 4" xfId="19591" xr:uid="{1C629C61-E557-4890-9E15-A863FA41212F}"/>
    <cellStyle name="Normal 9 2 2 4 7" xfId="4886" xr:uid="{00000000-0005-0000-0000-0000F81E0000}"/>
    <cellStyle name="Normal 9 2 2 4 7 2" xfId="13315" xr:uid="{4B4B4874-431E-4D8C-9A87-8CCD2F8D6A0A}"/>
    <cellStyle name="Normal 9 2 2 4 7 3" xfId="21743" xr:uid="{39F901EA-FC81-4D34-90FD-BD8236DFAEBF}"/>
    <cellStyle name="Normal 9 2 2 4 8" xfId="9097" xr:uid="{67C5E0FE-047D-4577-AF75-9B1D9AA6DCBE}"/>
    <cellStyle name="Normal 9 2 2 4 9" xfId="17526" xr:uid="{7AF6CE1D-6E1D-4360-BDED-B8B896E03F8B}"/>
    <cellStyle name="Normal 9 2 2 5" xfId="980" xr:uid="{00000000-0005-0000-0000-0000F91E0000}"/>
    <cellStyle name="Normal 9 2 2 5 2" xfId="3213" xr:uid="{00000000-0005-0000-0000-0000FA1E0000}"/>
    <cellStyle name="Normal 9 2 2 5 2 2" xfId="7437" xr:uid="{00000000-0005-0000-0000-0000FB1E0000}"/>
    <cellStyle name="Normal 9 2 2 5 2 2 2" xfId="15866" xr:uid="{EB3A40AE-2CA8-4EDB-9851-9F1DE30F3B94}"/>
    <cellStyle name="Normal 9 2 2 5 2 2 3" xfId="24294" xr:uid="{C46C64B7-4A1F-4711-9659-CA8B66FDA98D}"/>
    <cellStyle name="Normal 9 2 2 5 2 3" xfId="11648" xr:uid="{7E964751-BA76-4DC7-ACBF-C8FA4BBB2C63}"/>
    <cellStyle name="Normal 9 2 2 5 2 4" xfId="20077" xr:uid="{3C3FA55C-8A25-41DB-8C18-3CA70B9ADE2F}"/>
    <cellStyle name="Normal 9 2 2 5 3" xfId="5292" xr:uid="{00000000-0005-0000-0000-0000FC1E0000}"/>
    <cellStyle name="Normal 9 2 2 5 3 2" xfId="13721" xr:uid="{CD27E534-32A0-4E59-9693-C0FA46A94171}"/>
    <cellStyle name="Normal 9 2 2 5 3 3" xfId="22149" xr:uid="{098C80E6-0D99-4C00-A2B5-FAAF5507E3A5}"/>
    <cellStyle name="Normal 9 2 2 5 4" xfId="9503" xr:uid="{51A06105-7528-489C-A963-C32B9CE44007}"/>
    <cellStyle name="Normal 9 2 2 5 5" xfId="17932" xr:uid="{0B818BFE-3D10-4959-B264-A89D9A001995}"/>
    <cellStyle name="Normal 9 2 2 6" xfId="1396" xr:uid="{00000000-0005-0000-0000-0000FD1E0000}"/>
    <cellStyle name="Normal 9 2 2 6 2" xfId="3626" xr:uid="{00000000-0005-0000-0000-0000FE1E0000}"/>
    <cellStyle name="Normal 9 2 2 6 2 2" xfId="7850" xr:uid="{00000000-0005-0000-0000-0000FF1E0000}"/>
    <cellStyle name="Normal 9 2 2 6 2 2 2" xfId="16279" xr:uid="{70202AB2-E203-430B-8082-B5C76BF97C58}"/>
    <cellStyle name="Normal 9 2 2 6 2 2 3" xfId="24707" xr:uid="{14E15F01-EDDB-43D7-9C83-AAB85CBBE530}"/>
    <cellStyle name="Normal 9 2 2 6 2 3" xfId="12061" xr:uid="{14599E40-2984-4D75-9F17-098C2BA81637}"/>
    <cellStyle name="Normal 9 2 2 6 2 4" xfId="20490" xr:uid="{7F580D4D-D9BF-4AD8-9A0A-9B2D4A6EB154}"/>
    <cellStyle name="Normal 9 2 2 6 3" xfId="5705" xr:uid="{00000000-0005-0000-0000-0000001F0000}"/>
    <cellStyle name="Normal 9 2 2 6 3 2" xfId="14134" xr:uid="{6AE01EC5-79B7-4D12-A7EA-D89BC0E1D7CE}"/>
    <cellStyle name="Normal 9 2 2 6 3 3" xfId="22562" xr:uid="{E8CA721A-7851-491A-AA0D-503B5D836735}"/>
    <cellStyle name="Normal 9 2 2 6 4" xfId="9916" xr:uid="{DAEC2E1D-0EDF-485A-A413-EE20F56A770A}"/>
    <cellStyle name="Normal 9 2 2 6 5" xfId="18345" xr:uid="{438D9550-DCEB-432F-9537-3175CC313C3A}"/>
    <cellStyle name="Normal 9 2 2 7" xfId="1809" xr:uid="{00000000-0005-0000-0000-0000011F0000}"/>
    <cellStyle name="Normal 9 2 2 7 2" xfId="4039" xr:uid="{00000000-0005-0000-0000-0000021F0000}"/>
    <cellStyle name="Normal 9 2 2 7 2 2" xfId="8263" xr:uid="{00000000-0005-0000-0000-0000031F0000}"/>
    <cellStyle name="Normal 9 2 2 7 2 2 2" xfId="16692" xr:uid="{1DE814F7-8D29-46C8-A867-DB176CC265A3}"/>
    <cellStyle name="Normal 9 2 2 7 2 2 3" xfId="25120" xr:uid="{A34E44D0-1D74-4156-B365-48E637091CB9}"/>
    <cellStyle name="Normal 9 2 2 7 2 3" xfId="12474" xr:uid="{5E732084-5054-4053-B542-62591893256E}"/>
    <cellStyle name="Normal 9 2 2 7 2 4" xfId="20903" xr:uid="{CCA90DDD-2C4B-4DB1-AC28-0971DD081B3F}"/>
    <cellStyle name="Normal 9 2 2 7 3" xfId="6118" xr:uid="{00000000-0005-0000-0000-0000041F0000}"/>
    <cellStyle name="Normal 9 2 2 7 3 2" xfId="14547" xr:uid="{882750E4-8A50-4407-BD6B-567B56B2B7B4}"/>
    <cellStyle name="Normal 9 2 2 7 3 3" xfId="22975" xr:uid="{0E2FECA0-C35F-4B92-BDCF-2A89B1C074C4}"/>
    <cellStyle name="Normal 9 2 2 7 4" xfId="10329" xr:uid="{F6632075-BEF4-464F-ADBA-D67699E40798}"/>
    <cellStyle name="Normal 9 2 2 7 5" xfId="18758" xr:uid="{37D41696-91D2-4404-A113-7317B08855A9}"/>
    <cellStyle name="Normal 9 2 2 8" xfId="2223" xr:uid="{00000000-0005-0000-0000-0000051F0000}"/>
    <cellStyle name="Normal 9 2 2 8 2" xfId="4452" xr:uid="{00000000-0005-0000-0000-0000061F0000}"/>
    <cellStyle name="Normal 9 2 2 8 2 2" xfId="8676" xr:uid="{00000000-0005-0000-0000-0000071F0000}"/>
    <cellStyle name="Normal 9 2 2 8 2 2 2" xfId="17105" xr:uid="{41F14A03-3D75-421E-ADBF-9E7727606F20}"/>
    <cellStyle name="Normal 9 2 2 8 2 2 3" xfId="25533" xr:uid="{D3030E5D-1569-457C-BA13-DEBD09B9CA4F}"/>
    <cellStyle name="Normal 9 2 2 8 2 3" xfId="12887" xr:uid="{9D109D2A-E783-466C-B053-459B26AF26D8}"/>
    <cellStyle name="Normal 9 2 2 8 2 4" xfId="21316" xr:uid="{09CE567B-3B13-4605-AEB2-57506B590BB7}"/>
    <cellStyle name="Normal 9 2 2 8 3" xfId="6531" xr:uid="{00000000-0005-0000-0000-0000081F0000}"/>
    <cellStyle name="Normal 9 2 2 8 3 2" xfId="14960" xr:uid="{D0A2F6C2-9C50-417C-8020-56341C19FBB9}"/>
    <cellStyle name="Normal 9 2 2 8 3 3" xfId="23388" xr:uid="{0D582880-B27E-43BD-A170-D2970245022F}"/>
    <cellStyle name="Normal 9 2 2 8 4" xfId="10742" xr:uid="{83E73FE4-E2B6-41E7-8823-65CDD2910E76}"/>
    <cellStyle name="Normal 9 2 2 8 5" xfId="19171" xr:uid="{A175524C-7A93-4CBE-9EF4-A4E148ABCA20}"/>
    <cellStyle name="Normal 9 2 2 9" xfId="2659" xr:uid="{00000000-0005-0000-0000-0000091F0000}"/>
    <cellStyle name="Normal 9 2 2 9 2" xfId="6944" xr:uid="{00000000-0005-0000-0000-00000A1F0000}"/>
    <cellStyle name="Normal 9 2 2 9 2 2" xfId="15373" xr:uid="{BCAF5F2A-B451-4D13-8416-DB7DB09C3C58}"/>
    <cellStyle name="Normal 9 2 2 9 2 3" xfId="23801" xr:uid="{AB44C91A-2CA6-452C-BE94-A1FA74614AF0}"/>
    <cellStyle name="Normal 9 2 2 9 3" xfId="11155" xr:uid="{B38A2B54-4E2F-41CE-B04B-48AA1DD8DEDA}"/>
    <cellStyle name="Normal 9 2 2 9 4" xfId="19584" xr:uid="{DC7C4DE3-128B-42EE-ACE9-FF90D95CEE25}"/>
    <cellStyle name="Normal 9 2 3" xfId="520" xr:uid="{00000000-0005-0000-0000-00000B1F0000}"/>
    <cellStyle name="Normal 9 2 3 10" xfId="9098" xr:uid="{1648D1DC-E383-43D6-B1E3-D9D54EC711A3}"/>
    <cellStyle name="Normal 9 2 3 11" xfId="17527" xr:uid="{A441D3DC-3D77-493B-9D54-FBA43981B39F}"/>
    <cellStyle name="Normal 9 2 3 2" xfId="521" xr:uid="{00000000-0005-0000-0000-00000C1F0000}"/>
    <cellStyle name="Normal 9 2 3 2 10" xfId="17528" xr:uid="{ED52074D-43B2-41E3-811B-77CBEDE2B11A}"/>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2 2 2" xfId="15876" xr:uid="{F5395780-8535-4CE3-BE45-D4B6EC04FDF2}"/>
    <cellStyle name="Normal 9 2 3 2 2 2 2 2 3" xfId="24304" xr:uid="{5BB5E403-A66D-458C-BB8C-7F5EC705C951}"/>
    <cellStyle name="Normal 9 2 3 2 2 2 2 3" xfId="11658" xr:uid="{1512710A-0EB1-4D0B-885E-E5F60AD86737}"/>
    <cellStyle name="Normal 9 2 3 2 2 2 2 4" xfId="20087" xr:uid="{710B7CF2-C15A-4FA6-B19F-4A65E2A22E41}"/>
    <cellStyle name="Normal 9 2 3 2 2 2 3" xfId="5302" xr:uid="{00000000-0005-0000-0000-0000111F0000}"/>
    <cellStyle name="Normal 9 2 3 2 2 2 3 2" xfId="13731" xr:uid="{10740DA8-0F1B-40F6-8FD6-81AC370B5C35}"/>
    <cellStyle name="Normal 9 2 3 2 2 2 3 3" xfId="22159" xr:uid="{37961FBC-DD32-4310-B068-D32E2C9960F7}"/>
    <cellStyle name="Normal 9 2 3 2 2 2 4" xfId="9513" xr:uid="{4EB9B58B-F198-48D1-825A-8DD789EFD2B2}"/>
    <cellStyle name="Normal 9 2 3 2 2 2 5" xfId="17942" xr:uid="{E52ED737-14DF-44D7-AFAE-3C55CB131DBF}"/>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2 2 2" xfId="16289" xr:uid="{9D2F8C97-C4D4-4C7A-8248-F70D64EDD7A0}"/>
    <cellStyle name="Normal 9 2 3 2 2 3 2 2 3" xfId="24717" xr:uid="{493F966D-7643-4AD1-9722-668195A76D22}"/>
    <cellStyle name="Normal 9 2 3 2 2 3 2 3" xfId="12071" xr:uid="{4EFEC8D1-4C83-41CB-BC6C-56A0A76806FD}"/>
    <cellStyle name="Normal 9 2 3 2 2 3 2 4" xfId="20500" xr:uid="{797AE7BD-1F9D-4939-9FC0-BFDAF019E8D0}"/>
    <cellStyle name="Normal 9 2 3 2 2 3 3" xfId="5715" xr:uid="{00000000-0005-0000-0000-0000151F0000}"/>
    <cellStyle name="Normal 9 2 3 2 2 3 3 2" xfId="14144" xr:uid="{A4DD7839-C845-4A77-9D68-BADF61BD46A2}"/>
    <cellStyle name="Normal 9 2 3 2 2 3 3 3" xfId="22572" xr:uid="{8C4F37A6-A97D-4B01-9C32-C3D613B42C5F}"/>
    <cellStyle name="Normal 9 2 3 2 2 3 4" xfId="9926" xr:uid="{2F506F17-797D-4ADA-B669-84583E4FBF80}"/>
    <cellStyle name="Normal 9 2 3 2 2 3 5" xfId="18355" xr:uid="{E8D920AA-7595-49C6-B855-3C0C01B20433}"/>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2 2 2" xfId="16702" xr:uid="{3F1D6C26-53BD-4297-A91B-360B771752D8}"/>
    <cellStyle name="Normal 9 2 3 2 2 4 2 2 3" xfId="25130" xr:uid="{53E4C531-6DDE-4346-9001-5DBFFFAE98C5}"/>
    <cellStyle name="Normal 9 2 3 2 2 4 2 3" xfId="12484" xr:uid="{43B9DB0D-958E-4810-B6F4-BAB289C5A629}"/>
    <cellStyle name="Normal 9 2 3 2 2 4 2 4" xfId="20913" xr:uid="{B7A87AD7-3772-4092-AA46-7FA571B03C8D}"/>
    <cellStyle name="Normal 9 2 3 2 2 4 3" xfId="6128" xr:uid="{00000000-0005-0000-0000-0000191F0000}"/>
    <cellStyle name="Normal 9 2 3 2 2 4 3 2" xfId="14557" xr:uid="{F5E64935-B0C1-4FAA-8494-8E069E4809DF}"/>
    <cellStyle name="Normal 9 2 3 2 2 4 3 3" xfId="22985" xr:uid="{F9E4ACB0-D24A-425D-8A45-0294D0925298}"/>
    <cellStyle name="Normal 9 2 3 2 2 4 4" xfId="10339" xr:uid="{FA12F26F-DA63-4565-B8AD-050D909B1DA4}"/>
    <cellStyle name="Normal 9 2 3 2 2 4 5" xfId="18768" xr:uid="{7D1367AD-E7BB-475C-975A-A8F25D996D0F}"/>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2 2 2" xfId="17115" xr:uid="{6E03E1AE-FACA-4A03-B60E-33F09D3BD84E}"/>
    <cellStyle name="Normal 9 2 3 2 2 5 2 2 3" xfId="25543" xr:uid="{E9923D4F-0E77-4DA9-B076-8B1A2099D014}"/>
    <cellStyle name="Normal 9 2 3 2 2 5 2 3" xfId="12897" xr:uid="{7EBF0901-8B58-4C63-AFD5-41D736EFAF5D}"/>
    <cellStyle name="Normal 9 2 3 2 2 5 2 4" xfId="21326" xr:uid="{6B808794-2A7A-4FCC-8BF9-4F704E9A8A25}"/>
    <cellStyle name="Normal 9 2 3 2 2 5 3" xfId="6541" xr:uid="{00000000-0005-0000-0000-00001D1F0000}"/>
    <cellStyle name="Normal 9 2 3 2 2 5 3 2" xfId="14970" xr:uid="{BBA2CC16-E4C1-4308-93F2-E418E84F6336}"/>
    <cellStyle name="Normal 9 2 3 2 2 5 3 3" xfId="23398" xr:uid="{D90C4FC2-1EE9-466B-83D2-15FF71BB289B}"/>
    <cellStyle name="Normal 9 2 3 2 2 5 4" xfId="10752" xr:uid="{C7524AD9-B06F-4EB0-A397-CA90084972CA}"/>
    <cellStyle name="Normal 9 2 3 2 2 5 5" xfId="19181" xr:uid="{C59DE813-7966-4009-9F61-9CC33A31374A}"/>
    <cellStyle name="Normal 9 2 3 2 2 6" xfId="2669" xr:uid="{00000000-0005-0000-0000-00001E1F0000}"/>
    <cellStyle name="Normal 9 2 3 2 2 6 2" xfId="6954" xr:uid="{00000000-0005-0000-0000-00001F1F0000}"/>
    <cellStyle name="Normal 9 2 3 2 2 6 2 2" xfId="15383" xr:uid="{33663C43-27A1-4611-8F8A-143DE4AD2A58}"/>
    <cellStyle name="Normal 9 2 3 2 2 6 2 3" xfId="23811" xr:uid="{5D2AD8AF-D880-4E01-8F5E-8FB4350BEE11}"/>
    <cellStyle name="Normal 9 2 3 2 2 6 3" xfId="11165" xr:uid="{E2684EDF-2D50-484F-9D83-6421CDF63C76}"/>
    <cellStyle name="Normal 9 2 3 2 2 6 4" xfId="19594" xr:uid="{3DFD6A79-AB11-44C8-B76F-ABA2E44894B1}"/>
    <cellStyle name="Normal 9 2 3 2 2 7" xfId="4889" xr:uid="{00000000-0005-0000-0000-0000201F0000}"/>
    <cellStyle name="Normal 9 2 3 2 2 7 2" xfId="13318" xr:uid="{A35AE960-25A8-4371-A200-6D9FDB2852E4}"/>
    <cellStyle name="Normal 9 2 3 2 2 7 3" xfId="21746" xr:uid="{670D6AC3-29C4-4203-9344-08EC4BA8B8EB}"/>
    <cellStyle name="Normal 9 2 3 2 2 8" xfId="9100" xr:uid="{21C1D446-841B-4276-BE14-7F98822E9F71}"/>
    <cellStyle name="Normal 9 2 3 2 2 9" xfId="17529" xr:uid="{DD1E74F8-1431-4004-B1B0-CCA0490007EA}"/>
    <cellStyle name="Normal 9 2 3 2 3" xfId="989" xr:uid="{00000000-0005-0000-0000-0000211F0000}"/>
    <cellStyle name="Normal 9 2 3 2 3 2" xfId="3222" xr:uid="{00000000-0005-0000-0000-0000221F0000}"/>
    <cellStyle name="Normal 9 2 3 2 3 2 2" xfId="7446" xr:uid="{00000000-0005-0000-0000-0000231F0000}"/>
    <cellStyle name="Normal 9 2 3 2 3 2 2 2" xfId="15875" xr:uid="{E22F57A7-4512-4466-B9B9-EADF150DC143}"/>
    <cellStyle name="Normal 9 2 3 2 3 2 2 3" xfId="24303" xr:uid="{E969613C-5599-4BA2-8155-A8DAEF8B7896}"/>
    <cellStyle name="Normal 9 2 3 2 3 2 3" xfId="11657" xr:uid="{D6EB22DC-0CC1-4AA2-9386-4AC26B85E766}"/>
    <cellStyle name="Normal 9 2 3 2 3 2 4" xfId="20086" xr:uid="{E8572443-8C72-4B15-BADA-13CDE8122336}"/>
    <cellStyle name="Normal 9 2 3 2 3 3" xfId="5301" xr:uid="{00000000-0005-0000-0000-0000241F0000}"/>
    <cellStyle name="Normal 9 2 3 2 3 3 2" xfId="13730" xr:uid="{7059C481-F6C4-42E5-B2D7-1ED252FF35DC}"/>
    <cellStyle name="Normal 9 2 3 2 3 3 3" xfId="22158" xr:uid="{409E2C3A-62B0-4D3D-91BC-DD49DB037C96}"/>
    <cellStyle name="Normal 9 2 3 2 3 4" xfId="9512" xr:uid="{6A4410DD-D483-44A6-94B1-57E85AB5EEF0}"/>
    <cellStyle name="Normal 9 2 3 2 3 5" xfId="17941" xr:uid="{E2EB1CEF-EEF0-4DBA-B045-C1BE0C7B5AC6}"/>
    <cellStyle name="Normal 9 2 3 2 4" xfId="1405" xr:uid="{00000000-0005-0000-0000-0000251F0000}"/>
    <cellStyle name="Normal 9 2 3 2 4 2" xfId="3635" xr:uid="{00000000-0005-0000-0000-0000261F0000}"/>
    <cellStyle name="Normal 9 2 3 2 4 2 2" xfId="7859" xr:uid="{00000000-0005-0000-0000-0000271F0000}"/>
    <cellStyle name="Normal 9 2 3 2 4 2 2 2" xfId="16288" xr:uid="{D5D322FE-EA4D-43EA-9962-C567BADA12C7}"/>
    <cellStyle name="Normal 9 2 3 2 4 2 2 3" xfId="24716" xr:uid="{F34277FB-663D-4526-BEEC-4ABCE72CE203}"/>
    <cellStyle name="Normal 9 2 3 2 4 2 3" xfId="12070" xr:uid="{7A2B5DA3-D1C4-49EA-8A6E-539E2C432CB7}"/>
    <cellStyle name="Normal 9 2 3 2 4 2 4" xfId="20499" xr:uid="{09D8929B-9E52-4582-81E7-778E7B0FF0E0}"/>
    <cellStyle name="Normal 9 2 3 2 4 3" xfId="5714" xr:uid="{00000000-0005-0000-0000-0000281F0000}"/>
    <cellStyle name="Normal 9 2 3 2 4 3 2" xfId="14143" xr:uid="{8B198782-7C7E-4E53-A413-F702AEA335C1}"/>
    <cellStyle name="Normal 9 2 3 2 4 3 3" xfId="22571" xr:uid="{6F75226C-E57F-48C2-A9A8-6E86C9DC6BE2}"/>
    <cellStyle name="Normal 9 2 3 2 4 4" xfId="9925" xr:uid="{03026D3D-E457-42B8-B10E-F5D02A2786E2}"/>
    <cellStyle name="Normal 9 2 3 2 4 5" xfId="18354" xr:uid="{3A1D9810-85AB-4AA3-A29B-28DEB94FCD31}"/>
    <cellStyle name="Normal 9 2 3 2 5" xfId="1818" xr:uid="{00000000-0005-0000-0000-0000291F0000}"/>
    <cellStyle name="Normal 9 2 3 2 5 2" xfId="4048" xr:uid="{00000000-0005-0000-0000-00002A1F0000}"/>
    <cellStyle name="Normal 9 2 3 2 5 2 2" xfId="8272" xr:uid="{00000000-0005-0000-0000-00002B1F0000}"/>
    <cellStyle name="Normal 9 2 3 2 5 2 2 2" xfId="16701" xr:uid="{CAC19CAB-55E6-4445-94BE-AD882327FCBA}"/>
    <cellStyle name="Normal 9 2 3 2 5 2 2 3" xfId="25129" xr:uid="{E084CA83-DCCF-4176-A855-FA127BE141F8}"/>
    <cellStyle name="Normal 9 2 3 2 5 2 3" xfId="12483" xr:uid="{C018EBFB-E5D3-4F49-9A83-1E1C0F61A3A7}"/>
    <cellStyle name="Normal 9 2 3 2 5 2 4" xfId="20912" xr:uid="{3A87F687-AB06-4037-B1C7-267A75FDEC3E}"/>
    <cellStyle name="Normal 9 2 3 2 5 3" xfId="6127" xr:uid="{00000000-0005-0000-0000-00002C1F0000}"/>
    <cellStyle name="Normal 9 2 3 2 5 3 2" xfId="14556" xr:uid="{9FBCB8A1-209F-4A7C-828A-F6DDFC749B12}"/>
    <cellStyle name="Normal 9 2 3 2 5 3 3" xfId="22984" xr:uid="{86161821-7581-4DD7-AC55-7E415F330004}"/>
    <cellStyle name="Normal 9 2 3 2 5 4" xfId="10338" xr:uid="{E6D885DD-1CC8-4349-999F-63F2DF189A3D}"/>
    <cellStyle name="Normal 9 2 3 2 5 5" xfId="18767" xr:uid="{E9F17756-FFCE-476A-BE64-8B64B65140DF}"/>
    <cellStyle name="Normal 9 2 3 2 6" xfId="2232" xr:uid="{00000000-0005-0000-0000-00002D1F0000}"/>
    <cellStyle name="Normal 9 2 3 2 6 2" xfId="4461" xr:uid="{00000000-0005-0000-0000-00002E1F0000}"/>
    <cellStyle name="Normal 9 2 3 2 6 2 2" xfId="8685" xr:uid="{00000000-0005-0000-0000-00002F1F0000}"/>
    <cellStyle name="Normal 9 2 3 2 6 2 2 2" xfId="17114" xr:uid="{14D6D9B0-588A-4AB3-BE15-CAA380341500}"/>
    <cellStyle name="Normal 9 2 3 2 6 2 2 3" xfId="25542" xr:uid="{0AEDFABC-B5B7-4241-8615-4B36DCCE405A}"/>
    <cellStyle name="Normal 9 2 3 2 6 2 3" xfId="12896" xr:uid="{57AA2F95-7EB6-4ABB-8C65-1D9D108CB915}"/>
    <cellStyle name="Normal 9 2 3 2 6 2 4" xfId="21325" xr:uid="{91DDC8CB-CD1A-4CD7-9937-97C45BA5EE07}"/>
    <cellStyle name="Normal 9 2 3 2 6 3" xfId="6540" xr:uid="{00000000-0005-0000-0000-0000301F0000}"/>
    <cellStyle name="Normal 9 2 3 2 6 3 2" xfId="14969" xr:uid="{9FD3C2FB-B099-42F0-9894-20C82C3C3A8E}"/>
    <cellStyle name="Normal 9 2 3 2 6 3 3" xfId="23397" xr:uid="{2567099B-46D5-46CA-9DBB-07C53CF55D45}"/>
    <cellStyle name="Normal 9 2 3 2 6 4" xfId="10751" xr:uid="{D8B087A1-F390-4F3E-82F2-AB3DF6014E2B}"/>
    <cellStyle name="Normal 9 2 3 2 6 5" xfId="19180" xr:uid="{C12D8195-C3A6-4411-8853-81A4631AEF22}"/>
    <cellStyle name="Normal 9 2 3 2 7" xfId="2668" xr:uid="{00000000-0005-0000-0000-0000311F0000}"/>
    <cellStyle name="Normal 9 2 3 2 7 2" xfId="6953" xr:uid="{00000000-0005-0000-0000-0000321F0000}"/>
    <cellStyle name="Normal 9 2 3 2 7 2 2" xfId="15382" xr:uid="{FF95D100-C4FD-4B66-902C-DDE567D4E13A}"/>
    <cellStyle name="Normal 9 2 3 2 7 2 3" xfId="23810" xr:uid="{3433F81D-037F-48F1-A92A-912530747EEC}"/>
    <cellStyle name="Normal 9 2 3 2 7 3" xfId="11164" xr:uid="{876FA5BC-5E6F-40D8-BA52-5FF8C62D0430}"/>
    <cellStyle name="Normal 9 2 3 2 7 4" xfId="19593" xr:uid="{0BDA0BCB-729D-446B-BDF5-EAC31F568D8C}"/>
    <cellStyle name="Normal 9 2 3 2 8" xfId="4888" xr:uid="{00000000-0005-0000-0000-0000331F0000}"/>
    <cellStyle name="Normal 9 2 3 2 8 2" xfId="13317" xr:uid="{31BC09F8-4EF7-433A-9002-6F8819998720}"/>
    <cellStyle name="Normal 9 2 3 2 8 3" xfId="21745" xr:uid="{41BA053D-8736-4624-8AF1-2CC1184019F7}"/>
    <cellStyle name="Normal 9 2 3 2 9" xfId="9099" xr:uid="{8ED1DAD9-431E-424D-B6C6-30A12192D9C3}"/>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2 2 2" xfId="15877" xr:uid="{69A274F1-7A3A-4DD9-8957-5FA9C39E53B5}"/>
    <cellStyle name="Normal 9 2 3 3 2 2 2 3" xfId="24305" xr:uid="{0E663856-FA97-40BE-8322-83C8337BD2AF}"/>
    <cellStyle name="Normal 9 2 3 3 2 2 3" xfId="11659" xr:uid="{32859FF1-EF74-414A-8A1A-5EA8D34FCA36}"/>
    <cellStyle name="Normal 9 2 3 3 2 2 4" xfId="20088" xr:uid="{B03E3B75-BC14-4D5D-8792-32B7CFE208C5}"/>
    <cellStyle name="Normal 9 2 3 3 2 3" xfId="5303" xr:uid="{00000000-0005-0000-0000-0000381F0000}"/>
    <cellStyle name="Normal 9 2 3 3 2 3 2" xfId="13732" xr:uid="{10649D61-94B6-4ECC-B34E-08C66B7BB72B}"/>
    <cellStyle name="Normal 9 2 3 3 2 3 3" xfId="22160" xr:uid="{54E8DE7D-3651-4429-9A1F-119B0A1CF141}"/>
    <cellStyle name="Normal 9 2 3 3 2 4" xfId="9514" xr:uid="{84AAE6AE-61CE-431E-A2AC-B3B1166D2D23}"/>
    <cellStyle name="Normal 9 2 3 3 2 5" xfId="17943" xr:uid="{24DB9D1A-9C2E-48BD-87FB-AE212080FD22}"/>
    <cellStyle name="Normal 9 2 3 3 3" xfId="1407" xr:uid="{00000000-0005-0000-0000-0000391F0000}"/>
    <cellStyle name="Normal 9 2 3 3 3 2" xfId="3637" xr:uid="{00000000-0005-0000-0000-00003A1F0000}"/>
    <cellStyle name="Normal 9 2 3 3 3 2 2" xfId="7861" xr:uid="{00000000-0005-0000-0000-00003B1F0000}"/>
    <cellStyle name="Normal 9 2 3 3 3 2 2 2" xfId="16290" xr:uid="{3FEC0773-E8E6-488D-93EE-CEBF7428F9C1}"/>
    <cellStyle name="Normal 9 2 3 3 3 2 2 3" xfId="24718" xr:uid="{C8A7E370-8466-4FDD-A556-6553ACE6FA50}"/>
    <cellStyle name="Normal 9 2 3 3 3 2 3" xfId="12072" xr:uid="{179449F9-EE03-4561-A215-03E487BE66F7}"/>
    <cellStyle name="Normal 9 2 3 3 3 2 4" xfId="20501" xr:uid="{289978B8-101E-4779-87F7-AB20251EB0DF}"/>
    <cellStyle name="Normal 9 2 3 3 3 3" xfId="5716" xr:uid="{00000000-0005-0000-0000-00003C1F0000}"/>
    <cellStyle name="Normal 9 2 3 3 3 3 2" xfId="14145" xr:uid="{601E3A94-E6E6-4F66-B80C-0C753CA4E6C6}"/>
    <cellStyle name="Normal 9 2 3 3 3 3 3" xfId="22573" xr:uid="{7878A9AB-19C3-44C9-9884-DD0B769DF0F9}"/>
    <cellStyle name="Normal 9 2 3 3 3 4" xfId="9927" xr:uid="{D3203C42-19AA-4B90-8DCA-BA33D2681BE3}"/>
    <cellStyle name="Normal 9 2 3 3 3 5" xfId="18356" xr:uid="{6DA3C849-67A7-4DA2-9F6E-C8F16405ABE4}"/>
    <cellStyle name="Normal 9 2 3 3 4" xfId="1820" xr:uid="{00000000-0005-0000-0000-00003D1F0000}"/>
    <cellStyle name="Normal 9 2 3 3 4 2" xfId="4050" xr:uid="{00000000-0005-0000-0000-00003E1F0000}"/>
    <cellStyle name="Normal 9 2 3 3 4 2 2" xfId="8274" xr:uid="{00000000-0005-0000-0000-00003F1F0000}"/>
    <cellStyle name="Normal 9 2 3 3 4 2 2 2" xfId="16703" xr:uid="{50CAA24A-2ABC-4398-8199-E2DD9A2CFDB1}"/>
    <cellStyle name="Normal 9 2 3 3 4 2 2 3" xfId="25131" xr:uid="{B3D44C35-45C4-45A7-8386-39AC9C766892}"/>
    <cellStyle name="Normal 9 2 3 3 4 2 3" xfId="12485" xr:uid="{65FF61AA-3A4E-4051-8E6A-5872F293912D}"/>
    <cellStyle name="Normal 9 2 3 3 4 2 4" xfId="20914" xr:uid="{D12FE7C0-8C7B-4ACB-A3CD-7B10EA517886}"/>
    <cellStyle name="Normal 9 2 3 3 4 3" xfId="6129" xr:uid="{00000000-0005-0000-0000-0000401F0000}"/>
    <cellStyle name="Normal 9 2 3 3 4 3 2" xfId="14558" xr:uid="{403AC2BA-0550-410D-83BF-1F8E26E82ED3}"/>
    <cellStyle name="Normal 9 2 3 3 4 3 3" xfId="22986" xr:uid="{5215287B-F9FB-42BF-A3BC-36B3685185A2}"/>
    <cellStyle name="Normal 9 2 3 3 4 4" xfId="10340" xr:uid="{F688E322-7363-4DA5-B0DB-372D19BDB152}"/>
    <cellStyle name="Normal 9 2 3 3 4 5" xfId="18769" xr:uid="{181D1817-1EFD-4C43-8CD8-9CF73CC698AE}"/>
    <cellStyle name="Normal 9 2 3 3 5" xfId="2234" xr:uid="{00000000-0005-0000-0000-0000411F0000}"/>
    <cellStyle name="Normal 9 2 3 3 5 2" xfId="4463" xr:uid="{00000000-0005-0000-0000-0000421F0000}"/>
    <cellStyle name="Normal 9 2 3 3 5 2 2" xfId="8687" xr:uid="{00000000-0005-0000-0000-0000431F0000}"/>
    <cellStyle name="Normal 9 2 3 3 5 2 2 2" xfId="17116" xr:uid="{CC51F1E8-8F30-4C57-96F2-23A89BB8917F}"/>
    <cellStyle name="Normal 9 2 3 3 5 2 2 3" xfId="25544" xr:uid="{AE268162-5B57-4436-BB6F-6827AAB47E21}"/>
    <cellStyle name="Normal 9 2 3 3 5 2 3" xfId="12898" xr:uid="{52DB3C60-57DD-4B98-AD11-1C241B59BD15}"/>
    <cellStyle name="Normal 9 2 3 3 5 2 4" xfId="21327" xr:uid="{8C1C33D5-E9D5-4FE8-9C06-87B37D6884F6}"/>
    <cellStyle name="Normal 9 2 3 3 5 3" xfId="6542" xr:uid="{00000000-0005-0000-0000-0000441F0000}"/>
    <cellStyle name="Normal 9 2 3 3 5 3 2" xfId="14971" xr:uid="{9D07F72F-3E39-4F38-A762-3D713B5EC279}"/>
    <cellStyle name="Normal 9 2 3 3 5 3 3" xfId="23399" xr:uid="{F0F443E9-89C2-4B87-BFE4-E3D051495ECC}"/>
    <cellStyle name="Normal 9 2 3 3 5 4" xfId="10753" xr:uid="{FCEDEA39-38D2-4A78-922E-1802A2D1820F}"/>
    <cellStyle name="Normal 9 2 3 3 5 5" xfId="19182" xr:uid="{58A4D0AB-B5D9-45CA-B82F-7B6B167C2A9B}"/>
    <cellStyle name="Normal 9 2 3 3 6" xfId="2670" xr:uid="{00000000-0005-0000-0000-0000451F0000}"/>
    <cellStyle name="Normal 9 2 3 3 6 2" xfId="6955" xr:uid="{00000000-0005-0000-0000-0000461F0000}"/>
    <cellStyle name="Normal 9 2 3 3 6 2 2" xfId="15384" xr:uid="{607046EA-EE6B-4BBA-BB37-333C8BDB30A1}"/>
    <cellStyle name="Normal 9 2 3 3 6 2 3" xfId="23812" xr:uid="{44B4DA52-7D11-4A00-9ADE-50C2358AAB67}"/>
    <cellStyle name="Normal 9 2 3 3 6 3" xfId="11166" xr:uid="{03AC3970-6B15-4A29-980C-E8BAE2250917}"/>
    <cellStyle name="Normal 9 2 3 3 6 4" xfId="19595" xr:uid="{0A1F8F42-84A0-4C9B-8E6F-80F209116343}"/>
    <cellStyle name="Normal 9 2 3 3 7" xfId="4890" xr:uid="{00000000-0005-0000-0000-0000471F0000}"/>
    <cellStyle name="Normal 9 2 3 3 7 2" xfId="13319" xr:uid="{5E8F1C98-79E6-4B0F-9629-D153C10CBA33}"/>
    <cellStyle name="Normal 9 2 3 3 7 3" xfId="21747" xr:uid="{2D4D8796-F788-4D1E-8C9F-666363486CE4}"/>
    <cellStyle name="Normal 9 2 3 3 8" xfId="9101" xr:uid="{6D271D2A-EC8E-4CE9-B659-1DFE1B2223A3}"/>
    <cellStyle name="Normal 9 2 3 3 9" xfId="17530" xr:uid="{596045B4-E05E-4489-BCA4-127E04DE2A4B}"/>
    <cellStyle name="Normal 9 2 3 4" xfId="988" xr:uid="{00000000-0005-0000-0000-0000481F0000}"/>
    <cellStyle name="Normal 9 2 3 4 2" xfId="3221" xr:uid="{00000000-0005-0000-0000-0000491F0000}"/>
    <cellStyle name="Normal 9 2 3 4 2 2" xfId="7445" xr:uid="{00000000-0005-0000-0000-00004A1F0000}"/>
    <cellStyle name="Normal 9 2 3 4 2 2 2" xfId="15874" xr:uid="{6C31632A-2CC2-4DD2-855E-105D3E988549}"/>
    <cellStyle name="Normal 9 2 3 4 2 2 3" xfId="24302" xr:uid="{666132D0-506C-4D08-BB66-C2C887110C37}"/>
    <cellStyle name="Normal 9 2 3 4 2 3" xfId="11656" xr:uid="{A977B3F1-7B6B-492D-BF22-046F56953C7C}"/>
    <cellStyle name="Normal 9 2 3 4 2 4" xfId="20085" xr:uid="{54F378F0-3556-401D-AA91-BE0B6D88BF9D}"/>
    <cellStyle name="Normal 9 2 3 4 3" xfId="5300" xr:uid="{00000000-0005-0000-0000-00004B1F0000}"/>
    <cellStyle name="Normal 9 2 3 4 3 2" xfId="13729" xr:uid="{0E2CAFCA-94C5-432A-8864-4C063828A68C}"/>
    <cellStyle name="Normal 9 2 3 4 3 3" xfId="22157" xr:uid="{6788E9AD-19D1-4424-8F21-9402F0D0B011}"/>
    <cellStyle name="Normal 9 2 3 4 4" xfId="9511" xr:uid="{C3BB0B3A-166D-4002-93A6-056A52E5A23B}"/>
    <cellStyle name="Normal 9 2 3 4 5" xfId="17940" xr:uid="{964D430B-38A0-4A1D-86A9-30C1B2022119}"/>
    <cellStyle name="Normal 9 2 3 5" xfId="1404" xr:uid="{00000000-0005-0000-0000-00004C1F0000}"/>
    <cellStyle name="Normal 9 2 3 5 2" xfId="3634" xr:uid="{00000000-0005-0000-0000-00004D1F0000}"/>
    <cellStyle name="Normal 9 2 3 5 2 2" xfId="7858" xr:uid="{00000000-0005-0000-0000-00004E1F0000}"/>
    <cellStyle name="Normal 9 2 3 5 2 2 2" xfId="16287" xr:uid="{B082B487-B6B5-4486-BB43-7006D4BF86E4}"/>
    <cellStyle name="Normal 9 2 3 5 2 2 3" xfId="24715" xr:uid="{C131606E-A4E9-45F4-B9B0-ADF5FB65E638}"/>
    <cellStyle name="Normal 9 2 3 5 2 3" xfId="12069" xr:uid="{E1997D0C-9A1D-41F9-B489-614E160CB576}"/>
    <cellStyle name="Normal 9 2 3 5 2 4" xfId="20498" xr:uid="{8D6C98FE-6B19-442B-ABD5-028E523F17BB}"/>
    <cellStyle name="Normal 9 2 3 5 3" xfId="5713" xr:uid="{00000000-0005-0000-0000-00004F1F0000}"/>
    <cellStyle name="Normal 9 2 3 5 3 2" xfId="14142" xr:uid="{E308E45E-7A75-4739-BA70-B6D9E7DFE703}"/>
    <cellStyle name="Normal 9 2 3 5 3 3" xfId="22570" xr:uid="{0B6BB0BB-FCD0-4BF0-B016-8658FAFD0E8D}"/>
    <cellStyle name="Normal 9 2 3 5 4" xfId="9924" xr:uid="{3E69E900-983A-4567-990C-FDF09070F3EF}"/>
    <cellStyle name="Normal 9 2 3 5 5" xfId="18353" xr:uid="{024D27DB-B9C7-44B0-841B-6DED55852EA7}"/>
    <cellStyle name="Normal 9 2 3 6" xfId="1817" xr:uid="{00000000-0005-0000-0000-0000501F0000}"/>
    <cellStyle name="Normal 9 2 3 6 2" xfId="4047" xr:uid="{00000000-0005-0000-0000-0000511F0000}"/>
    <cellStyle name="Normal 9 2 3 6 2 2" xfId="8271" xr:uid="{00000000-0005-0000-0000-0000521F0000}"/>
    <cellStyle name="Normal 9 2 3 6 2 2 2" xfId="16700" xr:uid="{69C7DFA2-C0F3-4736-A7AA-1D5E8AD202F3}"/>
    <cellStyle name="Normal 9 2 3 6 2 2 3" xfId="25128" xr:uid="{82DA89A1-FF08-44C2-8615-5D3558942760}"/>
    <cellStyle name="Normal 9 2 3 6 2 3" xfId="12482" xr:uid="{3F6135C6-F345-400D-AF62-D36C48AA0385}"/>
    <cellStyle name="Normal 9 2 3 6 2 4" xfId="20911" xr:uid="{5C4EF3A5-8655-4E14-86E4-B589ADA86A75}"/>
    <cellStyle name="Normal 9 2 3 6 3" xfId="6126" xr:uid="{00000000-0005-0000-0000-0000531F0000}"/>
    <cellStyle name="Normal 9 2 3 6 3 2" xfId="14555" xr:uid="{0D9B1314-D5BF-4959-8B82-8E00744B9AA9}"/>
    <cellStyle name="Normal 9 2 3 6 3 3" xfId="22983" xr:uid="{F2C5F5DF-130B-4A8C-ACDC-987E8FDEBCF8}"/>
    <cellStyle name="Normal 9 2 3 6 4" xfId="10337" xr:uid="{D9CD6AC6-7C5A-4A33-9404-F1C448A64E3A}"/>
    <cellStyle name="Normal 9 2 3 6 5" xfId="18766" xr:uid="{AAB98376-31A2-4FA4-9661-570AFA16854B}"/>
    <cellStyle name="Normal 9 2 3 7" xfId="2231" xr:uid="{00000000-0005-0000-0000-0000541F0000}"/>
    <cellStyle name="Normal 9 2 3 7 2" xfId="4460" xr:uid="{00000000-0005-0000-0000-0000551F0000}"/>
    <cellStyle name="Normal 9 2 3 7 2 2" xfId="8684" xr:uid="{00000000-0005-0000-0000-0000561F0000}"/>
    <cellStyle name="Normal 9 2 3 7 2 2 2" xfId="17113" xr:uid="{56C7429A-86C7-41AE-8C7B-35E26C6D22B4}"/>
    <cellStyle name="Normal 9 2 3 7 2 2 3" xfId="25541" xr:uid="{29033E6F-DC7F-4AB3-9BA4-819E3BD98106}"/>
    <cellStyle name="Normal 9 2 3 7 2 3" xfId="12895" xr:uid="{279812CE-CA8C-48E5-B11B-C0937A7C69D5}"/>
    <cellStyle name="Normal 9 2 3 7 2 4" xfId="21324" xr:uid="{F2E1B2BD-462C-497E-B855-FEB147819499}"/>
    <cellStyle name="Normal 9 2 3 7 3" xfId="6539" xr:uid="{00000000-0005-0000-0000-0000571F0000}"/>
    <cellStyle name="Normal 9 2 3 7 3 2" xfId="14968" xr:uid="{37FA024E-5BA9-4EC8-99B1-C94579F443F9}"/>
    <cellStyle name="Normal 9 2 3 7 3 3" xfId="23396" xr:uid="{73747D8E-1E98-40FD-BCA6-4095D1946382}"/>
    <cellStyle name="Normal 9 2 3 7 4" xfId="10750" xr:uid="{17486580-61D9-4C5D-A5D6-8EC43FA0A22C}"/>
    <cellStyle name="Normal 9 2 3 7 5" xfId="19179" xr:uid="{CD616C85-7769-41F6-9BA4-B6129B1FCEB0}"/>
    <cellStyle name="Normal 9 2 3 8" xfId="2667" xr:uid="{00000000-0005-0000-0000-0000581F0000}"/>
    <cellStyle name="Normal 9 2 3 8 2" xfId="6952" xr:uid="{00000000-0005-0000-0000-0000591F0000}"/>
    <cellStyle name="Normal 9 2 3 8 2 2" xfId="15381" xr:uid="{FA6FD5C2-B447-44A8-A182-DAA829276EE6}"/>
    <cellStyle name="Normal 9 2 3 8 2 3" xfId="23809" xr:uid="{A0C174B4-4A02-40AB-B295-DAF2B0892AEA}"/>
    <cellStyle name="Normal 9 2 3 8 3" xfId="11163" xr:uid="{128E4BF0-F61C-4302-9C6B-A2595FA3C4B1}"/>
    <cellStyle name="Normal 9 2 3 8 4" xfId="19592" xr:uid="{D42A093D-BE2F-41DD-974A-A67B4083D411}"/>
    <cellStyle name="Normal 9 2 3 9" xfId="4887" xr:uid="{00000000-0005-0000-0000-00005A1F0000}"/>
    <cellStyle name="Normal 9 2 3 9 2" xfId="13316" xr:uid="{C9F38A77-497E-415B-BB50-440A850A56B6}"/>
    <cellStyle name="Normal 9 2 3 9 3" xfId="21744" xr:uid="{6200F06D-1037-420D-AB92-24A5700AC705}"/>
    <cellStyle name="Normal 9 2 4" xfId="524" xr:uid="{00000000-0005-0000-0000-00005B1F0000}"/>
    <cellStyle name="Normal 9 2 4 10" xfId="17531" xr:uid="{523E2A7E-BC18-4012-90AE-8C47794994BF}"/>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2 2 2" xfId="15879" xr:uid="{F35FF6F7-8C0C-4EC9-BC71-F97E584E9CFE}"/>
    <cellStyle name="Normal 9 2 4 2 2 2 2 3" xfId="24307" xr:uid="{A3A3C4B3-3A07-46A4-96DD-EFA0B2875B1D}"/>
    <cellStyle name="Normal 9 2 4 2 2 2 3" xfId="11661" xr:uid="{391C79E2-1474-4D6F-ADCB-C76B4CBEF966}"/>
    <cellStyle name="Normal 9 2 4 2 2 2 4" xfId="20090" xr:uid="{8BC0A986-37A6-44E0-9062-BCE3A62EE564}"/>
    <cellStyle name="Normal 9 2 4 2 2 3" xfId="5305" xr:uid="{00000000-0005-0000-0000-0000601F0000}"/>
    <cellStyle name="Normal 9 2 4 2 2 3 2" xfId="13734" xr:uid="{91C313AE-FF5D-47CA-A408-E000D949C1A1}"/>
    <cellStyle name="Normal 9 2 4 2 2 3 3" xfId="22162" xr:uid="{F964C716-45DF-40CB-AC83-9751750534FA}"/>
    <cellStyle name="Normal 9 2 4 2 2 4" xfId="9516" xr:uid="{D5EB0EC8-94AD-4AF8-BE67-3121B36A3745}"/>
    <cellStyle name="Normal 9 2 4 2 2 5" xfId="17945" xr:uid="{876B4358-846F-485B-AD21-F0D986A0FFB0}"/>
    <cellStyle name="Normal 9 2 4 2 3" xfId="1409" xr:uid="{00000000-0005-0000-0000-0000611F0000}"/>
    <cellStyle name="Normal 9 2 4 2 3 2" xfId="3639" xr:uid="{00000000-0005-0000-0000-0000621F0000}"/>
    <cellStyle name="Normal 9 2 4 2 3 2 2" xfId="7863" xr:uid="{00000000-0005-0000-0000-0000631F0000}"/>
    <cellStyle name="Normal 9 2 4 2 3 2 2 2" xfId="16292" xr:uid="{28C301AE-9C80-4AFD-9657-A7758EBC5A04}"/>
    <cellStyle name="Normal 9 2 4 2 3 2 2 3" xfId="24720" xr:uid="{E549BBB6-1704-4E9C-B790-C2B6A590936B}"/>
    <cellStyle name="Normal 9 2 4 2 3 2 3" xfId="12074" xr:uid="{5ABB6382-B118-4177-B00B-F8FBA249A28B}"/>
    <cellStyle name="Normal 9 2 4 2 3 2 4" xfId="20503" xr:uid="{B069BDDC-3923-43D5-8D57-5BED77857D81}"/>
    <cellStyle name="Normal 9 2 4 2 3 3" xfId="5718" xr:uid="{00000000-0005-0000-0000-0000641F0000}"/>
    <cellStyle name="Normal 9 2 4 2 3 3 2" xfId="14147" xr:uid="{3B98013F-04C6-4725-91E5-E65D57BC083A}"/>
    <cellStyle name="Normal 9 2 4 2 3 3 3" xfId="22575" xr:uid="{5A5842BA-B893-4BF2-B384-6AF6DF8BBA74}"/>
    <cellStyle name="Normal 9 2 4 2 3 4" xfId="9929" xr:uid="{570B4C19-A893-4290-BC61-8BBC92073225}"/>
    <cellStyle name="Normal 9 2 4 2 3 5" xfId="18358" xr:uid="{9D85DB1B-007F-4F79-A77A-4E13CD375C6B}"/>
    <cellStyle name="Normal 9 2 4 2 4" xfId="1822" xr:uid="{00000000-0005-0000-0000-0000651F0000}"/>
    <cellStyle name="Normal 9 2 4 2 4 2" xfId="4052" xr:uid="{00000000-0005-0000-0000-0000661F0000}"/>
    <cellStyle name="Normal 9 2 4 2 4 2 2" xfId="8276" xr:uid="{00000000-0005-0000-0000-0000671F0000}"/>
    <cellStyle name="Normal 9 2 4 2 4 2 2 2" xfId="16705" xr:uid="{15841DF9-DF0B-424B-81B6-FEA99935F3B8}"/>
    <cellStyle name="Normal 9 2 4 2 4 2 2 3" xfId="25133" xr:uid="{C21FF2E0-71CE-4D72-AB07-0DF0736D9887}"/>
    <cellStyle name="Normal 9 2 4 2 4 2 3" xfId="12487" xr:uid="{5F33AC8C-6BB6-476A-9CE5-C6D2DD606270}"/>
    <cellStyle name="Normal 9 2 4 2 4 2 4" xfId="20916" xr:uid="{F5E8B497-F9F9-4252-B7FA-6466E63201AA}"/>
    <cellStyle name="Normal 9 2 4 2 4 3" xfId="6131" xr:uid="{00000000-0005-0000-0000-0000681F0000}"/>
    <cellStyle name="Normal 9 2 4 2 4 3 2" xfId="14560" xr:uid="{CB0A2D86-0494-47C4-AC17-6346DA2F9276}"/>
    <cellStyle name="Normal 9 2 4 2 4 3 3" xfId="22988" xr:uid="{836643CB-D0F0-4927-BB37-BE8CEE1119BF}"/>
    <cellStyle name="Normal 9 2 4 2 4 4" xfId="10342" xr:uid="{2B37A616-3A86-48D1-98AA-0B9EB9886914}"/>
    <cellStyle name="Normal 9 2 4 2 4 5" xfId="18771" xr:uid="{8998BB05-348A-4160-953F-1B4455CAFD65}"/>
    <cellStyle name="Normal 9 2 4 2 5" xfId="2236" xr:uid="{00000000-0005-0000-0000-0000691F0000}"/>
    <cellStyle name="Normal 9 2 4 2 5 2" xfId="4465" xr:uid="{00000000-0005-0000-0000-00006A1F0000}"/>
    <cellStyle name="Normal 9 2 4 2 5 2 2" xfId="8689" xr:uid="{00000000-0005-0000-0000-00006B1F0000}"/>
    <cellStyle name="Normal 9 2 4 2 5 2 2 2" xfId="17118" xr:uid="{59D73AE3-5E04-4654-B4BC-D141977B99CB}"/>
    <cellStyle name="Normal 9 2 4 2 5 2 2 3" xfId="25546" xr:uid="{52188701-FEDA-497C-884A-57E1B77BF6BB}"/>
    <cellStyle name="Normal 9 2 4 2 5 2 3" xfId="12900" xr:uid="{0AE05246-7CC7-4765-9E88-D328FA168216}"/>
    <cellStyle name="Normal 9 2 4 2 5 2 4" xfId="21329" xr:uid="{4DEA71DB-B603-4A16-B809-729728A0A054}"/>
    <cellStyle name="Normal 9 2 4 2 5 3" xfId="6544" xr:uid="{00000000-0005-0000-0000-00006C1F0000}"/>
    <cellStyle name="Normal 9 2 4 2 5 3 2" xfId="14973" xr:uid="{D5E2B4BA-8741-434E-BEA9-C31FF9F3AC27}"/>
    <cellStyle name="Normal 9 2 4 2 5 3 3" xfId="23401" xr:uid="{79ABB0D6-0622-4813-AA70-CF5C7D036FF7}"/>
    <cellStyle name="Normal 9 2 4 2 5 4" xfId="10755" xr:uid="{0116336E-E3C5-45DB-9D39-6D43463F844C}"/>
    <cellStyle name="Normal 9 2 4 2 5 5" xfId="19184" xr:uid="{83D38128-B31A-4971-BF01-C9890E5F29D6}"/>
    <cellStyle name="Normal 9 2 4 2 6" xfId="2672" xr:uid="{00000000-0005-0000-0000-00006D1F0000}"/>
    <cellStyle name="Normal 9 2 4 2 6 2" xfId="6957" xr:uid="{00000000-0005-0000-0000-00006E1F0000}"/>
    <cellStyle name="Normal 9 2 4 2 6 2 2" xfId="15386" xr:uid="{F76C031C-9E48-4395-8D80-ACDA758D5FD2}"/>
    <cellStyle name="Normal 9 2 4 2 6 2 3" xfId="23814" xr:uid="{1669B854-628D-4922-B3A8-E31FD4C2F618}"/>
    <cellStyle name="Normal 9 2 4 2 6 3" xfId="11168" xr:uid="{D91640F7-117E-4473-9678-FF7171953C78}"/>
    <cellStyle name="Normal 9 2 4 2 6 4" xfId="19597" xr:uid="{F8B8AB62-6D77-48B4-A15A-E771248C7907}"/>
    <cellStyle name="Normal 9 2 4 2 7" xfId="4892" xr:uid="{00000000-0005-0000-0000-00006F1F0000}"/>
    <cellStyle name="Normal 9 2 4 2 7 2" xfId="13321" xr:uid="{1F522AA5-1A2F-4791-ACE7-7D5E5B65E423}"/>
    <cellStyle name="Normal 9 2 4 2 7 3" xfId="21749" xr:uid="{35E4BF72-9BA0-43C8-8F25-A407EB135E2D}"/>
    <cellStyle name="Normal 9 2 4 2 8" xfId="9103" xr:uid="{B304F29A-BD97-4EFE-A2FC-A187BE3D4F48}"/>
    <cellStyle name="Normal 9 2 4 2 9" xfId="17532" xr:uid="{F4CDF1CF-D3BE-4BCD-9834-9ADDBE8E6336}"/>
    <cellStyle name="Normal 9 2 4 3" xfId="992" xr:uid="{00000000-0005-0000-0000-0000701F0000}"/>
    <cellStyle name="Normal 9 2 4 3 2" xfId="3225" xr:uid="{00000000-0005-0000-0000-0000711F0000}"/>
    <cellStyle name="Normal 9 2 4 3 2 2" xfId="7449" xr:uid="{00000000-0005-0000-0000-0000721F0000}"/>
    <cellStyle name="Normal 9 2 4 3 2 2 2" xfId="15878" xr:uid="{FFE170B7-62B1-4865-A2B8-ECDB863E183B}"/>
    <cellStyle name="Normal 9 2 4 3 2 2 3" xfId="24306" xr:uid="{882F668B-9D18-4884-AC6C-D808661823A5}"/>
    <cellStyle name="Normal 9 2 4 3 2 3" xfId="11660" xr:uid="{6DB67B5D-C1B3-4F61-82B6-F89CAF82D7D4}"/>
    <cellStyle name="Normal 9 2 4 3 2 4" xfId="20089" xr:uid="{C34AB2B6-9591-4BF0-8414-6DEBE66CC721}"/>
    <cellStyle name="Normal 9 2 4 3 3" xfId="5304" xr:uid="{00000000-0005-0000-0000-0000731F0000}"/>
    <cellStyle name="Normal 9 2 4 3 3 2" xfId="13733" xr:uid="{1CA8E9C8-10E8-4B13-9304-32DA12A0E346}"/>
    <cellStyle name="Normal 9 2 4 3 3 3" xfId="22161" xr:uid="{3C3B6425-8BF7-4A5B-82B3-175E2241783A}"/>
    <cellStyle name="Normal 9 2 4 3 4" xfId="9515" xr:uid="{BD5E9E42-8F53-408F-9E7C-698948721345}"/>
    <cellStyle name="Normal 9 2 4 3 5" xfId="17944" xr:uid="{85C14129-4C96-4FC3-9BC3-ADEA2D4B8D6E}"/>
    <cellStyle name="Normal 9 2 4 4" xfId="1408" xr:uid="{00000000-0005-0000-0000-0000741F0000}"/>
    <cellStyle name="Normal 9 2 4 4 2" xfId="3638" xr:uid="{00000000-0005-0000-0000-0000751F0000}"/>
    <cellStyle name="Normal 9 2 4 4 2 2" xfId="7862" xr:uid="{00000000-0005-0000-0000-0000761F0000}"/>
    <cellStyle name="Normal 9 2 4 4 2 2 2" xfId="16291" xr:uid="{07A6959B-5A4F-43C6-936F-627CC3243F63}"/>
    <cellStyle name="Normal 9 2 4 4 2 2 3" xfId="24719" xr:uid="{26742351-8C8B-48C8-A8BA-95ECFE8BEBEF}"/>
    <cellStyle name="Normal 9 2 4 4 2 3" xfId="12073" xr:uid="{A3947E74-84C6-47C3-8454-33DC25BFDEC8}"/>
    <cellStyle name="Normal 9 2 4 4 2 4" xfId="20502" xr:uid="{5225589F-6009-485F-84C1-E7FBD4CB0116}"/>
    <cellStyle name="Normal 9 2 4 4 3" xfId="5717" xr:uid="{00000000-0005-0000-0000-0000771F0000}"/>
    <cellStyle name="Normal 9 2 4 4 3 2" xfId="14146" xr:uid="{65E49DE6-4099-4745-964A-EA0A4EB65333}"/>
    <cellStyle name="Normal 9 2 4 4 3 3" xfId="22574" xr:uid="{56715DDC-3DED-4ADF-ABD5-66A99962B1CA}"/>
    <cellStyle name="Normal 9 2 4 4 4" xfId="9928" xr:uid="{67089A53-15D0-4120-A567-DC54EB49B604}"/>
    <cellStyle name="Normal 9 2 4 4 5" xfId="18357" xr:uid="{58696970-9AEA-49A4-9447-E6ADACF05B1D}"/>
    <cellStyle name="Normal 9 2 4 5" xfId="1821" xr:uid="{00000000-0005-0000-0000-0000781F0000}"/>
    <cellStyle name="Normal 9 2 4 5 2" xfId="4051" xr:uid="{00000000-0005-0000-0000-0000791F0000}"/>
    <cellStyle name="Normal 9 2 4 5 2 2" xfId="8275" xr:uid="{00000000-0005-0000-0000-00007A1F0000}"/>
    <cellStyle name="Normal 9 2 4 5 2 2 2" xfId="16704" xr:uid="{3826E880-C9D9-4449-86F7-6D040F3AFD86}"/>
    <cellStyle name="Normal 9 2 4 5 2 2 3" xfId="25132" xr:uid="{492A34CB-7067-4B7E-9E26-831C07DFF509}"/>
    <cellStyle name="Normal 9 2 4 5 2 3" xfId="12486" xr:uid="{90D236A5-6BF3-4197-B5FA-5546F6304216}"/>
    <cellStyle name="Normal 9 2 4 5 2 4" xfId="20915" xr:uid="{1C7A01DF-9AC4-4526-819F-CFA77DB9B805}"/>
    <cellStyle name="Normal 9 2 4 5 3" xfId="6130" xr:uid="{00000000-0005-0000-0000-00007B1F0000}"/>
    <cellStyle name="Normal 9 2 4 5 3 2" xfId="14559" xr:uid="{99C40F6B-2574-4190-B651-AB8E899806A6}"/>
    <cellStyle name="Normal 9 2 4 5 3 3" xfId="22987" xr:uid="{60A4966B-69AE-481D-84E8-52D37EDD991B}"/>
    <cellStyle name="Normal 9 2 4 5 4" xfId="10341" xr:uid="{DE9606D3-ACBA-44A7-A571-B0A745F2DDC1}"/>
    <cellStyle name="Normal 9 2 4 5 5" xfId="18770" xr:uid="{06BBF9B4-C2C8-4A77-B299-DDAC0365EE92}"/>
    <cellStyle name="Normal 9 2 4 6" xfId="2235" xr:uid="{00000000-0005-0000-0000-00007C1F0000}"/>
    <cellStyle name="Normal 9 2 4 6 2" xfId="4464" xr:uid="{00000000-0005-0000-0000-00007D1F0000}"/>
    <cellStyle name="Normal 9 2 4 6 2 2" xfId="8688" xr:uid="{00000000-0005-0000-0000-00007E1F0000}"/>
    <cellStyle name="Normal 9 2 4 6 2 2 2" xfId="17117" xr:uid="{DBD3B8FE-6CDC-4EF9-B3F5-60118184B0EB}"/>
    <cellStyle name="Normal 9 2 4 6 2 2 3" xfId="25545" xr:uid="{2CCD48F6-A9A0-4FF6-930A-4FE0D39DF7EA}"/>
    <cellStyle name="Normal 9 2 4 6 2 3" xfId="12899" xr:uid="{5E3BE1FA-AF92-4098-B3CC-D9ADDF2176D3}"/>
    <cellStyle name="Normal 9 2 4 6 2 4" xfId="21328" xr:uid="{5CE16008-7031-401F-84F1-2B65C3C86050}"/>
    <cellStyle name="Normal 9 2 4 6 3" xfId="6543" xr:uid="{00000000-0005-0000-0000-00007F1F0000}"/>
    <cellStyle name="Normal 9 2 4 6 3 2" xfId="14972" xr:uid="{0337DE14-BDE7-4188-A851-09B7F6110B51}"/>
    <cellStyle name="Normal 9 2 4 6 3 3" xfId="23400" xr:uid="{9A41B75F-BDDE-4623-B999-929A7F20C74C}"/>
    <cellStyle name="Normal 9 2 4 6 4" xfId="10754" xr:uid="{2754BA37-0442-499B-942D-8C805436AC85}"/>
    <cellStyle name="Normal 9 2 4 6 5" xfId="19183" xr:uid="{AA05783D-CEB6-466A-A0F5-5C84FFAF34A9}"/>
    <cellStyle name="Normal 9 2 4 7" xfId="2671" xr:uid="{00000000-0005-0000-0000-0000801F0000}"/>
    <cellStyle name="Normal 9 2 4 7 2" xfId="6956" xr:uid="{00000000-0005-0000-0000-0000811F0000}"/>
    <cellStyle name="Normal 9 2 4 7 2 2" xfId="15385" xr:uid="{9F740C22-4D37-47AD-B816-D3043777C232}"/>
    <cellStyle name="Normal 9 2 4 7 2 3" xfId="23813" xr:uid="{D773E59F-1EFA-4C94-9BAB-5B99C5BACF86}"/>
    <cellStyle name="Normal 9 2 4 7 3" xfId="11167" xr:uid="{76F3153B-F821-42BD-85F2-A32FE82065B0}"/>
    <cellStyle name="Normal 9 2 4 7 4" xfId="19596" xr:uid="{0CE2618B-ACB8-4B1B-9D37-C80BA440E652}"/>
    <cellStyle name="Normal 9 2 4 8" xfId="4891" xr:uid="{00000000-0005-0000-0000-0000821F0000}"/>
    <cellStyle name="Normal 9 2 4 8 2" xfId="13320" xr:uid="{EE07D1FF-31DA-4722-B811-45D88AD9C051}"/>
    <cellStyle name="Normal 9 2 4 8 3" xfId="21748" xr:uid="{CA4C764B-3687-4C16-9DBD-622D4A19A2CC}"/>
    <cellStyle name="Normal 9 2 4 9" xfId="9102" xr:uid="{FA94E9F2-CE71-4E26-B303-A0FE5BFB7624}"/>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2 2 2" xfId="15880" xr:uid="{8BB1018B-5357-4798-A98C-6F84EF6E9C01}"/>
    <cellStyle name="Normal 9 2 5 2 2 2 3" xfId="24308" xr:uid="{6AF4AC95-6FAC-4C4A-A0EF-E56B5255F065}"/>
    <cellStyle name="Normal 9 2 5 2 2 3" xfId="11662" xr:uid="{03221666-31B2-453B-837E-8D59FB0049F6}"/>
    <cellStyle name="Normal 9 2 5 2 2 4" xfId="20091" xr:uid="{9494C01B-B1FF-4E0F-9D29-ED988B461510}"/>
    <cellStyle name="Normal 9 2 5 2 3" xfId="5306" xr:uid="{00000000-0005-0000-0000-0000871F0000}"/>
    <cellStyle name="Normal 9 2 5 2 3 2" xfId="13735" xr:uid="{CAA9D261-1899-4D57-BBEC-2C9F2DE0101F}"/>
    <cellStyle name="Normal 9 2 5 2 3 3" xfId="22163" xr:uid="{C31579DF-C729-40C9-A89C-CF806FF1AA2D}"/>
    <cellStyle name="Normal 9 2 5 2 4" xfId="9517" xr:uid="{BBFE178F-CC73-4038-9E78-D3DEAFFD9DDC}"/>
    <cellStyle name="Normal 9 2 5 2 5" xfId="17946" xr:uid="{DFE7D92C-E747-41A4-89FE-740B52462D1B}"/>
    <cellStyle name="Normal 9 2 5 3" xfId="1410" xr:uid="{00000000-0005-0000-0000-0000881F0000}"/>
    <cellStyle name="Normal 9 2 5 3 2" xfId="3640" xr:uid="{00000000-0005-0000-0000-0000891F0000}"/>
    <cellStyle name="Normal 9 2 5 3 2 2" xfId="7864" xr:uid="{00000000-0005-0000-0000-00008A1F0000}"/>
    <cellStyle name="Normal 9 2 5 3 2 2 2" xfId="16293" xr:uid="{BD22CBCE-4992-48EC-996E-82B1C84C9383}"/>
    <cellStyle name="Normal 9 2 5 3 2 2 3" xfId="24721" xr:uid="{C764EA23-ADD8-4BCB-A4A7-8BD5DE7FE794}"/>
    <cellStyle name="Normal 9 2 5 3 2 3" xfId="12075" xr:uid="{56C5D01A-CF56-43E6-AF72-271A97C0DDF7}"/>
    <cellStyle name="Normal 9 2 5 3 2 4" xfId="20504" xr:uid="{5D3BCCE5-1AF2-4D14-986A-CF0E907C32A6}"/>
    <cellStyle name="Normal 9 2 5 3 3" xfId="5719" xr:uid="{00000000-0005-0000-0000-00008B1F0000}"/>
    <cellStyle name="Normal 9 2 5 3 3 2" xfId="14148" xr:uid="{56AE6F92-16EA-4677-93DC-7845B5A36690}"/>
    <cellStyle name="Normal 9 2 5 3 3 3" xfId="22576" xr:uid="{56B02715-36E3-4645-9E25-B5E4B55E9DAD}"/>
    <cellStyle name="Normal 9 2 5 3 4" xfId="9930" xr:uid="{D16E9D30-FEE3-46DE-BD39-05320ADC80FD}"/>
    <cellStyle name="Normal 9 2 5 3 5" xfId="18359" xr:uid="{A1813902-BCDD-4781-A84F-B66B0082CDB2}"/>
    <cellStyle name="Normal 9 2 5 4" xfId="1823" xr:uid="{00000000-0005-0000-0000-00008C1F0000}"/>
    <cellStyle name="Normal 9 2 5 4 2" xfId="4053" xr:uid="{00000000-0005-0000-0000-00008D1F0000}"/>
    <cellStyle name="Normal 9 2 5 4 2 2" xfId="8277" xr:uid="{00000000-0005-0000-0000-00008E1F0000}"/>
    <cellStyle name="Normal 9 2 5 4 2 2 2" xfId="16706" xr:uid="{8BA4ADFC-499D-4418-8F54-B6E1205D15CE}"/>
    <cellStyle name="Normal 9 2 5 4 2 2 3" xfId="25134" xr:uid="{058A3260-441B-4E8C-A74D-A1033D80E863}"/>
    <cellStyle name="Normal 9 2 5 4 2 3" xfId="12488" xr:uid="{A6DB7A7C-5EB8-42EF-BE7B-45317601975F}"/>
    <cellStyle name="Normal 9 2 5 4 2 4" xfId="20917" xr:uid="{E139316E-5B29-4BAE-B409-0CD3E77B5CC1}"/>
    <cellStyle name="Normal 9 2 5 4 3" xfId="6132" xr:uid="{00000000-0005-0000-0000-00008F1F0000}"/>
    <cellStyle name="Normal 9 2 5 4 3 2" xfId="14561" xr:uid="{FDE81C84-3F92-4606-B5FB-6D227AA783A5}"/>
    <cellStyle name="Normal 9 2 5 4 3 3" xfId="22989" xr:uid="{B7668F7D-6FEC-4E96-8AC5-8A728CCA174C}"/>
    <cellStyle name="Normal 9 2 5 4 4" xfId="10343" xr:uid="{D5CC725E-B940-4FCE-A59B-901CA2B505D3}"/>
    <cellStyle name="Normal 9 2 5 4 5" xfId="18772" xr:uid="{373184C7-E1B3-41C1-851B-9FE13175D927}"/>
    <cellStyle name="Normal 9 2 5 5" xfId="2237" xr:uid="{00000000-0005-0000-0000-0000901F0000}"/>
    <cellStyle name="Normal 9 2 5 5 2" xfId="4466" xr:uid="{00000000-0005-0000-0000-0000911F0000}"/>
    <cellStyle name="Normal 9 2 5 5 2 2" xfId="8690" xr:uid="{00000000-0005-0000-0000-0000921F0000}"/>
    <cellStyle name="Normal 9 2 5 5 2 2 2" xfId="17119" xr:uid="{4ABB3354-84E1-4634-8CD3-9956756CBBAC}"/>
    <cellStyle name="Normal 9 2 5 5 2 2 3" xfId="25547" xr:uid="{EE339791-CBC9-454D-BD9D-0D7DAFD4DDB5}"/>
    <cellStyle name="Normal 9 2 5 5 2 3" xfId="12901" xr:uid="{C6E84F4E-C821-4234-AB9E-91C6248E4BF0}"/>
    <cellStyle name="Normal 9 2 5 5 2 4" xfId="21330" xr:uid="{62F216FC-9A0B-4E36-8EE0-0D89F3DEF740}"/>
    <cellStyle name="Normal 9 2 5 5 3" xfId="6545" xr:uid="{00000000-0005-0000-0000-0000931F0000}"/>
    <cellStyle name="Normal 9 2 5 5 3 2" xfId="14974" xr:uid="{BD6B35BC-AF17-4BEB-8D84-8E1CA84D782B}"/>
    <cellStyle name="Normal 9 2 5 5 3 3" xfId="23402" xr:uid="{8B3B106E-FD96-46C0-B3EB-39A28BDF754C}"/>
    <cellStyle name="Normal 9 2 5 5 4" xfId="10756" xr:uid="{DBFE2F37-0CBA-4A42-A766-90E5E5C241CB}"/>
    <cellStyle name="Normal 9 2 5 5 5" xfId="19185" xr:uid="{DBA8EB77-1D44-4005-A3D6-963FC1643A63}"/>
    <cellStyle name="Normal 9 2 5 6" xfId="2673" xr:uid="{00000000-0005-0000-0000-0000941F0000}"/>
    <cellStyle name="Normal 9 2 5 6 2" xfId="6958" xr:uid="{00000000-0005-0000-0000-0000951F0000}"/>
    <cellStyle name="Normal 9 2 5 6 2 2" xfId="15387" xr:uid="{AEBD1E0C-0C97-43FC-9B24-BA5122F26B43}"/>
    <cellStyle name="Normal 9 2 5 6 2 3" xfId="23815" xr:uid="{1BAE1B16-B6C8-44D8-B26C-ECE08109145B}"/>
    <cellStyle name="Normal 9 2 5 6 3" xfId="11169" xr:uid="{C320C227-A489-4164-AE4C-F11BB345CEA6}"/>
    <cellStyle name="Normal 9 2 5 6 4" xfId="19598" xr:uid="{38950E29-078B-4560-9D3B-FD598987183F}"/>
    <cellStyle name="Normal 9 2 5 7" xfId="4893" xr:uid="{00000000-0005-0000-0000-0000961F0000}"/>
    <cellStyle name="Normal 9 2 5 7 2" xfId="13322" xr:uid="{AD07470A-0914-4E99-9D33-49B620AA939E}"/>
    <cellStyle name="Normal 9 2 5 7 3" xfId="21750" xr:uid="{9BFFA1EE-EDC2-4118-86C2-9CE12380DD13}"/>
    <cellStyle name="Normal 9 2 5 8" xfId="9104" xr:uid="{155D1CE7-0558-4BF8-B743-E885540D6436}"/>
    <cellStyle name="Normal 9 2 5 9" xfId="17533" xr:uid="{E45D0E38-E4CC-4A67-9BA6-059E994BF934}"/>
    <cellStyle name="Normal 9 2 6" xfId="979" xr:uid="{00000000-0005-0000-0000-0000971F0000}"/>
    <cellStyle name="Normal 9 2 6 2" xfId="3212" xr:uid="{00000000-0005-0000-0000-0000981F0000}"/>
    <cellStyle name="Normal 9 2 6 2 2" xfId="7436" xr:uid="{00000000-0005-0000-0000-0000991F0000}"/>
    <cellStyle name="Normal 9 2 6 2 2 2" xfId="15865" xr:uid="{50413A9A-174D-422C-BB5B-0422A97B82AE}"/>
    <cellStyle name="Normal 9 2 6 2 2 3" xfId="24293" xr:uid="{ED047100-3DD5-408A-B591-64E448C0D2BE}"/>
    <cellStyle name="Normal 9 2 6 2 3" xfId="11647" xr:uid="{B88B1920-6212-4D29-ADD8-A7A0302A079F}"/>
    <cellStyle name="Normal 9 2 6 2 4" xfId="20076" xr:uid="{9EB6BE24-F345-4989-BB5E-C6F990DF4CEC}"/>
    <cellStyle name="Normal 9 2 6 3" xfId="5291" xr:uid="{00000000-0005-0000-0000-00009A1F0000}"/>
    <cellStyle name="Normal 9 2 6 3 2" xfId="13720" xr:uid="{E9219910-6CF1-43B2-B06C-9EFD216977DC}"/>
    <cellStyle name="Normal 9 2 6 3 3" xfId="22148" xr:uid="{5A4D7B11-DBE5-4B19-B05A-69FDCA2AB888}"/>
    <cellStyle name="Normal 9 2 6 4" xfId="9502" xr:uid="{FB538F8D-7128-48D6-83A7-8012AEB3A147}"/>
    <cellStyle name="Normal 9 2 6 5" xfId="17931" xr:uid="{3D59AC58-E027-459E-8DFE-FE2A1884D679}"/>
    <cellStyle name="Normal 9 2 7" xfId="1395" xr:uid="{00000000-0005-0000-0000-00009B1F0000}"/>
    <cellStyle name="Normal 9 2 7 2" xfId="3625" xr:uid="{00000000-0005-0000-0000-00009C1F0000}"/>
    <cellStyle name="Normal 9 2 7 2 2" xfId="7849" xr:uid="{00000000-0005-0000-0000-00009D1F0000}"/>
    <cellStyle name="Normal 9 2 7 2 2 2" xfId="16278" xr:uid="{C4D0C558-1B0E-43EB-9764-20799251626C}"/>
    <cellStyle name="Normal 9 2 7 2 2 3" xfId="24706" xr:uid="{0D7266A7-5857-43FE-BDC8-26801185B0E3}"/>
    <cellStyle name="Normal 9 2 7 2 3" xfId="12060" xr:uid="{FEB7E66E-C73B-42DB-AEF0-1943C5B36463}"/>
    <cellStyle name="Normal 9 2 7 2 4" xfId="20489" xr:uid="{159DDD8A-6BD2-493D-AC15-C0C92BBCEA44}"/>
    <cellStyle name="Normal 9 2 7 3" xfId="5704" xr:uid="{00000000-0005-0000-0000-00009E1F0000}"/>
    <cellStyle name="Normal 9 2 7 3 2" xfId="14133" xr:uid="{B651EBE4-5848-43A1-9A33-0D1784D213E2}"/>
    <cellStyle name="Normal 9 2 7 3 3" xfId="22561" xr:uid="{52578CC4-5260-437C-9557-7ED7D94F78B5}"/>
    <cellStyle name="Normal 9 2 7 4" xfId="9915" xr:uid="{650DC421-0F5C-4F30-AFCB-01C194542712}"/>
    <cellStyle name="Normal 9 2 7 5" xfId="18344" xr:uid="{815F690B-55B8-4326-BD86-F9DF43E06BB1}"/>
    <cellStyle name="Normal 9 2 8" xfId="1808" xr:uid="{00000000-0005-0000-0000-00009F1F0000}"/>
    <cellStyle name="Normal 9 2 8 2" xfId="4038" xr:uid="{00000000-0005-0000-0000-0000A01F0000}"/>
    <cellStyle name="Normal 9 2 8 2 2" xfId="8262" xr:uid="{00000000-0005-0000-0000-0000A11F0000}"/>
    <cellStyle name="Normal 9 2 8 2 2 2" xfId="16691" xr:uid="{2C004AFC-A8A0-4D98-BC81-55EADDB56861}"/>
    <cellStyle name="Normal 9 2 8 2 2 3" xfId="25119" xr:uid="{C48343AD-C202-40D7-9154-CE198A2F7FF6}"/>
    <cellStyle name="Normal 9 2 8 2 3" xfId="12473" xr:uid="{06B9D04B-3EDA-403D-B931-C7BDE0294836}"/>
    <cellStyle name="Normal 9 2 8 2 4" xfId="20902" xr:uid="{07B3AB2B-16E8-43C4-8236-528FC92504DD}"/>
    <cellStyle name="Normal 9 2 8 3" xfId="6117" xr:uid="{00000000-0005-0000-0000-0000A21F0000}"/>
    <cellStyle name="Normal 9 2 8 3 2" xfId="14546" xr:uid="{461A479C-75C6-4EEC-8F91-174D11C145D4}"/>
    <cellStyle name="Normal 9 2 8 3 3" xfId="22974" xr:uid="{1E5A2783-081E-43AF-B3FD-3CBBFBFCDE8D}"/>
    <cellStyle name="Normal 9 2 8 4" xfId="10328" xr:uid="{59E35E08-B8F2-4755-91D3-15C9E39A2D17}"/>
    <cellStyle name="Normal 9 2 8 5" xfId="18757" xr:uid="{2A16FB19-5910-4A3C-A780-FAA2AB2CED6A}"/>
    <cellStyle name="Normal 9 2 9" xfId="2222" xr:uid="{00000000-0005-0000-0000-0000A31F0000}"/>
    <cellStyle name="Normal 9 2 9 2" xfId="4451" xr:uid="{00000000-0005-0000-0000-0000A41F0000}"/>
    <cellStyle name="Normal 9 2 9 2 2" xfId="8675" xr:uid="{00000000-0005-0000-0000-0000A51F0000}"/>
    <cellStyle name="Normal 9 2 9 2 2 2" xfId="17104" xr:uid="{91C51B26-EB5C-4081-B36D-9381671DBC23}"/>
    <cellStyle name="Normal 9 2 9 2 2 3" xfId="25532" xr:uid="{C14014B0-5653-4ED1-A188-C0B5EAA792AD}"/>
    <cellStyle name="Normal 9 2 9 2 3" xfId="12886" xr:uid="{597F3528-E1A8-4026-B2E0-7D535ABE3065}"/>
    <cellStyle name="Normal 9 2 9 2 4" xfId="21315" xr:uid="{0AE32997-C427-476F-ACD2-008DC3EBB6CC}"/>
    <cellStyle name="Normal 9 2 9 3" xfId="6530" xr:uid="{00000000-0005-0000-0000-0000A61F0000}"/>
    <cellStyle name="Normal 9 2 9 3 2" xfId="14959" xr:uid="{4EBA2BB3-B60E-47A5-BD30-BA3823A6F6BC}"/>
    <cellStyle name="Normal 9 2 9 3 3" xfId="23387" xr:uid="{82006C0E-6299-4FAC-A964-AD3E165F52E8}"/>
    <cellStyle name="Normal 9 2 9 4" xfId="10741" xr:uid="{D0F1993F-166C-4418-B515-FFFE5163A563}"/>
    <cellStyle name="Normal 9 2 9 5" xfId="19170" xr:uid="{CAD85671-2D6B-4E46-AD56-31D667E08794}"/>
    <cellStyle name="Normal 9 3" xfId="527" xr:uid="{00000000-0005-0000-0000-0000A71F0000}"/>
    <cellStyle name="Normal 9 3 10" xfId="4894" xr:uid="{00000000-0005-0000-0000-0000A81F0000}"/>
    <cellStyle name="Normal 9 3 10 2" xfId="13323" xr:uid="{411539C0-7EEF-45A6-AE94-E817BE14971B}"/>
    <cellStyle name="Normal 9 3 10 3" xfId="21751" xr:uid="{346CE25D-D491-4E60-83D3-04730EDB8029}"/>
    <cellStyle name="Normal 9 3 11" xfId="9105" xr:uid="{A61C7627-F114-4348-A180-6B5DA1001EA3}"/>
    <cellStyle name="Normal 9 3 12" xfId="17534" xr:uid="{19B1D820-7BB3-4212-9B18-D259BF6D875E}"/>
    <cellStyle name="Normal 9 3 2" xfId="528" xr:uid="{00000000-0005-0000-0000-0000A91F0000}"/>
    <cellStyle name="Normal 9 3 2 10" xfId="9106" xr:uid="{BB2FC522-7E63-497A-8D0D-F6DC2650BAC6}"/>
    <cellStyle name="Normal 9 3 2 11" xfId="17535" xr:uid="{3CC1DC83-8475-45F2-98BB-CAD656CD286D}"/>
    <cellStyle name="Normal 9 3 2 2" xfId="529" xr:uid="{00000000-0005-0000-0000-0000AA1F0000}"/>
    <cellStyle name="Normal 9 3 2 2 10" xfId="17536" xr:uid="{8DE56E43-68E4-47C9-8EC6-08FF7E95FBDE}"/>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2 2 2" xfId="15884" xr:uid="{C7D3514C-ECEE-4C77-B7BA-527187071787}"/>
    <cellStyle name="Normal 9 3 2 2 2 2 2 2 3" xfId="24312" xr:uid="{DC955E7A-FB72-49F5-9410-7CAFCE83B2F7}"/>
    <cellStyle name="Normal 9 3 2 2 2 2 2 3" xfId="11666" xr:uid="{8C380E3F-9D68-460C-8BEA-63000CBFE363}"/>
    <cellStyle name="Normal 9 3 2 2 2 2 2 4" xfId="20095" xr:uid="{861D9A04-94B9-4DDB-B00E-5D26B858D389}"/>
    <cellStyle name="Normal 9 3 2 2 2 2 3" xfId="5310" xr:uid="{00000000-0005-0000-0000-0000AF1F0000}"/>
    <cellStyle name="Normal 9 3 2 2 2 2 3 2" xfId="13739" xr:uid="{3780681A-1691-4191-A9AD-F2DBFD4E6D97}"/>
    <cellStyle name="Normal 9 3 2 2 2 2 3 3" xfId="22167" xr:uid="{33695BDD-4F61-451D-99B0-6A018AB4EBC0}"/>
    <cellStyle name="Normal 9 3 2 2 2 2 4" xfId="9521" xr:uid="{088E9B84-12A8-46A7-9195-4ED39DDD54D4}"/>
    <cellStyle name="Normal 9 3 2 2 2 2 5" xfId="17950" xr:uid="{49B792E2-3D93-4762-B7B9-3A1C8A156A63}"/>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2 2 2" xfId="16297" xr:uid="{F2EBFF86-6EE9-439F-AFE7-3058232372EE}"/>
    <cellStyle name="Normal 9 3 2 2 2 3 2 2 3" xfId="24725" xr:uid="{8CECF900-4722-43D1-90CD-EBF7EEF95C95}"/>
    <cellStyle name="Normal 9 3 2 2 2 3 2 3" xfId="12079" xr:uid="{819053E4-6337-4B13-BE81-68BC69407192}"/>
    <cellStyle name="Normal 9 3 2 2 2 3 2 4" xfId="20508" xr:uid="{33D057D3-0FA3-4F86-BEB7-8A1077D5D5DA}"/>
    <cellStyle name="Normal 9 3 2 2 2 3 3" xfId="5723" xr:uid="{00000000-0005-0000-0000-0000B31F0000}"/>
    <cellStyle name="Normal 9 3 2 2 2 3 3 2" xfId="14152" xr:uid="{773F6193-9FAA-4C1A-9120-E087E1358F43}"/>
    <cellStyle name="Normal 9 3 2 2 2 3 3 3" xfId="22580" xr:uid="{A3EA5B3A-DD10-419A-ACCF-A63DD52EAA9D}"/>
    <cellStyle name="Normal 9 3 2 2 2 3 4" xfId="9934" xr:uid="{DDFB6B52-4E90-48A3-9669-09DC3B6D9289}"/>
    <cellStyle name="Normal 9 3 2 2 2 3 5" xfId="18363" xr:uid="{6DC51533-3927-44B2-A428-8EE9C9B026D9}"/>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2 2 2" xfId="16710" xr:uid="{B3BCE481-192F-4FCA-952D-9C1F16198CA3}"/>
    <cellStyle name="Normal 9 3 2 2 2 4 2 2 3" xfId="25138" xr:uid="{73AA53F5-3FDF-4460-8F98-03FBC78B3ABC}"/>
    <cellStyle name="Normal 9 3 2 2 2 4 2 3" xfId="12492" xr:uid="{CB7A2C50-375C-4100-83B1-A287073AC84B}"/>
    <cellStyle name="Normal 9 3 2 2 2 4 2 4" xfId="20921" xr:uid="{FB7BB874-DE12-4ED8-A7F9-FCE0A8EF6F91}"/>
    <cellStyle name="Normal 9 3 2 2 2 4 3" xfId="6136" xr:uid="{00000000-0005-0000-0000-0000B71F0000}"/>
    <cellStyle name="Normal 9 3 2 2 2 4 3 2" xfId="14565" xr:uid="{0D2F202A-4CED-42E0-9D1A-351605649A45}"/>
    <cellStyle name="Normal 9 3 2 2 2 4 3 3" xfId="22993" xr:uid="{6E801174-6076-423C-A0C5-2E26FE65ABB0}"/>
    <cellStyle name="Normal 9 3 2 2 2 4 4" xfId="10347" xr:uid="{E749186C-AF93-4270-A239-4C1853BD4356}"/>
    <cellStyle name="Normal 9 3 2 2 2 4 5" xfId="18776" xr:uid="{1ADFF415-F15A-458E-A546-8F964CD81C0C}"/>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2 2 2" xfId="17123" xr:uid="{77DD9FA6-AF77-45F3-872B-59703C7E7F37}"/>
    <cellStyle name="Normal 9 3 2 2 2 5 2 2 3" xfId="25551" xr:uid="{932835B9-56FC-49AA-92D6-3B5EB6D029D8}"/>
    <cellStyle name="Normal 9 3 2 2 2 5 2 3" xfId="12905" xr:uid="{C2CC6D84-D566-4400-837C-1781543627C3}"/>
    <cellStyle name="Normal 9 3 2 2 2 5 2 4" xfId="21334" xr:uid="{3B4017E3-0615-4438-9723-E6F5E62C0008}"/>
    <cellStyle name="Normal 9 3 2 2 2 5 3" xfId="6549" xr:uid="{00000000-0005-0000-0000-0000BB1F0000}"/>
    <cellStyle name="Normal 9 3 2 2 2 5 3 2" xfId="14978" xr:uid="{7103CC2E-1168-49A2-90EA-455A5C29EB66}"/>
    <cellStyle name="Normal 9 3 2 2 2 5 3 3" xfId="23406" xr:uid="{1C5F42C1-723E-47F3-8321-E5E2A1C941C6}"/>
    <cellStyle name="Normal 9 3 2 2 2 5 4" xfId="10760" xr:uid="{89359901-11B4-4694-9522-FE8725A3A133}"/>
    <cellStyle name="Normal 9 3 2 2 2 5 5" xfId="19189" xr:uid="{4C1128CA-243C-487E-9E8E-C86C0EB38964}"/>
    <cellStyle name="Normal 9 3 2 2 2 6" xfId="2677" xr:uid="{00000000-0005-0000-0000-0000BC1F0000}"/>
    <cellStyle name="Normal 9 3 2 2 2 6 2" xfId="6962" xr:uid="{00000000-0005-0000-0000-0000BD1F0000}"/>
    <cellStyle name="Normal 9 3 2 2 2 6 2 2" xfId="15391" xr:uid="{43171621-91ED-4123-A613-C6F99A23682A}"/>
    <cellStyle name="Normal 9 3 2 2 2 6 2 3" xfId="23819" xr:uid="{1E8EC87E-DC3A-412E-B702-25F59AC121DF}"/>
    <cellStyle name="Normal 9 3 2 2 2 6 3" xfId="11173" xr:uid="{6FDCD41F-8261-4CB0-81AC-B897302B521E}"/>
    <cellStyle name="Normal 9 3 2 2 2 6 4" xfId="19602" xr:uid="{04105409-3791-4BF5-8724-D9201873A5C2}"/>
    <cellStyle name="Normal 9 3 2 2 2 7" xfId="4897" xr:uid="{00000000-0005-0000-0000-0000BE1F0000}"/>
    <cellStyle name="Normal 9 3 2 2 2 7 2" xfId="13326" xr:uid="{65F54AF3-DB84-46CC-BDA9-689CC7BA5CDE}"/>
    <cellStyle name="Normal 9 3 2 2 2 7 3" xfId="21754" xr:uid="{06692D2C-5BF8-42F2-99B5-3EE82DB68500}"/>
    <cellStyle name="Normal 9 3 2 2 2 8" xfId="9108" xr:uid="{85E581BD-7A0F-4991-BBBF-BC89D9384CA3}"/>
    <cellStyle name="Normal 9 3 2 2 2 9" xfId="17537" xr:uid="{BC20ADDC-6540-4FE7-B8BA-15BDE11C2DC0}"/>
    <cellStyle name="Normal 9 3 2 2 3" xfId="997" xr:uid="{00000000-0005-0000-0000-0000BF1F0000}"/>
    <cellStyle name="Normal 9 3 2 2 3 2" xfId="3230" xr:uid="{00000000-0005-0000-0000-0000C01F0000}"/>
    <cellStyle name="Normal 9 3 2 2 3 2 2" xfId="7454" xr:uid="{00000000-0005-0000-0000-0000C11F0000}"/>
    <cellStyle name="Normal 9 3 2 2 3 2 2 2" xfId="15883" xr:uid="{E8079BAB-AC0A-4156-9F4C-AE9DFE11D8CB}"/>
    <cellStyle name="Normal 9 3 2 2 3 2 2 3" xfId="24311" xr:uid="{9FFACF54-E152-4C21-96EA-936FC762AEA7}"/>
    <cellStyle name="Normal 9 3 2 2 3 2 3" xfId="11665" xr:uid="{F6CF4BE9-EF3E-4044-A2A7-D8E4889AF22D}"/>
    <cellStyle name="Normal 9 3 2 2 3 2 4" xfId="20094" xr:uid="{5A597260-BF11-4DF3-B2F7-89711D9C0A8F}"/>
    <cellStyle name="Normal 9 3 2 2 3 3" xfId="5309" xr:uid="{00000000-0005-0000-0000-0000C21F0000}"/>
    <cellStyle name="Normal 9 3 2 2 3 3 2" xfId="13738" xr:uid="{24F2D65B-9A8C-42B7-BA08-FA2B49366C44}"/>
    <cellStyle name="Normal 9 3 2 2 3 3 3" xfId="22166" xr:uid="{D7134064-4FB2-47AE-9F50-FA2CAA12AD17}"/>
    <cellStyle name="Normal 9 3 2 2 3 4" xfId="9520" xr:uid="{69C4BE02-EE13-4405-A621-C8DCAE2BFE79}"/>
    <cellStyle name="Normal 9 3 2 2 3 5" xfId="17949" xr:uid="{FC52FCEF-2F9E-490B-AEEE-59AA3CDE5728}"/>
    <cellStyle name="Normal 9 3 2 2 4" xfId="1413" xr:uid="{00000000-0005-0000-0000-0000C31F0000}"/>
    <cellStyle name="Normal 9 3 2 2 4 2" xfId="3643" xr:uid="{00000000-0005-0000-0000-0000C41F0000}"/>
    <cellStyle name="Normal 9 3 2 2 4 2 2" xfId="7867" xr:uid="{00000000-0005-0000-0000-0000C51F0000}"/>
    <cellStyle name="Normal 9 3 2 2 4 2 2 2" xfId="16296" xr:uid="{97226E01-965C-4C1B-9394-FA95EB08EEE3}"/>
    <cellStyle name="Normal 9 3 2 2 4 2 2 3" xfId="24724" xr:uid="{466A7C4B-3603-44F1-B366-F9285E022A39}"/>
    <cellStyle name="Normal 9 3 2 2 4 2 3" xfId="12078" xr:uid="{DE1EBDB1-13D2-4683-A7EE-E4A383657D67}"/>
    <cellStyle name="Normal 9 3 2 2 4 2 4" xfId="20507" xr:uid="{012E6061-D1CF-40FB-9CA0-38FDF025BA9B}"/>
    <cellStyle name="Normal 9 3 2 2 4 3" xfId="5722" xr:uid="{00000000-0005-0000-0000-0000C61F0000}"/>
    <cellStyle name="Normal 9 3 2 2 4 3 2" xfId="14151" xr:uid="{B46DF8E6-4933-4157-BEF5-31033D2FA8E3}"/>
    <cellStyle name="Normal 9 3 2 2 4 3 3" xfId="22579" xr:uid="{8C7664AA-4910-47F2-A3C3-448568A758D5}"/>
    <cellStyle name="Normal 9 3 2 2 4 4" xfId="9933" xr:uid="{63DB0530-5426-4AB2-854F-3B8CBB3FD25F}"/>
    <cellStyle name="Normal 9 3 2 2 4 5" xfId="18362" xr:uid="{E92E5124-43AA-46B7-8834-A2AC49386C4C}"/>
    <cellStyle name="Normal 9 3 2 2 5" xfId="1826" xr:uid="{00000000-0005-0000-0000-0000C71F0000}"/>
    <cellStyle name="Normal 9 3 2 2 5 2" xfId="4056" xr:uid="{00000000-0005-0000-0000-0000C81F0000}"/>
    <cellStyle name="Normal 9 3 2 2 5 2 2" xfId="8280" xr:uid="{00000000-0005-0000-0000-0000C91F0000}"/>
    <cellStyle name="Normal 9 3 2 2 5 2 2 2" xfId="16709" xr:uid="{8CEFF07D-86B6-4A20-8B39-6E261693A094}"/>
    <cellStyle name="Normal 9 3 2 2 5 2 2 3" xfId="25137" xr:uid="{A160CB04-61A9-4C09-B85E-96D1A69DD8C6}"/>
    <cellStyle name="Normal 9 3 2 2 5 2 3" xfId="12491" xr:uid="{D76FF5F1-FA78-4701-AA43-7349DEB7BC4E}"/>
    <cellStyle name="Normal 9 3 2 2 5 2 4" xfId="20920" xr:uid="{4B5E7B32-933B-4303-AEA3-2A67C4B34F98}"/>
    <cellStyle name="Normal 9 3 2 2 5 3" xfId="6135" xr:uid="{00000000-0005-0000-0000-0000CA1F0000}"/>
    <cellStyle name="Normal 9 3 2 2 5 3 2" xfId="14564" xr:uid="{6F149126-ED81-480E-AA49-5F6D16AA3737}"/>
    <cellStyle name="Normal 9 3 2 2 5 3 3" xfId="22992" xr:uid="{9BBB8A18-23A3-42EA-8249-7BE69957823F}"/>
    <cellStyle name="Normal 9 3 2 2 5 4" xfId="10346" xr:uid="{4EA036AE-8AC2-4788-940F-63C07153E01B}"/>
    <cellStyle name="Normal 9 3 2 2 5 5" xfId="18775" xr:uid="{A2311203-756C-4205-AC88-10A8304B0838}"/>
    <cellStyle name="Normal 9 3 2 2 6" xfId="2240" xr:uid="{00000000-0005-0000-0000-0000CB1F0000}"/>
    <cellStyle name="Normal 9 3 2 2 6 2" xfId="4469" xr:uid="{00000000-0005-0000-0000-0000CC1F0000}"/>
    <cellStyle name="Normal 9 3 2 2 6 2 2" xfId="8693" xr:uid="{00000000-0005-0000-0000-0000CD1F0000}"/>
    <cellStyle name="Normal 9 3 2 2 6 2 2 2" xfId="17122" xr:uid="{41C0D214-A20B-4953-B3C0-1770DFC8D9EB}"/>
    <cellStyle name="Normal 9 3 2 2 6 2 2 3" xfId="25550" xr:uid="{34D67B9B-1576-43EE-9810-58F7CEED35D4}"/>
    <cellStyle name="Normal 9 3 2 2 6 2 3" xfId="12904" xr:uid="{75F74DEF-A891-4F0C-8CD5-B52AA99E74BF}"/>
    <cellStyle name="Normal 9 3 2 2 6 2 4" xfId="21333" xr:uid="{AF336725-CA35-496E-8318-76A8966719E5}"/>
    <cellStyle name="Normal 9 3 2 2 6 3" xfId="6548" xr:uid="{00000000-0005-0000-0000-0000CE1F0000}"/>
    <cellStyle name="Normal 9 3 2 2 6 3 2" xfId="14977" xr:uid="{E6074F70-8DB0-45C2-A856-5B78A6D4AD4D}"/>
    <cellStyle name="Normal 9 3 2 2 6 3 3" xfId="23405" xr:uid="{FBB6E821-54FB-4DF8-91D3-83FD78474020}"/>
    <cellStyle name="Normal 9 3 2 2 6 4" xfId="10759" xr:uid="{7DCA26D2-529E-4C4B-9532-1353150A2B59}"/>
    <cellStyle name="Normal 9 3 2 2 6 5" xfId="19188" xr:uid="{2C37D8DE-DDDA-442C-BD69-BB71DAF8DF3F}"/>
    <cellStyle name="Normal 9 3 2 2 7" xfId="2676" xr:uid="{00000000-0005-0000-0000-0000CF1F0000}"/>
    <cellStyle name="Normal 9 3 2 2 7 2" xfId="6961" xr:uid="{00000000-0005-0000-0000-0000D01F0000}"/>
    <cellStyle name="Normal 9 3 2 2 7 2 2" xfId="15390" xr:uid="{8788A467-3D69-40EE-81BD-EF4B5B247289}"/>
    <cellStyle name="Normal 9 3 2 2 7 2 3" xfId="23818" xr:uid="{DE29162A-51F7-4DBD-A40A-B272569A35AB}"/>
    <cellStyle name="Normal 9 3 2 2 7 3" xfId="11172" xr:uid="{E222A386-F3EE-48BF-BFF2-9DF8B0A4D3E0}"/>
    <cellStyle name="Normal 9 3 2 2 7 4" xfId="19601" xr:uid="{A73FA7CA-4F37-4219-A0CF-FAD80C957974}"/>
    <cellStyle name="Normal 9 3 2 2 8" xfId="4896" xr:uid="{00000000-0005-0000-0000-0000D11F0000}"/>
    <cellStyle name="Normal 9 3 2 2 8 2" xfId="13325" xr:uid="{87DEE94F-3AFB-46B6-8609-20F59A919661}"/>
    <cellStyle name="Normal 9 3 2 2 8 3" xfId="21753" xr:uid="{71523CD0-8F4B-4644-97A8-A18F33D8A17F}"/>
    <cellStyle name="Normal 9 3 2 2 9" xfId="9107" xr:uid="{286DCFA1-2A94-4C93-AB01-D81C00BC4755}"/>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2 2 2" xfId="15885" xr:uid="{6D962A9D-0562-46BF-BDC5-BD49C7296A87}"/>
    <cellStyle name="Normal 9 3 2 3 2 2 2 3" xfId="24313" xr:uid="{96803565-3E2D-422E-991A-08C30F53122F}"/>
    <cellStyle name="Normal 9 3 2 3 2 2 3" xfId="11667" xr:uid="{27245918-C373-4282-97AE-CC0643CCDF3C}"/>
    <cellStyle name="Normal 9 3 2 3 2 2 4" xfId="20096" xr:uid="{F5CD96CD-8B65-457F-B7C1-4B2EADB2F72B}"/>
    <cellStyle name="Normal 9 3 2 3 2 3" xfId="5311" xr:uid="{00000000-0005-0000-0000-0000D61F0000}"/>
    <cellStyle name="Normal 9 3 2 3 2 3 2" xfId="13740" xr:uid="{9D4B3DF3-37D8-40D0-8B17-D215DE3C4368}"/>
    <cellStyle name="Normal 9 3 2 3 2 3 3" xfId="22168" xr:uid="{77B4FB6E-CAB9-4CF8-8D1A-CACA0DC19D50}"/>
    <cellStyle name="Normal 9 3 2 3 2 4" xfId="9522" xr:uid="{8CF02850-FA71-4BDC-A319-EDC6200A8D25}"/>
    <cellStyle name="Normal 9 3 2 3 2 5" xfId="17951" xr:uid="{132B3136-4766-478B-BBB9-361B9D4B161F}"/>
    <cellStyle name="Normal 9 3 2 3 3" xfId="1415" xr:uid="{00000000-0005-0000-0000-0000D71F0000}"/>
    <cellStyle name="Normal 9 3 2 3 3 2" xfId="3645" xr:uid="{00000000-0005-0000-0000-0000D81F0000}"/>
    <cellStyle name="Normal 9 3 2 3 3 2 2" xfId="7869" xr:uid="{00000000-0005-0000-0000-0000D91F0000}"/>
    <cellStyle name="Normal 9 3 2 3 3 2 2 2" xfId="16298" xr:uid="{52449367-C9F4-41B0-8182-E818C0EC6C9D}"/>
    <cellStyle name="Normal 9 3 2 3 3 2 2 3" xfId="24726" xr:uid="{E9E9B337-71C6-4A1E-957E-5C17F2BE486B}"/>
    <cellStyle name="Normal 9 3 2 3 3 2 3" xfId="12080" xr:uid="{D5399DB1-B01F-49B9-8544-77AB5CDA2BB0}"/>
    <cellStyle name="Normal 9 3 2 3 3 2 4" xfId="20509" xr:uid="{E501E146-8F44-443F-B8F1-AD05B1CCDED9}"/>
    <cellStyle name="Normal 9 3 2 3 3 3" xfId="5724" xr:uid="{00000000-0005-0000-0000-0000DA1F0000}"/>
    <cellStyle name="Normal 9 3 2 3 3 3 2" xfId="14153" xr:uid="{96B4349F-F9F5-47D0-B367-D5CABB8981C6}"/>
    <cellStyle name="Normal 9 3 2 3 3 3 3" xfId="22581" xr:uid="{5F11B8DC-BAF2-4956-ABC7-ED27B1FD19E7}"/>
    <cellStyle name="Normal 9 3 2 3 3 4" xfId="9935" xr:uid="{4C21C3B0-E71F-4E34-9316-3D5694A98B02}"/>
    <cellStyle name="Normal 9 3 2 3 3 5" xfId="18364" xr:uid="{EE6B889F-7E9C-4BA1-82FA-360F067E3CCB}"/>
    <cellStyle name="Normal 9 3 2 3 4" xfId="1828" xr:uid="{00000000-0005-0000-0000-0000DB1F0000}"/>
    <cellStyle name="Normal 9 3 2 3 4 2" xfId="4058" xr:uid="{00000000-0005-0000-0000-0000DC1F0000}"/>
    <cellStyle name="Normal 9 3 2 3 4 2 2" xfId="8282" xr:uid="{00000000-0005-0000-0000-0000DD1F0000}"/>
    <cellStyle name="Normal 9 3 2 3 4 2 2 2" xfId="16711" xr:uid="{04143FDA-4DC6-4C60-BAA0-0BDB42D14360}"/>
    <cellStyle name="Normal 9 3 2 3 4 2 2 3" xfId="25139" xr:uid="{7E5CD006-A851-429B-86A9-495310FF1923}"/>
    <cellStyle name="Normal 9 3 2 3 4 2 3" xfId="12493" xr:uid="{7A07B7EC-CE3A-4F6A-9FBD-AE20293D5979}"/>
    <cellStyle name="Normal 9 3 2 3 4 2 4" xfId="20922" xr:uid="{0E14EF64-132B-4397-95D3-96D5BFECEA2C}"/>
    <cellStyle name="Normal 9 3 2 3 4 3" xfId="6137" xr:uid="{00000000-0005-0000-0000-0000DE1F0000}"/>
    <cellStyle name="Normal 9 3 2 3 4 3 2" xfId="14566" xr:uid="{87524FB0-BBEB-465D-A8AC-236E8E1345E2}"/>
    <cellStyle name="Normal 9 3 2 3 4 3 3" xfId="22994" xr:uid="{594BD41E-C7FA-4BA1-8BA8-D688EF87710E}"/>
    <cellStyle name="Normal 9 3 2 3 4 4" xfId="10348" xr:uid="{850BBBA5-2F16-41B3-A64D-D99F116A8399}"/>
    <cellStyle name="Normal 9 3 2 3 4 5" xfId="18777" xr:uid="{D7B4DC53-D0C1-40DD-A45A-31BF12B3526D}"/>
    <cellStyle name="Normal 9 3 2 3 5" xfId="2242" xr:uid="{00000000-0005-0000-0000-0000DF1F0000}"/>
    <cellStyle name="Normal 9 3 2 3 5 2" xfId="4471" xr:uid="{00000000-0005-0000-0000-0000E01F0000}"/>
    <cellStyle name="Normal 9 3 2 3 5 2 2" xfId="8695" xr:uid="{00000000-0005-0000-0000-0000E11F0000}"/>
    <cellStyle name="Normal 9 3 2 3 5 2 2 2" xfId="17124" xr:uid="{C574AC4C-29EA-4563-934B-2C977ACDFA1A}"/>
    <cellStyle name="Normal 9 3 2 3 5 2 2 3" xfId="25552" xr:uid="{CADF0B4C-681E-4C62-9193-DC1F7F1989E7}"/>
    <cellStyle name="Normal 9 3 2 3 5 2 3" xfId="12906" xr:uid="{082DFEFA-F5A2-487D-8362-622B9408C571}"/>
    <cellStyle name="Normal 9 3 2 3 5 2 4" xfId="21335" xr:uid="{E525AA89-946C-46D7-BCC2-B92F79E15EA1}"/>
    <cellStyle name="Normal 9 3 2 3 5 3" xfId="6550" xr:uid="{00000000-0005-0000-0000-0000E21F0000}"/>
    <cellStyle name="Normal 9 3 2 3 5 3 2" xfId="14979" xr:uid="{9AEAF9B7-E94D-4A91-92BD-B71E88862491}"/>
    <cellStyle name="Normal 9 3 2 3 5 3 3" xfId="23407" xr:uid="{F8B373F6-BD2D-433E-BCFE-DD2A826C7B25}"/>
    <cellStyle name="Normal 9 3 2 3 5 4" xfId="10761" xr:uid="{5FF59C2D-3A4A-4E49-9ED4-78237D7E8A09}"/>
    <cellStyle name="Normal 9 3 2 3 5 5" xfId="19190" xr:uid="{B718CB10-71B9-449F-A43B-34DD15218525}"/>
    <cellStyle name="Normal 9 3 2 3 6" xfId="2678" xr:uid="{00000000-0005-0000-0000-0000E31F0000}"/>
    <cellStyle name="Normal 9 3 2 3 6 2" xfId="6963" xr:uid="{00000000-0005-0000-0000-0000E41F0000}"/>
    <cellStyle name="Normal 9 3 2 3 6 2 2" xfId="15392" xr:uid="{D651D343-7DD7-459E-9AA6-14CDD68A47F8}"/>
    <cellStyle name="Normal 9 3 2 3 6 2 3" xfId="23820" xr:uid="{95984617-5890-41F0-ACCD-243213D4AA40}"/>
    <cellStyle name="Normal 9 3 2 3 6 3" xfId="11174" xr:uid="{87BDEC92-3946-48CC-AF33-8C56C5043261}"/>
    <cellStyle name="Normal 9 3 2 3 6 4" xfId="19603" xr:uid="{950FCDA2-23AB-45E8-BB71-8750788FD9D0}"/>
    <cellStyle name="Normal 9 3 2 3 7" xfId="4898" xr:uid="{00000000-0005-0000-0000-0000E51F0000}"/>
    <cellStyle name="Normal 9 3 2 3 7 2" xfId="13327" xr:uid="{29515D9E-DE89-479F-BA47-6AA871C4E33A}"/>
    <cellStyle name="Normal 9 3 2 3 7 3" xfId="21755" xr:uid="{27333866-D2E6-4857-8C57-F947D67B27DB}"/>
    <cellStyle name="Normal 9 3 2 3 8" xfId="9109" xr:uid="{439C80AC-320F-4E27-BFBD-78E607CDC9E0}"/>
    <cellStyle name="Normal 9 3 2 3 9" xfId="17538" xr:uid="{E3EAD102-601F-44E7-8F38-75E1796B4B63}"/>
    <cellStyle name="Normal 9 3 2 4" xfId="996" xr:uid="{00000000-0005-0000-0000-0000E61F0000}"/>
    <cellStyle name="Normal 9 3 2 4 2" xfId="3229" xr:uid="{00000000-0005-0000-0000-0000E71F0000}"/>
    <cellStyle name="Normal 9 3 2 4 2 2" xfId="7453" xr:uid="{00000000-0005-0000-0000-0000E81F0000}"/>
    <cellStyle name="Normal 9 3 2 4 2 2 2" xfId="15882" xr:uid="{A69A078F-65C5-4E1E-8C39-6EFD21188233}"/>
    <cellStyle name="Normal 9 3 2 4 2 2 3" xfId="24310" xr:uid="{93D0D15D-5EAD-47DC-9A4E-DFC39E465BFB}"/>
    <cellStyle name="Normal 9 3 2 4 2 3" xfId="11664" xr:uid="{4C52499C-3355-410D-9CBA-39FBFBA7CC98}"/>
    <cellStyle name="Normal 9 3 2 4 2 4" xfId="20093" xr:uid="{80D5D7A1-AB05-42F7-8FEF-D1AA9B0B5717}"/>
    <cellStyle name="Normal 9 3 2 4 3" xfId="5308" xr:uid="{00000000-0005-0000-0000-0000E91F0000}"/>
    <cellStyle name="Normal 9 3 2 4 3 2" xfId="13737" xr:uid="{C8E97A5F-0F1B-44C5-9DDB-FEADF8C72145}"/>
    <cellStyle name="Normal 9 3 2 4 3 3" xfId="22165" xr:uid="{60BFAF4A-C060-414A-B63B-5E799DB14EA5}"/>
    <cellStyle name="Normal 9 3 2 4 4" xfId="9519" xr:uid="{AFC54BF8-B812-4DE9-B339-B02D7AC127BA}"/>
    <cellStyle name="Normal 9 3 2 4 5" xfId="17948" xr:uid="{2C0A6017-A00D-41AF-A068-A90EAFD74EC1}"/>
    <cellStyle name="Normal 9 3 2 5" xfId="1412" xr:uid="{00000000-0005-0000-0000-0000EA1F0000}"/>
    <cellStyle name="Normal 9 3 2 5 2" xfId="3642" xr:uid="{00000000-0005-0000-0000-0000EB1F0000}"/>
    <cellStyle name="Normal 9 3 2 5 2 2" xfId="7866" xr:uid="{00000000-0005-0000-0000-0000EC1F0000}"/>
    <cellStyle name="Normal 9 3 2 5 2 2 2" xfId="16295" xr:uid="{1CEAB310-961B-4ED2-94E8-73B66D870F45}"/>
    <cellStyle name="Normal 9 3 2 5 2 2 3" xfId="24723" xr:uid="{414CA499-661A-4053-9D7D-DA790966D3BE}"/>
    <cellStyle name="Normal 9 3 2 5 2 3" xfId="12077" xr:uid="{E8430875-B155-4794-9292-CBC8C4AF611E}"/>
    <cellStyle name="Normal 9 3 2 5 2 4" xfId="20506" xr:uid="{D6CA12CC-4DAE-49CF-8DED-20F3166757B4}"/>
    <cellStyle name="Normal 9 3 2 5 3" xfId="5721" xr:uid="{00000000-0005-0000-0000-0000ED1F0000}"/>
    <cellStyle name="Normal 9 3 2 5 3 2" xfId="14150" xr:uid="{8854D811-15A1-4AA3-891A-9ECE3ABA9087}"/>
    <cellStyle name="Normal 9 3 2 5 3 3" xfId="22578" xr:uid="{1BE6EC74-D517-4726-B3BD-E85539CDECC8}"/>
    <cellStyle name="Normal 9 3 2 5 4" xfId="9932" xr:uid="{90BAC567-A6BB-4715-8EB1-924CF62FAE4F}"/>
    <cellStyle name="Normal 9 3 2 5 5" xfId="18361" xr:uid="{5C08707A-C041-401E-BB77-DAAE7BC7688E}"/>
    <cellStyle name="Normal 9 3 2 6" xfId="1825" xr:uid="{00000000-0005-0000-0000-0000EE1F0000}"/>
    <cellStyle name="Normal 9 3 2 6 2" xfId="4055" xr:uid="{00000000-0005-0000-0000-0000EF1F0000}"/>
    <cellStyle name="Normal 9 3 2 6 2 2" xfId="8279" xr:uid="{00000000-0005-0000-0000-0000F01F0000}"/>
    <cellStyle name="Normal 9 3 2 6 2 2 2" xfId="16708" xr:uid="{744E5DC1-C863-4622-BDAD-87791AA6F31D}"/>
    <cellStyle name="Normal 9 3 2 6 2 2 3" xfId="25136" xr:uid="{B79045C8-31B0-4656-84AA-CA31E7085CC1}"/>
    <cellStyle name="Normal 9 3 2 6 2 3" xfId="12490" xr:uid="{48DD79B2-F30E-4EE3-8998-D1B72E7F2E03}"/>
    <cellStyle name="Normal 9 3 2 6 2 4" xfId="20919" xr:uid="{550F0E5B-75FB-4F5F-8B47-FFA915F5E4AB}"/>
    <cellStyle name="Normal 9 3 2 6 3" xfId="6134" xr:uid="{00000000-0005-0000-0000-0000F11F0000}"/>
    <cellStyle name="Normal 9 3 2 6 3 2" xfId="14563" xr:uid="{0C8D5952-88C5-42B0-A17F-0A2D70FA6109}"/>
    <cellStyle name="Normal 9 3 2 6 3 3" xfId="22991" xr:uid="{F2A87803-4607-4980-AB39-6CA5D2DD64AE}"/>
    <cellStyle name="Normal 9 3 2 6 4" xfId="10345" xr:uid="{06BB789B-4E28-4C1C-A583-892F5C0EC93B}"/>
    <cellStyle name="Normal 9 3 2 6 5" xfId="18774" xr:uid="{BB61C4C5-B163-4E0A-B931-2F9382CC4C24}"/>
    <cellStyle name="Normal 9 3 2 7" xfId="2239" xr:uid="{00000000-0005-0000-0000-0000F21F0000}"/>
    <cellStyle name="Normal 9 3 2 7 2" xfId="4468" xr:uid="{00000000-0005-0000-0000-0000F31F0000}"/>
    <cellStyle name="Normal 9 3 2 7 2 2" xfId="8692" xr:uid="{00000000-0005-0000-0000-0000F41F0000}"/>
    <cellStyle name="Normal 9 3 2 7 2 2 2" xfId="17121" xr:uid="{C6C36705-5D56-4CC7-B51B-34C03E5D03F2}"/>
    <cellStyle name="Normal 9 3 2 7 2 2 3" xfId="25549" xr:uid="{BAD4FBAA-BFAC-42F5-AED7-30ECD40A382E}"/>
    <cellStyle name="Normal 9 3 2 7 2 3" xfId="12903" xr:uid="{61FD115F-7559-4A3E-B0C7-0DCE0982475E}"/>
    <cellStyle name="Normal 9 3 2 7 2 4" xfId="21332" xr:uid="{29657C97-169D-4EC6-8036-C2FD32A24A61}"/>
    <cellStyle name="Normal 9 3 2 7 3" xfId="6547" xr:uid="{00000000-0005-0000-0000-0000F51F0000}"/>
    <cellStyle name="Normal 9 3 2 7 3 2" xfId="14976" xr:uid="{6C21B407-8CAF-467D-BCDF-E779B70DFB79}"/>
    <cellStyle name="Normal 9 3 2 7 3 3" xfId="23404" xr:uid="{E7E4414F-3C1A-44E0-9C55-2D6E8E0FDEE4}"/>
    <cellStyle name="Normal 9 3 2 7 4" xfId="10758" xr:uid="{F1EE2A53-BE65-4EA7-92DB-B73BAC0AB9A3}"/>
    <cellStyle name="Normal 9 3 2 7 5" xfId="19187" xr:uid="{DA1FAD3C-1DA2-4D76-9BAF-99236E52BCF6}"/>
    <cellStyle name="Normal 9 3 2 8" xfId="2675" xr:uid="{00000000-0005-0000-0000-0000F61F0000}"/>
    <cellStyle name="Normal 9 3 2 8 2" xfId="6960" xr:uid="{00000000-0005-0000-0000-0000F71F0000}"/>
    <cellStyle name="Normal 9 3 2 8 2 2" xfId="15389" xr:uid="{391EE650-1AF7-427E-989B-8AFE7B408904}"/>
    <cellStyle name="Normal 9 3 2 8 2 3" xfId="23817" xr:uid="{3AB292CD-AB33-4E85-8F26-97DE059D7D9B}"/>
    <cellStyle name="Normal 9 3 2 8 3" xfId="11171" xr:uid="{FE3944FB-330E-45C3-9112-B023254DB542}"/>
    <cellStyle name="Normal 9 3 2 8 4" xfId="19600" xr:uid="{1251FCA8-BAE5-42FB-9460-3E12720228C0}"/>
    <cellStyle name="Normal 9 3 2 9" xfId="4895" xr:uid="{00000000-0005-0000-0000-0000F81F0000}"/>
    <cellStyle name="Normal 9 3 2 9 2" xfId="13324" xr:uid="{636DF8E2-FE11-49B9-B49D-634FA001A077}"/>
    <cellStyle name="Normal 9 3 2 9 3" xfId="21752" xr:uid="{F5AE3AFD-8269-4616-9505-4D0E928A88F2}"/>
    <cellStyle name="Normal 9 3 3" xfId="532" xr:uid="{00000000-0005-0000-0000-0000F91F0000}"/>
    <cellStyle name="Normal 9 3 3 10" xfId="17539" xr:uid="{44C61B09-2E83-4AEB-84C7-6B9290FF9D2C}"/>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2 2 2" xfId="15887" xr:uid="{B4CDC8A3-56B2-4C65-AFBE-73E71800E888}"/>
    <cellStyle name="Normal 9 3 3 2 2 2 2 3" xfId="24315" xr:uid="{4CB4D0E6-8334-4102-AC70-6E01FAD99D2C}"/>
    <cellStyle name="Normal 9 3 3 2 2 2 3" xfId="11669" xr:uid="{840BCDBA-B836-417E-99C4-8A9BE4F25D85}"/>
    <cellStyle name="Normal 9 3 3 2 2 2 4" xfId="20098" xr:uid="{15F1A37C-563B-4DEB-B8C7-6E050F01E60C}"/>
    <cellStyle name="Normal 9 3 3 2 2 3" xfId="5313" xr:uid="{00000000-0005-0000-0000-0000FE1F0000}"/>
    <cellStyle name="Normal 9 3 3 2 2 3 2" xfId="13742" xr:uid="{9E02708D-4839-4B4D-908C-8232C5D27FAB}"/>
    <cellStyle name="Normal 9 3 3 2 2 3 3" xfId="22170" xr:uid="{EC907E75-E43A-41E3-A7B3-817C885D6C54}"/>
    <cellStyle name="Normal 9 3 3 2 2 4" xfId="9524" xr:uid="{7369A86C-4465-4524-85C7-58D7C20001D4}"/>
    <cellStyle name="Normal 9 3 3 2 2 5" xfId="17953" xr:uid="{764152D4-163E-46E6-AC72-C19264003F24}"/>
    <cellStyle name="Normal 9 3 3 2 3" xfId="1417" xr:uid="{00000000-0005-0000-0000-0000FF1F0000}"/>
    <cellStyle name="Normal 9 3 3 2 3 2" xfId="3647" xr:uid="{00000000-0005-0000-0000-000000200000}"/>
    <cellStyle name="Normal 9 3 3 2 3 2 2" xfId="7871" xr:uid="{00000000-0005-0000-0000-000001200000}"/>
    <cellStyle name="Normal 9 3 3 2 3 2 2 2" xfId="16300" xr:uid="{9BEB76B1-BF66-4F44-8961-8B9B2048CB71}"/>
    <cellStyle name="Normal 9 3 3 2 3 2 2 3" xfId="24728" xr:uid="{DE2D2D4A-6C8A-4D1D-834D-C79FF57690DD}"/>
    <cellStyle name="Normal 9 3 3 2 3 2 3" xfId="12082" xr:uid="{AC709C0E-A120-4092-8B43-5C651398EFDC}"/>
    <cellStyle name="Normal 9 3 3 2 3 2 4" xfId="20511" xr:uid="{C6D27447-6D54-46E0-9179-C51D929C80E0}"/>
    <cellStyle name="Normal 9 3 3 2 3 3" xfId="5726" xr:uid="{00000000-0005-0000-0000-000002200000}"/>
    <cellStyle name="Normal 9 3 3 2 3 3 2" xfId="14155" xr:uid="{E7428C9C-A2BE-4931-95C9-E521827D483C}"/>
    <cellStyle name="Normal 9 3 3 2 3 3 3" xfId="22583" xr:uid="{F374D9E4-722D-4EBA-AB45-C0A856B20668}"/>
    <cellStyle name="Normal 9 3 3 2 3 4" xfId="9937" xr:uid="{BC894182-BC05-4B27-9AD9-7895D860D499}"/>
    <cellStyle name="Normal 9 3 3 2 3 5" xfId="18366" xr:uid="{C020DF16-2879-483A-BBF5-64253F57A5CF}"/>
    <cellStyle name="Normal 9 3 3 2 4" xfId="1830" xr:uid="{00000000-0005-0000-0000-000003200000}"/>
    <cellStyle name="Normal 9 3 3 2 4 2" xfId="4060" xr:uid="{00000000-0005-0000-0000-000004200000}"/>
    <cellStyle name="Normal 9 3 3 2 4 2 2" xfId="8284" xr:uid="{00000000-0005-0000-0000-000005200000}"/>
    <cellStyle name="Normal 9 3 3 2 4 2 2 2" xfId="16713" xr:uid="{FA162E11-BE80-4E85-9934-E886D3CDA865}"/>
    <cellStyle name="Normal 9 3 3 2 4 2 2 3" xfId="25141" xr:uid="{DC828714-47E3-4B14-8349-5F875FBB630A}"/>
    <cellStyle name="Normal 9 3 3 2 4 2 3" xfId="12495" xr:uid="{67D9646E-0EE6-4DBA-9DA6-5647DF0F1D80}"/>
    <cellStyle name="Normal 9 3 3 2 4 2 4" xfId="20924" xr:uid="{3CBF8C11-463E-4692-8728-0E17560954CB}"/>
    <cellStyle name="Normal 9 3 3 2 4 3" xfId="6139" xr:uid="{00000000-0005-0000-0000-000006200000}"/>
    <cellStyle name="Normal 9 3 3 2 4 3 2" xfId="14568" xr:uid="{989FD79A-7175-4194-B630-1CA1ABD62254}"/>
    <cellStyle name="Normal 9 3 3 2 4 3 3" xfId="22996" xr:uid="{3AAA55C4-6EA9-47B2-BD8D-A78F74A3FC05}"/>
    <cellStyle name="Normal 9 3 3 2 4 4" xfId="10350" xr:uid="{AC5491DE-9A45-42E6-98B0-C1E834C07DE9}"/>
    <cellStyle name="Normal 9 3 3 2 4 5" xfId="18779" xr:uid="{AE244F57-249D-42F9-B76B-ACF19F11DDBA}"/>
    <cellStyle name="Normal 9 3 3 2 5" xfId="2244" xr:uid="{00000000-0005-0000-0000-000007200000}"/>
    <cellStyle name="Normal 9 3 3 2 5 2" xfId="4473" xr:uid="{00000000-0005-0000-0000-000008200000}"/>
    <cellStyle name="Normal 9 3 3 2 5 2 2" xfId="8697" xr:uid="{00000000-0005-0000-0000-000009200000}"/>
    <cellStyle name="Normal 9 3 3 2 5 2 2 2" xfId="17126" xr:uid="{8670C428-61D6-4D90-A4DE-FB4DA7B2C2C9}"/>
    <cellStyle name="Normal 9 3 3 2 5 2 2 3" xfId="25554" xr:uid="{5E438818-B22C-4A32-B255-E94437AF2976}"/>
    <cellStyle name="Normal 9 3 3 2 5 2 3" xfId="12908" xr:uid="{C4B80316-5951-479A-BA30-9A3FB3BEB88F}"/>
    <cellStyle name="Normal 9 3 3 2 5 2 4" xfId="21337" xr:uid="{6AF1146F-7BFF-41DE-89FA-1D6F81ACA813}"/>
    <cellStyle name="Normal 9 3 3 2 5 3" xfId="6552" xr:uid="{00000000-0005-0000-0000-00000A200000}"/>
    <cellStyle name="Normal 9 3 3 2 5 3 2" xfId="14981" xr:uid="{9C4315CB-73E3-4936-AEE0-27E638035869}"/>
    <cellStyle name="Normal 9 3 3 2 5 3 3" xfId="23409" xr:uid="{F05A7868-C1D7-4194-BEEB-7991F495DEB8}"/>
    <cellStyle name="Normal 9 3 3 2 5 4" xfId="10763" xr:uid="{8E768340-B31D-4C07-86F7-3FA8E7F2193D}"/>
    <cellStyle name="Normal 9 3 3 2 5 5" xfId="19192" xr:uid="{B73BD2FC-6DE6-4773-A3AF-EB2512728E26}"/>
    <cellStyle name="Normal 9 3 3 2 6" xfId="2680" xr:uid="{00000000-0005-0000-0000-00000B200000}"/>
    <cellStyle name="Normal 9 3 3 2 6 2" xfId="6965" xr:uid="{00000000-0005-0000-0000-00000C200000}"/>
    <cellStyle name="Normal 9 3 3 2 6 2 2" xfId="15394" xr:uid="{95368DA5-33FA-4CBC-9725-C686525492B4}"/>
    <cellStyle name="Normal 9 3 3 2 6 2 3" xfId="23822" xr:uid="{DDAED0AB-8F8B-4005-B8D2-FEC4F8F8639B}"/>
    <cellStyle name="Normal 9 3 3 2 6 3" xfId="11176" xr:uid="{E9E249E4-573B-489B-BF42-36FFD9B8DA1F}"/>
    <cellStyle name="Normal 9 3 3 2 6 4" xfId="19605" xr:uid="{8A72F273-55A9-4AAD-BE4F-EFC16B3080AA}"/>
    <cellStyle name="Normal 9 3 3 2 7" xfId="4900" xr:uid="{00000000-0005-0000-0000-00000D200000}"/>
    <cellStyle name="Normal 9 3 3 2 7 2" xfId="13329" xr:uid="{A5AFD36B-8FE9-4A66-B407-DD19F0C0E9B8}"/>
    <cellStyle name="Normal 9 3 3 2 7 3" xfId="21757" xr:uid="{0F5AE3C4-D527-4DE9-BEDA-99CC642283F5}"/>
    <cellStyle name="Normal 9 3 3 2 8" xfId="9111" xr:uid="{663B062F-C354-4BFB-AD69-8FD44C676A73}"/>
    <cellStyle name="Normal 9 3 3 2 9" xfId="17540" xr:uid="{D1EFB663-F9CC-4F7D-AD6E-E4F206E27E76}"/>
    <cellStyle name="Normal 9 3 3 3" xfId="1000" xr:uid="{00000000-0005-0000-0000-00000E200000}"/>
    <cellStyle name="Normal 9 3 3 3 2" xfId="3233" xr:uid="{00000000-0005-0000-0000-00000F200000}"/>
    <cellStyle name="Normal 9 3 3 3 2 2" xfId="7457" xr:uid="{00000000-0005-0000-0000-000010200000}"/>
    <cellStyle name="Normal 9 3 3 3 2 2 2" xfId="15886" xr:uid="{039EF718-3163-4C4A-8C0A-39CAF436CCA2}"/>
    <cellStyle name="Normal 9 3 3 3 2 2 3" xfId="24314" xr:uid="{FBFCF61F-F45B-4DBE-8D8B-335C99D5C98B}"/>
    <cellStyle name="Normal 9 3 3 3 2 3" xfId="11668" xr:uid="{547375ED-3281-47D9-87B0-509E2F1F42A5}"/>
    <cellStyle name="Normal 9 3 3 3 2 4" xfId="20097" xr:uid="{4BAACB3D-C34D-4F7F-B272-3AE1EAD33B5A}"/>
    <cellStyle name="Normal 9 3 3 3 3" xfId="5312" xr:uid="{00000000-0005-0000-0000-000011200000}"/>
    <cellStyle name="Normal 9 3 3 3 3 2" xfId="13741" xr:uid="{C043E4D3-3234-4AF9-84DE-B7340BC7A02F}"/>
    <cellStyle name="Normal 9 3 3 3 3 3" xfId="22169" xr:uid="{2501B4F5-6ADD-4276-99DE-F9333224F77B}"/>
    <cellStyle name="Normal 9 3 3 3 4" xfId="9523" xr:uid="{AB44F94E-BACB-40BE-9790-C9693419B314}"/>
    <cellStyle name="Normal 9 3 3 3 5" xfId="17952" xr:uid="{D15794BD-76BF-4992-9D17-B51B27825929}"/>
    <cellStyle name="Normal 9 3 3 4" xfId="1416" xr:uid="{00000000-0005-0000-0000-000012200000}"/>
    <cellStyle name="Normal 9 3 3 4 2" xfId="3646" xr:uid="{00000000-0005-0000-0000-000013200000}"/>
    <cellStyle name="Normal 9 3 3 4 2 2" xfId="7870" xr:uid="{00000000-0005-0000-0000-000014200000}"/>
    <cellStyle name="Normal 9 3 3 4 2 2 2" xfId="16299" xr:uid="{FF93D301-5751-402D-8190-1623BB1AE696}"/>
    <cellStyle name="Normal 9 3 3 4 2 2 3" xfId="24727" xr:uid="{5F1105D7-52E0-4534-BB59-8E0E74B6BA28}"/>
    <cellStyle name="Normal 9 3 3 4 2 3" xfId="12081" xr:uid="{72D9450D-1E05-4622-87DD-7A378D7A8C85}"/>
    <cellStyle name="Normal 9 3 3 4 2 4" xfId="20510" xr:uid="{C548EFA1-FF25-40AF-9810-A3E95FAF94C6}"/>
    <cellStyle name="Normal 9 3 3 4 3" xfId="5725" xr:uid="{00000000-0005-0000-0000-000015200000}"/>
    <cellStyle name="Normal 9 3 3 4 3 2" xfId="14154" xr:uid="{979D35CC-3B3E-48F6-B2C7-873E73E72FAB}"/>
    <cellStyle name="Normal 9 3 3 4 3 3" xfId="22582" xr:uid="{97D6484F-D0D5-4D7E-B2BB-CE2B61703A28}"/>
    <cellStyle name="Normal 9 3 3 4 4" xfId="9936" xr:uid="{1FED274B-3874-4E23-AF48-FF6B2DF05563}"/>
    <cellStyle name="Normal 9 3 3 4 5" xfId="18365" xr:uid="{1AD4BBC9-DE32-4D8D-9318-CBD9EB84A7E9}"/>
    <cellStyle name="Normal 9 3 3 5" xfId="1829" xr:uid="{00000000-0005-0000-0000-000016200000}"/>
    <cellStyle name="Normal 9 3 3 5 2" xfId="4059" xr:uid="{00000000-0005-0000-0000-000017200000}"/>
    <cellStyle name="Normal 9 3 3 5 2 2" xfId="8283" xr:uid="{00000000-0005-0000-0000-000018200000}"/>
    <cellStyle name="Normal 9 3 3 5 2 2 2" xfId="16712" xr:uid="{9958EBA7-476F-49CB-8282-B0872A851061}"/>
    <cellStyle name="Normal 9 3 3 5 2 2 3" xfId="25140" xr:uid="{098450EA-10EE-4C9B-9C3B-2787B84AD5EB}"/>
    <cellStyle name="Normal 9 3 3 5 2 3" xfId="12494" xr:uid="{945ECF5E-02E1-4701-8159-CB12E593F1C3}"/>
    <cellStyle name="Normal 9 3 3 5 2 4" xfId="20923" xr:uid="{BF2C1EF3-03B8-4004-AF33-098E8F210ECA}"/>
    <cellStyle name="Normal 9 3 3 5 3" xfId="6138" xr:uid="{00000000-0005-0000-0000-000019200000}"/>
    <cellStyle name="Normal 9 3 3 5 3 2" xfId="14567" xr:uid="{ADC06001-E24B-4B4C-8482-420167C9550A}"/>
    <cellStyle name="Normal 9 3 3 5 3 3" xfId="22995" xr:uid="{4EE0B4A3-31FF-42E5-BFDE-1AF26660A8E6}"/>
    <cellStyle name="Normal 9 3 3 5 4" xfId="10349" xr:uid="{E68A2D31-AD65-4E2E-8770-8215DC66425E}"/>
    <cellStyle name="Normal 9 3 3 5 5" xfId="18778" xr:uid="{E1CB707D-3049-4E68-A32B-49F0D3024376}"/>
    <cellStyle name="Normal 9 3 3 6" xfId="2243" xr:uid="{00000000-0005-0000-0000-00001A200000}"/>
    <cellStyle name="Normal 9 3 3 6 2" xfId="4472" xr:uid="{00000000-0005-0000-0000-00001B200000}"/>
    <cellStyle name="Normal 9 3 3 6 2 2" xfId="8696" xr:uid="{00000000-0005-0000-0000-00001C200000}"/>
    <cellStyle name="Normal 9 3 3 6 2 2 2" xfId="17125" xr:uid="{7CC7E1CC-1339-4557-93B6-977774337156}"/>
    <cellStyle name="Normal 9 3 3 6 2 2 3" xfId="25553" xr:uid="{50BD7C7A-AC61-4290-BA5D-BEA810FA86AA}"/>
    <cellStyle name="Normal 9 3 3 6 2 3" xfId="12907" xr:uid="{6C706683-EAB4-4D0E-9608-76FD118DEFCD}"/>
    <cellStyle name="Normal 9 3 3 6 2 4" xfId="21336" xr:uid="{FFA8678F-AC33-4FC2-B474-C0551084BB97}"/>
    <cellStyle name="Normal 9 3 3 6 3" xfId="6551" xr:uid="{00000000-0005-0000-0000-00001D200000}"/>
    <cellStyle name="Normal 9 3 3 6 3 2" xfId="14980" xr:uid="{5DB9CAFF-5E83-475C-9435-D842999AA439}"/>
    <cellStyle name="Normal 9 3 3 6 3 3" xfId="23408" xr:uid="{5CF2EDE2-68DC-4D40-A8CA-25BF56455B46}"/>
    <cellStyle name="Normal 9 3 3 6 4" xfId="10762" xr:uid="{E7F816B8-D16F-40B1-B200-40C15F1F7BF7}"/>
    <cellStyle name="Normal 9 3 3 6 5" xfId="19191" xr:uid="{E5AABFBE-D979-4C7B-B8AE-61C87E94F177}"/>
    <cellStyle name="Normal 9 3 3 7" xfId="2679" xr:uid="{00000000-0005-0000-0000-00001E200000}"/>
    <cellStyle name="Normal 9 3 3 7 2" xfId="6964" xr:uid="{00000000-0005-0000-0000-00001F200000}"/>
    <cellStyle name="Normal 9 3 3 7 2 2" xfId="15393" xr:uid="{954A06A1-BB89-4B01-AF71-5AA722B00B5A}"/>
    <cellStyle name="Normal 9 3 3 7 2 3" xfId="23821" xr:uid="{1B48E7A1-43B4-412A-8EBB-B678AEC8D965}"/>
    <cellStyle name="Normal 9 3 3 7 3" xfId="11175" xr:uid="{781DAEBC-91B6-4EB5-8FF0-21AB6D2F0F96}"/>
    <cellStyle name="Normal 9 3 3 7 4" xfId="19604" xr:uid="{57D9AFD2-01BE-49CE-A6CD-8F9E928980B6}"/>
    <cellStyle name="Normal 9 3 3 8" xfId="4899" xr:uid="{00000000-0005-0000-0000-000020200000}"/>
    <cellStyle name="Normal 9 3 3 8 2" xfId="13328" xr:uid="{7631BE8C-F4C4-4756-BC57-D394FC99361B}"/>
    <cellStyle name="Normal 9 3 3 8 3" xfId="21756" xr:uid="{EFA4BE23-85EC-475E-9080-B77F5398DB63}"/>
    <cellStyle name="Normal 9 3 3 9" xfId="9110" xr:uid="{60A327D1-60FE-48B0-AB0E-E9D7BD3D5EFE}"/>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2 2 2" xfId="15888" xr:uid="{AB3701E3-BC2D-40C4-BFD5-483B056E1595}"/>
    <cellStyle name="Normal 9 3 4 2 2 2 3" xfId="24316" xr:uid="{627A10BF-E42A-4064-8F50-3852141E0C57}"/>
    <cellStyle name="Normal 9 3 4 2 2 3" xfId="11670" xr:uid="{C510B799-8CCE-458C-8840-4BD202DBA7ED}"/>
    <cellStyle name="Normal 9 3 4 2 2 4" xfId="20099" xr:uid="{4C885A91-FB54-4D3A-8A0A-53D852462FEF}"/>
    <cellStyle name="Normal 9 3 4 2 3" xfId="5314" xr:uid="{00000000-0005-0000-0000-000025200000}"/>
    <cellStyle name="Normal 9 3 4 2 3 2" xfId="13743" xr:uid="{63FCACDD-1E6B-47AE-BEA1-821AEF586717}"/>
    <cellStyle name="Normal 9 3 4 2 3 3" xfId="22171" xr:uid="{3F315ABF-E46C-4AD0-9367-EC0223BCB8C6}"/>
    <cellStyle name="Normal 9 3 4 2 4" xfId="9525" xr:uid="{177707E2-0E1E-4F54-9588-E247A0F9A18B}"/>
    <cellStyle name="Normal 9 3 4 2 5" xfId="17954" xr:uid="{55738C3E-578F-464F-957E-3C4EC36B0F8E}"/>
    <cellStyle name="Normal 9 3 4 3" xfId="1418" xr:uid="{00000000-0005-0000-0000-000026200000}"/>
    <cellStyle name="Normal 9 3 4 3 2" xfId="3648" xr:uid="{00000000-0005-0000-0000-000027200000}"/>
    <cellStyle name="Normal 9 3 4 3 2 2" xfId="7872" xr:uid="{00000000-0005-0000-0000-000028200000}"/>
    <cellStyle name="Normal 9 3 4 3 2 2 2" xfId="16301" xr:uid="{9C61A295-5929-425D-B163-1A7E616A0A1C}"/>
    <cellStyle name="Normal 9 3 4 3 2 2 3" xfId="24729" xr:uid="{AFAEED6C-BC0F-4F46-B8BD-316CD882EB63}"/>
    <cellStyle name="Normal 9 3 4 3 2 3" xfId="12083" xr:uid="{FDC839C4-365F-4D8F-A98D-1A43A5CAD31F}"/>
    <cellStyle name="Normal 9 3 4 3 2 4" xfId="20512" xr:uid="{EF327B39-EC7B-4B70-AF6B-8C2B129BEDE2}"/>
    <cellStyle name="Normal 9 3 4 3 3" xfId="5727" xr:uid="{00000000-0005-0000-0000-000029200000}"/>
    <cellStyle name="Normal 9 3 4 3 3 2" xfId="14156" xr:uid="{0BE52B3B-E6FC-4832-8B02-C0920D69B9B9}"/>
    <cellStyle name="Normal 9 3 4 3 3 3" xfId="22584" xr:uid="{295F2F23-F62D-4C45-AEB1-5519F4874F3F}"/>
    <cellStyle name="Normal 9 3 4 3 4" xfId="9938" xr:uid="{3652604C-8A5D-4C0A-95CA-AEFFB736CD6B}"/>
    <cellStyle name="Normal 9 3 4 3 5" xfId="18367" xr:uid="{C1C07B5D-F705-4450-9F6C-A3278F1D471B}"/>
    <cellStyle name="Normal 9 3 4 4" xfId="1831" xr:uid="{00000000-0005-0000-0000-00002A200000}"/>
    <cellStyle name="Normal 9 3 4 4 2" xfId="4061" xr:uid="{00000000-0005-0000-0000-00002B200000}"/>
    <cellStyle name="Normal 9 3 4 4 2 2" xfId="8285" xr:uid="{00000000-0005-0000-0000-00002C200000}"/>
    <cellStyle name="Normal 9 3 4 4 2 2 2" xfId="16714" xr:uid="{DBDB9E99-EBC9-4880-B237-C070972D2A74}"/>
    <cellStyle name="Normal 9 3 4 4 2 2 3" xfId="25142" xr:uid="{F829EFA1-3E46-4D71-BFBF-CF924A420505}"/>
    <cellStyle name="Normal 9 3 4 4 2 3" xfId="12496" xr:uid="{709B645D-85AC-4696-B28A-FA926BB29BA5}"/>
    <cellStyle name="Normal 9 3 4 4 2 4" xfId="20925" xr:uid="{024449FA-81E7-47AA-A33F-4CBC2060AFD4}"/>
    <cellStyle name="Normal 9 3 4 4 3" xfId="6140" xr:uid="{00000000-0005-0000-0000-00002D200000}"/>
    <cellStyle name="Normal 9 3 4 4 3 2" xfId="14569" xr:uid="{D42ED350-9607-43DD-929C-F0D2FCD4DBF1}"/>
    <cellStyle name="Normal 9 3 4 4 3 3" xfId="22997" xr:uid="{ECB331F1-F9D8-460A-98FF-72FF04CC91F2}"/>
    <cellStyle name="Normal 9 3 4 4 4" xfId="10351" xr:uid="{BFD15E5D-3CBA-482D-9039-C174E01763D2}"/>
    <cellStyle name="Normal 9 3 4 4 5" xfId="18780" xr:uid="{30A8EB03-3033-411E-A5BE-ADB42E765B1E}"/>
    <cellStyle name="Normal 9 3 4 5" xfId="2245" xr:uid="{00000000-0005-0000-0000-00002E200000}"/>
    <cellStyle name="Normal 9 3 4 5 2" xfId="4474" xr:uid="{00000000-0005-0000-0000-00002F200000}"/>
    <cellStyle name="Normal 9 3 4 5 2 2" xfId="8698" xr:uid="{00000000-0005-0000-0000-000030200000}"/>
    <cellStyle name="Normal 9 3 4 5 2 2 2" xfId="17127" xr:uid="{09B0AC8C-B940-421A-93DF-E365D26F38F0}"/>
    <cellStyle name="Normal 9 3 4 5 2 2 3" xfId="25555" xr:uid="{CB9BB771-EA76-45F0-88A9-68DEB98BBBB8}"/>
    <cellStyle name="Normal 9 3 4 5 2 3" xfId="12909" xr:uid="{7DB990EB-D112-46F3-AF31-04778B839A6D}"/>
    <cellStyle name="Normal 9 3 4 5 2 4" xfId="21338" xr:uid="{B13B0C2D-60A5-43D4-86DC-278BECB219CF}"/>
    <cellStyle name="Normal 9 3 4 5 3" xfId="6553" xr:uid="{00000000-0005-0000-0000-000031200000}"/>
    <cellStyle name="Normal 9 3 4 5 3 2" xfId="14982" xr:uid="{286AF078-F142-4FB9-8568-E030A7AE45AD}"/>
    <cellStyle name="Normal 9 3 4 5 3 3" xfId="23410" xr:uid="{65CC2578-8202-4325-94A5-C6D09EFBB7E7}"/>
    <cellStyle name="Normal 9 3 4 5 4" xfId="10764" xr:uid="{2B42EB34-BB69-4C48-9C0D-579863C1E19C}"/>
    <cellStyle name="Normal 9 3 4 5 5" xfId="19193" xr:uid="{D0CFB66D-2671-4432-B430-02050B0BB530}"/>
    <cellStyle name="Normal 9 3 4 6" xfId="2681" xr:uid="{00000000-0005-0000-0000-000032200000}"/>
    <cellStyle name="Normal 9 3 4 6 2" xfId="6966" xr:uid="{00000000-0005-0000-0000-000033200000}"/>
    <cellStyle name="Normal 9 3 4 6 2 2" xfId="15395" xr:uid="{CB621BB3-804D-43DD-9AAC-6DC2C3B491D2}"/>
    <cellStyle name="Normal 9 3 4 6 2 3" xfId="23823" xr:uid="{F2A84DF0-3A97-40B4-A5ED-35C1F734EE83}"/>
    <cellStyle name="Normal 9 3 4 6 3" xfId="11177" xr:uid="{0728C3AE-6E48-4602-BAA6-E18C8B6260E2}"/>
    <cellStyle name="Normal 9 3 4 6 4" xfId="19606" xr:uid="{EA2EB7C5-E00E-407C-967B-947E4BAD4DCF}"/>
    <cellStyle name="Normal 9 3 4 7" xfId="4901" xr:uid="{00000000-0005-0000-0000-000034200000}"/>
    <cellStyle name="Normal 9 3 4 7 2" xfId="13330" xr:uid="{086E2A64-2F4D-4BDC-9098-CDB30F166496}"/>
    <cellStyle name="Normal 9 3 4 7 3" xfId="21758" xr:uid="{9B9EFC24-71DA-436F-B8C7-5168A895F1FB}"/>
    <cellStyle name="Normal 9 3 4 8" xfId="9112" xr:uid="{42CA7042-2CA4-4F15-BA26-81001ECE7A27}"/>
    <cellStyle name="Normal 9 3 4 9" xfId="17541" xr:uid="{F812C54B-3631-4A90-9EC1-B6781CF85629}"/>
    <cellStyle name="Normal 9 3 5" xfId="995" xr:uid="{00000000-0005-0000-0000-000035200000}"/>
    <cellStyle name="Normal 9 3 5 2" xfId="3228" xr:uid="{00000000-0005-0000-0000-000036200000}"/>
    <cellStyle name="Normal 9 3 5 2 2" xfId="7452" xr:uid="{00000000-0005-0000-0000-000037200000}"/>
    <cellStyle name="Normal 9 3 5 2 2 2" xfId="15881" xr:uid="{FE31EBAC-A7AC-49DF-A3C9-4BC263A77790}"/>
    <cellStyle name="Normal 9 3 5 2 2 3" xfId="24309" xr:uid="{4B0004EE-4140-444A-B7BE-8D6BF0DC1841}"/>
    <cellStyle name="Normal 9 3 5 2 3" xfId="11663" xr:uid="{E457FF09-B25C-445D-A9EA-1F112C9330C7}"/>
    <cellStyle name="Normal 9 3 5 2 4" xfId="20092" xr:uid="{A865DD16-3AE7-4B0C-9E44-E1FE15309B84}"/>
    <cellStyle name="Normal 9 3 5 3" xfId="5307" xr:uid="{00000000-0005-0000-0000-000038200000}"/>
    <cellStyle name="Normal 9 3 5 3 2" xfId="13736" xr:uid="{B35B8B84-341E-4D77-BD6D-B089AEDE4B88}"/>
    <cellStyle name="Normal 9 3 5 3 3" xfId="22164" xr:uid="{734B659B-B120-4AD9-AE03-3BDA9326EC81}"/>
    <cellStyle name="Normal 9 3 5 4" xfId="9518" xr:uid="{AA6D91D3-0771-48F9-8A95-34056E87AC10}"/>
    <cellStyle name="Normal 9 3 5 5" xfId="17947" xr:uid="{6C1C94E6-412D-4F44-8387-200EA8DCE6E0}"/>
    <cellStyle name="Normal 9 3 6" xfId="1411" xr:uid="{00000000-0005-0000-0000-000039200000}"/>
    <cellStyle name="Normal 9 3 6 2" xfId="3641" xr:uid="{00000000-0005-0000-0000-00003A200000}"/>
    <cellStyle name="Normal 9 3 6 2 2" xfId="7865" xr:uid="{00000000-0005-0000-0000-00003B200000}"/>
    <cellStyle name="Normal 9 3 6 2 2 2" xfId="16294" xr:uid="{41670767-71E6-4A78-A273-515B460240C0}"/>
    <cellStyle name="Normal 9 3 6 2 2 3" xfId="24722" xr:uid="{315D1874-D185-4114-94A0-94C173C33E95}"/>
    <cellStyle name="Normal 9 3 6 2 3" xfId="12076" xr:uid="{47D65EFA-B9A5-4841-B134-AAE569DA0BEE}"/>
    <cellStyle name="Normal 9 3 6 2 4" xfId="20505" xr:uid="{9F92EEF1-7131-4384-B40E-BA1213EF9E04}"/>
    <cellStyle name="Normal 9 3 6 3" xfId="5720" xr:uid="{00000000-0005-0000-0000-00003C200000}"/>
    <cellStyle name="Normal 9 3 6 3 2" xfId="14149" xr:uid="{DE9ECB03-239B-4D87-8CA6-A387F5F9BE0A}"/>
    <cellStyle name="Normal 9 3 6 3 3" xfId="22577" xr:uid="{42B9EDF1-35ED-4AD8-97DE-56662BE336CF}"/>
    <cellStyle name="Normal 9 3 6 4" xfId="9931" xr:uid="{F89C0D2F-6E43-4279-B8CA-F865457926D8}"/>
    <cellStyle name="Normal 9 3 6 5" xfId="18360" xr:uid="{4206E61F-7B40-47E0-86AF-0EF50011D345}"/>
    <cellStyle name="Normal 9 3 7" xfId="1824" xr:uid="{00000000-0005-0000-0000-00003D200000}"/>
    <cellStyle name="Normal 9 3 7 2" xfId="4054" xr:uid="{00000000-0005-0000-0000-00003E200000}"/>
    <cellStyle name="Normal 9 3 7 2 2" xfId="8278" xr:uid="{00000000-0005-0000-0000-00003F200000}"/>
    <cellStyle name="Normal 9 3 7 2 2 2" xfId="16707" xr:uid="{C038C309-09A4-452E-AFEA-C306AADB51CF}"/>
    <cellStyle name="Normal 9 3 7 2 2 3" xfId="25135" xr:uid="{35235769-6A50-4AE8-9CC0-F7F8BAB3818A}"/>
    <cellStyle name="Normal 9 3 7 2 3" xfId="12489" xr:uid="{2F67185A-8B61-481E-B116-6B591B8F5BAA}"/>
    <cellStyle name="Normal 9 3 7 2 4" xfId="20918" xr:uid="{C96CEAF3-010E-43DF-8F19-D650C6998125}"/>
    <cellStyle name="Normal 9 3 7 3" xfId="6133" xr:uid="{00000000-0005-0000-0000-000040200000}"/>
    <cellStyle name="Normal 9 3 7 3 2" xfId="14562" xr:uid="{53C516C9-F2B3-409F-A6E0-DB8CE4EF6685}"/>
    <cellStyle name="Normal 9 3 7 3 3" xfId="22990" xr:uid="{9B095C21-75F1-43A6-93DA-876C805F2F66}"/>
    <cellStyle name="Normal 9 3 7 4" xfId="10344" xr:uid="{827990FF-4B43-4492-80D6-535FA87EE30C}"/>
    <cellStyle name="Normal 9 3 7 5" xfId="18773" xr:uid="{25D8E43F-9E62-4719-8166-203BF65BED91}"/>
    <cellStyle name="Normal 9 3 8" xfId="2238" xr:uid="{00000000-0005-0000-0000-000041200000}"/>
    <cellStyle name="Normal 9 3 8 2" xfId="4467" xr:uid="{00000000-0005-0000-0000-000042200000}"/>
    <cellStyle name="Normal 9 3 8 2 2" xfId="8691" xr:uid="{00000000-0005-0000-0000-000043200000}"/>
    <cellStyle name="Normal 9 3 8 2 2 2" xfId="17120" xr:uid="{5F06985E-E71F-480A-85BD-F5EC55A0F81E}"/>
    <cellStyle name="Normal 9 3 8 2 2 3" xfId="25548" xr:uid="{18A874B1-44FE-4D77-90AE-A1C5BA2A7A60}"/>
    <cellStyle name="Normal 9 3 8 2 3" xfId="12902" xr:uid="{58290154-FDDE-4A76-B383-0FF7E1E4C19E}"/>
    <cellStyle name="Normal 9 3 8 2 4" xfId="21331" xr:uid="{F595D8E9-CEEA-4239-8F16-84858294E560}"/>
    <cellStyle name="Normal 9 3 8 3" xfId="6546" xr:uid="{00000000-0005-0000-0000-000044200000}"/>
    <cellStyle name="Normal 9 3 8 3 2" xfId="14975" xr:uid="{AE21ED01-080A-4F07-BE73-8FF6D590E53D}"/>
    <cellStyle name="Normal 9 3 8 3 3" xfId="23403" xr:uid="{03351E2A-B7A2-47DA-AA4B-C12DC946AD36}"/>
    <cellStyle name="Normal 9 3 8 4" xfId="10757" xr:uid="{BC12C465-BB55-4641-B814-95E98A5616C7}"/>
    <cellStyle name="Normal 9 3 8 5" xfId="19186" xr:uid="{F713BF56-69EA-479E-A942-74B4462256FE}"/>
    <cellStyle name="Normal 9 3 9" xfId="2674" xr:uid="{00000000-0005-0000-0000-000045200000}"/>
    <cellStyle name="Normal 9 3 9 2" xfId="6959" xr:uid="{00000000-0005-0000-0000-000046200000}"/>
    <cellStyle name="Normal 9 3 9 2 2" xfId="15388" xr:uid="{10FFFFCC-12BF-4013-A58C-8C3640BDFC2B}"/>
    <cellStyle name="Normal 9 3 9 2 3" xfId="23816" xr:uid="{2C814EAC-FB2D-4FC8-AA0C-91AAF0BABE12}"/>
    <cellStyle name="Normal 9 3 9 3" xfId="11170" xr:uid="{41DE0EBB-1EE3-42DB-BB97-2D9A89435490}"/>
    <cellStyle name="Normal 9 3 9 4" xfId="19599" xr:uid="{3C5A3F0A-4C3A-42A7-95F3-7EEB759955D5}"/>
    <cellStyle name="Normal 9 4" xfId="535" xr:uid="{00000000-0005-0000-0000-000047200000}"/>
    <cellStyle name="Normal 9 4 2" xfId="1003" xr:uid="{00000000-0005-0000-0000-000048200000}"/>
    <cellStyle name="Normal 9 5" xfId="536" xr:uid="{00000000-0005-0000-0000-000049200000}"/>
    <cellStyle name="Normal 9 5 10" xfId="17542" xr:uid="{32181CE8-A273-468A-BC20-527742EBEFF4}"/>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2 2 2" xfId="15890" xr:uid="{C7C1F97F-7387-45FE-A463-F51BDD3CB31C}"/>
    <cellStyle name="Normal 9 5 2 2 2 2 3" xfId="24318" xr:uid="{8D967498-2859-468A-B967-E451A69A3A67}"/>
    <cellStyle name="Normal 9 5 2 2 2 3" xfId="11672" xr:uid="{B0143845-7717-4F19-A4A6-480FA54B3E9A}"/>
    <cellStyle name="Normal 9 5 2 2 2 4" xfId="20101" xr:uid="{1B10E5B7-CA6C-472F-B1D5-3FE4FD04A218}"/>
    <cellStyle name="Normal 9 5 2 2 3" xfId="5316" xr:uid="{00000000-0005-0000-0000-00004E200000}"/>
    <cellStyle name="Normal 9 5 2 2 3 2" xfId="13745" xr:uid="{CC86CD73-DBD8-41D5-9E12-25F6063F2042}"/>
    <cellStyle name="Normal 9 5 2 2 3 3" xfId="22173" xr:uid="{B2018F87-6DC0-4D04-B6DE-94F9872F4835}"/>
    <cellStyle name="Normal 9 5 2 2 4" xfId="9527" xr:uid="{2D1C3672-6071-4E66-BC29-850BB4F411AA}"/>
    <cellStyle name="Normal 9 5 2 2 5" xfId="17956" xr:uid="{58DF4082-B6AF-4AAE-A259-55176FBB997C}"/>
    <cellStyle name="Normal 9 5 2 3" xfId="1420" xr:uid="{00000000-0005-0000-0000-00004F200000}"/>
    <cellStyle name="Normal 9 5 2 3 2" xfId="3650" xr:uid="{00000000-0005-0000-0000-000050200000}"/>
    <cellStyle name="Normal 9 5 2 3 2 2" xfId="7874" xr:uid="{00000000-0005-0000-0000-000051200000}"/>
    <cellStyle name="Normal 9 5 2 3 2 2 2" xfId="16303" xr:uid="{202BB10E-3AFA-425E-9A7F-A9B9473EA3CC}"/>
    <cellStyle name="Normal 9 5 2 3 2 2 3" xfId="24731" xr:uid="{522CA623-9E75-44F2-B8C0-1855345603A4}"/>
    <cellStyle name="Normal 9 5 2 3 2 3" xfId="12085" xr:uid="{E4C7C767-23FF-4FEF-82B9-0A75AF4363C9}"/>
    <cellStyle name="Normal 9 5 2 3 2 4" xfId="20514" xr:uid="{9FB8D513-2620-405F-8BE5-DE6905792525}"/>
    <cellStyle name="Normal 9 5 2 3 3" xfId="5729" xr:uid="{00000000-0005-0000-0000-000052200000}"/>
    <cellStyle name="Normal 9 5 2 3 3 2" xfId="14158" xr:uid="{9900E0A1-DD63-4690-938F-8684B77AD04B}"/>
    <cellStyle name="Normal 9 5 2 3 3 3" xfId="22586" xr:uid="{2208F9F3-B615-44C6-AA78-87AFFCE4CB5E}"/>
    <cellStyle name="Normal 9 5 2 3 4" xfId="9940" xr:uid="{1927FBFF-D645-479A-A7C4-D3961641CEAF}"/>
    <cellStyle name="Normal 9 5 2 3 5" xfId="18369" xr:uid="{A1E5A8D5-297E-4499-BC09-EA667F0CD47A}"/>
    <cellStyle name="Normal 9 5 2 4" xfId="1833" xr:uid="{00000000-0005-0000-0000-000053200000}"/>
    <cellStyle name="Normal 9 5 2 4 2" xfId="4063" xr:uid="{00000000-0005-0000-0000-000054200000}"/>
    <cellStyle name="Normal 9 5 2 4 2 2" xfId="8287" xr:uid="{00000000-0005-0000-0000-000055200000}"/>
    <cellStyle name="Normal 9 5 2 4 2 2 2" xfId="16716" xr:uid="{EB957323-5F55-4276-9346-42D23D4A76CA}"/>
    <cellStyle name="Normal 9 5 2 4 2 2 3" xfId="25144" xr:uid="{08FF15D3-DD74-4967-B8B5-5F5FDC6B7D1A}"/>
    <cellStyle name="Normal 9 5 2 4 2 3" xfId="12498" xr:uid="{9A1EC62B-649F-4D81-B5A8-3FA9133E2F37}"/>
    <cellStyle name="Normal 9 5 2 4 2 4" xfId="20927" xr:uid="{0BB9D552-7689-4414-8E93-2370659CE404}"/>
    <cellStyle name="Normal 9 5 2 4 3" xfId="6142" xr:uid="{00000000-0005-0000-0000-000056200000}"/>
    <cellStyle name="Normal 9 5 2 4 3 2" xfId="14571" xr:uid="{661F4AAA-5D82-46CF-8C1F-5E89FA132F75}"/>
    <cellStyle name="Normal 9 5 2 4 3 3" xfId="22999" xr:uid="{6383E8A7-E93E-4AFC-9223-3AE707136D71}"/>
    <cellStyle name="Normal 9 5 2 4 4" xfId="10353" xr:uid="{A81011D4-4D83-4695-A5AC-44FF66B188D2}"/>
    <cellStyle name="Normal 9 5 2 4 5" xfId="18782" xr:uid="{C766B532-5802-482E-891A-1F5E3883BAE4}"/>
    <cellStyle name="Normal 9 5 2 5" xfId="2247" xr:uid="{00000000-0005-0000-0000-000057200000}"/>
    <cellStyle name="Normal 9 5 2 5 2" xfId="4476" xr:uid="{00000000-0005-0000-0000-000058200000}"/>
    <cellStyle name="Normal 9 5 2 5 2 2" xfId="8700" xr:uid="{00000000-0005-0000-0000-000059200000}"/>
    <cellStyle name="Normal 9 5 2 5 2 2 2" xfId="17129" xr:uid="{1C131EBD-FA99-46B0-AC90-00F46B275B24}"/>
    <cellStyle name="Normal 9 5 2 5 2 2 3" xfId="25557" xr:uid="{B17631CC-4B6F-4E72-837B-DB8E87603270}"/>
    <cellStyle name="Normal 9 5 2 5 2 3" xfId="12911" xr:uid="{EA1B77A4-0368-475B-8022-7047A0272871}"/>
    <cellStyle name="Normal 9 5 2 5 2 4" xfId="21340" xr:uid="{6D452151-CD3C-455D-A7EE-C0882C98A480}"/>
    <cellStyle name="Normal 9 5 2 5 3" xfId="6555" xr:uid="{00000000-0005-0000-0000-00005A200000}"/>
    <cellStyle name="Normal 9 5 2 5 3 2" xfId="14984" xr:uid="{918971ED-80A0-4530-831A-9C96ABF0A81A}"/>
    <cellStyle name="Normal 9 5 2 5 3 3" xfId="23412" xr:uid="{C8D898CA-9250-4ABB-9F24-520613D125B3}"/>
    <cellStyle name="Normal 9 5 2 5 4" xfId="10766" xr:uid="{50EE69F8-A417-4184-95AD-AD42330A89D6}"/>
    <cellStyle name="Normal 9 5 2 5 5" xfId="19195" xr:uid="{7FB40D50-7FAE-4BB3-8E4C-1EA29278A998}"/>
    <cellStyle name="Normal 9 5 2 6" xfId="2683" xr:uid="{00000000-0005-0000-0000-00005B200000}"/>
    <cellStyle name="Normal 9 5 2 6 2" xfId="6968" xr:uid="{00000000-0005-0000-0000-00005C200000}"/>
    <cellStyle name="Normal 9 5 2 6 2 2" xfId="15397" xr:uid="{078C4503-D8D0-4B6D-85BC-FF05E6DAC646}"/>
    <cellStyle name="Normal 9 5 2 6 2 3" xfId="23825" xr:uid="{C206DD70-D0CE-49B3-9B31-4FEF59BA7B5D}"/>
    <cellStyle name="Normal 9 5 2 6 3" xfId="11179" xr:uid="{CAFFE400-8641-4D4C-BA82-9F976F190B73}"/>
    <cellStyle name="Normal 9 5 2 6 4" xfId="19608" xr:uid="{51256A2A-36A9-4384-853E-41365E0A8F54}"/>
    <cellStyle name="Normal 9 5 2 7" xfId="4903" xr:uid="{00000000-0005-0000-0000-00005D200000}"/>
    <cellStyle name="Normal 9 5 2 7 2" xfId="13332" xr:uid="{ADE63721-10B4-4976-9E24-5EDC61569B2F}"/>
    <cellStyle name="Normal 9 5 2 7 3" xfId="21760" xr:uid="{D2DA718A-F03C-45BB-BF9A-8093561C3683}"/>
    <cellStyle name="Normal 9 5 2 8" xfId="9114" xr:uid="{E4C778B3-B965-47E7-ACF3-F76B86417427}"/>
    <cellStyle name="Normal 9 5 2 9" xfId="17543" xr:uid="{E2DCA1A3-064B-4A39-945E-26B084D3DF0B}"/>
    <cellStyle name="Normal 9 5 3" xfId="1004" xr:uid="{00000000-0005-0000-0000-00005E200000}"/>
    <cellStyle name="Normal 9 5 3 2" xfId="3236" xr:uid="{00000000-0005-0000-0000-00005F200000}"/>
    <cellStyle name="Normal 9 5 3 2 2" xfId="7460" xr:uid="{00000000-0005-0000-0000-000060200000}"/>
    <cellStyle name="Normal 9 5 3 2 2 2" xfId="15889" xr:uid="{C9683590-B34F-4803-969B-D553A905B612}"/>
    <cellStyle name="Normal 9 5 3 2 2 3" xfId="24317" xr:uid="{9110CE5F-9703-46C4-A724-87F8B9C1B0C3}"/>
    <cellStyle name="Normal 9 5 3 2 3" xfId="11671" xr:uid="{0F8997C1-79C9-4645-B58D-1F68AF158962}"/>
    <cellStyle name="Normal 9 5 3 2 4" xfId="20100" xr:uid="{1A879FB2-AE56-4AD4-8BBE-281C48EFAEA5}"/>
    <cellStyle name="Normal 9 5 3 3" xfId="5315" xr:uid="{00000000-0005-0000-0000-000061200000}"/>
    <cellStyle name="Normal 9 5 3 3 2" xfId="13744" xr:uid="{1049775F-13BB-4442-A925-79BCAC8A2FF5}"/>
    <cellStyle name="Normal 9 5 3 3 3" xfId="22172" xr:uid="{530245A2-78A2-4CF3-BD40-B1AD9BD46BB0}"/>
    <cellStyle name="Normal 9 5 3 4" xfId="9526" xr:uid="{C50C764F-AB6C-45FC-85F3-287DC12C886D}"/>
    <cellStyle name="Normal 9 5 3 5" xfId="17955" xr:uid="{ACF4876A-D938-402F-B72D-6809140D71EE}"/>
    <cellStyle name="Normal 9 5 4" xfId="1419" xr:uid="{00000000-0005-0000-0000-000062200000}"/>
    <cellStyle name="Normal 9 5 4 2" xfId="3649" xr:uid="{00000000-0005-0000-0000-000063200000}"/>
    <cellStyle name="Normal 9 5 4 2 2" xfId="7873" xr:uid="{00000000-0005-0000-0000-000064200000}"/>
    <cellStyle name="Normal 9 5 4 2 2 2" xfId="16302" xr:uid="{041766D3-589E-44C9-94F3-9FB908BD86F1}"/>
    <cellStyle name="Normal 9 5 4 2 2 3" xfId="24730" xr:uid="{DDB29190-4A5F-4559-8A99-61BBBFEA9C26}"/>
    <cellStyle name="Normal 9 5 4 2 3" xfId="12084" xr:uid="{80883524-198E-4F5A-B21F-31B64450A3F5}"/>
    <cellStyle name="Normal 9 5 4 2 4" xfId="20513" xr:uid="{11F0C24D-FACE-495E-82DA-1463684DC847}"/>
    <cellStyle name="Normal 9 5 4 3" xfId="5728" xr:uid="{00000000-0005-0000-0000-000065200000}"/>
    <cellStyle name="Normal 9 5 4 3 2" xfId="14157" xr:uid="{1D13EA6A-B24C-487E-8F1C-431F9368D2AF}"/>
    <cellStyle name="Normal 9 5 4 3 3" xfId="22585" xr:uid="{6A7DF13A-0D19-4FAE-AAA7-E9E9497AFA66}"/>
    <cellStyle name="Normal 9 5 4 4" xfId="9939" xr:uid="{5A88D973-A95F-47EF-8ED5-DAED015B47E7}"/>
    <cellStyle name="Normal 9 5 4 5" xfId="18368" xr:uid="{C595C644-68EE-4FC7-BD96-17FFD6656B5F}"/>
    <cellStyle name="Normal 9 5 5" xfId="1832" xr:uid="{00000000-0005-0000-0000-000066200000}"/>
    <cellStyle name="Normal 9 5 5 2" xfId="4062" xr:uid="{00000000-0005-0000-0000-000067200000}"/>
    <cellStyle name="Normal 9 5 5 2 2" xfId="8286" xr:uid="{00000000-0005-0000-0000-000068200000}"/>
    <cellStyle name="Normal 9 5 5 2 2 2" xfId="16715" xr:uid="{0A40C86C-DC0B-4010-B320-738B8F3C3DE3}"/>
    <cellStyle name="Normal 9 5 5 2 2 3" xfId="25143" xr:uid="{D5BB1175-594D-4B25-AF8F-160F869EEA6C}"/>
    <cellStyle name="Normal 9 5 5 2 3" xfId="12497" xr:uid="{B16AECD0-9E1D-427A-8096-705877CD787F}"/>
    <cellStyle name="Normal 9 5 5 2 4" xfId="20926" xr:uid="{1074A1FE-1DE1-4721-A708-9C81BCB69621}"/>
    <cellStyle name="Normal 9 5 5 3" xfId="6141" xr:uid="{00000000-0005-0000-0000-000069200000}"/>
    <cellStyle name="Normal 9 5 5 3 2" xfId="14570" xr:uid="{D2626D07-82AB-4480-BD0F-C5180165FA2A}"/>
    <cellStyle name="Normal 9 5 5 3 3" xfId="22998" xr:uid="{59030826-747D-46A1-AAD8-354666342402}"/>
    <cellStyle name="Normal 9 5 5 4" xfId="10352" xr:uid="{389D8055-A9FE-4953-A682-BE18DC06692C}"/>
    <cellStyle name="Normal 9 5 5 5" xfId="18781" xr:uid="{340AF23E-859A-4917-A67B-E254A91D2542}"/>
    <cellStyle name="Normal 9 5 6" xfId="2246" xr:uid="{00000000-0005-0000-0000-00006A200000}"/>
    <cellStyle name="Normal 9 5 6 2" xfId="4475" xr:uid="{00000000-0005-0000-0000-00006B200000}"/>
    <cellStyle name="Normal 9 5 6 2 2" xfId="8699" xr:uid="{00000000-0005-0000-0000-00006C200000}"/>
    <cellStyle name="Normal 9 5 6 2 2 2" xfId="17128" xr:uid="{CA2F9794-59A0-4B21-9249-B1C1D82E20EE}"/>
    <cellStyle name="Normal 9 5 6 2 2 3" xfId="25556" xr:uid="{0350C7CD-5F22-4757-B25B-0D21D6280AE7}"/>
    <cellStyle name="Normal 9 5 6 2 3" xfId="12910" xr:uid="{85202FE5-03B8-45C2-8B34-546DA0E39F57}"/>
    <cellStyle name="Normal 9 5 6 2 4" xfId="21339" xr:uid="{068FD453-4C19-43BA-B653-E8FF94055551}"/>
    <cellStyle name="Normal 9 5 6 3" xfId="6554" xr:uid="{00000000-0005-0000-0000-00006D200000}"/>
    <cellStyle name="Normal 9 5 6 3 2" xfId="14983" xr:uid="{94A989B3-7866-4EE6-B64C-ED95E98E011E}"/>
    <cellStyle name="Normal 9 5 6 3 3" xfId="23411" xr:uid="{A8B5AB67-91FF-4268-A541-E53585F40FCA}"/>
    <cellStyle name="Normal 9 5 6 4" xfId="10765" xr:uid="{0CEE3923-17BB-4D23-B897-B7CAD301F668}"/>
    <cellStyle name="Normal 9 5 6 5" xfId="19194" xr:uid="{C9AC4CC2-E910-4D4A-9D40-571AA2A54F04}"/>
    <cellStyle name="Normal 9 5 7" xfId="2682" xr:uid="{00000000-0005-0000-0000-00006E200000}"/>
    <cellStyle name="Normal 9 5 7 2" xfId="6967" xr:uid="{00000000-0005-0000-0000-00006F200000}"/>
    <cellStyle name="Normal 9 5 7 2 2" xfId="15396" xr:uid="{6F22B313-6536-4FFD-8C0F-149FFC78ECE9}"/>
    <cellStyle name="Normal 9 5 7 2 3" xfId="23824" xr:uid="{D6BECA5B-ACEC-41AF-8817-D435D03BC033}"/>
    <cellStyle name="Normal 9 5 7 3" xfId="11178" xr:uid="{C6BBF174-3088-474F-8755-C2713F99DB06}"/>
    <cellStyle name="Normal 9 5 7 4" xfId="19607" xr:uid="{04A52BBE-7083-4907-B3FA-467F3AFCDCA6}"/>
    <cellStyle name="Normal 9 5 8" xfId="4902" xr:uid="{00000000-0005-0000-0000-000070200000}"/>
    <cellStyle name="Normal 9 5 8 2" xfId="13331" xr:uid="{4AEFD697-31ED-4DF4-9608-47CD40A544C7}"/>
    <cellStyle name="Normal 9 5 8 3" xfId="21759" xr:uid="{D359251B-BD47-4D56-8920-87F219BF618A}"/>
    <cellStyle name="Normal 9 5 9" xfId="9113" xr:uid="{E98D4ECA-7167-4627-ABC8-4221612C2B12}"/>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2 2 2" xfId="15891" xr:uid="{BAA08DF5-B27C-43E9-8F00-D3F355F9D5E2}"/>
    <cellStyle name="Normal 9 6 2 2 2 3" xfId="24319" xr:uid="{C7E90762-40FC-44F9-B2D6-08944E38FA98}"/>
    <cellStyle name="Normal 9 6 2 2 3" xfId="11673" xr:uid="{1AFD3A57-66B5-4CFC-A3D9-A873ED663A1A}"/>
    <cellStyle name="Normal 9 6 2 2 4" xfId="20102" xr:uid="{271ED8A3-75B4-485F-A00B-791DFB683C6E}"/>
    <cellStyle name="Normal 9 6 2 3" xfId="5317" xr:uid="{00000000-0005-0000-0000-000075200000}"/>
    <cellStyle name="Normal 9 6 2 3 2" xfId="13746" xr:uid="{11F7E559-CFEC-4160-A1AF-F918483D79D8}"/>
    <cellStyle name="Normal 9 6 2 3 3" xfId="22174" xr:uid="{7CE1C007-D42E-4EBF-8E24-85465D906C0A}"/>
    <cellStyle name="Normal 9 6 2 4" xfId="9528" xr:uid="{8DEF90D0-2EA8-4236-89A4-56FA0C429774}"/>
    <cellStyle name="Normal 9 6 2 5" xfId="17957" xr:uid="{880521C5-A579-430A-B4D0-8B752B4BBD7D}"/>
    <cellStyle name="Normal 9 6 3" xfId="1421" xr:uid="{00000000-0005-0000-0000-000076200000}"/>
    <cellStyle name="Normal 9 6 3 2" xfId="3651" xr:uid="{00000000-0005-0000-0000-000077200000}"/>
    <cellStyle name="Normal 9 6 3 2 2" xfId="7875" xr:uid="{00000000-0005-0000-0000-000078200000}"/>
    <cellStyle name="Normal 9 6 3 2 2 2" xfId="16304" xr:uid="{932C4570-BBA9-4959-90AD-8DE445D228FF}"/>
    <cellStyle name="Normal 9 6 3 2 2 3" xfId="24732" xr:uid="{0E58BAC7-B3D4-42FD-A256-AFB41DEC5C59}"/>
    <cellStyle name="Normal 9 6 3 2 3" xfId="12086" xr:uid="{CF1B14B1-6B2A-4DFE-8ACC-F0CA73BB6224}"/>
    <cellStyle name="Normal 9 6 3 2 4" xfId="20515" xr:uid="{7A0E6FDC-29DA-4589-BD1D-BEE112F8AE09}"/>
    <cellStyle name="Normal 9 6 3 3" xfId="5730" xr:uid="{00000000-0005-0000-0000-000079200000}"/>
    <cellStyle name="Normal 9 6 3 3 2" xfId="14159" xr:uid="{60447043-8F9F-4D94-ACFB-3CE267BA082F}"/>
    <cellStyle name="Normal 9 6 3 3 3" xfId="22587" xr:uid="{591FE2C2-86BA-4A11-AA07-6DADB3B224B2}"/>
    <cellStyle name="Normal 9 6 3 4" xfId="9941" xr:uid="{6F0BDE55-4386-4CA0-9B2F-11D24248B0A9}"/>
    <cellStyle name="Normal 9 6 3 5" xfId="18370" xr:uid="{B359926B-7E12-406E-AD07-CB9D1818D621}"/>
    <cellStyle name="Normal 9 6 4" xfId="1834" xr:uid="{00000000-0005-0000-0000-00007A200000}"/>
    <cellStyle name="Normal 9 6 4 2" xfId="4064" xr:uid="{00000000-0005-0000-0000-00007B200000}"/>
    <cellStyle name="Normal 9 6 4 2 2" xfId="8288" xr:uid="{00000000-0005-0000-0000-00007C200000}"/>
    <cellStyle name="Normal 9 6 4 2 2 2" xfId="16717" xr:uid="{3FFCFBEA-CBA4-4CA7-844D-50B73A080D18}"/>
    <cellStyle name="Normal 9 6 4 2 2 3" xfId="25145" xr:uid="{14773061-B383-447D-BED7-96A82DDD7580}"/>
    <cellStyle name="Normal 9 6 4 2 3" xfId="12499" xr:uid="{CDAAB708-09D8-4B9A-85AB-801627B11599}"/>
    <cellStyle name="Normal 9 6 4 2 4" xfId="20928" xr:uid="{4619D626-3B9F-4466-B6F1-169361E738D7}"/>
    <cellStyle name="Normal 9 6 4 3" xfId="6143" xr:uid="{00000000-0005-0000-0000-00007D200000}"/>
    <cellStyle name="Normal 9 6 4 3 2" xfId="14572" xr:uid="{10EE2215-5067-4BF0-B479-F6EEB52924C5}"/>
    <cellStyle name="Normal 9 6 4 3 3" xfId="23000" xr:uid="{D5E2A34D-778A-431E-8F17-C282AB5E0AA2}"/>
    <cellStyle name="Normal 9 6 4 4" xfId="10354" xr:uid="{3E0FD1EE-B544-4C4C-A0E2-AD63B92B2FB6}"/>
    <cellStyle name="Normal 9 6 4 5" xfId="18783" xr:uid="{B554C177-0EB0-436F-B4B3-88114FE8F55F}"/>
    <cellStyle name="Normal 9 6 5" xfId="2248" xr:uid="{00000000-0005-0000-0000-00007E200000}"/>
    <cellStyle name="Normal 9 6 5 2" xfId="4477" xr:uid="{00000000-0005-0000-0000-00007F200000}"/>
    <cellStyle name="Normal 9 6 5 2 2" xfId="8701" xr:uid="{00000000-0005-0000-0000-000080200000}"/>
    <cellStyle name="Normal 9 6 5 2 2 2" xfId="17130" xr:uid="{3A14C611-C07A-45CE-94A8-AF9D9EB4D09C}"/>
    <cellStyle name="Normal 9 6 5 2 2 3" xfId="25558" xr:uid="{BC7EB741-AFD2-48D6-BE31-5D6F4BC943B0}"/>
    <cellStyle name="Normal 9 6 5 2 3" xfId="12912" xr:uid="{30707B51-FA4E-41DC-BB15-42FB4071AEF9}"/>
    <cellStyle name="Normal 9 6 5 2 4" xfId="21341" xr:uid="{1A7FC367-E160-492A-8037-F4840872050C}"/>
    <cellStyle name="Normal 9 6 5 3" xfId="6556" xr:uid="{00000000-0005-0000-0000-000081200000}"/>
    <cellStyle name="Normal 9 6 5 3 2" xfId="14985" xr:uid="{1EC12D67-9F75-4083-A6EC-B98F3DB0374C}"/>
    <cellStyle name="Normal 9 6 5 3 3" xfId="23413" xr:uid="{F99FFCA3-0040-45AE-B80A-9B7194C82F7D}"/>
    <cellStyle name="Normal 9 6 5 4" xfId="10767" xr:uid="{450051C3-4198-4518-8FD3-5AF912138DD0}"/>
    <cellStyle name="Normal 9 6 5 5" xfId="19196" xr:uid="{75A78302-E428-4B40-AAE6-6994E8A35B4F}"/>
    <cellStyle name="Normal 9 6 6" xfId="2684" xr:uid="{00000000-0005-0000-0000-000082200000}"/>
    <cellStyle name="Normal 9 6 6 2" xfId="6969" xr:uid="{00000000-0005-0000-0000-000083200000}"/>
    <cellStyle name="Normal 9 6 6 2 2" xfId="15398" xr:uid="{113BB63A-8063-441B-8584-49C244138C5D}"/>
    <cellStyle name="Normal 9 6 6 2 3" xfId="23826" xr:uid="{E3630FDB-41F9-49F6-98AB-D01A43800494}"/>
    <cellStyle name="Normal 9 6 6 3" xfId="11180" xr:uid="{1A922BD3-1E0D-4376-8016-71956DE33BE7}"/>
    <cellStyle name="Normal 9 6 6 4" xfId="19609" xr:uid="{BA7A6AD0-178B-4823-97EA-C60D56C6C4FB}"/>
    <cellStyle name="Normal 9 6 7" xfId="4904" xr:uid="{00000000-0005-0000-0000-000084200000}"/>
    <cellStyle name="Normal 9 6 7 2" xfId="13333" xr:uid="{0D3E6573-B30C-4185-93B3-F79D2A7CA2DA}"/>
    <cellStyle name="Normal 9 6 7 3" xfId="21761" xr:uid="{8907FAA4-2B4F-4893-B55F-C0D8817CE9EC}"/>
    <cellStyle name="Normal 9 6 8" xfId="9115" xr:uid="{FA7AF462-5918-4A61-89F7-09D3A0B07D01}"/>
    <cellStyle name="Normal 9 6 9" xfId="17544" xr:uid="{0D304BF4-D194-4D6B-B31C-C54EED3579EA}"/>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0 2 2" xfId="15479" xr:uid="{256C4A8F-A36D-42D1-B44A-26E71A5C7E2A}"/>
    <cellStyle name="Note 2 2 10 2 3" xfId="23907" xr:uid="{E1EA743B-093E-4952-B0A0-E8463CABE426}"/>
    <cellStyle name="Note 2 2 10 3" xfId="11261" xr:uid="{BEC0C566-9751-4F0E-8C58-2AEFF2BA1A3C}"/>
    <cellStyle name="Note 2 2 10 4" xfId="19690" xr:uid="{15B9A9E5-45E2-496A-817A-BE0A4B31425E}"/>
    <cellStyle name="Note 2 2 11" xfId="4905" xr:uid="{00000000-0005-0000-0000-000093200000}"/>
    <cellStyle name="Note 2 2 11 2" xfId="13334" xr:uid="{A784164F-5E80-4F4F-A53A-CFA47B9B1943}"/>
    <cellStyle name="Note 2 2 11 3" xfId="21762" xr:uid="{774B1847-F3E6-47FD-B781-C0F43761E175}"/>
    <cellStyle name="Note 2 2 12" xfId="9116" xr:uid="{46305F21-5A13-4031-999F-4B824A262FC6}"/>
    <cellStyle name="Note 2 2 13" xfId="17545" xr:uid="{EE1FEB1F-C5CB-41B6-8E48-6A94F4FB9796}"/>
    <cellStyle name="Note 2 2 2" xfId="547" xr:uid="{00000000-0005-0000-0000-000094200000}"/>
    <cellStyle name="Note 2 2 2 10" xfId="4906" xr:uid="{00000000-0005-0000-0000-000095200000}"/>
    <cellStyle name="Note 2 2 2 10 2" xfId="13335" xr:uid="{F49D0C7E-560F-4FFF-8BCF-0DC4704CB1E2}"/>
    <cellStyle name="Note 2 2 2 10 3" xfId="21763" xr:uid="{9643A394-3B4C-433C-A40B-49827C714884}"/>
    <cellStyle name="Note 2 2 2 11" xfId="9117" xr:uid="{C0E9962D-2D40-456C-89FB-04641DCAE044}"/>
    <cellStyle name="Note 2 2 2 12" xfId="17546" xr:uid="{54C3430E-7B6C-4CDB-88E3-419FDDF25074}"/>
    <cellStyle name="Note 2 2 2 2" xfId="548" xr:uid="{00000000-0005-0000-0000-000096200000}"/>
    <cellStyle name="Note 2 2 2 2 10" xfId="9118" xr:uid="{18090E03-AF87-4860-B04B-9C3037DB3B55}"/>
    <cellStyle name="Note 2 2 2 2 11" xfId="17547" xr:uid="{7D30196E-655B-454E-AB01-FFAD2CEB4D73}"/>
    <cellStyle name="Note 2 2 2 2 2" xfId="1009" xr:uid="{00000000-0005-0000-0000-000097200000}"/>
    <cellStyle name="Note 2 2 2 2 2 2" xfId="3241" xr:uid="{00000000-0005-0000-0000-000098200000}"/>
    <cellStyle name="Note 2 2 2 2 2 2 2" xfId="7465" xr:uid="{00000000-0005-0000-0000-000099200000}"/>
    <cellStyle name="Note 2 2 2 2 2 2 2 2" xfId="15894" xr:uid="{9965A87D-5143-408A-A4A3-E15000D4AB92}"/>
    <cellStyle name="Note 2 2 2 2 2 2 2 3" xfId="24322" xr:uid="{5EB9DB2F-8033-40B1-8BFD-2AA68461A4BC}"/>
    <cellStyle name="Note 2 2 2 2 2 2 3" xfId="11676" xr:uid="{F74C97A4-29E1-448D-8538-7F80FD4E2B11}"/>
    <cellStyle name="Note 2 2 2 2 2 2 4" xfId="20105" xr:uid="{49920FBD-AB36-4F1E-9E5D-5836515A3CCB}"/>
    <cellStyle name="Note 2 2 2 2 2 3" xfId="5320" xr:uid="{00000000-0005-0000-0000-00009A200000}"/>
    <cellStyle name="Note 2 2 2 2 2 3 2" xfId="13749" xr:uid="{D2A45BE3-13BD-4162-960B-A79C0263093F}"/>
    <cellStyle name="Note 2 2 2 2 2 3 3" xfId="22177" xr:uid="{F81A6E53-1837-4E24-9A6A-A26E507EECC8}"/>
    <cellStyle name="Note 2 2 2 2 2 4" xfId="9531" xr:uid="{F5E4C7DF-BD21-4429-BB28-4C9F07F7DDE4}"/>
    <cellStyle name="Note 2 2 2 2 2 5" xfId="17960" xr:uid="{A9E580CD-E963-4C36-86EE-6D78E519477A}"/>
    <cellStyle name="Note 2 2 2 2 3" xfId="1424" xr:uid="{00000000-0005-0000-0000-00009B200000}"/>
    <cellStyle name="Note 2 2 2 2 3 2" xfId="3654" xr:uid="{00000000-0005-0000-0000-00009C200000}"/>
    <cellStyle name="Note 2 2 2 2 3 2 2" xfId="7878" xr:uid="{00000000-0005-0000-0000-00009D200000}"/>
    <cellStyle name="Note 2 2 2 2 3 2 2 2" xfId="16307" xr:uid="{75D65C07-0F2E-44F0-9D74-5DBF41CADCF9}"/>
    <cellStyle name="Note 2 2 2 2 3 2 2 3" xfId="24735" xr:uid="{ECD78826-76F5-461C-BC16-6025A2457E50}"/>
    <cellStyle name="Note 2 2 2 2 3 2 3" xfId="12089" xr:uid="{4449EB96-790C-4E76-A515-E03F8A2B51E1}"/>
    <cellStyle name="Note 2 2 2 2 3 2 4" xfId="20518" xr:uid="{CB4DE707-19BC-4B40-A72F-B39F9597D04A}"/>
    <cellStyle name="Note 2 2 2 2 3 3" xfId="5733" xr:uid="{00000000-0005-0000-0000-00009E200000}"/>
    <cellStyle name="Note 2 2 2 2 3 3 2" xfId="14162" xr:uid="{00ECD613-209D-409F-9E85-1E72054595E6}"/>
    <cellStyle name="Note 2 2 2 2 3 3 3" xfId="22590" xr:uid="{9121D4F4-1F2D-4E2F-ACB1-BAE300F3292B}"/>
    <cellStyle name="Note 2 2 2 2 3 4" xfId="9944" xr:uid="{B193765E-EA4C-4BDC-9316-608C01B4DD18}"/>
    <cellStyle name="Note 2 2 2 2 3 5" xfId="18373" xr:uid="{4D5E6E2B-57F7-4EB3-A750-3525DAF61C2C}"/>
    <cellStyle name="Note 2 2 2 2 4" xfId="1838" xr:uid="{00000000-0005-0000-0000-00009F200000}"/>
    <cellStyle name="Note 2 2 2 2 4 2" xfId="4067" xr:uid="{00000000-0005-0000-0000-0000A0200000}"/>
    <cellStyle name="Note 2 2 2 2 4 2 2" xfId="8291" xr:uid="{00000000-0005-0000-0000-0000A1200000}"/>
    <cellStyle name="Note 2 2 2 2 4 2 2 2" xfId="16720" xr:uid="{EB97F2C2-C48A-43BE-A6E7-56D39C6C7388}"/>
    <cellStyle name="Note 2 2 2 2 4 2 2 3" xfId="25148" xr:uid="{21307ACC-3373-48AA-BE8F-90099A81F2C2}"/>
    <cellStyle name="Note 2 2 2 2 4 2 3" xfId="12502" xr:uid="{FB5607BB-3671-4DA2-890E-05FC6E9F31D3}"/>
    <cellStyle name="Note 2 2 2 2 4 2 4" xfId="20931" xr:uid="{6B1DE8A3-B4EC-4EFA-842B-463D7C3199E8}"/>
    <cellStyle name="Note 2 2 2 2 4 3" xfId="6146" xr:uid="{00000000-0005-0000-0000-0000A2200000}"/>
    <cellStyle name="Note 2 2 2 2 4 3 2" xfId="14575" xr:uid="{3F9385D0-9FF8-471D-9FEC-478A07F83931}"/>
    <cellStyle name="Note 2 2 2 2 4 3 3" xfId="23003" xr:uid="{27E40C8D-2E4D-4D55-AB7E-5D624E2C29DF}"/>
    <cellStyle name="Note 2 2 2 2 4 4" xfId="10357" xr:uid="{1C20D254-999F-4F8C-BA5B-8ABA8C5CB313}"/>
    <cellStyle name="Note 2 2 2 2 4 5" xfId="18786" xr:uid="{15CC84A7-72DA-463F-8EB3-0CC9422F2971}"/>
    <cellStyle name="Note 2 2 2 2 5" xfId="2251" xr:uid="{00000000-0005-0000-0000-0000A3200000}"/>
    <cellStyle name="Note 2 2 2 2 5 2" xfId="4480" xr:uid="{00000000-0005-0000-0000-0000A4200000}"/>
    <cellStyle name="Note 2 2 2 2 5 2 2" xfId="8704" xr:uid="{00000000-0005-0000-0000-0000A5200000}"/>
    <cellStyle name="Note 2 2 2 2 5 2 2 2" xfId="17133" xr:uid="{68266D80-5C29-4C4D-8098-C319300DD943}"/>
    <cellStyle name="Note 2 2 2 2 5 2 2 3" xfId="25561" xr:uid="{F99D2172-0F89-4826-82A3-55E6E175526F}"/>
    <cellStyle name="Note 2 2 2 2 5 2 3" xfId="12915" xr:uid="{B78F6D7C-EFC7-404C-B8D8-59B7A3366BCB}"/>
    <cellStyle name="Note 2 2 2 2 5 2 4" xfId="21344" xr:uid="{CE49717A-520A-469D-83AD-CF8D6A8127F8}"/>
    <cellStyle name="Note 2 2 2 2 5 3" xfId="6559" xr:uid="{00000000-0005-0000-0000-0000A6200000}"/>
    <cellStyle name="Note 2 2 2 2 5 3 2" xfId="14988" xr:uid="{07DC80A5-38F6-403B-B681-C23CB24FC78C}"/>
    <cellStyle name="Note 2 2 2 2 5 3 3" xfId="23416" xr:uid="{67C84DA8-FD53-469A-A12A-96A811EA1F12}"/>
    <cellStyle name="Note 2 2 2 2 5 4" xfId="10770" xr:uid="{4DEECD7E-338A-4A05-8BBD-F69D70E594D3}"/>
    <cellStyle name="Note 2 2 2 2 5 5" xfId="19199" xr:uid="{A2EC29D8-DEA6-47AF-A9F0-CD167C94409D}"/>
    <cellStyle name="Note 2 2 2 2 6" xfId="2687" xr:uid="{00000000-0005-0000-0000-0000A7200000}"/>
    <cellStyle name="Note 2 2 2 2 6 2" xfId="6972" xr:uid="{00000000-0005-0000-0000-0000A8200000}"/>
    <cellStyle name="Note 2 2 2 2 6 2 2" xfId="15401" xr:uid="{F6CCDD97-5320-489E-9234-005EB8E4EF1C}"/>
    <cellStyle name="Note 2 2 2 2 6 2 3" xfId="23829" xr:uid="{7DB4786D-E8E7-4D81-9123-91851C74A650}"/>
    <cellStyle name="Note 2 2 2 2 6 3" xfId="11183" xr:uid="{D3FDCD94-C31B-4585-AB41-C1E0BC4746EB}"/>
    <cellStyle name="Note 2 2 2 2 6 4" xfId="19612" xr:uid="{91E0971C-C8C3-47E1-BCFD-BE5D0F506131}"/>
    <cellStyle name="Note 2 2 2 2 7" xfId="2746" xr:uid="{00000000-0005-0000-0000-0000A9200000}"/>
    <cellStyle name="Note 2 2 2 2 8" xfId="2827" xr:uid="{00000000-0005-0000-0000-0000AA200000}"/>
    <cellStyle name="Note 2 2 2 2 8 2" xfId="7052" xr:uid="{00000000-0005-0000-0000-0000AB200000}"/>
    <cellStyle name="Note 2 2 2 2 8 2 2" xfId="15481" xr:uid="{484ED38D-0864-4921-B5A3-F4D91631D2A0}"/>
    <cellStyle name="Note 2 2 2 2 8 2 3" xfId="23909" xr:uid="{62311982-B52A-4327-9E83-EF9FF09BD64E}"/>
    <cellStyle name="Note 2 2 2 2 8 3" xfId="11263" xr:uid="{15D687D7-1E95-429C-8461-9C3173174849}"/>
    <cellStyle name="Note 2 2 2 2 8 4" xfId="19692" xr:uid="{3FE016DF-9615-4AE6-986E-4F0766CC16ED}"/>
    <cellStyle name="Note 2 2 2 2 9" xfId="4907" xr:uid="{00000000-0005-0000-0000-0000AC200000}"/>
    <cellStyle name="Note 2 2 2 2 9 2" xfId="13336" xr:uid="{82B513F7-DAB0-4B92-9953-FF6C58AF02B4}"/>
    <cellStyle name="Note 2 2 2 2 9 3" xfId="21764" xr:uid="{73E111E6-FB64-49E4-879A-26371E05BCD7}"/>
    <cellStyle name="Note 2 2 2 3" xfId="1008" xr:uid="{00000000-0005-0000-0000-0000AD200000}"/>
    <cellStyle name="Note 2 2 2 3 2" xfId="3240" xr:uid="{00000000-0005-0000-0000-0000AE200000}"/>
    <cellStyle name="Note 2 2 2 3 2 2" xfId="7464" xr:uid="{00000000-0005-0000-0000-0000AF200000}"/>
    <cellStyle name="Note 2 2 2 3 2 2 2" xfId="15893" xr:uid="{204A1A8B-42A2-4C80-9DE0-605D077EFF38}"/>
    <cellStyle name="Note 2 2 2 3 2 2 3" xfId="24321" xr:uid="{97502E58-69B4-4681-9FFF-AF2B0EAEF3A3}"/>
    <cellStyle name="Note 2 2 2 3 2 3" xfId="11675" xr:uid="{87032F4F-121D-44DA-996A-500F9219493E}"/>
    <cellStyle name="Note 2 2 2 3 2 4" xfId="20104" xr:uid="{3C829BD7-BCC8-4256-B16D-8B6DDE59384A}"/>
    <cellStyle name="Note 2 2 2 3 3" xfId="5319" xr:uid="{00000000-0005-0000-0000-0000B0200000}"/>
    <cellStyle name="Note 2 2 2 3 3 2" xfId="13748" xr:uid="{3461E783-7A30-4D8F-8251-515D5D9923DE}"/>
    <cellStyle name="Note 2 2 2 3 3 3" xfId="22176" xr:uid="{51B2C03F-5F92-4BD9-B926-DEE399A445E5}"/>
    <cellStyle name="Note 2 2 2 3 4" xfId="9530" xr:uid="{B45B06B3-5298-4411-914D-5482594EFB80}"/>
    <cellStyle name="Note 2 2 2 3 5" xfId="17959" xr:uid="{996389D3-D8F4-46A5-BD23-D4EE0D9FB9BA}"/>
    <cellStyle name="Note 2 2 2 4" xfId="1423" xr:uid="{00000000-0005-0000-0000-0000B1200000}"/>
    <cellStyle name="Note 2 2 2 4 2" xfId="3653" xr:uid="{00000000-0005-0000-0000-0000B2200000}"/>
    <cellStyle name="Note 2 2 2 4 2 2" xfId="7877" xr:uid="{00000000-0005-0000-0000-0000B3200000}"/>
    <cellStyle name="Note 2 2 2 4 2 2 2" xfId="16306" xr:uid="{8BBB8C3F-DC7F-4DC2-99FD-2426AA009C05}"/>
    <cellStyle name="Note 2 2 2 4 2 2 3" xfId="24734" xr:uid="{E9D4848D-DD83-471D-8E7C-35EF83A914E9}"/>
    <cellStyle name="Note 2 2 2 4 2 3" xfId="12088" xr:uid="{42B3706F-25CC-4424-BD6C-5EEFF8848A32}"/>
    <cellStyle name="Note 2 2 2 4 2 4" xfId="20517" xr:uid="{9C46EA9C-64A9-4BF8-AEE6-EBD06B9F2302}"/>
    <cellStyle name="Note 2 2 2 4 3" xfId="5732" xr:uid="{00000000-0005-0000-0000-0000B4200000}"/>
    <cellStyle name="Note 2 2 2 4 3 2" xfId="14161" xr:uid="{0454F054-0BBE-4376-9B89-16472607F80F}"/>
    <cellStyle name="Note 2 2 2 4 3 3" xfId="22589" xr:uid="{6CE588AD-2826-4D46-A2C7-B18A39AC7658}"/>
    <cellStyle name="Note 2 2 2 4 4" xfId="9943" xr:uid="{7F2EA8A4-6E78-48C8-A856-B131D31AC58D}"/>
    <cellStyle name="Note 2 2 2 4 5" xfId="18372" xr:uid="{51EE4177-B660-4081-B2AF-310C9CEF8990}"/>
    <cellStyle name="Note 2 2 2 5" xfId="1837" xr:uid="{00000000-0005-0000-0000-0000B5200000}"/>
    <cellStyle name="Note 2 2 2 5 2" xfId="4066" xr:uid="{00000000-0005-0000-0000-0000B6200000}"/>
    <cellStyle name="Note 2 2 2 5 2 2" xfId="8290" xr:uid="{00000000-0005-0000-0000-0000B7200000}"/>
    <cellStyle name="Note 2 2 2 5 2 2 2" xfId="16719" xr:uid="{C4720181-CF47-4CA0-8777-42C80DEDB168}"/>
    <cellStyle name="Note 2 2 2 5 2 2 3" xfId="25147" xr:uid="{4C5499EC-EBBF-45F9-A879-ABC961C80531}"/>
    <cellStyle name="Note 2 2 2 5 2 3" xfId="12501" xr:uid="{1ABEE029-9DCE-4A90-A2CC-BA91C49D5F1C}"/>
    <cellStyle name="Note 2 2 2 5 2 4" xfId="20930" xr:uid="{9C07E2D4-03CF-4FEC-B329-8E3837985A99}"/>
    <cellStyle name="Note 2 2 2 5 3" xfId="6145" xr:uid="{00000000-0005-0000-0000-0000B8200000}"/>
    <cellStyle name="Note 2 2 2 5 3 2" xfId="14574" xr:uid="{D7E3F703-4BB4-4897-A2F1-6AD95EC25511}"/>
    <cellStyle name="Note 2 2 2 5 3 3" xfId="23002" xr:uid="{490F4859-6552-4720-A9A9-5927A9F4C4DF}"/>
    <cellStyle name="Note 2 2 2 5 4" xfId="10356" xr:uid="{4966C797-39AD-40B2-B597-650CC9B53F94}"/>
    <cellStyle name="Note 2 2 2 5 5" xfId="18785" xr:uid="{6FE74920-3B2A-4DCF-8D13-38AD4ED7959C}"/>
    <cellStyle name="Note 2 2 2 6" xfId="2250" xr:uid="{00000000-0005-0000-0000-0000B9200000}"/>
    <cellStyle name="Note 2 2 2 6 2" xfId="4479" xr:uid="{00000000-0005-0000-0000-0000BA200000}"/>
    <cellStyle name="Note 2 2 2 6 2 2" xfId="8703" xr:uid="{00000000-0005-0000-0000-0000BB200000}"/>
    <cellStyle name="Note 2 2 2 6 2 2 2" xfId="17132" xr:uid="{59354937-03DF-44BE-97D7-F5E06C78660D}"/>
    <cellStyle name="Note 2 2 2 6 2 2 3" xfId="25560" xr:uid="{BE2579AE-9D81-4B23-B3BA-3E68A55E3B04}"/>
    <cellStyle name="Note 2 2 2 6 2 3" xfId="12914" xr:uid="{FC4BED4E-5F3C-410A-BCD8-A82590D37B0A}"/>
    <cellStyle name="Note 2 2 2 6 2 4" xfId="21343" xr:uid="{C578104A-5432-4659-B79D-D6043FE2EBF7}"/>
    <cellStyle name="Note 2 2 2 6 3" xfId="6558" xr:uid="{00000000-0005-0000-0000-0000BC200000}"/>
    <cellStyle name="Note 2 2 2 6 3 2" xfId="14987" xr:uid="{9AF47736-163F-48D8-9325-918B09EC3DA9}"/>
    <cellStyle name="Note 2 2 2 6 3 3" xfId="23415" xr:uid="{E375A7E1-C597-4E0C-9913-302B144F0146}"/>
    <cellStyle name="Note 2 2 2 6 4" xfId="10769" xr:uid="{F32B9D7E-4513-4C40-B680-35B192C06930}"/>
    <cellStyle name="Note 2 2 2 6 5" xfId="19198" xr:uid="{120D8C30-1B27-4D04-B1B2-A4CCD9D2852E}"/>
    <cellStyle name="Note 2 2 2 7" xfId="2686" xr:uid="{00000000-0005-0000-0000-0000BD200000}"/>
    <cellStyle name="Note 2 2 2 7 2" xfId="6971" xr:uid="{00000000-0005-0000-0000-0000BE200000}"/>
    <cellStyle name="Note 2 2 2 7 2 2" xfId="15400" xr:uid="{D8184E9A-6E31-4D9A-8DE1-1A0724422489}"/>
    <cellStyle name="Note 2 2 2 7 2 3" xfId="23828" xr:uid="{CB33FA35-7D5B-47B1-960B-F9427B9F8611}"/>
    <cellStyle name="Note 2 2 2 7 3" xfId="11182" xr:uid="{EA165C81-816A-4D07-9C30-4B5CDC0288F6}"/>
    <cellStyle name="Note 2 2 2 7 4" xfId="19611" xr:uid="{F3B416B8-856E-445F-AB55-1E1D50046319}"/>
    <cellStyle name="Note 2 2 2 8" xfId="2745" xr:uid="{00000000-0005-0000-0000-0000BF200000}"/>
    <cellStyle name="Note 2 2 2 9" xfId="2826" xr:uid="{00000000-0005-0000-0000-0000C0200000}"/>
    <cellStyle name="Note 2 2 2 9 2" xfId="7051" xr:uid="{00000000-0005-0000-0000-0000C1200000}"/>
    <cellStyle name="Note 2 2 2 9 2 2" xfId="15480" xr:uid="{71695D0B-10F0-44B5-A81B-6852B0AA3CEC}"/>
    <cellStyle name="Note 2 2 2 9 2 3" xfId="23908" xr:uid="{0531F736-65F0-4148-9368-45393345AE71}"/>
    <cellStyle name="Note 2 2 2 9 3" xfId="11262" xr:uid="{7BE2FA14-E335-4FEE-8F2A-86E0A1EE42BD}"/>
    <cellStyle name="Note 2 2 2 9 4" xfId="19691" xr:uid="{BF67562F-94E4-4355-BE26-6B13C5F2DC0F}"/>
    <cellStyle name="Note 2 2 3" xfId="549" xr:uid="{00000000-0005-0000-0000-0000C2200000}"/>
    <cellStyle name="Note 2 2 3 10" xfId="9119" xr:uid="{E9BE334B-ED31-466B-9B31-5E4E18CA3924}"/>
    <cellStyle name="Note 2 2 3 11" xfId="17548" xr:uid="{4E58F91E-64AC-4475-A267-D6FA4824EBDB}"/>
    <cellStyle name="Note 2 2 3 2" xfId="1010" xr:uid="{00000000-0005-0000-0000-0000C3200000}"/>
    <cellStyle name="Note 2 2 3 2 2" xfId="3242" xr:uid="{00000000-0005-0000-0000-0000C4200000}"/>
    <cellStyle name="Note 2 2 3 2 2 2" xfId="7466" xr:uid="{00000000-0005-0000-0000-0000C5200000}"/>
    <cellStyle name="Note 2 2 3 2 2 2 2" xfId="15895" xr:uid="{67779B2D-7990-42BD-92C4-382A6D453770}"/>
    <cellStyle name="Note 2 2 3 2 2 2 3" xfId="24323" xr:uid="{EC3AAC1B-2689-491C-B20C-7463FBB8C9AE}"/>
    <cellStyle name="Note 2 2 3 2 2 3" xfId="11677" xr:uid="{357C653D-26D0-4921-91EA-D3CE8D98865A}"/>
    <cellStyle name="Note 2 2 3 2 2 4" xfId="20106" xr:uid="{DB99F594-DB97-4A0F-84A2-B77F4274B903}"/>
    <cellStyle name="Note 2 2 3 2 3" xfId="5321" xr:uid="{00000000-0005-0000-0000-0000C6200000}"/>
    <cellStyle name="Note 2 2 3 2 3 2" xfId="13750" xr:uid="{7F0D1AEE-D2F5-4645-9D86-7A9D32858E9F}"/>
    <cellStyle name="Note 2 2 3 2 3 3" xfId="22178" xr:uid="{73178590-FA97-4149-A7A0-34EC1292E09D}"/>
    <cellStyle name="Note 2 2 3 2 4" xfId="9532" xr:uid="{A85738AF-C55A-44B5-8104-C8E2326E3DE4}"/>
    <cellStyle name="Note 2 2 3 2 5" xfId="17961" xr:uid="{204637FC-640B-42CD-8151-3C73463E7568}"/>
    <cellStyle name="Note 2 2 3 3" xfId="1425" xr:uid="{00000000-0005-0000-0000-0000C7200000}"/>
    <cellStyle name="Note 2 2 3 3 2" xfId="3655" xr:uid="{00000000-0005-0000-0000-0000C8200000}"/>
    <cellStyle name="Note 2 2 3 3 2 2" xfId="7879" xr:uid="{00000000-0005-0000-0000-0000C9200000}"/>
    <cellStyle name="Note 2 2 3 3 2 2 2" xfId="16308" xr:uid="{97646A17-1F21-4C0F-BE77-1F89A56B7657}"/>
    <cellStyle name="Note 2 2 3 3 2 2 3" xfId="24736" xr:uid="{7E38BB06-4821-4F34-84DE-47D8748A3E1D}"/>
    <cellStyle name="Note 2 2 3 3 2 3" xfId="12090" xr:uid="{90BFC53F-39C7-4095-9D0C-4A600DB537AC}"/>
    <cellStyle name="Note 2 2 3 3 2 4" xfId="20519" xr:uid="{50C7B547-39F8-45FA-B7EE-0EDACF1BA48A}"/>
    <cellStyle name="Note 2 2 3 3 3" xfId="5734" xr:uid="{00000000-0005-0000-0000-0000CA200000}"/>
    <cellStyle name="Note 2 2 3 3 3 2" xfId="14163" xr:uid="{0A35A546-FC4E-4A06-A5AC-9578ECC889B7}"/>
    <cellStyle name="Note 2 2 3 3 3 3" xfId="22591" xr:uid="{8D0A89B4-9946-4EFD-864D-47BCD792D47C}"/>
    <cellStyle name="Note 2 2 3 3 4" xfId="9945" xr:uid="{2DBD9009-26DB-40BF-8660-691D6DC9E3F6}"/>
    <cellStyle name="Note 2 2 3 3 5" xfId="18374" xr:uid="{5F8840ED-D341-4858-B3FA-4100C16B2DC1}"/>
    <cellStyle name="Note 2 2 3 4" xfId="1839" xr:uid="{00000000-0005-0000-0000-0000CB200000}"/>
    <cellStyle name="Note 2 2 3 4 2" xfId="4068" xr:uid="{00000000-0005-0000-0000-0000CC200000}"/>
    <cellStyle name="Note 2 2 3 4 2 2" xfId="8292" xr:uid="{00000000-0005-0000-0000-0000CD200000}"/>
    <cellStyle name="Note 2 2 3 4 2 2 2" xfId="16721" xr:uid="{5155D583-7EDE-44AC-AEA1-BBA11B9BA3AA}"/>
    <cellStyle name="Note 2 2 3 4 2 2 3" xfId="25149" xr:uid="{0E89FAF1-4B85-4E15-B584-FF11615C8BBD}"/>
    <cellStyle name="Note 2 2 3 4 2 3" xfId="12503" xr:uid="{3291FF10-1B86-4465-8A5E-33C335F53963}"/>
    <cellStyle name="Note 2 2 3 4 2 4" xfId="20932" xr:uid="{74FBD6E5-B6C9-471F-A10A-927F567997F5}"/>
    <cellStyle name="Note 2 2 3 4 3" xfId="6147" xr:uid="{00000000-0005-0000-0000-0000CE200000}"/>
    <cellStyle name="Note 2 2 3 4 3 2" xfId="14576" xr:uid="{0E26F767-6042-4707-8DDC-B340D42066BC}"/>
    <cellStyle name="Note 2 2 3 4 3 3" xfId="23004" xr:uid="{6038074B-18A1-472A-AAD9-E81CDF01A8DD}"/>
    <cellStyle name="Note 2 2 3 4 4" xfId="10358" xr:uid="{1D392588-A353-410F-94F1-25E4B1E50F96}"/>
    <cellStyle name="Note 2 2 3 4 5" xfId="18787" xr:uid="{6CA647F7-F7CF-4277-9589-97E8ED3F8363}"/>
    <cellStyle name="Note 2 2 3 5" xfId="2252" xr:uid="{00000000-0005-0000-0000-0000CF200000}"/>
    <cellStyle name="Note 2 2 3 5 2" xfId="4481" xr:uid="{00000000-0005-0000-0000-0000D0200000}"/>
    <cellStyle name="Note 2 2 3 5 2 2" xfId="8705" xr:uid="{00000000-0005-0000-0000-0000D1200000}"/>
    <cellStyle name="Note 2 2 3 5 2 2 2" xfId="17134" xr:uid="{48E270EF-B584-4450-93F0-841FDE546AB4}"/>
    <cellStyle name="Note 2 2 3 5 2 2 3" xfId="25562" xr:uid="{52354D4B-1F7E-4BBD-906A-A09B68EBA907}"/>
    <cellStyle name="Note 2 2 3 5 2 3" xfId="12916" xr:uid="{10A443D4-32DD-4D71-B562-084B50ECC6C1}"/>
    <cellStyle name="Note 2 2 3 5 2 4" xfId="21345" xr:uid="{2497E513-D062-4CFB-B809-2F9B2A16A99A}"/>
    <cellStyle name="Note 2 2 3 5 3" xfId="6560" xr:uid="{00000000-0005-0000-0000-0000D2200000}"/>
    <cellStyle name="Note 2 2 3 5 3 2" xfId="14989" xr:uid="{6619A40E-7751-4640-8D6A-F4C4C62D93D3}"/>
    <cellStyle name="Note 2 2 3 5 3 3" xfId="23417" xr:uid="{8FB2DEAF-6FEF-431F-AE66-833F473010C1}"/>
    <cellStyle name="Note 2 2 3 5 4" xfId="10771" xr:uid="{077D62C5-4D85-443B-91C4-F5480E3655CE}"/>
    <cellStyle name="Note 2 2 3 5 5" xfId="19200" xr:uid="{ABC8B749-C7C6-4EFD-BB5B-8514A460A02D}"/>
    <cellStyle name="Note 2 2 3 6" xfId="2688" xr:uid="{00000000-0005-0000-0000-0000D3200000}"/>
    <cellStyle name="Note 2 2 3 6 2" xfId="6973" xr:uid="{00000000-0005-0000-0000-0000D4200000}"/>
    <cellStyle name="Note 2 2 3 6 2 2" xfId="15402" xr:uid="{EC0F4000-AF8B-4A62-84CC-36971712C369}"/>
    <cellStyle name="Note 2 2 3 6 2 3" xfId="23830" xr:uid="{E7851DEE-9E14-4857-ADAD-52D35FBF8A14}"/>
    <cellStyle name="Note 2 2 3 6 3" xfId="11184" xr:uid="{80010F28-FBB9-4FFE-A306-E3B61F043FF9}"/>
    <cellStyle name="Note 2 2 3 6 4" xfId="19613" xr:uid="{B33E3B3F-91EB-4339-BE57-4FC203529282}"/>
    <cellStyle name="Note 2 2 3 7" xfId="2747" xr:uid="{00000000-0005-0000-0000-0000D5200000}"/>
    <cellStyle name="Note 2 2 3 8" xfId="2828" xr:uid="{00000000-0005-0000-0000-0000D6200000}"/>
    <cellStyle name="Note 2 2 3 8 2" xfId="7053" xr:uid="{00000000-0005-0000-0000-0000D7200000}"/>
    <cellStyle name="Note 2 2 3 8 2 2" xfId="15482" xr:uid="{A9788BD0-9B9C-43C2-AB08-CD0E8AEE3DF5}"/>
    <cellStyle name="Note 2 2 3 8 2 3" xfId="23910" xr:uid="{F05468A4-3550-4B3A-8C6D-867E863446AA}"/>
    <cellStyle name="Note 2 2 3 8 3" xfId="11264" xr:uid="{95C2A322-3857-469C-AAAC-92C95E66F264}"/>
    <cellStyle name="Note 2 2 3 8 4" xfId="19693" xr:uid="{9F9F19A1-C5A5-49CB-BAD1-AC42DD7B76CE}"/>
    <cellStyle name="Note 2 2 3 9" xfId="4908" xr:uid="{00000000-0005-0000-0000-0000D8200000}"/>
    <cellStyle name="Note 2 2 3 9 2" xfId="13337" xr:uid="{076318E3-4AB3-425C-B235-FB8E1947E366}"/>
    <cellStyle name="Note 2 2 3 9 3" xfId="21765" xr:uid="{6BCD2A9D-EF34-471A-8EC6-31D0231AB1D2}"/>
    <cellStyle name="Note 2 2 4" xfId="1007" xr:uid="{00000000-0005-0000-0000-0000D9200000}"/>
    <cellStyle name="Note 2 2 4 2" xfId="3239" xr:uid="{00000000-0005-0000-0000-0000DA200000}"/>
    <cellStyle name="Note 2 2 4 2 2" xfId="7463" xr:uid="{00000000-0005-0000-0000-0000DB200000}"/>
    <cellStyle name="Note 2 2 4 2 2 2" xfId="15892" xr:uid="{49D28B6A-15A5-4F17-A719-25AB8D851EAF}"/>
    <cellStyle name="Note 2 2 4 2 2 3" xfId="24320" xr:uid="{ABC59673-2B20-489E-BC0B-FA5B95B840B0}"/>
    <cellStyle name="Note 2 2 4 2 3" xfId="11674" xr:uid="{4EC6A93C-1B08-4791-A0BA-6198508440F7}"/>
    <cellStyle name="Note 2 2 4 2 4" xfId="20103" xr:uid="{E79DE64A-DA0A-4983-A722-F4FF21150B08}"/>
    <cellStyle name="Note 2 2 4 3" xfId="5318" xr:uid="{00000000-0005-0000-0000-0000DC200000}"/>
    <cellStyle name="Note 2 2 4 3 2" xfId="13747" xr:uid="{7592BBF5-9503-4FAC-BF38-F2CCB3DCBD19}"/>
    <cellStyle name="Note 2 2 4 3 3" xfId="22175" xr:uid="{6E83BE63-EABE-48DE-80DE-53D067914A77}"/>
    <cellStyle name="Note 2 2 4 4" xfId="9529" xr:uid="{ED49A2DC-4267-44CA-A7A6-C022BB8429B6}"/>
    <cellStyle name="Note 2 2 4 5" xfId="17958" xr:uid="{569A0073-E2A0-4632-B6C6-623390160817}"/>
    <cellStyle name="Note 2 2 5" xfId="1422" xr:uid="{00000000-0005-0000-0000-0000DD200000}"/>
    <cellStyle name="Note 2 2 5 2" xfId="3652" xr:uid="{00000000-0005-0000-0000-0000DE200000}"/>
    <cellStyle name="Note 2 2 5 2 2" xfId="7876" xr:uid="{00000000-0005-0000-0000-0000DF200000}"/>
    <cellStyle name="Note 2 2 5 2 2 2" xfId="16305" xr:uid="{4589B0E4-7CEB-4770-BD16-F134E956F43A}"/>
    <cellStyle name="Note 2 2 5 2 2 3" xfId="24733" xr:uid="{B7721ECD-660C-4257-9A42-591B57582C7E}"/>
    <cellStyle name="Note 2 2 5 2 3" xfId="12087" xr:uid="{F80DB755-9E84-45B0-BC90-DB8B7B79A9A2}"/>
    <cellStyle name="Note 2 2 5 2 4" xfId="20516" xr:uid="{3FBF32D0-1BAC-456C-BE94-5FF6C96A05E5}"/>
    <cellStyle name="Note 2 2 5 3" xfId="5731" xr:uid="{00000000-0005-0000-0000-0000E0200000}"/>
    <cellStyle name="Note 2 2 5 3 2" xfId="14160" xr:uid="{8D496D92-00E0-4561-A763-10D2E7E60F31}"/>
    <cellStyle name="Note 2 2 5 3 3" xfId="22588" xr:uid="{F150E70F-D617-4FEE-90AA-9726C6A2F58C}"/>
    <cellStyle name="Note 2 2 5 4" xfId="9942" xr:uid="{7BB48537-F8F0-44BE-9D67-C7FF526F2F76}"/>
    <cellStyle name="Note 2 2 5 5" xfId="18371" xr:uid="{4546DF82-E070-45E4-92F9-DC39059F2071}"/>
    <cellStyle name="Note 2 2 6" xfId="1836" xr:uid="{00000000-0005-0000-0000-0000E1200000}"/>
    <cellStyle name="Note 2 2 6 2" xfId="4065" xr:uid="{00000000-0005-0000-0000-0000E2200000}"/>
    <cellStyle name="Note 2 2 6 2 2" xfId="8289" xr:uid="{00000000-0005-0000-0000-0000E3200000}"/>
    <cellStyle name="Note 2 2 6 2 2 2" xfId="16718" xr:uid="{18D71C44-87EB-4C79-A8E7-361E952EBECD}"/>
    <cellStyle name="Note 2 2 6 2 2 3" xfId="25146" xr:uid="{4456D459-9EB4-4BFA-8921-2B9AF0423243}"/>
    <cellStyle name="Note 2 2 6 2 3" xfId="12500" xr:uid="{6629E28E-6622-4CA0-8CA0-B10DEBF0BEFD}"/>
    <cellStyle name="Note 2 2 6 2 4" xfId="20929" xr:uid="{4DEC4D03-9B5A-4539-8A6B-7B327FF1BAE8}"/>
    <cellStyle name="Note 2 2 6 3" xfId="6144" xr:uid="{00000000-0005-0000-0000-0000E4200000}"/>
    <cellStyle name="Note 2 2 6 3 2" xfId="14573" xr:uid="{D0D32B2E-118B-4A4A-9852-30207DB2A4F3}"/>
    <cellStyle name="Note 2 2 6 3 3" xfId="23001" xr:uid="{D1718DFC-67C7-4B66-BE8D-CD77A46D6C74}"/>
    <cellStyle name="Note 2 2 6 4" xfId="10355" xr:uid="{64A8E2E5-74E8-437B-A4D9-22F5F3FBD8BD}"/>
    <cellStyle name="Note 2 2 6 5" xfId="18784" xr:uid="{60347317-C2A7-47AC-8C3B-D8E8898DC95F}"/>
    <cellStyle name="Note 2 2 7" xfId="2249" xr:uid="{00000000-0005-0000-0000-0000E5200000}"/>
    <cellStyle name="Note 2 2 7 2" xfId="4478" xr:uid="{00000000-0005-0000-0000-0000E6200000}"/>
    <cellStyle name="Note 2 2 7 2 2" xfId="8702" xr:uid="{00000000-0005-0000-0000-0000E7200000}"/>
    <cellStyle name="Note 2 2 7 2 2 2" xfId="17131" xr:uid="{7B247BE4-B1E9-44B7-9CC9-51E3BBDA4520}"/>
    <cellStyle name="Note 2 2 7 2 2 3" xfId="25559" xr:uid="{54574842-7EF1-4DA7-BFA0-B61E32C06541}"/>
    <cellStyle name="Note 2 2 7 2 3" xfId="12913" xr:uid="{49118806-BA26-4BC2-A3EE-CF61ECB86347}"/>
    <cellStyle name="Note 2 2 7 2 4" xfId="21342" xr:uid="{E7D4AADA-979B-4533-9F4E-0B3C0EF99525}"/>
    <cellStyle name="Note 2 2 7 3" xfId="6557" xr:uid="{00000000-0005-0000-0000-0000E8200000}"/>
    <cellStyle name="Note 2 2 7 3 2" xfId="14986" xr:uid="{7D0EB61B-AB89-4F24-BFC8-BDF83DA854D1}"/>
    <cellStyle name="Note 2 2 7 3 3" xfId="23414" xr:uid="{27D92FFD-67F5-4977-850B-862ABD31859F}"/>
    <cellStyle name="Note 2 2 7 4" xfId="10768" xr:uid="{40986C02-DB5C-423E-8810-C7279B78321C}"/>
    <cellStyle name="Note 2 2 7 5" xfId="19197" xr:uid="{D924E930-AE7C-4551-A065-95F2923DEB01}"/>
    <cellStyle name="Note 2 2 8" xfId="2685" xr:uid="{00000000-0005-0000-0000-0000E9200000}"/>
    <cellStyle name="Note 2 2 8 2" xfId="6970" xr:uid="{00000000-0005-0000-0000-0000EA200000}"/>
    <cellStyle name="Note 2 2 8 2 2" xfId="15399" xr:uid="{78F74A29-3A87-4DC0-9A2E-7D02D307741B}"/>
    <cellStyle name="Note 2 2 8 2 3" xfId="23827" xr:uid="{69AFE811-DB8A-4E76-886E-7D47BB7E91B5}"/>
    <cellStyle name="Note 2 2 8 3" xfId="11181" xr:uid="{99BF663F-E195-4A9F-BAF3-65C98D809864}"/>
    <cellStyle name="Note 2 2 8 4" xfId="19610" xr:uid="{E7807DA4-9F6E-4DFE-A427-24EB400B25E8}"/>
    <cellStyle name="Note 2 2 9" xfId="2744" xr:uid="{00000000-0005-0000-0000-0000EB200000}"/>
    <cellStyle name="Note 2 3" xfId="550" xr:uid="{00000000-0005-0000-0000-0000EC200000}"/>
    <cellStyle name="Note 2 3 10" xfId="4909" xr:uid="{00000000-0005-0000-0000-0000ED200000}"/>
    <cellStyle name="Note 2 3 10 2" xfId="13338" xr:uid="{8FCBFAAE-4C5C-4352-9F91-B6684AF35B60}"/>
    <cellStyle name="Note 2 3 10 3" xfId="21766" xr:uid="{107119EA-4459-43B1-97BF-F2AEB4D80B20}"/>
    <cellStyle name="Note 2 3 11" xfId="9120" xr:uid="{BA9C366A-B10D-4537-B226-2EC980937F62}"/>
    <cellStyle name="Note 2 3 12" xfId="17549" xr:uid="{3B8C7624-633D-479B-8D67-E77CABCBE007}"/>
    <cellStyle name="Note 2 3 2" xfId="551" xr:uid="{00000000-0005-0000-0000-0000EE200000}"/>
    <cellStyle name="Note 2 3 2 10" xfId="9121" xr:uid="{277E3AB0-9B2F-4EB2-AF83-98B6AC0AA38F}"/>
    <cellStyle name="Note 2 3 2 11" xfId="17550" xr:uid="{C82E21F6-3D6D-4ADF-923A-B115559B4900}"/>
    <cellStyle name="Note 2 3 2 2" xfId="1012" xr:uid="{00000000-0005-0000-0000-0000EF200000}"/>
    <cellStyle name="Note 2 3 2 2 2" xfId="3244" xr:uid="{00000000-0005-0000-0000-0000F0200000}"/>
    <cellStyle name="Note 2 3 2 2 2 2" xfId="7468" xr:uid="{00000000-0005-0000-0000-0000F1200000}"/>
    <cellStyle name="Note 2 3 2 2 2 2 2" xfId="15897" xr:uid="{A2D97ACD-492E-4E12-8EE0-90209FBE1B47}"/>
    <cellStyle name="Note 2 3 2 2 2 2 3" xfId="24325" xr:uid="{073263B7-086F-47CA-ACCE-B19BD7F96C2A}"/>
    <cellStyle name="Note 2 3 2 2 2 3" xfId="11679" xr:uid="{4D3A1EAB-08FA-4C1C-9739-BF32E6AF4DAC}"/>
    <cellStyle name="Note 2 3 2 2 2 4" xfId="20108" xr:uid="{6D0AD5E1-455C-4DDA-8FF4-BB4840825C93}"/>
    <cellStyle name="Note 2 3 2 2 3" xfId="5323" xr:uid="{00000000-0005-0000-0000-0000F2200000}"/>
    <cellStyle name="Note 2 3 2 2 3 2" xfId="13752" xr:uid="{A6519AB8-882F-4827-B75F-92A7D818A52D}"/>
    <cellStyle name="Note 2 3 2 2 3 3" xfId="22180" xr:uid="{CEA784A7-629C-43A9-876F-CC543252DFBD}"/>
    <cellStyle name="Note 2 3 2 2 4" xfId="9534" xr:uid="{A2936D9C-EA5D-4B32-B6FF-150D341B3DDC}"/>
    <cellStyle name="Note 2 3 2 2 5" xfId="17963" xr:uid="{98C5E299-166B-467E-A2BD-6BC842C018F4}"/>
    <cellStyle name="Note 2 3 2 3" xfId="1427" xr:uid="{00000000-0005-0000-0000-0000F3200000}"/>
    <cellStyle name="Note 2 3 2 3 2" xfId="3657" xr:uid="{00000000-0005-0000-0000-0000F4200000}"/>
    <cellStyle name="Note 2 3 2 3 2 2" xfId="7881" xr:uid="{00000000-0005-0000-0000-0000F5200000}"/>
    <cellStyle name="Note 2 3 2 3 2 2 2" xfId="16310" xr:uid="{8CB7FFF0-EAD3-48A5-97A2-20FB4888FDAB}"/>
    <cellStyle name="Note 2 3 2 3 2 2 3" xfId="24738" xr:uid="{7D033625-116C-449B-B529-11BFC2BB93CC}"/>
    <cellStyle name="Note 2 3 2 3 2 3" xfId="12092" xr:uid="{7B533E7C-AAA0-4246-9A66-B1C47AE8A0D8}"/>
    <cellStyle name="Note 2 3 2 3 2 4" xfId="20521" xr:uid="{8602CFFC-66D0-4617-8E73-EA03C564CA77}"/>
    <cellStyle name="Note 2 3 2 3 3" xfId="5736" xr:uid="{00000000-0005-0000-0000-0000F6200000}"/>
    <cellStyle name="Note 2 3 2 3 3 2" xfId="14165" xr:uid="{1F92D488-F077-433A-A989-836981279A3B}"/>
    <cellStyle name="Note 2 3 2 3 3 3" xfId="22593" xr:uid="{E196C77B-6BBD-45C4-B0E1-527ED68A26BE}"/>
    <cellStyle name="Note 2 3 2 3 4" xfId="9947" xr:uid="{1CB98DC4-2C07-44AE-8748-6614E329C8D1}"/>
    <cellStyle name="Note 2 3 2 3 5" xfId="18376" xr:uid="{D9D0F9F2-5CB0-4620-AF84-F40B1D005944}"/>
    <cellStyle name="Note 2 3 2 4" xfId="1841" xr:uid="{00000000-0005-0000-0000-0000F7200000}"/>
    <cellStyle name="Note 2 3 2 4 2" xfId="4070" xr:uid="{00000000-0005-0000-0000-0000F8200000}"/>
    <cellStyle name="Note 2 3 2 4 2 2" xfId="8294" xr:uid="{00000000-0005-0000-0000-0000F9200000}"/>
    <cellStyle name="Note 2 3 2 4 2 2 2" xfId="16723" xr:uid="{D57E47F6-CDD9-4A01-8EF2-4D5564F1914E}"/>
    <cellStyle name="Note 2 3 2 4 2 2 3" xfId="25151" xr:uid="{06C45933-8D80-4D17-B71A-B6B4B760346F}"/>
    <cellStyle name="Note 2 3 2 4 2 3" xfId="12505" xr:uid="{2328A5D3-83A8-40CC-86EA-0EC444E1791F}"/>
    <cellStyle name="Note 2 3 2 4 2 4" xfId="20934" xr:uid="{13A5FBCA-3FE3-4937-94F8-E945A6A12FD6}"/>
    <cellStyle name="Note 2 3 2 4 3" xfId="6149" xr:uid="{00000000-0005-0000-0000-0000FA200000}"/>
    <cellStyle name="Note 2 3 2 4 3 2" xfId="14578" xr:uid="{64BF6248-B4BE-4285-B9FC-DFEA590B34B6}"/>
    <cellStyle name="Note 2 3 2 4 3 3" xfId="23006" xr:uid="{D98E46C3-0825-412C-B06B-9C841C279CE2}"/>
    <cellStyle name="Note 2 3 2 4 4" xfId="10360" xr:uid="{A0D929C9-47CC-48D3-906A-D44D17316E7C}"/>
    <cellStyle name="Note 2 3 2 4 5" xfId="18789" xr:uid="{86B2B6E8-AD65-4B4D-924A-A3D1D1519969}"/>
    <cellStyle name="Note 2 3 2 5" xfId="2254" xr:uid="{00000000-0005-0000-0000-0000FB200000}"/>
    <cellStyle name="Note 2 3 2 5 2" xfId="4483" xr:uid="{00000000-0005-0000-0000-0000FC200000}"/>
    <cellStyle name="Note 2 3 2 5 2 2" xfId="8707" xr:uid="{00000000-0005-0000-0000-0000FD200000}"/>
    <cellStyle name="Note 2 3 2 5 2 2 2" xfId="17136" xr:uid="{C8CAD7FB-7724-4F1F-8261-5FD13A41C7B0}"/>
    <cellStyle name="Note 2 3 2 5 2 2 3" xfId="25564" xr:uid="{7D775542-71B3-4DE3-8E7C-868978839C22}"/>
    <cellStyle name="Note 2 3 2 5 2 3" xfId="12918" xr:uid="{FDB27351-407D-47A5-8574-3DD6B88B7BF3}"/>
    <cellStyle name="Note 2 3 2 5 2 4" xfId="21347" xr:uid="{23558452-2921-46C3-A9FC-37F0167B19CC}"/>
    <cellStyle name="Note 2 3 2 5 3" xfId="6562" xr:uid="{00000000-0005-0000-0000-0000FE200000}"/>
    <cellStyle name="Note 2 3 2 5 3 2" xfId="14991" xr:uid="{10DEED5B-7D45-4CD8-ACD1-DFDC39585680}"/>
    <cellStyle name="Note 2 3 2 5 3 3" xfId="23419" xr:uid="{90C87E74-6A28-42EC-B2CE-410B6A525180}"/>
    <cellStyle name="Note 2 3 2 5 4" xfId="10773" xr:uid="{46FD1AD9-B317-47EE-951A-41E335CBA0AD}"/>
    <cellStyle name="Note 2 3 2 5 5" xfId="19202" xr:uid="{6F5EF2EA-FC48-418A-A927-7679B83CEFF3}"/>
    <cellStyle name="Note 2 3 2 6" xfId="2690" xr:uid="{00000000-0005-0000-0000-0000FF200000}"/>
    <cellStyle name="Note 2 3 2 6 2" xfId="6975" xr:uid="{00000000-0005-0000-0000-000000210000}"/>
    <cellStyle name="Note 2 3 2 6 2 2" xfId="15404" xr:uid="{98476681-5D6E-4DB3-B80D-0EE9076DEF24}"/>
    <cellStyle name="Note 2 3 2 6 2 3" xfId="23832" xr:uid="{1A5CE30C-CE1B-4890-A029-0A7C38B71FB6}"/>
    <cellStyle name="Note 2 3 2 6 3" xfId="11186" xr:uid="{5CDE6467-DC6B-4EC9-9E9D-5390EF0EF7F7}"/>
    <cellStyle name="Note 2 3 2 6 4" xfId="19615" xr:uid="{0F480F30-131A-4CBD-A9D4-45B751A7C677}"/>
    <cellStyle name="Note 2 3 2 7" xfId="2749" xr:uid="{00000000-0005-0000-0000-000001210000}"/>
    <cellStyle name="Note 2 3 2 8" xfId="2830" xr:uid="{00000000-0005-0000-0000-000002210000}"/>
    <cellStyle name="Note 2 3 2 8 2" xfId="7055" xr:uid="{00000000-0005-0000-0000-000003210000}"/>
    <cellStyle name="Note 2 3 2 8 2 2" xfId="15484" xr:uid="{688DC3A6-323F-4802-900B-A8F20B0FB86E}"/>
    <cellStyle name="Note 2 3 2 8 2 3" xfId="23912" xr:uid="{8D176FB6-2543-473C-A915-571725DEC7EB}"/>
    <cellStyle name="Note 2 3 2 8 3" xfId="11266" xr:uid="{9AA6547F-D7AC-47D8-A214-714B4D872D8D}"/>
    <cellStyle name="Note 2 3 2 8 4" xfId="19695" xr:uid="{410105BB-01C8-49B7-B597-23C10F23D80F}"/>
    <cellStyle name="Note 2 3 2 9" xfId="4910" xr:uid="{00000000-0005-0000-0000-000004210000}"/>
    <cellStyle name="Note 2 3 2 9 2" xfId="13339" xr:uid="{B837F23D-01F5-4F2A-81DD-D36832CAE5A6}"/>
    <cellStyle name="Note 2 3 2 9 3" xfId="21767" xr:uid="{816CA2B8-2DF3-4DE8-9ED1-CB563330E133}"/>
    <cellStyle name="Note 2 3 3" xfId="1011" xr:uid="{00000000-0005-0000-0000-000005210000}"/>
    <cellStyle name="Note 2 3 3 2" xfId="3243" xr:uid="{00000000-0005-0000-0000-000006210000}"/>
    <cellStyle name="Note 2 3 3 2 2" xfId="7467" xr:uid="{00000000-0005-0000-0000-000007210000}"/>
    <cellStyle name="Note 2 3 3 2 2 2" xfId="15896" xr:uid="{0144B18F-7EA8-4FCB-AB48-F7FE3953586E}"/>
    <cellStyle name="Note 2 3 3 2 2 3" xfId="24324" xr:uid="{35B8ED09-0D40-4083-BD3D-A9548A170055}"/>
    <cellStyle name="Note 2 3 3 2 3" xfId="11678" xr:uid="{2A8F9D4F-3E84-4A9C-845B-BF84E80A85EA}"/>
    <cellStyle name="Note 2 3 3 2 4" xfId="20107" xr:uid="{21EC54B2-92F2-406B-BC8C-395D4F689418}"/>
    <cellStyle name="Note 2 3 3 3" xfId="5322" xr:uid="{00000000-0005-0000-0000-000008210000}"/>
    <cellStyle name="Note 2 3 3 3 2" xfId="13751" xr:uid="{826051D1-FFEF-4A15-9592-839D974E6747}"/>
    <cellStyle name="Note 2 3 3 3 3" xfId="22179" xr:uid="{CF490DFD-30C5-472F-A7E0-AB8CB94CD504}"/>
    <cellStyle name="Note 2 3 3 4" xfId="9533" xr:uid="{ABFB0DDF-196F-4071-9282-AB1B9A26AB4D}"/>
    <cellStyle name="Note 2 3 3 5" xfId="17962" xr:uid="{768E6038-8F50-4059-875E-CB46E3C4E48C}"/>
    <cellStyle name="Note 2 3 4" xfId="1426" xr:uid="{00000000-0005-0000-0000-000009210000}"/>
    <cellStyle name="Note 2 3 4 2" xfId="3656" xr:uid="{00000000-0005-0000-0000-00000A210000}"/>
    <cellStyle name="Note 2 3 4 2 2" xfId="7880" xr:uid="{00000000-0005-0000-0000-00000B210000}"/>
    <cellStyle name="Note 2 3 4 2 2 2" xfId="16309" xr:uid="{2AA97D46-16C0-404D-80E7-B675D04EC8F3}"/>
    <cellStyle name="Note 2 3 4 2 2 3" xfId="24737" xr:uid="{93698416-010C-4A4B-86C0-8493A29F17CF}"/>
    <cellStyle name="Note 2 3 4 2 3" xfId="12091" xr:uid="{995925CD-AAB7-4838-A3FF-D4724891EB15}"/>
    <cellStyle name="Note 2 3 4 2 4" xfId="20520" xr:uid="{AF6BFBF4-CADC-4210-887C-6D695AD4B4F2}"/>
    <cellStyle name="Note 2 3 4 3" xfId="5735" xr:uid="{00000000-0005-0000-0000-00000C210000}"/>
    <cellStyle name="Note 2 3 4 3 2" xfId="14164" xr:uid="{F85C1C95-BFCF-4A84-9553-BAA680193C15}"/>
    <cellStyle name="Note 2 3 4 3 3" xfId="22592" xr:uid="{20B2E356-48EF-4E72-9C46-1B54D46B9EB4}"/>
    <cellStyle name="Note 2 3 4 4" xfId="9946" xr:uid="{0B247101-D79B-4D94-B635-FFA8F88E0D69}"/>
    <cellStyle name="Note 2 3 4 5" xfId="18375" xr:uid="{96BFABEC-C724-47DD-9476-6448E5044EB8}"/>
    <cellStyle name="Note 2 3 5" xfId="1840" xr:uid="{00000000-0005-0000-0000-00000D210000}"/>
    <cellStyle name="Note 2 3 5 2" xfId="4069" xr:uid="{00000000-0005-0000-0000-00000E210000}"/>
    <cellStyle name="Note 2 3 5 2 2" xfId="8293" xr:uid="{00000000-0005-0000-0000-00000F210000}"/>
    <cellStyle name="Note 2 3 5 2 2 2" xfId="16722" xr:uid="{1ED5F683-3082-45DE-860D-D794BA21B2A5}"/>
    <cellStyle name="Note 2 3 5 2 2 3" xfId="25150" xr:uid="{5D31C856-4D7E-4BA2-ABDA-F27B646877D6}"/>
    <cellStyle name="Note 2 3 5 2 3" xfId="12504" xr:uid="{35D0C457-0C97-4F4A-AB67-06A498B227FD}"/>
    <cellStyle name="Note 2 3 5 2 4" xfId="20933" xr:uid="{677D3978-DB9D-46BE-8B47-33796F1E2D73}"/>
    <cellStyle name="Note 2 3 5 3" xfId="6148" xr:uid="{00000000-0005-0000-0000-000010210000}"/>
    <cellStyle name="Note 2 3 5 3 2" xfId="14577" xr:uid="{C4C364BB-AD37-4B9B-AA33-5D6AAFD53411}"/>
    <cellStyle name="Note 2 3 5 3 3" xfId="23005" xr:uid="{2D8AB02B-C914-47EA-8B9D-4EE722FEB316}"/>
    <cellStyle name="Note 2 3 5 4" xfId="10359" xr:uid="{868798C2-3216-40A9-9FAE-F50C497E6661}"/>
    <cellStyle name="Note 2 3 5 5" xfId="18788" xr:uid="{0175B0EF-E9FB-4DB5-AC59-C597ADC476D0}"/>
    <cellStyle name="Note 2 3 6" xfId="2253" xr:uid="{00000000-0005-0000-0000-000011210000}"/>
    <cellStyle name="Note 2 3 6 2" xfId="4482" xr:uid="{00000000-0005-0000-0000-000012210000}"/>
    <cellStyle name="Note 2 3 6 2 2" xfId="8706" xr:uid="{00000000-0005-0000-0000-000013210000}"/>
    <cellStyle name="Note 2 3 6 2 2 2" xfId="17135" xr:uid="{859DE742-01FD-48F2-80D3-B06365126432}"/>
    <cellStyle name="Note 2 3 6 2 2 3" xfId="25563" xr:uid="{8264F442-3264-420B-A948-B7FBF4DD2652}"/>
    <cellStyle name="Note 2 3 6 2 3" xfId="12917" xr:uid="{1E5A9931-BDB3-4131-8837-B2651D180A75}"/>
    <cellStyle name="Note 2 3 6 2 4" xfId="21346" xr:uid="{6B68CAA7-A22A-4A5D-BEB7-3C1D3B4AE72B}"/>
    <cellStyle name="Note 2 3 6 3" xfId="6561" xr:uid="{00000000-0005-0000-0000-000014210000}"/>
    <cellStyle name="Note 2 3 6 3 2" xfId="14990" xr:uid="{059BA2C3-98D5-4A33-853E-E2EF2AB147A7}"/>
    <cellStyle name="Note 2 3 6 3 3" xfId="23418" xr:uid="{1B0F5CF0-2CA1-4A7B-AD0D-B81D03CA99F5}"/>
    <cellStyle name="Note 2 3 6 4" xfId="10772" xr:uid="{D8FB513D-353E-45B7-A1B8-C1C3D4E91A46}"/>
    <cellStyle name="Note 2 3 6 5" xfId="19201" xr:uid="{F1FCF27F-AECD-46D3-A315-4967B7EF63F0}"/>
    <cellStyle name="Note 2 3 7" xfId="2689" xr:uid="{00000000-0005-0000-0000-000015210000}"/>
    <cellStyle name="Note 2 3 7 2" xfId="6974" xr:uid="{00000000-0005-0000-0000-000016210000}"/>
    <cellStyle name="Note 2 3 7 2 2" xfId="15403" xr:uid="{DF4CDCFE-2247-4103-9492-4AF68F3AE1B1}"/>
    <cellStyle name="Note 2 3 7 2 3" xfId="23831" xr:uid="{C79BD6B1-F238-4DFD-AF95-7998B66FCC84}"/>
    <cellStyle name="Note 2 3 7 3" xfId="11185" xr:uid="{E6546BA9-F352-438A-931F-C61326309AF0}"/>
    <cellStyle name="Note 2 3 7 4" xfId="19614" xr:uid="{DEEF1D5C-5691-41BF-B344-F91944179A6C}"/>
    <cellStyle name="Note 2 3 8" xfId="2748" xr:uid="{00000000-0005-0000-0000-000017210000}"/>
    <cellStyle name="Note 2 3 9" xfId="2829" xr:uid="{00000000-0005-0000-0000-000018210000}"/>
    <cellStyle name="Note 2 3 9 2" xfId="7054" xr:uid="{00000000-0005-0000-0000-000019210000}"/>
    <cellStyle name="Note 2 3 9 2 2" xfId="15483" xr:uid="{15650750-B504-4EEE-A474-794A4F6CFE33}"/>
    <cellStyle name="Note 2 3 9 2 3" xfId="23911" xr:uid="{27FCE51A-8101-4517-8552-1DDEC9C1D8D4}"/>
    <cellStyle name="Note 2 3 9 3" xfId="11265" xr:uid="{1968A872-6747-4AE6-A912-2AEED81B3493}"/>
    <cellStyle name="Note 2 3 9 4" xfId="19694" xr:uid="{6A81AB01-33B6-41D9-9359-C18ADA7BC9B0}"/>
    <cellStyle name="Note 2 4" xfId="552" xr:uid="{00000000-0005-0000-0000-00001A210000}"/>
    <cellStyle name="Note 2 4 10" xfId="9122" xr:uid="{D4903EA0-E81D-4A8D-915F-F60ACA72840A}"/>
    <cellStyle name="Note 2 4 11" xfId="17551" xr:uid="{8B005E84-FB29-41A9-90BF-B5D3DFCE2F17}"/>
    <cellStyle name="Note 2 4 2" xfId="1013" xr:uid="{00000000-0005-0000-0000-00001B210000}"/>
    <cellStyle name="Note 2 4 2 2" xfId="3245" xr:uid="{00000000-0005-0000-0000-00001C210000}"/>
    <cellStyle name="Note 2 4 2 2 2" xfId="7469" xr:uid="{00000000-0005-0000-0000-00001D210000}"/>
    <cellStyle name="Note 2 4 2 2 2 2" xfId="15898" xr:uid="{E4EB2050-271D-4D89-AB64-D053C4D1F226}"/>
    <cellStyle name="Note 2 4 2 2 2 3" xfId="24326" xr:uid="{8A87F3BA-91E3-4F4E-AB52-6F086E7A934C}"/>
    <cellStyle name="Note 2 4 2 2 3" xfId="11680" xr:uid="{F6B4F50A-E552-4FCD-BB15-606B10076743}"/>
    <cellStyle name="Note 2 4 2 2 4" xfId="20109" xr:uid="{BAECDD81-FF57-4E8F-A25C-448E2156F644}"/>
    <cellStyle name="Note 2 4 2 3" xfId="5324" xr:uid="{00000000-0005-0000-0000-00001E210000}"/>
    <cellStyle name="Note 2 4 2 3 2" xfId="13753" xr:uid="{660732EA-24D1-4E89-9CC7-6D6C55B98783}"/>
    <cellStyle name="Note 2 4 2 3 3" xfId="22181" xr:uid="{04FF0628-9ECE-4A85-9465-C72086C69A18}"/>
    <cellStyle name="Note 2 4 2 4" xfId="9535" xr:uid="{CA1B5C2C-4C8A-4E3A-80E7-89DBA03E27F6}"/>
    <cellStyle name="Note 2 4 2 5" xfId="17964" xr:uid="{75E14CC9-0896-4A98-B6B3-D88575EFCCB6}"/>
    <cellStyle name="Note 2 4 3" xfId="1428" xr:uid="{00000000-0005-0000-0000-00001F210000}"/>
    <cellStyle name="Note 2 4 3 2" xfId="3658" xr:uid="{00000000-0005-0000-0000-000020210000}"/>
    <cellStyle name="Note 2 4 3 2 2" xfId="7882" xr:uid="{00000000-0005-0000-0000-000021210000}"/>
    <cellStyle name="Note 2 4 3 2 2 2" xfId="16311" xr:uid="{2D41CFBB-2ABD-4E9E-A8AA-1957AFF3AB1D}"/>
    <cellStyle name="Note 2 4 3 2 2 3" xfId="24739" xr:uid="{8C95028B-009C-47E1-8729-713767767481}"/>
    <cellStyle name="Note 2 4 3 2 3" xfId="12093" xr:uid="{B9DF580B-F65C-477F-8675-6C60F2E4B6C9}"/>
    <cellStyle name="Note 2 4 3 2 4" xfId="20522" xr:uid="{D2FD49B3-4478-49BA-BC77-8DA5B1F023B9}"/>
    <cellStyle name="Note 2 4 3 3" xfId="5737" xr:uid="{00000000-0005-0000-0000-000022210000}"/>
    <cellStyle name="Note 2 4 3 3 2" xfId="14166" xr:uid="{DB6D2C7C-A766-48AC-BAD6-C6D2A7DB7409}"/>
    <cellStyle name="Note 2 4 3 3 3" xfId="22594" xr:uid="{55ADAE25-F967-4899-975F-4A5A67C4BC5E}"/>
    <cellStyle name="Note 2 4 3 4" xfId="9948" xr:uid="{4911726C-EA63-4375-9371-3E33C086BC10}"/>
    <cellStyle name="Note 2 4 3 5" xfId="18377" xr:uid="{D1C0A7BE-9D0F-47CB-99F8-8AC925DDD37B}"/>
    <cellStyle name="Note 2 4 4" xfId="1842" xr:uid="{00000000-0005-0000-0000-000023210000}"/>
    <cellStyle name="Note 2 4 4 2" xfId="4071" xr:uid="{00000000-0005-0000-0000-000024210000}"/>
    <cellStyle name="Note 2 4 4 2 2" xfId="8295" xr:uid="{00000000-0005-0000-0000-000025210000}"/>
    <cellStyle name="Note 2 4 4 2 2 2" xfId="16724" xr:uid="{9F2880A8-1228-4132-BC6F-492454A1D998}"/>
    <cellStyle name="Note 2 4 4 2 2 3" xfId="25152" xr:uid="{CBBF5AF3-5A13-4C20-8286-9BCB675B4383}"/>
    <cellStyle name="Note 2 4 4 2 3" xfId="12506" xr:uid="{A3BE5A9B-5352-4B9A-AA24-94445F523E51}"/>
    <cellStyle name="Note 2 4 4 2 4" xfId="20935" xr:uid="{816BE2FC-7DDD-42BC-9A23-A25C65F51EC9}"/>
    <cellStyle name="Note 2 4 4 3" xfId="6150" xr:uid="{00000000-0005-0000-0000-000026210000}"/>
    <cellStyle name="Note 2 4 4 3 2" xfId="14579" xr:uid="{B72D5551-1636-4399-AA97-E40E1E834677}"/>
    <cellStyle name="Note 2 4 4 3 3" xfId="23007" xr:uid="{1FB5CA68-8D39-44F7-B9F2-DC9F216BAA7C}"/>
    <cellStyle name="Note 2 4 4 4" xfId="10361" xr:uid="{74BFC1BD-1972-48B4-8E91-B1B98E88C6B5}"/>
    <cellStyle name="Note 2 4 4 5" xfId="18790" xr:uid="{7514C7EE-0C52-4018-83A3-0748F3D04BF0}"/>
    <cellStyle name="Note 2 4 5" xfId="2255" xr:uid="{00000000-0005-0000-0000-000027210000}"/>
    <cellStyle name="Note 2 4 5 2" xfId="4484" xr:uid="{00000000-0005-0000-0000-000028210000}"/>
    <cellStyle name="Note 2 4 5 2 2" xfId="8708" xr:uid="{00000000-0005-0000-0000-000029210000}"/>
    <cellStyle name="Note 2 4 5 2 2 2" xfId="17137" xr:uid="{2066B6BD-B1DC-470B-B380-6BE35B6C6D17}"/>
    <cellStyle name="Note 2 4 5 2 2 3" xfId="25565" xr:uid="{06683D74-F691-4A1F-BAE3-BBFEE110E9A4}"/>
    <cellStyle name="Note 2 4 5 2 3" xfId="12919" xr:uid="{CDB442DB-A53E-49DE-9ACD-77979321F16E}"/>
    <cellStyle name="Note 2 4 5 2 4" xfId="21348" xr:uid="{0DFA2381-311F-4591-BE51-27E4DC0313F5}"/>
    <cellStyle name="Note 2 4 5 3" xfId="6563" xr:uid="{00000000-0005-0000-0000-00002A210000}"/>
    <cellStyle name="Note 2 4 5 3 2" xfId="14992" xr:uid="{ABBC8456-318B-4617-B7CB-0E5C6CC5DCDE}"/>
    <cellStyle name="Note 2 4 5 3 3" xfId="23420" xr:uid="{28660049-3470-4A23-80EB-67DCDAF8CCC1}"/>
    <cellStyle name="Note 2 4 5 4" xfId="10774" xr:uid="{646221CE-51A0-47A9-AD0D-FB7C3A547701}"/>
    <cellStyle name="Note 2 4 5 5" xfId="19203" xr:uid="{A0F8B1B0-67E3-4F85-96A8-7C79D47EB2C5}"/>
    <cellStyle name="Note 2 4 6" xfId="2691" xr:uid="{00000000-0005-0000-0000-00002B210000}"/>
    <cellStyle name="Note 2 4 6 2" xfId="6976" xr:uid="{00000000-0005-0000-0000-00002C210000}"/>
    <cellStyle name="Note 2 4 6 2 2" xfId="15405" xr:uid="{33011705-9C12-4344-B66E-926F1EAEE76B}"/>
    <cellStyle name="Note 2 4 6 2 3" xfId="23833" xr:uid="{7E8AECD8-8040-424B-B5B0-498DB5417F18}"/>
    <cellStyle name="Note 2 4 6 3" xfId="11187" xr:uid="{6FEA7164-FCC2-4ECB-9F29-7C4961289BEB}"/>
    <cellStyle name="Note 2 4 6 4" xfId="19616" xr:uid="{CB116E45-3784-4D20-A43F-CEB9A7A40665}"/>
    <cellStyle name="Note 2 4 7" xfId="2750" xr:uid="{00000000-0005-0000-0000-00002D210000}"/>
    <cellStyle name="Note 2 4 8" xfId="2831" xr:uid="{00000000-0005-0000-0000-00002E210000}"/>
    <cellStyle name="Note 2 4 8 2" xfId="7056" xr:uid="{00000000-0005-0000-0000-00002F210000}"/>
    <cellStyle name="Note 2 4 8 2 2" xfId="15485" xr:uid="{264D904A-81EE-44AD-AF27-9DA75DD0161F}"/>
    <cellStyle name="Note 2 4 8 2 3" xfId="23913" xr:uid="{7B666547-F9B0-4C4D-9698-2DEDC99A9E2E}"/>
    <cellStyle name="Note 2 4 8 3" xfId="11267" xr:uid="{F115D5E5-6E7E-4410-8C78-291C73A6CD0C}"/>
    <cellStyle name="Note 2 4 8 4" xfId="19696" xr:uid="{4EABA502-2733-4BB4-BAF8-AAB61D869B23}"/>
    <cellStyle name="Note 2 4 9" xfId="4911" xr:uid="{00000000-0005-0000-0000-000030210000}"/>
    <cellStyle name="Note 2 4 9 2" xfId="13340" xr:uid="{A092A56B-B615-4E8F-B7E8-6B0093A54EBC}"/>
    <cellStyle name="Note 2 4 9 3" xfId="21768" xr:uid="{CE3E18A0-78FE-4FCE-9077-963E41C6BDAC}"/>
    <cellStyle name="Note 2 5" xfId="553" xr:uid="{00000000-0005-0000-0000-000031210000}"/>
    <cellStyle name="Note 2 5 10" xfId="9123" xr:uid="{8FBBF3EE-53D1-4419-A007-B008B6FCED2B}"/>
    <cellStyle name="Note 2 5 11" xfId="17552" xr:uid="{FE0AA434-A563-45C3-87E7-5F927EB53C5A}"/>
    <cellStyle name="Note 2 5 2" xfId="1014" xr:uid="{00000000-0005-0000-0000-000032210000}"/>
    <cellStyle name="Note 2 5 2 2" xfId="3246" xr:uid="{00000000-0005-0000-0000-000033210000}"/>
    <cellStyle name="Note 2 5 2 2 2" xfId="7470" xr:uid="{00000000-0005-0000-0000-000034210000}"/>
    <cellStyle name="Note 2 5 2 2 2 2" xfId="15899" xr:uid="{536D1357-0013-4E78-8DA1-92A2AF0597E4}"/>
    <cellStyle name="Note 2 5 2 2 2 3" xfId="24327" xr:uid="{6B60B8D4-A9CB-4FF2-8B5C-FB86895914E3}"/>
    <cellStyle name="Note 2 5 2 2 3" xfId="11681" xr:uid="{942D2E52-CB32-4547-9CE1-5AD5355A4618}"/>
    <cellStyle name="Note 2 5 2 2 4" xfId="20110" xr:uid="{57B25D92-DA32-4E59-B730-A7DAC9011482}"/>
    <cellStyle name="Note 2 5 2 3" xfId="5325" xr:uid="{00000000-0005-0000-0000-000035210000}"/>
    <cellStyle name="Note 2 5 2 3 2" xfId="13754" xr:uid="{43551A8D-9D01-47E2-8947-DD1610988313}"/>
    <cellStyle name="Note 2 5 2 3 3" xfId="22182" xr:uid="{E3D48829-6144-4B18-AAA1-20773B148FB6}"/>
    <cellStyle name="Note 2 5 2 4" xfId="9536" xr:uid="{7A2D478D-F04D-41F1-BE60-565E7AEEF28E}"/>
    <cellStyle name="Note 2 5 2 5" xfId="17965" xr:uid="{94FE941B-8182-44F3-BED5-31ABF1072897}"/>
    <cellStyle name="Note 2 5 3" xfId="1429" xr:uid="{00000000-0005-0000-0000-000036210000}"/>
    <cellStyle name="Note 2 5 3 2" xfId="3659" xr:uid="{00000000-0005-0000-0000-000037210000}"/>
    <cellStyle name="Note 2 5 3 2 2" xfId="7883" xr:uid="{00000000-0005-0000-0000-000038210000}"/>
    <cellStyle name="Note 2 5 3 2 2 2" xfId="16312" xr:uid="{878F9313-6B77-423F-8ED1-2CFAFF384CD1}"/>
    <cellStyle name="Note 2 5 3 2 2 3" xfId="24740" xr:uid="{2A9A7506-FC50-4975-8684-C61985E11866}"/>
    <cellStyle name="Note 2 5 3 2 3" xfId="12094" xr:uid="{C1AA8EAF-3419-4363-914B-DA5ED81E79E3}"/>
    <cellStyle name="Note 2 5 3 2 4" xfId="20523" xr:uid="{19E27463-D30D-4073-8EB4-57F4A127C8D7}"/>
    <cellStyle name="Note 2 5 3 3" xfId="5738" xr:uid="{00000000-0005-0000-0000-000039210000}"/>
    <cellStyle name="Note 2 5 3 3 2" xfId="14167" xr:uid="{5161F4F6-625D-424F-9D3A-97B57E12C977}"/>
    <cellStyle name="Note 2 5 3 3 3" xfId="22595" xr:uid="{31051E7D-5473-4D6D-A8DE-D76EDAF395FF}"/>
    <cellStyle name="Note 2 5 3 4" xfId="9949" xr:uid="{CD8BF0D8-0A0D-40AA-86F7-7A64416CB7D8}"/>
    <cellStyle name="Note 2 5 3 5" xfId="18378" xr:uid="{DF370EF9-8363-4EC9-AC24-6AE0AFBEB108}"/>
    <cellStyle name="Note 2 5 4" xfId="1843" xr:uid="{00000000-0005-0000-0000-00003A210000}"/>
    <cellStyle name="Note 2 5 4 2" xfId="4072" xr:uid="{00000000-0005-0000-0000-00003B210000}"/>
    <cellStyle name="Note 2 5 4 2 2" xfId="8296" xr:uid="{00000000-0005-0000-0000-00003C210000}"/>
    <cellStyle name="Note 2 5 4 2 2 2" xfId="16725" xr:uid="{D36685A9-0CB0-4C3B-B740-CBC2625EA8A8}"/>
    <cellStyle name="Note 2 5 4 2 2 3" xfId="25153" xr:uid="{A8E560E5-1245-4D44-B62D-A1AA388AE100}"/>
    <cellStyle name="Note 2 5 4 2 3" xfId="12507" xr:uid="{1C4AE188-6855-4E6D-B336-123353226C1D}"/>
    <cellStyle name="Note 2 5 4 2 4" xfId="20936" xr:uid="{8EAD72E5-CDAB-4FAB-BB73-94A854D5C8E1}"/>
    <cellStyle name="Note 2 5 4 3" xfId="6151" xr:uid="{00000000-0005-0000-0000-00003D210000}"/>
    <cellStyle name="Note 2 5 4 3 2" xfId="14580" xr:uid="{38F9B8FC-7ECB-44AF-96C8-8B80E12B5CEA}"/>
    <cellStyle name="Note 2 5 4 3 3" xfId="23008" xr:uid="{6798F5D0-2437-402E-BC21-6705DA14F18B}"/>
    <cellStyle name="Note 2 5 4 4" xfId="10362" xr:uid="{BA16D891-0954-4474-B5D8-CBE1E610D82F}"/>
    <cellStyle name="Note 2 5 4 5" xfId="18791" xr:uid="{B46A67C4-B0D1-40A8-B4C6-ED585A64F715}"/>
    <cellStyle name="Note 2 5 5" xfId="2256" xr:uid="{00000000-0005-0000-0000-00003E210000}"/>
    <cellStyle name="Note 2 5 5 2" xfId="4485" xr:uid="{00000000-0005-0000-0000-00003F210000}"/>
    <cellStyle name="Note 2 5 5 2 2" xfId="8709" xr:uid="{00000000-0005-0000-0000-000040210000}"/>
    <cellStyle name="Note 2 5 5 2 2 2" xfId="17138" xr:uid="{79AB2076-0220-4121-8C3D-3C53067D9826}"/>
    <cellStyle name="Note 2 5 5 2 2 3" xfId="25566" xr:uid="{DA6B2A5B-1BA1-4EF5-9EE3-AA5F9241FF2C}"/>
    <cellStyle name="Note 2 5 5 2 3" xfId="12920" xr:uid="{066B05C7-9B5D-4472-A9D1-711808AA87B9}"/>
    <cellStyle name="Note 2 5 5 2 4" xfId="21349" xr:uid="{385D7254-DC30-4EBC-8A73-D496D7230C11}"/>
    <cellStyle name="Note 2 5 5 3" xfId="6564" xr:uid="{00000000-0005-0000-0000-000041210000}"/>
    <cellStyle name="Note 2 5 5 3 2" xfId="14993" xr:uid="{75F0FAE4-D74F-43C6-9F6B-3791CB4B443E}"/>
    <cellStyle name="Note 2 5 5 3 3" xfId="23421" xr:uid="{248D76D3-1EE5-4C59-9FFF-C76D73C105A3}"/>
    <cellStyle name="Note 2 5 5 4" xfId="10775" xr:uid="{EEC2341A-CA85-4827-8BA9-261BAB23753B}"/>
    <cellStyle name="Note 2 5 5 5" xfId="19204" xr:uid="{18150EB0-E717-42AE-B64A-332D45A1D9DD}"/>
    <cellStyle name="Note 2 5 6" xfId="2692" xr:uid="{00000000-0005-0000-0000-000042210000}"/>
    <cellStyle name="Note 2 5 6 2" xfId="6977" xr:uid="{00000000-0005-0000-0000-000043210000}"/>
    <cellStyle name="Note 2 5 6 2 2" xfId="15406" xr:uid="{CDD37CC7-A942-444C-B028-0697233500B0}"/>
    <cellStyle name="Note 2 5 6 2 3" xfId="23834" xr:uid="{CD53688B-C76D-470E-940A-5CBA0D0656EB}"/>
    <cellStyle name="Note 2 5 6 3" xfId="11188" xr:uid="{8D868350-A0B8-4E20-B5DE-88C30E44AF5D}"/>
    <cellStyle name="Note 2 5 6 4" xfId="19617" xr:uid="{375E7783-B1E7-4DC7-B2DF-0C94903830B1}"/>
    <cellStyle name="Note 2 5 7" xfId="2751" xr:uid="{00000000-0005-0000-0000-000044210000}"/>
    <cellStyle name="Note 2 5 8" xfId="2832" xr:uid="{00000000-0005-0000-0000-000045210000}"/>
    <cellStyle name="Note 2 5 8 2" xfId="7057" xr:uid="{00000000-0005-0000-0000-000046210000}"/>
    <cellStyle name="Note 2 5 8 2 2" xfId="15486" xr:uid="{A680A86F-373D-4379-9B9F-B8B4AAF47EF2}"/>
    <cellStyle name="Note 2 5 8 2 3" xfId="23914" xr:uid="{7DDB31AD-8952-470E-9150-1D117C441E9E}"/>
    <cellStyle name="Note 2 5 8 3" xfId="11268" xr:uid="{0780B931-4D57-49AC-86E0-7356D4791A60}"/>
    <cellStyle name="Note 2 5 8 4" xfId="19697" xr:uid="{53429BA2-6D4B-40EB-AF35-CD8872622742}"/>
    <cellStyle name="Note 2 5 9" xfId="4912" xr:uid="{00000000-0005-0000-0000-000047210000}"/>
    <cellStyle name="Note 2 5 9 2" xfId="13341" xr:uid="{72A986F2-5F43-4B6A-8D16-434E9C5B0A0E}"/>
    <cellStyle name="Note 2 5 9 3" xfId="21769" xr:uid="{7F58A7A4-95F1-4791-B9A6-C775083BE9EE}"/>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0 2 2" xfId="15487" xr:uid="{446A1DE4-B6CB-4D62-91CC-8DD8FB82F149}"/>
    <cellStyle name="Note 3 2 10 2 3" xfId="23915" xr:uid="{35BA4DAF-55AE-46F6-9090-AC76EF123A9A}"/>
    <cellStyle name="Note 3 2 10 3" xfId="11269" xr:uid="{6CC27B4F-BFF3-497A-AE68-A173F1AE1987}"/>
    <cellStyle name="Note 3 2 10 4" xfId="19698" xr:uid="{D14C41F1-EE34-428E-AC74-EA0D5FB6C057}"/>
    <cellStyle name="Note 3 2 11" xfId="4913" xr:uid="{00000000-0005-0000-0000-00004C210000}"/>
    <cellStyle name="Note 3 2 11 2" xfId="13342" xr:uid="{21EA4955-1CAD-45CD-8BA9-11C3FA8F7DE9}"/>
    <cellStyle name="Note 3 2 11 3" xfId="21770" xr:uid="{41884627-EE1E-4912-BFB8-C8FC84975E44}"/>
    <cellStyle name="Note 3 2 12" xfId="9124" xr:uid="{DAB0D4E6-7258-41E2-BE26-4083A9557BE1}"/>
    <cellStyle name="Note 3 2 13" xfId="17553" xr:uid="{6F636134-3768-4FB2-9F09-3F08942FDA5B}"/>
    <cellStyle name="Note 3 2 2" xfId="556" xr:uid="{00000000-0005-0000-0000-00004D210000}"/>
    <cellStyle name="Note 3 2 2 10" xfId="4914" xr:uid="{00000000-0005-0000-0000-00004E210000}"/>
    <cellStyle name="Note 3 2 2 10 2" xfId="13343" xr:uid="{F8E1B812-4E81-4AB1-8EDE-4271CDE3C17C}"/>
    <cellStyle name="Note 3 2 2 10 3" xfId="21771" xr:uid="{7B559E88-1C04-4026-867B-4114BD5945AC}"/>
    <cellStyle name="Note 3 2 2 11" xfId="9125" xr:uid="{7538BF66-0AE3-4122-A0DA-8A3A6CB125FA}"/>
    <cellStyle name="Note 3 2 2 12" xfId="17554" xr:uid="{C7ACFD46-41A6-492B-AE0C-6D25A9B2DF1F}"/>
    <cellStyle name="Note 3 2 2 2" xfId="557" xr:uid="{00000000-0005-0000-0000-00004F210000}"/>
    <cellStyle name="Note 3 2 2 2 10" xfId="9126" xr:uid="{B8D3EAF2-B14E-481E-8BFA-66824D79B821}"/>
    <cellStyle name="Note 3 2 2 2 11" xfId="17555" xr:uid="{044357B8-55CC-4A28-B48B-028B87BDA28C}"/>
    <cellStyle name="Note 3 2 2 2 2" xfId="1017" xr:uid="{00000000-0005-0000-0000-000050210000}"/>
    <cellStyle name="Note 3 2 2 2 2 2" xfId="3249" xr:uid="{00000000-0005-0000-0000-000051210000}"/>
    <cellStyle name="Note 3 2 2 2 2 2 2" xfId="7473" xr:uid="{00000000-0005-0000-0000-000052210000}"/>
    <cellStyle name="Note 3 2 2 2 2 2 2 2" xfId="15902" xr:uid="{AC207B1A-3CAD-4B4F-BD5C-F7096DA156B2}"/>
    <cellStyle name="Note 3 2 2 2 2 2 2 3" xfId="24330" xr:uid="{EE04D33B-4400-47BF-8C7D-F33CB0C3367A}"/>
    <cellStyle name="Note 3 2 2 2 2 2 3" xfId="11684" xr:uid="{A1F16C70-4041-424F-AAC7-9965EEB21A5A}"/>
    <cellStyle name="Note 3 2 2 2 2 2 4" xfId="20113" xr:uid="{C85A8C7B-6F90-4B36-A9A6-1A496FB86B7B}"/>
    <cellStyle name="Note 3 2 2 2 2 3" xfId="5328" xr:uid="{00000000-0005-0000-0000-000053210000}"/>
    <cellStyle name="Note 3 2 2 2 2 3 2" xfId="13757" xr:uid="{99C6563B-181A-499B-A397-BA6F6571EF78}"/>
    <cellStyle name="Note 3 2 2 2 2 3 3" xfId="22185" xr:uid="{722B8B7A-BFA1-4F9E-9BC9-C44AF83048BB}"/>
    <cellStyle name="Note 3 2 2 2 2 4" xfId="9539" xr:uid="{7D762E71-126E-4112-A941-0E68E4583617}"/>
    <cellStyle name="Note 3 2 2 2 2 5" xfId="17968" xr:uid="{9E5E6FB1-6AC4-40B1-8FF6-9E05FAFF7050}"/>
    <cellStyle name="Note 3 2 2 2 3" xfId="1432" xr:uid="{00000000-0005-0000-0000-000054210000}"/>
    <cellStyle name="Note 3 2 2 2 3 2" xfId="3662" xr:uid="{00000000-0005-0000-0000-000055210000}"/>
    <cellStyle name="Note 3 2 2 2 3 2 2" xfId="7886" xr:uid="{00000000-0005-0000-0000-000056210000}"/>
    <cellStyle name="Note 3 2 2 2 3 2 2 2" xfId="16315" xr:uid="{4695B6ED-42F7-412A-89B5-17213BCDF48F}"/>
    <cellStyle name="Note 3 2 2 2 3 2 2 3" xfId="24743" xr:uid="{20184B1C-4871-4B0A-843A-AF2AF906997A}"/>
    <cellStyle name="Note 3 2 2 2 3 2 3" xfId="12097" xr:uid="{61CB04CA-DF6A-4121-8A1D-5132A8523A92}"/>
    <cellStyle name="Note 3 2 2 2 3 2 4" xfId="20526" xr:uid="{2A6444DB-FF9A-49B9-B81C-C8B406E91333}"/>
    <cellStyle name="Note 3 2 2 2 3 3" xfId="5741" xr:uid="{00000000-0005-0000-0000-000057210000}"/>
    <cellStyle name="Note 3 2 2 2 3 3 2" xfId="14170" xr:uid="{27717A61-8252-467D-8975-6E6315B91758}"/>
    <cellStyle name="Note 3 2 2 2 3 3 3" xfId="22598" xr:uid="{19790DEB-ADFB-4A4B-B956-2805E5F08414}"/>
    <cellStyle name="Note 3 2 2 2 3 4" xfId="9952" xr:uid="{1B31AC25-66A3-4BCE-B2DC-90A7FF975C9A}"/>
    <cellStyle name="Note 3 2 2 2 3 5" xfId="18381" xr:uid="{27411588-984B-4559-B25F-A8E1D2FBED4F}"/>
    <cellStyle name="Note 3 2 2 2 4" xfId="1846" xr:uid="{00000000-0005-0000-0000-000058210000}"/>
    <cellStyle name="Note 3 2 2 2 4 2" xfId="4075" xr:uid="{00000000-0005-0000-0000-000059210000}"/>
    <cellStyle name="Note 3 2 2 2 4 2 2" xfId="8299" xr:uid="{00000000-0005-0000-0000-00005A210000}"/>
    <cellStyle name="Note 3 2 2 2 4 2 2 2" xfId="16728" xr:uid="{1ADE9A0A-5EB0-421B-A84E-D90AD12A1E26}"/>
    <cellStyle name="Note 3 2 2 2 4 2 2 3" xfId="25156" xr:uid="{EE867F1D-0FB1-44ED-A19B-1C46B059F53B}"/>
    <cellStyle name="Note 3 2 2 2 4 2 3" xfId="12510" xr:uid="{A18A27E5-C224-486D-B718-59F346DF8196}"/>
    <cellStyle name="Note 3 2 2 2 4 2 4" xfId="20939" xr:uid="{F0BF6F47-1D44-4E1C-9D51-6490E89D4074}"/>
    <cellStyle name="Note 3 2 2 2 4 3" xfId="6154" xr:uid="{00000000-0005-0000-0000-00005B210000}"/>
    <cellStyle name="Note 3 2 2 2 4 3 2" xfId="14583" xr:uid="{DDC7A2C3-3333-43E4-BD3E-AFFEF9D68052}"/>
    <cellStyle name="Note 3 2 2 2 4 3 3" xfId="23011" xr:uid="{C4884F0C-8849-48D6-A204-B2A093074EC3}"/>
    <cellStyle name="Note 3 2 2 2 4 4" xfId="10365" xr:uid="{08B76C8A-3EDB-49B9-903B-65D8F798E968}"/>
    <cellStyle name="Note 3 2 2 2 4 5" xfId="18794" xr:uid="{5E9A25D8-BCE6-4851-99AA-819F9CB6AAA6}"/>
    <cellStyle name="Note 3 2 2 2 5" xfId="2259" xr:uid="{00000000-0005-0000-0000-00005C210000}"/>
    <cellStyle name="Note 3 2 2 2 5 2" xfId="4488" xr:uid="{00000000-0005-0000-0000-00005D210000}"/>
    <cellStyle name="Note 3 2 2 2 5 2 2" xfId="8712" xr:uid="{00000000-0005-0000-0000-00005E210000}"/>
    <cellStyle name="Note 3 2 2 2 5 2 2 2" xfId="17141" xr:uid="{93B88CCC-978D-41B2-96EA-0F03DE53B1D6}"/>
    <cellStyle name="Note 3 2 2 2 5 2 2 3" xfId="25569" xr:uid="{2AA380E0-43CF-4F41-ADF9-31E4CAAD82AD}"/>
    <cellStyle name="Note 3 2 2 2 5 2 3" xfId="12923" xr:uid="{374BE5B5-107B-44FD-BF37-296458EE849E}"/>
    <cellStyle name="Note 3 2 2 2 5 2 4" xfId="21352" xr:uid="{DF317A72-C5E0-4BB3-B8A9-DC0A7245B453}"/>
    <cellStyle name="Note 3 2 2 2 5 3" xfId="6567" xr:uid="{00000000-0005-0000-0000-00005F210000}"/>
    <cellStyle name="Note 3 2 2 2 5 3 2" xfId="14996" xr:uid="{2D3D3F69-C15C-46BC-8D31-CD572DB0C7CF}"/>
    <cellStyle name="Note 3 2 2 2 5 3 3" xfId="23424" xr:uid="{45E62DF4-13C7-4780-8896-402E197D333C}"/>
    <cellStyle name="Note 3 2 2 2 5 4" xfId="10778" xr:uid="{3F54D192-51B2-42F1-A098-D6A07184763C}"/>
    <cellStyle name="Note 3 2 2 2 5 5" xfId="19207" xr:uid="{2A29A6CB-44B8-47DF-98D4-44342C2CE832}"/>
    <cellStyle name="Note 3 2 2 2 6" xfId="2695" xr:uid="{00000000-0005-0000-0000-000060210000}"/>
    <cellStyle name="Note 3 2 2 2 6 2" xfId="6980" xr:uid="{00000000-0005-0000-0000-000061210000}"/>
    <cellStyle name="Note 3 2 2 2 6 2 2" xfId="15409" xr:uid="{89164A6C-B691-4A0D-88E8-42B52796BF72}"/>
    <cellStyle name="Note 3 2 2 2 6 2 3" xfId="23837" xr:uid="{80C25CA9-4470-46A3-B586-DF86E1396448}"/>
    <cellStyle name="Note 3 2 2 2 6 3" xfId="11191" xr:uid="{CAD6D0ED-22A5-4A2E-9E22-B1E2C2CE577C}"/>
    <cellStyle name="Note 3 2 2 2 6 4" xfId="19620" xr:uid="{BE03641F-304E-4A54-830A-FAC7D0941B84}"/>
    <cellStyle name="Note 3 2 2 2 7" xfId="2754" xr:uid="{00000000-0005-0000-0000-000062210000}"/>
    <cellStyle name="Note 3 2 2 2 8" xfId="2835" xr:uid="{00000000-0005-0000-0000-000063210000}"/>
    <cellStyle name="Note 3 2 2 2 8 2" xfId="7060" xr:uid="{00000000-0005-0000-0000-000064210000}"/>
    <cellStyle name="Note 3 2 2 2 8 2 2" xfId="15489" xr:uid="{D99DE30B-59DA-4E95-A653-41558BBD9B16}"/>
    <cellStyle name="Note 3 2 2 2 8 2 3" xfId="23917" xr:uid="{389AE22C-1533-44CB-A7D2-06A445C4C256}"/>
    <cellStyle name="Note 3 2 2 2 8 3" xfId="11271" xr:uid="{FB70E715-7FE6-4D6E-A9E7-14883B3C2F3D}"/>
    <cellStyle name="Note 3 2 2 2 8 4" xfId="19700" xr:uid="{AA5E37BD-CE36-4395-99A3-FF2D256BB776}"/>
    <cellStyle name="Note 3 2 2 2 9" xfId="4915" xr:uid="{00000000-0005-0000-0000-000065210000}"/>
    <cellStyle name="Note 3 2 2 2 9 2" xfId="13344" xr:uid="{C867D3C3-2E69-4C04-9F5C-5D83AE4B2925}"/>
    <cellStyle name="Note 3 2 2 2 9 3" xfId="21772" xr:uid="{F72DEE47-DF3D-4B77-ACE0-48F10665E364}"/>
    <cellStyle name="Note 3 2 2 3" xfId="1016" xr:uid="{00000000-0005-0000-0000-000066210000}"/>
    <cellStyle name="Note 3 2 2 3 2" xfId="3248" xr:uid="{00000000-0005-0000-0000-000067210000}"/>
    <cellStyle name="Note 3 2 2 3 2 2" xfId="7472" xr:uid="{00000000-0005-0000-0000-000068210000}"/>
    <cellStyle name="Note 3 2 2 3 2 2 2" xfId="15901" xr:uid="{B08CAA03-D889-45AA-B019-EE0B21211373}"/>
    <cellStyle name="Note 3 2 2 3 2 2 3" xfId="24329" xr:uid="{B2D6EDE6-3E11-49C6-93FA-5FA3B93E82EC}"/>
    <cellStyle name="Note 3 2 2 3 2 3" xfId="11683" xr:uid="{6E8B2F19-59F3-41A1-8E78-9686D0205F75}"/>
    <cellStyle name="Note 3 2 2 3 2 4" xfId="20112" xr:uid="{DFDF8BAD-8D85-494F-93EA-92C8E0838CE2}"/>
    <cellStyle name="Note 3 2 2 3 3" xfId="5327" xr:uid="{00000000-0005-0000-0000-000069210000}"/>
    <cellStyle name="Note 3 2 2 3 3 2" xfId="13756" xr:uid="{48DA7322-110D-4A14-9EBF-024537F0CDC5}"/>
    <cellStyle name="Note 3 2 2 3 3 3" xfId="22184" xr:uid="{9C4F4C70-86FA-44D5-81EF-8FF6B547DD1B}"/>
    <cellStyle name="Note 3 2 2 3 4" xfId="9538" xr:uid="{95483EC5-AB39-4AC6-B056-78B17AE49446}"/>
    <cellStyle name="Note 3 2 2 3 5" xfId="17967" xr:uid="{BBDE5426-3E65-44A8-9546-BA2C9D24455F}"/>
    <cellStyle name="Note 3 2 2 4" xfId="1431" xr:uid="{00000000-0005-0000-0000-00006A210000}"/>
    <cellStyle name="Note 3 2 2 4 2" xfId="3661" xr:uid="{00000000-0005-0000-0000-00006B210000}"/>
    <cellStyle name="Note 3 2 2 4 2 2" xfId="7885" xr:uid="{00000000-0005-0000-0000-00006C210000}"/>
    <cellStyle name="Note 3 2 2 4 2 2 2" xfId="16314" xr:uid="{C5003D3E-06B9-417A-9054-732EEF08FB88}"/>
    <cellStyle name="Note 3 2 2 4 2 2 3" xfId="24742" xr:uid="{DAC0CE48-551A-4771-8420-414736697C42}"/>
    <cellStyle name="Note 3 2 2 4 2 3" xfId="12096" xr:uid="{951A53CC-4B12-4308-9BF3-070CB90302EF}"/>
    <cellStyle name="Note 3 2 2 4 2 4" xfId="20525" xr:uid="{EFF0C592-2838-4ABF-A7C9-1C8AF5DD8B63}"/>
    <cellStyle name="Note 3 2 2 4 3" xfId="5740" xr:uid="{00000000-0005-0000-0000-00006D210000}"/>
    <cellStyle name="Note 3 2 2 4 3 2" xfId="14169" xr:uid="{9A1BFBCC-0278-46F3-A537-6FB77CE47218}"/>
    <cellStyle name="Note 3 2 2 4 3 3" xfId="22597" xr:uid="{DC4EB299-B776-424D-83F2-3387BECB9871}"/>
    <cellStyle name="Note 3 2 2 4 4" xfId="9951" xr:uid="{6529F231-47E9-4E31-97A5-DC4F7E38E657}"/>
    <cellStyle name="Note 3 2 2 4 5" xfId="18380" xr:uid="{E750AB01-2A2D-43C1-AC1A-5C642BE9EF22}"/>
    <cellStyle name="Note 3 2 2 5" xfId="1845" xr:uid="{00000000-0005-0000-0000-00006E210000}"/>
    <cellStyle name="Note 3 2 2 5 2" xfId="4074" xr:uid="{00000000-0005-0000-0000-00006F210000}"/>
    <cellStyle name="Note 3 2 2 5 2 2" xfId="8298" xr:uid="{00000000-0005-0000-0000-000070210000}"/>
    <cellStyle name="Note 3 2 2 5 2 2 2" xfId="16727" xr:uid="{0CE29BD0-32CA-47B9-BBA1-AFF5F17B8BED}"/>
    <cellStyle name="Note 3 2 2 5 2 2 3" xfId="25155" xr:uid="{F9643449-0077-4AA8-8C36-3DC01D47DCE7}"/>
    <cellStyle name="Note 3 2 2 5 2 3" xfId="12509" xr:uid="{05AFEFCA-9959-4501-B142-7586F1F6BAAC}"/>
    <cellStyle name="Note 3 2 2 5 2 4" xfId="20938" xr:uid="{9FF62FF0-228A-476E-BC83-6F96AF07D0DB}"/>
    <cellStyle name="Note 3 2 2 5 3" xfId="6153" xr:uid="{00000000-0005-0000-0000-000071210000}"/>
    <cellStyle name="Note 3 2 2 5 3 2" xfId="14582" xr:uid="{C277F6E4-0BD7-4D79-A9BD-E1C86CF55292}"/>
    <cellStyle name="Note 3 2 2 5 3 3" xfId="23010" xr:uid="{C55D63C3-0B0B-4342-90A0-3335CC00574A}"/>
    <cellStyle name="Note 3 2 2 5 4" xfId="10364" xr:uid="{D98B7B56-405D-4226-BD9E-977F9A1D8D68}"/>
    <cellStyle name="Note 3 2 2 5 5" xfId="18793" xr:uid="{82DA0A8C-449A-42F3-B895-DA014E7BC0DD}"/>
    <cellStyle name="Note 3 2 2 6" xfId="2258" xr:uid="{00000000-0005-0000-0000-000072210000}"/>
    <cellStyle name="Note 3 2 2 6 2" xfId="4487" xr:uid="{00000000-0005-0000-0000-000073210000}"/>
    <cellStyle name="Note 3 2 2 6 2 2" xfId="8711" xr:uid="{00000000-0005-0000-0000-000074210000}"/>
    <cellStyle name="Note 3 2 2 6 2 2 2" xfId="17140" xr:uid="{E2609053-73AE-4775-9EAA-3A5D69DCF5BE}"/>
    <cellStyle name="Note 3 2 2 6 2 2 3" xfId="25568" xr:uid="{95F7889A-CE84-43C8-925E-07F4BEE8D6B7}"/>
    <cellStyle name="Note 3 2 2 6 2 3" xfId="12922" xr:uid="{5942BCA7-8D94-4278-B8A7-B1F6880AC3C2}"/>
    <cellStyle name="Note 3 2 2 6 2 4" xfId="21351" xr:uid="{2C300881-D748-4920-8D59-E7712979A72F}"/>
    <cellStyle name="Note 3 2 2 6 3" xfId="6566" xr:uid="{00000000-0005-0000-0000-000075210000}"/>
    <cellStyle name="Note 3 2 2 6 3 2" xfId="14995" xr:uid="{76ACD15C-4026-4E33-975B-C7F5395FE504}"/>
    <cellStyle name="Note 3 2 2 6 3 3" xfId="23423" xr:uid="{0EBE9B86-8892-4A3C-BE2D-D37FAF62C4E1}"/>
    <cellStyle name="Note 3 2 2 6 4" xfId="10777" xr:uid="{31ADAFC9-8D7E-4B14-BD87-E2EEE55B3EB6}"/>
    <cellStyle name="Note 3 2 2 6 5" xfId="19206" xr:uid="{785A0869-7851-4220-BD9E-CB667AB8B044}"/>
    <cellStyle name="Note 3 2 2 7" xfId="2694" xr:uid="{00000000-0005-0000-0000-000076210000}"/>
    <cellStyle name="Note 3 2 2 7 2" xfId="6979" xr:uid="{00000000-0005-0000-0000-000077210000}"/>
    <cellStyle name="Note 3 2 2 7 2 2" xfId="15408" xr:uid="{B7A06DF9-5E9E-42EC-9C90-A19B46DBF2DA}"/>
    <cellStyle name="Note 3 2 2 7 2 3" xfId="23836" xr:uid="{69736F86-FD07-4A3F-A7A7-613CC6C8D494}"/>
    <cellStyle name="Note 3 2 2 7 3" xfId="11190" xr:uid="{8028D66B-927C-41E2-8BFE-61D3615D2113}"/>
    <cellStyle name="Note 3 2 2 7 4" xfId="19619" xr:uid="{1005E3AE-0AF1-4FBB-8427-5E4E0846D331}"/>
    <cellStyle name="Note 3 2 2 8" xfId="2753" xr:uid="{00000000-0005-0000-0000-000078210000}"/>
    <cellStyle name="Note 3 2 2 9" xfId="2834" xr:uid="{00000000-0005-0000-0000-000079210000}"/>
    <cellStyle name="Note 3 2 2 9 2" xfId="7059" xr:uid="{00000000-0005-0000-0000-00007A210000}"/>
    <cellStyle name="Note 3 2 2 9 2 2" xfId="15488" xr:uid="{DFD3A5F3-905D-42A7-91F0-B4C28BDAAB32}"/>
    <cellStyle name="Note 3 2 2 9 2 3" xfId="23916" xr:uid="{0DF0B98B-50FC-4A6F-8C42-A1E936A2D400}"/>
    <cellStyle name="Note 3 2 2 9 3" xfId="11270" xr:uid="{56FF4D61-8E87-46E6-9478-4D6EBE41C268}"/>
    <cellStyle name="Note 3 2 2 9 4" xfId="19699" xr:uid="{56944DEF-5CE9-4187-A7E8-ADF356F17251}"/>
    <cellStyle name="Note 3 2 3" xfId="558" xr:uid="{00000000-0005-0000-0000-00007B210000}"/>
    <cellStyle name="Note 3 2 3 10" xfId="9127" xr:uid="{6C4E5EB3-976C-40C1-9966-A3EE01781BE3}"/>
    <cellStyle name="Note 3 2 3 11" xfId="17556" xr:uid="{1EFDD57A-DE47-474A-9D2E-31BBACF264B5}"/>
    <cellStyle name="Note 3 2 3 2" xfId="1018" xr:uid="{00000000-0005-0000-0000-00007C210000}"/>
    <cellStyle name="Note 3 2 3 2 2" xfId="3250" xr:uid="{00000000-0005-0000-0000-00007D210000}"/>
    <cellStyle name="Note 3 2 3 2 2 2" xfId="7474" xr:uid="{00000000-0005-0000-0000-00007E210000}"/>
    <cellStyle name="Note 3 2 3 2 2 2 2" xfId="15903" xr:uid="{6B44866D-8844-4228-B845-60BC4CFEC079}"/>
    <cellStyle name="Note 3 2 3 2 2 2 3" xfId="24331" xr:uid="{7DF31F6F-954D-49FA-A03A-F1DA3FFD832F}"/>
    <cellStyle name="Note 3 2 3 2 2 3" xfId="11685" xr:uid="{90B97988-994E-4C2C-A825-45073923ECBA}"/>
    <cellStyle name="Note 3 2 3 2 2 4" xfId="20114" xr:uid="{4808C70F-AAEC-4034-9593-017C25523D57}"/>
    <cellStyle name="Note 3 2 3 2 3" xfId="5329" xr:uid="{00000000-0005-0000-0000-00007F210000}"/>
    <cellStyle name="Note 3 2 3 2 3 2" xfId="13758" xr:uid="{307B1FCB-B7B9-4641-A381-0307BA1AF7FC}"/>
    <cellStyle name="Note 3 2 3 2 3 3" xfId="22186" xr:uid="{0FFA0872-B9BF-4C1D-AFA1-4938C8523D45}"/>
    <cellStyle name="Note 3 2 3 2 4" xfId="9540" xr:uid="{8380FC59-2C26-4602-9577-CF2455A85037}"/>
    <cellStyle name="Note 3 2 3 2 5" xfId="17969" xr:uid="{CA249638-E2BC-4103-819C-AFE8C8017437}"/>
    <cellStyle name="Note 3 2 3 3" xfId="1433" xr:uid="{00000000-0005-0000-0000-000080210000}"/>
    <cellStyle name="Note 3 2 3 3 2" xfId="3663" xr:uid="{00000000-0005-0000-0000-000081210000}"/>
    <cellStyle name="Note 3 2 3 3 2 2" xfId="7887" xr:uid="{00000000-0005-0000-0000-000082210000}"/>
    <cellStyle name="Note 3 2 3 3 2 2 2" xfId="16316" xr:uid="{9C223E12-AAE7-493A-8CF8-F2029B45CAE7}"/>
    <cellStyle name="Note 3 2 3 3 2 2 3" xfId="24744" xr:uid="{771F77AB-6F00-4B2F-91D7-D8F516B46C3E}"/>
    <cellStyle name="Note 3 2 3 3 2 3" xfId="12098" xr:uid="{CEE7F996-62D6-44A1-84F2-C0047A1DD3B2}"/>
    <cellStyle name="Note 3 2 3 3 2 4" xfId="20527" xr:uid="{27DA2E3B-047F-4ABE-941F-0E2C1DA7F0FE}"/>
    <cellStyle name="Note 3 2 3 3 3" xfId="5742" xr:uid="{00000000-0005-0000-0000-000083210000}"/>
    <cellStyle name="Note 3 2 3 3 3 2" xfId="14171" xr:uid="{A0B8C71F-4FA2-4628-A0FC-FB8E36AB2BD6}"/>
    <cellStyle name="Note 3 2 3 3 3 3" xfId="22599" xr:uid="{26EEE19D-6381-4D38-8145-6E50CCA72CCD}"/>
    <cellStyle name="Note 3 2 3 3 4" xfId="9953" xr:uid="{0919EDF1-AFFF-45E7-9016-98E1E68C6E8A}"/>
    <cellStyle name="Note 3 2 3 3 5" xfId="18382" xr:uid="{3937292B-DB99-4F01-976B-A465EB54CF82}"/>
    <cellStyle name="Note 3 2 3 4" xfId="1847" xr:uid="{00000000-0005-0000-0000-000084210000}"/>
    <cellStyle name="Note 3 2 3 4 2" xfId="4076" xr:uid="{00000000-0005-0000-0000-000085210000}"/>
    <cellStyle name="Note 3 2 3 4 2 2" xfId="8300" xr:uid="{00000000-0005-0000-0000-000086210000}"/>
    <cellStyle name="Note 3 2 3 4 2 2 2" xfId="16729" xr:uid="{6A1860B8-3B9B-428E-88BE-ABC4BA578F92}"/>
    <cellStyle name="Note 3 2 3 4 2 2 3" xfId="25157" xr:uid="{365C7130-CB5C-422D-89D6-9A37F082CA9B}"/>
    <cellStyle name="Note 3 2 3 4 2 3" xfId="12511" xr:uid="{45F5CF9F-3B40-4C63-97F2-63874817C024}"/>
    <cellStyle name="Note 3 2 3 4 2 4" xfId="20940" xr:uid="{DEE25EDB-F837-4902-A3E7-AA8B3EA05607}"/>
    <cellStyle name="Note 3 2 3 4 3" xfId="6155" xr:uid="{00000000-0005-0000-0000-000087210000}"/>
    <cellStyle name="Note 3 2 3 4 3 2" xfId="14584" xr:uid="{8FAE9718-5051-41DC-A1D1-7586CE48E30E}"/>
    <cellStyle name="Note 3 2 3 4 3 3" xfId="23012" xr:uid="{65E86D93-D3E9-491A-9763-7D3C9F5244F9}"/>
    <cellStyle name="Note 3 2 3 4 4" xfId="10366" xr:uid="{39455A02-407C-4159-B3FC-BA841439BE2C}"/>
    <cellStyle name="Note 3 2 3 4 5" xfId="18795" xr:uid="{13DA9AE6-4B18-49ED-8E6D-BE713DE6D0FA}"/>
    <cellStyle name="Note 3 2 3 5" xfId="2260" xr:uid="{00000000-0005-0000-0000-000088210000}"/>
    <cellStyle name="Note 3 2 3 5 2" xfId="4489" xr:uid="{00000000-0005-0000-0000-000089210000}"/>
    <cellStyle name="Note 3 2 3 5 2 2" xfId="8713" xr:uid="{00000000-0005-0000-0000-00008A210000}"/>
    <cellStyle name="Note 3 2 3 5 2 2 2" xfId="17142" xr:uid="{B3D247D9-42E7-4C42-BB6D-C0018F218DBB}"/>
    <cellStyle name="Note 3 2 3 5 2 2 3" xfId="25570" xr:uid="{91BF4E31-0C56-49D6-9044-11F67BEFFCE7}"/>
    <cellStyle name="Note 3 2 3 5 2 3" xfId="12924" xr:uid="{312AD9C7-C681-411E-ABDD-2AC82ADAE5DF}"/>
    <cellStyle name="Note 3 2 3 5 2 4" xfId="21353" xr:uid="{E0BDFB1D-D850-4729-8719-F445CB2535FC}"/>
    <cellStyle name="Note 3 2 3 5 3" xfId="6568" xr:uid="{00000000-0005-0000-0000-00008B210000}"/>
    <cellStyle name="Note 3 2 3 5 3 2" xfId="14997" xr:uid="{34D4A68D-E860-4A80-8A79-FE321E553DB0}"/>
    <cellStyle name="Note 3 2 3 5 3 3" xfId="23425" xr:uid="{F431CEE5-5F9D-4F07-AA3B-FA1B08FC4462}"/>
    <cellStyle name="Note 3 2 3 5 4" xfId="10779" xr:uid="{BF3631D8-D5CE-488A-BFAB-058DFCCE2961}"/>
    <cellStyle name="Note 3 2 3 5 5" xfId="19208" xr:uid="{4A9EDBA7-664E-4E83-8E0C-F557B42F9D2D}"/>
    <cellStyle name="Note 3 2 3 6" xfId="2696" xr:uid="{00000000-0005-0000-0000-00008C210000}"/>
    <cellStyle name="Note 3 2 3 6 2" xfId="6981" xr:uid="{00000000-0005-0000-0000-00008D210000}"/>
    <cellStyle name="Note 3 2 3 6 2 2" xfId="15410" xr:uid="{1A181497-AC4A-438C-AFC1-5E13BE254ADC}"/>
    <cellStyle name="Note 3 2 3 6 2 3" xfId="23838" xr:uid="{C3DDA6CF-3206-40A2-96EE-CA6E55E48696}"/>
    <cellStyle name="Note 3 2 3 6 3" xfId="11192" xr:uid="{C71B2EC2-ECD2-4359-82A2-5909060CA540}"/>
    <cellStyle name="Note 3 2 3 6 4" xfId="19621" xr:uid="{D91C8B11-CD40-490C-A2B8-A6FA708BFD1B}"/>
    <cellStyle name="Note 3 2 3 7" xfId="2755" xr:uid="{00000000-0005-0000-0000-00008E210000}"/>
    <cellStyle name="Note 3 2 3 8" xfId="2836" xr:uid="{00000000-0005-0000-0000-00008F210000}"/>
    <cellStyle name="Note 3 2 3 8 2" xfId="7061" xr:uid="{00000000-0005-0000-0000-000090210000}"/>
    <cellStyle name="Note 3 2 3 8 2 2" xfId="15490" xr:uid="{1945103B-4D8D-4338-B3EB-417FB6DBB1AD}"/>
    <cellStyle name="Note 3 2 3 8 2 3" xfId="23918" xr:uid="{2601EC9C-0E42-4914-931E-D758AB4AD5C0}"/>
    <cellStyle name="Note 3 2 3 8 3" xfId="11272" xr:uid="{A7C126FC-BE1B-4F95-9916-1B1778402F8B}"/>
    <cellStyle name="Note 3 2 3 8 4" xfId="19701" xr:uid="{B1FF99B8-298F-4743-ACA2-3370E33540F6}"/>
    <cellStyle name="Note 3 2 3 9" xfId="4916" xr:uid="{00000000-0005-0000-0000-000091210000}"/>
    <cellStyle name="Note 3 2 3 9 2" xfId="13345" xr:uid="{9C26E3EB-3EFE-4B6D-9BF1-FBD7EB9D5342}"/>
    <cellStyle name="Note 3 2 3 9 3" xfId="21773" xr:uid="{90B24491-304D-4CF1-8C63-FB48EBD5ECC4}"/>
    <cellStyle name="Note 3 2 4" xfId="1015" xr:uid="{00000000-0005-0000-0000-000092210000}"/>
    <cellStyle name="Note 3 2 4 2" xfId="3247" xr:uid="{00000000-0005-0000-0000-000093210000}"/>
    <cellStyle name="Note 3 2 4 2 2" xfId="7471" xr:uid="{00000000-0005-0000-0000-000094210000}"/>
    <cellStyle name="Note 3 2 4 2 2 2" xfId="15900" xr:uid="{D2AC0E65-F9A7-421C-8D96-575E3DE29303}"/>
    <cellStyle name="Note 3 2 4 2 2 3" xfId="24328" xr:uid="{CECDB444-6FD8-4857-8D30-6410A0BA1D5E}"/>
    <cellStyle name="Note 3 2 4 2 3" xfId="11682" xr:uid="{4EC70781-FEC8-4A36-B16F-65FF799858C9}"/>
    <cellStyle name="Note 3 2 4 2 4" xfId="20111" xr:uid="{2B179EF5-5090-4E7A-9F04-878B49EC2F2B}"/>
    <cellStyle name="Note 3 2 4 3" xfId="5326" xr:uid="{00000000-0005-0000-0000-000095210000}"/>
    <cellStyle name="Note 3 2 4 3 2" xfId="13755" xr:uid="{6DA08F95-5FD6-4ECD-BD2B-72C48B01D086}"/>
    <cellStyle name="Note 3 2 4 3 3" xfId="22183" xr:uid="{87048D96-62E6-4851-B7B5-FAE817A332B4}"/>
    <cellStyle name="Note 3 2 4 4" xfId="9537" xr:uid="{65EBCAE5-F940-4492-836D-906160DA6540}"/>
    <cellStyle name="Note 3 2 4 5" xfId="17966" xr:uid="{C18BF565-B096-4F29-BC8D-1308D27D3AC5}"/>
    <cellStyle name="Note 3 2 5" xfId="1430" xr:uid="{00000000-0005-0000-0000-000096210000}"/>
    <cellStyle name="Note 3 2 5 2" xfId="3660" xr:uid="{00000000-0005-0000-0000-000097210000}"/>
    <cellStyle name="Note 3 2 5 2 2" xfId="7884" xr:uid="{00000000-0005-0000-0000-000098210000}"/>
    <cellStyle name="Note 3 2 5 2 2 2" xfId="16313" xr:uid="{E8DA485E-0BDF-4C83-84F6-96576AD8BD54}"/>
    <cellStyle name="Note 3 2 5 2 2 3" xfId="24741" xr:uid="{9EBF215A-6AD9-4AD1-A629-E9EAA41AF46E}"/>
    <cellStyle name="Note 3 2 5 2 3" xfId="12095" xr:uid="{02E85D56-80D3-44CC-95F7-8A80E4538FD4}"/>
    <cellStyle name="Note 3 2 5 2 4" xfId="20524" xr:uid="{491C1F42-E5DB-4A5B-8CD0-E30CB738246B}"/>
    <cellStyle name="Note 3 2 5 3" xfId="5739" xr:uid="{00000000-0005-0000-0000-000099210000}"/>
    <cellStyle name="Note 3 2 5 3 2" xfId="14168" xr:uid="{E3438466-DF48-4036-A402-0FA00EE01E10}"/>
    <cellStyle name="Note 3 2 5 3 3" xfId="22596" xr:uid="{A57F9A5A-9F4D-4214-94A6-8D5C567A8A90}"/>
    <cellStyle name="Note 3 2 5 4" xfId="9950" xr:uid="{F067C18D-E997-4460-B4F1-0954340F9A07}"/>
    <cellStyle name="Note 3 2 5 5" xfId="18379" xr:uid="{3092575C-11AD-4DE7-8325-38E11AA1D78A}"/>
    <cellStyle name="Note 3 2 6" xfId="1844" xr:uid="{00000000-0005-0000-0000-00009A210000}"/>
    <cellStyle name="Note 3 2 6 2" xfId="4073" xr:uid="{00000000-0005-0000-0000-00009B210000}"/>
    <cellStyle name="Note 3 2 6 2 2" xfId="8297" xr:uid="{00000000-0005-0000-0000-00009C210000}"/>
    <cellStyle name="Note 3 2 6 2 2 2" xfId="16726" xr:uid="{FB5E37AB-F54B-4A5A-8189-58EA202B5AEC}"/>
    <cellStyle name="Note 3 2 6 2 2 3" xfId="25154" xr:uid="{955E6AE5-9434-451E-8048-84B1DAA87C65}"/>
    <cellStyle name="Note 3 2 6 2 3" xfId="12508" xr:uid="{191700BE-0478-4456-A48F-257DDDFBDD5B}"/>
    <cellStyle name="Note 3 2 6 2 4" xfId="20937" xr:uid="{8009069F-DAE1-429A-A846-1006980DF451}"/>
    <cellStyle name="Note 3 2 6 3" xfId="6152" xr:uid="{00000000-0005-0000-0000-00009D210000}"/>
    <cellStyle name="Note 3 2 6 3 2" xfId="14581" xr:uid="{7490A261-D2A9-4356-A30A-3E0E9D4E2970}"/>
    <cellStyle name="Note 3 2 6 3 3" xfId="23009" xr:uid="{14DADC3D-3713-47B3-85DC-CAE95ED1440C}"/>
    <cellStyle name="Note 3 2 6 4" xfId="10363" xr:uid="{C3164414-45D4-40B2-A62A-4C3EE3016B0D}"/>
    <cellStyle name="Note 3 2 6 5" xfId="18792" xr:uid="{15A18454-1268-421B-91F8-2CC4AE9DD467}"/>
    <cellStyle name="Note 3 2 7" xfId="2257" xr:uid="{00000000-0005-0000-0000-00009E210000}"/>
    <cellStyle name="Note 3 2 7 2" xfId="4486" xr:uid="{00000000-0005-0000-0000-00009F210000}"/>
    <cellStyle name="Note 3 2 7 2 2" xfId="8710" xr:uid="{00000000-0005-0000-0000-0000A0210000}"/>
    <cellStyle name="Note 3 2 7 2 2 2" xfId="17139" xr:uid="{724D0E1F-B216-4DF4-8BAC-F35F4EE2AF07}"/>
    <cellStyle name="Note 3 2 7 2 2 3" xfId="25567" xr:uid="{440417C4-AECA-41A8-B24A-B024C76187BC}"/>
    <cellStyle name="Note 3 2 7 2 3" xfId="12921" xr:uid="{41B2D17A-CA06-4FE1-867B-949450FE3168}"/>
    <cellStyle name="Note 3 2 7 2 4" xfId="21350" xr:uid="{D8C03508-8D10-405B-98E4-782681562936}"/>
    <cellStyle name="Note 3 2 7 3" xfId="6565" xr:uid="{00000000-0005-0000-0000-0000A1210000}"/>
    <cellStyle name="Note 3 2 7 3 2" xfId="14994" xr:uid="{F2F31316-B9E3-4664-B1E4-35B8C2B39E0E}"/>
    <cellStyle name="Note 3 2 7 3 3" xfId="23422" xr:uid="{00035DBC-E879-49D5-B686-0CB9A310DE57}"/>
    <cellStyle name="Note 3 2 7 4" xfId="10776" xr:uid="{E7D630B8-158C-431C-B737-785DE280FE9A}"/>
    <cellStyle name="Note 3 2 7 5" xfId="19205" xr:uid="{B0C87BC9-5DE3-4278-B8BF-4C9E973DB27A}"/>
    <cellStyle name="Note 3 2 8" xfId="2693" xr:uid="{00000000-0005-0000-0000-0000A2210000}"/>
    <cellStyle name="Note 3 2 8 2" xfId="6978" xr:uid="{00000000-0005-0000-0000-0000A3210000}"/>
    <cellStyle name="Note 3 2 8 2 2" xfId="15407" xr:uid="{43ED9953-099D-463E-8C57-360E0EA8BE95}"/>
    <cellStyle name="Note 3 2 8 2 3" xfId="23835" xr:uid="{4DDC417E-9357-473B-816E-D51E8F182770}"/>
    <cellStyle name="Note 3 2 8 3" xfId="11189" xr:uid="{461EB92A-5FCD-4852-A30E-D571BEFFBFC6}"/>
    <cellStyle name="Note 3 2 8 4" xfId="19618" xr:uid="{3A9852A1-E73E-4388-89CB-51F0EA9B41B5}"/>
    <cellStyle name="Note 3 2 9" xfId="2752" xr:uid="{00000000-0005-0000-0000-0000A4210000}"/>
    <cellStyle name="Note 3 3" xfId="559" xr:uid="{00000000-0005-0000-0000-0000A5210000}"/>
    <cellStyle name="Note 3 3 10" xfId="4917" xr:uid="{00000000-0005-0000-0000-0000A6210000}"/>
    <cellStyle name="Note 3 3 10 2" xfId="13346" xr:uid="{7EA30AFD-DCE8-4F16-9DEB-26EB0FC531A5}"/>
    <cellStyle name="Note 3 3 10 3" xfId="21774" xr:uid="{D725E990-8B70-470F-BE71-946ED78EA008}"/>
    <cellStyle name="Note 3 3 11" xfId="9128" xr:uid="{83AED2CC-59CD-44FC-B482-F5B354AE8213}"/>
    <cellStyle name="Note 3 3 12" xfId="17557" xr:uid="{9F08F62E-FEC4-48BD-B670-AE190F4A6A30}"/>
    <cellStyle name="Note 3 3 2" xfId="560" xr:uid="{00000000-0005-0000-0000-0000A7210000}"/>
    <cellStyle name="Note 3 3 2 10" xfId="9129" xr:uid="{FDBC330D-98DD-484B-BCD0-838B3780036F}"/>
    <cellStyle name="Note 3 3 2 11" xfId="17558" xr:uid="{A9821AD2-A220-4607-8B0C-147907B8C715}"/>
    <cellStyle name="Note 3 3 2 2" xfId="1020" xr:uid="{00000000-0005-0000-0000-0000A8210000}"/>
    <cellStyle name="Note 3 3 2 2 2" xfId="3252" xr:uid="{00000000-0005-0000-0000-0000A9210000}"/>
    <cellStyle name="Note 3 3 2 2 2 2" xfId="7476" xr:uid="{00000000-0005-0000-0000-0000AA210000}"/>
    <cellStyle name="Note 3 3 2 2 2 2 2" xfId="15905" xr:uid="{904D33A7-1D0D-40F2-A978-06AE624FFC88}"/>
    <cellStyle name="Note 3 3 2 2 2 2 3" xfId="24333" xr:uid="{7CE69006-77C4-4A20-92DC-3ED1C8B864C7}"/>
    <cellStyle name="Note 3 3 2 2 2 3" xfId="11687" xr:uid="{96F55FA3-AF59-413E-A536-DFD7903C226C}"/>
    <cellStyle name="Note 3 3 2 2 2 4" xfId="20116" xr:uid="{5D4E7510-FC35-41A5-B2E9-47BB2648E8D5}"/>
    <cellStyle name="Note 3 3 2 2 3" xfId="5331" xr:uid="{00000000-0005-0000-0000-0000AB210000}"/>
    <cellStyle name="Note 3 3 2 2 3 2" xfId="13760" xr:uid="{0A0C470C-3551-4834-A521-33026DE07A31}"/>
    <cellStyle name="Note 3 3 2 2 3 3" xfId="22188" xr:uid="{02645D6C-6C2E-4A27-A294-E91E3C2B7C55}"/>
    <cellStyle name="Note 3 3 2 2 4" xfId="9542" xr:uid="{0C237D77-A05B-4877-9A27-9C14EFCB3B78}"/>
    <cellStyle name="Note 3 3 2 2 5" xfId="17971" xr:uid="{6B877B19-6F7E-4942-8491-F0F240E5D751}"/>
    <cellStyle name="Note 3 3 2 3" xfId="1435" xr:uid="{00000000-0005-0000-0000-0000AC210000}"/>
    <cellStyle name="Note 3 3 2 3 2" xfId="3665" xr:uid="{00000000-0005-0000-0000-0000AD210000}"/>
    <cellStyle name="Note 3 3 2 3 2 2" xfId="7889" xr:uid="{00000000-0005-0000-0000-0000AE210000}"/>
    <cellStyle name="Note 3 3 2 3 2 2 2" xfId="16318" xr:uid="{3E72E3DA-4F17-4469-AF67-6C119D95AFB1}"/>
    <cellStyle name="Note 3 3 2 3 2 2 3" xfId="24746" xr:uid="{F51B6B75-CE44-4CD2-91AE-EF0E2527ECF7}"/>
    <cellStyle name="Note 3 3 2 3 2 3" xfId="12100" xr:uid="{D377BBB3-5383-4D98-8D8E-842FE62C1528}"/>
    <cellStyle name="Note 3 3 2 3 2 4" xfId="20529" xr:uid="{E76289B1-7415-4E4C-A3EA-EB91297CFA80}"/>
    <cellStyle name="Note 3 3 2 3 3" xfId="5744" xr:uid="{00000000-0005-0000-0000-0000AF210000}"/>
    <cellStyle name="Note 3 3 2 3 3 2" xfId="14173" xr:uid="{BADD27DE-8A33-4510-9F57-8B24ED65E4BB}"/>
    <cellStyle name="Note 3 3 2 3 3 3" xfId="22601" xr:uid="{30DBB47F-CD6F-4027-A23E-C66E8803E823}"/>
    <cellStyle name="Note 3 3 2 3 4" xfId="9955" xr:uid="{826F59F2-DAA8-413B-83E7-8D0290518759}"/>
    <cellStyle name="Note 3 3 2 3 5" xfId="18384" xr:uid="{22205CAD-4E2C-4360-BD46-2FF34A24E3C5}"/>
    <cellStyle name="Note 3 3 2 4" xfId="1849" xr:uid="{00000000-0005-0000-0000-0000B0210000}"/>
    <cellStyle name="Note 3 3 2 4 2" xfId="4078" xr:uid="{00000000-0005-0000-0000-0000B1210000}"/>
    <cellStyle name="Note 3 3 2 4 2 2" xfId="8302" xr:uid="{00000000-0005-0000-0000-0000B2210000}"/>
    <cellStyle name="Note 3 3 2 4 2 2 2" xfId="16731" xr:uid="{1F9B892E-8785-490F-9078-0CA6E2F5A8BF}"/>
    <cellStyle name="Note 3 3 2 4 2 2 3" xfId="25159" xr:uid="{5C8463CB-387A-489B-80B8-EE94C086AE35}"/>
    <cellStyle name="Note 3 3 2 4 2 3" xfId="12513" xr:uid="{3768BC97-B8C9-487F-8FF6-72D86A4848B2}"/>
    <cellStyle name="Note 3 3 2 4 2 4" xfId="20942" xr:uid="{966AAA1A-D3E3-4B75-BD4B-6231CACEFA16}"/>
    <cellStyle name="Note 3 3 2 4 3" xfId="6157" xr:uid="{00000000-0005-0000-0000-0000B3210000}"/>
    <cellStyle name="Note 3 3 2 4 3 2" xfId="14586" xr:uid="{948112C7-19CB-4795-BA72-C2776915120A}"/>
    <cellStyle name="Note 3 3 2 4 3 3" xfId="23014" xr:uid="{5736BE66-E0BA-4AD5-8702-F72B79B15C32}"/>
    <cellStyle name="Note 3 3 2 4 4" xfId="10368" xr:uid="{EB015806-424E-4B90-9136-32A6D0070C95}"/>
    <cellStyle name="Note 3 3 2 4 5" xfId="18797" xr:uid="{07D50691-8C56-4C9B-8696-2CB3BCB8CB2E}"/>
    <cellStyle name="Note 3 3 2 5" xfId="2262" xr:uid="{00000000-0005-0000-0000-0000B4210000}"/>
    <cellStyle name="Note 3 3 2 5 2" xfId="4491" xr:uid="{00000000-0005-0000-0000-0000B5210000}"/>
    <cellStyle name="Note 3 3 2 5 2 2" xfId="8715" xr:uid="{00000000-0005-0000-0000-0000B6210000}"/>
    <cellStyle name="Note 3 3 2 5 2 2 2" xfId="17144" xr:uid="{CA777830-93D3-406D-9A24-F3C04E0790B2}"/>
    <cellStyle name="Note 3 3 2 5 2 2 3" xfId="25572" xr:uid="{FA3EC0C8-19D6-4755-8851-C48C2704DCB8}"/>
    <cellStyle name="Note 3 3 2 5 2 3" xfId="12926" xr:uid="{E5C1ADB4-3F36-407D-AA46-71B4E471F50F}"/>
    <cellStyle name="Note 3 3 2 5 2 4" xfId="21355" xr:uid="{8BE36831-E6FB-47EA-9461-B96DBDADF4D6}"/>
    <cellStyle name="Note 3 3 2 5 3" xfId="6570" xr:uid="{00000000-0005-0000-0000-0000B7210000}"/>
    <cellStyle name="Note 3 3 2 5 3 2" xfId="14999" xr:uid="{6A0362FF-A683-4D97-BEB9-7C3A2BE6BF21}"/>
    <cellStyle name="Note 3 3 2 5 3 3" xfId="23427" xr:uid="{09F2CC1A-B054-43B6-B641-890456C980F5}"/>
    <cellStyle name="Note 3 3 2 5 4" xfId="10781" xr:uid="{C4E04628-5CAD-47B3-8BDC-B461F738C209}"/>
    <cellStyle name="Note 3 3 2 5 5" xfId="19210" xr:uid="{89668E2B-AAD7-4304-9F9A-A0703D832FDE}"/>
    <cellStyle name="Note 3 3 2 6" xfId="2698" xr:uid="{00000000-0005-0000-0000-0000B8210000}"/>
    <cellStyle name="Note 3 3 2 6 2" xfId="6983" xr:uid="{00000000-0005-0000-0000-0000B9210000}"/>
    <cellStyle name="Note 3 3 2 6 2 2" xfId="15412" xr:uid="{0E235240-1895-4B8C-AF63-548547E1A80F}"/>
    <cellStyle name="Note 3 3 2 6 2 3" xfId="23840" xr:uid="{BC9DBEC8-E94C-4B98-85CF-80415D7866FE}"/>
    <cellStyle name="Note 3 3 2 6 3" xfId="11194" xr:uid="{7CDEF160-484A-4755-8D33-6DBDC1C8D449}"/>
    <cellStyle name="Note 3 3 2 6 4" xfId="19623" xr:uid="{B54FB5D5-9F7C-42A1-81CC-92A80C223036}"/>
    <cellStyle name="Note 3 3 2 7" xfId="2757" xr:uid="{00000000-0005-0000-0000-0000BA210000}"/>
    <cellStyle name="Note 3 3 2 8" xfId="2838" xr:uid="{00000000-0005-0000-0000-0000BB210000}"/>
    <cellStyle name="Note 3 3 2 8 2" xfId="7063" xr:uid="{00000000-0005-0000-0000-0000BC210000}"/>
    <cellStyle name="Note 3 3 2 8 2 2" xfId="15492" xr:uid="{434A3FF1-1FD9-4978-AFEB-2B45473F6512}"/>
    <cellStyle name="Note 3 3 2 8 2 3" xfId="23920" xr:uid="{A5CF17E7-2C18-487A-AAAD-08CF5C465FF3}"/>
    <cellStyle name="Note 3 3 2 8 3" xfId="11274" xr:uid="{C6FB60D1-81BC-44D5-BCB8-E934EC8250DD}"/>
    <cellStyle name="Note 3 3 2 8 4" xfId="19703" xr:uid="{4A5F6DF9-BEE1-436A-B5C4-3EF032E9C216}"/>
    <cellStyle name="Note 3 3 2 9" xfId="4918" xr:uid="{00000000-0005-0000-0000-0000BD210000}"/>
    <cellStyle name="Note 3 3 2 9 2" xfId="13347" xr:uid="{0A42721C-F77F-4080-BA23-D3AFA8A98C1C}"/>
    <cellStyle name="Note 3 3 2 9 3" xfId="21775" xr:uid="{401F3E1E-A294-44D3-88BA-4A46BB326765}"/>
    <cellStyle name="Note 3 3 3" xfId="1019" xr:uid="{00000000-0005-0000-0000-0000BE210000}"/>
    <cellStyle name="Note 3 3 3 2" xfId="3251" xr:uid="{00000000-0005-0000-0000-0000BF210000}"/>
    <cellStyle name="Note 3 3 3 2 2" xfId="7475" xr:uid="{00000000-0005-0000-0000-0000C0210000}"/>
    <cellStyle name="Note 3 3 3 2 2 2" xfId="15904" xr:uid="{CE4EEB04-4138-4BF9-BE1E-CFD34345110C}"/>
    <cellStyle name="Note 3 3 3 2 2 3" xfId="24332" xr:uid="{033A2BBE-5C9B-4F51-88E8-DD9B5A0BDDBF}"/>
    <cellStyle name="Note 3 3 3 2 3" xfId="11686" xr:uid="{E1135DAA-CB59-4B1B-95A4-D9F01890D6D9}"/>
    <cellStyle name="Note 3 3 3 2 4" xfId="20115" xr:uid="{97E00F06-C9D7-4CF9-BB4F-B233687608C7}"/>
    <cellStyle name="Note 3 3 3 3" xfId="5330" xr:uid="{00000000-0005-0000-0000-0000C1210000}"/>
    <cellStyle name="Note 3 3 3 3 2" xfId="13759" xr:uid="{50399E6D-11B3-4F91-9F26-E460311FDC7A}"/>
    <cellStyle name="Note 3 3 3 3 3" xfId="22187" xr:uid="{5F23B0F3-7198-467E-8F2A-37BB1E130399}"/>
    <cellStyle name="Note 3 3 3 4" xfId="9541" xr:uid="{3596590D-7930-46E6-81A2-0EECF0383D7D}"/>
    <cellStyle name="Note 3 3 3 5" xfId="17970" xr:uid="{CE11171D-E7B9-4DC4-ADA6-E31BB8186473}"/>
    <cellStyle name="Note 3 3 4" xfId="1434" xr:uid="{00000000-0005-0000-0000-0000C2210000}"/>
    <cellStyle name="Note 3 3 4 2" xfId="3664" xr:uid="{00000000-0005-0000-0000-0000C3210000}"/>
    <cellStyle name="Note 3 3 4 2 2" xfId="7888" xr:uid="{00000000-0005-0000-0000-0000C4210000}"/>
    <cellStyle name="Note 3 3 4 2 2 2" xfId="16317" xr:uid="{08F80881-385D-4FBD-9F93-5D5ADFD977EF}"/>
    <cellStyle name="Note 3 3 4 2 2 3" xfId="24745" xr:uid="{03D5E5C5-BEE3-43A4-9F5D-DE5872D8EFF3}"/>
    <cellStyle name="Note 3 3 4 2 3" xfId="12099" xr:uid="{A6FCC1AF-EA2F-446E-BF2A-22AE306FB652}"/>
    <cellStyle name="Note 3 3 4 2 4" xfId="20528" xr:uid="{88DAF8E5-1333-47B1-9324-97BEA7F58A86}"/>
    <cellStyle name="Note 3 3 4 3" xfId="5743" xr:uid="{00000000-0005-0000-0000-0000C5210000}"/>
    <cellStyle name="Note 3 3 4 3 2" xfId="14172" xr:uid="{3AF6558D-5419-44D7-B8ED-1DC3714928AB}"/>
    <cellStyle name="Note 3 3 4 3 3" xfId="22600" xr:uid="{A16505B0-BBF8-4537-9E24-C38FC5AB7904}"/>
    <cellStyle name="Note 3 3 4 4" xfId="9954" xr:uid="{4C23455D-C24D-4659-B90F-A811F4F137C3}"/>
    <cellStyle name="Note 3 3 4 5" xfId="18383" xr:uid="{CF541D84-7AB4-4B24-A444-EE6879D9E901}"/>
    <cellStyle name="Note 3 3 5" xfId="1848" xr:uid="{00000000-0005-0000-0000-0000C6210000}"/>
    <cellStyle name="Note 3 3 5 2" xfId="4077" xr:uid="{00000000-0005-0000-0000-0000C7210000}"/>
    <cellStyle name="Note 3 3 5 2 2" xfId="8301" xr:uid="{00000000-0005-0000-0000-0000C8210000}"/>
    <cellStyle name="Note 3 3 5 2 2 2" xfId="16730" xr:uid="{A1748625-81C6-4C4D-BDA2-173AFDC50666}"/>
    <cellStyle name="Note 3 3 5 2 2 3" xfId="25158" xr:uid="{305A022F-C75A-4608-9EB0-A48E6DEBB899}"/>
    <cellStyle name="Note 3 3 5 2 3" xfId="12512" xr:uid="{ED2C7A8B-B3B8-4A4E-92F8-233E3E9C6542}"/>
    <cellStyle name="Note 3 3 5 2 4" xfId="20941" xr:uid="{BFBDA8DF-A243-4EB3-A2D1-244839028937}"/>
    <cellStyle name="Note 3 3 5 3" xfId="6156" xr:uid="{00000000-0005-0000-0000-0000C9210000}"/>
    <cellStyle name="Note 3 3 5 3 2" xfId="14585" xr:uid="{3ACD177F-BA31-40EC-88C1-097ED561F45D}"/>
    <cellStyle name="Note 3 3 5 3 3" xfId="23013" xr:uid="{DB44C632-805F-4221-AAA1-94AF53E49A57}"/>
    <cellStyle name="Note 3 3 5 4" xfId="10367" xr:uid="{9FD619F3-ABE4-43F7-9E61-D0B0A1D9E045}"/>
    <cellStyle name="Note 3 3 5 5" xfId="18796" xr:uid="{16C80511-F42E-4B3A-8F61-F7CCA26D798E}"/>
    <cellStyle name="Note 3 3 6" xfId="2261" xr:uid="{00000000-0005-0000-0000-0000CA210000}"/>
    <cellStyle name="Note 3 3 6 2" xfId="4490" xr:uid="{00000000-0005-0000-0000-0000CB210000}"/>
    <cellStyle name="Note 3 3 6 2 2" xfId="8714" xr:uid="{00000000-0005-0000-0000-0000CC210000}"/>
    <cellStyle name="Note 3 3 6 2 2 2" xfId="17143" xr:uid="{24D1530F-86AF-4491-905C-5E8E3194188B}"/>
    <cellStyle name="Note 3 3 6 2 2 3" xfId="25571" xr:uid="{AA9FB100-9EED-4555-A9D2-C7F8F9D51B50}"/>
    <cellStyle name="Note 3 3 6 2 3" xfId="12925" xr:uid="{1E8E558C-FC25-408D-9A96-217B2C6C83BF}"/>
    <cellStyle name="Note 3 3 6 2 4" xfId="21354" xr:uid="{35375C0F-595C-492A-8ABB-95F4C6A4B6D3}"/>
    <cellStyle name="Note 3 3 6 3" xfId="6569" xr:uid="{00000000-0005-0000-0000-0000CD210000}"/>
    <cellStyle name="Note 3 3 6 3 2" xfId="14998" xr:uid="{B565FDB4-90AD-40A6-8522-058F44E32735}"/>
    <cellStyle name="Note 3 3 6 3 3" xfId="23426" xr:uid="{985F686E-2714-4D43-9147-2BDF1DEABAE8}"/>
    <cellStyle name="Note 3 3 6 4" xfId="10780" xr:uid="{71D818DB-205D-4471-AAC8-25826239B3FE}"/>
    <cellStyle name="Note 3 3 6 5" xfId="19209" xr:uid="{BB35440A-ECAF-4101-A53A-A04BC328252C}"/>
    <cellStyle name="Note 3 3 7" xfId="2697" xr:uid="{00000000-0005-0000-0000-0000CE210000}"/>
    <cellStyle name="Note 3 3 7 2" xfId="6982" xr:uid="{00000000-0005-0000-0000-0000CF210000}"/>
    <cellStyle name="Note 3 3 7 2 2" xfId="15411" xr:uid="{B1F4FBB9-BEE8-4F55-85E2-42CC6B9568C9}"/>
    <cellStyle name="Note 3 3 7 2 3" xfId="23839" xr:uid="{7E3A3133-F988-4644-B893-4D692A61A735}"/>
    <cellStyle name="Note 3 3 7 3" xfId="11193" xr:uid="{7ED271F9-1601-481B-9E1A-5D911725DC4B}"/>
    <cellStyle name="Note 3 3 7 4" xfId="19622" xr:uid="{D286F055-06E5-441A-9F82-6BA284C0B1C0}"/>
    <cellStyle name="Note 3 3 8" xfId="2756" xr:uid="{00000000-0005-0000-0000-0000D0210000}"/>
    <cellStyle name="Note 3 3 9" xfId="2837" xr:uid="{00000000-0005-0000-0000-0000D1210000}"/>
    <cellStyle name="Note 3 3 9 2" xfId="7062" xr:uid="{00000000-0005-0000-0000-0000D2210000}"/>
    <cellStyle name="Note 3 3 9 2 2" xfId="15491" xr:uid="{5CE5CDD7-AACB-456B-A917-2983CBBF14E3}"/>
    <cellStyle name="Note 3 3 9 2 3" xfId="23919" xr:uid="{0890BA0E-3462-4611-80E6-0C89527BEB54}"/>
    <cellStyle name="Note 3 3 9 3" xfId="11273" xr:uid="{1B10EC5C-C94A-4CD4-97A3-84AA5E4CA943}"/>
    <cellStyle name="Note 3 3 9 4" xfId="19702" xr:uid="{F296D8DE-0F78-4E6A-BE9F-7729CF7F7EF4}"/>
    <cellStyle name="Note 3 4" xfId="561" xr:uid="{00000000-0005-0000-0000-0000D3210000}"/>
    <cellStyle name="Note 3 4 10" xfId="9130" xr:uid="{1B81F63B-DC15-4DB6-9F42-4C193CFBA62C}"/>
    <cellStyle name="Note 3 4 11" xfId="17559" xr:uid="{E25DEB49-7029-47C4-B72F-4AF58551226C}"/>
    <cellStyle name="Note 3 4 2" xfId="1021" xr:uid="{00000000-0005-0000-0000-0000D4210000}"/>
    <cellStyle name="Note 3 4 2 2" xfId="3253" xr:uid="{00000000-0005-0000-0000-0000D5210000}"/>
    <cellStyle name="Note 3 4 2 2 2" xfId="7477" xr:uid="{00000000-0005-0000-0000-0000D6210000}"/>
    <cellStyle name="Note 3 4 2 2 2 2" xfId="15906" xr:uid="{9E5EBD6A-29D9-4DFC-8D6B-CDB6C8416BF6}"/>
    <cellStyle name="Note 3 4 2 2 2 3" xfId="24334" xr:uid="{D5105852-0CDC-494F-823E-D25DE652892C}"/>
    <cellStyle name="Note 3 4 2 2 3" xfId="11688" xr:uid="{435E89B8-3487-4F3F-871C-E356BC2B3C19}"/>
    <cellStyle name="Note 3 4 2 2 4" xfId="20117" xr:uid="{028CBBA7-65A8-49FA-855A-D1B1CEFCBC6D}"/>
    <cellStyle name="Note 3 4 2 3" xfId="5332" xr:uid="{00000000-0005-0000-0000-0000D7210000}"/>
    <cellStyle name="Note 3 4 2 3 2" xfId="13761" xr:uid="{A81F4387-E480-4740-B330-21A62469FFD7}"/>
    <cellStyle name="Note 3 4 2 3 3" xfId="22189" xr:uid="{BA9B5970-46D4-43C2-B6DA-056E1307212A}"/>
    <cellStyle name="Note 3 4 2 4" xfId="9543" xr:uid="{2FC04CB6-4886-4496-9B30-3B66C5B1A0AA}"/>
    <cellStyle name="Note 3 4 2 5" xfId="17972" xr:uid="{DE169CAC-16A0-4940-A0B0-B584C5F226D1}"/>
    <cellStyle name="Note 3 4 3" xfId="1436" xr:uid="{00000000-0005-0000-0000-0000D8210000}"/>
    <cellStyle name="Note 3 4 3 2" xfId="3666" xr:uid="{00000000-0005-0000-0000-0000D9210000}"/>
    <cellStyle name="Note 3 4 3 2 2" xfId="7890" xr:uid="{00000000-0005-0000-0000-0000DA210000}"/>
    <cellStyle name="Note 3 4 3 2 2 2" xfId="16319" xr:uid="{2989824A-05A9-4F27-8633-2D164A38D5C4}"/>
    <cellStyle name="Note 3 4 3 2 2 3" xfId="24747" xr:uid="{8456D766-D893-49B7-975B-F260F70993AE}"/>
    <cellStyle name="Note 3 4 3 2 3" xfId="12101" xr:uid="{6A740B60-311B-4276-B174-FF15AD84F158}"/>
    <cellStyle name="Note 3 4 3 2 4" xfId="20530" xr:uid="{648CF070-79AF-4854-A72E-F2621C141425}"/>
    <cellStyle name="Note 3 4 3 3" xfId="5745" xr:uid="{00000000-0005-0000-0000-0000DB210000}"/>
    <cellStyle name="Note 3 4 3 3 2" xfId="14174" xr:uid="{AB495C92-9D8F-41E3-889C-A3C6B6A9C9F5}"/>
    <cellStyle name="Note 3 4 3 3 3" xfId="22602" xr:uid="{7D3F6F5A-8614-4F91-B750-01B57A7E7670}"/>
    <cellStyle name="Note 3 4 3 4" xfId="9956" xr:uid="{A017A709-DD0A-4019-BD0F-1F6764F8DB1C}"/>
    <cellStyle name="Note 3 4 3 5" xfId="18385" xr:uid="{94263316-B907-4434-B160-9BDBDE68625B}"/>
    <cellStyle name="Note 3 4 4" xfId="1850" xr:uid="{00000000-0005-0000-0000-0000DC210000}"/>
    <cellStyle name="Note 3 4 4 2" xfId="4079" xr:uid="{00000000-0005-0000-0000-0000DD210000}"/>
    <cellStyle name="Note 3 4 4 2 2" xfId="8303" xr:uid="{00000000-0005-0000-0000-0000DE210000}"/>
    <cellStyle name="Note 3 4 4 2 2 2" xfId="16732" xr:uid="{B6F457E6-2856-46AF-B0FC-9A9F541EF46C}"/>
    <cellStyle name="Note 3 4 4 2 2 3" xfId="25160" xr:uid="{C72FD8F2-B7F1-4D93-9771-77EE7870B883}"/>
    <cellStyle name="Note 3 4 4 2 3" xfId="12514" xr:uid="{6A74779B-70F6-45D7-A254-FF4C1D1C715A}"/>
    <cellStyle name="Note 3 4 4 2 4" xfId="20943" xr:uid="{3265DC4A-FBF7-45AF-B2D7-42BD665E1489}"/>
    <cellStyle name="Note 3 4 4 3" xfId="6158" xr:uid="{00000000-0005-0000-0000-0000DF210000}"/>
    <cellStyle name="Note 3 4 4 3 2" xfId="14587" xr:uid="{F17E21B3-4DEE-4888-8C0E-18448E6CD493}"/>
    <cellStyle name="Note 3 4 4 3 3" xfId="23015" xr:uid="{B2AEBB17-ECFF-4C57-B0CC-AA1C9A8F84F9}"/>
    <cellStyle name="Note 3 4 4 4" xfId="10369" xr:uid="{09164018-6F5D-4204-A802-F3B4F53A6449}"/>
    <cellStyle name="Note 3 4 4 5" xfId="18798" xr:uid="{9042DA8E-D463-4854-A4AE-D26F756142C9}"/>
    <cellStyle name="Note 3 4 5" xfId="2263" xr:uid="{00000000-0005-0000-0000-0000E0210000}"/>
    <cellStyle name="Note 3 4 5 2" xfId="4492" xr:uid="{00000000-0005-0000-0000-0000E1210000}"/>
    <cellStyle name="Note 3 4 5 2 2" xfId="8716" xr:uid="{00000000-0005-0000-0000-0000E2210000}"/>
    <cellStyle name="Note 3 4 5 2 2 2" xfId="17145" xr:uid="{83B45CC7-20BF-440E-9454-9AF94CA1E5F4}"/>
    <cellStyle name="Note 3 4 5 2 2 3" xfId="25573" xr:uid="{DF0785FF-1CC7-496C-B389-D422F16D244F}"/>
    <cellStyle name="Note 3 4 5 2 3" xfId="12927" xr:uid="{43570AD5-1C75-48AA-9696-C851EBB8544B}"/>
    <cellStyle name="Note 3 4 5 2 4" xfId="21356" xr:uid="{A9C9C16C-D13F-4939-A368-747D3AEFCB9C}"/>
    <cellStyle name="Note 3 4 5 3" xfId="6571" xr:uid="{00000000-0005-0000-0000-0000E3210000}"/>
    <cellStyle name="Note 3 4 5 3 2" xfId="15000" xr:uid="{8FF497FD-8836-4C18-86BE-7E8BFABF41AF}"/>
    <cellStyle name="Note 3 4 5 3 3" xfId="23428" xr:uid="{DDAA2131-74E9-408B-A010-A0BDA087E090}"/>
    <cellStyle name="Note 3 4 5 4" xfId="10782" xr:uid="{F00D1B52-7EF3-41B9-AED9-2A0A4C68792F}"/>
    <cellStyle name="Note 3 4 5 5" xfId="19211" xr:uid="{A7FD1B6C-08DF-4D8D-8F6E-F16B0A43E515}"/>
    <cellStyle name="Note 3 4 6" xfId="2699" xr:uid="{00000000-0005-0000-0000-0000E4210000}"/>
    <cellStyle name="Note 3 4 6 2" xfId="6984" xr:uid="{00000000-0005-0000-0000-0000E5210000}"/>
    <cellStyle name="Note 3 4 6 2 2" xfId="15413" xr:uid="{E5DDC3E4-28AD-488E-82DC-1CC180FDBDC7}"/>
    <cellStyle name="Note 3 4 6 2 3" xfId="23841" xr:uid="{56DCA2F6-F762-4376-9BCE-D5B03B8DD377}"/>
    <cellStyle name="Note 3 4 6 3" xfId="11195" xr:uid="{2149E039-783D-46F9-93E5-39C2A292B6AB}"/>
    <cellStyle name="Note 3 4 6 4" xfId="19624" xr:uid="{65C88FB9-3144-43AC-9302-D93605ADFE4A}"/>
    <cellStyle name="Note 3 4 7" xfId="2758" xr:uid="{00000000-0005-0000-0000-0000E6210000}"/>
    <cellStyle name="Note 3 4 8" xfId="2839" xr:uid="{00000000-0005-0000-0000-0000E7210000}"/>
    <cellStyle name="Note 3 4 8 2" xfId="7064" xr:uid="{00000000-0005-0000-0000-0000E8210000}"/>
    <cellStyle name="Note 3 4 8 2 2" xfId="15493" xr:uid="{72009A74-5568-406A-A4E6-36C87C4711DA}"/>
    <cellStyle name="Note 3 4 8 2 3" xfId="23921" xr:uid="{A7971080-4077-4D16-888F-3886693796C5}"/>
    <cellStyle name="Note 3 4 8 3" xfId="11275" xr:uid="{0A2B2062-862F-4B74-8E41-0B9C95D5C872}"/>
    <cellStyle name="Note 3 4 8 4" xfId="19704" xr:uid="{1216BF84-F221-47DD-AC19-C976C372568E}"/>
    <cellStyle name="Note 3 4 9" xfId="4919" xr:uid="{00000000-0005-0000-0000-0000E9210000}"/>
    <cellStyle name="Note 3 4 9 2" xfId="13348" xr:uid="{AEEC53E9-ED67-4E28-802E-EB466AE52043}"/>
    <cellStyle name="Note 3 4 9 3" xfId="21776" xr:uid="{1DB0409A-C064-42BF-97CE-C028CEE2EA5C}"/>
    <cellStyle name="Note 3 5" xfId="562" xr:uid="{00000000-0005-0000-0000-0000EA210000}"/>
    <cellStyle name="Note 3 5 10" xfId="9131" xr:uid="{1831BD59-B95B-46D5-9993-1F4F40EACB39}"/>
    <cellStyle name="Note 3 5 11" xfId="17560" xr:uid="{51D564ED-C5C0-44F2-8D98-EA3CEEF32CEE}"/>
    <cellStyle name="Note 3 5 2" xfId="1022" xr:uid="{00000000-0005-0000-0000-0000EB210000}"/>
    <cellStyle name="Note 3 5 2 2" xfId="3254" xr:uid="{00000000-0005-0000-0000-0000EC210000}"/>
    <cellStyle name="Note 3 5 2 2 2" xfId="7478" xr:uid="{00000000-0005-0000-0000-0000ED210000}"/>
    <cellStyle name="Note 3 5 2 2 2 2" xfId="15907" xr:uid="{B62B8FC5-37E5-417C-9E5F-E98D3EF384A8}"/>
    <cellStyle name="Note 3 5 2 2 2 3" xfId="24335" xr:uid="{FAE4713A-13DD-42BC-A09A-EA6490ACB85F}"/>
    <cellStyle name="Note 3 5 2 2 3" xfId="11689" xr:uid="{D507F925-91F2-40C8-886D-378092A21108}"/>
    <cellStyle name="Note 3 5 2 2 4" xfId="20118" xr:uid="{76FC4156-2BB6-426C-A153-7168E022558A}"/>
    <cellStyle name="Note 3 5 2 3" xfId="5333" xr:uid="{00000000-0005-0000-0000-0000EE210000}"/>
    <cellStyle name="Note 3 5 2 3 2" xfId="13762" xr:uid="{2B421129-756D-4EC2-B1FF-4B8161037AA7}"/>
    <cellStyle name="Note 3 5 2 3 3" xfId="22190" xr:uid="{26645111-AA08-4AB7-9C8D-CBFB187E09A5}"/>
    <cellStyle name="Note 3 5 2 4" xfId="9544" xr:uid="{ED6835B8-9AA9-4C8D-82DD-C41305B79D3F}"/>
    <cellStyle name="Note 3 5 2 5" xfId="17973" xr:uid="{1B8A72FE-72DA-49DE-89E7-5D61BCE86A4C}"/>
    <cellStyle name="Note 3 5 3" xfId="1437" xr:uid="{00000000-0005-0000-0000-0000EF210000}"/>
    <cellStyle name="Note 3 5 3 2" xfId="3667" xr:uid="{00000000-0005-0000-0000-0000F0210000}"/>
    <cellStyle name="Note 3 5 3 2 2" xfId="7891" xr:uid="{00000000-0005-0000-0000-0000F1210000}"/>
    <cellStyle name="Note 3 5 3 2 2 2" xfId="16320" xr:uid="{11BD6E48-7BCC-4DB3-BDD1-326C5EDBD159}"/>
    <cellStyle name="Note 3 5 3 2 2 3" xfId="24748" xr:uid="{916D44A3-6DF8-4628-B2D7-B129C88B3089}"/>
    <cellStyle name="Note 3 5 3 2 3" xfId="12102" xr:uid="{6441CECF-57D2-4C50-9FF6-CF10972D7D1A}"/>
    <cellStyle name="Note 3 5 3 2 4" xfId="20531" xr:uid="{9F12DF05-0012-4426-8DF2-3069E52D67B2}"/>
    <cellStyle name="Note 3 5 3 3" xfId="5746" xr:uid="{00000000-0005-0000-0000-0000F2210000}"/>
    <cellStyle name="Note 3 5 3 3 2" xfId="14175" xr:uid="{3337CA98-2B47-4FF7-9649-DED1B8334F1F}"/>
    <cellStyle name="Note 3 5 3 3 3" xfId="22603" xr:uid="{9F686F4A-18CC-43F0-8B04-1BC6A6BC69F9}"/>
    <cellStyle name="Note 3 5 3 4" xfId="9957" xr:uid="{29FA1482-6C1D-4B21-AB95-C88FEBEC4B38}"/>
    <cellStyle name="Note 3 5 3 5" xfId="18386" xr:uid="{9A4E7746-5CF9-4176-9C17-D5787DC38A4D}"/>
    <cellStyle name="Note 3 5 4" xfId="1851" xr:uid="{00000000-0005-0000-0000-0000F3210000}"/>
    <cellStyle name="Note 3 5 4 2" xfId="4080" xr:uid="{00000000-0005-0000-0000-0000F4210000}"/>
    <cellStyle name="Note 3 5 4 2 2" xfId="8304" xr:uid="{00000000-0005-0000-0000-0000F5210000}"/>
    <cellStyle name="Note 3 5 4 2 2 2" xfId="16733" xr:uid="{F71CC53D-3524-4566-ADC8-FCA0EF6B8D9A}"/>
    <cellStyle name="Note 3 5 4 2 2 3" xfId="25161" xr:uid="{FB9478AD-D4BB-43BB-88E6-9D3CEDA20644}"/>
    <cellStyle name="Note 3 5 4 2 3" xfId="12515" xr:uid="{16443476-B5E2-4826-B0D6-3C7F255EC578}"/>
    <cellStyle name="Note 3 5 4 2 4" xfId="20944" xr:uid="{A0D85713-6531-4630-A564-57EC5CE9B141}"/>
    <cellStyle name="Note 3 5 4 3" xfId="6159" xr:uid="{00000000-0005-0000-0000-0000F6210000}"/>
    <cellStyle name="Note 3 5 4 3 2" xfId="14588" xr:uid="{DDD4E91B-17BA-42EB-AF33-1B1B9EFDEF80}"/>
    <cellStyle name="Note 3 5 4 3 3" xfId="23016" xr:uid="{0CA14452-D769-41FF-865E-4446D34AE84C}"/>
    <cellStyle name="Note 3 5 4 4" xfId="10370" xr:uid="{A5F5ADF8-BFA1-43A6-94A6-2EBF6FE3703F}"/>
    <cellStyle name="Note 3 5 4 5" xfId="18799" xr:uid="{30B9DDAB-21FF-4BAF-9A26-FB50F9DA5A56}"/>
    <cellStyle name="Note 3 5 5" xfId="2264" xr:uid="{00000000-0005-0000-0000-0000F7210000}"/>
    <cellStyle name="Note 3 5 5 2" xfId="4493" xr:uid="{00000000-0005-0000-0000-0000F8210000}"/>
    <cellStyle name="Note 3 5 5 2 2" xfId="8717" xr:uid="{00000000-0005-0000-0000-0000F9210000}"/>
    <cellStyle name="Note 3 5 5 2 2 2" xfId="17146" xr:uid="{2D4868E9-0D3E-4AEC-BC11-15A582F7B800}"/>
    <cellStyle name="Note 3 5 5 2 2 3" xfId="25574" xr:uid="{1748DD5F-ECF1-430D-BF45-E6F8FE08D0EB}"/>
    <cellStyle name="Note 3 5 5 2 3" xfId="12928" xr:uid="{D67E7E3A-3119-4B35-881C-7EF67BCE1FCB}"/>
    <cellStyle name="Note 3 5 5 2 4" xfId="21357" xr:uid="{4D66E11D-4B8E-44A0-81E6-E5FB2FF07FAA}"/>
    <cellStyle name="Note 3 5 5 3" xfId="6572" xr:uid="{00000000-0005-0000-0000-0000FA210000}"/>
    <cellStyle name="Note 3 5 5 3 2" xfId="15001" xr:uid="{5A8BEBF2-ACD0-4CB1-AC5E-D807136638B6}"/>
    <cellStyle name="Note 3 5 5 3 3" xfId="23429" xr:uid="{D5D4C2C2-ED6D-44DB-B126-9F6DEAB28AF4}"/>
    <cellStyle name="Note 3 5 5 4" xfId="10783" xr:uid="{95870DB8-8B89-4282-8D43-437B64F5DEE1}"/>
    <cellStyle name="Note 3 5 5 5" xfId="19212" xr:uid="{D71A6451-B15B-4DB6-A532-79379D56F53E}"/>
    <cellStyle name="Note 3 5 6" xfId="2700" xr:uid="{00000000-0005-0000-0000-0000FB210000}"/>
    <cellStyle name="Note 3 5 6 2" xfId="6985" xr:uid="{00000000-0005-0000-0000-0000FC210000}"/>
    <cellStyle name="Note 3 5 6 2 2" xfId="15414" xr:uid="{ED929468-872C-4B99-9598-6C9E16ABEA07}"/>
    <cellStyle name="Note 3 5 6 2 3" xfId="23842" xr:uid="{38CBCE63-0E8E-4CDE-A809-41DB22173544}"/>
    <cellStyle name="Note 3 5 6 3" xfId="11196" xr:uid="{9163AAB8-6EF6-4FC0-99C2-1CFD850A71CF}"/>
    <cellStyle name="Note 3 5 6 4" xfId="19625" xr:uid="{56FD465F-4E16-4167-ADDD-B4D7D59B0BAE}"/>
    <cellStyle name="Note 3 5 7" xfId="2759" xr:uid="{00000000-0005-0000-0000-0000FD210000}"/>
    <cellStyle name="Note 3 5 8" xfId="2840" xr:uid="{00000000-0005-0000-0000-0000FE210000}"/>
    <cellStyle name="Note 3 5 8 2" xfId="7065" xr:uid="{00000000-0005-0000-0000-0000FF210000}"/>
    <cellStyle name="Note 3 5 8 2 2" xfId="15494" xr:uid="{AB7BEBC6-C6B6-42EE-BD85-548BA8031927}"/>
    <cellStyle name="Note 3 5 8 2 3" xfId="23922" xr:uid="{684F1113-38B3-4C40-9FDB-E1DD39EC9758}"/>
    <cellStyle name="Note 3 5 8 3" xfId="11276" xr:uid="{95ECE473-F1EC-42F1-AA38-E23CFDD95548}"/>
    <cellStyle name="Note 3 5 8 4" xfId="19705" xr:uid="{5DCD8151-B4A4-406B-A334-9922E3DACC5B}"/>
    <cellStyle name="Note 3 5 9" xfId="4920" xr:uid="{00000000-0005-0000-0000-000000220000}"/>
    <cellStyle name="Note 3 5 9 2" xfId="13349" xr:uid="{AE1EB3A1-5935-4B87-B63E-260DA7029FAB}"/>
    <cellStyle name="Note 3 5 9 3" xfId="21777" xr:uid="{22A7ABA8-FDA9-4F8C-93AB-50957D539C27}"/>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3 2" xfId="12932" xr:uid="{D62665B7-523C-45AF-956B-16530FDB841C}"/>
    <cellStyle name="Percent 3 3" xfId="21360" xr:uid="{7C8ED850-DBD9-43F9-BC9A-A2EA33C36148}"/>
    <cellStyle name="Percent 4" xfId="4503" xr:uid="{00000000-0005-0000-0000-000006220000}"/>
    <cellStyle name="Percent 4 2" xfId="12935" xr:uid="{0D34E9A8-9938-4C80-99C8-74ECBCD56970}"/>
    <cellStyle name="Percent 4 3" xfId="21363" xr:uid="{25ABA9C2-F1D5-4F5D-8088-8234A32D94A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29">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183" t="s">
        <v>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row>
    <row r="2" spans="1:38" ht="13.5" thickBot="1">
      <c r="A2" s="1184"/>
      <c r="B2" s="1184"/>
      <c r="C2" s="1184"/>
      <c r="D2" s="1184"/>
      <c r="E2" s="1184"/>
      <c r="F2" s="1184"/>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row>
    <row r="3" spans="1:38" ht="13.5" thickTop="1"/>
    <row r="4" spans="1:38" s="4" customFormat="1">
      <c r="B4" s="10" t="s">
        <v>1</v>
      </c>
      <c r="C4" s="10" t="s">
        <v>2</v>
      </c>
      <c r="D4" s="979"/>
      <c r="E4" s="979"/>
      <c r="F4" s="979"/>
      <c r="G4" s="979"/>
      <c r="H4" s="979"/>
      <c r="I4" s="979"/>
      <c r="J4" s="979"/>
      <c r="K4" s="979"/>
      <c r="L4" s="979"/>
      <c r="M4" s="979"/>
      <c r="N4" s="979"/>
      <c r="O4" s="979"/>
      <c r="P4" s="979"/>
      <c r="Q4" s="979"/>
      <c r="R4" s="979"/>
      <c r="S4" s="979"/>
      <c r="T4" s="979"/>
      <c r="U4" s="979"/>
      <c r="V4" s="979"/>
      <c r="W4" s="979"/>
      <c r="X4" s="979"/>
      <c r="Y4" s="979"/>
      <c r="Z4" s="979"/>
      <c r="AA4" s="979"/>
      <c r="AB4" s="979"/>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15" customHeight="1">
      <c r="A7" s="121"/>
      <c r="B7" s="121"/>
      <c r="C7" s="122"/>
      <c r="D7" s="1174" t="s">
        <v>5</v>
      </c>
      <c r="E7" s="1174"/>
      <c r="F7" s="1174"/>
      <c r="G7" s="1174"/>
      <c r="H7" s="1174"/>
      <c r="I7" s="1174"/>
      <c r="J7" s="1174"/>
      <c r="K7" s="1174"/>
      <c r="L7" s="1174"/>
      <c r="M7" s="1174"/>
      <c r="N7" s="1174"/>
      <c r="O7" s="1174"/>
      <c r="P7" s="1174"/>
      <c r="Q7" s="1174"/>
      <c r="R7" s="1174"/>
      <c r="S7" s="1174"/>
      <c r="T7" s="1174"/>
      <c r="U7" s="1174"/>
      <c r="V7" s="1174"/>
      <c r="W7" s="1174"/>
      <c r="X7" s="1174"/>
      <c r="Y7" s="1174"/>
      <c r="Z7" s="1174"/>
      <c r="AA7" s="1174"/>
      <c r="AB7" s="1174"/>
      <c r="AC7" s="1174"/>
      <c r="AD7" s="1174"/>
      <c r="AE7" s="1174"/>
      <c r="AF7" s="1174"/>
      <c r="AG7" s="1174"/>
      <c r="AH7" s="1174"/>
      <c r="AI7" s="1174"/>
      <c r="AJ7" s="1174"/>
      <c r="AK7" s="1174"/>
      <c r="AL7" s="1128"/>
    </row>
    <row r="8" spans="1:38">
      <c r="A8" s="121"/>
      <c r="B8" s="121"/>
      <c r="C8" s="122"/>
      <c r="D8" s="1174"/>
      <c r="E8" s="1174"/>
      <c r="F8" s="1174"/>
      <c r="G8" s="1174"/>
      <c r="H8" s="1174"/>
      <c r="I8" s="1174"/>
      <c r="J8" s="1174"/>
      <c r="K8" s="1174"/>
      <c r="L8" s="1174"/>
      <c r="M8" s="1174"/>
      <c r="N8" s="1174"/>
      <c r="O8" s="1174"/>
      <c r="P8" s="1174"/>
      <c r="Q8" s="1174"/>
      <c r="R8" s="1174"/>
      <c r="S8" s="1174"/>
      <c r="T8" s="1174"/>
      <c r="U8" s="1174"/>
      <c r="V8" s="1174"/>
      <c r="W8" s="1174"/>
      <c r="X8" s="1174"/>
      <c r="Y8" s="1174"/>
      <c r="Z8" s="1174"/>
      <c r="AA8" s="1174"/>
      <c r="AB8" s="1174"/>
      <c r="AC8" s="1174"/>
      <c r="AD8" s="1174"/>
      <c r="AE8" s="1174"/>
      <c r="AF8" s="1174"/>
      <c r="AG8" s="1174"/>
      <c r="AH8" s="1174"/>
      <c r="AI8" s="1174"/>
      <c r="AJ8" s="1174"/>
      <c r="AK8" s="1174"/>
      <c r="AL8" s="1128"/>
    </row>
    <row r="9" spans="1:38">
      <c r="A9" s="121"/>
      <c r="B9" s="121"/>
      <c r="C9" s="122"/>
      <c r="D9" s="1174"/>
      <c r="E9" s="1174"/>
      <c r="F9" s="1174"/>
      <c r="G9" s="1174"/>
      <c r="H9" s="1174"/>
      <c r="I9" s="1174"/>
      <c r="J9" s="1174"/>
      <c r="K9" s="1174"/>
      <c r="L9" s="1174"/>
      <c r="M9" s="1174"/>
      <c r="N9" s="1174"/>
      <c r="O9" s="1174"/>
      <c r="P9" s="1174"/>
      <c r="Q9" s="1174"/>
      <c r="R9" s="1174"/>
      <c r="S9" s="1174"/>
      <c r="T9" s="1174"/>
      <c r="U9" s="1174"/>
      <c r="V9" s="1174"/>
      <c r="W9" s="1174"/>
      <c r="X9" s="1174"/>
      <c r="Y9" s="1174"/>
      <c r="Z9" s="1174"/>
      <c r="AA9" s="1174"/>
      <c r="AB9" s="1174"/>
      <c r="AC9" s="1174"/>
      <c r="AD9" s="1174"/>
      <c r="AE9" s="1174"/>
      <c r="AF9" s="1174"/>
      <c r="AG9" s="1174"/>
      <c r="AH9" s="1174"/>
      <c r="AI9" s="1174"/>
      <c r="AJ9" s="1174"/>
      <c r="AK9" s="1174"/>
      <c r="AL9" s="1128"/>
    </row>
    <row r="10" spans="1:38">
      <c r="A10" s="121"/>
      <c r="B10" s="121"/>
      <c r="C10" s="122"/>
      <c r="D10" s="1128"/>
      <c r="E10" s="1128"/>
      <c r="F10" s="1128"/>
      <c r="G10" s="1128"/>
      <c r="H10" s="1128"/>
      <c r="I10" s="1128"/>
      <c r="J10" s="1128"/>
      <c r="K10" s="1128"/>
      <c r="L10" s="1128"/>
      <c r="M10" s="1128"/>
      <c r="N10" s="1128"/>
      <c r="O10" s="1128"/>
      <c r="P10" s="1128"/>
      <c r="Q10" s="1128"/>
      <c r="R10" s="1128"/>
      <c r="S10" s="1128"/>
      <c r="T10" s="1128"/>
      <c r="U10" s="1128"/>
      <c r="V10" s="1128"/>
      <c r="W10" s="1128"/>
      <c r="X10" s="1128"/>
      <c r="Y10" s="1128"/>
      <c r="Z10" s="1128"/>
      <c r="AA10" s="1128"/>
      <c r="AB10" s="1128"/>
      <c r="AC10" s="1128"/>
      <c r="AD10" s="1128"/>
      <c r="AE10" s="1128"/>
      <c r="AF10" s="1128"/>
      <c r="AG10" s="1128"/>
      <c r="AH10" s="1128"/>
      <c r="AI10" s="1128"/>
      <c r="AJ10" s="1128"/>
      <c r="AK10" s="1128"/>
      <c r="AL10" s="1128"/>
    </row>
    <row r="11" spans="1:38" ht="12.95" customHeight="1">
      <c r="A11" s="121"/>
      <c r="B11" s="121"/>
      <c r="C11" s="122"/>
      <c r="D11" s="1174" t="s">
        <v>6</v>
      </c>
      <c r="E11" s="1174"/>
      <c r="F11" s="1174"/>
      <c r="G11" s="1174"/>
      <c r="H11" s="1174"/>
      <c r="I11" s="1174"/>
      <c r="J11" s="1174"/>
      <c r="K11" s="1174"/>
      <c r="L11" s="1174"/>
      <c r="M11" s="1174"/>
      <c r="N11" s="1174"/>
      <c r="O11" s="1174"/>
      <c r="P11" s="1174"/>
      <c r="Q11" s="1174"/>
      <c r="R11" s="1174"/>
      <c r="S11" s="1174"/>
      <c r="T11" s="1174"/>
      <c r="U11" s="1174"/>
      <c r="V11" s="1174"/>
      <c r="W11" s="1174"/>
      <c r="X11" s="1174"/>
      <c r="Y11" s="1174"/>
      <c r="Z11" s="1174"/>
      <c r="AA11" s="1174"/>
      <c r="AB11" s="1174"/>
      <c r="AC11" s="1174"/>
      <c r="AD11" s="1174"/>
      <c r="AE11" s="1174"/>
      <c r="AF11" s="1174"/>
      <c r="AG11" s="1174"/>
      <c r="AH11" s="1174"/>
      <c r="AI11" s="1174"/>
      <c r="AJ11" s="1174"/>
      <c r="AK11" s="1174"/>
      <c r="AL11" s="1128"/>
    </row>
    <row r="12" spans="1:38">
      <c r="A12" s="121"/>
      <c r="B12" s="121"/>
      <c r="C12" s="122"/>
      <c r="D12" s="1174"/>
      <c r="E12" s="1174"/>
      <c r="F12" s="1174"/>
      <c r="G12" s="1174"/>
      <c r="H12" s="1174"/>
      <c r="I12" s="1174"/>
      <c r="J12" s="1174"/>
      <c r="K12" s="1174"/>
      <c r="L12" s="1174"/>
      <c r="M12" s="1174"/>
      <c r="N12" s="1174"/>
      <c r="O12" s="1174"/>
      <c r="P12" s="1174"/>
      <c r="Q12" s="1174"/>
      <c r="R12" s="1174"/>
      <c r="S12" s="1174"/>
      <c r="T12" s="1174"/>
      <c r="U12" s="1174"/>
      <c r="V12" s="1174"/>
      <c r="W12" s="1174"/>
      <c r="X12" s="1174"/>
      <c r="Y12" s="1174"/>
      <c r="Z12" s="1174"/>
      <c r="AA12" s="1174"/>
      <c r="AB12" s="1174"/>
      <c r="AC12" s="1174"/>
      <c r="AD12" s="1174"/>
      <c r="AE12" s="1174"/>
      <c r="AF12" s="1174"/>
      <c r="AG12" s="1174"/>
      <c r="AH12" s="1174"/>
      <c r="AI12" s="1174"/>
      <c r="AJ12" s="1174"/>
      <c r="AK12" s="1174"/>
      <c r="AL12" s="1128"/>
    </row>
    <row r="13" spans="1:38">
      <c r="A13" s="121"/>
      <c r="B13" s="121"/>
      <c r="C13" s="122"/>
      <c r="D13" s="1174"/>
      <c r="E13" s="1174"/>
      <c r="F13" s="1174"/>
      <c r="G13" s="1174"/>
      <c r="H13" s="1174"/>
      <c r="I13" s="1174"/>
      <c r="J13" s="1174"/>
      <c r="K13" s="1174"/>
      <c r="L13" s="1174"/>
      <c r="M13" s="1174"/>
      <c r="N13" s="1174"/>
      <c r="O13" s="1174"/>
      <c r="P13" s="1174"/>
      <c r="Q13" s="1174"/>
      <c r="R13" s="1174"/>
      <c r="S13" s="1174"/>
      <c r="T13" s="1174"/>
      <c r="U13" s="1174"/>
      <c r="V13" s="1174"/>
      <c r="W13" s="1174"/>
      <c r="X13" s="1174"/>
      <c r="Y13" s="1174"/>
      <c r="Z13" s="1174"/>
      <c r="AA13" s="1174"/>
      <c r="AB13" s="1174"/>
      <c r="AC13" s="1174"/>
      <c r="AD13" s="1174"/>
      <c r="AE13" s="1174"/>
      <c r="AF13" s="1174"/>
      <c r="AG13" s="1174"/>
      <c r="AH13" s="1174"/>
      <c r="AI13" s="1174"/>
      <c r="AJ13" s="1174"/>
      <c r="AK13" s="1174"/>
      <c r="AL13" s="1128"/>
    </row>
    <row r="14" spans="1:38" ht="13.15" customHeight="1">
      <c r="A14" s="121"/>
      <c r="B14" s="121"/>
      <c r="C14" s="122"/>
      <c r="E14" s="1174" t="s">
        <v>7</v>
      </c>
      <c r="F14" s="1174"/>
      <c r="G14" s="1174"/>
      <c r="H14" s="1174"/>
      <c r="I14" s="1174"/>
      <c r="J14" s="1174"/>
      <c r="K14" s="1174"/>
      <c r="L14" s="1174"/>
      <c r="M14" s="1174"/>
      <c r="N14" s="1174"/>
      <c r="O14" s="1174"/>
      <c r="P14" s="1174"/>
      <c r="Q14" s="1174"/>
      <c r="R14" s="1174"/>
      <c r="S14" s="1174"/>
      <c r="T14" s="1174"/>
      <c r="U14" s="1174"/>
      <c r="V14" s="1174"/>
      <c r="W14" s="1174"/>
      <c r="X14" s="1174"/>
      <c r="Y14" s="1174"/>
      <c r="Z14" s="1174"/>
      <c r="AA14" s="1174"/>
      <c r="AB14" s="1174"/>
      <c r="AC14" s="1174"/>
      <c r="AD14" s="1174"/>
      <c r="AE14" s="1174"/>
      <c r="AF14" s="1174"/>
      <c r="AG14" s="1174"/>
      <c r="AH14" s="1174"/>
      <c r="AI14" s="1174"/>
      <c r="AJ14" s="1174"/>
      <c r="AK14" s="1174"/>
      <c r="AL14" s="1128"/>
    </row>
    <row r="15" spans="1:38" ht="13.15" customHeight="1">
      <c r="A15" s="121"/>
      <c r="B15" s="121"/>
      <c r="C15" s="122"/>
      <c r="E15" s="1174"/>
      <c r="F15" s="1174"/>
      <c r="G15" s="1174"/>
      <c r="H15" s="1174"/>
      <c r="I15" s="1174"/>
      <c r="J15" s="1174"/>
      <c r="K15" s="1174"/>
      <c r="L15" s="1174"/>
      <c r="M15" s="1174"/>
      <c r="N15" s="1174"/>
      <c r="O15" s="1174"/>
      <c r="P15" s="1174"/>
      <c r="Q15" s="1174"/>
      <c r="R15" s="1174"/>
      <c r="S15" s="1174"/>
      <c r="T15" s="1174"/>
      <c r="U15" s="1174"/>
      <c r="V15" s="1174"/>
      <c r="W15" s="1174"/>
      <c r="X15" s="1174"/>
      <c r="Y15" s="1174"/>
      <c r="Z15" s="1174"/>
      <c r="AA15" s="1174"/>
      <c r="AB15" s="1174"/>
      <c r="AC15" s="1174"/>
      <c r="AD15" s="1174"/>
      <c r="AE15" s="1174"/>
      <c r="AF15" s="1174"/>
      <c r="AG15" s="1174"/>
      <c r="AH15" s="1174"/>
      <c r="AI15" s="1174"/>
      <c r="AJ15" s="1174"/>
      <c r="AK15" s="1174"/>
      <c r="AL15" s="1128"/>
    </row>
    <row r="16" spans="1:38">
      <c r="A16" s="121"/>
      <c r="B16" s="121"/>
      <c r="C16" s="122"/>
      <c r="D16" s="1128"/>
      <c r="E16" s="1174"/>
      <c r="F16" s="1174"/>
      <c r="G16" s="1174"/>
      <c r="H16" s="1174"/>
      <c r="I16" s="1174"/>
      <c r="J16" s="1174"/>
      <c r="K16" s="1174"/>
      <c r="L16" s="1174"/>
      <c r="M16" s="1174"/>
      <c r="N16" s="1174"/>
      <c r="O16" s="1174"/>
      <c r="P16" s="1174"/>
      <c r="Q16" s="1174"/>
      <c r="R16" s="1174"/>
      <c r="S16" s="1174"/>
      <c r="T16" s="1174"/>
      <c r="U16" s="1174"/>
      <c r="V16" s="1174"/>
      <c r="W16" s="1174"/>
      <c r="X16" s="1174"/>
      <c r="Y16" s="1174"/>
      <c r="Z16" s="1174"/>
      <c r="AA16" s="1174"/>
      <c r="AB16" s="1174"/>
      <c r="AC16" s="1174"/>
      <c r="AD16" s="1174"/>
      <c r="AE16" s="1174"/>
      <c r="AF16" s="1174"/>
      <c r="AG16" s="1174"/>
      <c r="AH16" s="1174"/>
      <c r="AI16" s="1174"/>
      <c r="AJ16" s="1174"/>
      <c r="AK16" s="1174"/>
      <c r="AL16" s="1128"/>
    </row>
    <row r="17" spans="1:38">
      <c r="A17" s="121"/>
      <c r="B17" s="121"/>
      <c r="C17" s="122"/>
      <c r="D17" s="1058"/>
      <c r="E17" s="1058"/>
      <c r="F17" s="1058"/>
      <c r="G17" s="1058"/>
      <c r="H17" s="1058"/>
      <c r="I17" s="1058"/>
      <c r="J17" s="1058"/>
      <c r="K17" s="1058"/>
      <c r="L17" s="1058"/>
      <c r="M17" s="1058"/>
      <c r="N17" s="1058"/>
      <c r="O17" s="1058"/>
      <c r="P17" s="1058"/>
      <c r="Q17" s="1058"/>
      <c r="R17" s="1058"/>
      <c r="S17" s="1058"/>
      <c r="T17" s="1058"/>
      <c r="U17" s="1058"/>
      <c r="V17" s="1058"/>
      <c r="W17" s="1058"/>
      <c r="X17" s="1058"/>
      <c r="Y17" s="1058"/>
      <c r="Z17" s="1058"/>
      <c r="AA17" s="1058"/>
      <c r="AB17" s="1058"/>
      <c r="AC17" s="1058"/>
      <c r="AD17" s="1058"/>
      <c r="AE17" s="1058"/>
      <c r="AF17" s="1058"/>
      <c r="AG17" s="1058"/>
      <c r="AH17" s="1058"/>
      <c r="AI17" s="1058"/>
      <c r="AJ17" s="1058"/>
      <c r="AK17" s="1058"/>
      <c r="AL17" s="1128"/>
    </row>
    <row r="18" spans="1:38" ht="13.15" customHeight="1">
      <c r="A18" s="121"/>
      <c r="B18" s="121"/>
      <c r="C18" s="122"/>
      <c r="D18" s="1174" t="s">
        <v>8</v>
      </c>
      <c r="E18" s="1174"/>
      <c r="F18" s="1174"/>
      <c r="G18" s="1174"/>
      <c r="H18" s="1174"/>
      <c r="I18" s="1174"/>
      <c r="J18" s="1174"/>
      <c r="K18" s="1174"/>
      <c r="L18" s="1174"/>
      <c r="M18" s="1174"/>
      <c r="N18" s="1174"/>
      <c r="O18" s="1174"/>
      <c r="P18" s="1174"/>
      <c r="Q18" s="1174"/>
      <c r="R18" s="1174"/>
      <c r="S18" s="1174"/>
      <c r="T18" s="1174"/>
      <c r="U18" s="1174"/>
      <c r="V18" s="1174"/>
      <c r="W18" s="1174"/>
      <c r="X18" s="1174"/>
      <c r="Y18" s="1174"/>
      <c r="Z18" s="1174"/>
      <c r="AA18" s="1174"/>
      <c r="AB18" s="1174"/>
      <c r="AC18" s="1174"/>
      <c r="AD18" s="1174"/>
      <c r="AE18" s="1174"/>
      <c r="AF18" s="1174"/>
      <c r="AG18" s="1174"/>
      <c r="AH18" s="1174"/>
      <c r="AI18" s="1174"/>
      <c r="AJ18" s="1174"/>
      <c r="AK18" s="1174"/>
      <c r="AL18" s="121"/>
    </row>
    <row r="19" spans="1:38">
      <c r="A19" s="121"/>
      <c r="B19" s="121"/>
      <c r="C19" s="122"/>
      <c r="D19" s="1174"/>
      <c r="E19" s="1174"/>
      <c r="F19" s="1174"/>
      <c r="G19" s="1174"/>
      <c r="H19" s="1174"/>
      <c r="I19" s="1174"/>
      <c r="J19" s="1174"/>
      <c r="K19" s="1174"/>
      <c r="L19" s="1174"/>
      <c r="M19" s="1174"/>
      <c r="N19" s="1174"/>
      <c r="O19" s="1174"/>
      <c r="P19" s="1174"/>
      <c r="Q19" s="1174"/>
      <c r="R19" s="1174"/>
      <c r="S19" s="1174"/>
      <c r="T19" s="1174"/>
      <c r="U19" s="1174"/>
      <c r="V19" s="1174"/>
      <c r="W19" s="1174"/>
      <c r="X19" s="1174"/>
      <c r="Y19" s="1174"/>
      <c r="Z19" s="1174"/>
      <c r="AA19" s="1174"/>
      <c r="AB19" s="1174"/>
      <c r="AC19" s="1174"/>
      <c r="AD19" s="1174"/>
      <c r="AE19" s="1174"/>
      <c r="AF19" s="1174"/>
      <c r="AG19" s="1174"/>
      <c r="AH19" s="1174"/>
      <c r="AI19" s="1174"/>
      <c r="AJ19" s="1174"/>
      <c r="AK19" s="1174"/>
      <c r="AL19" s="121"/>
    </row>
    <row r="20" spans="1:38">
      <c r="A20" s="121"/>
      <c r="B20" s="121"/>
      <c r="C20" s="122"/>
      <c r="D20" s="1174"/>
      <c r="E20" s="1174"/>
      <c r="F20" s="1174"/>
      <c r="G20" s="1174"/>
      <c r="H20" s="1174"/>
      <c r="I20" s="1174"/>
      <c r="J20" s="1174"/>
      <c r="K20" s="1174"/>
      <c r="L20" s="1174"/>
      <c r="M20" s="1174"/>
      <c r="N20" s="1174"/>
      <c r="O20" s="1174"/>
      <c r="P20" s="1174"/>
      <c r="Q20" s="1174"/>
      <c r="R20" s="1174"/>
      <c r="S20" s="1174"/>
      <c r="T20" s="1174"/>
      <c r="U20" s="1174"/>
      <c r="V20" s="1174"/>
      <c r="W20" s="1174"/>
      <c r="X20" s="1174"/>
      <c r="Y20" s="1174"/>
      <c r="Z20" s="1174"/>
      <c r="AA20" s="1174"/>
      <c r="AB20" s="1174"/>
      <c r="AC20" s="1174"/>
      <c r="AD20" s="1174"/>
      <c r="AE20" s="1174"/>
      <c r="AF20" s="1174"/>
      <c r="AG20" s="1174"/>
      <c r="AH20" s="1174"/>
      <c r="AI20" s="1174"/>
      <c r="AJ20" s="1174"/>
      <c r="AK20" s="1174"/>
      <c r="AL20" s="121"/>
    </row>
    <row r="21" spans="1:38" ht="13.15" customHeight="1">
      <c r="A21" s="121"/>
      <c r="B21" s="121"/>
      <c r="C21" s="122"/>
      <c r="D21" s="1174"/>
      <c r="E21" s="1174"/>
      <c r="F21" s="1174"/>
      <c r="G21" s="1174"/>
      <c r="H21" s="1174"/>
      <c r="I21" s="1174"/>
      <c r="J21" s="1174"/>
      <c r="K21" s="1174"/>
      <c r="L21" s="1174"/>
      <c r="M21" s="1174"/>
      <c r="N21" s="1174"/>
      <c r="O21" s="1174"/>
      <c r="P21" s="1174"/>
      <c r="Q21" s="1174"/>
      <c r="R21" s="1174"/>
      <c r="S21" s="1174"/>
      <c r="T21" s="1174"/>
      <c r="U21" s="1174"/>
      <c r="V21" s="1174"/>
      <c r="W21" s="1174"/>
      <c r="X21" s="1174"/>
      <c r="Y21" s="1174"/>
      <c r="Z21" s="1174"/>
      <c r="AA21" s="1174"/>
      <c r="AB21" s="1174"/>
      <c r="AC21" s="1174"/>
      <c r="AD21" s="1174"/>
      <c r="AE21" s="1174"/>
      <c r="AF21" s="1174"/>
      <c r="AG21" s="1174"/>
      <c r="AH21" s="1174"/>
      <c r="AI21" s="1174"/>
      <c r="AJ21" s="1174"/>
      <c r="AK21" s="1174"/>
      <c r="AL21" s="121"/>
    </row>
    <row r="22" spans="1:38">
      <c r="A22" s="121"/>
      <c r="B22" s="121"/>
      <c r="C22" s="122"/>
      <c r="D22" s="1174"/>
      <c r="E22" s="1174"/>
      <c r="F22" s="1174"/>
      <c r="G22" s="1174"/>
      <c r="H22" s="1174"/>
      <c r="I22" s="1174"/>
      <c r="J22" s="1174"/>
      <c r="K22" s="1174"/>
      <c r="L22" s="1174"/>
      <c r="M22" s="1174"/>
      <c r="N22" s="1174"/>
      <c r="O22" s="1174"/>
      <c r="P22" s="1174"/>
      <c r="Q22" s="1174"/>
      <c r="R22" s="1174"/>
      <c r="S22" s="1174"/>
      <c r="T22" s="1174"/>
      <c r="U22" s="1174"/>
      <c r="V22" s="1174"/>
      <c r="W22" s="1174"/>
      <c r="X22" s="1174"/>
      <c r="Y22" s="1174"/>
      <c r="Z22" s="1174"/>
      <c r="AA22" s="1174"/>
      <c r="AB22" s="1174"/>
      <c r="AC22" s="1174"/>
      <c r="AD22" s="1174"/>
      <c r="AE22" s="1174"/>
      <c r="AF22" s="1174"/>
      <c r="AG22" s="1174"/>
      <c r="AH22" s="1174"/>
      <c r="AI22" s="1174"/>
      <c r="AJ22" s="1174"/>
      <c r="AK22" s="1174"/>
      <c r="AL22" s="121"/>
    </row>
    <row r="23" spans="1:38">
      <c r="A23" s="121"/>
      <c r="B23" s="121"/>
      <c r="C23" s="122"/>
      <c r="D23" s="1174"/>
      <c r="E23" s="1174"/>
      <c r="F23" s="1174"/>
      <c r="G23" s="1174"/>
      <c r="H23" s="1174"/>
      <c r="I23" s="1174"/>
      <c r="J23" s="1174"/>
      <c r="K23" s="1174"/>
      <c r="L23" s="1174"/>
      <c r="M23" s="1174"/>
      <c r="N23" s="1174"/>
      <c r="O23" s="1174"/>
      <c r="P23" s="1174"/>
      <c r="Q23" s="1174"/>
      <c r="R23" s="1174"/>
      <c r="S23" s="1174"/>
      <c r="T23" s="1174"/>
      <c r="U23" s="1174"/>
      <c r="V23" s="1174"/>
      <c r="W23" s="1174"/>
      <c r="X23" s="1174"/>
      <c r="Y23" s="1174"/>
      <c r="Z23" s="1174"/>
      <c r="AA23" s="1174"/>
      <c r="AB23" s="1174"/>
      <c r="AC23" s="1174"/>
      <c r="AD23" s="1174"/>
      <c r="AE23" s="1174"/>
      <c r="AF23" s="1174"/>
      <c r="AG23" s="1174"/>
      <c r="AH23" s="1174"/>
      <c r="AI23" s="1174"/>
      <c r="AJ23" s="1174"/>
      <c r="AK23" s="1174"/>
      <c r="AL23" s="121"/>
    </row>
    <row r="24" spans="1:38">
      <c r="A24" s="121"/>
      <c r="B24" s="121"/>
      <c r="C24" s="122"/>
      <c r="D24" s="1174"/>
      <c r="E24" s="1174"/>
      <c r="F24" s="1174"/>
      <c r="G24" s="1174"/>
      <c r="H24" s="1174"/>
      <c r="I24" s="1174"/>
      <c r="J24" s="1174"/>
      <c r="K24" s="1174"/>
      <c r="L24" s="1174"/>
      <c r="M24" s="1174"/>
      <c r="N24" s="1174"/>
      <c r="O24" s="1174"/>
      <c r="P24" s="1174"/>
      <c r="Q24" s="1174"/>
      <c r="R24" s="1174"/>
      <c r="S24" s="1174"/>
      <c r="T24" s="1174"/>
      <c r="U24" s="1174"/>
      <c r="V24" s="1174"/>
      <c r="W24" s="1174"/>
      <c r="X24" s="1174"/>
      <c r="Y24" s="1174"/>
      <c r="Z24" s="1174"/>
      <c r="AA24" s="1174"/>
      <c r="AB24" s="1174"/>
      <c r="AC24" s="1174"/>
      <c r="AD24" s="1174"/>
      <c r="AE24" s="1174"/>
      <c r="AF24" s="1174"/>
      <c r="AG24" s="1174"/>
      <c r="AH24" s="1174"/>
      <c r="AI24" s="1174"/>
      <c r="AJ24" s="1174"/>
      <c r="AK24" s="1174"/>
      <c r="AL24" s="121"/>
    </row>
    <row r="25" spans="1:38">
      <c r="A25" s="121"/>
      <c r="B25" s="121"/>
      <c r="C25" s="122"/>
      <c r="D25" s="1174"/>
      <c r="E25" s="1174"/>
      <c r="F25" s="1174"/>
      <c r="G25" s="1174"/>
      <c r="H25" s="1174"/>
      <c r="I25" s="1174"/>
      <c r="J25" s="1174"/>
      <c r="K25" s="1174"/>
      <c r="L25" s="1174"/>
      <c r="M25" s="1174"/>
      <c r="N25" s="1174"/>
      <c r="O25" s="1174"/>
      <c r="P25" s="1174"/>
      <c r="Q25" s="1174"/>
      <c r="R25" s="1174"/>
      <c r="S25" s="1174"/>
      <c r="T25" s="1174"/>
      <c r="U25" s="1174"/>
      <c r="V25" s="1174"/>
      <c r="W25" s="1174"/>
      <c r="X25" s="1174"/>
      <c r="Y25" s="1174"/>
      <c r="Z25" s="1174"/>
      <c r="AA25" s="1174"/>
      <c r="AB25" s="1174"/>
      <c r="AC25" s="1174"/>
      <c r="AD25" s="1174"/>
      <c r="AE25" s="1174"/>
      <c r="AF25" s="1174"/>
      <c r="AG25" s="1174"/>
      <c r="AH25" s="1174"/>
      <c r="AI25" s="1174"/>
      <c r="AJ25" s="1174"/>
      <c r="AK25" s="1174"/>
      <c r="AL25" s="121"/>
    </row>
    <row r="26" spans="1:38">
      <c r="A26" s="121"/>
      <c r="B26" s="121"/>
      <c r="C26" s="122"/>
      <c r="D26" s="1174"/>
      <c r="E26" s="1174"/>
      <c r="F26" s="1174"/>
      <c r="G26" s="1174"/>
      <c r="H26" s="1174"/>
      <c r="I26" s="1174"/>
      <c r="J26" s="1174"/>
      <c r="K26" s="1174"/>
      <c r="L26" s="1174"/>
      <c r="M26" s="1174"/>
      <c r="N26" s="1174"/>
      <c r="O26" s="1174"/>
      <c r="P26" s="1174"/>
      <c r="Q26" s="1174"/>
      <c r="R26" s="1174"/>
      <c r="S26" s="1174"/>
      <c r="T26" s="1174"/>
      <c r="U26" s="1174"/>
      <c r="V26" s="1174"/>
      <c r="W26" s="1174"/>
      <c r="X26" s="1174"/>
      <c r="Y26" s="1174"/>
      <c r="Z26" s="1174"/>
      <c r="AA26" s="1174"/>
      <c r="AB26" s="1174"/>
      <c r="AC26" s="1174"/>
      <c r="AD26" s="1174"/>
      <c r="AE26" s="1174"/>
      <c r="AF26" s="1174"/>
      <c r="AG26" s="1174"/>
      <c r="AH26" s="1174"/>
      <c r="AI26" s="1174"/>
      <c r="AJ26" s="1174"/>
      <c r="AK26" s="1174"/>
      <c r="AL26" s="121"/>
    </row>
    <row r="27" spans="1:38" ht="11.85" customHeight="1">
      <c r="A27" s="121"/>
      <c r="B27" s="121"/>
      <c r="C27" s="122"/>
      <c r="D27" s="1174"/>
      <c r="E27" s="1174"/>
      <c r="F27" s="1174"/>
      <c r="G27" s="1174"/>
      <c r="H27" s="1174"/>
      <c r="I27" s="1174"/>
      <c r="J27" s="1174"/>
      <c r="K27" s="1174"/>
      <c r="L27" s="1174"/>
      <c r="M27" s="1174"/>
      <c r="N27" s="1174"/>
      <c r="O27" s="1174"/>
      <c r="P27" s="1174"/>
      <c r="Q27" s="1174"/>
      <c r="R27" s="1174"/>
      <c r="S27" s="1174"/>
      <c r="T27" s="1174"/>
      <c r="U27" s="1174"/>
      <c r="V27" s="1174"/>
      <c r="W27" s="1174"/>
      <c r="X27" s="1174"/>
      <c r="Y27" s="1174"/>
      <c r="Z27" s="1174"/>
      <c r="AA27" s="1174"/>
      <c r="AB27" s="1174"/>
      <c r="AC27" s="1174"/>
      <c r="AD27" s="1174"/>
      <c r="AE27" s="1174"/>
      <c r="AF27" s="1174"/>
      <c r="AG27" s="1174"/>
      <c r="AH27" s="1174"/>
      <c r="AI27" s="1174"/>
      <c r="AJ27" s="1174"/>
      <c r="AK27" s="1174"/>
      <c r="AL27" s="121"/>
    </row>
    <row r="28" spans="1:38" ht="13.15" customHeight="1">
      <c r="A28" s="121"/>
      <c r="B28" s="121"/>
      <c r="C28" s="122"/>
      <c r="E28" s="1174" t="s">
        <v>9</v>
      </c>
      <c r="F28" s="1174"/>
      <c r="G28" s="1174"/>
      <c r="H28" s="1174"/>
      <c r="I28" s="1174"/>
      <c r="J28" s="1174"/>
      <c r="K28" s="1174"/>
      <c r="L28" s="1174"/>
      <c r="M28" s="1174"/>
      <c r="N28" s="1174"/>
      <c r="O28" s="1174"/>
      <c r="P28" s="1174"/>
      <c r="Q28" s="1174"/>
      <c r="R28" s="1174"/>
      <c r="S28" s="1174"/>
      <c r="T28" s="1174"/>
      <c r="U28" s="1174"/>
      <c r="V28" s="1174"/>
      <c r="W28" s="1174"/>
      <c r="X28" s="1174"/>
      <c r="Y28" s="1174"/>
      <c r="Z28" s="1174"/>
      <c r="AA28" s="1174"/>
      <c r="AB28" s="1174"/>
      <c r="AC28" s="1174"/>
      <c r="AD28" s="1174"/>
      <c r="AE28" s="1174"/>
      <c r="AF28" s="1174"/>
      <c r="AG28" s="1174"/>
      <c r="AH28" s="1174"/>
      <c r="AI28" s="1174"/>
      <c r="AJ28" s="1174"/>
      <c r="AK28" s="1174"/>
      <c r="AL28" s="121"/>
    </row>
    <row r="29" spans="1:38" ht="13.15" customHeight="1">
      <c r="A29" s="121"/>
      <c r="B29" s="121"/>
      <c r="C29" s="122"/>
      <c r="E29" s="1174"/>
      <c r="F29" s="1174"/>
      <c r="G29" s="1174"/>
      <c r="H29" s="1174"/>
      <c r="I29" s="1174"/>
      <c r="J29" s="1174"/>
      <c r="K29" s="1174"/>
      <c r="L29" s="1174"/>
      <c r="M29" s="1174"/>
      <c r="N29" s="1174"/>
      <c r="O29" s="1174"/>
      <c r="P29" s="1174"/>
      <c r="Q29" s="1174"/>
      <c r="R29" s="1174"/>
      <c r="S29" s="1174"/>
      <c r="T29" s="1174"/>
      <c r="U29" s="1174"/>
      <c r="V29" s="1174"/>
      <c r="W29" s="1174"/>
      <c r="X29" s="1174"/>
      <c r="Y29" s="1174"/>
      <c r="Z29" s="1174"/>
      <c r="AA29" s="1174"/>
      <c r="AB29" s="1174"/>
      <c r="AC29" s="1174"/>
      <c r="AD29" s="1174"/>
      <c r="AE29" s="1174"/>
      <c r="AF29" s="1174"/>
      <c r="AG29" s="1174"/>
      <c r="AH29" s="1174"/>
      <c r="AI29" s="1174"/>
      <c r="AJ29" s="1174"/>
      <c r="AK29" s="1174"/>
      <c r="AL29" s="121"/>
    </row>
    <row r="30" spans="1:38">
      <c r="A30" s="121"/>
      <c r="B30" s="121"/>
      <c r="C30" s="122"/>
      <c r="D30" s="1128"/>
      <c r="E30" s="1174"/>
      <c r="F30" s="1174"/>
      <c r="G30" s="1174"/>
      <c r="H30" s="1174"/>
      <c r="I30" s="1174"/>
      <c r="J30" s="1174"/>
      <c r="K30" s="1174"/>
      <c r="L30" s="1174"/>
      <c r="M30" s="1174"/>
      <c r="N30" s="1174"/>
      <c r="O30" s="1174"/>
      <c r="P30" s="1174"/>
      <c r="Q30" s="1174"/>
      <c r="R30" s="1174"/>
      <c r="S30" s="1174"/>
      <c r="T30" s="1174"/>
      <c r="U30" s="1174"/>
      <c r="V30" s="1174"/>
      <c r="W30" s="1174"/>
      <c r="X30" s="1174"/>
      <c r="Y30" s="1174"/>
      <c r="Z30" s="1174"/>
      <c r="AA30" s="1174"/>
      <c r="AB30" s="1174"/>
      <c r="AC30" s="1174"/>
      <c r="AD30" s="1174"/>
      <c r="AE30" s="1174"/>
      <c r="AF30" s="1174"/>
      <c r="AG30" s="1174"/>
      <c r="AH30" s="1174"/>
      <c r="AI30" s="1174"/>
      <c r="AJ30" s="1174"/>
      <c r="AK30" s="1174"/>
      <c r="AL30" s="121"/>
    </row>
    <row r="31" spans="1:38">
      <c r="A31" s="121"/>
      <c r="B31" s="121"/>
      <c r="C31" s="122"/>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128"/>
      <c r="AH31" s="1128"/>
      <c r="AI31" s="1128"/>
      <c r="AJ31" s="1128"/>
      <c r="AK31" s="1128"/>
      <c r="AL31" s="121"/>
    </row>
    <row r="32" spans="1:38" ht="13.15" customHeight="1">
      <c r="A32" s="121"/>
      <c r="B32" s="121"/>
      <c r="C32" s="122"/>
      <c r="D32" s="1174" t="s">
        <v>10</v>
      </c>
      <c r="E32" s="1174"/>
      <c r="F32" s="1174"/>
      <c r="G32" s="1174"/>
      <c r="H32" s="1174"/>
      <c r="I32" s="1174"/>
      <c r="J32" s="1174"/>
      <c r="K32" s="1174"/>
      <c r="L32" s="1174"/>
      <c r="M32" s="1174"/>
      <c r="N32" s="1174"/>
      <c r="O32" s="1174"/>
      <c r="P32" s="1174"/>
      <c r="Q32" s="1174"/>
      <c r="R32" s="1174"/>
      <c r="S32" s="1174"/>
      <c r="T32" s="1174"/>
      <c r="U32" s="1174"/>
      <c r="V32" s="1174"/>
      <c r="W32" s="1174"/>
      <c r="X32" s="1174"/>
      <c r="Y32" s="1174"/>
      <c r="Z32" s="1174"/>
      <c r="AA32" s="1174"/>
      <c r="AB32" s="1174"/>
      <c r="AC32" s="1174"/>
      <c r="AD32" s="1174"/>
      <c r="AE32" s="1174"/>
      <c r="AF32" s="1174"/>
      <c r="AG32" s="1174"/>
      <c r="AH32" s="1174"/>
      <c r="AI32" s="1174"/>
      <c r="AJ32" s="1174"/>
      <c r="AK32" s="1174"/>
      <c r="AL32" s="121"/>
    </row>
    <row r="33" spans="1:38">
      <c r="A33" s="121"/>
      <c r="B33" s="121"/>
      <c r="C33" s="122"/>
      <c r="D33" s="1128"/>
      <c r="E33" s="1175" t="s">
        <v>11</v>
      </c>
      <c r="F33" s="1175"/>
      <c r="G33" s="1175"/>
      <c r="H33" s="1175"/>
      <c r="I33" s="1175"/>
      <c r="J33" s="1175"/>
      <c r="K33" s="1175"/>
      <c r="L33" s="1175"/>
      <c r="M33" s="1175"/>
      <c r="N33" s="1175"/>
      <c r="O33" s="1175"/>
      <c r="P33" s="1175"/>
      <c r="Q33" s="1175"/>
      <c r="R33" s="1175"/>
      <c r="S33" s="1175"/>
      <c r="T33" s="1175"/>
      <c r="U33" s="1175"/>
      <c r="V33" s="1175"/>
      <c r="W33" s="1175"/>
      <c r="X33" s="1175"/>
      <c r="Y33" s="1175"/>
      <c r="Z33" s="1175"/>
      <c r="AA33" s="1175"/>
      <c r="AB33" s="1175"/>
      <c r="AC33" s="1175"/>
      <c r="AD33" s="1175"/>
      <c r="AE33" s="1175"/>
      <c r="AF33" s="1175"/>
      <c r="AG33" s="1175"/>
      <c r="AH33" s="1175"/>
      <c r="AI33" s="1175"/>
      <c r="AJ33" s="1175"/>
      <c r="AK33" s="1175"/>
      <c r="AL33" s="121"/>
    </row>
    <row r="34" spans="1:38">
      <c r="A34" s="2"/>
      <c r="C34" s="1"/>
    </row>
    <row r="35" spans="1:38">
      <c r="A35" s="2"/>
      <c r="D35" s="1185" t="s">
        <v>12</v>
      </c>
      <c r="E35" s="1185"/>
      <c r="F35" s="1185"/>
      <c r="G35" s="1185"/>
      <c r="H35" s="1185"/>
      <c r="I35" s="1185"/>
      <c r="J35" s="1185"/>
      <c r="K35" s="1185"/>
      <c r="L35" s="1185"/>
      <c r="M35" s="1185"/>
      <c r="N35" s="1185"/>
      <c r="O35" s="1185"/>
      <c r="P35" s="1185"/>
      <c r="Q35" s="1185"/>
      <c r="R35" s="1185"/>
      <c r="S35" s="1185"/>
      <c r="T35" s="1185"/>
      <c r="U35" s="1185"/>
      <c r="V35" s="1185"/>
      <c r="W35" s="1185"/>
      <c r="X35" s="1185"/>
      <c r="Y35" s="1185"/>
      <c r="Z35" s="1185"/>
      <c r="AA35" s="1185"/>
      <c r="AB35" s="1185"/>
      <c r="AC35" s="1185"/>
      <c r="AD35" s="1185"/>
      <c r="AE35" s="1185"/>
      <c r="AF35" s="1185"/>
      <c r="AG35" s="1185"/>
      <c r="AH35" s="1185"/>
      <c r="AI35" s="1185"/>
      <c r="AJ35" s="1185"/>
      <c r="AK35" s="1185"/>
    </row>
    <row r="36" spans="1:38">
      <c r="A36" s="2"/>
      <c r="D36" s="1185"/>
      <c r="E36" s="1185"/>
      <c r="F36" s="1185"/>
      <c r="G36" s="1185"/>
      <c r="H36" s="1185"/>
      <c r="I36" s="1185"/>
      <c r="J36" s="1185"/>
      <c r="K36" s="1185"/>
      <c r="L36" s="1185"/>
      <c r="M36" s="1185"/>
      <c r="N36" s="1185"/>
      <c r="O36" s="1185"/>
      <c r="P36" s="1185"/>
      <c r="Q36" s="1185"/>
      <c r="R36" s="1185"/>
      <c r="S36" s="1185"/>
      <c r="T36" s="1185"/>
      <c r="U36" s="1185"/>
      <c r="V36" s="1185"/>
      <c r="W36" s="1185"/>
      <c r="X36" s="1185"/>
      <c r="Y36" s="1185"/>
      <c r="Z36" s="1185"/>
      <c r="AA36" s="1185"/>
      <c r="AB36" s="1185"/>
      <c r="AC36" s="1185"/>
      <c r="AD36" s="1185"/>
      <c r="AE36" s="1185"/>
      <c r="AF36" s="1185"/>
      <c r="AG36" s="1185"/>
      <c r="AH36" s="1185"/>
      <c r="AI36" s="1185"/>
      <c r="AJ36" s="1185"/>
      <c r="AK36" s="1185"/>
    </row>
    <row r="37" spans="1:38">
      <c r="A37" s="2"/>
      <c r="D37" s="72"/>
      <c r="E37" s="1180" t="s">
        <v>13</v>
      </c>
      <c r="F37" s="1180"/>
      <c r="G37" s="1180"/>
      <c r="H37" s="1180"/>
      <c r="I37" s="1180"/>
      <c r="J37" s="1180"/>
      <c r="K37" s="1180"/>
      <c r="L37" s="1180"/>
      <c r="M37" s="1180"/>
      <c r="N37" s="1180"/>
      <c r="O37" s="1180"/>
      <c r="P37" s="1180"/>
      <c r="Q37" s="1180"/>
      <c r="R37" s="1180"/>
      <c r="S37" s="1180"/>
      <c r="T37" s="1180"/>
      <c r="U37" s="1180"/>
      <c r="V37" s="1180"/>
      <c r="W37" s="1180"/>
      <c r="X37" s="1180"/>
      <c r="Y37" s="1180"/>
      <c r="Z37" s="1180"/>
      <c r="AA37" s="1180"/>
      <c r="AB37" s="1180"/>
      <c r="AC37" s="1180"/>
      <c r="AD37" s="1180"/>
      <c r="AE37" s="1180"/>
      <c r="AF37" s="1180"/>
      <c r="AG37" s="1180"/>
      <c r="AH37" s="1180"/>
      <c r="AI37" s="1180"/>
      <c r="AJ37" s="1180"/>
      <c r="AK37" s="1180"/>
    </row>
    <row r="38" spans="1:38">
      <c r="A38" s="2"/>
      <c r="D38" s="72"/>
      <c r="E38" s="1180" t="s">
        <v>14</v>
      </c>
      <c r="F38" s="1180"/>
      <c r="G38" s="1180"/>
      <c r="H38" s="1180"/>
      <c r="I38" s="1180"/>
      <c r="J38" s="1180"/>
      <c r="K38" s="1180"/>
      <c r="L38" s="1180"/>
      <c r="M38" s="1180"/>
      <c r="N38" s="1180"/>
      <c r="O38" s="1180"/>
      <c r="P38" s="1180"/>
      <c r="Q38" s="1180"/>
      <c r="R38" s="1180"/>
      <c r="S38" s="1180"/>
      <c r="T38" s="1180"/>
      <c r="U38" s="1180"/>
      <c r="V38" s="1180"/>
      <c r="W38" s="1180"/>
      <c r="X38" s="1180"/>
      <c r="Y38" s="1180"/>
      <c r="Z38" s="1180"/>
      <c r="AA38" s="1180"/>
      <c r="AB38" s="1180"/>
      <c r="AC38" s="1180"/>
      <c r="AD38" s="1180"/>
      <c r="AE38" s="1180"/>
      <c r="AF38" s="1180"/>
      <c r="AG38" s="1180"/>
      <c r="AH38" s="1180"/>
      <c r="AI38" s="1180"/>
      <c r="AJ38" s="1180"/>
      <c r="AK38" s="1180"/>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16"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174" customFormat="1" ht="13.15" customHeight="1">
      <c r="A42" s="2"/>
      <c r="B42"/>
      <c r="C42" s="1"/>
      <c r="D42" s="2"/>
      <c r="E42" s="2" t="s">
        <v>19</v>
      </c>
      <c r="F42" s="1174" t="s">
        <v>20</v>
      </c>
    </row>
    <row r="43" spans="1:38" s="1174" customFormat="1" ht="13.15" customHeight="1">
      <c r="A43" s="2"/>
      <c r="B43"/>
      <c r="C43" s="1"/>
      <c r="D43" s="2"/>
      <c r="E43" s="2"/>
    </row>
    <row r="44" spans="1:38">
      <c r="A44" s="2"/>
      <c r="C44" s="1"/>
      <c r="D44" s="2"/>
      <c r="E44" s="2"/>
      <c r="F44" s="1063" t="s">
        <v>21</v>
      </c>
      <c r="G44" s="2" t="s">
        <v>22</v>
      </c>
      <c r="H44" s="1128"/>
      <c r="I44" s="1128"/>
      <c r="J44" s="1128"/>
      <c r="K44" s="1128"/>
      <c r="L44" s="1128"/>
      <c r="M44" s="1128"/>
      <c r="N44" s="1128"/>
      <c r="O44" s="1128"/>
      <c r="P44" s="1128"/>
      <c r="Q44" s="1128"/>
      <c r="R44" s="1128"/>
      <c r="S44" s="1128"/>
      <c r="T44" s="1128"/>
      <c r="U44" s="1128"/>
      <c r="V44" s="1128"/>
      <c r="W44" s="1128"/>
      <c r="X44" s="1128"/>
      <c r="Y44" s="1128"/>
      <c r="Z44" s="1128"/>
      <c r="AA44" s="1128"/>
      <c r="AB44" s="1128"/>
      <c r="AC44" s="1128"/>
      <c r="AD44" s="1128"/>
      <c r="AE44" s="1128"/>
      <c r="AF44" s="1128"/>
      <c r="AG44" s="1128"/>
      <c r="AH44" s="1128"/>
      <c r="AI44" s="1128"/>
      <c r="AJ44" s="1128"/>
      <c r="AK44" s="1128"/>
    </row>
    <row r="45" spans="1:38" s="70" customFormat="1" ht="13.15" customHeight="1">
      <c r="A45" s="2"/>
      <c r="B45"/>
      <c r="C45" s="1"/>
      <c r="D45" s="2"/>
      <c r="E45" s="2" t="s">
        <v>23</v>
      </c>
      <c r="F45" s="1179" t="s">
        <v>24</v>
      </c>
      <c r="G45" s="1179"/>
      <c r="H45" s="1179"/>
      <c r="I45" s="1179"/>
      <c r="J45" s="1179"/>
      <c r="K45" s="1179"/>
      <c r="L45" s="1179"/>
      <c r="M45" s="1179"/>
      <c r="N45" s="1179"/>
      <c r="O45" s="1179"/>
      <c r="P45" s="1179"/>
      <c r="Q45" s="1179"/>
      <c r="R45" s="1179"/>
      <c r="S45" s="1179"/>
      <c r="T45" s="1179"/>
      <c r="U45" s="1179"/>
      <c r="V45" s="1179"/>
      <c r="W45" s="1179"/>
      <c r="X45" s="1179"/>
      <c r="Y45" s="1179"/>
      <c r="Z45" s="1179"/>
      <c r="AA45" s="1179"/>
      <c r="AB45" s="1179"/>
      <c r="AC45" s="1179"/>
      <c r="AD45" s="1179"/>
      <c r="AE45" s="1179"/>
      <c r="AF45" s="1179"/>
      <c r="AG45" s="1179"/>
      <c r="AH45" s="1179"/>
      <c r="AI45" s="1179"/>
      <c r="AJ45" s="1179"/>
      <c r="AK45" s="1179"/>
      <c r="AL45" s="1179"/>
    </row>
    <row r="46" spans="1:38" s="70" customFormat="1">
      <c r="A46" s="2"/>
      <c r="B46"/>
      <c r="C46" s="1"/>
      <c r="D46" s="2"/>
      <c r="E46" s="2"/>
      <c r="F46" s="1179"/>
      <c r="G46" s="1179"/>
      <c r="H46" s="1179"/>
      <c r="I46" s="1179"/>
      <c r="J46" s="1179"/>
      <c r="K46" s="1179"/>
      <c r="L46" s="1179"/>
      <c r="M46" s="1179"/>
      <c r="N46" s="1179"/>
      <c r="O46" s="1179"/>
      <c r="P46" s="1179"/>
      <c r="Q46" s="1179"/>
      <c r="R46" s="1179"/>
      <c r="S46" s="1179"/>
      <c r="T46" s="1179"/>
      <c r="U46" s="1179"/>
      <c r="V46" s="1179"/>
      <c r="W46" s="1179"/>
      <c r="X46" s="1179"/>
      <c r="Y46" s="1179"/>
      <c r="Z46" s="1179"/>
      <c r="AA46" s="1179"/>
      <c r="AB46" s="1179"/>
      <c r="AC46" s="1179"/>
      <c r="AD46" s="1179"/>
      <c r="AE46" s="1179"/>
      <c r="AF46" s="1179"/>
      <c r="AG46" s="1179"/>
      <c r="AH46" s="1179"/>
      <c r="AI46" s="1179"/>
      <c r="AJ46" s="1179"/>
      <c r="AK46" s="1179"/>
      <c r="AL46" s="1179"/>
    </row>
    <row r="47" spans="1:38" s="70" customFormat="1" ht="13.15" customHeight="1">
      <c r="A47" s="2"/>
      <c r="B47"/>
      <c r="C47" s="1"/>
      <c r="D47" s="2"/>
      <c r="E47" s="2"/>
      <c r="F47" s="1179"/>
      <c r="G47" s="1179"/>
      <c r="H47" s="1179"/>
      <c r="I47" s="1179"/>
      <c r="J47" s="1179"/>
      <c r="K47" s="1179"/>
      <c r="L47" s="1179"/>
      <c r="M47" s="1179"/>
      <c r="N47" s="1179"/>
      <c r="O47" s="1179"/>
      <c r="P47" s="1179"/>
      <c r="Q47" s="1179"/>
      <c r="R47" s="1179"/>
      <c r="S47" s="1179"/>
      <c r="T47" s="1179"/>
      <c r="U47" s="1179"/>
      <c r="V47" s="1179"/>
      <c r="W47" s="1179"/>
      <c r="X47" s="1179"/>
      <c r="Y47" s="1179"/>
      <c r="Z47" s="1179"/>
      <c r="AA47" s="1179"/>
      <c r="AB47" s="1179"/>
      <c r="AC47" s="1179"/>
      <c r="AD47" s="1179"/>
      <c r="AE47" s="1179"/>
      <c r="AF47" s="1179"/>
      <c r="AG47" s="1179"/>
      <c r="AH47" s="1179"/>
      <c r="AI47" s="1179"/>
      <c r="AJ47" s="1179"/>
      <c r="AK47" s="1179"/>
      <c r="AL47" s="1179"/>
    </row>
    <row r="48" spans="1:38">
      <c r="A48" s="2"/>
      <c r="C48" s="1"/>
      <c r="D48" s="2"/>
      <c r="E48" s="2"/>
      <c r="F48" s="1063" t="s">
        <v>21</v>
      </c>
      <c r="G48" s="2" t="s">
        <v>25</v>
      </c>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66"/>
    </row>
    <row r="49" spans="1:38">
      <c r="A49" s="2"/>
      <c r="C49" s="1"/>
      <c r="D49" s="2"/>
      <c r="E49" s="2"/>
      <c r="F49" s="1063"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174" t="s">
        <v>29</v>
      </c>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c r="AF50" s="1174"/>
      <c r="AG50" s="1174"/>
      <c r="AH50" s="1174"/>
      <c r="AI50" s="1174"/>
      <c r="AJ50" s="1174"/>
      <c r="AK50" s="1174"/>
    </row>
    <row r="51" spans="1:38">
      <c r="A51" s="2"/>
      <c r="C51" s="1"/>
      <c r="D51" s="2"/>
      <c r="E51" s="2"/>
      <c r="F51" s="1174"/>
      <c r="G51" s="1174"/>
      <c r="H51" s="1174"/>
      <c r="I51" s="1174"/>
      <c r="J51" s="1174"/>
      <c r="K51" s="1174"/>
      <c r="L51" s="1174"/>
      <c r="M51" s="1174"/>
      <c r="N51" s="1174"/>
      <c r="O51" s="1174"/>
      <c r="P51" s="1174"/>
      <c r="Q51" s="1174"/>
      <c r="R51" s="1174"/>
      <c r="S51" s="1174"/>
      <c r="T51" s="1174"/>
      <c r="U51" s="1174"/>
      <c r="V51" s="1174"/>
      <c r="W51" s="1174"/>
      <c r="X51" s="1174"/>
      <c r="Y51" s="1174"/>
      <c r="Z51" s="1174"/>
      <c r="AA51" s="1174"/>
      <c r="AB51" s="1174"/>
      <c r="AC51" s="1174"/>
      <c r="AD51" s="1174"/>
      <c r="AE51" s="1174"/>
      <c r="AF51" s="1174"/>
      <c r="AG51" s="1174"/>
      <c r="AH51" s="1174"/>
      <c r="AI51" s="1174"/>
      <c r="AJ51" s="1174"/>
      <c r="AK51" s="1174"/>
    </row>
    <row r="52" spans="1:38">
      <c r="A52" s="2"/>
      <c r="C52" s="1"/>
      <c r="D52" s="2"/>
      <c r="F52" s="1174"/>
      <c r="G52" s="1174"/>
      <c r="H52" s="1174"/>
      <c r="I52" s="1174"/>
      <c r="J52" s="1174"/>
      <c r="K52" s="1174"/>
      <c r="L52" s="1174"/>
      <c r="M52" s="1174"/>
      <c r="N52" s="1174"/>
      <c r="O52" s="1174"/>
      <c r="P52" s="1174"/>
      <c r="Q52" s="1174"/>
      <c r="R52" s="1174"/>
      <c r="S52" s="1174"/>
      <c r="T52" s="1174"/>
      <c r="U52" s="1174"/>
      <c r="V52" s="1174"/>
      <c r="W52" s="1174"/>
      <c r="X52" s="1174"/>
      <c r="Y52" s="1174"/>
      <c r="Z52" s="1174"/>
      <c r="AA52" s="1174"/>
      <c r="AB52" s="1174"/>
      <c r="AC52" s="1174"/>
      <c r="AD52" s="1174"/>
      <c r="AE52" s="1174"/>
      <c r="AF52" s="1174"/>
      <c r="AG52" s="1174"/>
      <c r="AH52" s="1174"/>
      <c r="AI52" s="1174"/>
      <c r="AJ52" s="1174"/>
      <c r="AK52" s="1174"/>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980"/>
      <c r="K54" s="980"/>
      <c r="L54" s="980"/>
      <c r="M54" s="980"/>
      <c r="N54" s="980"/>
      <c r="O54" s="72"/>
      <c r="P54" s="72"/>
      <c r="Q54" s="72"/>
      <c r="R54" s="72"/>
      <c r="S54" s="72"/>
      <c r="T54" s="72"/>
      <c r="U54" s="2"/>
      <c r="V54" s="2"/>
      <c r="W54" s="2"/>
      <c r="X54" s="2"/>
      <c r="Y54" s="2"/>
      <c r="Z54" s="2"/>
      <c r="AA54" s="2"/>
      <c r="AB54" s="2"/>
    </row>
    <row r="55" spans="1:38">
      <c r="A55" s="2"/>
      <c r="C55" s="1"/>
      <c r="D55" s="1"/>
      <c r="E55" s="2" t="s">
        <v>19</v>
      </c>
      <c r="F55" s="2" t="s">
        <v>32</v>
      </c>
      <c r="G55" s="1"/>
      <c r="H55" s="72"/>
      <c r="I55" s="72"/>
      <c r="L55" s="72"/>
      <c r="M55" s="72"/>
      <c r="N55" s="72"/>
      <c r="O55" s="72"/>
      <c r="P55" s="72"/>
      <c r="Q55" s="72"/>
      <c r="R55" s="72"/>
      <c r="S55" s="72"/>
      <c r="T55" s="72"/>
      <c r="U55" s="72"/>
      <c r="V55" s="72"/>
      <c r="W55" s="72"/>
      <c r="X55" s="72"/>
      <c r="Y55" s="72"/>
      <c r="Z55" s="72"/>
      <c r="AA55" s="72"/>
      <c r="AB55" s="72"/>
      <c r="AC55" s="72"/>
      <c r="AD55" s="72"/>
      <c r="AE55" s="72"/>
      <c r="AF55" s="72"/>
      <c r="AG55" s="1"/>
    </row>
    <row r="56" spans="1:38" ht="13.15" customHeight="1">
      <c r="A56" s="121"/>
      <c r="B56" s="121"/>
      <c r="C56" s="122"/>
      <c r="D56" s="122"/>
      <c r="E56" s="121"/>
      <c r="F56" s="123" t="s">
        <v>21</v>
      </c>
      <c r="G56" s="1178" t="s">
        <v>33</v>
      </c>
      <c r="H56" s="1178"/>
      <c r="I56" s="1178"/>
      <c r="J56" s="1178"/>
      <c r="K56" s="1178"/>
      <c r="L56" s="1178"/>
      <c r="M56" s="1178"/>
      <c r="N56" s="1178"/>
      <c r="O56" s="1178"/>
      <c r="P56" s="1178"/>
      <c r="Q56" s="1178"/>
      <c r="R56" s="1178"/>
      <c r="S56" s="1178"/>
      <c r="T56" s="1178"/>
      <c r="U56" s="1178"/>
      <c r="V56" s="1178"/>
      <c r="W56" s="1178"/>
      <c r="X56" s="1178"/>
      <c r="Y56" s="1178"/>
      <c r="Z56" s="1178"/>
      <c r="AA56" s="1178"/>
      <c r="AB56" s="1178"/>
      <c r="AC56" s="1178"/>
      <c r="AD56" s="1178"/>
      <c r="AE56" s="1178"/>
      <c r="AF56" s="1178"/>
      <c r="AG56" s="1178"/>
      <c r="AH56" s="1178"/>
      <c r="AI56" s="1178"/>
      <c r="AJ56" s="1178"/>
      <c r="AK56" s="1178"/>
      <c r="AL56" s="121"/>
    </row>
    <row r="57" spans="1:38" ht="13.15" customHeight="1">
      <c r="A57" s="121"/>
      <c r="B57" s="121"/>
      <c r="C57" s="122"/>
      <c r="D57" s="122"/>
      <c r="E57" s="121"/>
      <c r="F57" s="123"/>
      <c r="G57" s="367" t="s">
        <v>34</v>
      </c>
      <c r="H57" s="1059"/>
      <c r="I57" s="1059"/>
      <c r="J57" s="1059"/>
      <c r="K57" s="1059"/>
      <c r="L57" s="1059"/>
      <c r="M57" s="1059"/>
      <c r="N57" s="1059"/>
      <c r="O57" s="1059"/>
      <c r="P57" s="1059"/>
      <c r="Q57" s="1059"/>
      <c r="R57" s="1059"/>
      <c r="S57" s="1059"/>
      <c r="T57" s="1059"/>
      <c r="U57" s="1059"/>
      <c r="V57" s="1059"/>
      <c r="W57" s="1059"/>
      <c r="X57" s="1059"/>
      <c r="Y57" s="1059"/>
      <c r="Z57" s="1059"/>
      <c r="AA57" s="1059"/>
      <c r="AB57" s="1059"/>
      <c r="AC57" s="1059"/>
      <c r="AD57" s="1059"/>
      <c r="AE57" s="1059"/>
      <c r="AF57" s="1059"/>
      <c r="AG57" s="1059"/>
      <c r="AH57" s="1059"/>
      <c r="AI57" s="1059"/>
      <c r="AJ57" s="1059"/>
      <c r="AK57" s="1059"/>
      <c r="AL57" s="121"/>
    </row>
    <row r="58" spans="1:38">
      <c r="A58" s="121"/>
      <c r="B58" s="121"/>
      <c r="C58" s="122"/>
      <c r="D58" s="122"/>
      <c r="E58" s="121"/>
      <c r="F58" s="123"/>
      <c r="G58" s="1178" t="s">
        <v>35</v>
      </c>
      <c r="H58" s="1178"/>
      <c r="I58" s="1178"/>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121"/>
    </row>
    <row r="59" spans="1:38" ht="13.15" customHeight="1">
      <c r="A59" s="121"/>
      <c r="B59" s="122"/>
      <c r="C59" s="122"/>
      <c r="D59" s="122"/>
      <c r="E59" s="121"/>
      <c r="F59" s="123" t="s">
        <v>26</v>
      </c>
      <c r="G59" s="1178" t="s">
        <v>36</v>
      </c>
      <c r="H59" s="1178"/>
      <c r="I59" s="1178"/>
      <c r="J59" s="1178"/>
      <c r="K59" s="1178"/>
      <c r="L59" s="1178"/>
      <c r="M59" s="1178"/>
      <c r="N59" s="1178"/>
      <c r="O59" s="1178"/>
      <c r="P59" s="1178"/>
      <c r="Q59" s="1178"/>
      <c r="R59" s="1178"/>
      <c r="S59" s="1178"/>
      <c r="T59" s="1178"/>
      <c r="U59" s="1178"/>
      <c r="V59" s="1178"/>
      <c r="W59" s="1178"/>
      <c r="X59" s="1178"/>
      <c r="Y59" s="1178"/>
      <c r="Z59" s="1178"/>
      <c r="AA59" s="1178"/>
      <c r="AB59" s="1178"/>
      <c r="AC59" s="1178"/>
      <c r="AD59" s="1178"/>
      <c r="AE59" s="1178"/>
      <c r="AF59" s="1178"/>
      <c r="AG59" s="1178"/>
      <c r="AH59" s="1178"/>
      <c r="AI59" s="1178"/>
      <c r="AJ59" s="1178"/>
      <c r="AK59" s="1178"/>
      <c r="AL59" s="1178"/>
    </row>
    <row r="60" spans="1:38">
      <c r="A60" s="121"/>
      <c r="B60" s="121"/>
      <c r="C60" s="122"/>
      <c r="D60" s="122"/>
      <c r="E60" s="121"/>
      <c r="F60" s="123"/>
      <c r="G60" s="1178"/>
      <c r="H60" s="1178"/>
      <c r="I60" s="1178"/>
      <c r="J60" s="1178"/>
      <c r="K60" s="1178"/>
      <c r="L60" s="1178"/>
      <c r="M60" s="1178"/>
      <c r="N60" s="1178"/>
      <c r="O60" s="1178"/>
      <c r="P60" s="1178"/>
      <c r="Q60" s="1178"/>
      <c r="R60" s="1178"/>
      <c r="S60" s="1178"/>
      <c r="T60" s="1178"/>
      <c r="U60" s="1178"/>
      <c r="V60" s="1178"/>
      <c r="W60" s="1178"/>
      <c r="X60" s="1178"/>
      <c r="Y60" s="1178"/>
      <c r="Z60" s="1178"/>
      <c r="AA60" s="1178"/>
      <c r="AB60" s="1178"/>
      <c r="AC60" s="1178"/>
      <c r="AD60" s="1178"/>
      <c r="AE60" s="1178"/>
      <c r="AF60" s="1178"/>
      <c r="AG60" s="1178"/>
      <c r="AH60" s="1178"/>
      <c r="AI60" s="1178"/>
      <c r="AJ60" s="1178"/>
      <c r="AK60" s="1178"/>
      <c r="AL60" s="1178"/>
    </row>
    <row r="61" spans="1:38">
      <c r="A61" s="121"/>
      <c r="B61" s="121"/>
      <c r="C61" s="122"/>
      <c r="D61" s="122"/>
      <c r="E61" s="121"/>
      <c r="F61" s="123"/>
      <c r="G61" s="368" t="s">
        <v>37</v>
      </c>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121"/>
    </row>
    <row r="62" spans="1:38">
      <c r="A62" s="2"/>
      <c r="C62" s="1"/>
      <c r="D62" s="1"/>
      <c r="E62" s="2"/>
      <c r="F62" s="1"/>
      <c r="G62" s="1"/>
      <c r="I62" s="1"/>
      <c r="J62" s="72"/>
      <c r="K62" s="72"/>
      <c r="L62" s="72"/>
      <c r="M62" s="72"/>
      <c r="N62" s="72"/>
      <c r="O62" s="72"/>
      <c r="P62" s="72"/>
      <c r="Q62" s="72"/>
      <c r="R62" s="72"/>
      <c r="S62" s="72"/>
      <c r="T62" s="72"/>
      <c r="U62" s="72"/>
      <c r="V62" s="72"/>
      <c r="W62" s="72"/>
      <c r="X62" s="72"/>
      <c r="Y62" s="72"/>
      <c r="Z62" s="72"/>
      <c r="AA62" s="72"/>
      <c r="AB62" s="72"/>
      <c r="AC62" s="72"/>
      <c r="AD62" s="72"/>
      <c r="AE62" s="72"/>
      <c r="AF62" s="72"/>
      <c r="AG62" s="72"/>
    </row>
    <row r="63" spans="1:38">
      <c r="A63" s="2"/>
      <c r="B63" s="2"/>
      <c r="C63" s="2"/>
      <c r="D63" s="2" t="s">
        <v>38</v>
      </c>
      <c r="E63" s="2" t="s">
        <v>39</v>
      </c>
      <c r="F63" s="2"/>
      <c r="G63" s="2"/>
      <c r="H63" s="2"/>
      <c r="I63" s="2"/>
      <c r="J63" s="2"/>
      <c r="K63" s="2"/>
      <c r="L63" s="2"/>
      <c r="M63" s="2"/>
      <c r="N63" s="2"/>
      <c r="O63" s="2"/>
      <c r="P63" s="2"/>
      <c r="Q63" s="2"/>
      <c r="R63" s="2"/>
      <c r="S63" s="2"/>
      <c r="T63" s="2"/>
      <c r="U63" s="72"/>
      <c r="V63" s="72"/>
      <c r="W63" s="72"/>
      <c r="X63" s="72"/>
      <c r="Y63" s="72"/>
      <c r="Z63" s="72"/>
      <c r="AA63" s="72"/>
      <c r="AB63" s="72"/>
      <c r="AC63" s="72"/>
      <c r="AD63" s="72"/>
      <c r="AE63" s="72"/>
      <c r="AF63" s="72"/>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174" t="s">
        <v>41</v>
      </c>
      <c r="H66" s="1174"/>
      <c r="I66" s="1174"/>
      <c r="J66" s="1174"/>
      <c r="K66" s="1174"/>
      <c r="L66" s="1174"/>
      <c r="M66" s="1174"/>
      <c r="N66" s="1174"/>
      <c r="O66" s="1174"/>
      <c r="P66" s="1174"/>
      <c r="Q66" s="1174"/>
      <c r="R66" s="1174"/>
      <c r="S66" s="1174"/>
      <c r="T66" s="1174"/>
      <c r="U66" s="1174"/>
      <c r="V66" s="1174"/>
      <c r="W66" s="1174"/>
      <c r="X66" s="1174"/>
      <c r="Y66" s="1174"/>
      <c r="Z66" s="1174"/>
      <c r="AA66" s="1174"/>
      <c r="AB66" s="1174"/>
      <c r="AC66" s="1174"/>
      <c r="AD66" s="1174"/>
      <c r="AE66" s="1174"/>
      <c r="AF66" s="1174"/>
      <c r="AG66" s="1174"/>
      <c r="AH66" s="1174"/>
      <c r="AI66" s="1174"/>
      <c r="AJ66" s="1174"/>
      <c r="AK66" s="1174"/>
    </row>
    <row r="67" spans="1:37">
      <c r="A67" s="2"/>
      <c r="C67" s="1"/>
      <c r="D67" s="2"/>
      <c r="E67" s="2"/>
      <c r="G67" s="1174"/>
      <c r="H67" s="1174"/>
      <c r="I67" s="1174"/>
      <c r="J67" s="1174"/>
      <c r="K67" s="1174"/>
      <c r="L67" s="1174"/>
      <c r="M67" s="1174"/>
      <c r="N67" s="1174"/>
      <c r="O67" s="1174"/>
      <c r="P67" s="1174"/>
      <c r="Q67" s="1174"/>
      <c r="R67" s="1174"/>
      <c r="S67" s="1174"/>
      <c r="T67" s="1174"/>
      <c r="U67" s="1174"/>
      <c r="V67" s="1174"/>
      <c r="W67" s="1174"/>
      <c r="X67" s="1174"/>
      <c r="Y67" s="1174"/>
      <c r="Z67" s="1174"/>
      <c r="AA67" s="1174"/>
      <c r="AB67" s="1174"/>
      <c r="AC67" s="1174"/>
      <c r="AD67" s="1174"/>
      <c r="AE67" s="1174"/>
      <c r="AF67" s="1174"/>
      <c r="AG67" s="1174"/>
      <c r="AH67" s="1174"/>
      <c r="AI67" s="1174"/>
      <c r="AJ67" s="1174"/>
      <c r="AK67" s="1174"/>
    </row>
    <row r="68" spans="1:37">
      <c r="A68" s="2"/>
      <c r="C68" s="1"/>
      <c r="D68" s="2"/>
      <c r="E68" s="2"/>
      <c r="G68" s="1174"/>
      <c r="H68" s="1174"/>
      <c r="I68" s="1174"/>
      <c r="J68" s="1174"/>
      <c r="K68" s="1174"/>
      <c r="L68" s="1174"/>
      <c r="M68" s="1174"/>
      <c r="N68" s="1174"/>
      <c r="O68" s="1174"/>
      <c r="P68" s="1174"/>
      <c r="Q68" s="1174"/>
      <c r="R68" s="1174"/>
      <c r="S68" s="1174"/>
      <c r="T68" s="1174"/>
      <c r="U68" s="1174"/>
      <c r="V68" s="1174"/>
      <c r="W68" s="1174"/>
      <c r="X68" s="1174"/>
      <c r="Y68" s="1174"/>
      <c r="Z68" s="1174"/>
      <c r="AA68" s="1174"/>
      <c r="AB68" s="1174"/>
      <c r="AC68" s="1174"/>
      <c r="AD68" s="1174"/>
      <c r="AE68" s="1174"/>
      <c r="AF68" s="1174"/>
      <c r="AG68" s="1174"/>
      <c r="AH68" s="1174"/>
      <c r="AI68" s="1174"/>
      <c r="AJ68" s="1174"/>
      <c r="AK68" s="1174"/>
    </row>
    <row r="69" spans="1:37" ht="13.15" customHeight="1">
      <c r="A69" s="2"/>
      <c r="C69" s="1"/>
      <c r="D69" s="2"/>
      <c r="E69" s="2"/>
      <c r="F69" t="s">
        <v>26</v>
      </c>
      <c r="G69" s="1174" t="s">
        <v>42</v>
      </c>
      <c r="H69" s="1174"/>
      <c r="I69" s="1174"/>
      <c r="J69" s="1174"/>
      <c r="K69" s="1174"/>
      <c r="L69" s="1174"/>
      <c r="M69" s="1174"/>
      <c r="N69" s="1174"/>
      <c r="O69" s="1174"/>
      <c r="P69" s="1174"/>
      <c r="Q69" s="1174"/>
      <c r="R69" s="1174"/>
      <c r="S69" s="1174"/>
      <c r="T69" s="1174"/>
      <c r="U69" s="1174"/>
      <c r="V69" s="1174"/>
      <c r="W69" s="1174"/>
      <c r="X69" s="1174"/>
      <c r="Y69" s="1174"/>
      <c r="Z69" s="1174"/>
      <c r="AA69" s="1174"/>
      <c r="AB69" s="1174"/>
      <c r="AC69" s="1174"/>
      <c r="AD69" s="1174"/>
      <c r="AE69" s="1174"/>
      <c r="AF69" s="1174"/>
      <c r="AG69" s="1174"/>
      <c r="AH69" s="1174"/>
      <c r="AI69" s="1174"/>
      <c r="AJ69" s="1174"/>
      <c r="AK69" s="1174"/>
    </row>
    <row r="70" spans="1:37">
      <c r="A70" s="2"/>
      <c r="C70" s="1"/>
      <c r="D70" s="2"/>
      <c r="E70" s="2"/>
      <c r="F70" s="22"/>
      <c r="G70" s="1174"/>
      <c r="H70" s="1174"/>
      <c r="I70" s="1174"/>
      <c r="J70" s="1174"/>
      <c r="K70" s="1174"/>
      <c r="L70" s="1174"/>
      <c r="M70" s="1174"/>
      <c r="N70" s="1174"/>
      <c r="O70" s="1174"/>
      <c r="P70" s="1174"/>
      <c r="Q70" s="1174"/>
      <c r="R70" s="1174"/>
      <c r="S70" s="1174"/>
      <c r="T70" s="1174"/>
      <c r="U70" s="1174"/>
      <c r="V70" s="1174"/>
      <c r="W70" s="1174"/>
      <c r="X70" s="1174"/>
      <c r="Y70" s="1174"/>
      <c r="Z70" s="1174"/>
      <c r="AA70" s="1174"/>
      <c r="AB70" s="1174"/>
      <c r="AC70" s="1174"/>
      <c r="AD70" s="1174"/>
      <c r="AE70" s="1174"/>
      <c r="AF70" s="1174"/>
      <c r="AG70" s="1174"/>
      <c r="AH70" s="1174"/>
      <c r="AI70" s="1174"/>
      <c r="AJ70" s="1174"/>
      <c r="AK70" s="1174"/>
    </row>
    <row r="71" spans="1:37">
      <c r="A71" s="2"/>
      <c r="C71" s="1"/>
      <c r="D71" s="2"/>
      <c r="E71" s="2" t="s">
        <v>23</v>
      </c>
      <c r="F71" s="2" t="s">
        <v>43</v>
      </c>
      <c r="G71" s="1128"/>
      <c r="H71" s="1128"/>
      <c r="I71" s="1128"/>
      <c r="J71" s="1128"/>
      <c r="K71" s="1128"/>
      <c r="L71" s="1128"/>
      <c r="M71" s="1128"/>
      <c r="N71" s="1128"/>
      <c r="O71" s="1128"/>
      <c r="P71" s="1128"/>
      <c r="Q71" s="1128"/>
      <c r="R71" s="1128"/>
      <c r="S71" s="1128"/>
      <c r="T71" s="1128"/>
      <c r="U71" s="1128"/>
      <c r="V71" s="1128"/>
      <c r="W71" s="1128"/>
      <c r="X71" s="1128"/>
      <c r="Y71" s="1128"/>
      <c r="Z71" s="1128"/>
      <c r="AA71" s="1128"/>
      <c r="AB71" s="1128"/>
      <c r="AC71" s="1128"/>
      <c r="AD71" s="1128"/>
      <c r="AE71" s="1128"/>
      <c r="AF71" s="1128"/>
      <c r="AG71" s="1128"/>
      <c r="AH71" s="1128"/>
      <c r="AI71" s="1128"/>
      <c r="AJ71" s="1128"/>
      <c r="AK71" s="1128"/>
    </row>
    <row r="72" spans="1:37">
      <c r="A72" s="2"/>
      <c r="C72" s="1"/>
      <c r="D72" s="2"/>
      <c r="E72" s="2"/>
      <c r="F72" s="7" t="s">
        <v>21</v>
      </c>
      <c r="G72" s="1174" t="s">
        <v>44</v>
      </c>
      <c r="H72" s="1174"/>
      <c r="I72" s="1174"/>
      <c r="J72" s="1174"/>
      <c r="K72" s="1174"/>
      <c r="L72" s="1174"/>
      <c r="M72" s="1174"/>
      <c r="N72" s="1174"/>
      <c r="O72" s="1174"/>
      <c r="P72" s="1174"/>
      <c r="Q72" s="1174"/>
      <c r="R72" s="1174"/>
      <c r="S72" s="1174"/>
      <c r="T72" s="1174"/>
      <c r="U72" s="1174"/>
      <c r="V72" s="1174"/>
      <c r="W72" s="1174"/>
      <c r="X72" s="1174"/>
      <c r="Y72" s="1174"/>
      <c r="Z72" s="1174"/>
      <c r="AA72" s="1174"/>
      <c r="AB72" s="1174"/>
      <c r="AC72" s="1174"/>
      <c r="AD72" s="1174"/>
      <c r="AE72" s="1174"/>
      <c r="AF72" s="1174"/>
      <c r="AG72" s="1174"/>
      <c r="AH72" s="1174"/>
      <c r="AI72" s="1174"/>
      <c r="AJ72" s="1174"/>
      <c r="AK72" s="1174"/>
    </row>
    <row r="73" spans="1:37">
      <c r="A73" s="2"/>
      <c r="C73" s="1"/>
      <c r="D73" s="2"/>
      <c r="E73" s="2"/>
      <c r="F73" s="7"/>
      <c r="G73" s="1174"/>
      <c r="H73" s="1174"/>
      <c r="I73" s="1174"/>
      <c r="J73" s="1174"/>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1174"/>
    </row>
    <row r="74" spans="1:37">
      <c r="A74" s="2"/>
      <c r="C74" s="1"/>
      <c r="D74" s="2"/>
      <c r="E74" s="2"/>
      <c r="F74" s="7" t="s">
        <v>26</v>
      </c>
      <c r="G74" s="1174" t="s">
        <v>45</v>
      </c>
      <c r="H74" s="1174"/>
      <c r="I74" s="1174"/>
      <c r="J74" s="1174"/>
      <c r="K74" s="1174"/>
      <c r="L74" s="1174"/>
      <c r="M74" s="1174"/>
      <c r="N74" s="1174"/>
      <c r="O74" s="1174"/>
      <c r="P74" s="1174"/>
      <c r="Q74" s="1174"/>
      <c r="R74" s="1174"/>
      <c r="S74" s="1174"/>
      <c r="T74" s="1174"/>
      <c r="U74" s="1174"/>
      <c r="V74" s="1174"/>
      <c r="W74" s="1174"/>
      <c r="X74" s="1174"/>
      <c r="Y74" s="1174"/>
      <c r="Z74" s="1174"/>
      <c r="AA74" s="1174"/>
      <c r="AB74" s="1174"/>
      <c r="AC74" s="1174"/>
      <c r="AD74" s="1174"/>
      <c r="AE74" s="1174"/>
      <c r="AF74" s="1174"/>
      <c r="AG74" s="1174"/>
      <c r="AH74" s="1174"/>
      <c r="AI74" s="1174"/>
      <c r="AJ74" s="1174"/>
      <c r="AK74" s="1174"/>
    </row>
    <row r="75" spans="1:37">
      <c r="A75" s="2"/>
      <c r="C75" s="1"/>
      <c r="D75" s="2"/>
      <c r="E75" s="2"/>
      <c r="F75" s="7"/>
      <c r="G75" s="1174"/>
      <c r="H75" s="1174"/>
      <c r="I75" s="1174"/>
      <c r="J75" s="1174"/>
      <c r="K75" s="1174"/>
      <c r="L75" s="1174"/>
      <c r="M75" s="1174"/>
      <c r="N75" s="1174"/>
      <c r="O75" s="1174"/>
      <c r="P75" s="1174"/>
      <c r="Q75" s="1174"/>
      <c r="R75" s="1174"/>
      <c r="S75" s="1174"/>
      <c r="T75" s="1174"/>
      <c r="U75" s="1174"/>
      <c r="V75" s="1174"/>
      <c r="W75" s="1174"/>
      <c r="X75" s="1174"/>
      <c r="Y75" s="1174"/>
      <c r="Z75" s="1174"/>
      <c r="AA75" s="1174"/>
      <c r="AB75" s="1174"/>
      <c r="AC75" s="1174"/>
      <c r="AD75" s="1174"/>
      <c r="AE75" s="1174"/>
      <c r="AF75" s="1174"/>
      <c r="AG75" s="1174"/>
      <c r="AH75" s="1174"/>
      <c r="AI75" s="1174"/>
      <c r="AJ75" s="1174"/>
      <c r="AK75" s="1174"/>
    </row>
    <row r="76" spans="1:37">
      <c r="A76" s="2"/>
      <c r="C76" s="1"/>
      <c r="D76" s="2"/>
      <c r="E76" s="2"/>
      <c r="F76" s="7"/>
      <c r="G76" s="72" t="s">
        <v>46</v>
      </c>
      <c r="H76" s="2"/>
      <c r="J76" s="72"/>
      <c r="K76" s="72"/>
      <c r="L76" s="72"/>
      <c r="P76" s="2"/>
      <c r="Q76" s="2"/>
      <c r="R76" s="2"/>
      <c r="S76" s="2"/>
      <c r="T76" s="2"/>
      <c r="U76" s="2"/>
      <c r="V76" s="2"/>
      <c r="W76" s="2"/>
      <c r="X76" s="2"/>
      <c r="Y76" s="2"/>
      <c r="Z76" s="2"/>
      <c r="AA76" s="2"/>
      <c r="AB76" s="2"/>
    </row>
    <row r="77" spans="1:37">
      <c r="A77" s="2"/>
      <c r="C77" s="1"/>
      <c r="D77" s="2"/>
      <c r="E77" s="2"/>
      <c r="F77" s="7"/>
      <c r="G77" s="72" t="s">
        <v>47</v>
      </c>
      <c r="J77" s="72"/>
      <c r="K77" s="72"/>
      <c r="L77" s="72"/>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174" t="s">
        <v>55</v>
      </c>
      <c r="H82" s="1174"/>
      <c r="I82" s="1174"/>
      <c r="J82" s="1174"/>
      <c r="K82" s="1174"/>
      <c r="L82" s="1174"/>
      <c r="M82" s="1174"/>
      <c r="N82" s="1174"/>
      <c r="O82" s="1174"/>
      <c r="P82" s="1174"/>
      <c r="Q82" s="1174"/>
      <c r="R82" s="1174"/>
      <c r="S82" s="1174"/>
      <c r="T82" s="1174"/>
      <c r="U82" s="1174"/>
      <c r="V82" s="1174"/>
      <c r="W82" s="1174"/>
      <c r="X82" s="1174"/>
      <c r="Y82" s="1174"/>
      <c r="Z82" s="1174"/>
      <c r="AA82" s="1174"/>
      <c r="AB82" s="1174"/>
      <c r="AC82" s="1174"/>
      <c r="AD82" s="1174"/>
      <c r="AE82" s="1174"/>
      <c r="AF82" s="1174"/>
      <c r="AG82" s="1174"/>
      <c r="AH82" s="1174"/>
      <c r="AI82" s="1174"/>
      <c r="AJ82" s="1174"/>
      <c r="AK82" s="1174"/>
    </row>
    <row r="83" spans="1:37">
      <c r="A83" s="2"/>
      <c r="C83" s="1"/>
      <c r="D83" s="2"/>
      <c r="E83" s="2"/>
      <c r="F83" s="2"/>
      <c r="G83" s="1174"/>
      <c r="H83" s="1174"/>
      <c r="I83" s="1174"/>
      <c r="J83" s="1174"/>
      <c r="K83" s="1174"/>
      <c r="L83" s="1174"/>
      <c r="M83" s="1174"/>
      <c r="N83" s="1174"/>
      <c r="O83" s="1174"/>
      <c r="P83" s="1174"/>
      <c r="Q83" s="1174"/>
      <c r="R83" s="1174"/>
      <c r="S83" s="1174"/>
      <c r="T83" s="1174"/>
      <c r="U83" s="1174"/>
      <c r="V83" s="1174"/>
      <c r="W83" s="1174"/>
      <c r="X83" s="1174"/>
      <c r="Y83" s="1174"/>
      <c r="Z83" s="1174"/>
      <c r="AA83" s="1174"/>
      <c r="AB83" s="1174"/>
      <c r="AC83" s="1174"/>
      <c r="AD83" s="1174"/>
      <c r="AE83" s="1174"/>
      <c r="AF83" s="1174"/>
      <c r="AG83" s="1174"/>
      <c r="AH83" s="1174"/>
      <c r="AI83" s="1174"/>
      <c r="AJ83" s="1174"/>
      <c r="AK83" s="1174"/>
    </row>
    <row r="84" spans="1:37">
      <c r="A84" s="2"/>
      <c r="C84" s="1"/>
      <c r="D84" s="2"/>
      <c r="E84" s="2"/>
      <c r="F84" s="2"/>
      <c r="G84" s="1174"/>
      <c r="H84" s="1174"/>
      <c r="I84" s="1174"/>
      <c r="J84" s="1174"/>
      <c r="K84" s="1174"/>
      <c r="L84" s="1174"/>
      <c r="M84" s="1174"/>
      <c r="N84" s="1174"/>
      <c r="O84" s="1174"/>
      <c r="P84" s="1174"/>
      <c r="Q84" s="1174"/>
      <c r="R84" s="1174"/>
      <c r="S84" s="1174"/>
      <c r="T84" s="1174"/>
      <c r="U84" s="1174"/>
      <c r="V84" s="1174"/>
      <c r="W84" s="1174"/>
      <c r="X84" s="1174"/>
      <c r="Y84" s="1174"/>
      <c r="Z84" s="1174"/>
      <c r="AA84" s="1174"/>
      <c r="AB84" s="1174"/>
      <c r="AC84" s="1174"/>
      <c r="AD84" s="1174"/>
      <c r="AE84" s="1174"/>
      <c r="AF84" s="1174"/>
      <c r="AG84" s="1174"/>
      <c r="AH84" s="1174"/>
      <c r="AI84" s="1174"/>
      <c r="AJ84" s="1174"/>
      <c r="AK84" s="1174"/>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174" t="s">
        <v>58</v>
      </c>
      <c r="H86" s="1174"/>
      <c r="I86" s="1174"/>
      <c r="J86" s="1174"/>
      <c r="K86" s="1174"/>
      <c r="L86" s="1174"/>
      <c r="M86" s="1174"/>
      <c r="N86" s="1174"/>
      <c r="O86" s="1174"/>
      <c r="P86" s="1174"/>
      <c r="Q86" s="1174"/>
      <c r="R86" s="1174"/>
      <c r="S86" s="1174"/>
      <c r="T86" s="1174"/>
      <c r="U86" s="1174"/>
      <c r="V86" s="1174"/>
      <c r="W86" s="1174"/>
      <c r="X86" s="1174"/>
      <c r="Y86" s="1174"/>
      <c r="Z86" s="1174"/>
      <c r="AA86" s="1174"/>
      <c r="AB86" s="1174"/>
      <c r="AC86" s="1174"/>
      <c r="AD86" s="1174"/>
      <c r="AE86" s="1174"/>
      <c r="AF86" s="1174"/>
      <c r="AG86" s="1174"/>
      <c r="AH86" s="1174"/>
      <c r="AI86" s="1174"/>
      <c r="AJ86" s="1174"/>
      <c r="AK86" s="1174"/>
    </row>
    <row r="87" spans="1:37">
      <c r="A87" s="2"/>
      <c r="C87" s="1"/>
      <c r="D87" s="2"/>
      <c r="E87" s="2"/>
      <c r="F87" s="2"/>
      <c r="G87" s="1174"/>
      <c r="H87" s="1174"/>
      <c r="I87" s="1174"/>
      <c r="J87" s="1174"/>
      <c r="K87" s="1174"/>
      <c r="L87" s="1174"/>
      <c r="M87" s="1174"/>
      <c r="N87" s="1174"/>
      <c r="O87" s="1174"/>
      <c r="P87" s="1174"/>
      <c r="Q87" s="1174"/>
      <c r="R87" s="1174"/>
      <c r="S87" s="1174"/>
      <c r="T87" s="1174"/>
      <c r="U87" s="1174"/>
      <c r="V87" s="1174"/>
      <c r="W87" s="1174"/>
      <c r="X87" s="1174"/>
      <c r="Y87" s="1174"/>
      <c r="Z87" s="1174"/>
      <c r="AA87" s="1174"/>
      <c r="AB87" s="1174"/>
      <c r="AC87" s="1174"/>
      <c r="AD87" s="1174"/>
      <c r="AE87" s="1174"/>
      <c r="AF87" s="1174"/>
      <c r="AG87" s="1174"/>
      <c r="AH87" s="1174"/>
      <c r="AI87" s="1174"/>
      <c r="AJ87" s="1174"/>
      <c r="AK87" s="1174"/>
    </row>
    <row r="88" spans="1:37">
      <c r="A88" s="2"/>
      <c r="C88" s="1"/>
      <c r="D88" s="2"/>
      <c r="E88" s="2"/>
      <c r="G88" s="1174"/>
      <c r="H88" s="1174"/>
      <c r="I88" s="1174"/>
      <c r="J88" s="1174"/>
      <c r="K88" s="1174"/>
      <c r="L88" s="1174"/>
      <c r="M88" s="1174"/>
      <c r="N88" s="1174"/>
      <c r="O88" s="1174"/>
      <c r="P88" s="1174"/>
      <c r="Q88" s="1174"/>
      <c r="R88" s="1174"/>
      <c r="S88" s="1174"/>
      <c r="T88" s="1174"/>
      <c r="U88" s="1174"/>
      <c r="V88" s="1174"/>
      <c r="W88" s="1174"/>
      <c r="X88" s="1174"/>
      <c r="Y88" s="1174"/>
      <c r="Z88" s="1174"/>
      <c r="AA88" s="1174"/>
      <c r="AB88" s="1174"/>
      <c r="AC88" s="1174"/>
      <c r="AD88" s="1174"/>
      <c r="AE88" s="1174"/>
      <c r="AF88" s="1174"/>
      <c r="AG88" s="1174"/>
      <c r="AH88" s="1174"/>
      <c r="AI88" s="1174"/>
      <c r="AJ88" s="1174"/>
      <c r="AK88" s="1174"/>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176" t="s">
        <v>61</v>
      </c>
      <c r="H90" s="1176"/>
      <c r="I90" s="1176"/>
      <c r="J90" s="1176"/>
      <c r="K90" s="1176"/>
      <c r="L90" s="1176"/>
      <c r="M90" s="1176"/>
      <c r="N90" s="1176"/>
      <c r="O90" s="1176"/>
      <c r="P90" s="1176"/>
      <c r="Q90" s="1176"/>
      <c r="R90" s="1176"/>
      <c r="S90" s="1176"/>
      <c r="T90" s="1176"/>
      <c r="U90" s="1176"/>
      <c r="V90" s="1176"/>
      <c r="W90" s="1176"/>
      <c r="X90" s="1176"/>
      <c r="Y90" s="1176"/>
      <c r="Z90" s="1176"/>
      <c r="AA90" s="1176"/>
      <c r="AB90" s="1176"/>
      <c r="AC90" s="1176"/>
      <c r="AD90" s="1176"/>
      <c r="AE90" s="1176"/>
      <c r="AF90" s="1176"/>
      <c r="AG90" s="1176"/>
      <c r="AH90" s="1176"/>
      <c r="AI90" s="1176"/>
      <c r="AJ90" s="1176"/>
      <c r="AK90" s="1176"/>
    </row>
    <row r="91" spans="1:37">
      <c r="A91" s="2"/>
      <c r="C91" s="1"/>
      <c r="D91" s="2"/>
      <c r="E91" s="2"/>
      <c r="G91" s="1176"/>
      <c r="H91" s="1176"/>
      <c r="I91" s="1176"/>
      <c r="J91" s="1176"/>
      <c r="K91" s="1176"/>
      <c r="L91" s="1176"/>
      <c r="M91" s="1176"/>
      <c r="N91" s="1176"/>
      <c r="O91" s="1176"/>
      <c r="P91" s="1176"/>
      <c r="Q91" s="1176"/>
      <c r="R91" s="1176"/>
      <c r="S91" s="1176"/>
      <c r="T91" s="1176"/>
      <c r="U91" s="1176"/>
      <c r="V91" s="1176"/>
      <c r="W91" s="1176"/>
      <c r="X91" s="1176"/>
      <c r="Y91" s="1176"/>
      <c r="Z91" s="1176"/>
      <c r="AA91" s="1176"/>
      <c r="AB91" s="1176"/>
      <c r="AC91" s="1176"/>
      <c r="AD91" s="1176"/>
      <c r="AE91" s="1176"/>
      <c r="AF91" s="1176"/>
      <c r="AG91" s="1176"/>
      <c r="AH91" s="1176"/>
      <c r="AI91" s="1176"/>
      <c r="AJ91" s="1176"/>
      <c r="AK91" s="1176"/>
    </row>
    <row r="92" spans="1:37">
      <c r="A92" s="2"/>
      <c r="C92" s="1"/>
      <c r="D92" s="2"/>
      <c r="E92" s="2"/>
      <c r="G92" s="1176"/>
      <c r="H92" s="1176"/>
      <c r="I92" s="1176"/>
      <c r="J92" s="1176"/>
      <c r="K92" s="1176"/>
      <c r="L92" s="1176"/>
      <c r="M92" s="1176"/>
      <c r="N92" s="1176"/>
      <c r="O92" s="1176"/>
      <c r="P92" s="1176"/>
      <c r="Q92" s="1176"/>
      <c r="R92" s="1176"/>
      <c r="S92" s="1176"/>
      <c r="T92" s="1176"/>
      <c r="U92" s="1176"/>
      <c r="V92" s="1176"/>
      <c r="W92" s="1176"/>
      <c r="X92" s="1176"/>
      <c r="Y92" s="1176"/>
      <c r="Z92" s="1176"/>
      <c r="AA92" s="1176"/>
      <c r="AB92" s="1176"/>
      <c r="AC92" s="1176"/>
      <c r="AD92" s="1176"/>
      <c r="AE92" s="1176"/>
      <c r="AF92" s="1176"/>
      <c r="AG92" s="1176"/>
      <c r="AH92" s="1176"/>
      <c r="AI92" s="1176"/>
      <c r="AJ92" s="1176"/>
      <c r="AK92" s="1176"/>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174" t="s">
        <v>64</v>
      </c>
      <c r="H94" s="1174"/>
      <c r="I94" s="1174"/>
      <c r="J94" s="1174"/>
      <c r="K94" s="1174"/>
      <c r="L94" s="1174"/>
      <c r="M94" s="1174"/>
      <c r="N94" s="1174"/>
      <c r="O94" s="1174"/>
      <c r="P94" s="1174"/>
      <c r="Q94" s="1174"/>
      <c r="R94" s="1174"/>
      <c r="S94" s="1174"/>
      <c r="T94" s="1174"/>
      <c r="U94" s="1174"/>
      <c r="V94" s="1174"/>
      <c r="W94" s="1174"/>
      <c r="X94" s="1174"/>
      <c r="Y94" s="1174"/>
      <c r="Z94" s="1174"/>
      <c r="AA94" s="1174"/>
      <c r="AB94" s="1174"/>
      <c r="AC94" s="1174"/>
      <c r="AD94" s="1174"/>
      <c r="AE94" s="1174"/>
      <c r="AF94" s="1174"/>
      <c r="AG94" s="1174"/>
      <c r="AH94" s="1174"/>
      <c r="AI94" s="1174"/>
      <c r="AJ94" s="1174"/>
      <c r="AK94" s="1174"/>
    </row>
    <row r="95" spans="1:37">
      <c r="A95" s="2"/>
      <c r="C95" s="1"/>
      <c r="D95" s="2"/>
      <c r="E95" s="2"/>
      <c r="G95" s="1174"/>
      <c r="H95" s="1174"/>
      <c r="I95" s="1174"/>
      <c r="J95" s="1174"/>
      <c r="K95" s="1174"/>
      <c r="L95" s="1174"/>
      <c r="M95" s="1174"/>
      <c r="N95" s="1174"/>
      <c r="O95" s="1174"/>
      <c r="P95" s="1174"/>
      <c r="Q95" s="1174"/>
      <c r="R95" s="1174"/>
      <c r="S95" s="1174"/>
      <c r="T95" s="1174"/>
      <c r="U95" s="1174"/>
      <c r="V95" s="1174"/>
      <c r="W95" s="1174"/>
      <c r="X95" s="1174"/>
      <c r="Y95" s="1174"/>
      <c r="Z95" s="1174"/>
      <c r="AA95" s="1174"/>
      <c r="AB95" s="1174"/>
      <c r="AC95" s="1174"/>
      <c r="AD95" s="1174"/>
      <c r="AE95" s="1174"/>
      <c r="AF95" s="1174"/>
      <c r="AG95" s="1174"/>
      <c r="AH95" s="1174"/>
      <c r="AI95" s="1174"/>
      <c r="AJ95" s="1174"/>
      <c r="AK95" s="1174"/>
    </row>
    <row r="96" spans="1:37">
      <c r="A96" s="2"/>
      <c r="C96" s="1"/>
      <c r="D96" s="2"/>
      <c r="E96" s="2" t="s">
        <v>65</v>
      </c>
      <c r="F96" s="121" t="s">
        <v>66</v>
      </c>
      <c r="G96" s="121"/>
      <c r="L96" s="2"/>
      <c r="M96" s="2"/>
      <c r="P96" s="2"/>
      <c r="Q96" s="2"/>
      <c r="R96" s="2"/>
      <c r="S96" s="2"/>
      <c r="T96" s="2"/>
      <c r="U96" s="2"/>
      <c r="V96" s="2"/>
      <c r="W96" s="2"/>
      <c r="X96" s="2"/>
      <c r="Y96" s="2"/>
      <c r="Z96" s="2"/>
      <c r="AA96" s="2"/>
      <c r="AB96" s="2"/>
    </row>
    <row r="97" spans="1:38">
      <c r="A97" s="2"/>
      <c r="C97" s="1"/>
      <c r="D97" s="2"/>
      <c r="E97" s="2"/>
      <c r="G97" s="1174" t="s">
        <v>67</v>
      </c>
      <c r="H97" s="1174"/>
      <c r="I97" s="1174"/>
      <c r="J97" s="1174"/>
      <c r="K97" s="1174"/>
      <c r="L97" s="1174"/>
      <c r="M97" s="1174"/>
      <c r="N97" s="1174"/>
      <c r="O97" s="1174"/>
      <c r="P97" s="1174"/>
      <c r="Q97" s="1174"/>
      <c r="R97" s="1174"/>
      <c r="S97" s="1174"/>
      <c r="T97" s="1174"/>
      <c r="U97" s="1174"/>
      <c r="V97" s="1174"/>
      <c r="W97" s="1174"/>
      <c r="X97" s="1174"/>
      <c r="Y97" s="1174"/>
      <c r="Z97" s="1174"/>
      <c r="AA97" s="1174"/>
      <c r="AB97" s="1174"/>
      <c r="AC97" s="1174"/>
      <c r="AD97" s="1174"/>
      <c r="AE97" s="1174"/>
      <c r="AF97" s="1174"/>
      <c r="AG97" s="1174"/>
      <c r="AH97" s="1174"/>
      <c r="AI97" s="1174"/>
      <c r="AJ97" s="1174"/>
      <c r="AK97" s="1174"/>
    </row>
    <row r="98" spans="1:38">
      <c r="A98" s="2"/>
      <c r="C98" s="1"/>
      <c r="D98" s="2"/>
      <c r="E98" s="2"/>
      <c r="G98" s="1174"/>
      <c r="H98" s="1174"/>
      <c r="I98" s="1174"/>
      <c r="J98" s="1174"/>
      <c r="K98" s="1174"/>
      <c r="L98" s="1174"/>
      <c r="M98" s="1174"/>
      <c r="N98" s="1174"/>
      <c r="O98" s="1174"/>
      <c r="P98" s="1174"/>
      <c r="Q98" s="1174"/>
      <c r="R98" s="1174"/>
      <c r="S98" s="1174"/>
      <c r="T98" s="1174"/>
      <c r="U98" s="1174"/>
      <c r="V98" s="1174"/>
      <c r="W98" s="1174"/>
      <c r="X98" s="1174"/>
      <c r="Y98" s="1174"/>
      <c r="Z98" s="1174"/>
      <c r="AA98" s="1174"/>
      <c r="AB98" s="1174"/>
      <c r="AC98" s="1174"/>
      <c r="AD98" s="1174"/>
      <c r="AE98" s="1174"/>
      <c r="AF98" s="1174"/>
      <c r="AG98" s="1174"/>
      <c r="AH98" s="1174"/>
      <c r="AI98" s="1174"/>
      <c r="AJ98" s="1174"/>
      <c r="AK98" s="1174"/>
    </row>
    <row r="99" spans="1:38">
      <c r="A99" s="2"/>
      <c r="C99" s="1"/>
      <c r="D99" s="2"/>
      <c r="E99" s="2"/>
      <c r="G99" s="1174"/>
      <c r="H99" s="1174"/>
      <c r="I99" s="1174"/>
      <c r="J99" s="1174"/>
      <c r="K99" s="1174"/>
      <c r="L99" s="1174"/>
      <c r="M99" s="1174"/>
      <c r="N99" s="1174"/>
      <c r="O99" s="1174"/>
      <c r="P99" s="1174"/>
      <c r="Q99" s="1174"/>
      <c r="R99" s="1174"/>
      <c r="S99" s="1174"/>
      <c r="T99" s="1174"/>
      <c r="U99" s="1174"/>
      <c r="V99" s="1174"/>
      <c r="W99" s="1174"/>
      <c r="X99" s="1174"/>
      <c r="Y99" s="1174"/>
      <c r="Z99" s="1174"/>
      <c r="AA99" s="1174"/>
      <c r="AB99" s="1174"/>
      <c r="AC99" s="1174"/>
      <c r="AD99" s="1174"/>
      <c r="AE99" s="1174"/>
      <c r="AF99" s="1174"/>
      <c r="AG99" s="1174"/>
      <c r="AH99" s="1174"/>
      <c r="AI99" s="1174"/>
      <c r="AJ99" s="1174"/>
      <c r="AK99" s="1174"/>
    </row>
    <row r="100" spans="1:38">
      <c r="A100" s="2"/>
      <c r="D100" s="60"/>
      <c r="E100" s="1177" t="s">
        <v>68</v>
      </c>
      <c r="F100" s="1177"/>
      <c r="G100" s="1177"/>
      <c r="H100" s="1177"/>
      <c r="I100" s="1177"/>
      <c r="J100" s="1177"/>
      <c r="K100" s="1177"/>
      <c r="L100" s="1177"/>
      <c r="M100" s="1177"/>
      <c r="N100" s="1177"/>
      <c r="O100" s="1177"/>
      <c r="P100" s="1177"/>
      <c r="Q100" s="1177"/>
      <c r="R100" s="1177"/>
      <c r="S100" s="1177"/>
      <c r="T100" s="1177"/>
      <c r="U100" s="1177"/>
      <c r="V100" s="1177"/>
      <c r="W100" s="1177"/>
      <c r="X100" s="1177"/>
      <c r="Y100" s="1177"/>
      <c r="Z100" s="1177"/>
      <c r="AA100" s="1177"/>
      <c r="AB100" s="1177"/>
      <c r="AC100" s="1177"/>
      <c r="AD100" s="1177"/>
      <c r="AE100" s="1177"/>
      <c r="AF100" s="1177"/>
      <c r="AG100" s="1177"/>
      <c r="AH100" s="1177"/>
      <c r="AI100" s="1177"/>
      <c r="AJ100" s="1177"/>
      <c r="AK100" s="1177"/>
    </row>
    <row r="101" spans="1:38">
      <c r="A101" s="2"/>
      <c r="D101" s="60"/>
      <c r="E101" s="1177"/>
      <c r="F101" s="1177"/>
      <c r="G101" s="1177"/>
      <c r="H101" s="1177"/>
      <c r="I101" s="1177"/>
      <c r="J101" s="1177"/>
      <c r="K101" s="1177"/>
      <c r="L101" s="1177"/>
      <c r="M101" s="1177"/>
      <c r="N101" s="1177"/>
      <c r="O101" s="1177"/>
      <c r="P101" s="1177"/>
      <c r="Q101" s="1177"/>
      <c r="R101" s="1177"/>
      <c r="S101" s="1177"/>
      <c r="T101" s="1177"/>
      <c r="U101" s="1177"/>
      <c r="V101" s="1177"/>
      <c r="W101" s="1177"/>
      <c r="X101" s="1177"/>
      <c r="Y101" s="1177"/>
      <c r="Z101" s="1177"/>
      <c r="AA101" s="1177"/>
      <c r="AB101" s="1177"/>
      <c r="AC101" s="1177"/>
      <c r="AD101" s="1177"/>
      <c r="AE101" s="1177"/>
      <c r="AF101" s="1177"/>
      <c r="AG101" s="1177"/>
      <c r="AH101" s="1177"/>
      <c r="AI101" s="1177"/>
      <c r="AJ101" s="1177"/>
      <c r="AK101" s="1177"/>
    </row>
    <row r="102" spans="1:38">
      <c r="A102" s="2"/>
      <c r="B102" s="79"/>
      <c r="C102" s="60"/>
      <c r="D102" s="60"/>
      <c r="E102" s="79"/>
      <c r="F102" s="60"/>
      <c r="G102" s="60"/>
      <c r="H102" s="60"/>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9" t="s">
        <v>73</v>
      </c>
      <c r="G107" s="1"/>
      <c r="H107" s="1"/>
      <c r="I107" s="1"/>
      <c r="J107" s="1"/>
      <c r="K107" s="1"/>
    </row>
    <row r="108" spans="1:38">
      <c r="E108" s="2"/>
      <c r="F108" t="s">
        <v>74</v>
      </c>
    </row>
    <row r="109" spans="1:38">
      <c r="E109" s="2"/>
      <c r="F109" t="s">
        <v>75</v>
      </c>
    </row>
    <row r="110" spans="1:38">
      <c r="E110" s="2"/>
    </row>
    <row r="111" spans="1:38">
      <c r="E111" s="2" t="s">
        <v>30</v>
      </c>
      <c r="F111" s="59" t="s">
        <v>76</v>
      </c>
      <c r="G111" s="1"/>
      <c r="H111" s="1"/>
      <c r="I111" s="1"/>
      <c r="J111" s="1"/>
    </row>
    <row r="112" spans="1:38">
      <c r="E112" s="2"/>
      <c r="F112" t="s">
        <v>77</v>
      </c>
    </row>
    <row r="113" spans="2:16">
      <c r="E113" s="2"/>
    </row>
    <row r="114" spans="2:16">
      <c r="E114" s="2" t="s">
        <v>38</v>
      </c>
      <c r="F114" s="59"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9" t="s">
        <v>82</v>
      </c>
    </row>
    <row r="119" spans="2:16">
      <c r="F119" s="2" t="s">
        <v>83</v>
      </c>
      <c r="G119" s="2"/>
    </row>
    <row r="120" spans="2:16">
      <c r="F120" s="60" t="s">
        <v>84</v>
      </c>
      <c r="G120" s="60"/>
    </row>
    <row r="121" spans="2:16">
      <c r="G121" s="60"/>
    </row>
    <row r="122" spans="2:16">
      <c r="E122" s="2" t="s">
        <v>85</v>
      </c>
      <c r="F122" s="59"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71" t="s">
        <v>95</v>
      </c>
      <c r="G133" s="1"/>
      <c r="H133" s="1"/>
      <c r="I133" s="1"/>
      <c r="J133" s="1"/>
      <c r="K133" s="1"/>
      <c r="L133" s="1"/>
      <c r="M133" s="1"/>
      <c r="N133" s="1"/>
    </row>
    <row r="134" spans="4:37" ht="12.75" customHeight="1">
      <c r="E134" s="71" t="s">
        <v>96</v>
      </c>
      <c r="F134" s="1128"/>
      <c r="G134" s="1128"/>
      <c r="H134" s="1128"/>
      <c r="I134" s="1128"/>
      <c r="J134" s="1128"/>
      <c r="K134" s="1128"/>
      <c r="L134" s="1128"/>
      <c r="M134" s="1128"/>
      <c r="N134" s="1128"/>
      <c r="O134" s="1128"/>
      <c r="P134" s="1128"/>
      <c r="Q134" s="1128"/>
      <c r="R134" s="1128"/>
      <c r="S134" s="1128"/>
      <c r="T134" s="1128"/>
      <c r="U134" s="1128"/>
      <c r="V134" s="1128"/>
      <c r="W134" s="1128"/>
      <c r="X134" s="1128"/>
      <c r="Y134" s="1128"/>
      <c r="Z134" s="1128"/>
      <c r="AA134" s="1128"/>
      <c r="AB134" s="1128"/>
      <c r="AC134" s="1128"/>
      <c r="AD134" s="1128"/>
      <c r="AE134" s="1128"/>
      <c r="AF134" s="1128"/>
      <c r="AG134" s="1128"/>
      <c r="AH134" s="1128"/>
      <c r="AI134" s="1128"/>
      <c r="AJ134" s="1128"/>
      <c r="AK134" s="1128"/>
    </row>
    <row r="135" spans="4:37">
      <c r="E135" s="71" t="s">
        <v>97</v>
      </c>
      <c r="F135" s="1128"/>
      <c r="G135" s="1128"/>
      <c r="H135" s="1128"/>
      <c r="I135" s="1128"/>
      <c r="J135" s="1128"/>
      <c r="K135" s="1128"/>
      <c r="L135" s="1128"/>
      <c r="M135" s="1128"/>
      <c r="N135" s="1128"/>
      <c r="O135" s="1128"/>
      <c r="P135" s="1128"/>
      <c r="Q135" s="1128"/>
      <c r="R135" s="1128"/>
      <c r="S135" s="1128"/>
      <c r="T135" s="1128"/>
      <c r="U135" s="1128"/>
      <c r="V135" s="1128"/>
      <c r="W135" s="1128"/>
      <c r="X135" s="1128"/>
      <c r="Y135" s="1128"/>
      <c r="Z135" s="1128"/>
      <c r="AA135" s="1128"/>
      <c r="AB135" s="1128"/>
      <c r="AC135" s="1128"/>
      <c r="AD135" s="1128"/>
      <c r="AE135" s="1128"/>
      <c r="AF135" s="1128"/>
      <c r="AG135" s="1128"/>
      <c r="AH135" s="1128"/>
      <c r="AI135" s="1128"/>
      <c r="AJ135" s="1128"/>
      <c r="AK135" s="1128"/>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21" t="s">
        <v>107</v>
      </c>
      <c r="F145" s="121"/>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2" t="s">
        <v>136</v>
      </c>
      <c r="I180" s="72"/>
    </row>
    <row r="181" spans="2:19">
      <c r="I181" s="72"/>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2"/>
      <c r="G187" s="2"/>
      <c r="I187" s="72"/>
    </row>
    <row r="188" spans="2:19">
      <c r="B188" s="2"/>
      <c r="C188" s="2"/>
      <c r="F188" s="72"/>
      <c r="G188" s="2"/>
      <c r="I188" s="72"/>
    </row>
    <row r="189" spans="2:19">
      <c r="B189" s="2"/>
      <c r="C189" s="2"/>
      <c r="D189" s="1" t="s">
        <v>93</v>
      </c>
      <c r="E189" s="1" t="s">
        <v>142</v>
      </c>
      <c r="F189" s="72"/>
      <c r="G189" s="2"/>
      <c r="I189" s="72"/>
    </row>
    <row r="190" spans="2:19">
      <c r="B190" s="2"/>
      <c r="C190" s="2"/>
      <c r="D190" s="1"/>
      <c r="E190" s="2" t="s">
        <v>143</v>
      </c>
      <c r="F190" s="2"/>
      <c r="G190" s="2"/>
      <c r="I190" s="72"/>
    </row>
    <row r="191" spans="2:19">
      <c r="B191" s="2"/>
      <c r="C191" s="2"/>
      <c r="F191" s="72"/>
      <c r="G191" s="2"/>
      <c r="I191" s="72"/>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174" t="s">
        <v>157</v>
      </c>
      <c r="H207" s="1174"/>
      <c r="I207" s="1174"/>
      <c r="J207" s="1174"/>
      <c r="K207" s="1174"/>
      <c r="L207" s="1174"/>
      <c r="M207" s="1174"/>
      <c r="N207" s="1174"/>
      <c r="O207" s="1174"/>
      <c r="P207" s="1174"/>
      <c r="Q207" s="1174"/>
      <c r="R207" s="1174"/>
      <c r="S207" s="1174"/>
      <c r="T207" s="1174"/>
      <c r="U207" s="1174"/>
      <c r="V207" s="1174"/>
      <c r="W207" s="1174"/>
      <c r="X207" s="1174"/>
      <c r="Y207" s="1174"/>
      <c r="Z207" s="1174"/>
      <c r="AA207" s="1174"/>
      <c r="AB207" s="1174"/>
      <c r="AC207" s="1174"/>
      <c r="AD207" s="1174"/>
      <c r="AE207" s="1174"/>
      <c r="AF207" s="1174"/>
      <c r="AG207" s="1174"/>
      <c r="AH207" s="1174"/>
      <c r="AI207" s="1174"/>
      <c r="AJ207" s="1174"/>
      <c r="AK207" s="1174"/>
    </row>
    <row r="208" spans="2:37">
      <c r="B208" s="2"/>
      <c r="C208" s="2"/>
      <c r="D208" s="1"/>
      <c r="G208" s="1174"/>
      <c r="H208" s="1174"/>
      <c r="I208" s="1174"/>
      <c r="J208" s="1174"/>
      <c r="K208" s="1174"/>
      <c r="L208" s="1174"/>
      <c r="M208" s="1174"/>
      <c r="N208" s="1174"/>
      <c r="O208" s="1174"/>
      <c r="P208" s="1174"/>
      <c r="Q208" s="1174"/>
      <c r="R208" s="1174"/>
      <c r="S208" s="1174"/>
      <c r="T208" s="1174"/>
      <c r="U208" s="1174"/>
      <c r="V208" s="1174"/>
      <c r="W208" s="1174"/>
      <c r="X208" s="1174"/>
      <c r="Y208" s="1174"/>
      <c r="Z208" s="1174"/>
      <c r="AA208" s="1174"/>
      <c r="AB208" s="1174"/>
      <c r="AC208" s="1174"/>
      <c r="AD208" s="1174"/>
      <c r="AE208" s="1174"/>
      <c r="AF208" s="1174"/>
      <c r="AG208" s="1174"/>
      <c r="AH208" s="1174"/>
      <c r="AI208" s="1174"/>
      <c r="AJ208" s="1174"/>
      <c r="AK208" s="1174"/>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979"/>
      <c r="F223" s="979"/>
      <c r="G223" s="979"/>
      <c r="H223" s="979"/>
      <c r="I223" s="979"/>
      <c r="J223" s="979"/>
      <c r="K223" s="4"/>
      <c r="L223" s="979"/>
      <c r="M223" s="979"/>
      <c r="N223" s="979"/>
      <c r="O223" s="979"/>
      <c r="P223" s="979"/>
      <c r="Q223" s="979"/>
      <c r="R223" s="979"/>
      <c r="S223" s="979"/>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9"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981"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981" t="s">
        <v>184</v>
      </c>
      <c r="I242" s="2"/>
      <c r="M242" s="2"/>
      <c r="N242" s="2"/>
      <c r="O242" s="2"/>
      <c r="P242" s="2"/>
      <c r="Q242" s="2"/>
      <c r="R242" s="2"/>
      <c r="S242" s="2"/>
    </row>
    <row r="243" spans="2:21">
      <c r="B243" s="2"/>
      <c r="C243" s="2"/>
      <c r="E243" t="s">
        <v>38</v>
      </c>
      <c r="F243" s="2" t="s">
        <v>19</v>
      </c>
      <c r="G243" s="981" t="s">
        <v>185</v>
      </c>
      <c r="I243" s="2"/>
      <c r="M243" s="2"/>
      <c r="N243" s="2"/>
      <c r="O243" s="2"/>
      <c r="P243" s="2"/>
      <c r="Q243" s="2"/>
      <c r="R243" s="2"/>
      <c r="S243" s="2"/>
    </row>
    <row r="244" spans="2:21">
      <c r="B244" s="2"/>
      <c r="C244" s="2"/>
      <c r="F244" s="2" t="s">
        <v>23</v>
      </c>
      <c r="G244" s="981" t="s">
        <v>186</v>
      </c>
      <c r="I244" s="2"/>
      <c r="M244" s="2"/>
      <c r="N244" s="2"/>
      <c r="O244" s="2"/>
      <c r="P244" s="2"/>
      <c r="Q244" s="2"/>
      <c r="R244" s="2"/>
      <c r="S244" s="2"/>
    </row>
    <row r="245" spans="2:21">
      <c r="B245" s="2"/>
      <c r="C245" s="2"/>
      <c r="F245" s="2" t="s">
        <v>28</v>
      </c>
      <c r="G245" s="981" t="s">
        <v>187</v>
      </c>
      <c r="I245" s="2"/>
      <c r="M245" s="2"/>
      <c r="N245" s="2"/>
      <c r="O245" s="2"/>
      <c r="P245" s="2"/>
      <c r="Q245" s="2"/>
      <c r="R245" s="2"/>
      <c r="S245" s="2"/>
    </row>
    <row r="246" spans="2:21">
      <c r="B246" s="2"/>
      <c r="C246" s="2"/>
      <c r="F246" s="2"/>
      <c r="G246" s="981"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2" t="s">
        <v>194</v>
      </c>
      <c r="G253" s="2"/>
      <c r="I253" s="72"/>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21" t="s">
        <v>19</v>
      </c>
      <c r="G255" s="121" t="s">
        <v>196</v>
      </c>
      <c r="I255" s="2"/>
      <c r="K255" s="2"/>
      <c r="L255" s="2"/>
      <c r="M255" s="2"/>
      <c r="N255" s="2"/>
      <c r="O255" s="2"/>
      <c r="Q255" s="2"/>
      <c r="R255" s="2"/>
      <c r="S255" s="2"/>
      <c r="T255" s="2"/>
      <c r="U255" s="2"/>
    </row>
    <row r="256" spans="2:21">
      <c r="B256" s="1"/>
      <c r="C256" s="1"/>
      <c r="E256" s="2"/>
      <c r="F256" s="121"/>
      <c r="G256" s="121" t="s">
        <v>197</v>
      </c>
      <c r="I256" s="2"/>
      <c r="K256" s="2"/>
      <c r="L256" s="2"/>
      <c r="M256" s="2"/>
      <c r="N256" s="2"/>
      <c r="O256" s="2"/>
      <c r="P256" s="2"/>
    </row>
    <row r="257" spans="2:21">
      <c r="B257" s="1"/>
      <c r="C257" s="1"/>
      <c r="E257" s="2"/>
      <c r="F257" s="121" t="s">
        <v>23</v>
      </c>
      <c r="G257" s="121" t="s">
        <v>198</v>
      </c>
      <c r="I257" s="2"/>
      <c r="K257" s="2"/>
      <c r="L257" s="2"/>
      <c r="M257" s="2"/>
      <c r="N257" s="2"/>
      <c r="O257" s="2"/>
      <c r="P257" s="2"/>
    </row>
    <row r="258" spans="2:21">
      <c r="B258" s="1"/>
      <c r="C258" s="1"/>
      <c r="E258" s="2"/>
      <c r="F258" s="121"/>
      <c r="G258" s="121"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21"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2" t="s">
        <v>220</v>
      </c>
      <c r="F285" s="72"/>
      <c r="G285" s="2"/>
      <c r="H285" s="72"/>
      <c r="I285" s="72"/>
      <c r="J285" s="2"/>
      <c r="K285" s="2"/>
      <c r="L285" s="2"/>
      <c r="M285" s="2"/>
      <c r="P285" s="2"/>
      <c r="Q285" s="2"/>
      <c r="R285" s="2"/>
      <c r="S285" s="2"/>
    </row>
    <row r="286" spans="2:21">
      <c r="B286" s="1"/>
      <c r="D286" s="1"/>
      <c r="E286" s="342" t="s">
        <v>221</v>
      </c>
      <c r="G286" s="2"/>
      <c r="H286" s="72"/>
      <c r="I286" s="72"/>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2" t="s">
        <v>224</v>
      </c>
      <c r="G290" s="72"/>
      <c r="H290" s="72"/>
      <c r="I290" s="72"/>
      <c r="J290" s="72"/>
      <c r="K290" s="72"/>
      <c r="L290" s="72"/>
      <c r="M290" s="72"/>
      <c r="N290" s="72"/>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2" t="s">
        <v>235</v>
      </c>
      <c r="G301" s="72"/>
      <c r="H301" s="72"/>
      <c r="I301" s="72"/>
      <c r="J301" s="72"/>
      <c r="K301" s="72"/>
      <c r="L301" s="72"/>
      <c r="M301" s="2"/>
      <c r="N301" s="2"/>
      <c r="O301" s="2"/>
      <c r="P301" s="2"/>
      <c r="Q301" s="2"/>
      <c r="R301" s="2"/>
      <c r="S301" s="2"/>
      <c r="T301" s="2"/>
      <c r="U301" s="2"/>
      <c r="V301" s="2"/>
      <c r="W301" s="2"/>
    </row>
    <row r="302" spans="2:23">
      <c r="B302" s="1"/>
      <c r="D302" s="2"/>
      <c r="E302" s="2"/>
      <c r="F302" s="72" t="s">
        <v>236</v>
      </c>
      <c r="G302" s="72"/>
      <c r="H302" s="72"/>
      <c r="I302" s="72"/>
      <c r="J302" s="72"/>
      <c r="K302" s="72"/>
      <c r="L302" s="72"/>
      <c r="M302" s="2"/>
      <c r="N302" s="2"/>
      <c r="O302" s="2"/>
      <c r="P302" s="2"/>
      <c r="Q302" s="2"/>
      <c r="R302" s="2"/>
      <c r="S302" s="2"/>
      <c r="T302" s="2"/>
      <c r="U302" s="2"/>
      <c r="V302" s="2"/>
      <c r="W302" s="2"/>
    </row>
    <row r="303" spans="2:23">
      <c r="B303" s="1"/>
      <c r="D303" s="2"/>
      <c r="E303" s="2"/>
      <c r="F303" s="72" t="s">
        <v>237</v>
      </c>
      <c r="G303" s="72"/>
      <c r="H303" s="72"/>
      <c r="I303" s="72"/>
      <c r="J303" s="72"/>
      <c r="K303" s="72"/>
      <c r="L303" s="72"/>
      <c r="M303" s="2"/>
      <c r="N303" s="2"/>
      <c r="O303" s="2"/>
      <c r="P303" s="2"/>
      <c r="Q303" s="2"/>
      <c r="R303" s="2"/>
      <c r="S303" s="2"/>
      <c r="T303" s="2"/>
      <c r="U303" s="2"/>
      <c r="V303" s="2"/>
      <c r="W303" s="2"/>
    </row>
    <row r="304" spans="2:23">
      <c r="B304" s="1"/>
      <c r="D304" s="2"/>
      <c r="E304" s="2"/>
      <c r="F304" s="72"/>
      <c r="G304" s="72"/>
      <c r="H304" s="72"/>
      <c r="I304" s="72"/>
      <c r="J304" s="72"/>
      <c r="K304" s="72"/>
      <c r="L304" s="72"/>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2"/>
      <c r="G308" s="72"/>
      <c r="H308" s="72"/>
      <c r="I308" s="72"/>
      <c r="J308" s="72"/>
      <c r="K308" s="72"/>
      <c r="L308" s="72"/>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2" t="s">
        <v>256</v>
      </c>
      <c r="I328" s="72"/>
      <c r="J328" s="2"/>
      <c r="K328" s="2"/>
      <c r="L328" s="2"/>
      <c r="M328" s="2"/>
      <c r="N328" s="2"/>
      <c r="O328" s="2"/>
      <c r="P328" s="2"/>
      <c r="Q328" s="2"/>
      <c r="R328" s="2"/>
      <c r="S328" s="2"/>
    </row>
    <row r="329" spans="1:38">
      <c r="F329" s="72" t="s">
        <v>257</v>
      </c>
      <c r="I329" s="72"/>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979"/>
      <c r="K331" s="979"/>
      <c r="L331" s="979"/>
      <c r="M331" s="979"/>
      <c r="N331" s="979"/>
      <c r="O331" s="979"/>
      <c r="P331" s="979"/>
      <c r="Q331" s="979"/>
      <c r="R331" s="979"/>
      <c r="S331" s="979"/>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174" t="s">
        <v>262</v>
      </c>
      <c r="G338" s="1174"/>
      <c r="H338" s="1174"/>
      <c r="I338" s="1174"/>
      <c r="J338" s="1174"/>
      <c r="K338" s="1174"/>
      <c r="L338" s="1174"/>
      <c r="M338" s="1174"/>
      <c r="N338" s="1174"/>
      <c r="O338" s="1174"/>
      <c r="P338" s="1174"/>
      <c r="Q338" s="1174"/>
      <c r="R338" s="1174"/>
      <c r="S338" s="1174"/>
      <c r="T338" s="1174"/>
      <c r="U338" s="1174"/>
      <c r="V338" s="1174"/>
      <c r="W338" s="1174"/>
      <c r="X338" s="1174"/>
      <c r="Y338" s="1174"/>
      <c r="Z338" s="1174"/>
      <c r="AA338" s="1174"/>
      <c r="AB338" s="1174"/>
      <c r="AC338" s="1174"/>
      <c r="AD338" s="1174"/>
      <c r="AE338" s="1174"/>
      <c r="AF338" s="1174"/>
      <c r="AG338" s="1174"/>
      <c r="AH338" s="1174"/>
      <c r="AI338" s="1174"/>
      <c r="AJ338" s="1174"/>
      <c r="AK338" s="1174"/>
    </row>
    <row r="339" spans="2:37">
      <c r="B339" s="1"/>
      <c r="E339" s="2"/>
      <c r="F339" s="1174"/>
      <c r="G339" s="1174"/>
      <c r="H339" s="1174"/>
      <c r="I339" s="1174"/>
      <c r="J339" s="1174"/>
      <c r="K339" s="1174"/>
      <c r="L339" s="1174"/>
      <c r="M339" s="1174"/>
      <c r="N339" s="1174"/>
      <c r="O339" s="1174"/>
      <c r="P339" s="1174"/>
      <c r="Q339" s="1174"/>
      <c r="R339" s="1174"/>
      <c r="S339" s="1174"/>
      <c r="T339" s="1174"/>
      <c r="U339" s="1174"/>
      <c r="V339" s="1174"/>
      <c r="W339" s="1174"/>
      <c r="X339" s="1174"/>
      <c r="Y339" s="1174"/>
      <c r="Z339" s="1174"/>
      <c r="AA339" s="1174"/>
      <c r="AB339" s="1174"/>
      <c r="AC339" s="1174"/>
      <c r="AD339" s="1174"/>
      <c r="AE339" s="1174"/>
      <c r="AF339" s="1174"/>
      <c r="AG339" s="1174"/>
      <c r="AH339" s="1174"/>
      <c r="AI339" s="1174"/>
      <c r="AJ339" s="1174"/>
      <c r="AK339" s="1174"/>
    </row>
    <row r="340" spans="2:37">
      <c r="B340" s="1"/>
      <c r="E340" s="2"/>
      <c r="F340" s="1174"/>
      <c r="G340" s="1174"/>
      <c r="H340" s="1174"/>
      <c r="I340" s="1174"/>
      <c r="J340" s="1174"/>
      <c r="K340" s="1174"/>
      <c r="L340" s="1174"/>
      <c r="M340" s="1174"/>
      <c r="N340" s="1174"/>
      <c r="O340" s="1174"/>
      <c r="P340" s="1174"/>
      <c r="Q340" s="1174"/>
      <c r="R340" s="1174"/>
      <c r="S340" s="1174"/>
      <c r="T340" s="1174"/>
      <c r="U340" s="1174"/>
      <c r="V340" s="1174"/>
      <c r="W340" s="1174"/>
      <c r="X340" s="1174"/>
      <c r="Y340" s="1174"/>
      <c r="Z340" s="1174"/>
      <c r="AA340" s="1174"/>
      <c r="AB340" s="1174"/>
      <c r="AC340" s="1174"/>
      <c r="AD340" s="1174"/>
      <c r="AE340" s="1174"/>
      <c r="AF340" s="1174"/>
      <c r="AG340" s="1174"/>
      <c r="AH340" s="1174"/>
      <c r="AI340" s="1174"/>
      <c r="AJ340" s="1174"/>
      <c r="AK340" s="1174"/>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15" customHeight="1">
      <c r="B343" s="1"/>
      <c r="E343" s="1178" t="s">
        <v>264</v>
      </c>
      <c r="F343" s="1178"/>
      <c r="G343" s="1178"/>
      <c r="H343" s="1178"/>
      <c r="I343" s="1178"/>
      <c r="J343" s="1178"/>
      <c r="K343" s="1178"/>
      <c r="L343" s="1178"/>
      <c r="M343" s="1178"/>
      <c r="N343" s="1178"/>
      <c r="O343" s="1178"/>
      <c r="P343" s="1178"/>
      <c r="Q343" s="1178"/>
      <c r="R343" s="1178"/>
      <c r="S343" s="1178"/>
      <c r="T343" s="1178"/>
      <c r="U343" s="1178"/>
      <c r="V343" s="1178"/>
      <c r="W343" s="1178"/>
      <c r="X343" s="1178"/>
      <c r="Y343" s="1178"/>
      <c r="Z343" s="1178"/>
      <c r="AA343" s="1178"/>
      <c r="AB343" s="1178"/>
      <c r="AC343" s="1178"/>
      <c r="AD343" s="1178"/>
      <c r="AE343" s="1178"/>
      <c r="AF343" s="1178"/>
      <c r="AG343" s="1178"/>
      <c r="AH343" s="1178"/>
      <c r="AI343" s="1178"/>
      <c r="AJ343" s="1178"/>
      <c r="AK343" s="1178"/>
    </row>
    <row r="344" spans="2:37">
      <c r="B344" s="1"/>
      <c r="E344" s="1178"/>
      <c r="F344" s="1178"/>
      <c r="G344" s="1178"/>
      <c r="H344" s="1178"/>
      <c r="I344" s="1178"/>
      <c r="J344" s="1178"/>
      <c r="K344" s="1178"/>
      <c r="L344" s="1178"/>
      <c r="M344" s="1178"/>
      <c r="N344" s="1178"/>
      <c r="O344" s="1178"/>
      <c r="P344" s="1178"/>
      <c r="Q344" s="1178"/>
      <c r="R344" s="1178"/>
      <c r="S344" s="1178"/>
      <c r="T344" s="1178"/>
      <c r="U344" s="1178"/>
      <c r="V344" s="1178"/>
      <c r="W344" s="1178"/>
      <c r="X344" s="1178"/>
      <c r="Y344" s="1178"/>
      <c r="Z344" s="1178"/>
      <c r="AA344" s="1178"/>
      <c r="AB344" s="1178"/>
      <c r="AC344" s="1178"/>
      <c r="AD344" s="1178"/>
      <c r="AE344" s="1178"/>
      <c r="AF344" s="1178"/>
      <c r="AG344" s="1178"/>
      <c r="AH344" s="1178"/>
      <c r="AI344" s="1178"/>
      <c r="AJ344" s="1178"/>
      <c r="AK344" s="1178"/>
    </row>
    <row r="345" spans="2:37">
      <c r="B345" s="1"/>
      <c r="E345" s="1178"/>
      <c r="F345" s="1178"/>
      <c r="G345" s="1178"/>
      <c r="H345" s="1178"/>
      <c r="I345" s="1178"/>
      <c r="J345" s="1178"/>
      <c r="K345" s="1178"/>
      <c r="L345" s="1178"/>
      <c r="M345" s="1178"/>
      <c r="N345" s="1178"/>
      <c r="O345" s="1178"/>
      <c r="P345" s="1178"/>
      <c r="Q345" s="1178"/>
      <c r="R345" s="1178"/>
      <c r="S345" s="1178"/>
      <c r="T345" s="1178"/>
      <c r="U345" s="1178"/>
      <c r="V345" s="1178"/>
      <c r="W345" s="1178"/>
      <c r="X345" s="1178"/>
      <c r="Y345" s="1178"/>
      <c r="Z345" s="1178"/>
      <c r="AA345" s="1178"/>
      <c r="AB345" s="1178"/>
      <c r="AC345" s="1178"/>
      <c r="AD345" s="1178"/>
      <c r="AE345" s="1178"/>
      <c r="AF345" s="1178"/>
      <c r="AG345" s="1178"/>
      <c r="AH345" s="1178"/>
      <c r="AI345" s="1178"/>
      <c r="AJ345" s="1178"/>
      <c r="AK345" s="1178"/>
    </row>
    <row r="346" spans="2:37">
      <c r="B346" s="1"/>
      <c r="E346" s="1178"/>
      <c r="F346" s="1178"/>
      <c r="G346" s="1178"/>
      <c r="H346" s="1178"/>
      <c r="I346" s="1178"/>
      <c r="J346" s="1178"/>
      <c r="K346" s="1178"/>
      <c r="L346" s="1178"/>
      <c r="M346" s="1178"/>
      <c r="N346" s="1178"/>
      <c r="O346" s="1178"/>
      <c r="P346" s="1178"/>
      <c r="Q346" s="1178"/>
      <c r="R346" s="1178"/>
      <c r="S346" s="1178"/>
      <c r="T346" s="1178"/>
      <c r="U346" s="1178"/>
      <c r="V346" s="1178"/>
      <c r="W346" s="1178"/>
      <c r="X346" s="1178"/>
      <c r="Y346" s="1178"/>
      <c r="Z346" s="1178"/>
      <c r="AA346" s="1178"/>
      <c r="AB346" s="1178"/>
      <c r="AC346" s="1178"/>
      <c r="AD346" s="1178"/>
      <c r="AE346" s="1178"/>
      <c r="AF346" s="1178"/>
      <c r="AG346" s="1178"/>
      <c r="AH346" s="1178"/>
      <c r="AI346" s="1178"/>
      <c r="AJ346" s="1178"/>
      <c r="AK346" s="1178"/>
    </row>
    <row r="347" spans="2:37">
      <c r="B347" s="1"/>
      <c r="E347" s="1178"/>
      <c r="F347" s="1178"/>
      <c r="G347" s="1178"/>
      <c r="H347" s="1178"/>
      <c r="I347" s="1178"/>
      <c r="J347" s="1178"/>
      <c r="K347" s="1178"/>
      <c r="L347" s="1178"/>
      <c r="M347" s="1178"/>
      <c r="N347" s="1178"/>
      <c r="O347" s="1178"/>
      <c r="P347" s="1178"/>
      <c r="Q347" s="1178"/>
      <c r="R347" s="1178"/>
      <c r="S347" s="1178"/>
      <c r="T347" s="1178"/>
      <c r="U347" s="1178"/>
      <c r="V347" s="1178"/>
      <c r="W347" s="1178"/>
      <c r="X347" s="1178"/>
      <c r="Y347" s="1178"/>
      <c r="Z347" s="1178"/>
      <c r="AA347" s="1178"/>
      <c r="AB347" s="1178"/>
      <c r="AC347" s="1178"/>
      <c r="AD347" s="1178"/>
      <c r="AE347" s="1178"/>
      <c r="AF347" s="1178"/>
      <c r="AG347" s="1178"/>
      <c r="AH347" s="1178"/>
      <c r="AI347" s="1178"/>
      <c r="AJ347" s="1178"/>
      <c r="AK347" s="1178"/>
    </row>
    <row r="348" spans="2:37">
      <c r="B348" s="1"/>
      <c r="E348" s="2" t="s">
        <v>17</v>
      </c>
      <c r="F348" s="1174" t="s">
        <v>265</v>
      </c>
      <c r="G348" s="1174"/>
      <c r="H348" s="1174"/>
      <c r="I348" s="1174"/>
      <c r="J348" s="1174"/>
      <c r="K348" s="1174"/>
      <c r="L348" s="1174"/>
      <c r="M348" s="1174"/>
      <c r="N348" s="1174"/>
      <c r="O348" s="1174"/>
      <c r="P348" s="1174"/>
      <c r="Q348" s="1174"/>
      <c r="R348" s="1174"/>
      <c r="S348" s="1174"/>
      <c r="T348" s="1174"/>
      <c r="U348" s="1174"/>
      <c r="V348" s="1174"/>
      <c r="W348" s="1174"/>
      <c r="X348" s="1174"/>
      <c r="Y348" s="1174"/>
      <c r="Z348" s="1174"/>
      <c r="AA348" s="1174"/>
      <c r="AB348" s="1174"/>
      <c r="AC348" s="1174"/>
      <c r="AD348" s="1174"/>
      <c r="AE348" s="1174"/>
      <c r="AF348" s="1174"/>
      <c r="AG348" s="1174"/>
      <c r="AH348" s="1174"/>
      <c r="AI348" s="1174"/>
      <c r="AJ348" s="1174"/>
      <c r="AK348" s="1174"/>
    </row>
    <row r="349" spans="2:37">
      <c r="B349" s="1"/>
      <c r="E349" s="2"/>
      <c r="F349" s="1174"/>
      <c r="G349" s="1174"/>
      <c r="H349" s="1174"/>
      <c r="I349" s="1174"/>
      <c r="J349" s="1174"/>
      <c r="K349" s="1174"/>
      <c r="L349" s="1174"/>
      <c r="M349" s="1174"/>
      <c r="N349" s="1174"/>
      <c r="O349" s="1174"/>
      <c r="P349" s="1174"/>
      <c r="Q349" s="1174"/>
      <c r="R349" s="1174"/>
      <c r="S349" s="1174"/>
      <c r="T349" s="1174"/>
      <c r="U349" s="1174"/>
      <c r="V349" s="1174"/>
      <c r="W349" s="1174"/>
      <c r="X349" s="1174"/>
      <c r="Y349" s="1174"/>
      <c r="Z349" s="1174"/>
      <c r="AA349" s="1174"/>
      <c r="AB349" s="1174"/>
      <c r="AC349" s="1174"/>
      <c r="AD349" s="1174"/>
      <c r="AE349" s="1174"/>
      <c r="AF349" s="1174"/>
      <c r="AG349" s="1174"/>
      <c r="AH349" s="1174"/>
      <c r="AI349" s="1174"/>
      <c r="AJ349" s="1174"/>
      <c r="AK349" s="1174"/>
    </row>
    <row r="350" spans="2:37">
      <c r="B350" s="1"/>
      <c r="E350" s="2"/>
      <c r="F350" s="1174"/>
      <c r="G350" s="1174"/>
      <c r="H350" s="1174"/>
      <c r="I350" s="1174"/>
      <c r="J350" s="1174"/>
      <c r="K350" s="1174"/>
      <c r="L350" s="1174"/>
      <c r="M350" s="1174"/>
      <c r="N350" s="1174"/>
      <c r="O350" s="1174"/>
      <c r="P350" s="1174"/>
      <c r="Q350" s="1174"/>
      <c r="R350" s="1174"/>
      <c r="S350" s="1174"/>
      <c r="T350" s="1174"/>
      <c r="U350" s="1174"/>
      <c r="V350" s="1174"/>
      <c r="W350" s="1174"/>
      <c r="X350" s="1174"/>
      <c r="Y350" s="1174"/>
      <c r="Z350" s="1174"/>
      <c r="AA350" s="1174"/>
      <c r="AB350" s="1174"/>
      <c r="AC350" s="1174"/>
      <c r="AD350" s="1174"/>
      <c r="AE350" s="1174"/>
      <c r="AF350" s="1174"/>
      <c r="AG350" s="1174"/>
      <c r="AH350" s="1174"/>
      <c r="AI350" s="1174"/>
      <c r="AJ350" s="1174"/>
      <c r="AK350" s="1174"/>
    </row>
    <row r="351" spans="2:37">
      <c r="B351" s="1"/>
      <c r="E351" s="2"/>
      <c r="F351" s="1174"/>
      <c r="G351" s="1174"/>
      <c r="H351" s="1174"/>
      <c r="I351" s="1174"/>
      <c r="J351" s="1174"/>
      <c r="K351" s="1174"/>
      <c r="L351" s="1174"/>
      <c r="M351" s="1174"/>
      <c r="N351" s="1174"/>
      <c r="O351" s="1174"/>
      <c r="P351" s="1174"/>
      <c r="Q351" s="1174"/>
      <c r="R351" s="1174"/>
      <c r="S351" s="1174"/>
      <c r="T351" s="1174"/>
      <c r="U351" s="1174"/>
      <c r="V351" s="1174"/>
      <c r="W351" s="1174"/>
      <c r="X351" s="1174"/>
      <c r="Y351" s="1174"/>
      <c r="Z351" s="1174"/>
      <c r="AA351" s="1174"/>
      <c r="AB351" s="1174"/>
      <c r="AC351" s="1174"/>
      <c r="AD351" s="1174"/>
      <c r="AE351" s="1174"/>
      <c r="AF351" s="1174"/>
      <c r="AG351" s="1174"/>
      <c r="AH351" s="1174"/>
      <c r="AI351" s="1174"/>
      <c r="AJ351" s="1174"/>
      <c r="AK351" s="1174"/>
    </row>
    <row r="352" spans="2:37">
      <c r="B352" s="1"/>
      <c r="E352" s="2" t="s">
        <v>30</v>
      </c>
      <c r="F352" s="1174" t="s">
        <v>266</v>
      </c>
      <c r="G352" s="1174"/>
      <c r="H352" s="1174"/>
      <c r="I352" s="1174"/>
      <c r="J352" s="1174"/>
      <c r="K352" s="1174"/>
      <c r="L352" s="1174"/>
      <c r="M352" s="1174"/>
      <c r="N352" s="1174"/>
      <c r="O352" s="1174"/>
      <c r="P352" s="1174"/>
      <c r="Q352" s="1174"/>
      <c r="R352" s="1174"/>
      <c r="S352" s="1174"/>
      <c r="T352" s="1174"/>
      <c r="U352" s="1174"/>
      <c r="V352" s="1174"/>
      <c r="W352" s="1174"/>
      <c r="X352" s="1174"/>
      <c r="Y352" s="1174"/>
      <c r="Z352" s="1174"/>
      <c r="AA352" s="1174"/>
      <c r="AB352" s="1174"/>
      <c r="AC352" s="1174"/>
      <c r="AD352" s="1174"/>
      <c r="AE352" s="1174"/>
      <c r="AF352" s="1174"/>
      <c r="AG352" s="1174"/>
      <c r="AH352" s="1174"/>
      <c r="AI352" s="1174"/>
      <c r="AJ352" s="1174"/>
      <c r="AK352" s="1174"/>
    </row>
    <row r="353" spans="1:38">
      <c r="B353" s="1"/>
      <c r="F353" s="1174"/>
      <c r="G353" s="1174"/>
      <c r="H353" s="1174"/>
      <c r="I353" s="1174"/>
      <c r="J353" s="1174"/>
      <c r="K353" s="1174"/>
      <c r="L353" s="1174"/>
      <c r="M353" s="1174"/>
      <c r="N353" s="1174"/>
      <c r="O353" s="1174"/>
      <c r="P353" s="1174"/>
      <c r="Q353" s="1174"/>
      <c r="R353" s="1174"/>
      <c r="S353" s="1174"/>
      <c r="T353" s="1174"/>
      <c r="U353" s="1174"/>
      <c r="V353" s="1174"/>
      <c r="W353" s="1174"/>
      <c r="X353" s="1174"/>
      <c r="Y353" s="1174"/>
      <c r="Z353" s="1174"/>
      <c r="AA353" s="1174"/>
      <c r="AB353" s="1174"/>
      <c r="AC353" s="1174"/>
      <c r="AD353" s="1174"/>
      <c r="AE353" s="1174"/>
      <c r="AF353" s="1174"/>
      <c r="AG353" s="1174"/>
      <c r="AH353" s="1174"/>
      <c r="AI353" s="1174"/>
      <c r="AJ353" s="1174"/>
      <c r="AK353" s="1174"/>
    </row>
    <row r="354" spans="1:38">
      <c r="B354" s="1"/>
      <c r="F354" s="1174"/>
      <c r="G354" s="1174"/>
      <c r="H354" s="1174"/>
      <c r="I354" s="1174"/>
      <c r="J354" s="1174"/>
      <c r="K354" s="1174"/>
      <c r="L354" s="1174"/>
      <c r="M354" s="1174"/>
      <c r="N354" s="1174"/>
      <c r="O354" s="1174"/>
      <c r="P354" s="1174"/>
      <c r="Q354" s="1174"/>
      <c r="R354" s="1174"/>
      <c r="S354" s="1174"/>
      <c r="T354" s="1174"/>
      <c r="U354" s="1174"/>
      <c r="V354" s="1174"/>
      <c r="W354" s="1174"/>
      <c r="X354" s="1174"/>
      <c r="Y354" s="1174"/>
      <c r="Z354" s="1174"/>
      <c r="AA354" s="1174"/>
      <c r="AB354" s="1174"/>
      <c r="AC354" s="1174"/>
      <c r="AD354" s="1174"/>
      <c r="AE354" s="1174"/>
      <c r="AF354" s="1174"/>
      <c r="AG354" s="1174"/>
      <c r="AH354" s="1174"/>
      <c r="AI354" s="1174"/>
      <c r="AJ354" s="1174"/>
      <c r="AK354" s="1174"/>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979"/>
      <c r="N356" s="979"/>
      <c r="O356" s="979"/>
      <c r="P356" s="979"/>
      <c r="Q356" s="979"/>
      <c r="R356" s="979"/>
      <c r="S356" s="979"/>
      <c r="T356" s="979"/>
      <c r="U356" s="4"/>
      <c r="V356" s="4"/>
      <c r="W356" s="4"/>
      <c r="X356" s="4"/>
      <c r="Y356" s="4"/>
      <c r="Z356" s="4"/>
      <c r="AA356" s="4"/>
      <c r="AB356" s="4"/>
      <c r="AC356" s="4"/>
      <c r="AD356" s="4"/>
      <c r="AE356" s="4"/>
      <c r="AF356" s="4"/>
      <c r="AG356" s="4"/>
      <c r="AH356" s="4"/>
      <c r="AI356" s="4"/>
      <c r="AJ356" s="4"/>
      <c r="AK356" s="4"/>
      <c r="AL356" s="4"/>
    </row>
    <row r="357" spans="1:38">
      <c r="B357" s="1"/>
      <c r="D357" s="397"/>
      <c r="E357" s="1"/>
      <c r="M357" s="2"/>
      <c r="N357" s="2"/>
      <c r="O357" s="2"/>
      <c r="P357" s="2"/>
      <c r="Q357" s="2"/>
      <c r="R357" s="2"/>
      <c r="S357" s="2"/>
      <c r="T357" s="2"/>
    </row>
    <row r="358" spans="1:38" ht="13.15" customHeight="1">
      <c r="B358" s="1"/>
      <c r="C358" s="10" t="s">
        <v>268</v>
      </c>
      <c r="D358" s="4"/>
      <c r="E358" s="4"/>
      <c r="F358" s="4"/>
      <c r="G358" s="4"/>
      <c r="H358" s="4"/>
      <c r="I358" s="344"/>
      <c r="J358" s="344"/>
      <c r="K358" s="344"/>
      <c r="L358" s="344"/>
      <c r="M358" s="344"/>
      <c r="N358" s="344"/>
      <c r="O358" s="344"/>
      <c r="P358" s="344"/>
      <c r="Q358" s="344"/>
      <c r="R358" s="344"/>
      <c r="S358" s="344"/>
      <c r="T358" s="344"/>
      <c r="U358" s="344"/>
      <c r="V358" s="344"/>
      <c r="W358" s="344"/>
      <c r="X358" s="344"/>
      <c r="Y358" s="344"/>
      <c r="Z358" s="344"/>
      <c r="AA358" s="344"/>
      <c r="AB358" s="344"/>
      <c r="AC358" s="344"/>
      <c r="AD358" s="344"/>
      <c r="AE358" s="344"/>
      <c r="AF358" s="344"/>
      <c r="AG358" s="344"/>
      <c r="AH358" s="344"/>
      <c r="AI358" s="344"/>
      <c r="AJ358" s="344"/>
      <c r="AK358" s="344"/>
    </row>
    <row r="359" spans="1:38" ht="13.15" customHeight="1">
      <c r="B359" s="1"/>
      <c r="C359" s="1"/>
      <c r="E359" s="1059"/>
      <c r="F359" s="1059"/>
      <c r="G359" s="1059"/>
      <c r="H359" s="1059"/>
      <c r="I359" s="1059"/>
      <c r="J359" s="1059"/>
      <c r="K359" s="1059"/>
      <c r="L359" s="1059"/>
      <c r="M359" s="1059"/>
      <c r="N359" s="1059"/>
      <c r="O359" s="1059"/>
      <c r="P359" s="1059"/>
      <c r="Q359" s="1059"/>
      <c r="R359" s="1059"/>
      <c r="S359" s="1059"/>
      <c r="T359" s="1059"/>
      <c r="U359" s="1059"/>
      <c r="V359" s="1059"/>
      <c r="W359" s="1059"/>
      <c r="X359" s="1059"/>
      <c r="Y359" s="1059"/>
      <c r="Z359" s="1059"/>
      <c r="AA359" s="1059"/>
      <c r="AB359" s="1059"/>
      <c r="AC359" s="1059"/>
      <c r="AD359" s="1059"/>
      <c r="AE359" s="1059"/>
      <c r="AF359" s="1059"/>
      <c r="AG359" s="1059"/>
      <c r="AH359" s="1059"/>
      <c r="AI359" s="1059"/>
      <c r="AJ359" s="1059"/>
      <c r="AK359" s="1059"/>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181" t="s">
        <v>276</v>
      </c>
      <c r="F367" s="1181"/>
      <c r="G367" s="1181"/>
      <c r="H367" s="1181"/>
      <c r="I367" s="1181"/>
      <c r="J367" s="1181"/>
      <c r="K367" s="1181"/>
      <c r="L367" s="1181"/>
      <c r="M367" s="1181"/>
      <c r="N367" s="1181"/>
      <c r="O367" s="1181"/>
      <c r="P367" s="1181"/>
      <c r="Q367" s="1181"/>
      <c r="R367" s="1181"/>
      <c r="S367" s="1181"/>
      <c r="T367" s="1181"/>
      <c r="U367" s="1181"/>
      <c r="V367" s="1181"/>
      <c r="W367" s="1181"/>
      <c r="X367" s="1181"/>
      <c r="Y367" s="1181"/>
      <c r="Z367" s="1181"/>
      <c r="AA367" s="1181"/>
      <c r="AB367" s="1181"/>
      <c r="AC367" s="1181"/>
      <c r="AD367" s="1181"/>
      <c r="AE367" s="1181"/>
      <c r="AF367" s="1181"/>
      <c r="AG367" s="1181"/>
      <c r="AH367" s="1181"/>
      <c r="AI367" s="1181"/>
      <c r="AJ367" s="1181"/>
      <c r="AK367" s="1181"/>
      <c r="AL367" s="1181"/>
    </row>
    <row r="368" spans="1:38">
      <c r="B368" s="1"/>
      <c r="E368" s="1181"/>
      <c r="F368" s="1181"/>
      <c r="G368" s="1181"/>
      <c r="H368" s="1181"/>
      <c r="I368" s="1181"/>
      <c r="J368" s="1181"/>
      <c r="K368" s="1181"/>
      <c r="L368" s="1181"/>
      <c r="M368" s="1181"/>
      <c r="N368" s="1181"/>
      <c r="O368" s="1181"/>
      <c r="P368" s="1181"/>
      <c r="Q368" s="1181"/>
      <c r="R368" s="1181"/>
      <c r="S368" s="1181"/>
      <c r="T368" s="1181"/>
      <c r="U368" s="1181"/>
      <c r="V368" s="1181"/>
      <c r="W368" s="1181"/>
      <c r="X368" s="1181"/>
      <c r="Y368" s="1181"/>
      <c r="Z368" s="1181"/>
      <c r="AA368" s="1181"/>
      <c r="AB368" s="1181"/>
      <c r="AC368" s="1181"/>
      <c r="AD368" s="1181"/>
      <c r="AE368" s="1181"/>
      <c r="AF368" s="1181"/>
      <c r="AG368" s="1181"/>
      <c r="AH368" s="1181"/>
      <c r="AI368" s="1181"/>
      <c r="AJ368" s="1181"/>
      <c r="AK368" s="1181"/>
      <c r="AL368" s="1181"/>
    </row>
    <row r="369" spans="1:38" s="1182" customFormat="1">
      <c r="A369"/>
      <c r="B369" s="1"/>
      <c r="C369"/>
      <c r="D369"/>
      <c r="E369" s="1179" t="s">
        <v>277</v>
      </c>
      <c r="F369" s="1179"/>
      <c r="G369" s="1179"/>
      <c r="H369" s="1179"/>
      <c r="I369" s="1179"/>
      <c r="J369" s="1179"/>
      <c r="K369" s="1179"/>
      <c r="L369" s="1179"/>
      <c r="M369" s="1179"/>
      <c r="N369" s="1179"/>
      <c r="O369" s="1179"/>
      <c r="P369" s="1179"/>
      <c r="Q369" s="1179"/>
      <c r="R369" s="1179"/>
      <c r="S369" s="1179"/>
      <c r="T369" s="1179"/>
      <c r="U369" s="1179"/>
      <c r="V369" s="1179"/>
      <c r="W369" s="1179"/>
      <c r="X369" s="1179"/>
      <c r="Y369" s="1179"/>
      <c r="Z369" s="1179"/>
      <c r="AA369" s="1179"/>
      <c r="AB369" s="1179"/>
      <c r="AC369" s="1179"/>
      <c r="AD369" s="1179"/>
      <c r="AE369" s="1179"/>
      <c r="AF369" s="1179"/>
      <c r="AG369" s="1179"/>
      <c r="AH369" s="1179"/>
      <c r="AI369" s="1179"/>
      <c r="AJ369" s="1179"/>
      <c r="AK369" s="1179"/>
      <c r="AL369" s="1179"/>
    </row>
    <row r="370" spans="1:38" s="1182" customFormat="1">
      <c r="A370"/>
      <c r="B370" s="1"/>
      <c r="C370" s="1"/>
      <c r="D370"/>
      <c r="E370" s="1179"/>
      <c r="F370" s="1179"/>
      <c r="G370" s="1179"/>
      <c r="H370" s="1179"/>
      <c r="I370" s="1179"/>
      <c r="J370" s="1179"/>
      <c r="K370" s="1179"/>
      <c r="L370" s="1179"/>
      <c r="M370" s="1179"/>
      <c r="N370" s="1179"/>
      <c r="O370" s="1179"/>
      <c r="P370" s="1179"/>
      <c r="Q370" s="1179"/>
      <c r="R370" s="1179"/>
      <c r="S370" s="1179"/>
      <c r="T370" s="1179"/>
      <c r="U370" s="1179"/>
      <c r="V370" s="1179"/>
      <c r="W370" s="1179"/>
      <c r="X370" s="1179"/>
      <c r="Y370" s="1179"/>
      <c r="Z370" s="1179"/>
      <c r="AA370" s="1179"/>
      <c r="AB370" s="1179"/>
      <c r="AC370" s="1179"/>
      <c r="AD370" s="1179"/>
      <c r="AE370" s="1179"/>
      <c r="AF370" s="1179"/>
      <c r="AG370" s="1179"/>
      <c r="AH370" s="1179"/>
      <c r="AI370" s="1179"/>
      <c r="AJ370" s="1179"/>
      <c r="AK370" s="1179"/>
      <c r="AL370" s="1179"/>
    </row>
    <row r="371" spans="1:38">
      <c r="B371" s="1"/>
      <c r="E371" s="2"/>
      <c r="F371" s="1128"/>
      <c r="G371" s="1128"/>
      <c r="H371" s="1128"/>
      <c r="I371" s="1128"/>
      <c r="J371" s="1128"/>
      <c r="K371" s="1128"/>
      <c r="L371" s="1128"/>
      <c r="M371" s="1128"/>
      <c r="N371" s="1128"/>
      <c r="O371" s="1128"/>
      <c r="P371" s="1128"/>
      <c r="Q371" s="1128"/>
      <c r="R371" s="1128"/>
      <c r="S371" s="1128"/>
      <c r="T371" s="1128"/>
      <c r="U371" s="1128"/>
      <c r="V371" s="1128"/>
      <c r="W371" s="1128"/>
      <c r="X371" s="1128"/>
      <c r="Y371" s="1128"/>
      <c r="Z371" s="1128"/>
      <c r="AA371" s="1128"/>
      <c r="AB371" s="1128"/>
      <c r="AC371" s="1128"/>
      <c r="AD371" s="1128"/>
      <c r="AE371" s="1128"/>
      <c r="AF371" s="1128"/>
      <c r="AG371" s="1128"/>
      <c r="AH371" s="1128"/>
      <c r="AI371" s="1128"/>
      <c r="AJ371" s="1128"/>
      <c r="AK371" s="1128"/>
    </row>
    <row r="372" spans="1:38">
      <c r="B372" s="1"/>
      <c r="D372" s="1" t="s">
        <v>15</v>
      </c>
      <c r="E372" s="1" t="s">
        <v>278</v>
      </c>
      <c r="J372" s="2"/>
      <c r="K372" s="2"/>
      <c r="L372" s="2"/>
      <c r="M372" s="2"/>
      <c r="N372" s="2"/>
      <c r="O372" s="2"/>
      <c r="P372" s="2"/>
      <c r="Q372" s="2"/>
      <c r="R372" s="2"/>
      <c r="S372" s="2"/>
    </row>
    <row r="373" spans="1:38">
      <c r="B373" s="1"/>
      <c r="E373" s="2" t="s">
        <v>279</v>
      </c>
      <c r="F373" s="2"/>
      <c r="G373" s="2"/>
      <c r="H373" s="2"/>
      <c r="I373" s="2"/>
      <c r="J373" s="2"/>
      <c r="K373" s="2"/>
      <c r="L373" s="2"/>
      <c r="M373" s="2"/>
      <c r="N373" s="2"/>
      <c r="O373" s="2"/>
      <c r="P373" s="2"/>
      <c r="Q373" s="2"/>
      <c r="R373" s="2"/>
      <c r="S373" s="2"/>
    </row>
    <row r="374" spans="1:38">
      <c r="B374" s="1"/>
      <c r="E374" s="2" t="s">
        <v>280</v>
      </c>
      <c r="F374" s="2"/>
      <c r="G374" s="2"/>
      <c r="H374" s="2"/>
      <c r="I374" s="2"/>
      <c r="J374" s="2"/>
      <c r="K374" s="2"/>
      <c r="L374" s="2"/>
      <c r="M374" s="2"/>
      <c r="N374" s="2"/>
      <c r="O374" s="2"/>
      <c r="P374" s="2"/>
      <c r="Q374" s="2"/>
      <c r="R374" s="2"/>
      <c r="S374" s="2"/>
    </row>
    <row r="375" spans="1:38">
      <c r="B375" s="1"/>
      <c r="E375" s="2"/>
      <c r="F375" s="2"/>
      <c r="G375" s="2"/>
      <c r="H375" s="2"/>
      <c r="I375" s="2"/>
      <c r="J375" s="2"/>
      <c r="K375" s="2"/>
      <c r="L375" s="2"/>
      <c r="M375" s="2"/>
      <c r="N375" s="2"/>
      <c r="O375" s="2"/>
      <c r="P375" s="2"/>
      <c r="Q375" s="2"/>
      <c r="R375" s="2"/>
      <c r="S375" s="2"/>
    </row>
    <row r="376" spans="1:38">
      <c r="B376" s="1"/>
      <c r="D376" s="1" t="s">
        <v>93</v>
      </c>
      <c r="E376" s="1" t="s">
        <v>281</v>
      </c>
      <c r="J376" s="2"/>
      <c r="K376" s="2"/>
      <c r="L376" s="2"/>
      <c r="M376" s="2"/>
      <c r="N376" s="2"/>
      <c r="O376" s="2"/>
      <c r="P376" s="2"/>
      <c r="Q376" s="2"/>
      <c r="R376" s="2"/>
      <c r="S376" s="2"/>
    </row>
    <row r="377" spans="1:38">
      <c r="B377" s="1"/>
      <c r="E377" s="2" t="s">
        <v>17</v>
      </c>
      <c r="F377" s="2" t="s">
        <v>282</v>
      </c>
      <c r="G377" s="2"/>
      <c r="I377" s="2"/>
      <c r="J377" s="2"/>
      <c r="K377" s="2"/>
      <c r="L377" s="2"/>
      <c r="M377" s="2"/>
      <c r="N377" s="2"/>
      <c r="O377" s="2"/>
      <c r="P377" s="2"/>
      <c r="Q377" s="2"/>
      <c r="R377" s="2"/>
      <c r="S377" s="2"/>
    </row>
    <row r="378" spans="1:38">
      <c r="B378" s="1"/>
      <c r="E378" s="2"/>
      <c r="F378" s="72" t="s">
        <v>283</v>
      </c>
      <c r="G378" s="2"/>
      <c r="I378" s="72"/>
      <c r="J378" s="2"/>
      <c r="K378" s="2"/>
      <c r="L378" s="2"/>
      <c r="M378" s="2"/>
      <c r="N378" s="2"/>
      <c r="O378" s="2"/>
      <c r="P378" s="2"/>
      <c r="Q378" s="2"/>
      <c r="R378" s="2"/>
      <c r="S378" s="2"/>
    </row>
    <row r="379" spans="1:38">
      <c r="B379" s="1"/>
      <c r="E379" s="2" t="s">
        <v>30</v>
      </c>
      <c r="F379" s="2" t="s">
        <v>284</v>
      </c>
      <c r="G379" s="2"/>
      <c r="I379" s="72"/>
      <c r="J379" s="2"/>
      <c r="K379" s="2"/>
      <c r="L379" s="2"/>
      <c r="M379" s="2"/>
      <c r="N379" s="2"/>
      <c r="O379" s="2"/>
      <c r="P379" s="2"/>
      <c r="Q379" s="2"/>
      <c r="R379" s="2"/>
      <c r="S379" s="2"/>
    </row>
    <row r="380" spans="1:38">
      <c r="B380" s="1"/>
      <c r="E380" s="2"/>
      <c r="F380" s="2"/>
      <c r="G380" s="2"/>
      <c r="I380" s="72"/>
      <c r="J380" s="2"/>
      <c r="K380" s="2"/>
      <c r="L380" s="2"/>
      <c r="M380" s="2"/>
      <c r="N380" s="2"/>
      <c r="O380" s="2"/>
      <c r="P380" s="2"/>
      <c r="Q380" s="2"/>
      <c r="R380" s="2"/>
      <c r="S380" s="2"/>
    </row>
    <row r="381" spans="1:38">
      <c r="B381" s="1"/>
      <c r="D381" s="1" t="s">
        <v>98</v>
      </c>
      <c r="E381" s="1" t="s">
        <v>285</v>
      </c>
      <c r="J381" s="2"/>
      <c r="K381" s="2"/>
      <c r="L381" s="2"/>
      <c r="M381" s="2"/>
      <c r="N381" s="2"/>
      <c r="O381" s="2"/>
      <c r="P381" s="2"/>
      <c r="Q381" s="2"/>
      <c r="R381" s="2"/>
      <c r="S381" s="2"/>
    </row>
    <row r="382" spans="1:38">
      <c r="B382" s="1"/>
      <c r="D382" s="1"/>
      <c r="E382" s="2" t="s">
        <v>279</v>
      </c>
      <c r="F382" s="2"/>
      <c r="G382" s="2"/>
      <c r="J382" s="2"/>
      <c r="K382" s="2"/>
      <c r="L382" s="2"/>
      <c r="M382" s="2"/>
      <c r="N382" s="2"/>
      <c r="O382" s="2"/>
      <c r="P382" s="2"/>
      <c r="Q382" s="2"/>
      <c r="R382" s="2"/>
      <c r="S382" s="2"/>
    </row>
    <row r="383" spans="1:38">
      <c r="B383" s="1"/>
      <c r="D383" s="1"/>
      <c r="E383" s="2" t="s">
        <v>286</v>
      </c>
      <c r="F383" s="2"/>
      <c r="G383" s="2"/>
      <c r="J383" s="2"/>
      <c r="K383" s="2"/>
      <c r="L383" s="2"/>
      <c r="M383" s="2"/>
      <c r="N383" s="2"/>
      <c r="O383" s="2"/>
      <c r="P383" s="2"/>
      <c r="Q383" s="2"/>
      <c r="R383" s="2"/>
      <c r="S383" s="2"/>
    </row>
    <row r="384" spans="1:38">
      <c r="B384" s="1"/>
      <c r="D384" s="1"/>
      <c r="E384" s="2"/>
      <c r="F384" s="2"/>
      <c r="G384" s="2"/>
      <c r="J384" s="2"/>
      <c r="K384" s="2"/>
      <c r="L384" s="2"/>
      <c r="M384" s="2"/>
      <c r="N384" s="2"/>
      <c r="O384" s="2"/>
      <c r="P384" s="2"/>
      <c r="Q384" s="2"/>
      <c r="R384" s="2"/>
      <c r="S384" s="2"/>
    </row>
    <row r="385" spans="1:38" s="101"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101"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101" customFormat="1">
      <c r="A387"/>
      <c r="B387" s="1"/>
      <c r="C387"/>
      <c r="D387"/>
      <c r="E387" s="2"/>
      <c r="F387" s="72"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174" t="s">
        <v>289</v>
      </c>
      <c r="G388" s="1174"/>
      <c r="H388" s="1174"/>
      <c r="I388" s="1174"/>
      <c r="J388" s="1174"/>
      <c r="K388" s="1174"/>
      <c r="L388" s="1174"/>
      <c r="M388" s="1174"/>
      <c r="N388" s="1174"/>
      <c r="O388" s="1174"/>
      <c r="P388" s="1174"/>
      <c r="Q388" s="1174"/>
      <c r="R388" s="1174"/>
      <c r="S388" s="1174"/>
      <c r="T388" s="1174"/>
      <c r="U388" s="1174"/>
      <c r="V388" s="1174"/>
      <c r="W388" s="1174"/>
      <c r="X388" s="1174"/>
      <c r="Y388" s="1174"/>
      <c r="Z388" s="1174"/>
      <c r="AA388" s="1174"/>
      <c r="AB388" s="1174"/>
      <c r="AC388" s="1174"/>
      <c r="AD388" s="1174"/>
      <c r="AE388" s="1174"/>
      <c r="AF388" s="1174"/>
      <c r="AG388" s="1174"/>
      <c r="AH388" s="1174"/>
      <c r="AI388" s="1174"/>
      <c r="AJ388" s="1174"/>
      <c r="AK388" s="1174"/>
    </row>
    <row r="389" spans="1:38">
      <c r="B389" s="1"/>
      <c r="E389" s="2"/>
      <c r="F389" s="1174"/>
      <c r="G389" s="1174"/>
      <c r="H389" s="1174"/>
      <c r="I389" s="1174"/>
      <c r="J389" s="1174"/>
      <c r="K389" s="1174"/>
      <c r="L389" s="1174"/>
      <c r="M389" s="1174"/>
      <c r="N389" s="1174"/>
      <c r="O389" s="1174"/>
      <c r="P389" s="1174"/>
      <c r="Q389" s="1174"/>
      <c r="R389" s="1174"/>
      <c r="S389" s="1174"/>
      <c r="T389" s="1174"/>
      <c r="U389" s="1174"/>
      <c r="V389" s="1174"/>
      <c r="W389" s="1174"/>
      <c r="X389" s="1174"/>
      <c r="Y389" s="1174"/>
      <c r="Z389" s="1174"/>
      <c r="AA389" s="1174"/>
      <c r="AB389" s="1174"/>
      <c r="AC389" s="1174"/>
      <c r="AD389" s="1174"/>
      <c r="AE389" s="1174"/>
      <c r="AF389" s="1174"/>
      <c r="AG389" s="1174"/>
      <c r="AH389" s="1174"/>
      <c r="AI389" s="1174"/>
      <c r="AJ389" s="1174"/>
      <c r="AK389" s="1174"/>
    </row>
    <row r="390" spans="1:38">
      <c r="B390" s="1"/>
      <c r="E390" s="2"/>
      <c r="F390" s="1174"/>
      <c r="G390" s="1174"/>
      <c r="H390" s="1174"/>
      <c r="I390" s="1174"/>
      <c r="J390" s="1174"/>
      <c r="K390" s="1174"/>
      <c r="L390" s="1174"/>
      <c r="M390" s="1174"/>
      <c r="N390" s="1174"/>
      <c r="O390" s="1174"/>
      <c r="P390" s="1174"/>
      <c r="Q390" s="1174"/>
      <c r="R390" s="1174"/>
      <c r="S390" s="1174"/>
      <c r="T390" s="1174"/>
      <c r="U390" s="1174"/>
      <c r="V390" s="1174"/>
      <c r="W390" s="1174"/>
      <c r="X390" s="1174"/>
      <c r="Y390" s="1174"/>
      <c r="Z390" s="1174"/>
      <c r="AA390" s="1174"/>
      <c r="AB390" s="1174"/>
      <c r="AC390" s="1174"/>
      <c r="AD390" s="1174"/>
      <c r="AE390" s="1174"/>
      <c r="AF390" s="1174"/>
      <c r="AG390" s="1174"/>
      <c r="AH390" s="1174"/>
      <c r="AI390" s="1174"/>
      <c r="AJ390" s="1174"/>
      <c r="AK390" s="1174"/>
    </row>
    <row r="391" spans="1:38">
      <c r="B391" s="1"/>
      <c r="E391" s="2"/>
      <c r="F391" s="1058"/>
      <c r="G391" s="1058"/>
      <c r="H391" s="1058"/>
      <c r="I391" s="1058"/>
      <c r="J391" s="1058"/>
      <c r="K391" s="1058"/>
      <c r="L391" s="1058"/>
      <c r="M391" s="1058"/>
      <c r="N391" s="1058"/>
      <c r="O391" s="1058"/>
      <c r="P391" s="1058"/>
      <c r="Q391" s="1058"/>
      <c r="R391" s="1058"/>
      <c r="S391" s="1058"/>
      <c r="T391" s="1058"/>
      <c r="U391" s="1058"/>
      <c r="V391" s="1058"/>
      <c r="W391" s="1058"/>
      <c r="X391" s="1058"/>
      <c r="Y391" s="1058"/>
      <c r="Z391" s="1058"/>
      <c r="AA391" s="1058"/>
      <c r="AB391" s="1058"/>
      <c r="AC391" s="1058"/>
      <c r="AD391" s="1058"/>
      <c r="AE391" s="1058"/>
      <c r="AF391" s="1058"/>
      <c r="AG391" s="1058"/>
      <c r="AH391" s="1058"/>
      <c r="AI391" s="1058"/>
      <c r="AJ391" s="1058"/>
      <c r="AK391" s="1058"/>
      <c r="AL391" s="1059"/>
    </row>
    <row r="392" spans="1:38">
      <c r="B392" s="1"/>
      <c r="C392" s="1"/>
      <c r="D392" s="1" t="s">
        <v>105</v>
      </c>
      <c r="E392" s="1" t="s">
        <v>290</v>
      </c>
      <c r="F392" s="2"/>
      <c r="G392" s="1"/>
      <c r="I392" s="72"/>
      <c r="J392" s="2"/>
      <c r="K392" s="2"/>
      <c r="L392" s="2"/>
      <c r="M392" s="2"/>
      <c r="N392" s="2"/>
      <c r="O392" s="2"/>
      <c r="P392" s="2"/>
      <c r="Q392" s="2"/>
      <c r="R392" s="2"/>
      <c r="S392" s="2"/>
    </row>
    <row r="393" spans="1:38" ht="13.15" customHeight="1">
      <c r="B393" s="1"/>
      <c r="D393" s="1"/>
      <c r="E393" s="2" t="s">
        <v>291</v>
      </c>
      <c r="F393" s="1128"/>
      <c r="G393" s="1128"/>
      <c r="H393" s="1128"/>
      <c r="I393" s="1128"/>
      <c r="J393" s="1128"/>
      <c r="K393" s="1128"/>
      <c r="L393" s="1128"/>
      <c r="M393" s="1128"/>
      <c r="N393" s="1128"/>
      <c r="O393" s="1128"/>
      <c r="P393" s="1128"/>
      <c r="Q393" s="1128"/>
      <c r="R393" s="1128"/>
      <c r="S393" s="1128"/>
      <c r="T393" s="1128"/>
      <c r="U393" s="1128"/>
      <c r="V393" s="1128"/>
      <c r="W393" s="1128"/>
      <c r="X393" s="1128"/>
      <c r="Y393" s="1128"/>
      <c r="Z393" s="1128"/>
      <c r="AA393" s="1128"/>
      <c r="AB393" s="1128"/>
      <c r="AC393" s="1128"/>
      <c r="AD393" s="1128"/>
      <c r="AE393" s="1128"/>
      <c r="AF393" s="1128"/>
      <c r="AG393" s="1128"/>
      <c r="AH393" s="1128"/>
      <c r="AI393" s="1128"/>
      <c r="AJ393" s="1128"/>
      <c r="AK393" s="1128"/>
    </row>
    <row r="394" spans="1:38">
      <c r="B394" s="1"/>
      <c r="E394" t="s">
        <v>286</v>
      </c>
      <c r="F394" s="344"/>
      <c r="G394" s="344"/>
      <c r="H394" s="344"/>
      <c r="I394" s="344"/>
      <c r="J394" s="344"/>
      <c r="K394" s="344"/>
      <c r="L394" s="344"/>
      <c r="M394" s="344"/>
      <c r="N394" s="344"/>
      <c r="O394" s="344"/>
      <c r="P394" s="344"/>
      <c r="Q394" s="344"/>
      <c r="R394" s="344"/>
      <c r="S394" s="344"/>
      <c r="T394" s="344"/>
      <c r="U394" s="344"/>
      <c r="V394" s="344"/>
      <c r="W394" s="344"/>
      <c r="X394" s="344"/>
      <c r="Y394" s="344"/>
      <c r="Z394" s="344"/>
      <c r="AA394" s="344"/>
      <c r="AB394" s="344"/>
      <c r="AC394" s="344"/>
      <c r="AD394" s="344"/>
      <c r="AE394" s="344"/>
      <c r="AF394" s="344"/>
      <c r="AG394" s="344"/>
      <c r="AH394" s="344"/>
      <c r="AI394" s="344"/>
      <c r="AJ394" s="344"/>
      <c r="AK394" s="344"/>
      <c r="AL394" s="344"/>
    </row>
    <row r="395" spans="1:38" s="101"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101"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40625" defaultRowHeight="14.25"/>
  <cols>
    <col min="1" max="1" width="3.7109375" style="690" customWidth="1"/>
    <col min="2" max="2" width="1.7109375" style="690" customWidth="1"/>
    <col min="3" max="3" width="2.7109375" style="690" customWidth="1"/>
    <col min="4" max="4" width="40.7109375" style="690" customWidth="1"/>
    <col min="5" max="5" width="13.42578125" style="690" customWidth="1"/>
    <col min="6" max="6" width="2.7109375" style="690" customWidth="1"/>
    <col min="7" max="7" width="10.7109375" style="690" customWidth="1"/>
    <col min="8" max="8" width="2.7109375" style="690" customWidth="1"/>
    <col min="9" max="9" width="10.7109375" style="690" customWidth="1"/>
    <col min="10" max="10" width="1.5703125" style="690" customWidth="1"/>
    <col min="11" max="11" width="47.42578125" style="691" customWidth="1"/>
    <col min="12" max="16384" width="9.140625" style="690"/>
  </cols>
  <sheetData>
    <row r="1" spans="1:11" ht="30" customHeight="1">
      <c r="A1" s="2410" t="s">
        <v>2483</v>
      </c>
      <c r="B1" s="2410"/>
      <c r="C1" s="2410"/>
      <c r="D1" s="2410"/>
      <c r="E1" s="2410"/>
      <c r="F1" s="2410"/>
      <c r="G1" s="2410"/>
      <c r="H1" s="2410"/>
      <c r="I1" s="2410"/>
    </row>
    <row r="2" spans="1:11" ht="15">
      <c r="A2" s="692"/>
      <c r="B2" s="692"/>
      <c r="I2" s="693"/>
      <c r="K2" s="694"/>
    </row>
    <row r="3" spans="1:11">
      <c r="A3" s="695" t="s">
        <v>2073</v>
      </c>
      <c r="B3" s="695"/>
      <c r="C3" s="690" t="s">
        <v>2484</v>
      </c>
      <c r="E3" s="962">
        <f>ROUND(Application!AM564+'Basis &amp; Credits'!AB77,0)</f>
        <v>30990935</v>
      </c>
      <c r="F3" s="696"/>
      <c r="K3" s="690"/>
    </row>
    <row r="4" spans="1:11" s="697" customFormat="1" ht="15" customHeight="1">
      <c r="C4" s="697" t="s">
        <v>2485</v>
      </c>
      <c r="E4" s="744">
        <f>Application!AD1037</f>
        <v>-6.5789473684210523E-3</v>
      </c>
      <c r="F4" s="698"/>
      <c r="K4" s="884"/>
    </row>
    <row r="5" spans="1:11" s="697" customFormat="1" ht="15" customHeight="1">
      <c r="A5" s="2411"/>
      <c r="B5" s="2411"/>
      <c r="D5" s="697" t="s">
        <v>2486</v>
      </c>
      <c r="E5" s="699">
        <f>IF('CDLAC Points System'!C274="Yes",0.2,0)</f>
        <v>0</v>
      </c>
      <c r="F5" s="698"/>
      <c r="K5" s="885"/>
    </row>
    <row r="6" spans="1:11" s="697" customFormat="1" ht="15" customHeight="1">
      <c r="A6" s="1170"/>
      <c r="B6" s="1170"/>
      <c r="D6" s="697" t="s">
        <v>2487</v>
      </c>
      <c r="E6" s="699" t="str">
        <f>IF(AND((Application!W464&gt;=(0.5*Application!G753)),Application!D210="Special Needs",(OR(Application!M354="Yes",Application!M355="Yes"))),0.2," ")</f>
        <v xml:space="preserve"> </v>
      </c>
      <c r="F6" s="698"/>
      <c r="K6" s="885"/>
    </row>
    <row r="7" spans="1:11" ht="15">
      <c r="A7" s="692"/>
      <c r="B7" s="692"/>
      <c r="C7" s="690" t="s">
        <v>2488</v>
      </c>
      <c r="E7" s="743">
        <f>E3-(E3*(E4+(MAX(E5,E6))))</f>
        <v>31194822.730263159</v>
      </c>
      <c r="F7" s="696"/>
      <c r="I7" s="700"/>
      <c r="K7" s="886"/>
    </row>
    <row r="8" spans="1:11" ht="15">
      <c r="A8" s="692"/>
      <c r="B8" s="692"/>
      <c r="E8" s="700"/>
      <c r="F8" s="700"/>
      <c r="G8" s="701"/>
      <c r="H8" s="701"/>
      <c r="I8" s="700"/>
    </row>
    <row r="9" spans="1:11" ht="15" customHeight="1">
      <c r="A9" s="702"/>
      <c r="B9" s="702"/>
      <c r="C9" s="703"/>
      <c r="E9" s="704" t="s">
        <v>1932</v>
      </c>
      <c r="F9" s="704"/>
      <c r="G9" s="701" t="s">
        <v>2489</v>
      </c>
      <c r="H9" s="701"/>
      <c r="I9" s="701" t="s">
        <v>2490</v>
      </c>
    </row>
    <row r="10" spans="1:11">
      <c r="A10" s="695" t="s">
        <v>2076</v>
      </c>
      <c r="B10" s="695"/>
      <c r="C10" s="690" t="s">
        <v>2169</v>
      </c>
      <c r="E10" s="705" t="s">
        <v>2491</v>
      </c>
      <c r="F10" s="701"/>
      <c r="G10" s="705" t="s">
        <v>2492</v>
      </c>
      <c r="H10" s="701"/>
      <c r="I10" s="705" t="s">
        <v>2491</v>
      </c>
    </row>
    <row r="11" spans="1:11" ht="15">
      <c r="A11" s="692"/>
      <c r="B11" s="692"/>
      <c r="C11" s="706" t="s">
        <v>2102</v>
      </c>
      <c r="D11" s="706"/>
      <c r="E11" s="741">
        <f>Application!BN635+Application!BN644+Application!CS658</f>
        <v>10</v>
      </c>
      <c r="G11" s="707">
        <v>0.9</v>
      </c>
      <c r="H11" s="707"/>
      <c r="I11" s="708">
        <f>E11*G11</f>
        <v>9</v>
      </c>
    </row>
    <row r="12" spans="1:11" ht="15">
      <c r="A12" s="692"/>
      <c r="B12" s="692"/>
      <c r="C12" s="690" t="s">
        <v>2493</v>
      </c>
      <c r="E12" s="741">
        <f>Application!BS635+Application!BS644+Application!CX658</f>
        <v>46</v>
      </c>
      <c r="G12" s="707">
        <v>1</v>
      </c>
      <c r="H12" s="707"/>
      <c r="I12" s="708">
        <f>E12*G12</f>
        <v>46</v>
      </c>
    </row>
    <row r="13" spans="1:11" ht="15">
      <c r="A13" s="692"/>
      <c r="B13" s="692"/>
      <c r="C13" s="690" t="s">
        <v>2494</v>
      </c>
      <c r="E13" s="741">
        <f>Application!BX635+Application!BX644+Application!DC658</f>
        <v>35</v>
      </c>
      <c r="G13" s="707">
        <v>1.25</v>
      </c>
      <c r="H13" s="707"/>
      <c r="I13" s="708">
        <f>E13*G13</f>
        <v>43.75</v>
      </c>
    </row>
    <row r="14" spans="1:11" ht="15">
      <c r="A14" s="692"/>
      <c r="B14" s="692"/>
      <c r="C14" s="690" t="s">
        <v>2495</v>
      </c>
      <c r="E14" s="741">
        <f>Application!CC635+Application!CC644+Application!DH658</f>
        <v>30</v>
      </c>
      <c r="G14" s="707">
        <f>1.5+0.25*0</f>
        <v>1.5</v>
      </c>
      <c r="H14" s="707"/>
      <c r="I14" s="708">
        <f>IF(E14/E16&lt;=30%,E14*G14,TRUNC(0.3*E16)*G14+(E14-TRUNC(0.3*E16))*G13)</f>
        <v>45</v>
      </c>
    </row>
    <row r="15" spans="1:11" ht="15">
      <c r="A15" s="692"/>
      <c r="B15" s="692"/>
      <c r="C15" s="690" t="s">
        <v>2496</v>
      </c>
      <c r="E15" s="742">
        <f>Application!CH635+Application!CM635+Application!CH644+Application!CM644+Application!DM658+Application!DR658</f>
        <v>5</v>
      </c>
      <c r="G15" s="707">
        <f>1.75+0.25*0</f>
        <v>1.75</v>
      </c>
      <c r="H15" s="707"/>
      <c r="I15" s="709">
        <f>IF(E15/E16&lt;=10%,E15*G15,TRUNC(0.1*E16)*G15+(E15-TRUNC(0.1*E16))*G13)</f>
        <v>8.75</v>
      </c>
    </row>
    <row r="16" spans="1:11" ht="15">
      <c r="A16" s="692"/>
      <c r="B16" s="692"/>
      <c r="E16" s="690">
        <f>SUM(E11:E15)</f>
        <v>126</v>
      </c>
      <c r="I16" s="708">
        <f>SUM(I11:I15)</f>
        <v>152.5</v>
      </c>
    </row>
    <row r="17" spans="1:9" ht="15">
      <c r="A17" s="692"/>
      <c r="B17" s="692"/>
      <c r="I17" s="710"/>
    </row>
    <row r="18" spans="1:9" ht="15">
      <c r="A18" s="695" t="s">
        <v>2082</v>
      </c>
      <c r="B18" s="695"/>
      <c r="C18" s="692" t="s">
        <v>2497</v>
      </c>
      <c r="E18" s="711">
        <f>E7/I16</f>
        <v>204556.21462467645</v>
      </c>
      <c r="F18" s="711"/>
      <c r="G18" s="712"/>
      <c r="H18" s="713"/>
      <c r="I18" s="710"/>
    </row>
    <row r="21" spans="1:9" ht="14.25" customHeight="1">
      <c r="A21" s="2412" t="s">
        <v>2498</v>
      </c>
      <c r="B21" s="2412"/>
      <c r="C21" s="2412"/>
      <c r="D21" s="2412"/>
      <c r="E21" s="2412"/>
      <c r="F21" s="2412"/>
      <c r="G21" s="2412"/>
      <c r="H21" s="2412"/>
      <c r="I21" s="2412"/>
    </row>
    <row r="22" spans="1:9">
      <c r="A22" s="2412"/>
      <c r="B22" s="2412"/>
      <c r="C22" s="2412"/>
      <c r="D22" s="2412"/>
      <c r="E22" s="2412"/>
      <c r="F22" s="2412"/>
      <c r="G22" s="2412"/>
      <c r="H22" s="2412"/>
      <c r="I22" s="2412"/>
    </row>
    <row r="23" spans="1:9">
      <c r="A23" s="2412"/>
      <c r="B23" s="2412"/>
      <c r="C23" s="2412"/>
      <c r="D23" s="2412"/>
      <c r="E23" s="2412"/>
      <c r="F23" s="2412"/>
      <c r="G23" s="2412"/>
      <c r="H23" s="2412"/>
      <c r="I23" s="2412"/>
    </row>
    <row r="24" spans="1:9">
      <c r="A24" s="2412"/>
      <c r="B24" s="2412"/>
      <c r="C24" s="2412"/>
      <c r="D24" s="2412"/>
      <c r="E24" s="2412"/>
      <c r="F24" s="2412"/>
      <c r="G24" s="2412"/>
      <c r="H24" s="2412"/>
      <c r="I24" s="2412"/>
    </row>
    <row r="26" spans="1:9" ht="20.100000000000001" customHeight="1">
      <c r="A26" s="690" t="s">
        <v>2499</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5" zoomScaleNormal="100" zoomScaleSheetLayoutView="100" workbookViewId="0">
      <selection activeCell="AB77" sqref="AB77:AF77"/>
    </sheetView>
  </sheetViews>
  <sheetFormatPr defaultColWidth="0" defaultRowHeight="0" customHeight="1" zeroHeight="1"/>
  <cols>
    <col min="1" max="1" width="1.5703125" style="301" customWidth="1"/>
    <col min="2" max="2" width="0.85546875" style="301" customWidth="1"/>
    <col min="3" max="18" width="2.5703125" style="301" customWidth="1"/>
    <col min="19" max="19" width="4" style="301" customWidth="1"/>
    <col min="20" max="39" width="2.7109375" style="301" customWidth="1"/>
    <col min="40" max="40" width="1.5703125" style="301" customWidth="1"/>
    <col min="41" max="256" width="2.5703125" style="301" hidden="1"/>
    <col min="257" max="257" width="1.5703125" style="301" hidden="1" customWidth="1"/>
    <col min="258" max="258" width="0.85546875" style="301" hidden="1" customWidth="1"/>
    <col min="259" max="274" width="2.5703125" style="301" hidden="1" customWidth="1"/>
    <col min="275" max="275" width="4" style="301" hidden="1" customWidth="1"/>
    <col min="276" max="279" width="2.5703125" style="301" hidden="1" customWidth="1"/>
    <col min="280" max="280" width="2.42578125" style="301" hidden="1" customWidth="1"/>
    <col min="281" max="284" width="2.5703125" style="301" hidden="1" customWidth="1"/>
    <col min="285" max="285" width="2.42578125" style="301" hidden="1" customWidth="1"/>
    <col min="286" max="289" width="2.5703125" style="301" hidden="1" customWidth="1"/>
    <col min="290" max="295" width="2.42578125" style="301" hidden="1" customWidth="1"/>
    <col min="296" max="296" width="1.5703125" style="301" hidden="1" customWidth="1"/>
    <col min="297" max="512" width="2.5703125" style="301" hidden="1"/>
    <col min="513" max="513" width="1.5703125" style="301" hidden="1" customWidth="1"/>
    <col min="514" max="514" width="0.85546875" style="301" hidden="1" customWidth="1"/>
    <col min="515" max="530" width="2.5703125" style="301" hidden="1" customWidth="1"/>
    <col min="531" max="531" width="4" style="301" hidden="1" customWidth="1"/>
    <col min="532" max="535" width="2.5703125" style="301" hidden="1" customWidth="1"/>
    <col min="536" max="536" width="2.42578125" style="301" hidden="1" customWidth="1"/>
    <col min="537" max="540" width="2.5703125" style="301" hidden="1" customWidth="1"/>
    <col min="541" max="541" width="2.42578125" style="301" hidden="1" customWidth="1"/>
    <col min="542" max="545" width="2.5703125" style="301" hidden="1" customWidth="1"/>
    <col min="546" max="551" width="2.42578125" style="301" hidden="1" customWidth="1"/>
    <col min="552" max="552" width="1.5703125" style="301" hidden="1" customWidth="1"/>
    <col min="553" max="768" width="2.5703125" style="301" hidden="1"/>
    <col min="769" max="769" width="1.5703125" style="301" hidden="1" customWidth="1"/>
    <col min="770" max="770" width="0.85546875" style="301" hidden="1" customWidth="1"/>
    <col min="771" max="786" width="2.5703125" style="301" hidden="1" customWidth="1"/>
    <col min="787" max="787" width="4" style="301" hidden="1" customWidth="1"/>
    <col min="788" max="791" width="2.5703125" style="301" hidden="1" customWidth="1"/>
    <col min="792" max="792" width="2.42578125" style="301" hidden="1" customWidth="1"/>
    <col min="793" max="796" width="2.5703125" style="301" hidden="1" customWidth="1"/>
    <col min="797" max="797" width="2.42578125" style="301" hidden="1" customWidth="1"/>
    <col min="798" max="801" width="2.5703125" style="301" hidden="1" customWidth="1"/>
    <col min="802" max="807" width="2.42578125" style="301" hidden="1" customWidth="1"/>
    <col min="808" max="808" width="1.5703125" style="301" hidden="1" customWidth="1"/>
    <col min="809" max="1024" width="2.5703125" style="301" hidden="1"/>
    <col min="1025" max="1025" width="1.5703125" style="301" hidden="1" customWidth="1"/>
    <col min="1026" max="1026" width="0.85546875" style="301" hidden="1" customWidth="1"/>
    <col min="1027" max="1042" width="2.5703125" style="301" hidden="1" customWidth="1"/>
    <col min="1043" max="1043" width="4" style="301" hidden="1" customWidth="1"/>
    <col min="1044" max="1047" width="2.5703125" style="301" hidden="1" customWidth="1"/>
    <col min="1048" max="1048" width="2.42578125" style="301" hidden="1" customWidth="1"/>
    <col min="1049" max="1052" width="2.5703125" style="301" hidden="1" customWidth="1"/>
    <col min="1053" max="1053" width="2.42578125" style="301" hidden="1" customWidth="1"/>
    <col min="1054" max="1057" width="2.5703125" style="301" hidden="1" customWidth="1"/>
    <col min="1058" max="1063" width="2.42578125" style="301" hidden="1" customWidth="1"/>
    <col min="1064" max="1064" width="1.5703125" style="301" hidden="1" customWidth="1"/>
    <col min="1065" max="1280" width="2.5703125" style="301" hidden="1"/>
    <col min="1281" max="1281" width="1.5703125" style="301" hidden="1" customWidth="1"/>
    <col min="1282" max="1282" width="0.85546875" style="301" hidden="1" customWidth="1"/>
    <col min="1283" max="1298" width="2.5703125" style="301" hidden="1" customWidth="1"/>
    <col min="1299" max="1299" width="4" style="301" hidden="1" customWidth="1"/>
    <col min="1300" max="1303" width="2.5703125" style="301" hidden="1" customWidth="1"/>
    <col min="1304" max="1304" width="2.42578125" style="301" hidden="1" customWidth="1"/>
    <col min="1305" max="1308" width="2.5703125" style="301" hidden="1" customWidth="1"/>
    <col min="1309" max="1309" width="2.42578125" style="301" hidden="1" customWidth="1"/>
    <col min="1310" max="1313" width="2.5703125" style="301" hidden="1" customWidth="1"/>
    <col min="1314" max="1319" width="2.42578125" style="301" hidden="1" customWidth="1"/>
    <col min="1320" max="1320" width="1.5703125" style="301" hidden="1" customWidth="1"/>
    <col min="1321" max="1536" width="2.5703125" style="301" hidden="1"/>
    <col min="1537" max="1537" width="1.5703125" style="301" hidden="1" customWidth="1"/>
    <col min="1538" max="1538" width="0.85546875" style="301" hidden="1" customWidth="1"/>
    <col min="1539" max="1554" width="2.5703125" style="301" hidden="1" customWidth="1"/>
    <col min="1555" max="1555" width="4" style="301" hidden="1" customWidth="1"/>
    <col min="1556" max="1559" width="2.5703125" style="301" hidden="1" customWidth="1"/>
    <col min="1560" max="1560" width="2.42578125" style="301" hidden="1" customWidth="1"/>
    <col min="1561" max="1564" width="2.5703125" style="301" hidden="1" customWidth="1"/>
    <col min="1565" max="1565" width="2.42578125" style="301" hidden="1" customWidth="1"/>
    <col min="1566" max="1569" width="2.5703125" style="301" hidden="1" customWidth="1"/>
    <col min="1570" max="1575" width="2.42578125" style="301" hidden="1" customWidth="1"/>
    <col min="1576" max="1576" width="1.5703125" style="301" hidden="1" customWidth="1"/>
    <col min="1577" max="1792" width="2.5703125" style="301" hidden="1"/>
    <col min="1793" max="1793" width="1.5703125" style="301" hidden="1" customWidth="1"/>
    <col min="1794" max="1794" width="0.85546875" style="301" hidden="1" customWidth="1"/>
    <col min="1795" max="1810" width="2.5703125" style="301" hidden="1" customWidth="1"/>
    <col min="1811" max="1811" width="4" style="301" hidden="1" customWidth="1"/>
    <col min="1812" max="1815" width="2.5703125" style="301" hidden="1" customWidth="1"/>
    <col min="1816" max="1816" width="2.42578125" style="301" hidden="1" customWidth="1"/>
    <col min="1817" max="1820" width="2.5703125" style="301" hidden="1" customWidth="1"/>
    <col min="1821" max="1821" width="2.42578125" style="301" hidden="1" customWidth="1"/>
    <col min="1822" max="1825" width="2.5703125" style="301" hidden="1" customWidth="1"/>
    <col min="1826" max="1831" width="2.42578125" style="301" hidden="1" customWidth="1"/>
    <col min="1832" max="1832" width="1.5703125" style="301" hidden="1" customWidth="1"/>
    <col min="1833" max="2048" width="2.5703125" style="301" hidden="1"/>
    <col min="2049" max="2049" width="1.5703125" style="301" hidden="1" customWidth="1"/>
    <col min="2050" max="2050" width="0.85546875" style="301" hidden="1" customWidth="1"/>
    <col min="2051" max="2066" width="2.5703125" style="301" hidden="1" customWidth="1"/>
    <col min="2067" max="2067" width="4" style="301" hidden="1" customWidth="1"/>
    <col min="2068" max="2071" width="2.5703125" style="301" hidden="1" customWidth="1"/>
    <col min="2072" max="2072" width="2.42578125" style="301" hidden="1" customWidth="1"/>
    <col min="2073" max="2076" width="2.5703125" style="301" hidden="1" customWidth="1"/>
    <col min="2077" max="2077" width="2.42578125" style="301" hidden="1" customWidth="1"/>
    <col min="2078" max="2081" width="2.5703125" style="301" hidden="1" customWidth="1"/>
    <col min="2082" max="2087" width="2.42578125" style="301" hidden="1" customWidth="1"/>
    <col min="2088" max="2088" width="1.5703125" style="301" hidden="1" customWidth="1"/>
    <col min="2089" max="2304" width="2.5703125" style="301" hidden="1"/>
    <col min="2305" max="2305" width="1.5703125" style="301" hidden="1" customWidth="1"/>
    <col min="2306" max="2306" width="0.85546875" style="301" hidden="1" customWidth="1"/>
    <col min="2307" max="2322" width="2.5703125" style="301" hidden="1" customWidth="1"/>
    <col min="2323" max="2323" width="4" style="301" hidden="1" customWidth="1"/>
    <col min="2324" max="2327" width="2.5703125" style="301" hidden="1" customWidth="1"/>
    <col min="2328" max="2328" width="2.42578125" style="301" hidden="1" customWidth="1"/>
    <col min="2329" max="2332" width="2.5703125" style="301" hidden="1" customWidth="1"/>
    <col min="2333" max="2333" width="2.42578125" style="301" hidden="1" customWidth="1"/>
    <col min="2334" max="2337" width="2.5703125" style="301" hidden="1" customWidth="1"/>
    <col min="2338" max="2343" width="2.42578125" style="301" hidden="1" customWidth="1"/>
    <col min="2344" max="2344" width="1.5703125" style="301" hidden="1" customWidth="1"/>
    <col min="2345" max="2560" width="2.5703125" style="301" hidden="1"/>
    <col min="2561" max="2561" width="1.5703125" style="301" hidden="1" customWidth="1"/>
    <col min="2562" max="2562" width="0.85546875" style="301" hidden="1" customWidth="1"/>
    <col min="2563" max="2578" width="2.5703125" style="301" hidden="1" customWidth="1"/>
    <col min="2579" max="2579" width="4" style="301" hidden="1" customWidth="1"/>
    <col min="2580" max="2583" width="2.5703125" style="301" hidden="1" customWidth="1"/>
    <col min="2584" max="2584" width="2.42578125" style="301" hidden="1" customWidth="1"/>
    <col min="2585" max="2588" width="2.5703125" style="301" hidden="1" customWidth="1"/>
    <col min="2589" max="2589" width="2.42578125" style="301" hidden="1" customWidth="1"/>
    <col min="2590" max="2593" width="2.5703125" style="301" hidden="1" customWidth="1"/>
    <col min="2594" max="2599" width="2.42578125" style="301" hidden="1" customWidth="1"/>
    <col min="2600" max="2600" width="1.5703125" style="301" hidden="1" customWidth="1"/>
    <col min="2601" max="2816" width="2.5703125" style="301" hidden="1"/>
    <col min="2817" max="2817" width="1.5703125" style="301" hidden="1" customWidth="1"/>
    <col min="2818" max="2818" width="0.85546875" style="301" hidden="1" customWidth="1"/>
    <col min="2819" max="2834" width="2.5703125" style="301" hidden="1" customWidth="1"/>
    <col min="2835" max="2835" width="4" style="301" hidden="1" customWidth="1"/>
    <col min="2836" max="2839" width="2.5703125" style="301" hidden="1" customWidth="1"/>
    <col min="2840" max="2840" width="2.42578125" style="301" hidden="1" customWidth="1"/>
    <col min="2841" max="2844" width="2.5703125" style="301" hidden="1" customWidth="1"/>
    <col min="2845" max="2845" width="2.42578125" style="301" hidden="1" customWidth="1"/>
    <col min="2846" max="2849" width="2.5703125" style="301" hidden="1" customWidth="1"/>
    <col min="2850" max="2855" width="2.42578125" style="301" hidden="1" customWidth="1"/>
    <col min="2856" max="2856" width="1.5703125" style="301" hidden="1" customWidth="1"/>
    <col min="2857" max="3072" width="2.5703125" style="301" hidden="1"/>
    <col min="3073" max="3073" width="1.5703125" style="301" hidden="1" customWidth="1"/>
    <col min="3074" max="3074" width="0.85546875" style="301" hidden="1" customWidth="1"/>
    <col min="3075" max="3090" width="2.5703125" style="301" hidden="1" customWidth="1"/>
    <col min="3091" max="3091" width="4" style="301" hidden="1" customWidth="1"/>
    <col min="3092" max="3095" width="2.5703125" style="301" hidden="1" customWidth="1"/>
    <col min="3096" max="3096" width="2.42578125" style="301" hidden="1" customWidth="1"/>
    <col min="3097" max="3100" width="2.5703125" style="301" hidden="1" customWidth="1"/>
    <col min="3101" max="3101" width="2.42578125" style="301" hidden="1" customWidth="1"/>
    <col min="3102" max="3105" width="2.5703125" style="301" hidden="1" customWidth="1"/>
    <col min="3106" max="3111" width="2.42578125" style="301" hidden="1" customWidth="1"/>
    <col min="3112" max="3112" width="1.5703125" style="301" hidden="1" customWidth="1"/>
    <col min="3113" max="3328" width="2.5703125" style="301" hidden="1"/>
    <col min="3329" max="3329" width="1.5703125" style="301" hidden="1" customWidth="1"/>
    <col min="3330" max="3330" width="0.85546875" style="301" hidden="1" customWidth="1"/>
    <col min="3331" max="3346" width="2.5703125" style="301" hidden="1" customWidth="1"/>
    <col min="3347" max="3347" width="4" style="301" hidden="1" customWidth="1"/>
    <col min="3348" max="3351" width="2.5703125" style="301" hidden="1" customWidth="1"/>
    <col min="3352" max="3352" width="2.42578125" style="301" hidden="1" customWidth="1"/>
    <col min="3353" max="3356" width="2.5703125" style="301" hidden="1" customWidth="1"/>
    <col min="3357" max="3357" width="2.42578125" style="301" hidden="1" customWidth="1"/>
    <col min="3358" max="3361" width="2.5703125" style="301" hidden="1" customWidth="1"/>
    <col min="3362" max="3367" width="2.42578125" style="301" hidden="1" customWidth="1"/>
    <col min="3368" max="3368" width="1.5703125" style="301" hidden="1" customWidth="1"/>
    <col min="3369" max="3584" width="2.5703125" style="301" hidden="1"/>
    <col min="3585" max="3585" width="1.5703125" style="301" hidden="1" customWidth="1"/>
    <col min="3586" max="3586" width="0.85546875" style="301" hidden="1" customWidth="1"/>
    <col min="3587" max="3602" width="2.5703125" style="301" hidden="1" customWidth="1"/>
    <col min="3603" max="3603" width="4" style="301" hidden="1" customWidth="1"/>
    <col min="3604" max="3607" width="2.5703125" style="301" hidden="1" customWidth="1"/>
    <col min="3608" max="3608" width="2.42578125" style="301" hidden="1" customWidth="1"/>
    <col min="3609" max="3612" width="2.5703125" style="301" hidden="1" customWidth="1"/>
    <col min="3613" max="3613" width="2.42578125" style="301" hidden="1" customWidth="1"/>
    <col min="3614" max="3617" width="2.5703125" style="301" hidden="1" customWidth="1"/>
    <col min="3618" max="3623" width="2.42578125" style="301" hidden="1" customWidth="1"/>
    <col min="3624" max="3624" width="1.5703125" style="301" hidden="1" customWidth="1"/>
    <col min="3625" max="3840" width="2.5703125" style="301" hidden="1"/>
    <col min="3841" max="3841" width="1.5703125" style="301" hidden="1" customWidth="1"/>
    <col min="3842" max="3842" width="0.85546875" style="301" hidden="1" customWidth="1"/>
    <col min="3843" max="3858" width="2.5703125" style="301" hidden="1" customWidth="1"/>
    <col min="3859" max="3859" width="4" style="301" hidden="1" customWidth="1"/>
    <col min="3860" max="3863" width="2.5703125" style="301" hidden="1" customWidth="1"/>
    <col min="3864" max="3864" width="2.42578125" style="301" hidden="1" customWidth="1"/>
    <col min="3865" max="3868" width="2.5703125" style="301" hidden="1" customWidth="1"/>
    <col min="3869" max="3869" width="2.42578125" style="301" hidden="1" customWidth="1"/>
    <col min="3870" max="3873" width="2.5703125" style="301" hidden="1" customWidth="1"/>
    <col min="3874" max="3879" width="2.42578125" style="301" hidden="1" customWidth="1"/>
    <col min="3880" max="3880" width="1.5703125" style="301" hidden="1" customWidth="1"/>
    <col min="3881" max="4096" width="2.5703125" style="301" hidden="1"/>
    <col min="4097" max="4097" width="1.5703125" style="301" hidden="1" customWidth="1"/>
    <col min="4098" max="4098" width="0.85546875" style="301" hidden="1" customWidth="1"/>
    <col min="4099" max="4114" width="2.5703125" style="301" hidden="1" customWidth="1"/>
    <col min="4115" max="4115" width="4" style="301" hidden="1" customWidth="1"/>
    <col min="4116" max="4119" width="2.5703125" style="301" hidden="1" customWidth="1"/>
    <col min="4120" max="4120" width="2.42578125" style="301" hidden="1" customWidth="1"/>
    <col min="4121" max="4124" width="2.5703125" style="301" hidden="1" customWidth="1"/>
    <col min="4125" max="4125" width="2.42578125" style="301" hidden="1" customWidth="1"/>
    <col min="4126" max="4129" width="2.5703125" style="301" hidden="1" customWidth="1"/>
    <col min="4130" max="4135" width="2.42578125" style="301" hidden="1" customWidth="1"/>
    <col min="4136" max="4136" width="1.5703125" style="301" hidden="1" customWidth="1"/>
    <col min="4137" max="4352" width="2.5703125" style="301" hidden="1"/>
    <col min="4353" max="4353" width="1.5703125" style="301" hidden="1" customWidth="1"/>
    <col min="4354" max="4354" width="0.85546875" style="301" hidden="1" customWidth="1"/>
    <col min="4355" max="4370" width="2.5703125" style="301" hidden="1" customWidth="1"/>
    <col min="4371" max="4371" width="4" style="301" hidden="1" customWidth="1"/>
    <col min="4372" max="4375" width="2.5703125" style="301" hidden="1" customWidth="1"/>
    <col min="4376" max="4376" width="2.42578125" style="301" hidden="1" customWidth="1"/>
    <col min="4377" max="4380" width="2.5703125" style="301" hidden="1" customWidth="1"/>
    <col min="4381" max="4381" width="2.42578125" style="301" hidden="1" customWidth="1"/>
    <col min="4382" max="4385" width="2.5703125" style="301" hidden="1" customWidth="1"/>
    <col min="4386" max="4391" width="2.42578125" style="301" hidden="1" customWidth="1"/>
    <col min="4392" max="4392" width="1.5703125" style="301" hidden="1" customWidth="1"/>
    <col min="4393" max="4608" width="2.5703125" style="301" hidden="1"/>
    <col min="4609" max="4609" width="1.5703125" style="301" hidden="1" customWidth="1"/>
    <col min="4610" max="4610" width="0.85546875" style="301" hidden="1" customWidth="1"/>
    <col min="4611" max="4626" width="2.5703125" style="301" hidden="1" customWidth="1"/>
    <col min="4627" max="4627" width="4" style="301" hidden="1" customWidth="1"/>
    <col min="4628" max="4631" width="2.5703125" style="301" hidden="1" customWidth="1"/>
    <col min="4632" max="4632" width="2.42578125" style="301" hidden="1" customWidth="1"/>
    <col min="4633" max="4636" width="2.5703125" style="301" hidden="1" customWidth="1"/>
    <col min="4637" max="4637" width="2.42578125" style="301" hidden="1" customWidth="1"/>
    <col min="4638" max="4641" width="2.5703125" style="301" hidden="1" customWidth="1"/>
    <col min="4642" max="4647" width="2.42578125" style="301" hidden="1" customWidth="1"/>
    <col min="4648" max="4648" width="1.5703125" style="301" hidden="1" customWidth="1"/>
    <col min="4649" max="4864" width="2.5703125" style="301" hidden="1"/>
    <col min="4865" max="4865" width="1.5703125" style="301" hidden="1" customWidth="1"/>
    <col min="4866" max="4866" width="0.85546875" style="301" hidden="1" customWidth="1"/>
    <col min="4867" max="4882" width="2.5703125" style="301" hidden="1" customWidth="1"/>
    <col min="4883" max="4883" width="4" style="301" hidden="1" customWidth="1"/>
    <col min="4884" max="4887" width="2.5703125" style="301" hidden="1" customWidth="1"/>
    <col min="4888" max="4888" width="2.42578125" style="301" hidden="1" customWidth="1"/>
    <col min="4889" max="4892" width="2.5703125" style="301" hidden="1" customWidth="1"/>
    <col min="4893" max="4893" width="2.42578125" style="301" hidden="1" customWidth="1"/>
    <col min="4894" max="4897" width="2.5703125" style="301" hidden="1" customWidth="1"/>
    <col min="4898" max="4903" width="2.42578125" style="301" hidden="1" customWidth="1"/>
    <col min="4904" max="4904" width="1.5703125" style="301" hidden="1" customWidth="1"/>
    <col min="4905" max="5120" width="2.5703125" style="301" hidden="1"/>
    <col min="5121" max="5121" width="1.5703125" style="301" hidden="1" customWidth="1"/>
    <col min="5122" max="5122" width="0.85546875" style="301" hidden="1" customWidth="1"/>
    <col min="5123" max="5138" width="2.5703125" style="301" hidden="1" customWidth="1"/>
    <col min="5139" max="5139" width="4" style="301" hidden="1" customWidth="1"/>
    <col min="5140" max="5143" width="2.5703125" style="301" hidden="1" customWidth="1"/>
    <col min="5144" max="5144" width="2.42578125" style="301" hidden="1" customWidth="1"/>
    <col min="5145" max="5148" width="2.5703125" style="301" hidden="1" customWidth="1"/>
    <col min="5149" max="5149" width="2.42578125" style="301" hidden="1" customWidth="1"/>
    <col min="5150" max="5153" width="2.5703125" style="301" hidden="1" customWidth="1"/>
    <col min="5154" max="5159" width="2.42578125" style="301" hidden="1" customWidth="1"/>
    <col min="5160" max="5160" width="1.5703125" style="301" hidden="1" customWidth="1"/>
    <col min="5161" max="5376" width="2.5703125" style="301" hidden="1"/>
    <col min="5377" max="5377" width="1.5703125" style="301" hidden="1" customWidth="1"/>
    <col min="5378" max="5378" width="0.85546875" style="301" hidden="1" customWidth="1"/>
    <col min="5379" max="5394" width="2.5703125" style="301" hidden="1" customWidth="1"/>
    <col min="5395" max="5395" width="4" style="301" hidden="1" customWidth="1"/>
    <col min="5396" max="5399" width="2.5703125" style="301" hidden="1" customWidth="1"/>
    <col min="5400" max="5400" width="2.42578125" style="301" hidden="1" customWidth="1"/>
    <col min="5401" max="5404" width="2.5703125" style="301" hidden="1" customWidth="1"/>
    <col min="5405" max="5405" width="2.42578125" style="301" hidden="1" customWidth="1"/>
    <col min="5406" max="5409" width="2.5703125" style="301" hidden="1" customWidth="1"/>
    <col min="5410" max="5415" width="2.42578125" style="301" hidden="1" customWidth="1"/>
    <col min="5416" max="5416" width="1.5703125" style="301" hidden="1" customWidth="1"/>
    <col min="5417" max="5632" width="2.5703125" style="301" hidden="1"/>
    <col min="5633" max="5633" width="1.5703125" style="301" hidden="1" customWidth="1"/>
    <col min="5634" max="5634" width="0.85546875" style="301" hidden="1" customWidth="1"/>
    <col min="5635" max="5650" width="2.5703125" style="301" hidden="1" customWidth="1"/>
    <col min="5651" max="5651" width="4" style="301" hidden="1" customWidth="1"/>
    <col min="5652" max="5655" width="2.5703125" style="301" hidden="1" customWidth="1"/>
    <col min="5656" max="5656" width="2.42578125" style="301" hidden="1" customWidth="1"/>
    <col min="5657" max="5660" width="2.5703125" style="301" hidden="1" customWidth="1"/>
    <col min="5661" max="5661" width="2.42578125" style="301" hidden="1" customWidth="1"/>
    <col min="5662" max="5665" width="2.5703125" style="301" hidden="1" customWidth="1"/>
    <col min="5666" max="5671" width="2.42578125" style="301" hidden="1" customWidth="1"/>
    <col min="5672" max="5672" width="1.5703125" style="301" hidden="1" customWidth="1"/>
    <col min="5673" max="5888" width="2.5703125" style="301" hidden="1"/>
    <col min="5889" max="5889" width="1.5703125" style="301" hidden="1" customWidth="1"/>
    <col min="5890" max="5890" width="0.85546875" style="301" hidden="1" customWidth="1"/>
    <col min="5891" max="5906" width="2.5703125" style="301" hidden="1" customWidth="1"/>
    <col min="5907" max="5907" width="4" style="301" hidden="1" customWidth="1"/>
    <col min="5908" max="5911" width="2.5703125" style="301" hidden="1" customWidth="1"/>
    <col min="5912" max="5912" width="2.42578125" style="301" hidden="1" customWidth="1"/>
    <col min="5913" max="5916" width="2.5703125" style="301" hidden="1" customWidth="1"/>
    <col min="5917" max="5917" width="2.42578125" style="301" hidden="1" customWidth="1"/>
    <col min="5918" max="5921" width="2.5703125" style="301" hidden="1" customWidth="1"/>
    <col min="5922" max="5927" width="2.42578125" style="301" hidden="1" customWidth="1"/>
    <col min="5928" max="5928" width="1.5703125" style="301" hidden="1" customWidth="1"/>
    <col min="5929" max="6144" width="2.5703125" style="301" hidden="1"/>
    <col min="6145" max="6145" width="1.5703125" style="301" hidden="1" customWidth="1"/>
    <col min="6146" max="6146" width="0.85546875" style="301" hidden="1" customWidth="1"/>
    <col min="6147" max="6162" width="2.5703125" style="301" hidden="1" customWidth="1"/>
    <col min="6163" max="6163" width="4" style="301" hidden="1" customWidth="1"/>
    <col min="6164" max="6167" width="2.5703125" style="301" hidden="1" customWidth="1"/>
    <col min="6168" max="6168" width="2.42578125" style="301" hidden="1" customWidth="1"/>
    <col min="6169" max="6172" width="2.5703125" style="301" hidden="1" customWidth="1"/>
    <col min="6173" max="6173" width="2.42578125" style="301" hidden="1" customWidth="1"/>
    <col min="6174" max="6177" width="2.5703125" style="301" hidden="1" customWidth="1"/>
    <col min="6178" max="6183" width="2.42578125" style="301" hidden="1" customWidth="1"/>
    <col min="6184" max="6184" width="1.5703125" style="301" hidden="1" customWidth="1"/>
    <col min="6185" max="6400" width="2.5703125" style="301" hidden="1"/>
    <col min="6401" max="6401" width="1.5703125" style="301" hidden="1" customWidth="1"/>
    <col min="6402" max="6402" width="0.85546875" style="301" hidden="1" customWidth="1"/>
    <col min="6403" max="6418" width="2.5703125" style="301" hidden="1" customWidth="1"/>
    <col min="6419" max="6419" width="4" style="301" hidden="1" customWidth="1"/>
    <col min="6420" max="6423" width="2.5703125" style="301" hidden="1" customWidth="1"/>
    <col min="6424" max="6424" width="2.42578125" style="301" hidden="1" customWidth="1"/>
    <col min="6425" max="6428" width="2.5703125" style="301" hidden="1" customWidth="1"/>
    <col min="6429" max="6429" width="2.42578125" style="301" hidden="1" customWidth="1"/>
    <col min="6430" max="6433" width="2.5703125" style="301" hidden="1" customWidth="1"/>
    <col min="6434" max="6439" width="2.42578125" style="301" hidden="1" customWidth="1"/>
    <col min="6440" max="6440" width="1.5703125" style="301" hidden="1" customWidth="1"/>
    <col min="6441" max="6656" width="2.5703125" style="301" hidden="1"/>
    <col min="6657" max="6657" width="1.5703125" style="301" hidden="1" customWidth="1"/>
    <col min="6658" max="6658" width="0.85546875" style="301" hidden="1" customWidth="1"/>
    <col min="6659" max="6674" width="2.5703125" style="301" hidden="1" customWidth="1"/>
    <col min="6675" max="6675" width="4" style="301" hidden="1" customWidth="1"/>
    <col min="6676" max="6679" width="2.5703125" style="301" hidden="1" customWidth="1"/>
    <col min="6680" max="6680" width="2.42578125" style="301" hidden="1" customWidth="1"/>
    <col min="6681" max="6684" width="2.5703125" style="301" hidden="1" customWidth="1"/>
    <col min="6685" max="6685" width="2.42578125" style="301" hidden="1" customWidth="1"/>
    <col min="6686" max="6689" width="2.5703125" style="301" hidden="1" customWidth="1"/>
    <col min="6690" max="6695" width="2.42578125" style="301" hidden="1" customWidth="1"/>
    <col min="6696" max="6696" width="1.5703125" style="301" hidden="1" customWidth="1"/>
    <col min="6697" max="6912" width="2.5703125" style="301" hidden="1"/>
    <col min="6913" max="6913" width="1.5703125" style="301" hidden="1" customWidth="1"/>
    <col min="6914" max="6914" width="0.85546875" style="301" hidden="1" customWidth="1"/>
    <col min="6915" max="6930" width="2.5703125" style="301" hidden="1" customWidth="1"/>
    <col min="6931" max="6931" width="4" style="301" hidden="1" customWidth="1"/>
    <col min="6932" max="6935" width="2.5703125" style="301" hidden="1" customWidth="1"/>
    <col min="6936" max="6936" width="2.42578125" style="301" hidden="1" customWidth="1"/>
    <col min="6937" max="6940" width="2.5703125" style="301" hidden="1" customWidth="1"/>
    <col min="6941" max="6941" width="2.42578125" style="301" hidden="1" customWidth="1"/>
    <col min="6942" max="6945" width="2.5703125" style="301" hidden="1" customWidth="1"/>
    <col min="6946" max="6951" width="2.42578125" style="301" hidden="1" customWidth="1"/>
    <col min="6952" max="6952" width="1.5703125" style="301" hidden="1" customWidth="1"/>
    <col min="6953" max="7168" width="2.5703125" style="301" hidden="1"/>
    <col min="7169" max="7169" width="1.5703125" style="301" hidden="1" customWidth="1"/>
    <col min="7170" max="7170" width="0.85546875" style="301" hidden="1" customWidth="1"/>
    <col min="7171" max="7186" width="2.5703125" style="301" hidden="1" customWidth="1"/>
    <col min="7187" max="7187" width="4" style="301" hidden="1" customWidth="1"/>
    <col min="7188" max="7191" width="2.5703125" style="301" hidden="1" customWidth="1"/>
    <col min="7192" max="7192" width="2.42578125" style="301" hidden="1" customWidth="1"/>
    <col min="7193" max="7196" width="2.5703125" style="301" hidden="1" customWidth="1"/>
    <col min="7197" max="7197" width="2.42578125" style="301" hidden="1" customWidth="1"/>
    <col min="7198" max="7201" width="2.5703125" style="301" hidden="1" customWidth="1"/>
    <col min="7202" max="7207" width="2.42578125" style="301" hidden="1" customWidth="1"/>
    <col min="7208" max="7208" width="1.5703125" style="301" hidden="1" customWidth="1"/>
    <col min="7209" max="7424" width="2.5703125" style="301" hidden="1"/>
    <col min="7425" max="7425" width="1.5703125" style="301" hidden="1" customWidth="1"/>
    <col min="7426" max="7426" width="0.85546875" style="301" hidden="1" customWidth="1"/>
    <col min="7427" max="7442" width="2.5703125" style="301" hidden="1" customWidth="1"/>
    <col min="7443" max="7443" width="4" style="301" hidden="1" customWidth="1"/>
    <col min="7444" max="7447" width="2.5703125" style="301" hidden="1" customWidth="1"/>
    <col min="7448" max="7448" width="2.42578125" style="301" hidden="1" customWidth="1"/>
    <col min="7449" max="7452" width="2.5703125" style="301" hidden="1" customWidth="1"/>
    <col min="7453" max="7453" width="2.42578125" style="301" hidden="1" customWidth="1"/>
    <col min="7454" max="7457" width="2.5703125" style="301" hidden="1" customWidth="1"/>
    <col min="7458" max="7463" width="2.42578125" style="301" hidden="1" customWidth="1"/>
    <col min="7464" max="7464" width="1.5703125" style="301" hidden="1" customWidth="1"/>
    <col min="7465" max="7680" width="2.5703125" style="301" hidden="1"/>
    <col min="7681" max="7681" width="1.5703125" style="301" hidden="1" customWidth="1"/>
    <col min="7682" max="7682" width="0.85546875" style="301" hidden="1" customWidth="1"/>
    <col min="7683" max="7698" width="2.5703125" style="301" hidden="1" customWidth="1"/>
    <col min="7699" max="7699" width="4" style="301" hidden="1" customWidth="1"/>
    <col min="7700" max="7703" width="2.5703125" style="301" hidden="1" customWidth="1"/>
    <col min="7704" max="7704" width="2.42578125" style="301" hidden="1" customWidth="1"/>
    <col min="7705" max="7708" width="2.5703125" style="301" hidden="1" customWidth="1"/>
    <col min="7709" max="7709" width="2.42578125" style="301" hidden="1" customWidth="1"/>
    <col min="7710" max="7713" width="2.5703125" style="301" hidden="1" customWidth="1"/>
    <col min="7714" max="7719" width="2.42578125" style="301" hidden="1" customWidth="1"/>
    <col min="7720" max="7720" width="1.5703125" style="301" hidden="1" customWidth="1"/>
    <col min="7721" max="7936" width="2.5703125" style="301" hidden="1"/>
    <col min="7937" max="7937" width="1.5703125" style="301" hidden="1" customWidth="1"/>
    <col min="7938" max="7938" width="0.85546875" style="301" hidden="1" customWidth="1"/>
    <col min="7939" max="7954" width="2.5703125" style="301" hidden="1" customWidth="1"/>
    <col min="7955" max="7955" width="4" style="301" hidden="1" customWidth="1"/>
    <col min="7956" max="7959" width="2.5703125" style="301" hidden="1" customWidth="1"/>
    <col min="7960" max="7960" width="2.42578125" style="301" hidden="1" customWidth="1"/>
    <col min="7961" max="7964" width="2.5703125" style="301" hidden="1" customWidth="1"/>
    <col min="7965" max="7965" width="2.42578125" style="301" hidden="1" customWidth="1"/>
    <col min="7966" max="7969" width="2.5703125" style="301" hidden="1" customWidth="1"/>
    <col min="7970" max="7975" width="2.42578125" style="301" hidden="1" customWidth="1"/>
    <col min="7976" max="7976" width="1.5703125" style="301" hidden="1" customWidth="1"/>
    <col min="7977" max="8192" width="2.5703125" style="301" hidden="1"/>
    <col min="8193" max="8193" width="1.5703125" style="301" hidden="1" customWidth="1"/>
    <col min="8194" max="8194" width="0.85546875" style="301" hidden="1" customWidth="1"/>
    <col min="8195" max="8210" width="2.5703125" style="301" hidden="1" customWidth="1"/>
    <col min="8211" max="8211" width="4" style="301" hidden="1" customWidth="1"/>
    <col min="8212" max="8215" width="2.5703125" style="301" hidden="1" customWidth="1"/>
    <col min="8216" max="8216" width="2.42578125" style="301" hidden="1" customWidth="1"/>
    <col min="8217" max="8220" width="2.5703125" style="301" hidden="1" customWidth="1"/>
    <col min="8221" max="8221" width="2.42578125" style="301" hidden="1" customWidth="1"/>
    <col min="8222" max="8225" width="2.5703125" style="301" hidden="1" customWidth="1"/>
    <col min="8226" max="8231" width="2.42578125" style="301" hidden="1" customWidth="1"/>
    <col min="8232" max="8232" width="1.5703125" style="301" hidden="1" customWidth="1"/>
    <col min="8233" max="8448" width="2.5703125" style="301" hidden="1"/>
    <col min="8449" max="8449" width="1.5703125" style="301" hidden="1" customWidth="1"/>
    <col min="8450" max="8450" width="0.85546875" style="301" hidden="1" customWidth="1"/>
    <col min="8451" max="8466" width="2.5703125" style="301" hidden="1" customWidth="1"/>
    <col min="8467" max="8467" width="4" style="301" hidden="1" customWidth="1"/>
    <col min="8468" max="8471" width="2.5703125" style="301" hidden="1" customWidth="1"/>
    <col min="8472" max="8472" width="2.42578125" style="301" hidden="1" customWidth="1"/>
    <col min="8473" max="8476" width="2.5703125" style="301" hidden="1" customWidth="1"/>
    <col min="8477" max="8477" width="2.42578125" style="301" hidden="1" customWidth="1"/>
    <col min="8478" max="8481" width="2.5703125" style="301" hidden="1" customWidth="1"/>
    <col min="8482" max="8487" width="2.42578125" style="301" hidden="1" customWidth="1"/>
    <col min="8488" max="8488" width="1.5703125" style="301" hidden="1" customWidth="1"/>
    <col min="8489" max="8704" width="2.5703125" style="301" hidden="1"/>
    <col min="8705" max="8705" width="1.5703125" style="301" hidden="1" customWidth="1"/>
    <col min="8706" max="8706" width="0.85546875" style="301" hidden="1" customWidth="1"/>
    <col min="8707" max="8722" width="2.5703125" style="301" hidden="1" customWidth="1"/>
    <col min="8723" max="8723" width="4" style="301" hidden="1" customWidth="1"/>
    <col min="8724" max="8727" width="2.5703125" style="301" hidden="1" customWidth="1"/>
    <col min="8728" max="8728" width="2.42578125" style="301" hidden="1" customWidth="1"/>
    <col min="8729" max="8732" width="2.5703125" style="301" hidden="1" customWidth="1"/>
    <col min="8733" max="8733" width="2.42578125" style="301" hidden="1" customWidth="1"/>
    <col min="8734" max="8737" width="2.5703125" style="301" hidden="1" customWidth="1"/>
    <col min="8738" max="8743" width="2.42578125" style="301" hidden="1" customWidth="1"/>
    <col min="8744" max="8744" width="1.5703125" style="301" hidden="1" customWidth="1"/>
    <col min="8745" max="8960" width="2.5703125" style="301" hidden="1"/>
    <col min="8961" max="8961" width="1.5703125" style="301" hidden="1" customWidth="1"/>
    <col min="8962" max="8962" width="0.85546875" style="301" hidden="1" customWidth="1"/>
    <col min="8963" max="8978" width="2.5703125" style="301" hidden="1" customWidth="1"/>
    <col min="8979" max="8979" width="4" style="301" hidden="1" customWidth="1"/>
    <col min="8980" max="8983" width="2.5703125" style="301" hidden="1" customWidth="1"/>
    <col min="8984" max="8984" width="2.42578125" style="301" hidden="1" customWidth="1"/>
    <col min="8985" max="8988" width="2.5703125" style="301" hidden="1" customWidth="1"/>
    <col min="8989" max="8989" width="2.42578125" style="301" hidden="1" customWidth="1"/>
    <col min="8990" max="8993" width="2.5703125" style="301" hidden="1" customWidth="1"/>
    <col min="8994" max="8999" width="2.42578125" style="301" hidden="1" customWidth="1"/>
    <col min="9000" max="9000" width="1.5703125" style="301" hidden="1" customWidth="1"/>
    <col min="9001" max="9216" width="2.5703125" style="301" hidden="1"/>
    <col min="9217" max="9217" width="1.5703125" style="301" hidden="1" customWidth="1"/>
    <col min="9218" max="9218" width="0.85546875" style="301" hidden="1" customWidth="1"/>
    <col min="9219" max="9234" width="2.5703125" style="301" hidden="1" customWidth="1"/>
    <col min="9235" max="9235" width="4" style="301" hidden="1" customWidth="1"/>
    <col min="9236" max="9239" width="2.5703125" style="301" hidden="1" customWidth="1"/>
    <col min="9240" max="9240" width="2.42578125" style="301" hidden="1" customWidth="1"/>
    <col min="9241" max="9244" width="2.5703125" style="301" hidden="1" customWidth="1"/>
    <col min="9245" max="9245" width="2.42578125" style="301" hidden="1" customWidth="1"/>
    <col min="9246" max="9249" width="2.5703125" style="301" hidden="1" customWidth="1"/>
    <col min="9250" max="9255" width="2.42578125" style="301" hidden="1" customWidth="1"/>
    <col min="9256" max="9256" width="1.5703125" style="301" hidden="1" customWidth="1"/>
    <col min="9257" max="9472" width="2.5703125" style="301" hidden="1"/>
    <col min="9473" max="9473" width="1.5703125" style="301" hidden="1" customWidth="1"/>
    <col min="9474" max="9474" width="0.85546875" style="301" hidden="1" customWidth="1"/>
    <col min="9475" max="9490" width="2.5703125" style="301" hidden="1" customWidth="1"/>
    <col min="9491" max="9491" width="4" style="301" hidden="1" customWidth="1"/>
    <col min="9492" max="9495" width="2.5703125" style="301" hidden="1" customWidth="1"/>
    <col min="9496" max="9496" width="2.42578125" style="301" hidden="1" customWidth="1"/>
    <col min="9497" max="9500" width="2.5703125" style="301" hidden="1" customWidth="1"/>
    <col min="9501" max="9501" width="2.42578125" style="301" hidden="1" customWidth="1"/>
    <col min="9502" max="9505" width="2.5703125" style="301" hidden="1" customWidth="1"/>
    <col min="9506" max="9511" width="2.42578125" style="301" hidden="1" customWidth="1"/>
    <col min="9512" max="9512" width="1.5703125" style="301" hidden="1" customWidth="1"/>
    <col min="9513" max="9728" width="2.5703125" style="301" hidden="1"/>
    <col min="9729" max="9729" width="1.5703125" style="301" hidden="1" customWidth="1"/>
    <col min="9730" max="9730" width="0.85546875" style="301" hidden="1" customWidth="1"/>
    <col min="9731" max="9746" width="2.5703125" style="301" hidden="1" customWidth="1"/>
    <col min="9747" max="9747" width="4" style="301" hidden="1" customWidth="1"/>
    <col min="9748" max="9751" width="2.5703125" style="301" hidden="1" customWidth="1"/>
    <col min="9752" max="9752" width="2.42578125" style="301" hidden="1" customWidth="1"/>
    <col min="9753" max="9756" width="2.5703125" style="301" hidden="1" customWidth="1"/>
    <col min="9757" max="9757" width="2.42578125" style="301" hidden="1" customWidth="1"/>
    <col min="9758" max="9761" width="2.5703125" style="301" hidden="1" customWidth="1"/>
    <col min="9762" max="9767" width="2.42578125" style="301" hidden="1" customWidth="1"/>
    <col min="9768" max="9768" width="1.5703125" style="301" hidden="1" customWidth="1"/>
    <col min="9769" max="9984" width="2.5703125" style="301" hidden="1"/>
    <col min="9985" max="9985" width="1.5703125" style="301" hidden="1" customWidth="1"/>
    <col min="9986" max="9986" width="0.85546875" style="301" hidden="1" customWidth="1"/>
    <col min="9987" max="10002" width="2.5703125" style="301" hidden="1" customWidth="1"/>
    <col min="10003" max="10003" width="4" style="301" hidden="1" customWidth="1"/>
    <col min="10004" max="10007" width="2.5703125" style="301" hidden="1" customWidth="1"/>
    <col min="10008" max="10008" width="2.42578125" style="301" hidden="1" customWidth="1"/>
    <col min="10009" max="10012" width="2.5703125" style="301" hidden="1" customWidth="1"/>
    <col min="10013" max="10013" width="2.42578125" style="301" hidden="1" customWidth="1"/>
    <col min="10014" max="10017" width="2.5703125" style="301" hidden="1" customWidth="1"/>
    <col min="10018" max="10023" width="2.42578125" style="301" hidden="1" customWidth="1"/>
    <col min="10024" max="10024" width="1.5703125" style="301" hidden="1" customWidth="1"/>
    <col min="10025" max="10240" width="2.5703125" style="301" hidden="1"/>
    <col min="10241" max="10241" width="1.5703125" style="301" hidden="1" customWidth="1"/>
    <col min="10242" max="10242" width="0.85546875" style="301" hidden="1" customWidth="1"/>
    <col min="10243" max="10258" width="2.5703125" style="301" hidden="1" customWidth="1"/>
    <col min="10259" max="10259" width="4" style="301" hidden="1" customWidth="1"/>
    <col min="10260" max="10263" width="2.5703125" style="301" hidden="1" customWidth="1"/>
    <col min="10264" max="10264" width="2.42578125" style="301" hidden="1" customWidth="1"/>
    <col min="10265" max="10268" width="2.5703125" style="301" hidden="1" customWidth="1"/>
    <col min="10269" max="10269" width="2.42578125" style="301" hidden="1" customWidth="1"/>
    <col min="10270" max="10273" width="2.5703125" style="301" hidden="1" customWidth="1"/>
    <col min="10274" max="10279" width="2.42578125" style="301" hidden="1" customWidth="1"/>
    <col min="10280" max="10280" width="1.5703125" style="301" hidden="1" customWidth="1"/>
    <col min="10281" max="10496" width="2.5703125" style="301" hidden="1"/>
    <col min="10497" max="10497" width="1.5703125" style="301" hidden="1" customWidth="1"/>
    <col min="10498" max="10498" width="0.85546875" style="301" hidden="1" customWidth="1"/>
    <col min="10499" max="10514" width="2.5703125" style="301" hidden="1" customWidth="1"/>
    <col min="10515" max="10515" width="4" style="301" hidden="1" customWidth="1"/>
    <col min="10516" max="10519" width="2.5703125" style="301" hidden="1" customWidth="1"/>
    <col min="10520" max="10520" width="2.42578125" style="301" hidden="1" customWidth="1"/>
    <col min="10521" max="10524" width="2.5703125" style="301" hidden="1" customWidth="1"/>
    <col min="10525" max="10525" width="2.42578125" style="301" hidden="1" customWidth="1"/>
    <col min="10526" max="10529" width="2.5703125" style="301" hidden="1" customWidth="1"/>
    <col min="10530" max="10535" width="2.42578125" style="301" hidden="1" customWidth="1"/>
    <col min="10536" max="10536" width="1.5703125" style="301" hidden="1" customWidth="1"/>
    <col min="10537" max="10752" width="2.5703125" style="301" hidden="1"/>
    <col min="10753" max="10753" width="1.5703125" style="301" hidden="1" customWidth="1"/>
    <col min="10754" max="10754" width="0.85546875" style="301" hidden="1" customWidth="1"/>
    <col min="10755" max="10770" width="2.5703125" style="301" hidden="1" customWidth="1"/>
    <col min="10771" max="10771" width="4" style="301" hidden="1" customWidth="1"/>
    <col min="10772" max="10775" width="2.5703125" style="301" hidden="1" customWidth="1"/>
    <col min="10776" max="10776" width="2.42578125" style="301" hidden="1" customWidth="1"/>
    <col min="10777" max="10780" width="2.5703125" style="301" hidden="1" customWidth="1"/>
    <col min="10781" max="10781" width="2.42578125" style="301" hidden="1" customWidth="1"/>
    <col min="10782" max="10785" width="2.5703125" style="301" hidden="1" customWidth="1"/>
    <col min="10786" max="10791" width="2.42578125" style="301" hidden="1" customWidth="1"/>
    <col min="10792" max="10792" width="1.5703125" style="301" hidden="1" customWidth="1"/>
    <col min="10793" max="11008" width="2.5703125" style="301" hidden="1"/>
    <col min="11009" max="11009" width="1.5703125" style="301" hidden="1" customWidth="1"/>
    <col min="11010" max="11010" width="0.85546875" style="301" hidden="1" customWidth="1"/>
    <col min="11011" max="11026" width="2.5703125" style="301" hidden="1" customWidth="1"/>
    <col min="11027" max="11027" width="4" style="301" hidden="1" customWidth="1"/>
    <col min="11028" max="11031" width="2.5703125" style="301" hidden="1" customWidth="1"/>
    <col min="11032" max="11032" width="2.42578125" style="301" hidden="1" customWidth="1"/>
    <col min="11033" max="11036" width="2.5703125" style="301" hidden="1" customWidth="1"/>
    <col min="11037" max="11037" width="2.42578125" style="301" hidden="1" customWidth="1"/>
    <col min="11038" max="11041" width="2.5703125" style="301" hidden="1" customWidth="1"/>
    <col min="11042" max="11047" width="2.42578125" style="301" hidden="1" customWidth="1"/>
    <col min="11048" max="11048" width="1.5703125" style="301" hidden="1" customWidth="1"/>
    <col min="11049" max="11264" width="2.5703125" style="301" hidden="1"/>
    <col min="11265" max="11265" width="1.5703125" style="301" hidden="1" customWidth="1"/>
    <col min="11266" max="11266" width="0.85546875" style="301" hidden="1" customWidth="1"/>
    <col min="11267" max="11282" width="2.5703125" style="301" hidden="1" customWidth="1"/>
    <col min="11283" max="11283" width="4" style="301" hidden="1" customWidth="1"/>
    <col min="11284" max="11287" width="2.5703125" style="301" hidden="1" customWidth="1"/>
    <col min="11288" max="11288" width="2.42578125" style="301" hidden="1" customWidth="1"/>
    <col min="11289" max="11292" width="2.5703125" style="301" hidden="1" customWidth="1"/>
    <col min="11293" max="11293" width="2.42578125" style="301" hidden="1" customWidth="1"/>
    <col min="11294" max="11297" width="2.5703125" style="301" hidden="1" customWidth="1"/>
    <col min="11298" max="11303" width="2.42578125" style="301" hidden="1" customWidth="1"/>
    <col min="11304" max="11304" width="1.5703125" style="301" hidden="1" customWidth="1"/>
    <col min="11305" max="11520" width="2.5703125" style="301" hidden="1"/>
    <col min="11521" max="11521" width="1.5703125" style="301" hidden="1" customWidth="1"/>
    <col min="11522" max="11522" width="0.85546875" style="301" hidden="1" customWidth="1"/>
    <col min="11523" max="11538" width="2.5703125" style="301" hidden="1" customWidth="1"/>
    <col min="11539" max="11539" width="4" style="301" hidden="1" customWidth="1"/>
    <col min="11540" max="11543" width="2.5703125" style="301" hidden="1" customWidth="1"/>
    <col min="11544" max="11544" width="2.42578125" style="301" hidden="1" customWidth="1"/>
    <col min="11545" max="11548" width="2.5703125" style="301" hidden="1" customWidth="1"/>
    <col min="11549" max="11549" width="2.42578125" style="301" hidden="1" customWidth="1"/>
    <col min="11550" max="11553" width="2.5703125" style="301" hidden="1" customWidth="1"/>
    <col min="11554" max="11559" width="2.42578125" style="301" hidden="1" customWidth="1"/>
    <col min="11560" max="11560" width="1.5703125" style="301" hidden="1" customWidth="1"/>
    <col min="11561" max="11776" width="2.5703125" style="301" hidden="1"/>
    <col min="11777" max="11777" width="1.5703125" style="301" hidden="1" customWidth="1"/>
    <col min="11778" max="11778" width="0.85546875" style="301" hidden="1" customWidth="1"/>
    <col min="11779" max="11794" width="2.5703125" style="301" hidden="1" customWidth="1"/>
    <col min="11795" max="11795" width="4" style="301" hidden="1" customWidth="1"/>
    <col min="11796" max="11799" width="2.5703125" style="301" hidden="1" customWidth="1"/>
    <col min="11800" max="11800" width="2.42578125" style="301" hidden="1" customWidth="1"/>
    <col min="11801" max="11804" width="2.5703125" style="301" hidden="1" customWidth="1"/>
    <col min="11805" max="11805" width="2.42578125" style="301" hidden="1" customWidth="1"/>
    <col min="11806" max="11809" width="2.5703125" style="301" hidden="1" customWidth="1"/>
    <col min="11810" max="11815" width="2.42578125" style="301" hidden="1" customWidth="1"/>
    <col min="11816" max="11816" width="1.5703125" style="301" hidden="1" customWidth="1"/>
    <col min="11817" max="12032" width="2.5703125" style="301" hidden="1"/>
    <col min="12033" max="12033" width="1.5703125" style="301" hidden="1" customWidth="1"/>
    <col min="12034" max="12034" width="0.85546875" style="301" hidden="1" customWidth="1"/>
    <col min="12035" max="12050" width="2.5703125" style="301" hidden="1" customWidth="1"/>
    <col min="12051" max="12051" width="4" style="301" hidden="1" customWidth="1"/>
    <col min="12052" max="12055" width="2.5703125" style="301" hidden="1" customWidth="1"/>
    <col min="12056" max="12056" width="2.42578125" style="301" hidden="1" customWidth="1"/>
    <col min="12057" max="12060" width="2.5703125" style="301" hidden="1" customWidth="1"/>
    <col min="12061" max="12061" width="2.42578125" style="301" hidden="1" customWidth="1"/>
    <col min="12062" max="12065" width="2.5703125" style="301" hidden="1" customWidth="1"/>
    <col min="12066" max="12071" width="2.42578125" style="301" hidden="1" customWidth="1"/>
    <col min="12072" max="12072" width="1.5703125" style="301" hidden="1" customWidth="1"/>
    <col min="12073" max="12288" width="2.5703125" style="301" hidden="1"/>
    <col min="12289" max="12289" width="1.5703125" style="301" hidden="1" customWidth="1"/>
    <col min="12290" max="12290" width="0.85546875" style="301" hidden="1" customWidth="1"/>
    <col min="12291" max="12306" width="2.5703125" style="301" hidden="1" customWidth="1"/>
    <col min="12307" max="12307" width="4" style="301" hidden="1" customWidth="1"/>
    <col min="12308" max="12311" width="2.5703125" style="301" hidden="1" customWidth="1"/>
    <col min="12312" max="12312" width="2.42578125" style="301" hidden="1" customWidth="1"/>
    <col min="12313" max="12316" width="2.5703125" style="301" hidden="1" customWidth="1"/>
    <col min="12317" max="12317" width="2.42578125" style="301" hidden="1" customWidth="1"/>
    <col min="12318" max="12321" width="2.5703125" style="301" hidden="1" customWidth="1"/>
    <col min="12322" max="12327" width="2.42578125" style="301" hidden="1" customWidth="1"/>
    <col min="12328" max="12328" width="1.5703125" style="301" hidden="1" customWidth="1"/>
    <col min="12329" max="12544" width="2.5703125" style="301" hidden="1"/>
    <col min="12545" max="12545" width="1.5703125" style="301" hidden="1" customWidth="1"/>
    <col min="12546" max="12546" width="0.85546875" style="301" hidden="1" customWidth="1"/>
    <col min="12547" max="12562" width="2.5703125" style="301" hidden="1" customWidth="1"/>
    <col min="12563" max="12563" width="4" style="301" hidden="1" customWidth="1"/>
    <col min="12564" max="12567" width="2.5703125" style="301" hidden="1" customWidth="1"/>
    <col min="12568" max="12568" width="2.42578125" style="301" hidden="1" customWidth="1"/>
    <col min="12569" max="12572" width="2.5703125" style="301" hidden="1" customWidth="1"/>
    <col min="12573" max="12573" width="2.42578125" style="301" hidden="1" customWidth="1"/>
    <col min="12574" max="12577" width="2.5703125" style="301" hidden="1" customWidth="1"/>
    <col min="12578" max="12583" width="2.42578125" style="301" hidden="1" customWidth="1"/>
    <col min="12584" max="12584" width="1.5703125" style="301" hidden="1" customWidth="1"/>
    <col min="12585" max="12800" width="2.5703125" style="301" hidden="1"/>
    <col min="12801" max="12801" width="1.5703125" style="301" hidden="1" customWidth="1"/>
    <col min="12802" max="12802" width="0.85546875" style="301" hidden="1" customWidth="1"/>
    <col min="12803" max="12818" width="2.5703125" style="301" hidden="1" customWidth="1"/>
    <col min="12819" max="12819" width="4" style="301" hidden="1" customWidth="1"/>
    <col min="12820" max="12823" width="2.5703125" style="301" hidden="1" customWidth="1"/>
    <col min="12824" max="12824" width="2.42578125" style="301" hidden="1" customWidth="1"/>
    <col min="12825" max="12828" width="2.5703125" style="301" hidden="1" customWidth="1"/>
    <col min="12829" max="12829" width="2.42578125" style="301" hidden="1" customWidth="1"/>
    <col min="12830" max="12833" width="2.5703125" style="301" hidden="1" customWidth="1"/>
    <col min="12834" max="12839" width="2.42578125" style="301" hidden="1" customWidth="1"/>
    <col min="12840" max="12840" width="1.5703125" style="301" hidden="1" customWidth="1"/>
    <col min="12841" max="13056" width="2.5703125" style="301" hidden="1"/>
    <col min="13057" max="13057" width="1.5703125" style="301" hidden="1" customWidth="1"/>
    <col min="13058" max="13058" width="0.85546875" style="301" hidden="1" customWidth="1"/>
    <col min="13059" max="13074" width="2.5703125" style="301" hidden="1" customWidth="1"/>
    <col min="13075" max="13075" width="4" style="301" hidden="1" customWidth="1"/>
    <col min="13076" max="13079" width="2.5703125" style="301" hidden="1" customWidth="1"/>
    <col min="13080" max="13080" width="2.42578125" style="301" hidden="1" customWidth="1"/>
    <col min="13081" max="13084" width="2.5703125" style="301" hidden="1" customWidth="1"/>
    <col min="13085" max="13085" width="2.42578125" style="301" hidden="1" customWidth="1"/>
    <col min="13086" max="13089" width="2.5703125" style="301" hidden="1" customWidth="1"/>
    <col min="13090" max="13095" width="2.42578125" style="301" hidden="1" customWidth="1"/>
    <col min="13096" max="13096" width="1.5703125" style="301" hidden="1" customWidth="1"/>
    <col min="13097" max="13312" width="2.5703125" style="301" hidden="1"/>
    <col min="13313" max="13313" width="1.5703125" style="301" hidden="1" customWidth="1"/>
    <col min="13314" max="13314" width="0.85546875" style="301" hidden="1" customWidth="1"/>
    <col min="13315" max="13330" width="2.5703125" style="301" hidden="1" customWidth="1"/>
    <col min="13331" max="13331" width="4" style="301" hidden="1" customWidth="1"/>
    <col min="13332" max="13335" width="2.5703125" style="301" hidden="1" customWidth="1"/>
    <col min="13336" max="13336" width="2.42578125" style="301" hidden="1" customWidth="1"/>
    <col min="13337" max="13340" width="2.5703125" style="301" hidden="1" customWidth="1"/>
    <col min="13341" max="13341" width="2.42578125" style="301" hidden="1" customWidth="1"/>
    <col min="13342" max="13345" width="2.5703125" style="301" hidden="1" customWidth="1"/>
    <col min="13346" max="13351" width="2.42578125" style="301" hidden="1" customWidth="1"/>
    <col min="13352" max="13352" width="1.5703125" style="301" hidden="1" customWidth="1"/>
    <col min="13353" max="13568" width="2.5703125" style="301" hidden="1"/>
    <col min="13569" max="13569" width="1.5703125" style="301" hidden="1" customWidth="1"/>
    <col min="13570" max="13570" width="0.85546875" style="301" hidden="1" customWidth="1"/>
    <col min="13571" max="13586" width="2.5703125" style="301" hidden="1" customWidth="1"/>
    <col min="13587" max="13587" width="4" style="301" hidden="1" customWidth="1"/>
    <col min="13588" max="13591" width="2.5703125" style="301" hidden="1" customWidth="1"/>
    <col min="13592" max="13592" width="2.42578125" style="301" hidden="1" customWidth="1"/>
    <col min="13593" max="13596" width="2.5703125" style="301" hidden="1" customWidth="1"/>
    <col min="13597" max="13597" width="2.42578125" style="301" hidden="1" customWidth="1"/>
    <col min="13598" max="13601" width="2.5703125" style="301" hidden="1" customWidth="1"/>
    <col min="13602" max="13607" width="2.42578125" style="301" hidden="1" customWidth="1"/>
    <col min="13608" max="13608" width="1.5703125" style="301" hidden="1" customWidth="1"/>
    <col min="13609" max="13824" width="2.5703125" style="301" hidden="1"/>
    <col min="13825" max="13825" width="1.5703125" style="301" hidden="1" customWidth="1"/>
    <col min="13826" max="13826" width="0.85546875" style="301" hidden="1" customWidth="1"/>
    <col min="13827" max="13842" width="2.5703125" style="301" hidden="1" customWidth="1"/>
    <col min="13843" max="13843" width="4" style="301" hidden="1" customWidth="1"/>
    <col min="13844" max="13847" width="2.5703125" style="301" hidden="1" customWidth="1"/>
    <col min="13848" max="13848" width="2.42578125" style="301" hidden="1" customWidth="1"/>
    <col min="13849" max="13852" width="2.5703125" style="301" hidden="1" customWidth="1"/>
    <col min="13853" max="13853" width="2.42578125" style="301" hidden="1" customWidth="1"/>
    <col min="13854" max="13857" width="2.5703125" style="301" hidden="1" customWidth="1"/>
    <col min="13858" max="13863" width="2.42578125" style="301" hidden="1" customWidth="1"/>
    <col min="13864" max="13864" width="1.5703125" style="301" hidden="1" customWidth="1"/>
    <col min="13865" max="14080" width="2.5703125" style="301" hidden="1"/>
    <col min="14081" max="14081" width="1.5703125" style="301" hidden="1" customWidth="1"/>
    <col min="14082" max="14082" width="0.85546875" style="301" hidden="1" customWidth="1"/>
    <col min="14083" max="14098" width="2.5703125" style="301" hidden="1" customWidth="1"/>
    <col min="14099" max="14099" width="4" style="301" hidden="1" customWidth="1"/>
    <col min="14100" max="14103" width="2.5703125" style="301" hidden="1" customWidth="1"/>
    <col min="14104" max="14104" width="2.42578125" style="301" hidden="1" customWidth="1"/>
    <col min="14105" max="14108" width="2.5703125" style="301" hidden="1" customWidth="1"/>
    <col min="14109" max="14109" width="2.42578125" style="301" hidden="1" customWidth="1"/>
    <col min="14110" max="14113" width="2.5703125" style="301" hidden="1" customWidth="1"/>
    <col min="14114" max="14119" width="2.42578125" style="301" hidden="1" customWidth="1"/>
    <col min="14120" max="14120" width="1.5703125" style="301" hidden="1" customWidth="1"/>
    <col min="14121" max="14336" width="2.5703125" style="301" hidden="1"/>
    <col min="14337" max="14337" width="1.5703125" style="301" hidden="1" customWidth="1"/>
    <col min="14338" max="14338" width="0.85546875" style="301" hidden="1" customWidth="1"/>
    <col min="14339" max="14354" width="2.5703125" style="301" hidden="1" customWidth="1"/>
    <col min="14355" max="14355" width="4" style="301" hidden="1" customWidth="1"/>
    <col min="14356" max="14359" width="2.5703125" style="301" hidden="1" customWidth="1"/>
    <col min="14360" max="14360" width="2.42578125" style="301" hidden="1" customWidth="1"/>
    <col min="14361" max="14364" width="2.5703125" style="301" hidden="1" customWidth="1"/>
    <col min="14365" max="14365" width="2.42578125" style="301" hidden="1" customWidth="1"/>
    <col min="14366" max="14369" width="2.5703125" style="301" hidden="1" customWidth="1"/>
    <col min="14370" max="14375" width="2.42578125" style="301" hidden="1" customWidth="1"/>
    <col min="14376" max="14376" width="1.5703125" style="301" hidden="1" customWidth="1"/>
    <col min="14377" max="14592" width="2.5703125" style="301" hidden="1"/>
    <col min="14593" max="14593" width="1.5703125" style="301" hidden="1" customWidth="1"/>
    <col min="14594" max="14594" width="0.85546875" style="301" hidden="1" customWidth="1"/>
    <col min="14595" max="14610" width="2.5703125" style="301" hidden="1" customWidth="1"/>
    <col min="14611" max="14611" width="4" style="301" hidden="1" customWidth="1"/>
    <col min="14612" max="14615" width="2.5703125" style="301" hidden="1" customWidth="1"/>
    <col min="14616" max="14616" width="2.42578125" style="301" hidden="1" customWidth="1"/>
    <col min="14617" max="14620" width="2.5703125" style="301" hidden="1" customWidth="1"/>
    <col min="14621" max="14621" width="2.42578125" style="301" hidden="1" customWidth="1"/>
    <col min="14622" max="14625" width="2.5703125" style="301" hidden="1" customWidth="1"/>
    <col min="14626" max="14631" width="2.42578125" style="301" hidden="1" customWidth="1"/>
    <col min="14632" max="14632" width="1.5703125" style="301" hidden="1" customWidth="1"/>
    <col min="14633" max="14848" width="2.5703125" style="301" hidden="1"/>
    <col min="14849" max="14849" width="1.5703125" style="301" hidden="1" customWidth="1"/>
    <col min="14850" max="14850" width="0.85546875" style="301" hidden="1" customWidth="1"/>
    <col min="14851" max="14866" width="2.5703125" style="301" hidden="1" customWidth="1"/>
    <col min="14867" max="14867" width="4" style="301" hidden="1" customWidth="1"/>
    <col min="14868" max="14871" width="2.5703125" style="301" hidden="1" customWidth="1"/>
    <col min="14872" max="14872" width="2.42578125" style="301" hidden="1" customWidth="1"/>
    <col min="14873" max="14876" width="2.5703125" style="301" hidden="1" customWidth="1"/>
    <col min="14877" max="14877" width="2.42578125" style="301" hidden="1" customWidth="1"/>
    <col min="14878" max="14881" width="2.5703125" style="301" hidden="1" customWidth="1"/>
    <col min="14882" max="14887" width="2.42578125" style="301" hidden="1" customWidth="1"/>
    <col min="14888" max="14888" width="1.5703125" style="301" hidden="1" customWidth="1"/>
    <col min="14889" max="15104" width="2.5703125" style="301" hidden="1"/>
    <col min="15105" max="15105" width="1.5703125" style="301" hidden="1" customWidth="1"/>
    <col min="15106" max="15106" width="0.85546875" style="301" hidden="1" customWidth="1"/>
    <col min="15107" max="15122" width="2.5703125" style="301" hidden="1" customWidth="1"/>
    <col min="15123" max="15123" width="4" style="301" hidden="1" customWidth="1"/>
    <col min="15124" max="15127" width="2.5703125" style="301" hidden="1" customWidth="1"/>
    <col min="15128" max="15128" width="2.42578125" style="301" hidden="1" customWidth="1"/>
    <col min="15129" max="15132" width="2.5703125" style="301" hidden="1" customWidth="1"/>
    <col min="15133" max="15133" width="2.42578125" style="301" hidden="1" customWidth="1"/>
    <col min="15134" max="15137" width="2.5703125" style="301" hidden="1" customWidth="1"/>
    <col min="15138" max="15143" width="2.42578125" style="301" hidden="1" customWidth="1"/>
    <col min="15144" max="15144" width="1.5703125" style="301" hidden="1" customWidth="1"/>
    <col min="15145" max="15360" width="2.5703125" style="301" hidden="1"/>
    <col min="15361" max="15361" width="1.5703125" style="301" hidden="1" customWidth="1"/>
    <col min="15362" max="15362" width="0.85546875" style="301" hidden="1" customWidth="1"/>
    <col min="15363" max="15378" width="2.5703125" style="301" hidden="1" customWidth="1"/>
    <col min="15379" max="15379" width="4" style="301" hidden="1" customWidth="1"/>
    <col min="15380" max="15383" width="2.5703125" style="301" hidden="1" customWidth="1"/>
    <col min="15384" max="15384" width="2.42578125" style="301" hidden="1" customWidth="1"/>
    <col min="15385" max="15388" width="2.5703125" style="301" hidden="1" customWidth="1"/>
    <col min="15389" max="15389" width="2.42578125" style="301" hidden="1" customWidth="1"/>
    <col min="15390" max="15393" width="2.5703125" style="301" hidden="1" customWidth="1"/>
    <col min="15394" max="15399" width="2.42578125" style="301" hidden="1" customWidth="1"/>
    <col min="15400" max="15400" width="1.5703125" style="301" hidden="1" customWidth="1"/>
    <col min="15401" max="15616" width="2.5703125" style="301" hidden="1"/>
    <col min="15617" max="15617" width="1.5703125" style="301" hidden="1" customWidth="1"/>
    <col min="15618" max="15618" width="0.85546875" style="301" hidden="1" customWidth="1"/>
    <col min="15619" max="15634" width="2.5703125" style="301" hidden="1" customWidth="1"/>
    <col min="15635" max="15635" width="4" style="301" hidden="1" customWidth="1"/>
    <col min="15636" max="15639" width="2.5703125" style="301" hidden="1" customWidth="1"/>
    <col min="15640" max="15640" width="2.42578125" style="301" hidden="1" customWidth="1"/>
    <col min="15641" max="15644" width="2.5703125" style="301" hidden="1" customWidth="1"/>
    <col min="15645" max="15645" width="2.42578125" style="301" hidden="1" customWidth="1"/>
    <col min="15646" max="15649" width="2.5703125" style="301" hidden="1" customWidth="1"/>
    <col min="15650" max="15655" width="2.42578125" style="301" hidden="1" customWidth="1"/>
    <col min="15656" max="15656" width="1.5703125" style="301" hidden="1" customWidth="1"/>
    <col min="15657" max="15872" width="2.5703125" style="301" hidden="1"/>
    <col min="15873" max="15873" width="1.5703125" style="301" hidden="1" customWidth="1"/>
    <col min="15874" max="15874" width="0.85546875" style="301" hidden="1" customWidth="1"/>
    <col min="15875" max="15890" width="2.5703125" style="301" hidden="1" customWidth="1"/>
    <col min="15891" max="15891" width="4" style="301" hidden="1" customWidth="1"/>
    <col min="15892" max="15895" width="2.5703125" style="301" hidden="1" customWidth="1"/>
    <col min="15896" max="15896" width="2.42578125" style="301" hidden="1" customWidth="1"/>
    <col min="15897" max="15900" width="2.5703125" style="301" hidden="1" customWidth="1"/>
    <col min="15901" max="15901" width="2.42578125" style="301" hidden="1" customWidth="1"/>
    <col min="15902" max="15905" width="2.5703125" style="301" hidden="1" customWidth="1"/>
    <col min="15906" max="15911" width="2.42578125" style="301" hidden="1" customWidth="1"/>
    <col min="15912" max="15912" width="1.5703125" style="301" hidden="1" customWidth="1"/>
    <col min="15913" max="16128" width="2.5703125" style="301" hidden="1"/>
    <col min="16129" max="16129" width="1.5703125" style="301" hidden="1" customWidth="1"/>
    <col min="16130" max="16130" width="0.85546875" style="301" hidden="1" customWidth="1"/>
    <col min="16131" max="16146" width="2.5703125" style="301" hidden="1" customWidth="1"/>
    <col min="16147" max="16147" width="4" style="301" hidden="1" customWidth="1"/>
    <col min="16148" max="16151" width="2.5703125" style="301" hidden="1" customWidth="1"/>
    <col min="16152" max="16152" width="2.42578125" style="301" hidden="1" customWidth="1"/>
    <col min="16153" max="16156" width="2.5703125" style="301" hidden="1" customWidth="1"/>
    <col min="16157" max="16157" width="2.42578125" style="301" hidden="1" customWidth="1"/>
    <col min="16158" max="16161" width="2.5703125" style="301" hidden="1" customWidth="1"/>
    <col min="16162" max="16167" width="2.42578125" style="301" hidden="1" customWidth="1"/>
    <col min="16168" max="16168" width="1.5703125" style="301" hidden="1" customWidth="1"/>
    <col min="16169" max="16384" width="2.5703125" style="301" hidden="1"/>
  </cols>
  <sheetData>
    <row r="1" spans="1:40" ht="12.75" customHeight="1">
      <c r="A1" s="2446" t="s">
        <v>2500</v>
      </c>
      <c r="B1" s="2446"/>
      <c r="C1" s="2446"/>
      <c r="D1" s="2446"/>
      <c r="E1" s="2446"/>
      <c r="F1" s="2446"/>
      <c r="G1" s="2446"/>
      <c r="H1" s="2446"/>
      <c r="I1" s="2446"/>
      <c r="J1" s="2446"/>
      <c r="K1" s="2446"/>
      <c r="L1" s="2446"/>
      <c r="M1" s="2446"/>
      <c r="N1" s="2446"/>
      <c r="O1" s="2446"/>
      <c r="P1" s="2446"/>
      <c r="Q1" s="2446"/>
      <c r="R1" s="2446"/>
      <c r="S1" s="2446"/>
      <c r="T1" s="2446"/>
      <c r="U1" s="2446"/>
      <c r="V1" s="2446"/>
      <c r="W1" s="2446"/>
      <c r="X1" s="2446"/>
      <c r="Y1" s="2446"/>
      <c r="Z1" s="2446"/>
      <c r="AA1" s="2446"/>
      <c r="AB1" s="2446"/>
      <c r="AC1" s="2446"/>
      <c r="AD1" s="2446"/>
      <c r="AE1" s="2446"/>
      <c r="AF1" s="2446"/>
      <c r="AG1" s="2446"/>
      <c r="AH1" s="2446"/>
      <c r="AI1" s="2446"/>
      <c r="AJ1" s="2446"/>
      <c r="AK1" s="2446"/>
      <c r="AL1" s="2446"/>
      <c r="AM1" s="2446"/>
      <c r="AN1" s="2446"/>
    </row>
    <row r="2" spans="1:40" ht="13.5" thickBot="1">
      <c r="A2" s="2447"/>
      <c r="B2" s="2447"/>
      <c r="C2" s="2447"/>
      <c r="D2" s="2447"/>
      <c r="E2" s="2447"/>
      <c r="F2" s="2447"/>
      <c r="G2" s="2447"/>
      <c r="H2" s="2447"/>
      <c r="I2" s="2447"/>
      <c r="J2" s="2447"/>
      <c r="K2" s="2447"/>
      <c r="L2" s="2447"/>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447"/>
    </row>
    <row r="3" spans="1:40" ht="13.5" thickTop="1">
      <c r="A3" s="301" t="str">
        <f>+A1</f>
        <v>V. BASIS AND CREDITS : 4% FEDERAL AND STATE CREDIT</v>
      </c>
      <c r="C3" s="62"/>
      <c r="D3" s="62"/>
      <c r="E3" s="62"/>
      <c r="F3" s="62"/>
      <c r="G3" s="62"/>
      <c r="H3" s="62"/>
      <c r="I3" s="6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row>
    <row r="4" spans="1:40" ht="12.75">
      <c r="A4" s="303"/>
    </row>
    <row r="5" spans="1:40" ht="12.75">
      <c r="A5" s="303" t="s">
        <v>935</v>
      </c>
      <c r="C5" s="303" t="s">
        <v>269</v>
      </c>
      <c r="F5" s="303"/>
    </row>
    <row r="6" spans="1:40" ht="12.75">
      <c r="A6" s="303"/>
      <c r="C6" s="301" t="s">
        <v>2501</v>
      </c>
    </row>
    <row r="7" spans="1:40" ht="13.15" customHeight="1">
      <c r="B7" s="304"/>
      <c r="C7" s="305"/>
      <c r="D7" s="305"/>
      <c r="E7" s="305"/>
      <c r="F7" s="305"/>
      <c r="G7" s="305"/>
      <c r="H7" s="305"/>
      <c r="I7" s="305"/>
      <c r="J7" s="305"/>
      <c r="K7" s="305"/>
      <c r="L7" s="305"/>
      <c r="M7" s="305"/>
      <c r="N7" s="305"/>
      <c r="O7" s="305"/>
      <c r="P7" s="305"/>
      <c r="Q7" s="305"/>
      <c r="R7" s="305"/>
      <c r="S7" s="305"/>
      <c r="T7" s="2448" t="str">
        <f xml:space="preserve"> IF(T25=100%,'Sources and Basis Breakdown'!G2,'Sources and Basis Breakdown'!F2)</f>
        <v>30% PVC for New Const/
Rehabilitation
NON-DDA/
NON-QCT Building(s)</v>
      </c>
      <c r="U7" s="2448"/>
      <c r="V7" s="2448"/>
      <c r="W7" s="2448"/>
      <c r="X7" s="2448"/>
      <c r="Y7" s="2448" t="str">
        <f>IF(T25=100%," ",'Sources and Basis Breakdown'!G2)</f>
        <v xml:space="preserve"> </v>
      </c>
      <c r="Z7" s="2448"/>
      <c r="AA7" s="2448"/>
      <c r="AB7" s="2448"/>
      <c r="AC7" s="2448"/>
      <c r="AD7" s="2448" t="str">
        <f xml:space="preserve"> IF(T25=100%, 'Sources and Basis Breakdown'!J2,'Sources and Basis Breakdown'!I2)</f>
        <v>30% PVC for Acquisition
NON-DDA/
NON-QCT Building(s)</v>
      </c>
      <c r="AE7" s="2448"/>
      <c r="AF7" s="2448"/>
      <c r="AG7" s="2448"/>
      <c r="AH7" s="2448"/>
      <c r="AI7" s="2448" t="str">
        <f>IF(T25=100%," ",'Sources and Basis Breakdown'!J2)</f>
        <v xml:space="preserve"> </v>
      </c>
      <c r="AJ7" s="2448"/>
      <c r="AK7" s="2448"/>
      <c r="AL7" s="2448"/>
      <c r="AM7" s="2448"/>
    </row>
    <row r="8" spans="1:40" ht="12.75" customHeight="1">
      <c r="B8" s="306"/>
      <c r="T8" s="2448"/>
      <c r="U8" s="2448"/>
      <c r="V8" s="2448"/>
      <c r="W8" s="2448"/>
      <c r="X8" s="2448"/>
      <c r="Y8" s="2448"/>
      <c r="Z8" s="2448"/>
      <c r="AA8" s="2448"/>
      <c r="AB8" s="2448"/>
      <c r="AC8" s="2448"/>
      <c r="AD8" s="2448"/>
      <c r="AE8" s="2448"/>
      <c r="AF8" s="2448"/>
      <c r="AG8" s="2448"/>
      <c r="AH8" s="2448"/>
      <c r="AI8" s="2448"/>
      <c r="AJ8" s="2448"/>
      <c r="AK8" s="2448"/>
      <c r="AL8" s="2448"/>
      <c r="AM8" s="2448"/>
    </row>
    <row r="9" spans="1:40" ht="12.75">
      <c r="B9" s="306"/>
      <c r="T9" s="2448"/>
      <c r="U9" s="2448"/>
      <c r="V9" s="2448"/>
      <c r="W9" s="2448"/>
      <c r="X9" s="2448"/>
      <c r="Y9" s="2448"/>
      <c r="Z9" s="2448"/>
      <c r="AA9" s="2448"/>
      <c r="AB9" s="2448"/>
      <c r="AC9" s="2448"/>
      <c r="AD9" s="2448"/>
      <c r="AE9" s="2448"/>
      <c r="AF9" s="2448"/>
      <c r="AG9" s="2448"/>
      <c r="AH9" s="2448"/>
      <c r="AI9" s="2448"/>
      <c r="AJ9" s="2448"/>
      <c r="AK9" s="2448"/>
      <c r="AL9" s="2448"/>
      <c r="AM9" s="2448"/>
    </row>
    <row r="10" spans="1:40" ht="44.65" customHeight="1">
      <c r="B10" s="307"/>
      <c r="C10" s="308"/>
      <c r="D10" s="308"/>
      <c r="E10" s="308"/>
      <c r="F10" s="308"/>
      <c r="G10" s="308"/>
      <c r="H10" s="308"/>
      <c r="I10" s="308"/>
      <c r="J10" s="308"/>
      <c r="K10" s="308"/>
      <c r="L10" s="308"/>
      <c r="M10" s="308"/>
      <c r="N10" s="308"/>
      <c r="O10" s="308"/>
      <c r="P10" s="308"/>
      <c r="Q10" s="308"/>
      <c r="R10" s="308"/>
      <c r="S10" s="308"/>
      <c r="T10" s="2448"/>
      <c r="U10" s="2448"/>
      <c r="V10" s="2448"/>
      <c r="W10" s="2448"/>
      <c r="X10" s="2448"/>
      <c r="Y10" s="2448"/>
      <c r="Z10" s="2448"/>
      <c r="AA10" s="2448"/>
      <c r="AB10" s="2448"/>
      <c r="AC10" s="2448"/>
      <c r="AD10" s="2448"/>
      <c r="AE10" s="2448"/>
      <c r="AF10" s="2448"/>
      <c r="AG10" s="2448"/>
      <c r="AH10" s="2448"/>
      <c r="AI10" s="2448"/>
      <c r="AJ10" s="2448"/>
      <c r="AK10" s="2448"/>
      <c r="AL10" s="2448"/>
      <c r="AM10" s="2448"/>
    </row>
    <row r="11" spans="1:40" ht="12.75">
      <c r="B11" s="2425" t="s">
        <v>1914</v>
      </c>
      <c r="C11" s="2426"/>
      <c r="D11" s="2426"/>
      <c r="E11" s="2426"/>
      <c r="F11" s="2426"/>
      <c r="G11" s="2426"/>
      <c r="H11" s="2426"/>
      <c r="I11" s="2426"/>
      <c r="J11" s="2426"/>
      <c r="K11" s="2426"/>
      <c r="L11" s="2426"/>
      <c r="M11" s="2426"/>
      <c r="N11" s="2426"/>
      <c r="O11" s="2426"/>
      <c r="P11" s="2426"/>
      <c r="Q11" s="2426"/>
      <c r="R11" s="2426"/>
      <c r="S11" s="2427"/>
      <c r="T11" s="2449">
        <f>IF('Sources and Basis Breakdown'!F107=0,'Sources and Basis Breakdown'!E107,'Sources and Basis Breakdown'!F107)</f>
        <v>44117963</v>
      </c>
      <c r="U11" s="2450"/>
      <c r="V11" s="2450"/>
      <c r="W11" s="2450"/>
      <c r="X11" s="2450"/>
      <c r="Y11" s="2449">
        <f>IF(Y7=" ",0,IF('Sources and Basis Breakdown'!G107+'Sources and Basis Breakdown'!F107='Sources and Basis Breakdown'!E107,'Sources and Basis Breakdown'!G107,0))</f>
        <v>0</v>
      </c>
      <c r="Z11" s="2450"/>
      <c r="AA11" s="2450"/>
      <c r="AB11" s="2450"/>
      <c r="AC11" s="2450"/>
      <c r="AD11" s="2450">
        <f>IF('Sources and Basis Breakdown'!I107=0,'Sources and Basis Breakdown'!H107,'Sources and Basis Breakdown'!I107)</f>
        <v>1150000</v>
      </c>
      <c r="AE11" s="2450"/>
      <c r="AF11" s="2450"/>
      <c r="AG11" s="2450"/>
      <c r="AH11" s="2450"/>
      <c r="AI11" s="2450">
        <f>IF(Y7=" ",0,IF('Sources and Basis Breakdown'!I107+'Sources and Basis Breakdown'!J107='Sources and Basis Breakdown'!H107,'Sources and Basis Breakdown'!J107,0))</f>
        <v>0</v>
      </c>
      <c r="AJ11" s="2450"/>
      <c r="AK11" s="2450"/>
      <c r="AL11" s="2450"/>
      <c r="AM11" s="2450"/>
    </row>
    <row r="12" spans="1:40" ht="12.75">
      <c r="B12" s="2442" t="s">
        <v>2502</v>
      </c>
      <c r="C12" s="1194"/>
      <c r="D12" s="1194"/>
      <c r="E12" s="1194"/>
      <c r="F12" s="1194"/>
      <c r="G12" s="1194"/>
      <c r="H12" s="1194"/>
      <c r="I12" s="1194"/>
      <c r="J12" s="1194"/>
      <c r="K12" s="1194"/>
      <c r="L12" s="1194"/>
      <c r="M12" s="1194"/>
      <c r="N12" s="1194"/>
      <c r="O12" s="1194"/>
      <c r="P12" s="1194"/>
      <c r="Q12" s="1194"/>
      <c r="R12" s="1194"/>
      <c r="S12" s="2443"/>
      <c r="T12" s="2413"/>
      <c r="U12" s="2414"/>
      <c r="V12" s="2414"/>
      <c r="W12" s="2414"/>
      <c r="X12" s="2415"/>
      <c r="Y12" s="2413"/>
      <c r="Z12" s="2414"/>
      <c r="AA12" s="2414"/>
      <c r="AB12" s="2414"/>
      <c r="AC12" s="2415"/>
      <c r="AD12" s="2413"/>
      <c r="AE12" s="2414"/>
      <c r="AF12" s="2414"/>
      <c r="AG12" s="2414"/>
      <c r="AH12" s="2415"/>
      <c r="AI12" s="2413"/>
      <c r="AJ12" s="2414"/>
      <c r="AK12" s="2414"/>
      <c r="AL12" s="2414"/>
      <c r="AM12" s="2415"/>
    </row>
    <row r="13" spans="1:40" ht="12.75">
      <c r="B13" s="334"/>
      <c r="C13" s="2444" t="s">
        <v>2503</v>
      </c>
      <c r="D13" s="2444"/>
      <c r="E13" s="2444"/>
      <c r="F13" s="2444"/>
      <c r="G13" s="2444"/>
      <c r="H13" s="2444"/>
      <c r="I13" s="2444"/>
      <c r="J13" s="2444"/>
      <c r="K13" s="2444"/>
      <c r="L13" s="2444"/>
      <c r="M13" s="2444"/>
      <c r="N13" s="2444"/>
      <c r="O13" s="2444"/>
      <c r="P13" s="2444"/>
      <c r="Q13" s="2444"/>
      <c r="R13" s="2444"/>
      <c r="S13" s="2445"/>
      <c r="T13" s="2451"/>
      <c r="U13" s="2452"/>
      <c r="V13" s="2452"/>
      <c r="W13" s="2452"/>
      <c r="X13" s="2452"/>
      <c r="Y13" s="2451"/>
      <c r="Z13" s="2452"/>
      <c r="AA13" s="2452"/>
      <c r="AB13" s="2452"/>
      <c r="AC13" s="2452"/>
      <c r="AD13" s="2452"/>
      <c r="AE13" s="2452"/>
      <c r="AF13" s="2452"/>
      <c r="AG13" s="2452"/>
      <c r="AH13" s="2452"/>
      <c r="AI13" s="2452"/>
      <c r="AJ13" s="2452"/>
      <c r="AK13" s="2452"/>
      <c r="AL13" s="2452"/>
      <c r="AM13" s="2452"/>
    </row>
    <row r="14" spans="1:40" ht="12.75">
      <c r="B14" s="334"/>
      <c r="C14" s="2444" t="s">
        <v>2504</v>
      </c>
      <c r="D14" s="2444"/>
      <c r="E14" s="2444"/>
      <c r="F14" s="2444"/>
      <c r="G14" s="2444"/>
      <c r="H14" s="2444"/>
      <c r="I14" s="2444"/>
      <c r="J14" s="2444"/>
      <c r="K14" s="2444"/>
      <c r="L14" s="2444"/>
      <c r="M14" s="2444"/>
      <c r="N14" s="2444"/>
      <c r="O14" s="2444"/>
      <c r="P14" s="2444"/>
      <c r="Q14" s="2444"/>
      <c r="R14" s="2444"/>
      <c r="S14" s="2445"/>
      <c r="T14" s="2416"/>
      <c r="U14" s="2417"/>
      <c r="V14" s="2417"/>
      <c r="W14" s="2417"/>
      <c r="X14" s="2417"/>
      <c r="Y14" s="2416"/>
      <c r="Z14" s="2417"/>
      <c r="AA14" s="2417"/>
      <c r="AB14" s="2417"/>
      <c r="AC14" s="2417"/>
      <c r="AD14" s="2417"/>
      <c r="AE14" s="2417"/>
      <c r="AF14" s="2417"/>
      <c r="AG14" s="2417"/>
      <c r="AH14" s="2417"/>
      <c r="AI14" s="2417"/>
      <c r="AJ14" s="2417"/>
      <c r="AK14" s="2417"/>
      <c r="AL14" s="2417"/>
      <c r="AM14" s="2417"/>
    </row>
    <row r="15" spans="1:40" ht="12.75">
      <c r="B15" s="334"/>
      <c r="C15" s="2444" t="s">
        <v>2505</v>
      </c>
      <c r="D15" s="2444"/>
      <c r="E15" s="2444"/>
      <c r="F15" s="2444"/>
      <c r="G15" s="2444"/>
      <c r="H15" s="2444"/>
      <c r="I15" s="2444"/>
      <c r="J15" s="2444"/>
      <c r="K15" s="2444"/>
      <c r="L15" s="2444"/>
      <c r="M15" s="2444"/>
      <c r="N15" s="2444"/>
      <c r="O15" s="2444"/>
      <c r="P15" s="2444"/>
      <c r="Q15" s="2444"/>
      <c r="R15" s="2444"/>
      <c r="S15" s="2445"/>
      <c r="T15" s="2416"/>
      <c r="U15" s="2417"/>
      <c r="V15" s="2417"/>
      <c r="W15" s="2417"/>
      <c r="X15" s="2417"/>
      <c r="Y15" s="2416"/>
      <c r="Z15" s="2417"/>
      <c r="AA15" s="2417"/>
      <c r="AB15" s="2417"/>
      <c r="AC15" s="2417"/>
      <c r="AD15" s="2417"/>
      <c r="AE15" s="2417"/>
      <c r="AF15" s="2417"/>
      <c r="AG15" s="2417"/>
      <c r="AH15" s="2417"/>
      <c r="AI15" s="2417"/>
      <c r="AJ15" s="2417"/>
      <c r="AK15" s="2417"/>
      <c r="AL15" s="2417"/>
      <c r="AM15" s="2417"/>
    </row>
    <row r="16" spans="1:40" ht="12.75">
      <c r="B16" s="334"/>
      <c r="C16" s="2444" t="s">
        <v>2506</v>
      </c>
      <c r="D16" s="2444"/>
      <c r="E16" s="2444"/>
      <c r="F16" s="2444"/>
      <c r="G16" s="2444"/>
      <c r="H16" s="2444"/>
      <c r="I16" s="2444"/>
      <c r="J16" s="2444"/>
      <c r="K16" s="2444"/>
      <c r="L16" s="2444"/>
      <c r="M16" s="2444"/>
      <c r="N16" s="2444"/>
      <c r="O16" s="2444"/>
      <c r="P16" s="2444"/>
      <c r="Q16" s="2444"/>
      <c r="R16" s="2444"/>
      <c r="S16" s="2445"/>
      <c r="T16" s="2416"/>
      <c r="U16" s="2417"/>
      <c r="V16" s="2417"/>
      <c r="W16" s="2417"/>
      <c r="X16" s="2417"/>
      <c r="Y16" s="2416"/>
      <c r="Z16" s="2417"/>
      <c r="AA16" s="2417"/>
      <c r="AB16" s="2417"/>
      <c r="AC16" s="2417"/>
      <c r="AD16" s="2417"/>
      <c r="AE16" s="2417"/>
      <c r="AF16" s="2417"/>
      <c r="AG16" s="2417"/>
      <c r="AH16" s="2417"/>
      <c r="AI16" s="2417"/>
      <c r="AJ16" s="2417"/>
      <c r="AK16" s="2417"/>
      <c r="AL16" s="2417"/>
      <c r="AM16" s="2417"/>
    </row>
    <row r="17" spans="1:40" ht="12.75">
      <c r="B17" s="334"/>
      <c r="C17" s="2444" t="s">
        <v>2507</v>
      </c>
      <c r="D17" s="2444"/>
      <c r="E17" s="2444"/>
      <c r="F17" s="2444"/>
      <c r="G17" s="2444"/>
      <c r="H17" s="2444"/>
      <c r="I17" s="2444"/>
      <c r="J17" s="2444"/>
      <c r="K17" s="2444"/>
      <c r="L17" s="2444"/>
      <c r="M17" s="2444"/>
      <c r="N17" s="2444"/>
      <c r="O17" s="2444"/>
      <c r="P17" s="2444"/>
      <c r="Q17" s="2444"/>
      <c r="R17" s="2444"/>
      <c r="S17" s="2445"/>
      <c r="T17" s="2416"/>
      <c r="U17" s="2417"/>
      <c r="V17" s="2417"/>
      <c r="W17" s="2417"/>
      <c r="X17" s="2417"/>
      <c r="Y17" s="2416"/>
      <c r="Z17" s="2417"/>
      <c r="AA17" s="2417"/>
      <c r="AB17" s="2417"/>
      <c r="AC17" s="2417"/>
      <c r="AD17" s="2417"/>
      <c r="AE17" s="2417"/>
      <c r="AF17" s="2417"/>
      <c r="AG17" s="2417"/>
      <c r="AH17" s="2417"/>
      <c r="AI17" s="2417"/>
      <c r="AJ17" s="2417"/>
      <c r="AK17" s="2417"/>
      <c r="AL17" s="2417"/>
      <c r="AM17" s="2417"/>
    </row>
    <row r="18" spans="1:40" ht="12.75">
      <c r="B18" s="335"/>
      <c r="C18" s="2440" t="s">
        <v>2508</v>
      </c>
      <c r="D18" s="2440"/>
      <c r="E18" s="2440"/>
      <c r="F18" s="2440"/>
      <c r="G18" s="2440"/>
      <c r="H18" s="2440"/>
      <c r="I18" s="2440"/>
      <c r="J18" s="2440"/>
      <c r="K18" s="2440"/>
      <c r="L18" s="2440"/>
      <c r="M18" s="2440"/>
      <c r="N18" s="2440"/>
      <c r="O18" s="2440"/>
      <c r="P18" s="2440"/>
      <c r="Q18" s="2440"/>
      <c r="R18" s="2440"/>
      <c r="S18" s="2441"/>
      <c r="T18" s="2416"/>
      <c r="U18" s="2417"/>
      <c r="V18" s="2417"/>
      <c r="W18" s="2417"/>
      <c r="X18" s="2417"/>
      <c r="Y18" s="2416"/>
      <c r="Z18" s="2417"/>
      <c r="AA18" s="2417"/>
      <c r="AB18" s="2417"/>
      <c r="AC18" s="2417"/>
      <c r="AD18" s="2417"/>
      <c r="AE18" s="2417"/>
      <c r="AF18" s="2417"/>
      <c r="AG18" s="2417"/>
      <c r="AH18" s="2417"/>
      <c r="AI18" s="2417"/>
      <c r="AJ18" s="2417"/>
      <c r="AK18" s="2417"/>
      <c r="AL18" s="2417"/>
      <c r="AM18" s="2417"/>
    </row>
    <row r="19" spans="1:40" ht="12.75">
      <c r="B19" s="335"/>
      <c r="C19" s="2440" t="s">
        <v>2508</v>
      </c>
      <c r="D19" s="2440"/>
      <c r="E19" s="2440"/>
      <c r="F19" s="2440"/>
      <c r="G19" s="2440"/>
      <c r="H19" s="2440"/>
      <c r="I19" s="2440"/>
      <c r="J19" s="2440"/>
      <c r="K19" s="2440"/>
      <c r="L19" s="2440"/>
      <c r="M19" s="2440"/>
      <c r="N19" s="2440"/>
      <c r="O19" s="2440"/>
      <c r="P19" s="2440"/>
      <c r="Q19" s="2440"/>
      <c r="R19" s="2440"/>
      <c r="S19" s="2441"/>
      <c r="T19" s="2416"/>
      <c r="U19" s="2417"/>
      <c r="V19" s="2417"/>
      <c r="W19" s="2417"/>
      <c r="X19" s="2417"/>
      <c r="Y19" s="2416"/>
      <c r="Z19" s="2417"/>
      <c r="AA19" s="2417"/>
      <c r="AB19" s="2417"/>
      <c r="AC19" s="2417"/>
      <c r="AD19" s="2417"/>
      <c r="AE19" s="2417"/>
      <c r="AF19" s="2417"/>
      <c r="AG19" s="2417"/>
      <c r="AH19" s="2417"/>
      <c r="AI19" s="2417"/>
      <c r="AJ19" s="2417"/>
      <c r="AK19" s="2417"/>
      <c r="AL19" s="2417"/>
      <c r="AM19" s="2417"/>
    </row>
    <row r="20" spans="1:40" ht="12.75">
      <c r="B20" s="2425" t="s">
        <v>2509</v>
      </c>
      <c r="C20" s="2426"/>
      <c r="D20" s="2426"/>
      <c r="E20" s="2426"/>
      <c r="F20" s="2426"/>
      <c r="G20" s="2426"/>
      <c r="H20" s="2426"/>
      <c r="I20" s="2426"/>
      <c r="J20" s="2426"/>
      <c r="K20" s="2426"/>
      <c r="L20" s="2426"/>
      <c r="M20" s="2426"/>
      <c r="N20" s="2426"/>
      <c r="O20" s="2426"/>
      <c r="P20" s="2426"/>
      <c r="Q20" s="2426"/>
      <c r="R20" s="2426"/>
      <c r="S20" s="2427"/>
      <c r="T20" s="2418">
        <f>SUM(T13:X19)</f>
        <v>0</v>
      </c>
      <c r="U20" s="2419"/>
      <c r="V20" s="2419"/>
      <c r="W20" s="2419"/>
      <c r="X20" s="2419"/>
      <c r="Y20" s="2418">
        <f>SUM(Y13:AC19)</f>
        <v>0</v>
      </c>
      <c r="Z20" s="2419"/>
      <c r="AA20" s="2419"/>
      <c r="AB20" s="2419"/>
      <c r="AC20" s="2419"/>
      <c r="AD20" s="2420">
        <f>SUM(AD13:AH19)</f>
        <v>0</v>
      </c>
      <c r="AE20" s="2421"/>
      <c r="AF20" s="2421"/>
      <c r="AG20" s="2421"/>
      <c r="AH20" s="2418"/>
      <c r="AI20" s="2420">
        <f>SUM(AI13:AM19)</f>
        <v>0</v>
      </c>
      <c r="AJ20" s="2421"/>
      <c r="AK20" s="2421"/>
      <c r="AL20" s="2421"/>
      <c r="AM20" s="2418"/>
    </row>
    <row r="21" spans="1:40" ht="12.75">
      <c r="B21" s="2425" t="s">
        <v>2510</v>
      </c>
      <c r="C21" s="2426"/>
      <c r="D21" s="2426"/>
      <c r="E21" s="2426"/>
      <c r="F21" s="2426"/>
      <c r="G21" s="2426"/>
      <c r="H21" s="2426"/>
      <c r="I21" s="2426"/>
      <c r="J21" s="2426"/>
      <c r="K21" s="2426"/>
      <c r="L21" s="2426"/>
      <c r="M21" s="2426"/>
      <c r="N21" s="2426"/>
      <c r="O21" s="2426"/>
      <c r="P21" s="2426"/>
      <c r="Q21" s="2426"/>
      <c r="R21" s="2426"/>
      <c r="S21" s="2427"/>
      <c r="T21" s="2416"/>
      <c r="U21" s="2417"/>
      <c r="V21" s="2417"/>
      <c r="W21" s="2417"/>
      <c r="X21" s="2417"/>
      <c r="Y21" s="2416"/>
      <c r="Z21" s="2417"/>
      <c r="AA21" s="2417"/>
      <c r="AB21" s="2417"/>
      <c r="AC21" s="2417"/>
      <c r="AD21" s="2413"/>
      <c r="AE21" s="2414"/>
      <c r="AF21" s="2414"/>
      <c r="AG21" s="2414"/>
      <c r="AH21" s="2415"/>
      <c r="AI21" s="2413"/>
      <c r="AJ21" s="2414"/>
      <c r="AK21" s="2414"/>
      <c r="AL21" s="2414"/>
      <c r="AM21" s="2415"/>
    </row>
    <row r="22" spans="1:40" ht="12.75">
      <c r="B22" s="2425" t="s">
        <v>2511</v>
      </c>
      <c r="C22" s="2426"/>
      <c r="D22" s="2426"/>
      <c r="E22" s="2426"/>
      <c r="F22" s="2426"/>
      <c r="G22" s="2426"/>
      <c r="H22" s="2426"/>
      <c r="I22" s="2426"/>
      <c r="J22" s="2426"/>
      <c r="K22" s="2426"/>
      <c r="L22" s="2426"/>
      <c r="M22" s="2426"/>
      <c r="N22" s="2426"/>
      <c r="O22" s="2426"/>
      <c r="P22" s="2426"/>
      <c r="Q22" s="2426"/>
      <c r="R22" s="2426"/>
      <c r="S22" s="2427"/>
      <c r="T22" s="2453">
        <f>(T20+T21)*-1</f>
        <v>0</v>
      </c>
      <c r="U22" s="2454"/>
      <c r="V22" s="2454"/>
      <c r="W22" s="2454"/>
      <c r="X22" s="2454"/>
      <c r="Y22" s="2453">
        <f>(Y20+Y21)*-1</f>
        <v>0</v>
      </c>
      <c r="Z22" s="2454"/>
      <c r="AA22" s="2454"/>
      <c r="AB22" s="2454"/>
      <c r="AC22" s="2454"/>
      <c r="AD22" s="2455">
        <f>(AD20)*-1</f>
        <v>0</v>
      </c>
      <c r="AE22" s="2456"/>
      <c r="AF22" s="2456"/>
      <c r="AG22" s="2456"/>
      <c r="AH22" s="2453"/>
      <c r="AI22" s="2455">
        <f>(AI20)*-1</f>
        <v>0</v>
      </c>
      <c r="AJ22" s="2456"/>
      <c r="AK22" s="2456"/>
      <c r="AL22" s="2456"/>
      <c r="AM22" s="2453"/>
    </row>
    <row r="23" spans="1:40" ht="12.75">
      <c r="B23" s="2425" t="s">
        <v>2512</v>
      </c>
      <c r="C23" s="2426"/>
      <c r="D23" s="2426"/>
      <c r="E23" s="2426"/>
      <c r="F23" s="2426"/>
      <c r="G23" s="2426"/>
      <c r="H23" s="2426"/>
      <c r="I23" s="2426"/>
      <c r="J23" s="2426"/>
      <c r="K23" s="2426"/>
      <c r="L23" s="2426"/>
      <c r="M23" s="2426"/>
      <c r="N23" s="2426"/>
      <c r="O23" s="2426"/>
      <c r="P23" s="2426"/>
      <c r="Q23" s="2426"/>
      <c r="R23" s="2426"/>
      <c r="S23" s="2427"/>
      <c r="T23" s="2418">
        <f>T11+T22</f>
        <v>44117963</v>
      </c>
      <c r="U23" s="2419"/>
      <c r="V23" s="2419"/>
      <c r="W23" s="2419"/>
      <c r="X23" s="2419"/>
      <c r="Y23" s="2418">
        <f>Y11+Y22</f>
        <v>0</v>
      </c>
      <c r="Z23" s="2419"/>
      <c r="AA23" s="2419"/>
      <c r="AB23" s="2419"/>
      <c r="AC23" s="2419"/>
      <c r="AD23" s="2418">
        <f>AD11+AD22</f>
        <v>1150000</v>
      </c>
      <c r="AE23" s="2419"/>
      <c r="AF23" s="2419"/>
      <c r="AG23" s="2419"/>
      <c r="AH23" s="2419"/>
      <c r="AI23" s="2418">
        <f>AI11+AI22</f>
        <v>0</v>
      </c>
      <c r="AJ23" s="2419"/>
      <c r="AK23" s="2419"/>
      <c r="AL23" s="2419"/>
      <c r="AM23" s="2419"/>
    </row>
    <row r="24" spans="1:40" ht="12.75">
      <c r="B24" s="2425" t="s">
        <v>2513</v>
      </c>
      <c r="C24" s="2426"/>
      <c r="D24" s="2426"/>
      <c r="E24" s="2426"/>
      <c r="F24" s="2426"/>
      <c r="G24" s="2426"/>
      <c r="H24" s="2426"/>
      <c r="I24" s="2426"/>
      <c r="J24" s="2426"/>
      <c r="K24" s="2426"/>
      <c r="L24" s="2426"/>
      <c r="M24" s="2426"/>
      <c r="N24" s="2426"/>
      <c r="O24" s="2426"/>
      <c r="P24" s="2426"/>
      <c r="Q24" s="2426"/>
      <c r="R24" s="2426"/>
      <c r="S24" s="2427"/>
      <c r="T24" s="2420">
        <f>Application!AJ1032</f>
        <v>72302550.299999997</v>
      </c>
      <c r="U24" s="2421"/>
      <c r="V24" s="2421"/>
      <c r="W24" s="2421"/>
      <c r="X24" s="2421"/>
      <c r="Y24" s="2421"/>
      <c r="Z24" s="2421"/>
      <c r="AA24" s="2421"/>
      <c r="AB24" s="2421"/>
      <c r="AC24" s="2421"/>
      <c r="AD24" s="2421"/>
      <c r="AE24" s="2421"/>
      <c r="AF24" s="2421"/>
      <c r="AG24" s="2421"/>
      <c r="AH24" s="2421"/>
      <c r="AI24" s="2421"/>
      <c r="AJ24" s="2421"/>
      <c r="AK24" s="2421"/>
      <c r="AL24" s="2421"/>
      <c r="AM24" s="2418"/>
    </row>
    <row r="25" spans="1:40" ht="12.75">
      <c r="B25" s="2429" t="s">
        <v>2514</v>
      </c>
      <c r="C25" s="2430"/>
      <c r="D25" s="2430"/>
      <c r="E25" s="2430"/>
      <c r="F25" s="2430"/>
      <c r="G25" s="2430"/>
      <c r="H25" s="2430"/>
      <c r="I25" s="2430"/>
      <c r="J25" s="2430"/>
      <c r="K25" s="2430"/>
      <c r="L25" s="2430"/>
      <c r="M25" s="2430"/>
      <c r="N25" s="2430"/>
      <c r="O25" s="2430"/>
      <c r="P25" s="2430"/>
      <c r="Q25" s="2430"/>
      <c r="R25" s="2430"/>
      <c r="S25" s="2431"/>
      <c r="T25" s="2457">
        <f>IF(OR(Application!T195="yes",Application!T194="yes"),1.3,1)</f>
        <v>1</v>
      </c>
      <c r="U25" s="2458"/>
      <c r="V25" s="2458"/>
      <c r="W25" s="2458"/>
      <c r="X25" s="2458"/>
      <c r="Y25" s="2457">
        <v>1</v>
      </c>
      <c r="Z25" s="2458"/>
      <c r="AA25" s="2458"/>
      <c r="AB25" s="2458"/>
      <c r="AC25" s="2458"/>
      <c r="AD25" s="2457">
        <v>1</v>
      </c>
      <c r="AE25" s="2458"/>
      <c r="AF25" s="2458"/>
      <c r="AG25" s="2458"/>
      <c r="AH25" s="2459"/>
      <c r="AI25" s="2457">
        <v>1</v>
      </c>
      <c r="AJ25" s="2458"/>
      <c r="AK25" s="2458"/>
      <c r="AL25" s="2458"/>
      <c r="AM25" s="2459"/>
    </row>
    <row r="26" spans="1:40" ht="12.75">
      <c r="B26" s="2425" t="s">
        <v>2515</v>
      </c>
      <c r="C26" s="2426"/>
      <c r="D26" s="2426"/>
      <c r="E26" s="2426"/>
      <c r="F26" s="2426"/>
      <c r="G26" s="2426"/>
      <c r="H26" s="2426"/>
      <c r="I26" s="2426"/>
      <c r="J26" s="2426"/>
      <c r="K26" s="2426"/>
      <c r="L26" s="2426"/>
      <c r="M26" s="2426"/>
      <c r="N26" s="2426"/>
      <c r="O26" s="2426"/>
      <c r="P26" s="2426"/>
      <c r="Q26" s="2426"/>
      <c r="R26" s="2426"/>
      <c r="S26" s="2427"/>
      <c r="T26" s="2418">
        <f>T23*T25</f>
        <v>44117963</v>
      </c>
      <c r="U26" s="2419"/>
      <c r="V26" s="2419"/>
      <c r="W26" s="2419"/>
      <c r="X26" s="2419"/>
      <c r="Y26" s="2418">
        <f>Y23*Y25</f>
        <v>0</v>
      </c>
      <c r="Z26" s="2419"/>
      <c r="AA26" s="2419"/>
      <c r="AB26" s="2419"/>
      <c r="AC26" s="2419"/>
      <c r="AD26" s="2418">
        <f>AD23*AD25</f>
        <v>1150000</v>
      </c>
      <c r="AE26" s="2419"/>
      <c r="AF26" s="2419"/>
      <c r="AG26" s="2419"/>
      <c r="AH26" s="2419"/>
      <c r="AI26" s="2418">
        <f>AI23*AI25</f>
        <v>0</v>
      </c>
      <c r="AJ26" s="2419"/>
      <c r="AK26" s="2419"/>
      <c r="AL26" s="2419"/>
      <c r="AM26" s="2419"/>
    </row>
    <row r="27" spans="1:40" ht="12.75">
      <c r="A27" s="309"/>
      <c r="B27" s="2432" t="s">
        <v>2516</v>
      </c>
      <c r="C27" s="2433"/>
      <c r="D27" s="2433"/>
      <c r="E27" s="2433"/>
      <c r="F27" s="2433"/>
      <c r="G27" s="2433"/>
      <c r="H27" s="2433"/>
      <c r="I27" s="2433"/>
      <c r="J27" s="2433"/>
      <c r="K27" s="2433"/>
      <c r="L27" s="2433"/>
      <c r="M27" s="2433"/>
      <c r="N27" s="2433"/>
      <c r="O27" s="2433"/>
      <c r="P27" s="2433"/>
      <c r="Q27" s="2433"/>
      <c r="R27" s="2433"/>
      <c r="S27" s="2434"/>
      <c r="T27" s="2438">
        <f>Application!$AG$444</f>
        <v>1</v>
      </c>
      <c r="U27" s="2439"/>
      <c r="V27" s="2439"/>
      <c r="W27" s="2439"/>
      <c r="X27" s="2439"/>
      <c r="Y27" s="2438">
        <f>Application!$AG$444</f>
        <v>1</v>
      </c>
      <c r="Z27" s="2439"/>
      <c r="AA27" s="2439"/>
      <c r="AB27" s="2439"/>
      <c r="AC27" s="2439"/>
      <c r="AD27" s="2438">
        <f>Application!$AG$444</f>
        <v>1</v>
      </c>
      <c r="AE27" s="2439"/>
      <c r="AF27" s="2439"/>
      <c r="AG27" s="2439"/>
      <c r="AH27" s="2439"/>
      <c r="AI27" s="2438">
        <f>Application!$AG$444</f>
        <v>1</v>
      </c>
      <c r="AJ27" s="2439"/>
      <c r="AK27" s="2439"/>
      <c r="AL27" s="2439"/>
      <c r="AM27" s="2439"/>
    </row>
    <row r="28" spans="1:40" ht="12.75" customHeight="1">
      <c r="A28" s="303"/>
      <c r="B28" s="2425" t="s">
        <v>2517</v>
      </c>
      <c r="C28" s="2426"/>
      <c r="D28" s="2426"/>
      <c r="E28" s="2426"/>
      <c r="F28" s="2426"/>
      <c r="G28" s="2426"/>
      <c r="H28" s="2426"/>
      <c r="I28" s="2426"/>
      <c r="J28" s="2426"/>
      <c r="K28" s="2426"/>
      <c r="L28" s="2426"/>
      <c r="M28" s="2426"/>
      <c r="N28" s="2426"/>
      <c r="O28" s="2426"/>
      <c r="P28" s="2426"/>
      <c r="Q28" s="2426"/>
      <c r="R28" s="2426"/>
      <c r="S28" s="2427"/>
      <c r="T28" s="2418">
        <f>IF(ISERROR((T26*T27)),0,(T26*T27))</f>
        <v>44117963</v>
      </c>
      <c r="U28" s="2419"/>
      <c r="V28" s="2419"/>
      <c r="W28" s="2419"/>
      <c r="X28" s="2419"/>
      <c r="Y28" s="2418">
        <f>IF(ISERROR((Y26*Y27)),0,(Y26*Y27))</f>
        <v>0</v>
      </c>
      <c r="Z28" s="2419"/>
      <c r="AA28" s="2419"/>
      <c r="AB28" s="2419"/>
      <c r="AC28" s="2419"/>
      <c r="AD28" s="2418">
        <f>IF(ISERROR((AD26*AD27)),0,(AD26*AD27))</f>
        <v>1150000</v>
      </c>
      <c r="AE28" s="2419"/>
      <c r="AF28" s="2419"/>
      <c r="AG28" s="2419"/>
      <c r="AH28" s="2419"/>
      <c r="AI28" s="2418">
        <f>IF(ISERROR((AI26*AI27)),0,(AI26*AI27))</f>
        <v>0</v>
      </c>
      <c r="AJ28" s="2419"/>
      <c r="AK28" s="2419"/>
      <c r="AL28" s="2419"/>
      <c r="AM28" s="2419"/>
    </row>
    <row r="29" spans="1:40" ht="12.75">
      <c r="B29" s="2425" t="s">
        <v>2518</v>
      </c>
      <c r="C29" s="2426"/>
      <c r="D29" s="2426"/>
      <c r="E29" s="2426"/>
      <c r="F29" s="2426"/>
      <c r="G29" s="2426"/>
      <c r="H29" s="2426"/>
      <c r="I29" s="2426"/>
      <c r="J29" s="2426"/>
      <c r="K29" s="2426"/>
      <c r="L29" s="2426"/>
      <c r="M29" s="2426"/>
      <c r="N29" s="2426"/>
      <c r="O29" s="2426"/>
      <c r="P29" s="2426"/>
      <c r="Q29" s="2426"/>
      <c r="R29" s="2426"/>
      <c r="S29" s="2427"/>
      <c r="T29" s="2420">
        <f>T28+Y28+AD28+AI28</f>
        <v>45267963</v>
      </c>
      <c r="U29" s="2421"/>
      <c r="V29" s="2421"/>
      <c r="W29" s="2421"/>
      <c r="X29" s="2421"/>
      <c r="Y29" s="2421"/>
      <c r="Z29" s="2421"/>
      <c r="AA29" s="2421"/>
      <c r="AB29" s="2421"/>
      <c r="AC29" s="2421"/>
      <c r="AD29" s="2421"/>
      <c r="AE29" s="2421"/>
      <c r="AF29" s="2421"/>
      <c r="AG29" s="2421"/>
      <c r="AH29" s="2421"/>
      <c r="AI29" s="2421"/>
      <c r="AJ29" s="2421"/>
      <c r="AK29" s="2421"/>
      <c r="AL29" s="2421"/>
      <c r="AM29" s="2418"/>
    </row>
    <row r="30" spans="1:40" ht="12.75" customHeight="1">
      <c r="B30" s="2428" t="s">
        <v>2519</v>
      </c>
      <c r="C30" s="2428"/>
      <c r="D30" s="2428"/>
      <c r="E30" s="2428"/>
      <c r="F30" s="2428"/>
      <c r="G30" s="2428"/>
      <c r="H30" s="2428"/>
      <c r="I30" s="2428"/>
      <c r="J30" s="2428"/>
      <c r="K30" s="2428"/>
      <c r="L30" s="2428"/>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row>
    <row r="31" spans="1:40" ht="12.75" customHeight="1">
      <c r="B31" s="2428" t="s">
        <v>2520</v>
      </c>
      <c r="C31" s="2428"/>
      <c r="D31" s="2428"/>
      <c r="E31" s="2428"/>
      <c r="F31" s="2428"/>
      <c r="G31" s="2428"/>
      <c r="H31" s="2428"/>
      <c r="I31" s="2428"/>
      <c r="J31" s="2428"/>
      <c r="K31" s="2428"/>
      <c r="L31" s="2428"/>
      <c r="M31" s="2428"/>
      <c r="N31" s="2428"/>
      <c r="O31" s="2428"/>
      <c r="P31" s="2428"/>
      <c r="Q31" s="2428"/>
      <c r="R31" s="2428"/>
      <c r="S31" s="2428"/>
      <c r="T31" s="2428"/>
      <c r="U31" s="2428"/>
      <c r="V31" s="2428"/>
      <c r="W31" s="2428"/>
      <c r="X31" s="2428"/>
      <c r="Y31" s="2428"/>
      <c r="Z31" s="2428"/>
      <c r="AA31" s="2428"/>
      <c r="AB31" s="2428"/>
      <c r="AC31" s="2428"/>
      <c r="AD31" s="2428"/>
      <c r="AE31" s="2428"/>
      <c r="AF31" s="2428"/>
      <c r="AG31" s="2428"/>
      <c r="AH31" s="2428"/>
      <c r="AI31" s="2428"/>
      <c r="AJ31" s="2428"/>
      <c r="AK31" s="2428"/>
      <c r="AL31" s="2428"/>
      <c r="AM31" s="2428"/>
      <c r="AN31" s="403"/>
    </row>
    <row r="32" spans="1:40" ht="12.75">
      <c r="B32" s="1171"/>
      <c r="C32" s="396" t="s">
        <v>2521</v>
      </c>
      <c r="D32" s="1171"/>
      <c r="E32" s="1171"/>
      <c r="F32" s="1171"/>
      <c r="G32" s="1171"/>
      <c r="H32" s="1171"/>
      <c r="I32" s="1171"/>
      <c r="J32" s="1171"/>
      <c r="K32" s="1171"/>
      <c r="L32" s="1171"/>
      <c r="M32" s="1171"/>
      <c r="N32" s="1171"/>
      <c r="O32" s="1171"/>
      <c r="P32" s="1171"/>
      <c r="Q32" s="1171"/>
      <c r="R32" s="1171"/>
      <c r="S32" s="1171"/>
      <c r="T32" s="1171"/>
      <c r="U32" s="1171"/>
      <c r="V32" s="1171"/>
      <c r="W32" s="1171"/>
      <c r="X32" s="1171"/>
      <c r="Y32" s="1171"/>
      <c r="Z32" s="1171"/>
      <c r="AA32" s="1171"/>
      <c r="AB32" s="1171"/>
      <c r="AC32" s="1171"/>
      <c r="AD32" s="1171"/>
      <c r="AE32" s="1171"/>
      <c r="AF32" s="1171"/>
      <c r="AG32" s="1171"/>
      <c r="AH32" s="1171"/>
      <c r="AI32" s="1171"/>
      <c r="AJ32" s="1171"/>
      <c r="AK32" s="1171"/>
      <c r="AL32" s="1171"/>
      <c r="AM32" s="1171"/>
    </row>
    <row r="33" spans="1:76" ht="12.75"/>
    <row r="34" spans="1:76" ht="12.75">
      <c r="A34" s="303" t="s">
        <v>971</v>
      </c>
      <c r="C34" s="303" t="s">
        <v>278</v>
      </c>
    </row>
    <row r="35" spans="1:76" ht="12.75" customHeight="1">
      <c r="B35" s="304"/>
      <c r="C35" s="305"/>
      <c r="D35" s="305"/>
      <c r="E35" s="305"/>
      <c r="F35" s="305"/>
      <c r="G35" s="305"/>
      <c r="H35" s="305"/>
      <c r="I35" s="305"/>
      <c r="J35" s="305"/>
      <c r="K35" s="305"/>
      <c r="L35" s="305"/>
      <c r="M35" s="305"/>
      <c r="N35" s="305"/>
      <c r="O35" s="305"/>
      <c r="P35" s="305"/>
      <c r="Q35" s="305"/>
      <c r="R35" s="305"/>
      <c r="S35" s="305"/>
      <c r="T35" s="305"/>
      <c r="U35" s="305"/>
      <c r="V35" s="305"/>
      <c r="W35" s="305"/>
      <c r="X35" s="310"/>
      <c r="Y35" s="2448" t="s">
        <v>2522</v>
      </c>
      <c r="Z35" s="2448"/>
      <c r="AA35" s="2448"/>
      <c r="AB35" s="2448"/>
      <c r="AC35" s="2448"/>
      <c r="AD35" s="2471" t="s">
        <v>2523</v>
      </c>
      <c r="AE35" s="2471"/>
      <c r="AF35" s="2471"/>
      <c r="AG35" s="2471"/>
      <c r="AH35" s="2471"/>
    </row>
    <row r="36" spans="1:76" ht="12.75" customHeight="1">
      <c r="B36" s="306"/>
      <c r="X36" s="311"/>
      <c r="Y36" s="2448"/>
      <c r="Z36" s="2448"/>
      <c r="AA36" s="2448"/>
      <c r="AB36" s="2448"/>
      <c r="AC36" s="2448"/>
      <c r="AD36" s="2471"/>
      <c r="AE36" s="2471"/>
      <c r="AF36" s="2471"/>
      <c r="AG36" s="2471"/>
      <c r="AH36" s="2471"/>
    </row>
    <row r="37" spans="1:76" ht="12.75">
      <c r="B37" s="307"/>
      <c r="C37" s="308"/>
      <c r="D37" s="308"/>
      <c r="E37" s="308"/>
      <c r="F37" s="308"/>
      <c r="G37" s="308"/>
      <c r="H37" s="308"/>
      <c r="I37" s="308"/>
      <c r="J37" s="308"/>
      <c r="K37" s="308"/>
      <c r="L37" s="308"/>
      <c r="M37" s="308"/>
      <c r="N37" s="308"/>
      <c r="O37" s="308"/>
      <c r="P37" s="308"/>
      <c r="Q37" s="308"/>
      <c r="R37" s="308"/>
      <c r="S37" s="308"/>
      <c r="T37" s="308"/>
      <c r="U37" s="308"/>
      <c r="V37" s="308"/>
      <c r="W37" s="308"/>
      <c r="X37" s="312"/>
      <c r="Y37" s="2448"/>
      <c r="Z37" s="2448"/>
      <c r="AA37" s="2448"/>
      <c r="AB37" s="2448"/>
      <c r="AC37" s="2448"/>
      <c r="AD37" s="2471"/>
      <c r="AE37" s="2471"/>
      <c r="AF37" s="2471"/>
      <c r="AG37" s="2471"/>
      <c r="AH37" s="2471"/>
    </row>
    <row r="38" spans="1:76" ht="12.75" customHeight="1">
      <c r="A38" s="303"/>
      <c r="B38" s="2425" t="s">
        <v>2517</v>
      </c>
      <c r="C38" s="2426"/>
      <c r="D38" s="2426"/>
      <c r="E38" s="2426"/>
      <c r="F38" s="2426"/>
      <c r="G38" s="2426"/>
      <c r="H38" s="2426"/>
      <c r="I38" s="2426"/>
      <c r="J38" s="2426"/>
      <c r="K38" s="2426"/>
      <c r="L38" s="2426"/>
      <c r="M38" s="2426"/>
      <c r="N38" s="2426"/>
      <c r="O38" s="2426"/>
      <c r="P38" s="2426"/>
      <c r="Q38" s="2426"/>
      <c r="R38" s="2426"/>
      <c r="S38" s="2426"/>
      <c r="T38" s="2426"/>
      <c r="U38" s="2426"/>
      <c r="V38" s="2426"/>
      <c r="W38" s="2426"/>
      <c r="X38" s="2427"/>
      <c r="Y38" s="2419">
        <f>IF(T24&gt;=(T23+Y23+AD23+AI23),T28+Y28,0)</f>
        <v>44117963</v>
      </c>
      <c r="Z38" s="2419"/>
      <c r="AA38" s="2419"/>
      <c r="AB38" s="2419"/>
      <c r="AC38" s="2419"/>
      <c r="AD38" s="2419">
        <f>IF(T24&gt;=(T23+Y23+AD23+AI23),AD28+AI28,0)</f>
        <v>1150000</v>
      </c>
      <c r="AE38" s="2419"/>
      <c r="AF38" s="2419"/>
      <c r="AG38" s="2419"/>
      <c r="AH38" s="2419"/>
    </row>
    <row r="39" spans="1:76" ht="12.75">
      <c r="B39" s="2425" t="s">
        <v>2524</v>
      </c>
      <c r="C39" s="2426"/>
      <c r="D39" s="2426"/>
      <c r="E39" s="2426"/>
      <c r="F39" s="2426"/>
      <c r="G39" s="2426"/>
      <c r="H39" s="2426"/>
      <c r="I39" s="2426"/>
      <c r="J39" s="2426"/>
      <c r="K39" s="2426"/>
      <c r="L39" s="2426"/>
      <c r="M39" s="2426"/>
      <c r="N39" s="2426"/>
      <c r="O39" s="2426"/>
      <c r="P39" s="2426"/>
      <c r="Q39" s="2426"/>
      <c r="R39" s="2426"/>
      <c r="S39" s="2426"/>
      <c r="T39" s="2426"/>
      <c r="U39" s="2426"/>
      <c r="V39" s="2426"/>
      <c r="W39" s="2426"/>
      <c r="X39" s="2427"/>
      <c r="Y39" s="2472">
        <v>0.04</v>
      </c>
      <c r="Z39" s="2472"/>
      <c r="AA39" s="2472"/>
      <c r="AB39" s="2472"/>
      <c r="AC39" s="2472"/>
      <c r="AD39" s="2472">
        <v>0.04</v>
      </c>
      <c r="AE39" s="2472"/>
      <c r="AF39" s="2472"/>
      <c r="AG39" s="2472"/>
      <c r="AH39" s="2472"/>
    </row>
    <row r="40" spans="1:76" ht="12.75" customHeight="1">
      <c r="A40" s="303"/>
      <c r="B40" s="2425" t="s">
        <v>2525</v>
      </c>
      <c r="C40" s="2426"/>
      <c r="D40" s="2426"/>
      <c r="E40" s="2426"/>
      <c r="F40" s="2426"/>
      <c r="G40" s="2426"/>
      <c r="H40" s="2426"/>
      <c r="I40" s="2426"/>
      <c r="J40" s="2426"/>
      <c r="K40" s="2426"/>
      <c r="L40" s="2426"/>
      <c r="M40" s="2426"/>
      <c r="N40" s="2426"/>
      <c r="O40" s="2426"/>
      <c r="P40" s="2426"/>
      <c r="Q40" s="2426"/>
      <c r="R40" s="2426"/>
      <c r="S40" s="2426"/>
      <c r="T40" s="2426"/>
      <c r="U40" s="2426"/>
      <c r="V40" s="2426"/>
      <c r="W40" s="2426"/>
      <c r="X40" s="2427"/>
      <c r="Y40" s="2419">
        <f>ROUND(Y38*Y39,0)</f>
        <v>1764719</v>
      </c>
      <c r="Z40" s="2419"/>
      <c r="AA40" s="2419"/>
      <c r="AB40" s="2419"/>
      <c r="AC40" s="2419"/>
      <c r="AD40" s="2418">
        <f>ROUND(AD38*AD39,0)</f>
        <v>46000</v>
      </c>
      <c r="AE40" s="2419"/>
      <c r="AF40" s="2419"/>
      <c r="AG40" s="2419"/>
      <c r="AH40" s="2419"/>
    </row>
    <row r="41" spans="1:76" ht="12.75">
      <c r="B41" s="2425" t="s">
        <v>2526</v>
      </c>
      <c r="C41" s="2426"/>
      <c r="D41" s="2426"/>
      <c r="E41" s="2426"/>
      <c r="F41" s="2426"/>
      <c r="G41" s="2426"/>
      <c r="H41" s="2426"/>
      <c r="I41" s="2426"/>
      <c r="J41" s="2426"/>
      <c r="K41" s="2426"/>
      <c r="L41" s="2426"/>
      <c r="M41" s="2426"/>
      <c r="N41" s="2426"/>
      <c r="O41" s="2426"/>
      <c r="P41" s="2426"/>
      <c r="Q41" s="2426"/>
      <c r="R41" s="2426"/>
      <c r="S41" s="2426"/>
      <c r="T41" s="2426"/>
      <c r="U41" s="2426"/>
      <c r="V41" s="2426"/>
      <c r="W41" s="2426"/>
      <c r="X41" s="2427"/>
      <c r="Y41" s="2420">
        <f>Y40+AD40</f>
        <v>1810719</v>
      </c>
      <c r="Z41" s="2421"/>
      <c r="AA41" s="2421"/>
      <c r="AB41" s="2421"/>
      <c r="AC41" s="2421"/>
      <c r="AD41" s="2421"/>
      <c r="AE41" s="2421"/>
      <c r="AF41" s="2421"/>
      <c r="AG41" s="2421"/>
      <c r="AH41" s="2418"/>
    </row>
    <row r="42" spans="1:76" ht="12.75" customHeight="1">
      <c r="A42" s="303"/>
      <c r="B42" s="883"/>
      <c r="C42" s="883"/>
      <c r="D42" s="883"/>
      <c r="E42" s="883"/>
      <c r="F42" s="883"/>
      <c r="G42" s="883"/>
      <c r="H42" s="883"/>
      <c r="I42" s="883"/>
      <c r="J42" s="883"/>
      <c r="K42" s="883"/>
      <c r="L42" s="883"/>
      <c r="M42" s="883"/>
      <c r="N42" s="883"/>
      <c r="O42" s="883"/>
      <c r="P42" s="883"/>
      <c r="Q42" s="883"/>
      <c r="R42" s="883"/>
      <c r="S42" s="883"/>
      <c r="T42" s="883"/>
      <c r="U42" s="883"/>
      <c r="V42" s="883"/>
      <c r="W42" s="883"/>
      <c r="X42" s="883"/>
      <c r="Y42" s="883"/>
      <c r="Z42" s="883"/>
      <c r="AA42" s="883"/>
      <c r="AB42" s="883"/>
      <c r="AC42" s="883"/>
      <c r="AD42" s="883"/>
      <c r="AE42" s="883"/>
      <c r="AF42" s="883"/>
      <c r="AG42" s="883"/>
      <c r="AH42" s="883"/>
    </row>
    <row r="43" spans="1:76" ht="12.75">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313"/>
      <c r="AF43" s="313"/>
      <c r="AG43" s="313"/>
      <c r="AH43" s="313"/>
    </row>
    <row r="44" spans="1:76" s="121" customFormat="1" ht="13.5" thickBot="1">
      <c r="A44" s="2423" t="s">
        <v>2527</v>
      </c>
      <c r="B44" s="2423"/>
      <c r="C44" s="2423"/>
      <c r="D44" s="2423"/>
      <c r="E44" s="2423"/>
      <c r="F44" s="2423"/>
      <c r="G44" s="2423"/>
      <c r="H44" s="2423"/>
      <c r="I44" s="2423"/>
      <c r="J44" s="2423"/>
      <c r="K44" s="2423"/>
      <c r="L44" s="2423"/>
      <c r="M44" s="2423"/>
      <c r="N44" s="2423"/>
      <c r="O44" s="2423"/>
      <c r="P44" s="2423"/>
      <c r="Q44" s="2423"/>
      <c r="R44" s="2423"/>
      <c r="S44" s="2423"/>
      <c r="T44" s="2423"/>
      <c r="U44" s="2423"/>
      <c r="V44" s="2423"/>
      <c r="W44" s="2423"/>
      <c r="X44" s="2423"/>
      <c r="Y44" s="2423"/>
      <c r="Z44" s="2423"/>
      <c r="AA44" s="2423"/>
      <c r="AB44" s="2423"/>
      <c r="AC44" s="2423"/>
      <c r="AD44" s="2423"/>
      <c r="AE44" s="2423"/>
      <c r="AF44" s="2423"/>
      <c r="AG44" s="2423"/>
      <c r="AH44" s="2423"/>
      <c r="AI44" s="2423"/>
      <c r="AJ44" s="2423"/>
      <c r="AK44" s="2423"/>
      <c r="AL44" s="2423"/>
      <c r="AM44" s="2423"/>
      <c r="AN44" s="2423"/>
      <c r="AO44" s="2423"/>
      <c r="AP44" s="2423"/>
      <c r="AQ44" s="2423"/>
      <c r="AR44" s="2423"/>
      <c r="AS44" s="2423"/>
      <c r="AT44" s="2423"/>
      <c r="AU44" s="2423"/>
      <c r="AV44" s="2423"/>
      <c r="AW44" s="2423"/>
      <c r="AX44" s="2423"/>
      <c r="AY44" s="2423"/>
      <c r="AZ44" s="2423"/>
      <c r="BA44" s="2423"/>
      <c r="BB44" s="2423"/>
      <c r="BC44" s="2423"/>
      <c r="BD44" s="2423"/>
      <c r="BE44" s="2423"/>
      <c r="BF44" s="2423"/>
      <c r="BG44" s="2423"/>
      <c r="BH44" s="2423"/>
      <c r="BI44" s="2423"/>
      <c r="BJ44" s="2423"/>
      <c r="BK44" s="2423"/>
      <c r="BL44" s="2423"/>
      <c r="BM44" s="2423"/>
      <c r="BN44" s="2423"/>
      <c r="BO44" s="2423"/>
      <c r="BP44" s="2423"/>
      <c r="BQ44" s="2423"/>
      <c r="BR44" s="2423"/>
      <c r="BS44" s="2423"/>
      <c r="BT44" s="2423"/>
      <c r="BU44" s="2423"/>
      <c r="BV44" s="2423"/>
      <c r="BW44" s="2423"/>
      <c r="BX44" s="2423"/>
    </row>
    <row r="45" spans="1:76" s="121" customFormat="1" ht="12.75" customHeight="1" thickTop="1"/>
    <row r="46" spans="1:76" ht="12.75">
      <c r="A46" s="303" t="s">
        <v>1047</v>
      </c>
      <c r="C46" s="303" t="s">
        <v>281</v>
      </c>
    </row>
    <row r="47" spans="1:76" ht="12.75">
      <c r="D47" s="303" t="s">
        <v>2528</v>
      </c>
      <c r="AB47" s="2435">
        <f>'Sources and Uses Budget'!B105-'Sources and Uses Budget'!B15</f>
        <v>50985891</v>
      </c>
      <c r="AC47" s="2436"/>
      <c r="AD47" s="2436"/>
      <c r="AE47" s="2436"/>
      <c r="AF47" s="2437"/>
    </row>
    <row r="48" spans="1:76" ht="12.75" customHeight="1">
      <c r="D48" s="303" t="s">
        <v>174</v>
      </c>
      <c r="AB48" s="2435">
        <f>Application!AO649-MIN('Sources and Uses Budget'!B15,Application!AG394)</f>
        <v>29291318</v>
      </c>
      <c r="AC48" s="2436"/>
      <c r="AD48" s="2436"/>
      <c r="AE48" s="2436"/>
      <c r="AF48" s="2437"/>
    </row>
    <row r="49" spans="1:76" ht="12.75">
      <c r="D49" s="303" t="s">
        <v>2529</v>
      </c>
      <c r="AB49" s="2435">
        <f>AB47-AB48</f>
        <v>21694573</v>
      </c>
      <c r="AC49" s="2436"/>
      <c r="AD49" s="2436"/>
      <c r="AE49" s="2436"/>
      <c r="AF49" s="2437"/>
    </row>
    <row r="50" spans="1:76" ht="12.75">
      <c r="D50" s="303" t="s">
        <v>2530</v>
      </c>
      <c r="AA50" s="314"/>
      <c r="AB50" s="2464">
        <f>(16475891/Y41)/10</f>
        <v>0.90990877104619761</v>
      </c>
      <c r="AC50" s="2465"/>
      <c r="AD50" s="2465"/>
      <c r="AE50" s="2465"/>
      <c r="AF50" s="2466"/>
    </row>
    <row r="51" spans="1:76" s="315" customFormat="1" ht="15" customHeight="1">
      <c r="A51" s="301"/>
      <c r="B51" s="301"/>
      <c r="C51" s="301"/>
      <c r="D51" s="301"/>
      <c r="E51" s="2467" t="s">
        <v>2531</v>
      </c>
      <c r="F51" s="2467"/>
      <c r="G51" s="2467"/>
      <c r="H51" s="2467"/>
      <c r="I51" s="2467"/>
      <c r="J51" s="2467"/>
      <c r="K51" s="2467"/>
      <c r="L51" s="2467"/>
      <c r="M51" s="2467"/>
      <c r="N51" s="2467"/>
      <c r="O51" s="2467"/>
      <c r="P51" s="2467"/>
      <c r="Q51" s="2467"/>
      <c r="R51" s="2467"/>
      <c r="S51" s="2467"/>
      <c r="T51" s="2467"/>
      <c r="U51" s="2467"/>
      <c r="V51" s="2467"/>
      <c r="W51" s="2467"/>
      <c r="X51" s="2467"/>
      <c r="Y51" s="2467"/>
      <c r="Z51" s="2467"/>
      <c r="AA51" s="1083"/>
      <c r="AB51" s="1083"/>
      <c r="AC51" s="1083"/>
      <c r="AD51" s="1083"/>
      <c r="AE51" s="1083"/>
      <c r="AF51" s="1083"/>
      <c r="AG51" s="301"/>
      <c r="AH51" s="301"/>
      <c r="AI51" s="301"/>
      <c r="AJ51" s="301"/>
      <c r="AK51" s="301"/>
      <c r="AL51" s="301"/>
      <c r="AM51" s="301"/>
      <c r="AN51" s="301"/>
    </row>
    <row r="52" spans="1:76" s="315" customFormat="1" ht="12" customHeight="1">
      <c r="A52" s="301"/>
      <c r="B52" s="301"/>
      <c r="C52" s="301"/>
      <c r="D52" s="301"/>
      <c r="E52" s="2467"/>
      <c r="F52" s="2467"/>
      <c r="G52" s="2467"/>
      <c r="H52" s="2467"/>
      <c r="I52" s="2467"/>
      <c r="J52" s="2467"/>
      <c r="K52" s="2467"/>
      <c r="L52" s="2467"/>
      <c r="M52" s="2467"/>
      <c r="N52" s="2467"/>
      <c r="O52" s="2467"/>
      <c r="P52" s="2467"/>
      <c r="Q52" s="2467"/>
      <c r="R52" s="2467"/>
      <c r="S52" s="2467"/>
      <c r="T52" s="2467"/>
      <c r="U52" s="2467"/>
      <c r="V52" s="2467"/>
      <c r="W52" s="2467"/>
      <c r="X52" s="2467"/>
      <c r="Y52" s="2467"/>
      <c r="Z52" s="2467"/>
      <c r="AA52" s="316"/>
      <c r="AB52" s="316"/>
      <c r="AC52" s="316"/>
      <c r="AD52" s="316"/>
      <c r="AE52" s="316"/>
      <c r="AF52" s="316"/>
      <c r="AG52" s="317"/>
      <c r="AH52" s="301"/>
      <c r="AI52" s="301"/>
      <c r="AJ52" s="301"/>
      <c r="AK52" s="301"/>
      <c r="AL52" s="301"/>
      <c r="AM52" s="301"/>
      <c r="AN52" s="301"/>
    </row>
    <row r="53" spans="1:76" ht="12" customHeight="1">
      <c r="E53" s="1083"/>
      <c r="F53" s="1083"/>
      <c r="G53" s="1083"/>
      <c r="H53" s="1083"/>
      <c r="I53" s="1083"/>
      <c r="J53" s="1083"/>
      <c r="K53" s="1083"/>
      <c r="L53" s="1083"/>
      <c r="M53" s="1083"/>
      <c r="N53" s="1083"/>
      <c r="O53" s="1083"/>
      <c r="P53" s="1083"/>
      <c r="Q53" s="1083"/>
      <c r="R53" s="1083"/>
      <c r="S53" s="1083"/>
      <c r="T53" s="1083"/>
      <c r="U53" s="1083"/>
      <c r="V53" s="1083"/>
      <c r="W53" s="1083"/>
      <c r="X53" s="1083"/>
      <c r="Y53" s="1083"/>
      <c r="Z53" s="1083"/>
    </row>
    <row r="54" spans="1:76" ht="15" customHeight="1">
      <c r="D54" s="303" t="s">
        <v>2532</v>
      </c>
      <c r="AB54" s="2435">
        <f>ROUND(IF(ISERROR((AB49/AB50)),0,(AB49/AB50)),0)</f>
        <v>23842580</v>
      </c>
      <c r="AC54" s="2436"/>
      <c r="AD54" s="2436"/>
      <c r="AE54" s="2436"/>
      <c r="AF54" s="2437"/>
    </row>
    <row r="55" spans="1:76" ht="12.75" customHeight="1">
      <c r="D55" s="303" t="s">
        <v>2533</v>
      </c>
      <c r="AB55" s="2435">
        <f>(AB54/10)</f>
        <v>2384258</v>
      </c>
      <c r="AC55" s="2436"/>
      <c r="AD55" s="2436"/>
      <c r="AE55" s="2436"/>
      <c r="AF55" s="2437"/>
    </row>
    <row r="56" spans="1:76" ht="12.75">
      <c r="D56" s="303" t="s">
        <v>2534</v>
      </c>
      <c r="AB56" s="2468">
        <f>(IF((Y41&lt;AB55),Y41,AB55))</f>
        <v>1810719</v>
      </c>
      <c r="AC56" s="2469"/>
      <c r="AD56" s="2469"/>
      <c r="AE56" s="2469"/>
      <c r="AF56" s="2470"/>
    </row>
    <row r="57" spans="1:76" ht="12.75">
      <c r="D57" s="303" t="s">
        <v>2535</v>
      </c>
      <c r="AB57" s="2435">
        <f>ROUND((10*AB56*AB50),0)</f>
        <v>16475891</v>
      </c>
      <c r="AC57" s="2436"/>
      <c r="AD57" s="2436"/>
      <c r="AE57" s="2436"/>
      <c r="AF57" s="2437"/>
    </row>
    <row r="58" spans="1:76" ht="12.75">
      <c r="D58" s="303"/>
      <c r="AB58" s="321"/>
      <c r="AC58" s="321"/>
      <c r="AD58" s="321"/>
      <c r="AE58" s="321"/>
      <c r="AF58" s="321"/>
    </row>
    <row r="59" spans="1:76" ht="12.75" customHeight="1">
      <c r="D59" s="303" t="s">
        <v>2536</v>
      </c>
      <c r="AB59" s="2460">
        <f>AB49-AB57</f>
        <v>5218682</v>
      </c>
      <c r="AC59" s="2460"/>
      <c r="AD59" s="2460"/>
      <c r="AE59" s="2460"/>
      <c r="AF59" s="2460"/>
    </row>
    <row r="60" spans="1:76" ht="12.75" customHeight="1">
      <c r="D60" s="303"/>
      <c r="AB60" s="321"/>
      <c r="AC60" s="321"/>
      <c r="AD60" s="321"/>
      <c r="AE60" s="321"/>
      <c r="AF60" s="321"/>
    </row>
    <row r="61" spans="1:76" s="121" customFormat="1" ht="13.5" thickBot="1">
      <c r="A61" s="2423" t="str">
        <f>IF(Application!AP204="yes","Farmworker State Credit", "State Credit" )</f>
        <v>State Credit</v>
      </c>
      <c r="B61" s="2423"/>
      <c r="C61" s="2423"/>
      <c r="D61" s="2423"/>
      <c r="E61" s="2423"/>
      <c r="F61" s="2423"/>
      <c r="G61" s="2423"/>
      <c r="H61" s="2423"/>
      <c r="I61" s="2423"/>
      <c r="J61" s="2423"/>
      <c r="K61" s="2423"/>
      <c r="L61" s="2423"/>
      <c r="M61" s="2423"/>
      <c r="N61" s="2423"/>
      <c r="O61" s="2423"/>
      <c r="P61" s="2423"/>
      <c r="Q61" s="2423"/>
      <c r="R61" s="2423"/>
      <c r="S61" s="2423"/>
      <c r="T61" s="2423"/>
      <c r="U61" s="2423"/>
      <c r="V61" s="2423"/>
      <c r="W61" s="2423"/>
      <c r="X61" s="2423"/>
      <c r="Y61" s="2423"/>
      <c r="Z61" s="2423"/>
      <c r="AA61" s="2423"/>
      <c r="AB61" s="2423"/>
      <c r="AC61" s="2423"/>
      <c r="AD61" s="2423"/>
      <c r="AE61" s="2423"/>
      <c r="AF61" s="2423"/>
      <c r="AG61" s="2423"/>
      <c r="AH61" s="2423"/>
      <c r="AI61" s="2423"/>
      <c r="AJ61" s="2423"/>
      <c r="AK61" s="2423"/>
      <c r="AL61" s="2423"/>
      <c r="AM61" s="2423"/>
      <c r="AN61" s="2423"/>
      <c r="AO61" s="2423"/>
      <c r="AP61" s="2423"/>
      <c r="AQ61" s="2423"/>
      <c r="AR61" s="2423"/>
      <c r="AS61" s="2423"/>
      <c r="AT61" s="2423"/>
      <c r="AU61" s="2423"/>
      <c r="AV61" s="2423"/>
      <c r="AW61" s="2423"/>
      <c r="AX61" s="2423"/>
      <c r="AY61" s="2423"/>
      <c r="AZ61" s="2423"/>
      <c r="BA61" s="2423"/>
      <c r="BB61" s="2423"/>
      <c r="BC61" s="2423"/>
      <c r="BD61" s="2423"/>
      <c r="BE61" s="2423"/>
      <c r="BF61" s="2423"/>
      <c r="BG61" s="2423"/>
      <c r="BH61" s="2423"/>
      <c r="BI61" s="2423"/>
      <c r="BJ61" s="2423"/>
      <c r="BK61" s="2423"/>
      <c r="BL61" s="2423"/>
      <c r="BM61" s="2423"/>
      <c r="BN61" s="2423"/>
      <c r="BO61" s="2423"/>
      <c r="BP61" s="2423"/>
      <c r="BQ61" s="2423"/>
      <c r="BR61" s="2423"/>
      <c r="BS61" s="2423"/>
      <c r="BT61" s="2423"/>
      <c r="BU61" s="2423"/>
      <c r="BV61" s="2423"/>
      <c r="BW61" s="2423"/>
      <c r="BX61" s="2423"/>
    </row>
    <row r="62" spans="1:76" s="121" customFormat="1" ht="12.75" customHeight="1" thickTop="1"/>
    <row r="63" spans="1:76" ht="12.75">
      <c r="A63" s="303" t="s">
        <v>1066</v>
      </c>
      <c r="C63" s="122" t="s">
        <v>2537</v>
      </c>
      <c r="Y63" s="2461" t="s">
        <v>2538</v>
      </c>
      <c r="Z63" s="2461"/>
      <c r="AA63" s="2461"/>
      <c r="AB63" s="2461"/>
      <c r="AC63" s="2461"/>
      <c r="AD63" s="2461" t="s">
        <v>2523</v>
      </c>
      <c r="AE63" s="2461"/>
      <c r="AF63" s="2461"/>
      <c r="AG63" s="2461"/>
      <c r="AH63" s="2461"/>
    </row>
    <row r="64" spans="1:76" ht="12.75">
      <c r="C64" s="303"/>
      <c r="D64" s="1079" t="s">
        <v>2539</v>
      </c>
      <c r="E64" s="318"/>
      <c r="F64" s="318"/>
      <c r="G64" s="318"/>
      <c r="H64" s="318"/>
      <c r="I64" s="318"/>
      <c r="J64" s="318"/>
      <c r="K64" s="318"/>
      <c r="L64" s="318"/>
      <c r="M64" s="318"/>
      <c r="N64" s="318"/>
      <c r="O64" s="318"/>
      <c r="P64" s="318"/>
      <c r="Q64" s="318"/>
      <c r="R64" s="318"/>
      <c r="S64" s="318"/>
      <c r="T64" s="318"/>
      <c r="U64" s="318"/>
      <c r="V64" s="318"/>
      <c r="W64" s="318"/>
      <c r="X64" s="318"/>
      <c r="Y64" s="2420">
        <f>IF(Application!Z204="(select)",0,((T23*T27)+Y28))</f>
        <v>44117963</v>
      </c>
      <c r="Z64" s="2462"/>
      <c r="AA64" s="2462"/>
      <c r="AB64" s="2462"/>
      <c r="AC64" s="2463"/>
      <c r="AD64" s="2420">
        <f>IF(AND(Application!AP204="yes",Application!M357="yes"),AD28+AI28,0)</f>
        <v>0</v>
      </c>
      <c r="AE64" s="2462"/>
      <c r="AF64" s="2462"/>
      <c r="AG64" s="2462"/>
      <c r="AH64" s="2463"/>
    </row>
    <row r="65" spans="1:36" ht="15" customHeight="1">
      <c r="C65" s="303"/>
      <c r="E65" s="958" t="s">
        <v>2540</v>
      </c>
      <c r="F65" s="340"/>
      <c r="G65" s="340"/>
      <c r="H65" s="340"/>
      <c r="I65" s="340"/>
      <c r="J65" s="340"/>
      <c r="K65" s="340"/>
      <c r="L65" s="340"/>
      <c r="M65" s="340"/>
      <c r="N65" s="340"/>
      <c r="O65" s="340"/>
      <c r="P65" s="340"/>
      <c r="Q65" s="340"/>
      <c r="R65" s="340"/>
      <c r="S65" s="340"/>
      <c r="T65" s="340"/>
      <c r="U65" s="340"/>
      <c r="V65" s="340"/>
      <c r="W65" s="340"/>
      <c r="X65" s="340"/>
      <c r="Y65" s="340"/>
      <c r="Z65" s="340"/>
      <c r="AA65" s="340"/>
      <c r="AB65" s="340"/>
      <c r="AC65" s="340"/>
      <c r="AD65" s="340"/>
      <c r="AE65" s="340"/>
      <c r="AF65" s="340"/>
      <c r="AG65" s="340"/>
      <c r="AH65" s="340"/>
      <c r="AI65" s="340"/>
      <c r="AJ65" s="340"/>
    </row>
    <row r="66" spans="1:36" ht="15" customHeight="1">
      <c r="C66" s="303"/>
      <c r="E66" s="958" t="s">
        <v>2541</v>
      </c>
      <c r="F66" s="340"/>
      <c r="G66" s="340"/>
      <c r="H66" s="340"/>
      <c r="I66" s="340"/>
      <c r="J66" s="340"/>
      <c r="K66" s="340"/>
      <c r="L66" s="340"/>
      <c r="M66" s="340"/>
      <c r="N66" s="340"/>
      <c r="O66" s="340"/>
      <c r="P66" s="340"/>
      <c r="Q66" s="340"/>
      <c r="R66" s="340"/>
      <c r="S66" s="340"/>
      <c r="T66" s="340"/>
      <c r="U66" s="340"/>
      <c r="V66" s="340"/>
      <c r="W66" s="340"/>
      <c r="X66" s="340"/>
      <c r="Y66" s="340"/>
      <c r="Z66" s="340"/>
      <c r="AA66" s="340"/>
      <c r="AB66" s="340"/>
      <c r="AC66" s="340"/>
      <c r="AD66" s="340"/>
      <c r="AE66" s="340"/>
      <c r="AF66" s="340"/>
      <c r="AG66" s="340"/>
      <c r="AH66" s="340"/>
      <c r="AI66" s="340"/>
      <c r="AJ66" s="340"/>
    </row>
    <row r="67" spans="1:36" ht="12.75">
      <c r="C67" s="303"/>
      <c r="D67" s="303" t="s">
        <v>2542</v>
      </c>
      <c r="E67" s="319"/>
      <c r="F67" s="319"/>
      <c r="G67" s="319"/>
      <c r="H67" s="319"/>
      <c r="I67" s="319"/>
      <c r="J67" s="319"/>
      <c r="K67" s="319"/>
      <c r="L67" s="319"/>
      <c r="M67" s="319"/>
      <c r="N67" s="319"/>
      <c r="O67" s="319"/>
      <c r="P67" s="319"/>
      <c r="Q67" s="319"/>
      <c r="R67" s="319"/>
      <c r="S67" s="319"/>
      <c r="T67" s="319"/>
      <c r="U67" s="319"/>
      <c r="V67" s="319"/>
      <c r="W67" s="319"/>
      <c r="X67" s="319"/>
      <c r="Y67" s="2478">
        <f>IF(Application!AP204="yes",0.75,IF(Application!Z203="15% set-aside",0.13,IF(Application!Z203="15% set-aside with qualifying low value rehab",0.95,0.3)))</f>
        <v>0.3</v>
      </c>
      <c r="Z67" s="2478"/>
      <c r="AA67" s="2478"/>
      <c r="AB67" s="2478"/>
      <c r="AC67" s="2478"/>
      <c r="AD67" s="2478">
        <f>IF(Application!AP204="yes",0.75,IF(Application!Z203="15% set-aside with qualifying low value rehab", 0.95,0.13))</f>
        <v>0.13</v>
      </c>
      <c r="AE67" s="2478"/>
      <c r="AF67" s="2478"/>
      <c r="AG67" s="2478"/>
      <c r="AH67" s="2478"/>
    </row>
    <row r="68" spans="1:36" ht="12.75">
      <c r="C68" s="303"/>
      <c r="D68" s="122" t="s">
        <v>2543</v>
      </c>
      <c r="Y68" s="2419">
        <f>ROUND(Y64*Y67,0)</f>
        <v>13235389</v>
      </c>
      <c r="Z68" s="2479"/>
      <c r="AA68" s="2479"/>
      <c r="AB68" s="2479"/>
      <c r="AC68" s="2479"/>
      <c r="AD68" s="2419" t="str">
        <f>IF(Application!D210="At-Risk",AD64*AD67,"$0")</f>
        <v>$0</v>
      </c>
      <c r="AE68" s="2479"/>
      <c r="AF68" s="2479"/>
      <c r="AG68" s="2479"/>
      <c r="AH68" s="2479"/>
    </row>
    <row r="69" spans="1:36" ht="12.75">
      <c r="C69" s="303"/>
      <c r="E69" s="303"/>
      <c r="AB69" s="320"/>
      <c r="AC69" s="320"/>
      <c r="AD69" s="320"/>
      <c r="AE69" s="320"/>
      <c r="AF69" s="320"/>
    </row>
    <row r="70" spans="1:36" ht="12.75">
      <c r="A70" s="303" t="s">
        <v>1078</v>
      </c>
      <c r="C70" s="122" t="s">
        <v>287</v>
      </c>
    </row>
    <row r="71" spans="1:36" ht="12.75">
      <c r="A71" s="303"/>
      <c r="C71" s="303"/>
      <c r="D71" s="122" t="s">
        <v>2544</v>
      </c>
      <c r="AB71" s="2464">
        <v>0.88991100610761231</v>
      </c>
      <c r="AC71" s="2465"/>
      <c r="AD71" s="2465"/>
      <c r="AE71" s="2465"/>
      <c r="AF71" s="2466"/>
    </row>
    <row r="72" spans="1:36" ht="12.75" customHeight="1">
      <c r="A72" s="303"/>
      <c r="C72" s="303"/>
      <c r="D72" s="303"/>
      <c r="E72" s="2480" t="s">
        <v>2545</v>
      </c>
      <c r="F72" s="2480"/>
      <c r="G72" s="2480"/>
      <c r="H72" s="2480"/>
      <c r="I72" s="2480"/>
      <c r="J72" s="2480"/>
      <c r="K72" s="2480"/>
      <c r="L72" s="2480"/>
      <c r="M72" s="2480"/>
      <c r="N72" s="2480"/>
      <c r="O72" s="2480"/>
      <c r="P72" s="2480"/>
      <c r="Q72" s="2480"/>
      <c r="R72" s="2480"/>
      <c r="S72" s="2480"/>
      <c r="T72" s="2480"/>
      <c r="U72" s="2480"/>
      <c r="V72" s="2480"/>
      <c r="W72" s="2480"/>
      <c r="X72" s="2480"/>
      <c r="Y72" s="2480"/>
      <c r="Z72" s="2480"/>
      <c r="AA72" s="2480"/>
      <c r="AB72" s="339"/>
      <c r="AC72" s="339"/>
    </row>
    <row r="73" spans="1:36" ht="12.75" customHeight="1">
      <c r="A73" s="303"/>
      <c r="C73" s="303"/>
      <c r="D73" s="303"/>
      <c r="E73" s="2480"/>
      <c r="F73" s="2480"/>
      <c r="G73" s="2480"/>
      <c r="H73" s="2480"/>
      <c r="I73" s="2480"/>
      <c r="J73" s="2480"/>
      <c r="K73" s="2480"/>
      <c r="L73" s="2480"/>
      <c r="M73" s="2480"/>
      <c r="N73" s="2480"/>
      <c r="O73" s="2480"/>
      <c r="P73" s="2480"/>
      <c r="Q73" s="2480"/>
      <c r="R73" s="2480"/>
      <c r="S73" s="2480"/>
      <c r="T73" s="2480"/>
      <c r="U73" s="2480"/>
      <c r="V73" s="2480"/>
      <c r="W73" s="2480"/>
      <c r="X73" s="2480"/>
      <c r="Y73" s="2480"/>
      <c r="Z73" s="2480"/>
      <c r="AA73" s="2480"/>
      <c r="AB73" s="339"/>
      <c r="AC73" s="339"/>
    </row>
    <row r="74" spans="1:36" ht="12" customHeight="1">
      <c r="A74" s="303"/>
      <c r="C74" s="303"/>
      <c r="D74" s="303"/>
      <c r="E74" s="2480"/>
      <c r="F74" s="2480"/>
      <c r="G74" s="2480"/>
      <c r="H74" s="2480"/>
      <c r="I74" s="2480"/>
      <c r="J74" s="2480"/>
      <c r="K74" s="2480"/>
      <c r="L74" s="2480"/>
      <c r="M74" s="2480"/>
      <c r="N74" s="2480"/>
      <c r="O74" s="2480"/>
      <c r="P74" s="2480"/>
      <c r="Q74" s="2480"/>
      <c r="R74" s="2480"/>
      <c r="S74" s="2480"/>
      <c r="T74" s="2480"/>
      <c r="U74" s="2480"/>
      <c r="V74" s="2480"/>
      <c r="W74" s="2480"/>
      <c r="X74" s="2480"/>
      <c r="Y74" s="2480"/>
      <c r="Z74" s="2480"/>
      <c r="AA74" s="2480"/>
      <c r="AB74" s="339"/>
      <c r="AC74" s="339"/>
    </row>
    <row r="75" spans="1:36" ht="12" customHeight="1">
      <c r="A75" s="303"/>
      <c r="C75" s="303"/>
      <c r="D75" s="303"/>
      <c r="E75" s="322"/>
      <c r="F75" s="322"/>
      <c r="G75" s="322"/>
      <c r="H75" s="322"/>
      <c r="I75" s="322"/>
      <c r="J75" s="322"/>
      <c r="K75" s="322"/>
      <c r="L75" s="322"/>
      <c r="M75" s="322"/>
      <c r="N75" s="322"/>
      <c r="O75" s="322"/>
      <c r="P75" s="322"/>
      <c r="Q75" s="322"/>
      <c r="R75" s="322"/>
      <c r="S75" s="322"/>
      <c r="T75" s="322"/>
      <c r="U75" s="322"/>
      <c r="V75" s="322"/>
      <c r="W75" s="322"/>
      <c r="X75" s="322"/>
      <c r="Y75" s="322"/>
      <c r="Z75" s="322"/>
      <c r="AA75" s="264"/>
      <c r="AB75" s="264"/>
      <c r="AC75" s="264"/>
    </row>
    <row r="76" spans="1:36" ht="12" customHeight="1">
      <c r="C76" s="303"/>
      <c r="D76" s="122" t="s">
        <v>2546</v>
      </c>
      <c r="AB76" s="2473">
        <f>ROUND(IF(ISERROR((AB59/AB71)),0,(AB59/AB71)),0)</f>
        <v>5864274</v>
      </c>
      <c r="AC76" s="2473"/>
      <c r="AD76" s="2473"/>
      <c r="AE76" s="2473"/>
      <c r="AF76" s="2473"/>
    </row>
    <row r="77" spans="1:36" ht="12.75" customHeight="1">
      <c r="C77" s="303"/>
      <c r="D77" s="122" t="s">
        <v>2547</v>
      </c>
      <c r="AB77" s="2474">
        <f>IF((Y68+AD68&lt;AB76),Y68+AD68,AB76)</f>
        <v>5864274</v>
      </c>
      <c r="AC77" s="2475"/>
      <c r="AD77" s="2475"/>
      <c r="AE77" s="2475"/>
      <c r="AF77" s="2476"/>
    </row>
    <row r="78" spans="1:36" ht="12.75" customHeight="1">
      <c r="C78" s="303"/>
      <c r="D78" s="122" t="s">
        <v>2548</v>
      </c>
      <c r="AB78" s="2477">
        <f>AB77*AB71</f>
        <v>5218681.9754307121</v>
      </c>
      <c r="AC78" s="2477"/>
      <c r="AD78" s="2477"/>
      <c r="AE78" s="2477"/>
      <c r="AF78" s="2477"/>
    </row>
    <row r="79" spans="1:36" ht="12.75" customHeight="1">
      <c r="C79" s="303"/>
      <c r="D79" s="303"/>
      <c r="AB79" s="323"/>
      <c r="AC79" s="323"/>
      <c r="AD79" s="323"/>
      <c r="AE79" s="323"/>
      <c r="AF79" s="323"/>
    </row>
    <row r="80" spans="1:36" ht="12.75" customHeight="1">
      <c r="D80" s="303" t="s">
        <v>2536</v>
      </c>
      <c r="AB80" s="2460">
        <f>AB49-(AB57+AB78)</f>
        <v>2.4569287896156311E-2</v>
      </c>
      <c r="AC80" s="2460"/>
      <c r="AD80" s="2460"/>
      <c r="AE80" s="2460"/>
      <c r="AF80" s="2460"/>
    </row>
    <row r="81" spans="1:78" ht="12.75" customHeight="1">
      <c r="F81" s="406"/>
      <c r="J81" s="406" t="str">
        <f>IF(AB80&gt;0,"FUNDING GAP MUST NOT EXCEED ZERO","")</f>
        <v>FUNDING GAP MUST NOT EXCEED ZERO</v>
      </c>
    </row>
    <row r="82" spans="1:78" ht="12.75" customHeight="1">
      <c r="D82" s="407"/>
    </row>
    <row r="83" spans="1:78" ht="13.5" thickBot="1">
      <c r="A83" s="2423"/>
      <c r="B83" s="2423"/>
      <c r="C83" s="2423"/>
      <c r="D83" s="2423"/>
      <c r="E83" s="2423"/>
      <c r="F83" s="2423"/>
      <c r="G83" s="2423"/>
      <c r="H83" s="2423"/>
      <c r="I83" s="2423"/>
      <c r="J83" s="2423"/>
      <c r="K83" s="2423"/>
      <c r="L83" s="2423"/>
      <c r="M83" s="2423"/>
      <c r="N83" s="2423"/>
      <c r="O83" s="2423"/>
      <c r="P83" s="2423"/>
      <c r="Q83" s="2423"/>
      <c r="R83" s="2423"/>
      <c r="S83" s="2423"/>
      <c r="T83" s="2423"/>
      <c r="U83" s="2423"/>
      <c r="V83" s="2423"/>
      <c r="W83" s="2423"/>
      <c r="X83" s="2423"/>
      <c r="Y83" s="2423"/>
      <c r="Z83" s="2423"/>
      <c r="AA83" s="2423"/>
      <c r="AB83" s="2423"/>
      <c r="AC83" s="2423"/>
      <c r="AD83" s="2423"/>
      <c r="AE83" s="2423"/>
      <c r="AF83" s="2423"/>
      <c r="AG83" s="2423"/>
      <c r="AH83" s="2423"/>
      <c r="AI83" s="2423"/>
      <c r="AJ83" s="2423"/>
      <c r="AK83" s="2423"/>
      <c r="AL83" s="2423"/>
      <c r="AM83" s="2423"/>
      <c r="AN83" s="2423"/>
      <c r="AO83" s="2423"/>
      <c r="AP83" s="2423"/>
      <c r="AQ83" s="2423"/>
      <c r="AR83" s="2423"/>
      <c r="AS83" s="2423"/>
      <c r="AT83" s="2423"/>
      <c r="AU83" s="2423"/>
      <c r="AV83" s="2423"/>
      <c r="AW83" s="2423"/>
      <c r="AX83" s="2423"/>
      <c r="AY83" s="2423"/>
      <c r="AZ83" s="2423"/>
      <c r="BA83" s="2423"/>
      <c r="BB83" s="2423"/>
      <c r="BC83" s="2423"/>
      <c r="BD83" s="2423"/>
      <c r="BE83" s="2423"/>
      <c r="BF83" s="2423"/>
      <c r="BG83" s="2423"/>
      <c r="BH83" s="2423"/>
      <c r="BI83" s="2423"/>
      <c r="BJ83" s="2423"/>
      <c r="BK83" s="2423"/>
      <c r="BL83" s="2423"/>
      <c r="BM83" s="2423"/>
      <c r="BN83" s="2423"/>
      <c r="BO83" s="2423"/>
      <c r="BP83" s="2423"/>
      <c r="BQ83" s="2423"/>
      <c r="BR83" s="2423"/>
      <c r="BS83" s="2423"/>
      <c r="BT83" s="2423"/>
      <c r="BU83" s="2423"/>
      <c r="BV83" s="2423"/>
      <c r="BW83" s="2423"/>
      <c r="BX83" s="2423"/>
    </row>
    <row r="84" spans="1:78" ht="13.5" thickTop="1"/>
    <row r="85" spans="1:78" ht="12.75">
      <c r="A85" s="303"/>
      <c r="C85" s="122"/>
    </row>
    <row r="86" spans="1:78" ht="12.75">
      <c r="D86" s="122"/>
      <c r="AB86" s="2424"/>
      <c r="AC86" s="2424"/>
      <c r="AD86" s="2424"/>
      <c r="AE86" s="2424"/>
      <c r="AF86" s="2424"/>
    </row>
    <row r="87" spans="1:78" ht="13.5" thickBot="1">
      <c r="D87" s="122"/>
      <c r="AB87" s="2422"/>
      <c r="AC87" s="2422"/>
      <c r="AD87" s="2422"/>
      <c r="AE87" s="2422"/>
      <c r="AF87" s="2422"/>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E72:AA74"/>
    <mergeCell ref="AB71:AF7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17" zoomScaleNormal="100" zoomScaleSheetLayoutView="80" workbookViewId="0">
      <selection activeCell="G17" sqref="G17"/>
    </sheetView>
  </sheetViews>
  <sheetFormatPr defaultColWidth="9" defaultRowHeight="14.25" zeroHeight="1"/>
  <cols>
    <col min="1" max="2" width="2.5703125" style="748" customWidth="1"/>
    <col min="3" max="3" width="3.85546875" style="748" customWidth="1"/>
    <col min="4" max="4" width="15.42578125" style="748" customWidth="1"/>
    <col min="5" max="5" width="32.5703125" style="748" customWidth="1"/>
    <col min="6" max="8" width="15.5703125" style="748" customWidth="1"/>
    <col min="9" max="9" width="40.5703125" style="748" customWidth="1"/>
    <col min="10" max="10" width="30.5703125" style="748" customWidth="1"/>
    <col min="11" max="13" width="2.5703125" style="748" customWidth="1"/>
    <col min="14" max="14" width="29.7109375" style="748" customWidth="1"/>
    <col min="15" max="24" width="2.5703125" style="748" customWidth="1"/>
    <col min="25" max="33" width="9" style="748" customWidth="1"/>
    <col min="34" max="16384" width="9" style="748"/>
  </cols>
  <sheetData>
    <row r="1" spans="1:33" ht="15">
      <c r="A1" s="2483" t="s">
        <v>2549</v>
      </c>
      <c r="B1" s="2483"/>
      <c r="C1" s="2483"/>
      <c r="D1" s="2483"/>
      <c r="E1" s="2483"/>
      <c r="F1" s="2483"/>
      <c r="G1" s="2483"/>
      <c r="H1" s="2483"/>
      <c r="I1" s="2483"/>
      <c r="J1" s="2483"/>
      <c r="K1" s="2483"/>
      <c r="L1" s="747"/>
      <c r="M1" s="747"/>
      <c r="N1" s="747"/>
      <c r="O1" s="747"/>
      <c r="P1" s="747"/>
      <c r="Q1" s="747"/>
      <c r="R1" s="747"/>
      <c r="S1" s="747"/>
      <c r="T1" s="747"/>
      <c r="U1" s="747"/>
      <c r="V1" s="747"/>
      <c r="W1" s="747"/>
      <c r="X1" s="747"/>
      <c r="Y1" s="747"/>
      <c r="Z1" s="747"/>
      <c r="AA1" s="747"/>
      <c r="AB1" s="747"/>
      <c r="AC1" s="747"/>
      <c r="AD1" s="747"/>
      <c r="AE1" s="747"/>
      <c r="AF1" s="747"/>
      <c r="AG1" s="747"/>
    </row>
    <row r="2" spans="1:33" ht="15">
      <c r="A2" s="2483"/>
      <c r="B2" s="2483"/>
      <c r="C2" s="2483"/>
      <c r="D2" s="2483"/>
      <c r="E2" s="2483"/>
      <c r="F2" s="2483"/>
      <c r="G2" s="2483"/>
      <c r="H2" s="2483"/>
      <c r="I2" s="2483"/>
      <c r="J2" s="2483"/>
      <c r="K2" s="2483"/>
      <c r="L2" s="747"/>
      <c r="M2" s="747"/>
      <c r="N2" s="747"/>
      <c r="O2" s="747"/>
      <c r="P2" s="747"/>
      <c r="Q2" s="747"/>
      <c r="R2" s="747"/>
      <c r="S2" s="747"/>
      <c r="T2" s="747"/>
      <c r="U2" s="747"/>
      <c r="V2" s="747"/>
      <c r="W2" s="747"/>
      <c r="X2" s="747"/>
      <c r="Y2" s="747"/>
      <c r="Z2" s="747"/>
      <c r="AA2" s="747"/>
      <c r="AB2" s="747"/>
      <c r="AC2" s="747"/>
      <c r="AD2" s="747"/>
      <c r="AE2" s="747"/>
      <c r="AF2" s="747"/>
      <c r="AG2" s="747"/>
    </row>
    <row r="3" spans="1:33"/>
    <row r="4" spans="1:33">
      <c r="C4" s="2484" t="s">
        <v>2550</v>
      </c>
      <c r="D4" s="2484"/>
      <c r="E4" s="2484"/>
      <c r="F4" s="2484"/>
      <c r="G4" s="2484"/>
      <c r="H4" s="2484"/>
      <c r="I4" s="2484"/>
      <c r="J4" s="2484"/>
    </row>
    <row r="5" spans="1:33">
      <c r="C5" s="2484"/>
      <c r="D5" s="2484"/>
      <c r="E5" s="2484"/>
      <c r="F5" s="2484"/>
      <c r="G5" s="2484"/>
      <c r="H5" s="2484"/>
      <c r="I5" s="2484"/>
      <c r="J5" s="2484"/>
    </row>
    <row r="6" spans="1:33">
      <c r="C6" s="1172"/>
      <c r="D6" s="1172"/>
      <c r="E6" s="1172"/>
      <c r="F6" s="1172"/>
      <c r="G6" s="1172"/>
      <c r="H6" s="1172"/>
      <c r="I6" s="1172"/>
      <c r="J6" s="1172"/>
    </row>
    <row r="7" spans="1:33">
      <c r="C7" s="749" t="s">
        <v>2551</v>
      </c>
      <c r="D7" s="1172"/>
      <c r="E7" s="2485" t="str">
        <f>Application!H16</f>
        <v>MAAC IVY LP</v>
      </c>
      <c r="F7" s="2485"/>
      <c r="G7" s="2485"/>
      <c r="H7" s="1172"/>
      <c r="I7" s="749" t="s">
        <v>2552</v>
      </c>
      <c r="J7" s="750">
        <f>Application!AG437+Application!AG439</f>
        <v>125</v>
      </c>
    </row>
    <row r="8" spans="1:33">
      <c r="C8" s="749" t="s">
        <v>2553</v>
      </c>
      <c r="D8" s="1172"/>
      <c r="E8" s="2485" t="str">
        <f>Application!H18</f>
        <v>The Ivy</v>
      </c>
      <c r="F8" s="2485"/>
      <c r="G8" s="2485"/>
      <c r="H8" s="1172"/>
      <c r="I8" s="749" t="s">
        <v>2554</v>
      </c>
      <c r="J8" s="1173">
        <f>Application!CS663</f>
        <v>234</v>
      </c>
    </row>
    <row r="9" spans="1:33" ht="14.25" customHeight="1">
      <c r="C9" s="749" t="s">
        <v>2555</v>
      </c>
      <c r="D9" s="1172"/>
      <c r="E9" s="2486" t="str">
        <f>Application!D210</f>
        <v>Large Family</v>
      </c>
      <c r="F9" s="2486"/>
      <c r="G9" s="2486"/>
      <c r="H9" s="1172"/>
      <c r="I9" s="749" t="s">
        <v>2556</v>
      </c>
      <c r="J9" s="751"/>
      <c r="N9" s="752"/>
    </row>
    <row r="10" spans="1:33" ht="26.85" customHeight="1">
      <c r="C10" s="2484" t="s">
        <v>2557</v>
      </c>
      <c r="D10" s="2484"/>
      <c r="E10" s="2487" t="str">
        <f>Application!D213</f>
        <v>N/A</v>
      </c>
      <c r="F10" s="2487"/>
      <c r="G10" s="2487"/>
      <c r="H10" s="1172"/>
      <c r="I10" s="752" t="s">
        <v>2558</v>
      </c>
      <c r="J10" s="753">
        <f>IF(J9&gt;0,J8-J9,J8)</f>
        <v>234</v>
      </c>
      <c r="N10" s="752"/>
    </row>
    <row r="11" spans="1:33">
      <c r="C11" s="754"/>
      <c r="N11" s="752"/>
    </row>
    <row r="12" spans="1:33" ht="15" customHeight="1">
      <c r="C12" s="2488" t="s">
        <v>2559</v>
      </c>
      <c r="D12" s="2489"/>
      <c r="E12" s="2490"/>
      <c r="F12" s="2481" t="s">
        <v>2560</v>
      </c>
      <c r="G12" s="2481" t="s">
        <v>2561</v>
      </c>
      <c r="H12" s="2494" t="s">
        <v>2562</v>
      </c>
      <c r="I12" s="2481" t="s">
        <v>2563</v>
      </c>
      <c r="J12" s="2481" t="s">
        <v>2564</v>
      </c>
      <c r="N12" s="752"/>
    </row>
    <row r="13" spans="1:33" ht="68.25" customHeight="1">
      <c r="C13" s="2491"/>
      <c r="D13" s="2492"/>
      <c r="E13" s="2493"/>
      <c r="F13" s="2482"/>
      <c r="G13" s="2482"/>
      <c r="H13" s="2495"/>
      <c r="I13" s="2482"/>
      <c r="J13" s="2482"/>
    </row>
    <row r="14" spans="1:33" ht="15" customHeight="1">
      <c r="C14" s="755" t="s">
        <v>2565</v>
      </c>
      <c r="D14" s="756"/>
      <c r="E14" s="756"/>
      <c r="F14" s="757"/>
      <c r="G14" s="757"/>
      <c r="H14" s="758"/>
      <c r="I14" s="758"/>
      <c r="J14" s="758"/>
    </row>
    <row r="15" spans="1:33">
      <c r="C15" s="759" t="s">
        <v>2566</v>
      </c>
      <c r="D15" s="748" t="s">
        <v>2567</v>
      </c>
      <c r="F15" s="760"/>
      <c r="G15" s="761"/>
      <c r="H15" s="762"/>
      <c r="I15" s="762"/>
      <c r="J15" s="762"/>
    </row>
    <row r="16" spans="1:33">
      <c r="C16" s="759" t="s">
        <v>2568</v>
      </c>
      <c r="D16" s="748" t="s">
        <v>2569</v>
      </c>
      <c r="F16" s="760">
        <f>J10/600*2080</f>
        <v>811.2</v>
      </c>
      <c r="G16" s="763">
        <f>25000-G17</f>
        <v>23650</v>
      </c>
      <c r="H16" s="762"/>
      <c r="I16" s="762"/>
      <c r="J16" s="762"/>
    </row>
    <row r="17" spans="3:10">
      <c r="C17" s="759" t="s">
        <v>2440</v>
      </c>
      <c r="D17" s="748" t="s">
        <v>2570</v>
      </c>
      <c r="F17" s="760">
        <v>60</v>
      </c>
      <c r="G17" s="763">
        <f>22.5*F17</f>
        <v>1350</v>
      </c>
      <c r="H17" s="762"/>
      <c r="I17" s="762"/>
      <c r="J17" s="762"/>
    </row>
    <row r="18" spans="3:10">
      <c r="C18" s="759" t="s">
        <v>2571</v>
      </c>
      <c r="D18" s="748" t="s">
        <v>2572</v>
      </c>
      <c r="F18" s="760"/>
      <c r="G18" s="763"/>
      <c r="H18" s="762"/>
      <c r="I18" s="762"/>
      <c r="J18" s="762"/>
    </row>
    <row r="19" spans="3:10">
      <c r="C19" s="759" t="s">
        <v>2573</v>
      </c>
      <c r="D19" s="748" t="s">
        <v>2574</v>
      </c>
      <c r="F19" s="760"/>
      <c r="G19" s="763"/>
      <c r="H19" s="762"/>
      <c r="I19" s="762"/>
      <c r="J19" s="762"/>
    </row>
    <row r="20" spans="3:10">
      <c r="C20" s="759" t="s">
        <v>2575</v>
      </c>
      <c r="D20" s="748" t="s">
        <v>2576</v>
      </c>
      <c r="E20" s="764"/>
      <c r="F20" s="765"/>
      <c r="G20" s="763"/>
      <c r="H20" s="762"/>
      <c r="I20" s="762"/>
      <c r="J20" s="762"/>
    </row>
    <row r="21" spans="3:10">
      <c r="C21" s="766"/>
      <c r="D21" s="754"/>
      <c r="E21" s="767"/>
      <c r="F21" s="765"/>
      <c r="G21" s="763"/>
      <c r="H21" s="762"/>
      <c r="I21" s="762"/>
      <c r="J21" s="762"/>
    </row>
    <row r="22" spans="3:10">
      <c r="C22" s="768" t="s">
        <v>2577</v>
      </c>
      <c r="D22" s="769"/>
      <c r="E22" s="769"/>
      <c r="F22" s="770"/>
      <c r="G22" s="771"/>
      <c r="H22" s="772"/>
      <c r="I22" s="772"/>
      <c r="J22" s="772"/>
    </row>
    <row r="23" spans="3:10">
      <c r="C23" s="759" t="s">
        <v>2578</v>
      </c>
      <c r="D23" s="748" t="s">
        <v>2579</v>
      </c>
      <c r="F23" s="760"/>
      <c r="G23" s="763"/>
      <c r="H23" s="762"/>
      <c r="I23" s="762"/>
      <c r="J23" s="762"/>
    </row>
    <row r="24" spans="3:10">
      <c r="C24" s="759" t="s">
        <v>2580</v>
      </c>
      <c r="D24" s="748" t="s">
        <v>2581</v>
      </c>
      <c r="F24" s="760"/>
      <c r="G24" s="763"/>
      <c r="H24" s="762"/>
      <c r="I24" s="762"/>
      <c r="J24" s="762"/>
    </row>
    <row r="25" spans="3:10">
      <c r="C25" s="759" t="s">
        <v>2582</v>
      </c>
      <c r="D25" s="748" t="s">
        <v>2570</v>
      </c>
      <c r="F25" s="760"/>
      <c r="G25" s="763"/>
      <c r="H25" s="762"/>
      <c r="I25" s="762"/>
      <c r="J25" s="762"/>
    </row>
    <row r="26" spans="3:10">
      <c r="C26" s="759" t="s">
        <v>2583</v>
      </c>
      <c r="D26" s="748" t="s">
        <v>2584</v>
      </c>
      <c r="F26" s="760"/>
      <c r="G26" s="763"/>
      <c r="H26" s="762"/>
      <c r="I26" s="762"/>
      <c r="J26" s="762"/>
    </row>
    <row r="27" spans="3:10">
      <c r="C27" s="759" t="s">
        <v>2585</v>
      </c>
      <c r="D27" s="748" t="s">
        <v>2574</v>
      </c>
      <c r="F27" s="760"/>
      <c r="G27" s="763"/>
      <c r="H27" s="762"/>
      <c r="I27" s="762"/>
      <c r="J27" s="762"/>
    </row>
    <row r="28" spans="3:10">
      <c r="C28" s="759" t="s">
        <v>2586</v>
      </c>
      <c r="D28" s="748" t="s">
        <v>2576</v>
      </c>
      <c r="F28" s="760"/>
      <c r="G28" s="763"/>
      <c r="H28" s="762"/>
      <c r="I28" s="762"/>
      <c r="J28" s="762"/>
    </row>
    <row r="29" spans="3:10">
      <c r="C29" s="773"/>
      <c r="D29" s="754"/>
      <c r="E29" s="754"/>
      <c r="F29" s="760"/>
      <c r="G29" s="763"/>
      <c r="H29" s="762"/>
      <c r="I29" s="762"/>
      <c r="J29" s="762"/>
    </row>
    <row r="30" spans="3:10" ht="15">
      <c r="C30" s="774" t="s">
        <v>2587</v>
      </c>
      <c r="D30" s="769"/>
      <c r="E30" s="769"/>
      <c r="F30" s="775"/>
      <c r="G30" s="776"/>
      <c r="H30" s="777"/>
      <c r="I30" s="777"/>
      <c r="J30" s="777"/>
    </row>
    <row r="31" spans="3:10">
      <c r="C31" s="759"/>
      <c r="D31" s="778"/>
      <c r="E31" s="778"/>
      <c r="F31" s="760"/>
      <c r="G31" s="763"/>
      <c r="H31" s="762"/>
      <c r="I31" s="762"/>
      <c r="J31" s="762"/>
    </row>
    <row r="32" spans="3:10">
      <c r="C32" s="759"/>
      <c r="D32" s="778"/>
      <c r="E32" s="778"/>
      <c r="F32" s="760"/>
      <c r="G32" s="763"/>
      <c r="H32" s="762"/>
      <c r="I32" s="762"/>
      <c r="J32" s="762"/>
    </row>
    <row r="33" spans="3:10">
      <c r="C33" s="759"/>
      <c r="D33" s="779"/>
      <c r="E33" s="778"/>
      <c r="F33" s="760"/>
      <c r="G33" s="763"/>
      <c r="H33" s="762"/>
      <c r="I33" s="762"/>
      <c r="J33" s="762"/>
    </row>
    <row r="34" spans="3:10">
      <c r="C34" s="759"/>
      <c r="F34" s="780"/>
      <c r="G34" s="780"/>
      <c r="H34" s="780"/>
      <c r="I34" s="780"/>
      <c r="J34" s="780"/>
    </row>
    <row r="35" spans="3:10" ht="15">
      <c r="C35" s="781" t="s">
        <v>1522</v>
      </c>
      <c r="D35" s="782"/>
      <c r="E35" s="782"/>
      <c r="F35" s="783"/>
      <c r="G35" s="784">
        <f>SUM(G15:G33)</f>
        <v>25000</v>
      </c>
      <c r="H35" s="785"/>
      <c r="I35" s="785"/>
      <c r="J35" s="785"/>
    </row>
    <row r="36" spans="3:10"/>
    <row r="37" spans="3:10" ht="16.5">
      <c r="C37" s="786" t="s">
        <v>2588</v>
      </c>
    </row>
    <row r="38" spans="3:10" s="788" customFormat="1" ht="17.25" customHeight="1">
      <c r="C38" s="787" t="s">
        <v>2589</v>
      </c>
    </row>
    <row r="39" spans="3:10" s="788" customFormat="1" ht="15">
      <c r="C39" s="788" t="s">
        <v>2590</v>
      </c>
    </row>
    <row r="40" spans="3:10" s="788" customFormat="1"/>
    <row r="41" spans="3:10" s="788" customFormat="1"/>
    <row r="42" spans="3:10" s="788" customFormat="1" hidden="1"/>
    <row r="43" spans="3:10" s="788" customFormat="1" hidden="1"/>
    <row r="44" spans="3:10" s="788" customFormat="1" hidden="1"/>
    <row r="45" spans="3:10" s="788" customFormat="1" hidden="1"/>
    <row r="46" spans="3:10" s="788" customFormat="1" hidden="1"/>
    <row r="47" spans="3:10" s="788" customFormat="1" hidden="1"/>
    <row r="48" spans="3:10" s="788" customFormat="1" hidden="1"/>
    <row r="49" s="788" customFormat="1" hidden="1"/>
    <row r="50" s="788" customFormat="1" hidden="1"/>
    <row r="51" s="788" customFormat="1" hidden="1"/>
    <row r="52" s="788" customFormat="1" hidden="1"/>
    <row r="53" s="78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70" zoomScaleNormal="70" zoomScaleSheetLayoutView="100" workbookViewId="0">
      <selection activeCell="U59" sqref="U59"/>
    </sheetView>
  </sheetViews>
  <sheetFormatPr defaultColWidth="0" defaultRowHeight="12.75" zeroHeight="1"/>
  <cols>
    <col min="1" max="1" width="3.7109375" customWidth="1"/>
    <col min="2" max="2" width="27.7109375" customWidth="1"/>
    <col min="3" max="3" width="9.140625" style="132"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27" t="s">
        <v>2591</v>
      </c>
      <c r="B1" s="127"/>
    </row>
    <row r="2" spans="1:34"/>
    <row r="3" spans="1:34" ht="15.75">
      <c r="A3" s="128" t="s">
        <v>2592</v>
      </c>
      <c r="B3" s="128"/>
      <c r="C3" s="153" t="s">
        <v>2593</v>
      </c>
      <c r="D3" s="1076"/>
      <c r="E3" s="154" t="s">
        <v>2594</v>
      </c>
      <c r="F3" s="120"/>
      <c r="G3" s="154" t="s">
        <v>2595</v>
      </c>
      <c r="H3" s="120"/>
      <c r="I3" s="154" t="s">
        <v>2596</v>
      </c>
      <c r="J3" s="120"/>
      <c r="K3" s="154" t="s">
        <v>2597</v>
      </c>
      <c r="L3" s="120"/>
      <c r="M3" s="154" t="s">
        <v>2598</v>
      </c>
      <c r="N3" s="120"/>
      <c r="O3" s="154" t="s">
        <v>2599</v>
      </c>
      <c r="P3" s="120"/>
      <c r="Q3" s="154" t="s">
        <v>2600</v>
      </c>
      <c r="R3" s="120"/>
      <c r="S3" s="154" t="s">
        <v>2601</v>
      </c>
      <c r="T3" s="120"/>
      <c r="U3" s="154" t="s">
        <v>2602</v>
      </c>
      <c r="V3" s="120"/>
      <c r="W3" s="154" t="s">
        <v>2603</v>
      </c>
      <c r="X3" s="120"/>
      <c r="Y3" s="154" t="s">
        <v>2604</v>
      </c>
      <c r="Z3" s="120"/>
      <c r="AA3" s="154" t="s">
        <v>2605</v>
      </c>
      <c r="AB3" s="120"/>
      <c r="AC3" s="154" t="s">
        <v>2606</v>
      </c>
      <c r="AD3" s="120"/>
      <c r="AE3" s="154" t="s">
        <v>2607</v>
      </c>
      <c r="AF3" s="120"/>
      <c r="AG3" s="154" t="s">
        <v>2608</v>
      </c>
      <c r="AH3" s="1076"/>
    </row>
    <row r="4" spans="1:34" s="138" customFormat="1" ht="14.25">
      <c r="A4" s="138" t="s">
        <v>2609</v>
      </c>
      <c r="C4" s="1055">
        <v>1.0249999999999999</v>
      </c>
      <c r="E4" s="138">
        <f>Application!Y799</f>
        <v>2230908</v>
      </c>
      <c r="G4" s="138">
        <f>E4*$C$4</f>
        <v>2286680.6999999997</v>
      </c>
      <c r="I4" s="138">
        <f>G4*$C$4</f>
        <v>2343847.7174999993</v>
      </c>
      <c r="K4" s="138">
        <f>I4*$C$4</f>
        <v>2402443.9104374992</v>
      </c>
      <c r="M4" s="138">
        <f>K4*$C$4</f>
        <v>2462505.0081984363</v>
      </c>
      <c r="O4" s="138">
        <f>M4*$C$4</f>
        <v>2524067.6334033972</v>
      </c>
      <c r="Q4" s="138">
        <f>O4*$C$4</f>
        <v>2587169.3242384819</v>
      </c>
      <c r="S4" s="138">
        <f>Q4*$C$4</f>
        <v>2651848.5573444436</v>
      </c>
      <c r="U4" s="138">
        <f>S4*$C$4</f>
        <v>2718144.7712780545</v>
      </c>
      <c r="W4" s="138">
        <f>U4*$C$4</f>
        <v>2786098.3905600058</v>
      </c>
      <c r="Y4" s="138">
        <f>W4*$C$4</f>
        <v>2855750.8503240058</v>
      </c>
      <c r="AA4" s="138">
        <f>Y4*$C$4</f>
        <v>2927144.6215821058</v>
      </c>
      <c r="AC4" s="138">
        <f>AA4*$C$4</f>
        <v>3000323.2371216579</v>
      </c>
      <c r="AE4" s="138">
        <f>AC4*$C$4</f>
        <v>3075331.3180496991</v>
      </c>
      <c r="AG4" s="138">
        <f>AE4*$C$4</f>
        <v>3152214.6010009414</v>
      </c>
    </row>
    <row r="5" spans="1:34" s="126" customFormat="1" ht="14.25">
      <c r="B5" s="126" t="s">
        <v>2186</v>
      </c>
      <c r="C5" s="1056">
        <f>IF(Application!$D$210="Special Needs",0.1,0.05)</f>
        <v>0.05</v>
      </c>
      <c r="E5" s="140">
        <f>-E4*$C$5</f>
        <v>-111545.40000000001</v>
      </c>
      <c r="F5" s="140"/>
      <c r="G5" s="140">
        <f>-G4*$C$5</f>
        <v>-114334.03499999999</v>
      </c>
      <c r="H5" s="140"/>
      <c r="I5" s="140">
        <f>-I4*$C$5</f>
        <v>-117192.38587499998</v>
      </c>
      <c r="J5" s="140"/>
      <c r="K5" s="140">
        <f>-K4*$C$5</f>
        <v>-120122.19552187496</v>
      </c>
      <c r="L5" s="140"/>
      <c r="M5" s="140">
        <f>-M4*$C$5</f>
        <v>-123125.25040992182</v>
      </c>
      <c r="N5" s="140"/>
      <c r="O5" s="140">
        <f>-O4*$C$5</f>
        <v>-126203.38167016987</v>
      </c>
      <c r="P5" s="140"/>
      <c r="Q5" s="140">
        <f>-Q4*$C$5</f>
        <v>-129358.4662119241</v>
      </c>
      <c r="R5" s="140"/>
      <c r="S5" s="140">
        <f>-S4*$C$5</f>
        <v>-132592.4278672222</v>
      </c>
      <c r="T5" s="140"/>
      <c r="U5" s="140">
        <f>-U4*$C$5</f>
        <v>-135907.23856390273</v>
      </c>
      <c r="V5" s="140"/>
      <c r="W5" s="140">
        <f>-W4*$C$5</f>
        <v>-139304.91952800029</v>
      </c>
      <c r="X5" s="140"/>
      <c r="Y5" s="140">
        <f>-Y4*$C$5</f>
        <v>-142787.54251620031</v>
      </c>
      <c r="Z5" s="140"/>
      <c r="AA5" s="140">
        <f>-AA4*$C$5</f>
        <v>-146357.23107910529</v>
      </c>
      <c r="AB5" s="140"/>
      <c r="AC5" s="140">
        <f>-AC4*$C$5</f>
        <v>-150016.16185608291</v>
      </c>
      <c r="AD5" s="140"/>
      <c r="AE5" s="140">
        <f>-AE4*$C$5</f>
        <v>-153766.56590248496</v>
      </c>
      <c r="AF5" s="140"/>
      <c r="AG5" s="140">
        <f>-AG4*$C$5</f>
        <v>-157610.73005004707</v>
      </c>
    </row>
    <row r="6" spans="1:34" s="126" customFormat="1" ht="14.25">
      <c r="A6" s="126" t="s">
        <v>2610</v>
      </c>
      <c r="C6" s="1055">
        <v>1.0249999999999999</v>
      </c>
      <c r="E6" s="141">
        <f>Application!Z807</f>
        <v>0</v>
      </c>
      <c r="F6" s="141"/>
      <c r="G6" s="141">
        <f>E6*$C$6</f>
        <v>0</v>
      </c>
      <c r="H6" s="141"/>
      <c r="I6" s="141">
        <f>G6*$C$6</f>
        <v>0</v>
      </c>
      <c r="J6" s="141"/>
      <c r="K6" s="141">
        <f>I6*$C$6</f>
        <v>0</v>
      </c>
      <c r="L6" s="141"/>
      <c r="M6" s="141">
        <f>K6*$C$6</f>
        <v>0</v>
      </c>
      <c r="N6" s="141"/>
      <c r="O6" s="141">
        <f>M6*$C$6</f>
        <v>0</v>
      </c>
      <c r="P6" s="141"/>
      <c r="Q6" s="141">
        <f>O6*$C$6</f>
        <v>0</v>
      </c>
      <c r="R6" s="141"/>
      <c r="S6" s="141">
        <f>Q6*$C$6</f>
        <v>0</v>
      </c>
      <c r="T6" s="141"/>
      <c r="U6" s="141">
        <f>S6*$C$6</f>
        <v>0</v>
      </c>
      <c r="V6" s="141"/>
      <c r="W6" s="141">
        <f>U6*$C$6</f>
        <v>0</v>
      </c>
      <c r="X6" s="141"/>
      <c r="Y6" s="141">
        <f>W6*$C$6</f>
        <v>0</v>
      </c>
      <c r="Z6" s="141"/>
      <c r="AA6" s="141">
        <f>Y6*$C$6</f>
        <v>0</v>
      </c>
      <c r="AB6" s="141"/>
      <c r="AC6" s="141">
        <f>AA6*$C$6</f>
        <v>0</v>
      </c>
      <c r="AD6" s="141"/>
      <c r="AE6" s="141">
        <f>AC6*$C$6</f>
        <v>0</v>
      </c>
      <c r="AF6" s="141"/>
      <c r="AG6" s="141">
        <f>AE6*$C$6</f>
        <v>0</v>
      </c>
    </row>
    <row r="7" spans="1:34" s="126" customFormat="1" ht="14.25">
      <c r="B7" s="126" t="s">
        <v>2186</v>
      </c>
      <c r="C7" s="1056">
        <f>IF(Application!$D$210="Special Needs",0.1,0.05)</f>
        <v>0.05</v>
      </c>
      <c r="E7" s="140">
        <f>-E6*$C$7</f>
        <v>0</v>
      </c>
      <c r="F7" s="140"/>
      <c r="G7" s="140">
        <f>-G6*$C$7</f>
        <v>0</v>
      </c>
      <c r="H7" s="140"/>
      <c r="I7" s="140">
        <f>-I6*$C$7</f>
        <v>0</v>
      </c>
      <c r="J7" s="140"/>
      <c r="K7" s="140">
        <f>-K6*$C$7</f>
        <v>0</v>
      </c>
      <c r="L7" s="140"/>
      <c r="M7" s="140">
        <f>-M6*$C$7</f>
        <v>0</v>
      </c>
      <c r="N7" s="140"/>
      <c r="O7" s="140">
        <f>-O6*$C$7</f>
        <v>0</v>
      </c>
      <c r="P7" s="140"/>
      <c r="Q7" s="140">
        <f>-Q6*$C$7</f>
        <v>0</v>
      </c>
      <c r="R7" s="140"/>
      <c r="S7" s="140">
        <f>-S6*$C$7</f>
        <v>0</v>
      </c>
      <c r="T7" s="140"/>
      <c r="U7" s="140">
        <f>-U6*$C$7</f>
        <v>0</v>
      </c>
      <c r="V7" s="140"/>
      <c r="W7" s="140">
        <f>-W6*$C$7</f>
        <v>0</v>
      </c>
      <c r="X7" s="140"/>
      <c r="Y7" s="140">
        <f>-Y6*$C$7</f>
        <v>0</v>
      </c>
      <c r="Z7" s="140"/>
      <c r="AA7" s="140">
        <f>-AA6*$C$7</f>
        <v>0</v>
      </c>
      <c r="AB7" s="140"/>
      <c r="AC7" s="140">
        <f>-AC6*$C$7</f>
        <v>0</v>
      </c>
      <c r="AD7" s="140"/>
      <c r="AE7" s="140">
        <f>-AE6*$C$7</f>
        <v>0</v>
      </c>
      <c r="AF7" s="140"/>
      <c r="AG7" s="140">
        <f>-AG6*$C$7</f>
        <v>0</v>
      </c>
    </row>
    <row r="8" spans="1:34" s="126" customFormat="1" ht="14.25">
      <c r="A8" s="126" t="s">
        <v>214</v>
      </c>
      <c r="C8" s="1055">
        <v>1.0249999999999999</v>
      </c>
      <c r="E8" s="141">
        <f>Application!Z815</f>
        <v>24192</v>
      </c>
      <c r="F8" s="141"/>
      <c r="G8" s="141">
        <f>E8*$C$8</f>
        <v>24796.799999999999</v>
      </c>
      <c r="H8" s="141"/>
      <c r="I8" s="141">
        <f>G8*$C$8</f>
        <v>25416.719999999998</v>
      </c>
      <c r="J8" s="141"/>
      <c r="K8" s="141">
        <f>I8*$C$8</f>
        <v>26052.137999999995</v>
      </c>
      <c r="L8" s="141"/>
      <c r="M8" s="141">
        <f>K8*$C$8</f>
        <v>26703.441449999991</v>
      </c>
      <c r="N8" s="141"/>
      <c r="O8" s="141">
        <f>M8*$C$8</f>
        <v>27371.02748624999</v>
      </c>
      <c r="P8" s="141"/>
      <c r="Q8" s="141">
        <f>O8*$C$8</f>
        <v>28055.303173406239</v>
      </c>
      <c r="R8" s="141"/>
      <c r="S8" s="141">
        <f>Q8*$C$8</f>
        <v>28756.685752741392</v>
      </c>
      <c r="T8" s="141"/>
      <c r="U8" s="141">
        <f>S8*$C$8</f>
        <v>29475.602896559925</v>
      </c>
      <c r="V8" s="141"/>
      <c r="W8" s="141">
        <f>U8*$C$8</f>
        <v>30212.492968973922</v>
      </c>
      <c r="X8" s="141"/>
      <c r="Y8" s="141">
        <f>W8*$C$8</f>
        <v>30967.805293198267</v>
      </c>
      <c r="Z8" s="141"/>
      <c r="AA8" s="141">
        <f>Y8*$C$8</f>
        <v>31742.000425528222</v>
      </c>
      <c r="AB8" s="141"/>
      <c r="AC8" s="141">
        <f>AA8*$C$8</f>
        <v>32535.550436166424</v>
      </c>
      <c r="AD8" s="141"/>
      <c r="AE8" s="141">
        <f>AC8*$C$8</f>
        <v>33348.939197070584</v>
      </c>
      <c r="AF8" s="141"/>
      <c r="AG8" s="141">
        <f>AE8*$C$8</f>
        <v>34182.662676997345</v>
      </c>
    </row>
    <row r="9" spans="1:34" s="126" customFormat="1" ht="14.25">
      <c r="B9" s="126" t="s">
        <v>2186</v>
      </c>
      <c r="C9" s="1056">
        <f>IF(Application!$D$210="Special Needs",0.1,0.05)</f>
        <v>0.05</v>
      </c>
      <c r="E9" s="155">
        <f>-E8*$C$9</f>
        <v>-1209.6000000000001</v>
      </c>
      <c r="F9" s="140"/>
      <c r="G9" s="155">
        <f>-G8*$C$9</f>
        <v>-1239.8400000000001</v>
      </c>
      <c r="H9" s="140"/>
      <c r="I9" s="155">
        <f>-I8*$C$9</f>
        <v>-1270.836</v>
      </c>
      <c r="J9" s="140"/>
      <c r="K9" s="155">
        <f>-K8*$C$9</f>
        <v>-1302.6068999999998</v>
      </c>
      <c r="L9" s="140"/>
      <c r="M9" s="155">
        <f>-M8*$C$9</f>
        <v>-1335.1720724999996</v>
      </c>
      <c r="N9" s="140"/>
      <c r="O9" s="155">
        <f>-O8*$C$9</f>
        <v>-1368.5513743124995</v>
      </c>
      <c r="P9" s="140"/>
      <c r="Q9" s="155">
        <f>-Q8*$C$9</f>
        <v>-1402.7651586703121</v>
      </c>
      <c r="R9" s="140"/>
      <c r="S9" s="155">
        <f>-S8*$C$9</f>
        <v>-1437.8342876370698</v>
      </c>
      <c r="T9" s="140"/>
      <c r="U9" s="155">
        <f>-U8*$C$9</f>
        <v>-1473.7801448279963</v>
      </c>
      <c r="V9" s="140"/>
      <c r="W9" s="155">
        <f>-W8*$C$9</f>
        <v>-1510.6246484486962</v>
      </c>
      <c r="X9" s="140"/>
      <c r="Y9" s="155">
        <f>-Y8*$C$9</f>
        <v>-1548.3902646599136</v>
      </c>
      <c r="Z9" s="140"/>
      <c r="AA9" s="155">
        <f>-AA8*$C$9</f>
        <v>-1587.1000212764111</v>
      </c>
      <c r="AB9" s="140"/>
      <c r="AC9" s="155">
        <f>-AC8*$C$9</f>
        <v>-1626.7775218083214</v>
      </c>
      <c r="AD9" s="140"/>
      <c r="AE9" s="155">
        <f>-AE8*$C$9</f>
        <v>-1667.4469598535293</v>
      </c>
      <c r="AF9" s="140"/>
      <c r="AG9" s="155">
        <f>-AG8*$C$9</f>
        <v>-1709.1331338498674</v>
      </c>
    </row>
    <row r="10" spans="1:34" s="142" customFormat="1" ht="15">
      <c r="A10" s="142" t="s">
        <v>2611</v>
      </c>
      <c r="C10" s="134"/>
      <c r="E10" s="142">
        <f>SUM(E4:E9)</f>
        <v>2142345</v>
      </c>
      <c r="G10" s="142">
        <f>SUM(G4:G9)</f>
        <v>2195903.6249999995</v>
      </c>
      <c r="I10" s="142">
        <f>SUM(I4:I9)</f>
        <v>2250801.2156249993</v>
      </c>
      <c r="K10" s="142">
        <f>SUM(K4:K9)</f>
        <v>2307071.2460156241</v>
      </c>
      <c r="M10" s="142">
        <f>SUM(M4:M9)</f>
        <v>2364748.0271660145</v>
      </c>
      <c r="O10" s="142">
        <f>SUM(O4:O9)</f>
        <v>2423866.7278451645</v>
      </c>
      <c r="Q10" s="142">
        <f>SUM(Q4:Q9)</f>
        <v>2484463.3960412932</v>
      </c>
      <c r="S10" s="142">
        <f>SUM(S4:S9)</f>
        <v>2546574.9809423261</v>
      </c>
      <c r="U10" s="142">
        <f>SUM(U4:U9)</f>
        <v>2610239.3554658839</v>
      </c>
      <c r="W10" s="142">
        <f>SUM(W4:W9)</f>
        <v>2675495.3393525309</v>
      </c>
      <c r="Y10" s="142">
        <f>SUM(Y4:Y9)</f>
        <v>2742382.7228363436</v>
      </c>
      <c r="AA10" s="142">
        <f>SUM(AA4:AA9)</f>
        <v>2810942.2909072521</v>
      </c>
      <c r="AC10" s="142">
        <f>SUM(AC4:AC9)</f>
        <v>2881215.8481799336</v>
      </c>
      <c r="AE10" s="142">
        <f>SUM(AE4:AE9)</f>
        <v>2953246.2443844308</v>
      </c>
      <c r="AG10" s="142">
        <f>SUM(AG4:AG9)</f>
        <v>3027077.4004940419</v>
      </c>
    </row>
    <row r="11" spans="1:34">
      <c r="C11" s="914"/>
      <c r="E11" s="133"/>
      <c r="F11" s="133"/>
      <c r="G11" s="133"/>
      <c r="H11" s="133"/>
      <c r="I11" s="133"/>
      <c r="J11" s="133"/>
      <c r="K11" s="133"/>
      <c r="L11" s="133"/>
      <c r="M11" s="133"/>
      <c r="N11" s="133"/>
      <c r="O11" s="133"/>
      <c r="P11" s="133"/>
      <c r="Q11" s="133"/>
      <c r="R11" s="133"/>
      <c r="S11" s="133"/>
      <c r="T11" s="133"/>
      <c r="U11" s="133"/>
      <c r="V11" s="133"/>
      <c r="W11" s="133"/>
      <c r="X11" s="133"/>
      <c r="Y11" s="133"/>
      <c r="Z11" s="133"/>
      <c r="AA11" s="133"/>
      <c r="AB11" s="133"/>
      <c r="AC11" s="133"/>
      <c r="AD11" s="133"/>
      <c r="AE11" s="133"/>
      <c r="AF11" s="133"/>
      <c r="AG11" s="133"/>
    </row>
    <row r="12" spans="1:34" ht="15.75">
      <c r="A12" s="128" t="s">
        <v>2612</v>
      </c>
      <c r="C12" s="914"/>
      <c r="E12" s="133"/>
      <c r="F12" s="133"/>
      <c r="G12" s="133"/>
      <c r="H12" s="133"/>
      <c r="I12" s="133"/>
      <c r="J12" s="133"/>
      <c r="K12" s="133"/>
      <c r="L12" s="133"/>
      <c r="M12" s="133"/>
      <c r="N12" s="133"/>
      <c r="O12" s="133"/>
      <c r="P12" s="133"/>
      <c r="Q12" s="133"/>
      <c r="R12" s="133"/>
      <c r="S12" s="133"/>
      <c r="T12" s="133"/>
      <c r="U12" s="133"/>
      <c r="V12" s="133"/>
      <c r="W12" s="133"/>
      <c r="X12" s="133"/>
      <c r="Y12" s="133"/>
      <c r="Z12" s="133"/>
      <c r="AA12" s="133"/>
      <c r="AB12" s="133"/>
      <c r="AC12" s="133"/>
      <c r="AD12" s="133"/>
      <c r="AE12" s="133"/>
      <c r="AF12" s="133"/>
      <c r="AG12" s="133"/>
    </row>
    <row r="13" spans="1:34" s="126" customFormat="1" ht="14.25">
      <c r="A13" s="126" t="s">
        <v>2613</v>
      </c>
      <c r="C13" s="1055">
        <v>1.0349999999999999</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row>
    <row r="14" spans="1:34" s="138" customFormat="1" ht="14.25">
      <c r="A14" s="138" t="s">
        <v>2614</v>
      </c>
      <c r="C14" s="922"/>
      <c r="E14" s="138">
        <f>Application!W845</f>
        <v>40950</v>
      </c>
      <c r="G14" s="138">
        <f>E14*$C$13</f>
        <v>42383.25</v>
      </c>
      <c r="I14" s="138">
        <f>G14*$C$13</f>
        <v>43866.66375</v>
      </c>
      <c r="K14" s="138">
        <f>I14*$C$13</f>
        <v>45401.996981249998</v>
      </c>
      <c r="M14" s="138">
        <f>K14*$C$13</f>
        <v>46991.066875593744</v>
      </c>
      <c r="O14" s="138">
        <f>M14*$C$13</f>
        <v>48635.754216239518</v>
      </c>
      <c r="Q14" s="138">
        <f>O14*$C$13</f>
        <v>50338.005613807894</v>
      </c>
      <c r="S14" s="138">
        <f>Q14*$C$13</f>
        <v>52099.835810291166</v>
      </c>
      <c r="U14" s="138">
        <f>S14*$C$13</f>
        <v>53923.330063651352</v>
      </c>
      <c r="W14" s="138">
        <f>U14*$C$13</f>
        <v>55810.646615879145</v>
      </c>
      <c r="Y14" s="138">
        <f>W14*$C$13</f>
        <v>57764.01924743491</v>
      </c>
      <c r="AA14" s="138">
        <f>Y14*$C$13</f>
        <v>59785.75992109513</v>
      </c>
      <c r="AC14" s="138">
        <f>AA14*$C$13</f>
        <v>61878.261518333456</v>
      </c>
      <c r="AE14" s="138">
        <f>AC14*$C$13</f>
        <v>64044.000671475122</v>
      </c>
      <c r="AG14" s="138">
        <f>AE14*$C$13</f>
        <v>66285.540694976749</v>
      </c>
    </row>
    <row r="15" spans="1:34" s="126" customFormat="1" ht="14.25">
      <c r="A15" s="126" t="s">
        <v>1610</v>
      </c>
      <c r="C15" s="914"/>
      <c r="E15" s="141">
        <f>Application!W847</f>
        <v>88200</v>
      </c>
      <c r="F15" s="141"/>
      <c r="G15" s="141">
        <f t="shared" ref="G15:AG20" si="0">E15*$C$13</f>
        <v>91287</v>
      </c>
      <c r="H15" s="141"/>
      <c r="I15" s="141">
        <f t="shared" si="0"/>
        <v>94482.044999999998</v>
      </c>
      <c r="J15" s="141"/>
      <c r="K15" s="141">
        <f t="shared" si="0"/>
        <v>97788.916574999996</v>
      </c>
      <c r="L15" s="141"/>
      <c r="M15" s="141">
        <f t="shared" si="0"/>
        <v>101211.52865512499</v>
      </c>
      <c r="N15" s="141"/>
      <c r="O15" s="141">
        <f t="shared" si="0"/>
        <v>104753.93215805436</v>
      </c>
      <c r="P15" s="141"/>
      <c r="Q15" s="141">
        <f t="shared" si="0"/>
        <v>108420.31978358625</v>
      </c>
      <c r="R15" s="141"/>
      <c r="S15" s="141">
        <f t="shared" si="0"/>
        <v>112215.03097601177</v>
      </c>
      <c r="T15" s="141"/>
      <c r="U15" s="141">
        <f t="shared" si="0"/>
        <v>116142.55706017217</v>
      </c>
      <c r="V15" s="141"/>
      <c r="W15" s="141">
        <f t="shared" si="0"/>
        <v>120207.54655727818</v>
      </c>
      <c r="X15" s="141"/>
      <c r="Y15" s="141">
        <f t="shared" si="0"/>
        <v>124414.8106867829</v>
      </c>
      <c r="Z15" s="141"/>
      <c r="AA15" s="141">
        <f t="shared" si="0"/>
        <v>128769.3290608203</v>
      </c>
      <c r="AB15" s="141"/>
      <c r="AC15" s="141">
        <f t="shared" si="0"/>
        <v>133276.25557794899</v>
      </c>
      <c r="AD15" s="141"/>
      <c r="AE15" s="141">
        <f t="shared" si="0"/>
        <v>137940.92452317721</v>
      </c>
      <c r="AF15" s="141"/>
      <c r="AG15" s="141">
        <f t="shared" si="0"/>
        <v>142768.85688148841</v>
      </c>
    </row>
    <row r="16" spans="1:34" s="126" customFormat="1" ht="14.25">
      <c r="A16" s="126" t="s">
        <v>229</v>
      </c>
      <c r="C16" s="914"/>
      <c r="E16" s="141">
        <f>Application!W853</f>
        <v>189000</v>
      </c>
      <c r="F16" s="141"/>
      <c r="G16" s="141">
        <f t="shared" si="0"/>
        <v>195614.99999999997</v>
      </c>
      <c r="H16" s="141"/>
      <c r="I16" s="141">
        <f t="shared" si="0"/>
        <v>202461.52499999997</v>
      </c>
      <c r="J16" s="141"/>
      <c r="K16" s="141">
        <f t="shared" si="0"/>
        <v>209547.67837499996</v>
      </c>
      <c r="L16" s="141"/>
      <c r="M16" s="141">
        <f t="shared" si="0"/>
        <v>216881.84711812495</v>
      </c>
      <c r="N16" s="141"/>
      <c r="O16" s="141">
        <f t="shared" si="0"/>
        <v>224472.71176725932</v>
      </c>
      <c r="P16" s="141"/>
      <c r="Q16" s="141">
        <f t="shared" si="0"/>
        <v>232329.25667911337</v>
      </c>
      <c r="R16" s="141"/>
      <c r="S16" s="141">
        <f t="shared" si="0"/>
        <v>240460.78066288232</v>
      </c>
      <c r="T16" s="141"/>
      <c r="U16" s="141">
        <f t="shared" si="0"/>
        <v>248876.90798608318</v>
      </c>
      <c r="V16" s="141"/>
      <c r="W16" s="141">
        <f t="shared" si="0"/>
        <v>257587.59976559607</v>
      </c>
      <c r="X16" s="141"/>
      <c r="Y16" s="141">
        <f t="shared" si="0"/>
        <v>266603.16575739189</v>
      </c>
      <c r="Z16" s="141"/>
      <c r="AA16" s="141">
        <f t="shared" si="0"/>
        <v>275934.2765589006</v>
      </c>
      <c r="AB16" s="141"/>
      <c r="AC16" s="141">
        <f t="shared" si="0"/>
        <v>285591.97623846208</v>
      </c>
      <c r="AD16" s="141"/>
      <c r="AE16" s="141">
        <f t="shared" si="0"/>
        <v>295587.69540680823</v>
      </c>
      <c r="AF16" s="141"/>
      <c r="AG16" s="141">
        <f t="shared" si="0"/>
        <v>305933.26474604651</v>
      </c>
    </row>
    <row r="17" spans="1:33" s="126" customFormat="1" ht="14.25">
      <c r="A17" s="126" t="s">
        <v>2615</v>
      </c>
      <c r="C17" s="914"/>
      <c r="E17" s="141">
        <f>Application!W860</f>
        <v>189000</v>
      </c>
      <c r="F17" s="141"/>
      <c r="G17" s="141">
        <f t="shared" si="0"/>
        <v>195614.99999999997</v>
      </c>
      <c r="H17" s="141"/>
      <c r="I17" s="141">
        <f t="shared" si="0"/>
        <v>202461.52499999997</v>
      </c>
      <c r="J17" s="141"/>
      <c r="K17" s="141">
        <f t="shared" si="0"/>
        <v>209547.67837499996</v>
      </c>
      <c r="L17" s="141"/>
      <c r="M17" s="141">
        <f t="shared" si="0"/>
        <v>216881.84711812495</v>
      </c>
      <c r="N17" s="141"/>
      <c r="O17" s="141">
        <f t="shared" si="0"/>
        <v>224472.71176725932</v>
      </c>
      <c r="P17" s="141"/>
      <c r="Q17" s="141">
        <f t="shared" si="0"/>
        <v>232329.25667911337</v>
      </c>
      <c r="R17" s="141"/>
      <c r="S17" s="141">
        <f t="shared" si="0"/>
        <v>240460.78066288232</v>
      </c>
      <c r="T17" s="141"/>
      <c r="U17" s="141">
        <f t="shared" si="0"/>
        <v>248876.90798608318</v>
      </c>
      <c r="V17" s="141"/>
      <c r="W17" s="141">
        <f t="shared" si="0"/>
        <v>257587.59976559607</v>
      </c>
      <c r="X17" s="141"/>
      <c r="Y17" s="141">
        <f t="shared" si="0"/>
        <v>266603.16575739189</v>
      </c>
      <c r="Z17" s="141"/>
      <c r="AA17" s="141">
        <f t="shared" si="0"/>
        <v>275934.2765589006</v>
      </c>
      <c r="AB17" s="141"/>
      <c r="AC17" s="141">
        <f t="shared" si="0"/>
        <v>285591.97623846208</v>
      </c>
      <c r="AD17" s="141"/>
      <c r="AE17" s="141">
        <f t="shared" si="0"/>
        <v>295587.69540680823</v>
      </c>
      <c r="AF17" s="141"/>
      <c r="AG17" s="141">
        <f t="shared" si="0"/>
        <v>305933.26474604651</v>
      </c>
    </row>
    <row r="18" spans="1:33" s="126" customFormat="1" ht="14.25">
      <c r="A18" s="126" t="s">
        <v>1632</v>
      </c>
      <c r="C18" s="914"/>
      <c r="E18" s="141">
        <f>Application!W861</f>
        <v>31500</v>
      </c>
      <c r="F18" s="141"/>
      <c r="G18" s="141">
        <f t="shared" si="0"/>
        <v>32602.499999999996</v>
      </c>
      <c r="H18" s="141"/>
      <c r="I18" s="141">
        <f t="shared" si="0"/>
        <v>33743.587499999994</v>
      </c>
      <c r="J18" s="141"/>
      <c r="K18" s="141">
        <f t="shared" si="0"/>
        <v>34924.613062499993</v>
      </c>
      <c r="L18" s="141"/>
      <c r="M18" s="141">
        <f t="shared" si="0"/>
        <v>36146.974519687494</v>
      </c>
      <c r="N18" s="141"/>
      <c r="O18" s="141">
        <f t="shared" si="0"/>
        <v>37412.118627876553</v>
      </c>
      <c r="P18" s="141"/>
      <c r="Q18" s="141">
        <f t="shared" si="0"/>
        <v>38721.542779852229</v>
      </c>
      <c r="R18" s="141"/>
      <c r="S18" s="141">
        <f t="shared" si="0"/>
        <v>40076.79677714705</v>
      </c>
      <c r="T18" s="141"/>
      <c r="U18" s="141">
        <f t="shared" si="0"/>
        <v>41479.484664347197</v>
      </c>
      <c r="V18" s="141"/>
      <c r="W18" s="141">
        <f t="shared" si="0"/>
        <v>42931.266627599347</v>
      </c>
      <c r="X18" s="141"/>
      <c r="Y18" s="141">
        <f t="shared" si="0"/>
        <v>44433.860959565318</v>
      </c>
      <c r="Z18" s="141"/>
      <c r="AA18" s="141">
        <f t="shared" si="0"/>
        <v>45989.0460931501</v>
      </c>
      <c r="AB18" s="141"/>
      <c r="AC18" s="141">
        <f t="shared" si="0"/>
        <v>47598.662706410352</v>
      </c>
      <c r="AD18" s="141"/>
      <c r="AE18" s="141">
        <f t="shared" si="0"/>
        <v>49264.615901134712</v>
      </c>
      <c r="AF18" s="141"/>
      <c r="AG18" s="141">
        <f t="shared" si="0"/>
        <v>50988.877457674425</v>
      </c>
    </row>
    <row r="19" spans="1:33" s="126" customFormat="1" ht="14.25">
      <c r="A19" s="126" t="s">
        <v>231</v>
      </c>
      <c r="C19" s="914"/>
      <c r="E19" s="141">
        <f>Application!W870</f>
        <v>124740</v>
      </c>
      <c r="F19" s="141"/>
      <c r="G19" s="141">
        <f t="shared" si="0"/>
        <v>129105.9</v>
      </c>
      <c r="H19" s="141"/>
      <c r="I19" s="141">
        <f t="shared" si="0"/>
        <v>133624.60649999999</v>
      </c>
      <c r="J19" s="141"/>
      <c r="K19" s="141">
        <f t="shared" si="0"/>
        <v>138301.46772749998</v>
      </c>
      <c r="L19" s="141"/>
      <c r="M19" s="141">
        <f t="shared" si="0"/>
        <v>143142.01909796247</v>
      </c>
      <c r="N19" s="141"/>
      <c r="O19" s="141">
        <f t="shared" si="0"/>
        <v>148151.98976639114</v>
      </c>
      <c r="P19" s="141"/>
      <c r="Q19" s="141">
        <f t="shared" si="0"/>
        <v>153337.30940821482</v>
      </c>
      <c r="R19" s="141"/>
      <c r="S19" s="141">
        <f t="shared" si="0"/>
        <v>158704.11523750232</v>
      </c>
      <c r="T19" s="141"/>
      <c r="U19" s="141">
        <f t="shared" si="0"/>
        <v>164258.75927081489</v>
      </c>
      <c r="V19" s="141"/>
      <c r="W19" s="141">
        <f t="shared" si="0"/>
        <v>170007.8158452934</v>
      </c>
      <c r="X19" s="141"/>
      <c r="Y19" s="141">
        <f t="shared" si="0"/>
        <v>175958.08939987866</v>
      </c>
      <c r="Z19" s="141"/>
      <c r="AA19" s="141">
        <f t="shared" si="0"/>
        <v>182116.6225288744</v>
      </c>
      <c r="AB19" s="141"/>
      <c r="AC19" s="141">
        <f t="shared" si="0"/>
        <v>188490.70431738498</v>
      </c>
      <c r="AD19" s="141"/>
      <c r="AE19" s="141">
        <f t="shared" si="0"/>
        <v>195087.87896849343</v>
      </c>
      <c r="AF19" s="141"/>
      <c r="AG19" s="141">
        <f t="shared" si="0"/>
        <v>201915.95473239067</v>
      </c>
    </row>
    <row r="20" spans="1:33" s="126" customFormat="1" ht="14.25">
      <c r="A20" s="145" t="s">
        <v>2616</v>
      </c>
      <c r="B20" s="145"/>
      <c r="C20" s="914"/>
      <c r="E20" s="151">
        <f>Application!W877</f>
        <v>42210</v>
      </c>
      <c r="F20" s="141"/>
      <c r="G20" s="151">
        <f t="shared" si="0"/>
        <v>43687.35</v>
      </c>
      <c r="H20" s="141"/>
      <c r="I20" s="151">
        <f t="shared" si="0"/>
        <v>45216.407249999997</v>
      </c>
      <c r="J20" s="141"/>
      <c r="K20" s="151">
        <f t="shared" si="0"/>
        <v>46798.981503749994</v>
      </c>
      <c r="L20" s="141"/>
      <c r="M20" s="151">
        <f t="shared" si="0"/>
        <v>48436.945856381237</v>
      </c>
      <c r="N20" s="141"/>
      <c r="O20" s="151">
        <f t="shared" si="0"/>
        <v>50132.238961354575</v>
      </c>
      <c r="P20" s="141"/>
      <c r="Q20" s="151">
        <f t="shared" si="0"/>
        <v>51886.867325001978</v>
      </c>
      <c r="R20" s="141"/>
      <c r="S20" s="151">
        <f t="shared" si="0"/>
        <v>53702.907681377044</v>
      </c>
      <c r="T20" s="141"/>
      <c r="U20" s="151">
        <f t="shared" si="0"/>
        <v>55582.50945022524</v>
      </c>
      <c r="V20" s="141"/>
      <c r="W20" s="151">
        <f t="shared" si="0"/>
        <v>57527.897280983118</v>
      </c>
      <c r="X20" s="141"/>
      <c r="Y20" s="151">
        <f t="shared" si="0"/>
        <v>59541.373685817525</v>
      </c>
      <c r="Z20" s="141"/>
      <c r="AA20" s="151">
        <f t="shared" si="0"/>
        <v>61625.321764821136</v>
      </c>
      <c r="AB20" s="141"/>
      <c r="AC20" s="151">
        <f t="shared" si="0"/>
        <v>63782.208026589869</v>
      </c>
      <c r="AD20" s="141"/>
      <c r="AE20" s="151">
        <f t="shared" si="0"/>
        <v>66014.585307520509</v>
      </c>
      <c r="AF20" s="141"/>
      <c r="AG20" s="151">
        <f t="shared" si="0"/>
        <v>68325.095793283719</v>
      </c>
    </row>
    <row r="21" spans="1:33" s="142" customFormat="1" ht="15">
      <c r="A21" s="142" t="s">
        <v>2617</v>
      </c>
      <c r="C21" s="914"/>
      <c r="E21" s="142">
        <f>SUM(E14:E20)</f>
        <v>705600</v>
      </c>
      <c r="G21" s="142">
        <f>SUM(G14:G20)</f>
        <v>730296</v>
      </c>
      <c r="I21" s="142">
        <f>SUM(I14:I20)</f>
        <v>755856.36</v>
      </c>
      <c r="K21" s="142">
        <f>SUM(K14:K20)</f>
        <v>782311.33259999985</v>
      </c>
      <c r="M21" s="142">
        <f>SUM(M14:M20)</f>
        <v>809692.22924099979</v>
      </c>
      <c r="O21" s="142">
        <f>SUM(O14:O20)</f>
        <v>838031.45726443466</v>
      </c>
      <c r="Q21" s="142">
        <f>SUM(Q14:Q20)</f>
        <v>867362.5582686899</v>
      </c>
      <c r="S21" s="142">
        <f>SUM(S14:S20)</f>
        <v>897720.24780809402</v>
      </c>
      <c r="U21" s="142">
        <f>SUM(U14:U20)</f>
        <v>929140.45648137724</v>
      </c>
      <c r="W21" s="142">
        <f>SUM(W14:W20)</f>
        <v>961660.37245822535</v>
      </c>
      <c r="Y21" s="142">
        <f>SUM(Y14:Y20)</f>
        <v>995318.485494263</v>
      </c>
      <c r="AA21" s="142">
        <f>SUM(AA14:AA20)</f>
        <v>1030154.6324865624</v>
      </c>
      <c r="AC21" s="142">
        <f>SUM(AC14:AC20)</f>
        <v>1066210.0446235919</v>
      </c>
      <c r="AE21" s="142">
        <f>SUM(AE14:AE20)</f>
        <v>1103527.3961854174</v>
      </c>
      <c r="AG21" s="142">
        <f>SUM(AG14:AG20)</f>
        <v>1142150.855051907</v>
      </c>
    </row>
    <row r="22" spans="1:33" s="126" customFormat="1" ht="14.25">
      <c r="C22" s="914"/>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row>
    <row r="23" spans="1:33" s="126" customFormat="1" ht="14.25">
      <c r="A23" s="126" t="s">
        <v>2618</v>
      </c>
      <c r="C23" s="914"/>
      <c r="E23" s="865"/>
      <c r="F23" s="141"/>
      <c r="G23" s="141">
        <f>E23*$C$23</f>
        <v>0</v>
      </c>
      <c r="H23" s="141"/>
      <c r="I23" s="141">
        <f>G23*$C$23</f>
        <v>0</v>
      </c>
      <c r="J23" s="141"/>
      <c r="K23" s="141">
        <f>I23*$C$23</f>
        <v>0</v>
      </c>
      <c r="L23" s="141"/>
      <c r="M23" s="141">
        <f>K23*$C$23</f>
        <v>0</v>
      </c>
      <c r="N23" s="141"/>
      <c r="O23" s="141">
        <f>M23*$C$23</f>
        <v>0</v>
      </c>
      <c r="P23" s="141"/>
      <c r="Q23" s="141">
        <f>O23*$C$23</f>
        <v>0</v>
      </c>
      <c r="R23" s="141"/>
      <c r="S23" s="141">
        <f>Q23*$C$23</f>
        <v>0</v>
      </c>
      <c r="T23" s="141"/>
      <c r="U23" s="141">
        <f>S23*$C$23</f>
        <v>0</v>
      </c>
      <c r="V23" s="141"/>
      <c r="W23" s="141">
        <f>U23*$C$23</f>
        <v>0</v>
      </c>
      <c r="X23" s="141"/>
      <c r="Y23" s="141">
        <f>W23*$C$23</f>
        <v>0</v>
      </c>
      <c r="Z23" s="141"/>
      <c r="AA23" s="141">
        <f>Y23*$C$23</f>
        <v>0</v>
      </c>
      <c r="AB23" s="141"/>
      <c r="AC23" s="141">
        <f>AA23*$C$23</f>
        <v>0</v>
      </c>
      <c r="AD23" s="141"/>
      <c r="AE23" s="141">
        <f>AC23*$C$23</f>
        <v>0</v>
      </c>
      <c r="AF23" s="141"/>
      <c r="AG23" s="141">
        <f>AE23*$C$23</f>
        <v>0</v>
      </c>
    </row>
    <row r="24" spans="1:33" s="126" customFormat="1" ht="14.25">
      <c r="C24" s="914"/>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row>
    <row r="25" spans="1:33" s="126" customFormat="1" ht="14.25">
      <c r="A25" s="126" t="s">
        <v>2619</v>
      </c>
      <c r="C25" s="1055">
        <v>1.0349999999999999</v>
      </c>
      <c r="E25" s="141">
        <f>Application!AC885</f>
        <v>0</v>
      </c>
      <c r="F25" s="141"/>
      <c r="G25" s="141">
        <f>E25*$C$25</f>
        <v>0</v>
      </c>
      <c r="H25" s="141"/>
      <c r="I25" s="141">
        <f>G25*$C$25</f>
        <v>0</v>
      </c>
      <c r="J25" s="141"/>
      <c r="K25" s="141">
        <f>I25*$C$25</f>
        <v>0</v>
      </c>
      <c r="L25" s="141"/>
      <c r="M25" s="141">
        <f>K25*$C$25</f>
        <v>0</v>
      </c>
      <c r="N25" s="141"/>
      <c r="O25" s="141">
        <f>M25*$C$25</f>
        <v>0</v>
      </c>
      <c r="P25" s="141"/>
      <c r="Q25" s="141">
        <f>O25*$C$25</f>
        <v>0</v>
      </c>
      <c r="R25" s="141"/>
      <c r="S25" s="141">
        <f>Q25*$C$25</f>
        <v>0</v>
      </c>
      <c r="T25" s="141"/>
      <c r="U25" s="141">
        <f>S25*$C$25</f>
        <v>0</v>
      </c>
      <c r="V25" s="141"/>
      <c r="W25" s="141">
        <f>U25*$C$25</f>
        <v>0</v>
      </c>
      <c r="X25" s="141"/>
      <c r="Y25" s="141">
        <f>W25*$C$25</f>
        <v>0</v>
      </c>
      <c r="Z25" s="141"/>
      <c r="AA25" s="141">
        <f>Y25*$C$25</f>
        <v>0</v>
      </c>
      <c r="AB25" s="141"/>
      <c r="AC25" s="141">
        <f>AA25*$C$25</f>
        <v>0</v>
      </c>
      <c r="AD25" s="141"/>
      <c r="AE25" s="141">
        <f>AC25*$C$25</f>
        <v>0</v>
      </c>
      <c r="AF25" s="141"/>
      <c r="AG25" s="141">
        <f>AE25*$C$25</f>
        <v>0</v>
      </c>
    </row>
    <row r="26" spans="1:33" s="126" customFormat="1" ht="14.25">
      <c r="A26" s="126" t="s">
        <v>2337</v>
      </c>
      <c r="C26" s="1055">
        <v>1.0349999999999999</v>
      </c>
      <c r="E26" s="141">
        <f>Application!AC886</f>
        <v>25000</v>
      </c>
      <c r="F26" s="141"/>
      <c r="G26" s="141">
        <f>E26*$C$26</f>
        <v>25874.999999999996</v>
      </c>
      <c r="H26" s="141"/>
      <c r="I26" s="141">
        <f>G26*$C$26</f>
        <v>26780.624999999993</v>
      </c>
      <c r="J26" s="141"/>
      <c r="K26" s="141">
        <f>I26*$C$26</f>
        <v>27717.946874999991</v>
      </c>
      <c r="L26" s="141"/>
      <c r="M26" s="141">
        <f>K26*$C$26</f>
        <v>28688.075015624989</v>
      </c>
      <c r="N26" s="141"/>
      <c r="O26" s="141">
        <f>M26*$C$26</f>
        <v>29692.15764117186</v>
      </c>
      <c r="P26" s="141"/>
      <c r="Q26" s="141">
        <f>O26*$C$26</f>
        <v>30731.383158612873</v>
      </c>
      <c r="R26" s="141"/>
      <c r="S26" s="141">
        <f>Q26*$C$26</f>
        <v>31806.98156916432</v>
      </c>
      <c r="T26" s="141"/>
      <c r="U26" s="141">
        <f>S26*$C$26</f>
        <v>32920.225924085069</v>
      </c>
      <c r="V26" s="141"/>
      <c r="W26" s="141">
        <f>U26*$C$26</f>
        <v>34072.433831428047</v>
      </c>
      <c r="X26" s="141"/>
      <c r="Y26" s="141">
        <f>W26*$C$26</f>
        <v>35264.969015528026</v>
      </c>
      <c r="Z26" s="141"/>
      <c r="AA26" s="141">
        <f>Y26*$C$26</f>
        <v>36499.242931071502</v>
      </c>
      <c r="AB26" s="141"/>
      <c r="AC26" s="141">
        <f>AA26*$C$26</f>
        <v>37776.716433658999</v>
      </c>
      <c r="AD26" s="141"/>
      <c r="AE26" s="141">
        <f>AC26*$C$26</f>
        <v>39098.901508837058</v>
      </c>
      <c r="AF26" s="141"/>
      <c r="AG26" s="141">
        <f>AE26*$C$26</f>
        <v>40467.363061646349</v>
      </c>
    </row>
    <row r="27" spans="1:33" s="126" customFormat="1" ht="14.25">
      <c r="A27" s="126" t="s">
        <v>2620</v>
      </c>
      <c r="C27" s="1055"/>
      <c r="E27" s="141">
        <f>Application!AC887</f>
        <v>31500</v>
      </c>
      <c r="F27" s="141"/>
      <c r="G27" s="141">
        <f>$E$27</f>
        <v>31500</v>
      </c>
      <c r="H27" s="141"/>
      <c r="I27" s="141">
        <f>$E$27</f>
        <v>31500</v>
      </c>
      <c r="J27" s="141"/>
      <c r="K27" s="141">
        <f>$E$27</f>
        <v>31500</v>
      </c>
      <c r="L27" s="141"/>
      <c r="M27" s="141">
        <f>$E$27</f>
        <v>31500</v>
      </c>
      <c r="N27" s="141"/>
      <c r="O27" s="141">
        <f>$E$27</f>
        <v>31500</v>
      </c>
      <c r="P27" s="141"/>
      <c r="Q27" s="141">
        <f>$E$27</f>
        <v>31500</v>
      </c>
      <c r="R27" s="141"/>
      <c r="S27" s="141">
        <f>$E$27</f>
        <v>31500</v>
      </c>
      <c r="T27" s="141"/>
      <c r="U27" s="141">
        <f>$E$27</f>
        <v>31500</v>
      </c>
      <c r="V27" s="141"/>
      <c r="W27" s="141">
        <f>$E$27</f>
        <v>31500</v>
      </c>
      <c r="X27" s="141"/>
      <c r="Y27" s="141">
        <f>$E$27</f>
        <v>31500</v>
      </c>
      <c r="Z27" s="141"/>
      <c r="AA27" s="141">
        <f>$E$27</f>
        <v>31500</v>
      </c>
      <c r="AB27" s="141"/>
      <c r="AC27" s="141">
        <f>$E$27</f>
        <v>31500</v>
      </c>
      <c r="AD27" s="141"/>
      <c r="AE27" s="141">
        <f>$E$27</f>
        <v>31500</v>
      </c>
      <c r="AF27" s="141"/>
      <c r="AG27" s="141">
        <f>$E$27</f>
        <v>31500</v>
      </c>
    </row>
    <row r="28" spans="1:33" s="126" customFormat="1" ht="14.25">
      <c r="A28" s="126" t="s">
        <v>2621</v>
      </c>
      <c r="C28" s="1055"/>
      <c r="E28" s="141">
        <f>Application!AC888</f>
        <v>15113</v>
      </c>
      <c r="F28" s="141"/>
      <c r="G28" s="141">
        <f>$E$28</f>
        <v>15113</v>
      </c>
      <c r="H28" s="141"/>
      <c r="I28" s="141">
        <f>$E$28</f>
        <v>15113</v>
      </c>
      <c r="J28" s="141"/>
      <c r="K28" s="141">
        <f>$E$28</f>
        <v>15113</v>
      </c>
      <c r="L28" s="141"/>
      <c r="M28" s="141">
        <f>$E$28</f>
        <v>15113</v>
      </c>
      <c r="N28" s="141"/>
      <c r="O28" s="141">
        <f>$E$28</f>
        <v>15113</v>
      </c>
      <c r="P28" s="141"/>
      <c r="Q28" s="141">
        <f>$E$28</f>
        <v>15113</v>
      </c>
      <c r="R28" s="141"/>
      <c r="S28" s="141">
        <f>$E$28</f>
        <v>15113</v>
      </c>
      <c r="T28" s="141"/>
      <c r="U28" s="141">
        <f>$E$28</f>
        <v>15113</v>
      </c>
      <c r="V28" s="141"/>
      <c r="W28" s="141">
        <f>$E$28</f>
        <v>15113</v>
      </c>
      <c r="X28" s="141"/>
      <c r="Y28" s="141">
        <f>$E$28</f>
        <v>15113</v>
      </c>
      <c r="Z28" s="141"/>
      <c r="AA28" s="141">
        <f>$E$28</f>
        <v>15113</v>
      </c>
      <c r="AB28" s="141"/>
      <c r="AC28" s="141">
        <f>$E$28</f>
        <v>15113</v>
      </c>
      <c r="AD28" s="141"/>
      <c r="AE28" s="141">
        <f>$E$28</f>
        <v>15113</v>
      </c>
      <c r="AF28" s="141"/>
      <c r="AG28" s="141">
        <f>$E$28</f>
        <v>15113</v>
      </c>
    </row>
    <row r="29" spans="1:33" s="126" customFormat="1" ht="14.25">
      <c r="A29" s="126" t="s">
        <v>2622</v>
      </c>
      <c r="C29" s="1055">
        <v>1.02</v>
      </c>
      <c r="E29" s="141">
        <f>Application!AC889</f>
        <v>0</v>
      </c>
      <c r="F29" s="141"/>
      <c r="G29" s="141">
        <f>E29*$C$29</f>
        <v>0</v>
      </c>
      <c r="H29" s="141"/>
      <c r="I29" s="141">
        <f>G29*$C$29</f>
        <v>0</v>
      </c>
      <c r="J29" s="141"/>
      <c r="K29" s="141">
        <f>I29*$C$29</f>
        <v>0</v>
      </c>
      <c r="L29" s="141"/>
      <c r="M29" s="141">
        <f>K29*$C$29</f>
        <v>0</v>
      </c>
      <c r="N29" s="141"/>
      <c r="O29" s="141">
        <f>M29*$C$29</f>
        <v>0</v>
      </c>
      <c r="P29" s="141"/>
      <c r="Q29" s="141">
        <f>O29*$C$29</f>
        <v>0</v>
      </c>
      <c r="R29" s="141"/>
      <c r="S29" s="141">
        <f>Q29*$C$29</f>
        <v>0</v>
      </c>
      <c r="T29" s="141"/>
      <c r="U29" s="141">
        <f>S29*$C$29</f>
        <v>0</v>
      </c>
      <c r="V29" s="141"/>
      <c r="W29" s="141">
        <f>U29*$C$29</f>
        <v>0</v>
      </c>
      <c r="X29" s="141"/>
      <c r="Y29" s="141">
        <f>W29*$C$29</f>
        <v>0</v>
      </c>
      <c r="Z29" s="141"/>
      <c r="AA29" s="141">
        <f>Y29*$C$29</f>
        <v>0</v>
      </c>
      <c r="AB29" s="141"/>
      <c r="AC29" s="141">
        <f>AA29*$C$29</f>
        <v>0</v>
      </c>
      <c r="AD29" s="141"/>
      <c r="AE29" s="141">
        <f>AC29*$C$29</f>
        <v>0</v>
      </c>
      <c r="AF29" s="141"/>
      <c r="AG29" s="141">
        <f>AE29*$C$29</f>
        <v>0</v>
      </c>
    </row>
    <row r="30" spans="1:33" s="126" customFormat="1" ht="14.25">
      <c r="A30" s="126" t="s">
        <v>2623</v>
      </c>
      <c r="C30" s="1055">
        <v>1.02</v>
      </c>
      <c r="E30" s="141">
        <f>Application!AC890</f>
        <v>0</v>
      </c>
      <c r="F30" s="141"/>
      <c r="G30" s="141">
        <f>E30*$C$30</f>
        <v>0</v>
      </c>
      <c r="H30" s="141"/>
      <c r="I30" s="141">
        <f>G30*$C$30</f>
        <v>0</v>
      </c>
      <c r="J30" s="141"/>
      <c r="K30" s="141">
        <f>I30*$C$30</f>
        <v>0</v>
      </c>
      <c r="L30" s="141"/>
      <c r="M30" s="141">
        <f>K30*$C$30</f>
        <v>0</v>
      </c>
      <c r="N30" s="141"/>
      <c r="O30" s="141">
        <f>M30*$C$30</f>
        <v>0</v>
      </c>
      <c r="P30" s="141"/>
      <c r="Q30" s="141">
        <f>O30*$C$30</f>
        <v>0</v>
      </c>
      <c r="R30" s="141"/>
      <c r="S30" s="141">
        <f>Q30*$C$30</f>
        <v>0</v>
      </c>
      <c r="T30" s="141"/>
      <c r="U30" s="141">
        <f>S30*$C$30</f>
        <v>0</v>
      </c>
      <c r="V30" s="141"/>
      <c r="W30" s="141">
        <f>U30*$C$30</f>
        <v>0</v>
      </c>
      <c r="X30" s="141"/>
      <c r="Y30" s="141">
        <f>W30*$C$30</f>
        <v>0</v>
      </c>
      <c r="Z30" s="141"/>
      <c r="AA30" s="141">
        <f>Y30*$C$30</f>
        <v>0</v>
      </c>
      <c r="AB30" s="141"/>
      <c r="AC30" s="141">
        <f>AA30*$C$30</f>
        <v>0</v>
      </c>
      <c r="AD30" s="141"/>
      <c r="AE30" s="141">
        <f>AC30*$C$30</f>
        <v>0</v>
      </c>
      <c r="AF30" s="141"/>
      <c r="AG30" s="141">
        <f>AE30*$C$30</f>
        <v>0</v>
      </c>
    </row>
    <row r="31" spans="1:33" s="126" customFormat="1" ht="14.25">
      <c r="A31" s="145">
        <f>Application!E891</f>
        <v>0</v>
      </c>
      <c r="B31" s="145"/>
      <c r="C31" s="1057">
        <v>1</v>
      </c>
      <c r="E31" s="141">
        <f>Application!AC891</f>
        <v>4000</v>
      </c>
      <c r="F31" s="141"/>
      <c r="G31" s="141">
        <f>E31*$C$31</f>
        <v>4000</v>
      </c>
      <c r="H31" s="141"/>
      <c r="I31" s="141">
        <f>G31*$C$31</f>
        <v>4000</v>
      </c>
      <c r="J31" s="141"/>
      <c r="K31" s="141">
        <f>I31*$C$31</f>
        <v>4000</v>
      </c>
      <c r="L31" s="141"/>
      <c r="M31" s="141">
        <f>K31*$C$31</f>
        <v>4000</v>
      </c>
      <c r="N31" s="141"/>
      <c r="O31" s="141">
        <f>M31*$C$31</f>
        <v>4000</v>
      </c>
      <c r="P31" s="141"/>
      <c r="Q31" s="141">
        <f>O31*$C$31</f>
        <v>4000</v>
      </c>
      <c r="R31" s="141"/>
      <c r="S31" s="141">
        <f>Q31*$C$31</f>
        <v>4000</v>
      </c>
      <c r="T31" s="141"/>
      <c r="U31" s="141">
        <f>S31*$C$31</f>
        <v>4000</v>
      </c>
      <c r="V31" s="141"/>
      <c r="W31" s="141">
        <f>U31*$C$31</f>
        <v>4000</v>
      </c>
      <c r="X31" s="141"/>
      <c r="Y31" s="141">
        <f>W31*$C$31</f>
        <v>4000</v>
      </c>
      <c r="Z31" s="141"/>
      <c r="AA31" s="141">
        <f>Y31*$C$31</f>
        <v>4000</v>
      </c>
      <c r="AB31" s="141"/>
      <c r="AC31" s="141">
        <f>AA31*$C$31</f>
        <v>4000</v>
      </c>
      <c r="AD31" s="141"/>
      <c r="AE31" s="141">
        <f>AC31*$C$31</f>
        <v>4000</v>
      </c>
      <c r="AF31" s="141"/>
      <c r="AG31" s="141">
        <f>AE31*$C$31</f>
        <v>4000</v>
      </c>
    </row>
    <row r="32" spans="1:33" s="126" customFormat="1" ht="14.25">
      <c r="A32" s="145">
        <f>Application!E892</f>
        <v>0</v>
      </c>
      <c r="B32" s="145"/>
      <c r="C32" s="1057">
        <v>1.0349999999999999</v>
      </c>
      <c r="E32" s="141">
        <f>Application!AC892</f>
        <v>0</v>
      </c>
      <c r="F32" s="141"/>
      <c r="G32" s="141">
        <f>E32*$C$32</f>
        <v>0</v>
      </c>
      <c r="H32" s="141"/>
      <c r="I32" s="141">
        <f>G32*$C$32</f>
        <v>0</v>
      </c>
      <c r="J32" s="141"/>
      <c r="K32" s="141">
        <f>I32*$C$32</f>
        <v>0</v>
      </c>
      <c r="L32" s="141"/>
      <c r="M32" s="141">
        <f>K32*$C$32</f>
        <v>0</v>
      </c>
      <c r="N32" s="141"/>
      <c r="O32" s="141">
        <f>M32*$C$32</f>
        <v>0</v>
      </c>
      <c r="P32" s="141"/>
      <c r="Q32" s="141">
        <f>O32*$C$32</f>
        <v>0</v>
      </c>
      <c r="R32" s="141"/>
      <c r="S32" s="141">
        <f>Q32*$C$32</f>
        <v>0</v>
      </c>
      <c r="T32" s="141"/>
      <c r="U32" s="141">
        <f>S32*$C$32</f>
        <v>0</v>
      </c>
      <c r="V32" s="141"/>
      <c r="W32" s="141">
        <f>U32*$C$32</f>
        <v>0</v>
      </c>
      <c r="X32" s="141"/>
      <c r="Y32" s="141">
        <f>W32*$C$32</f>
        <v>0</v>
      </c>
      <c r="Z32" s="141"/>
      <c r="AA32" s="141">
        <f>Y32*$C$32</f>
        <v>0</v>
      </c>
      <c r="AB32" s="141"/>
      <c r="AC32" s="141">
        <f>AA32*$C$32</f>
        <v>0</v>
      </c>
      <c r="AD32" s="141"/>
      <c r="AE32" s="141">
        <f>AC32*$C$32</f>
        <v>0</v>
      </c>
      <c r="AF32" s="141"/>
      <c r="AG32" s="141">
        <f>AE32*$C$32</f>
        <v>0</v>
      </c>
    </row>
    <row r="33" spans="1:33" s="126" customFormat="1" ht="14.25">
      <c r="C33" s="139"/>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row>
    <row r="34" spans="1:33" s="142" customFormat="1" ht="15">
      <c r="A34" s="142" t="s">
        <v>1637</v>
      </c>
      <c r="C34" s="143"/>
      <c r="E34" s="142">
        <f>SUM(E21:E32)</f>
        <v>781213</v>
      </c>
      <c r="G34" s="142">
        <f>SUM(G21:G32)</f>
        <v>806784</v>
      </c>
      <c r="I34" s="142">
        <f>SUM(I21:I32)</f>
        <v>833249.98499999999</v>
      </c>
      <c r="K34" s="142">
        <f>SUM(K21:K32)</f>
        <v>860642.27947499987</v>
      </c>
      <c r="M34" s="142">
        <f>SUM(M21:M32)</f>
        <v>888993.30425662478</v>
      </c>
      <c r="O34" s="142">
        <f>SUM(O21:O32)</f>
        <v>918336.61490560649</v>
      </c>
      <c r="Q34" s="142">
        <f>SUM(Q21:Q32)</f>
        <v>948706.94142730278</v>
      </c>
      <c r="S34" s="142">
        <f>SUM(S21:S32)</f>
        <v>980140.22937725834</v>
      </c>
      <c r="U34" s="142">
        <f>SUM(U21:U32)</f>
        <v>1012673.6824054623</v>
      </c>
      <c r="W34" s="142">
        <f>SUM(W21:W32)</f>
        <v>1046345.8062896534</v>
      </c>
      <c r="Y34" s="142">
        <f>SUM(Y21:Y32)</f>
        <v>1081196.454509791</v>
      </c>
      <c r="AA34" s="142">
        <f>SUM(AA21:AA32)</f>
        <v>1117266.8754176339</v>
      </c>
      <c r="AC34" s="142">
        <f>SUM(AC21:AC32)</f>
        <v>1154599.7610572509</v>
      </c>
      <c r="AE34" s="142">
        <f>SUM(AE21:AE32)</f>
        <v>1193239.2976942544</v>
      </c>
      <c r="AG34" s="142">
        <f>SUM(AG21:AG32)</f>
        <v>1233231.2181135532</v>
      </c>
    </row>
    <row r="35" spans="1:33" s="126" customFormat="1" ht="14.25">
      <c r="C35" s="139"/>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row>
    <row r="36" spans="1:33" s="142" customFormat="1" ht="15">
      <c r="A36" s="142" t="s">
        <v>2624</v>
      </c>
      <c r="C36" s="143"/>
      <c r="E36" s="142">
        <f>E10-E34</f>
        <v>1361132</v>
      </c>
      <c r="G36" s="142">
        <f>G10-G34</f>
        <v>1389119.6249999995</v>
      </c>
      <c r="I36" s="142">
        <f>I10-I34</f>
        <v>1417551.2306249994</v>
      </c>
      <c r="K36" s="142">
        <f>K10-K34</f>
        <v>1446428.9665406244</v>
      </c>
      <c r="M36" s="142">
        <f>M10-M34</f>
        <v>1475754.7229093898</v>
      </c>
      <c r="O36" s="142">
        <f>O10-O34</f>
        <v>1505530.112939558</v>
      </c>
      <c r="Q36" s="142">
        <f>Q10-Q34</f>
        <v>1535756.4546139904</v>
      </c>
      <c r="S36" s="142">
        <f>S10-S34</f>
        <v>1566434.7515650678</v>
      </c>
      <c r="U36" s="142">
        <f>U10-U34</f>
        <v>1597565.6730604216</v>
      </c>
      <c r="W36" s="142">
        <f>W10-W34</f>
        <v>1629149.5330628776</v>
      </c>
      <c r="Y36" s="142">
        <f>Y10-Y34</f>
        <v>1661186.2683265526</v>
      </c>
      <c r="AA36" s="142">
        <f>AA10-AA34</f>
        <v>1693675.4154896182</v>
      </c>
      <c r="AC36" s="142">
        <f>AC10-AC34</f>
        <v>1726616.0871226827</v>
      </c>
      <c r="AE36" s="142">
        <f>AE10-AE34</f>
        <v>1760006.9466901764</v>
      </c>
      <c r="AG36" s="142">
        <f>AG10-AG34</f>
        <v>1793846.1823804886</v>
      </c>
    </row>
    <row r="37" spans="1:33" s="126" customFormat="1" ht="14.25">
      <c r="C37" s="139"/>
      <c r="E37" s="141"/>
      <c r="F37" s="141"/>
      <c r="G37" s="141"/>
      <c r="H37" s="141"/>
      <c r="I37" s="141"/>
      <c r="J37" s="141"/>
      <c r="K37" s="141"/>
      <c r="L37" s="141"/>
      <c r="M37" s="141"/>
      <c r="N37" s="141"/>
      <c r="O37" s="141"/>
      <c r="P37" s="141"/>
      <c r="Q37" s="141"/>
      <c r="R37" s="141"/>
      <c r="S37" s="141"/>
      <c r="T37" s="141"/>
      <c r="U37" s="141"/>
      <c r="V37" s="141"/>
      <c r="W37" s="141"/>
      <c r="X37" s="141"/>
      <c r="Y37" s="141"/>
      <c r="Z37" s="141"/>
      <c r="AA37" s="141"/>
      <c r="AB37" s="141"/>
      <c r="AC37" s="141"/>
      <c r="AD37" s="141"/>
      <c r="AE37" s="141"/>
      <c r="AF37" s="141"/>
      <c r="AG37" s="141"/>
    </row>
    <row r="38" spans="1:33" s="126" customFormat="1" ht="15">
      <c r="A38" s="137" t="s">
        <v>2625</v>
      </c>
      <c r="C38" s="139"/>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row>
    <row r="39" spans="1:33" s="126" customFormat="1" ht="14.25">
      <c r="A39" s="144" t="str">
        <f>Application!C637</f>
        <v>Citibank Permanent Loan</v>
      </c>
      <c r="B39" s="145"/>
      <c r="C39" s="139"/>
      <c r="E39" s="141">
        <f>Application!AF637</f>
        <v>1205332</v>
      </c>
      <c r="F39" s="141"/>
      <c r="G39" s="141">
        <f>$E$39</f>
        <v>1205332</v>
      </c>
      <c r="H39" s="141"/>
      <c r="I39" s="141">
        <f>$E$39</f>
        <v>1205332</v>
      </c>
      <c r="J39" s="141"/>
      <c r="K39" s="141">
        <f>$E$39</f>
        <v>1205332</v>
      </c>
      <c r="L39" s="141"/>
      <c r="M39" s="141">
        <f>$E$39</f>
        <v>1205332</v>
      </c>
      <c r="N39" s="141"/>
      <c r="O39" s="141">
        <f>$E$39</f>
        <v>1205332</v>
      </c>
      <c r="P39" s="141"/>
      <c r="Q39" s="141">
        <f>$E$39</f>
        <v>1205332</v>
      </c>
      <c r="R39" s="141"/>
      <c r="S39" s="141">
        <f>$E$39</f>
        <v>1205332</v>
      </c>
      <c r="T39" s="141"/>
      <c r="U39" s="141">
        <f>$E$39</f>
        <v>1205332</v>
      </c>
      <c r="V39" s="141"/>
      <c r="W39" s="141">
        <f>$E$39</f>
        <v>1205332</v>
      </c>
      <c r="X39" s="141"/>
      <c r="Y39" s="141">
        <f>$E$39</f>
        <v>1205332</v>
      </c>
      <c r="Z39" s="141"/>
      <c r="AA39" s="141">
        <f>$E$39</f>
        <v>1205332</v>
      </c>
      <c r="AB39" s="141"/>
      <c r="AC39" s="141">
        <f>$E$39</f>
        <v>1205332</v>
      </c>
      <c r="AD39" s="141"/>
      <c r="AE39" s="141">
        <f>$E$39</f>
        <v>1205332</v>
      </c>
      <c r="AF39" s="141"/>
      <c r="AG39" s="141">
        <f>$E$39</f>
        <v>1205332</v>
      </c>
    </row>
    <row r="40" spans="1:33" s="126" customFormat="1" ht="14.25">
      <c r="A40" s="144"/>
      <c r="B40" s="145"/>
      <c r="C40" s="139"/>
      <c r="E40" s="141"/>
      <c r="F40" s="141"/>
      <c r="G40" s="141">
        <f>$E$40</f>
        <v>0</v>
      </c>
      <c r="H40" s="141"/>
      <c r="I40" s="141">
        <f>$E$40</f>
        <v>0</v>
      </c>
      <c r="J40" s="141"/>
      <c r="K40" s="141">
        <f>$E$40</f>
        <v>0</v>
      </c>
      <c r="L40" s="141"/>
      <c r="M40" s="141">
        <f>$E$40</f>
        <v>0</v>
      </c>
      <c r="N40" s="141"/>
      <c r="O40" s="141">
        <f>$E$40</f>
        <v>0</v>
      </c>
      <c r="P40" s="141"/>
      <c r="Q40" s="141">
        <f>$E$40</f>
        <v>0</v>
      </c>
      <c r="R40" s="141"/>
      <c r="S40" s="141">
        <f>$E$40</f>
        <v>0</v>
      </c>
      <c r="T40" s="141"/>
      <c r="U40" s="141">
        <f>$E$40</f>
        <v>0</v>
      </c>
      <c r="V40" s="141"/>
      <c r="W40" s="141">
        <f>$E$40</f>
        <v>0</v>
      </c>
      <c r="X40" s="141"/>
      <c r="Y40" s="141">
        <f>$E$40</f>
        <v>0</v>
      </c>
      <c r="Z40" s="141"/>
      <c r="AA40" s="141">
        <f>$E$40</f>
        <v>0</v>
      </c>
      <c r="AB40" s="141"/>
      <c r="AC40" s="141">
        <f>$E$40</f>
        <v>0</v>
      </c>
      <c r="AD40" s="141"/>
      <c r="AE40" s="141">
        <f>$E$40</f>
        <v>0</v>
      </c>
      <c r="AF40" s="141"/>
      <c r="AG40" s="141">
        <f>$E$40</f>
        <v>0</v>
      </c>
    </row>
    <row r="41" spans="1:33" s="126" customFormat="1" ht="14.25">
      <c r="A41" s="144"/>
      <c r="B41" s="145"/>
      <c r="C41" s="139"/>
      <c r="E41" s="151"/>
      <c r="F41" s="141"/>
      <c r="G41" s="151">
        <f>$E$41</f>
        <v>0</v>
      </c>
      <c r="H41" s="141"/>
      <c r="I41" s="151">
        <f>$E$41</f>
        <v>0</v>
      </c>
      <c r="J41" s="141"/>
      <c r="K41" s="151">
        <f>$E$41</f>
        <v>0</v>
      </c>
      <c r="L41" s="141"/>
      <c r="M41" s="151">
        <f>$E$41</f>
        <v>0</v>
      </c>
      <c r="N41" s="141"/>
      <c r="O41" s="151">
        <f>$E$41</f>
        <v>0</v>
      </c>
      <c r="P41" s="141"/>
      <c r="Q41" s="151">
        <f>$E$41</f>
        <v>0</v>
      </c>
      <c r="R41" s="141"/>
      <c r="S41" s="151">
        <f>$E$41</f>
        <v>0</v>
      </c>
      <c r="T41" s="141"/>
      <c r="U41" s="151">
        <f>$E$41</f>
        <v>0</v>
      </c>
      <c r="V41" s="141"/>
      <c r="W41" s="151">
        <f>$E$41</f>
        <v>0</v>
      </c>
      <c r="X41" s="141"/>
      <c r="Y41" s="151">
        <f>$E$41</f>
        <v>0</v>
      </c>
      <c r="Z41" s="141"/>
      <c r="AA41" s="151">
        <f>$E$41</f>
        <v>0</v>
      </c>
      <c r="AB41" s="141"/>
      <c r="AC41" s="151">
        <f>$E$41</f>
        <v>0</v>
      </c>
      <c r="AD41" s="141"/>
      <c r="AE41" s="151">
        <f>$E$41</f>
        <v>0</v>
      </c>
      <c r="AF41" s="141"/>
      <c r="AG41" s="151">
        <f>$E$41</f>
        <v>0</v>
      </c>
    </row>
    <row r="42" spans="1:33" s="142" customFormat="1" ht="15">
      <c r="A42" s="142" t="s">
        <v>2626</v>
      </c>
      <c r="C42" s="143"/>
      <c r="E42" s="142">
        <f>SUM(E39:E41)</f>
        <v>1205332</v>
      </c>
      <c r="G42" s="142">
        <f>SUM(G39:G41)</f>
        <v>1205332</v>
      </c>
      <c r="I42" s="142">
        <f>SUM(I39:I41)</f>
        <v>1205332</v>
      </c>
      <c r="K42" s="142">
        <f>SUM(K39:K41)</f>
        <v>1205332</v>
      </c>
      <c r="M42" s="142">
        <f>SUM(M39:M41)</f>
        <v>1205332</v>
      </c>
      <c r="O42" s="142">
        <f>SUM(O39:O41)</f>
        <v>1205332</v>
      </c>
      <c r="Q42" s="142">
        <f>SUM(Q39:Q41)</f>
        <v>1205332</v>
      </c>
      <c r="S42" s="142">
        <f>SUM(S39:S41)</f>
        <v>1205332</v>
      </c>
      <c r="U42" s="142">
        <f>SUM(U39:U41)</f>
        <v>1205332</v>
      </c>
      <c r="W42" s="142">
        <f>SUM(W39:W41)</f>
        <v>1205332</v>
      </c>
      <c r="Y42" s="142">
        <f>SUM(Y39:Y41)</f>
        <v>1205332</v>
      </c>
      <c r="AA42" s="142">
        <f>SUM(AA39:AA41)</f>
        <v>1205332</v>
      </c>
      <c r="AC42" s="142">
        <f>SUM(AC39:AC41)</f>
        <v>1205332</v>
      </c>
      <c r="AE42" s="142">
        <f>SUM(AE39:AE41)</f>
        <v>1205332</v>
      </c>
      <c r="AG42" s="142">
        <f>SUM(AG39:AG41)</f>
        <v>1205332</v>
      </c>
    </row>
    <row r="43" spans="1:33" s="126" customFormat="1" ht="14.25">
      <c r="C43" s="139"/>
      <c r="E43" s="141"/>
      <c r="F43" s="141"/>
      <c r="G43" s="141"/>
      <c r="H43" s="141"/>
      <c r="I43" s="141"/>
      <c r="J43" s="141"/>
      <c r="K43" s="141"/>
      <c r="L43" s="141"/>
      <c r="M43" s="141"/>
      <c r="N43" s="141"/>
      <c r="O43" s="141"/>
      <c r="P43" s="141"/>
      <c r="Q43" s="141"/>
      <c r="R43" s="141"/>
      <c r="S43" s="141"/>
      <c r="T43" s="141"/>
      <c r="U43" s="141"/>
      <c r="V43" s="141"/>
      <c r="W43" s="141"/>
      <c r="X43" s="141"/>
      <c r="Y43" s="141"/>
      <c r="Z43" s="141"/>
      <c r="AA43" s="141"/>
      <c r="AB43" s="141"/>
      <c r="AC43" s="141"/>
      <c r="AD43" s="141"/>
      <c r="AE43" s="141"/>
      <c r="AF43" s="141"/>
      <c r="AG43" s="141"/>
    </row>
    <row r="44" spans="1:33" s="142" customFormat="1" ht="15">
      <c r="A44" s="142" t="s">
        <v>2627</v>
      </c>
      <c r="C44" s="143"/>
      <c r="E44" s="142">
        <f>E36-E42</f>
        <v>155800</v>
      </c>
      <c r="G44" s="142">
        <f>G36-G42</f>
        <v>183787.62499999953</v>
      </c>
      <c r="I44" s="142">
        <f>I36-I42</f>
        <v>212219.23062499939</v>
      </c>
      <c r="K44" s="142">
        <f>K36-K42</f>
        <v>241096.96654062439</v>
      </c>
      <c r="M44" s="142">
        <f>M36-M42</f>
        <v>270422.72290938976</v>
      </c>
      <c r="O44" s="142">
        <f>O36-O42</f>
        <v>300198.11293955799</v>
      </c>
      <c r="Q44" s="142">
        <f>Q36-Q42</f>
        <v>330424.45461399038</v>
      </c>
      <c r="S44" s="142">
        <f>S36-S42</f>
        <v>361102.7515650678</v>
      </c>
      <c r="U44" s="142">
        <f>U36-U42</f>
        <v>392233.6730604216</v>
      </c>
      <c r="W44" s="142">
        <f>W36-W42</f>
        <v>423817.5330628776</v>
      </c>
      <c r="Y44" s="142">
        <f>Y36-Y42</f>
        <v>455854.26832655258</v>
      </c>
      <c r="AA44" s="142">
        <f>AA36-AA42</f>
        <v>488343.4154896182</v>
      </c>
      <c r="AC44" s="142">
        <f>AC36-AC42</f>
        <v>521284.08712268271</v>
      </c>
      <c r="AE44" s="142">
        <f>AE36-AE42</f>
        <v>554674.94669017638</v>
      </c>
      <c r="AG44" s="142">
        <f>AG36-AG42</f>
        <v>588514.18238048861</v>
      </c>
    </row>
    <row r="45" spans="1:33" s="126" customFormat="1" ht="14.25">
      <c r="C45" s="139"/>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row>
    <row r="46" spans="1:33" s="146" customFormat="1" ht="14.25">
      <c r="A46" s="146" t="s">
        <v>2628</v>
      </c>
      <c r="C46" s="139"/>
      <c r="E46" s="146">
        <f>E44/(E4+E6+E8)</f>
        <v>6.9087845328366815E-2</v>
      </c>
      <c r="G46" s="146">
        <f>G44/(G4+G6+G8)</f>
        <v>7.9510886435191164E-2</v>
      </c>
      <c r="I46" s="146">
        <f>I44/(I4+I6+I8)</f>
        <v>8.9571779015485867E-2</v>
      </c>
      <c r="K46" s="146">
        <f>K44/(K4+K6+K8)</f>
        <v>9.9278303003929882E-2</v>
      </c>
      <c r="M46" s="146">
        <f>M44/(M4+M6+M8)</f>
        <v>0.10863803830795407</v>
      </c>
      <c r="O46" s="146">
        <f>O44/(O4+O6+O8)</f>
        <v>0.1176583695862332</v>
      </c>
      <c r="Q46" s="146">
        <f>Q44/(Q4+Q6+Q8)</f>
        <v>0.12634649090965056</v>
      </c>
      <c r="S46" s="146">
        <f>S44/(S4+S6+S8)</f>
        <v>0.13470941030759448</v>
      </c>
      <c r="U46" s="146">
        <f>U44/(U4+U6+U8)</f>
        <v>0.14275395420237</v>
      </c>
      <c r="W46" s="146">
        <f>W44/(W4+W6+W8)</f>
        <v>0.15048677173445171</v>
      </c>
      <c r="Y46" s="146">
        <f>Y44/(Y4+Y6+Y8)</f>
        <v>0.15791433898122198</v>
      </c>
      <c r="AA46" s="146">
        <f>AA44/(AA4+AA6+AA8)</f>
        <v>0.16504296307178959</v>
      </c>
      <c r="AC46" s="146">
        <f>AC44/(AC4+AC6+AC8)</f>
        <v>0.17187878620040892</v>
      </c>
      <c r="AE46" s="146">
        <f>AE44/(AE4+AE6+AE8)</f>
        <v>0.178427789540964</v>
      </c>
      <c r="AG46" s="146">
        <f>AG44/(AG4+AG6+AG8)</f>
        <v>0.18469579706492364</v>
      </c>
    </row>
    <row r="47" spans="1:33" s="146" customFormat="1" ht="14.25">
      <c r="A47" s="146" t="s">
        <v>2629</v>
      </c>
      <c r="C47" s="139"/>
      <c r="E47" s="146">
        <f>E44/E42</f>
        <v>0.12925899254313333</v>
      </c>
      <c r="G47" s="146">
        <f>G44/G42</f>
        <v>0.15247883985491095</v>
      </c>
      <c r="I47" s="146">
        <f>I44/I42</f>
        <v>0.17606703433161933</v>
      </c>
      <c r="K47" s="146">
        <f>K44/K42</f>
        <v>0.20002535943675634</v>
      </c>
      <c r="M47" s="146">
        <f>M44/M42</f>
        <v>0.22435538333786023</v>
      </c>
      <c r="O47" s="146">
        <f>O44/O42</f>
        <v>0.24905844442822225</v>
      </c>
      <c r="Q47" s="146">
        <f>Q44/Q42</f>
        <v>0.27413563616828424</v>
      </c>
      <c r="S47" s="146">
        <f>S44/S42</f>
        <v>0.29958779121857532</v>
      </c>
      <c r="U47" s="146">
        <f>U44/U42</f>
        <v>0.32541546483493478</v>
      </c>
      <c r="W47" s="146">
        <f>W44/W42</f>
        <v>0.35161891749565893</v>
      </c>
      <c r="Y47" s="146">
        <f>Y44/Y42</f>
        <v>0.37819809672899468</v>
      </c>
      <c r="AA47" s="146">
        <f>AA44/AA42</f>
        <v>0.40515261810822095</v>
      </c>
      <c r="AC47" s="146">
        <f>AC44/AC42</f>
        <v>0.43248174538026263</v>
      </c>
      <c r="AE47" s="146">
        <f>AE44/AE42</f>
        <v>0.46018436969248006</v>
      </c>
      <c r="AG47" s="146">
        <f>AG44/AG42</f>
        <v>0.48825898788092292</v>
      </c>
    </row>
    <row r="48" spans="1:33" s="147" customFormat="1" ht="14.25">
      <c r="A48" s="147" t="s">
        <v>2192</v>
      </c>
      <c r="C48" s="148"/>
      <c r="E48" s="147">
        <f>E36/E42</f>
        <v>1.1292589925431333</v>
      </c>
      <c r="G48" s="147">
        <f>G36/G42</f>
        <v>1.1524788398549111</v>
      </c>
      <c r="I48" s="147">
        <f>I36/I42</f>
        <v>1.1760670343316193</v>
      </c>
      <c r="K48" s="147">
        <f>K36/K42</f>
        <v>1.2000253594367563</v>
      </c>
      <c r="M48" s="147">
        <f>M36/M42</f>
        <v>1.2243553833378602</v>
      </c>
      <c r="O48" s="147">
        <f>O36/O42</f>
        <v>1.2490584444282222</v>
      </c>
      <c r="Q48" s="147">
        <f>Q36/Q42</f>
        <v>1.2741356361682843</v>
      </c>
      <c r="S48" s="147">
        <f>S36/S42</f>
        <v>1.2995877912185754</v>
      </c>
      <c r="U48" s="147">
        <f>U36/U42</f>
        <v>1.3254154648349348</v>
      </c>
      <c r="W48" s="147">
        <f>W36/W42</f>
        <v>1.351618917495659</v>
      </c>
      <c r="Y48" s="147">
        <f>Y36/Y42</f>
        <v>1.3781980967289946</v>
      </c>
      <c r="AA48" s="147">
        <f>AA36/AA42</f>
        <v>1.405152618108221</v>
      </c>
      <c r="AC48" s="147">
        <f>AC36/AC42</f>
        <v>1.4324817453802627</v>
      </c>
      <c r="AE48" s="147">
        <f>AE36/AE42</f>
        <v>1.4601843696924801</v>
      </c>
      <c r="AG48" s="147">
        <f>AG36/AG42</f>
        <v>1.4882589878809229</v>
      </c>
    </row>
    <row r="49" spans="1:35" s="126" customFormat="1" ht="14.25">
      <c r="A49" s="149"/>
      <c r="B49" s="149"/>
      <c r="C49" s="150"/>
      <c r="D49" s="149"/>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1:35" s="2" customFormat="1">
      <c r="A50" s="2" t="s">
        <v>2630</v>
      </c>
      <c r="C50" s="914"/>
      <c r="E50" s="913"/>
      <c r="F50" s="913"/>
      <c r="G50" s="913"/>
      <c r="H50" s="913"/>
      <c r="I50" s="913"/>
      <c r="J50" s="913"/>
      <c r="K50" s="913"/>
      <c r="L50" s="913"/>
      <c r="M50" s="913"/>
      <c r="N50" s="913"/>
      <c r="O50" s="913"/>
      <c r="P50" s="913"/>
      <c r="Q50" s="913"/>
      <c r="R50" s="913"/>
      <c r="S50" s="913"/>
      <c r="T50" s="913"/>
      <c r="U50" s="913"/>
      <c r="V50" s="913"/>
      <c r="W50" s="913"/>
      <c r="X50" s="913"/>
      <c r="Y50" s="913"/>
      <c r="Z50" s="913"/>
      <c r="AA50" s="913"/>
      <c r="AB50" s="913"/>
      <c r="AC50" s="913"/>
      <c r="AD50" s="913"/>
      <c r="AE50" s="913"/>
      <c r="AF50" s="913"/>
      <c r="AG50" s="913"/>
    </row>
    <row r="51" spans="1:35" s="2" customFormat="1">
      <c r="A51" s="2497" t="s">
        <v>1319</v>
      </c>
      <c r="B51" s="2497"/>
      <c r="C51" s="2497"/>
      <c r="D51" s="913"/>
      <c r="E51" s="913"/>
      <c r="F51" s="913"/>
      <c r="G51" s="913"/>
      <c r="H51" s="913"/>
      <c r="I51" s="913"/>
      <c r="J51" s="913"/>
      <c r="K51" s="913"/>
      <c r="L51" s="913"/>
      <c r="M51" s="913"/>
      <c r="N51" s="913"/>
      <c r="O51" s="913"/>
      <c r="P51" s="913"/>
      <c r="Q51" s="913"/>
      <c r="R51" s="913"/>
      <c r="S51" s="913"/>
      <c r="T51" s="913"/>
      <c r="U51" s="913"/>
      <c r="V51" s="913"/>
      <c r="W51" s="913"/>
      <c r="X51" s="913"/>
      <c r="Y51" s="913"/>
      <c r="Z51" s="913"/>
      <c r="AA51" s="913"/>
      <c r="AB51" s="913"/>
      <c r="AC51" s="913"/>
      <c r="AD51" s="913"/>
      <c r="AE51" s="913"/>
      <c r="AF51" s="913"/>
      <c r="AG51" s="913"/>
    </row>
    <row r="52" spans="1:35" s="915" customFormat="1">
      <c r="A52" s="915" t="s">
        <v>2631</v>
      </c>
      <c r="C52" s="916">
        <v>1.0349999999999999</v>
      </c>
      <c r="E52" s="917"/>
      <c r="G52" s="913">
        <f>E52*$C$52</f>
        <v>0</v>
      </c>
      <c r="I52" s="913">
        <f>G52*$C$52</f>
        <v>0</v>
      </c>
      <c r="K52" s="913">
        <f>I52*$C$52</f>
        <v>0</v>
      </c>
      <c r="M52" s="913">
        <f>K52*$C$52</f>
        <v>0</v>
      </c>
      <c r="O52" s="913">
        <f>M52*$C$52</f>
        <v>0</v>
      </c>
      <c r="Q52" s="913">
        <f>O52*$C$52</f>
        <v>0</v>
      </c>
      <c r="S52" s="913">
        <f>Q52*$C$52</f>
        <v>0</v>
      </c>
      <c r="U52" s="913">
        <f>S52*$C$52</f>
        <v>0</v>
      </c>
      <c r="W52" s="913">
        <f>U52*$C$52</f>
        <v>0</v>
      </c>
      <c r="Y52" s="913">
        <f>W52*$C$52</f>
        <v>0</v>
      </c>
      <c r="AA52" s="913">
        <f>Y52*$C$52</f>
        <v>0</v>
      </c>
      <c r="AC52" s="913">
        <f>AA52*$C$52</f>
        <v>0</v>
      </c>
      <c r="AE52" s="913">
        <f>AC52*$C$52</f>
        <v>0</v>
      </c>
      <c r="AG52" s="913">
        <f>AE52*$C$52</f>
        <v>0</v>
      </c>
    </row>
    <row r="53" spans="1:35" s="2" customFormat="1">
      <c r="A53" s="2" t="s">
        <v>2632</v>
      </c>
      <c r="C53" s="911"/>
      <c r="E53" s="918">
        <v>10000</v>
      </c>
      <c r="F53" s="913"/>
      <c r="G53" s="913">
        <f t="shared" ref="G53:AG56" si="1">E53*$C$52</f>
        <v>10350</v>
      </c>
      <c r="H53" s="913"/>
      <c r="I53" s="913">
        <f t="shared" si="1"/>
        <v>10712.25</v>
      </c>
      <c r="J53" s="913"/>
      <c r="K53" s="913">
        <f t="shared" si="1"/>
        <v>11087.178749999999</v>
      </c>
      <c r="L53" s="913"/>
      <c r="M53" s="913">
        <f t="shared" si="1"/>
        <v>11475.230006249998</v>
      </c>
      <c r="N53" s="913"/>
      <c r="O53" s="913">
        <f t="shared" si="1"/>
        <v>11876.863056468746</v>
      </c>
      <c r="P53" s="913"/>
      <c r="Q53" s="913">
        <f t="shared" si="1"/>
        <v>12292.553263445152</v>
      </c>
      <c r="R53" s="913"/>
      <c r="S53" s="913">
        <f t="shared" si="1"/>
        <v>12722.792627665731</v>
      </c>
      <c r="T53" s="913"/>
      <c r="U53" s="913">
        <f t="shared" si="1"/>
        <v>13168.09036963403</v>
      </c>
      <c r="V53" s="913"/>
      <c r="W53" s="913">
        <f t="shared" si="1"/>
        <v>13628.973532571221</v>
      </c>
      <c r="X53" s="913"/>
      <c r="Y53" s="913">
        <f t="shared" si="1"/>
        <v>14105.987606211213</v>
      </c>
      <c r="Z53" s="913"/>
      <c r="AA53" s="913">
        <f t="shared" si="1"/>
        <v>14599.697172428603</v>
      </c>
      <c r="AB53" s="913"/>
      <c r="AC53" s="913">
        <f t="shared" si="1"/>
        <v>15110.686573463603</v>
      </c>
      <c r="AD53" s="913"/>
      <c r="AE53" s="913">
        <f t="shared" si="1"/>
        <v>15639.560603534828</v>
      </c>
      <c r="AF53" s="913"/>
      <c r="AG53" s="913">
        <f t="shared" si="1"/>
        <v>16186.945224658546</v>
      </c>
      <c r="AH53" s="913"/>
      <c r="AI53" s="913"/>
    </row>
    <row r="54" spans="1:35" s="2" customFormat="1">
      <c r="A54" s="2" t="s">
        <v>2633</v>
      </c>
      <c r="C54" s="911"/>
      <c r="E54" s="918"/>
      <c r="F54" s="913"/>
      <c r="G54" s="913">
        <f t="shared" si="1"/>
        <v>0</v>
      </c>
      <c r="H54" s="913"/>
      <c r="I54" s="913">
        <f t="shared" si="1"/>
        <v>0</v>
      </c>
      <c r="J54" s="913"/>
      <c r="K54" s="913">
        <f t="shared" si="1"/>
        <v>0</v>
      </c>
      <c r="L54" s="913"/>
      <c r="M54" s="913">
        <f t="shared" si="1"/>
        <v>0</v>
      </c>
      <c r="N54" s="913"/>
      <c r="O54" s="913">
        <f t="shared" si="1"/>
        <v>0</v>
      </c>
      <c r="P54" s="913"/>
      <c r="Q54" s="913">
        <f t="shared" si="1"/>
        <v>0</v>
      </c>
      <c r="R54" s="913"/>
      <c r="S54" s="913">
        <f t="shared" si="1"/>
        <v>0</v>
      </c>
      <c r="T54" s="913"/>
      <c r="U54" s="913">
        <f t="shared" si="1"/>
        <v>0</v>
      </c>
      <c r="V54" s="913"/>
      <c r="W54" s="913">
        <f t="shared" si="1"/>
        <v>0</v>
      </c>
      <c r="X54" s="913"/>
      <c r="Y54" s="913">
        <f t="shared" si="1"/>
        <v>0</v>
      </c>
      <c r="Z54" s="913"/>
      <c r="AA54" s="913">
        <f t="shared" si="1"/>
        <v>0</v>
      </c>
      <c r="AB54" s="913"/>
      <c r="AC54" s="913">
        <f t="shared" si="1"/>
        <v>0</v>
      </c>
      <c r="AD54" s="913"/>
      <c r="AE54" s="913">
        <f t="shared" si="1"/>
        <v>0</v>
      </c>
      <c r="AF54" s="913"/>
      <c r="AG54" s="913">
        <f t="shared" si="1"/>
        <v>0</v>
      </c>
      <c r="AH54" s="913"/>
      <c r="AI54" s="913"/>
    </row>
    <row r="55" spans="1:35" s="2" customFormat="1">
      <c r="A55" s="919"/>
      <c r="B55" s="919"/>
      <c r="C55" s="911"/>
      <c r="E55" s="918"/>
      <c r="F55" s="913"/>
      <c r="G55" s="913">
        <f t="shared" si="1"/>
        <v>0</v>
      </c>
      <c r="H55" s="913"/>
      <c r="I55" s="913">
        <f t="shared" si="1"/>
        <v>0</v>
      </c>
      <c r="J55" s="913"/>
      <c r="K55" s="913">
        <f t="shared" si="1"/>
        <v>0</v>
      </c>
      <c r="L55" s="913"/>
      <c r="M55" s="913">
        <f t="shared" si="1"/>
        <v>0</v>
      </c>
      <c r="N55" s="913"/>
      <c r="O55" s="913">
        <f t="shared" si="1"/>
        <v>0</v>
      </c>
      <c r="P55" s="913"/>
      <c r="Q55" s="913">
        <f t="shared" si="1"/>
        <v>0</v>
      </c>
      <c r="R55" s="913"/>
      <c r="S55" s="913">
        <f t="shared" si="1"/>
        <v>0</v>
      </c>
      <c r="T55" s="913"/>
      <c r="U55" s="913">
        <f t="shared" si="1"/>
        <v>0</v>
      </c>
      <c r="V55" s="913"/>
      <c r="W55" s="913">
        <f t="shared" si="1"/>
        <v>0</v>
      </c>
      <c r="X55" s="913"/>
      <c r="Y55" s="913">
        <f t="shared" si="1"/>
        <v>0</v>
      </c>
      <c r="Z55" s="913"/>
      <c r="AA55" s="913">
        <f t="shared" si="1"/>
        <v>0</v>
      </c>
      <c r="AB55" s="913"/>
      <c r="AC55" s="913">
        <f t="shared" si="1"/>
        <v>0</v>
      </c>
      <c r="AD55" s="913"/>
      <c r="AE55" s="913">
        <f t="shared" si="1"/>
        <v>0</v>
      </c>
      <c r="AF55" s="913"/>
      <c r="AG55" s="913">
        <f t="shared" si="1"/>
        <v>0</v>
      </c>
      <c r="AH55" s="913"/>
      <c r="AI55" s="913"/>
    </row>
    <row r="56" spans="1:35" s="2" customFormat="1">
      <c r="A56" s="919"/>
      <c r="B56" s="919"/>
      <c r="C56" s="911"/>
      <c r="E56" s="920"/>
      <c r="F56" s="913"/>
      <c r="G56" s="921">
        <f t="shared" si="1"/>
        <v>0</v>
      </c>
      <c r="H56" s="913"/>
      <c r="I56" s="921">
        <f t="shared" si="1"/>
        <v>0</v>
      </c>
      <c r="J56" s="913"/>
      <c r="K56" s="921">
        <f t="shared" si="1"/>
        <v>0</v>
      </c>
      <c r="L56" s="913"/>
      <c r="M56" s="921">
        <f t="shared" si="1"/>
        <v>0</v>
      </c>
      <c r="N56" s="913"/>
      <c r="O56" s="921">
        <f t="shared" si="1"/>
        <v>0</v>
      </c>
      <c r="P56" s="913"/>
      <c r="Q56" s="921">
        <f t="shared" si="1"/>
        <v>0</v>
      </c>
      <c r="R56" s="913"/>
      <c r="S56" s="921">
        <f t="shared" si="1"/>
        <v>0</v>
      </c>
      <c r="T56" s="913"/>
      <c r="U56" s="921">
        <f t="shared" si="1"/>
        <v>0</v>
      </c>
      <c r="V56" s="913"/>
      <c r="W56" s="921">
        <f t="shared" si="1"/>
        <v>0</v>
      </c>
      <c r="X56" s="913"/>
      <c r="Y56" s="921">
        <f t="shared" si="1"/>
        <v>0</v>
      </c>
      <c r="Z56" s="913"/>
      <c r="AA56" s="921">
        <f t="shared" si="1"/>
        <v>0</v>
      </c>
      <c r="AB56" s="913"/>
      <c r="AC56" s="921">
        <f t="shared" si="1"/>
        <v>0</v>
      </c>
      <c r="AD56" s="913"/>
      <c r="AE56" s="921">
        <f t="shared" si="1"/>
        <v>0</v>
      </c>
      <c r="AF56" s="913"/>
      <c r="AG56" s="921">
        <f t="shared" si="1"/>
        <v>0</v>
      </c>
      <c r="AH56" s="913"/>
      <c r="AI56" s="913"/>
    </row>
    <row r="57" spans="1:35" s="2" customFormat="1">
      <c r="A57" s="915" t="s">
        <v>2634</v>
      </c>
      <c r="C57" s="914"/>
      <c r="E57" s="913">
        <f>SUM(E52:E56)</f>
        <v>10000</v>
      </c>
      <c r="F57" s="913"/>
      <c r="G57" s="913">
        <f>SUM(G52:G56)</f>
        <v>10350</v>
      </c>
      <c r="H57" s="913"/>
      <c r="I57" s="913">
        <f>SUM(I52:I56)</f>
        <v>10712.25</v>
      </c>
      <c r="J57" s="913"/>
      <c r="K57" s="913">
        <f>SUM(K52:K56)</f>
        <v>11087.178749999999</v>
      </c>
      <c r="L57" s="913"/>
      <c r="M57" s="913">
        <f>SUM(M52:M56)</f>
        <v>11475.230006249998</v>
      </c>
      <c r="N57" s="913"/>
      <c r="O57" s="913">
        <f>SUM(O52:O56)</f>
        <v>11876.863056468746</v>
      </c>
      <c r="P57" s="913"/>
      <c r="Q57" s="913">
        <f>SUM(Q52:Q56)</f>
        <v>12292.553263445152</v>
      </c>
      <c r="R57" s="913"/>
      <c r="S57" s="913">
        <f>SUM(S52:S56)</f>
        <v>12722.792627665731</v>
      </c>
      <c r="T57" s="913"/>
      <c r="U57" s="913">
        <f>SUM(U52:U56)</f>
        <v>13168.09036963403</v>
      </c>
      <c r="V57" s="913"/>
      <c r="W57" s="913">
        <f>SUM(W52:W56)</f>
        <v>13628.973532571221</v>
      </c>
      <c r="X57" s="913"/>
      <c r="Y57" s="913">
        <f>SUM(Y52:Y56)</f>
        <v>14105.987606211213</v>
      </c>
      <c r="Z57" s="913"/>
      <c r="AA57" s="913">
        <f>SUM(AA52:AA56)</f>
        <v>14599.697172428603</v>
      </c>
      <c r="AB57" s="913"/>
      <c r="AC57" s="913">
        <f>SUM(AC52:AC56)</f>
        <v>15110.686573463603</v>
      </c>
      <c r="AD57" s="913"/>
      <c r="AE57" s="913">
        <f>SUM(AE52:AE56)</f>
        <v>15639.560603534828</v>
      </c>
      <c r="AF57" s="913"/>
      <c r="AG57" s="913">
        <f>SUM(AG52:AG56)</f>
        <v>16186.945224658546</v>
      </c>
      <c r="AH57" s="913"/>
      <c r="AI57" s="913"/>
    </row>
    <row r="58" spans="1:35" s="2" customFormat="1" ht="12.75" customHeight="1">
      <c r="A58" s="915"/>
      <c r="C58" s="914"/>
      <c r="E58" s="913"/>
      <c r="F58" s="913"/>
      <c r="G58" s="913"/>
      <c r="H58" s="913"/>
      <c r="I58" s="913"/>
      <c r="J58" s="913"/>
      <c r="K58" s="913"/>
      <c r="L58" s="913"/>
      <c r="M58" s="913"/>
      <c r="N58" s="913"/>
      <c r="O58" s="913"/>
      <c r="P58" s="913"/>
      <c r="Q58" s="913"/>
      <c r="R58" s="913"/>
      <c r="S58" s="913"/>
      <c r="T58" s="913"/>
      <c r="U58" s="913"/>
      <c r="V58" s="913"/>
      <c r="W58" s="913"/>
      <c r="X58" s="913"/>
      <c r="Y58" s="913"/>
      <c r="Z58" s="913"/>
      <c r="AA58" s="913"/>
      <c r="AB58" s="913"/>
      <c r="AC58" s="913"/>
      <c r="AD58" s="913"/>
      <c r="AE58" s="913"/>
      <c r="AF58" s="913"/>
      <c r="AG58" s="913"/>
      <c r="AH58" s="913"/>
      <c r="AI58" s="913"/>
    </row>
    <row r="59" spans="1:35" s="915" customFormat="1">
      <c r="A59" s="915" t="s">
        <v>2635</v>
      </c>
      <c r="C59" s="922"/>
      <c r="E59" s="915">
        <f>E44-E57</f>
        <v>145800</v>
      </c>
      <c r="G59" s="915">
        <f>G44-G57</f>
        <v>173437.62499999953</v>
      </c>
      <c r="I59" s="915">
        <f>I44-I57</f>
        <v>201506.98062499939</v>
      </c>
      <c r="K59" s="915">
        <f>K44-K57</f>
        <v>230009.7877906244</v>
      </c>
      <c r="M59" s="915">
        <f>M44-M57</f>
        <v>258947.49290313976</v>
      </c>
      <c r="O59" s="915">
        <f>O44-O57</f>
        <v>288321.24988308927</v>
      </c>
      <c r="Q59" s="915">
        <f>Q44-Q57</f>
        <v>318131.90135054523</v>
      </c>
      <c r="S59" s="915">
        <f>S44-S57</f>
        <v>348379.95893740206</v>
      </c>
      <c r="U59" s="915">
        <f>U44-U57</f>
        <v>379065.58269078756</v>
      </c>
      <c r="W59" s="915">
        <f>W44-W57</f>
        <v>410188.55953030637</v>
      </c>
      <c r="Y59" s="915">
        <f>Y44-Y57</f>
        <v>441748.28072034137</v>
      </c>
      <c r="AA59" s="915">
        <f>AA44-AA57</f>
        <v>473743.7183171896</v>
      </c>
      <c r="AC59" s="915">
        <f>AC44-AC57</f>
        <v>506173.40054921911</v>
      </c>
      <c r="AE59" s="915">
        <f>AE44-AE57</f>
        <v>539035.38608664158</v>
      </c>
      <c r="AG59" s="915">
        <f>AG44-AG57</f>
        <v>572327.23715583002</v>
      </c>
    </row>
    <row r="60" spans="1:35" s="2" customFormat="1" ht="8.25" customHeight="1">
      <c r="C60" s="914"/>
      <c r="E60" s="913"/>
      <c r="F60" s="913"/>
      <c r="G60" s="913"/>
      <c r="H60" s="913"/>
      <c r="I60" s="913"/>
      <c r="J60" s="913"/>
      <c r="K60" s="913"/>
      <c r="L60" s="913"/>
      <c r="M60" s="913"/>
      <c r="N60" s="913"/>
      <c r="O60" s="913"/>
      <c r="P60" s="913"/>
      <c r="Q60" s="913"/>
      <c r="R60" s="913"/>
      <c r="S60" s="913"/>
      <c r="T60" s="913"/>
      <c r="U60" s="913"/>
      <c r="V60" s="913"/>
      <c r="W60" s="913"/>
      <c r="X60" s="913"/>
      <c r="Y60" s="913"/>
      <c r="Z60" s="913"/>
      <c r="AA60" s="913"/>
      <c r="AB60" s="913"/>
      <c r="AC60" s="913"/>
      <c r="AD60" s="913"/>
      <c r="AE60" s="913"/>
      <c r="AF60" s="913"/>
      <c r="AG60" s="913"/>
      <c r="AH60" s="913"/>
      <c r="AI60" s="913"/>
    </row>
    <row r="61" spans="1:35" s="915" customFormat="1">
      <c r="A61" s="915" t="s">
        <v>2636</v>
      </c>
      <c r="C61" s="912">
        <v>1</v>
      </c>
      <c r="E61" s="917">
        <f>E59*$C$61</f>
        <v>145800</v>
      </c>
      <c r="G61" s="915">
        <f>G59*$C$61</f>
        <v>173437.62499999953</v>
      </c>
      <c r="I61" s="915">
        <f>I59*$C$61</f>
        <v>201506.98062499939</v>
      </c>
      <c r="K61" s="915">
        <f>K59*$C$61</f>
        <v>230009.7877906244</v>
      </c>
      <c r="M61" s="915">
        <f>M59*$C$61</f>
        <v>258947.49290313976</v>
      </c>
      <c r="O61" s="915">
        <f>O59*$C$61</f>
        <v>288321.24988308927</v>
      </c>
      <c r="Q61" s="915">
        <f>Q59*$C$61</f>
        <v>318131.90135054523</v>
      </c>
      <c r="S61" s="915">
        <f>S59*$C$61</f>
        <v>348379.95893740206</v>
      </c>
      <c r="U61" s="915">
        <f>U59*$C$61</f>
        <v>379065.58269078756</v>
      </c>
      <c r="W61" s="915">
        <f>W59*$C$61</f>
        <v>410188.55953030637</v>
      </c>
      <c r="Y61" s="915">
        <f>Y59*$C$61</f>
        <v>441748.28072034137</v>
      </c>
      <c r="AA61" s="915">
        <f>AA59*$C$61</f>
        <v>473743.7183171896</v>
      </c>
      <c r="AC61" s="915">
        <f>AC59*$C$61</f>
        <v>506173.40054921911</v>
      </c>
      <c r="AE61" s="915">
        <f>Application!AO638-SUM(E61:AC61)</f>
        <v>345087.46170235611</v>
      </c>
      <c r="AG61" s="915">
        <v>0</v>
      </c>
    </row>
    <row r="62" spans="1:35" s="915" customFormat="1">
      <c r="A62" s="2497" t="s">
        <v>1319</v>
      </c>
      <c r="B62" s="2497"/>
      <c r="C62" s="2497"/>
    </row>
    <row r="63" spans="1:35" s="2" customFormat="1" ht="8.25" customHeight="1">
      <c r="C63" s="914"/>
      <c r="E63" s="913"/>
      <c r="F63" s="913"/>
      <c r="G63" s="913"/>
      <c r="H63" s="913"/>
      <c r="I63" s="913"/>
      <c r="J63" s="913"/>
      <c r="K63" s="913"/>
      <c r="L63" s="913"/>
      <c r="M63" s="913"/>
      <c r="N63" s="913"/>
      <c r="O63" s="913"/>
      <c r="P63" s="913"/>
      <c r="Q63" s="913"/>
      <c r="R63" s="913"/>
      <c r="S63" s="913"/>
      <c r="T63" s="913"/>
      <c r="U63" s="913"/>
      <c r="V63" s="913"/>
      <c r="W63" s="913"/>
      <c r="X63" s="913"/>
      <c r="Y63" s="913"/>
      <c r="Z63" s="913"/>
      <c r="AA63" s="913"/>
      <c r="AB63" s="913"/>
      <c r="AC63" s="913"/>
      <c r="AD63" s="913"/>
      <c r="AE63" s="913"/>
      <c r="AF63" s="913"/>
      <c r="AG63" s="913"/>
      <c r="AH63" s="913"/>
      <c r="AI63" s="913"/>
    </row>
    <row r="64" spans="1:35" s="2" customFormat="1">
      <c r="A64" s="2" t="s">
        <v>2637</v>
      </c>
      <c r="C64" s="912">
        <v>0</v>
      </c>
      <c r="E64" s="913"/>
      <c r="F64" s="913"/>
      <c r="G64" s="913"/>
      <c r="H64" s="913"/>
      <c r="I64" s="913"/>
      <c r="J64" s="913"/>
      <c r="K64" s="913"/>
      <c r="L64" s="913"/>
      <c r="M64" s="913"/>
      <c r="N64" s="913"/>
      <c r="O64" s="913"/>
      <c r="P64" s="913"/>
      <c r="Q64" s="913"/>
      <c r="R64" s="913"/>
      <c r="S64" s="913"/>
      <c r="T64" s="913"/>
      <c r="U64" s="913"/>
      <c r="V64" s="913"/>
      <c r="W64" s="913"/>
      <c r="X64" s="913"/>
      <c r="Y64" s="913"/>
      <c r="Z64" s="913"/>
      <c r="AA64" s="913"/>
      <c r="AB64" s="913"/>
      <c r="AC64" s="913"/>
      <c r="AD64" s="913"/>
      <c r="AE64" s="913"/>
      <c r="AF64" s="913"/>
      <c r="AG64" s="913"/>
      <c r="AH64" s="913"/>
      <c r="AI64" s="913"/>
    </row>
    <row r="65" spans="1:33" s="915" customFormat="1">
      <c r="A65" s="917"/>
      <c r="B65" s="917"/>
      <c r="C65" s="916"/>
      <c r="E65" s="917">
        <f>$E59*$C$64</f>
        <v>0</v>
      </c>
      <c r="G65" s="913">
        <f>G59*$C$64</f>
        <v>0</v>
      </c>
      <c r="I65" s="913">
        <f>I59*$C$64</f>
        <v>0</v>
      </c>
      <c r="K65" s="913">
        <f>K59*$C$64</f>
        <v>0</v>
      </c>
      <c r="M65" s="913">
        <f>M59*$C$64</f>
        <v>0</v>
      </c>
      <c r="O65" s="913">
        <f>O59*$C$64</f>
        <v>0</v>
      </c>
      <c r="Q65" s="913">
        <f>Q59*$C$64</f>
        <v>0</v>
      </c>
      <c r="S65" s="913">
        <f>S59*$C$64</f>
        <v>0</v>
      </c>
      <c r="U65" s="913">
        <f>U59*$C$64</f>
        <v>0</v>
      </c>
      <c r="W65" s="913">
        <f>W59*$C$64</f>
        <v>0</v>
      </c>
      <c r="Y65" s="913">
        <f>Y59*$C$64</f>
        <v>0</v>
      </c>
      <c r="AA65" s="913">
        <f>AA59*$C$64</f>
        <v>0</v>
      </c>
      <c r="AC65" s="913">
        <f>AC59*$C$64</f>
        <v>0</v>
      </c>
      <c r="AE65" s="913">
        <f>AE59*$C$64</f>
        <v>0</v>
      </c>
      <c r="AG65" s="913">
        <f>AG59*$C$64</f>
        <v>0</v>
      </c>
    </row>
    <row r="66" spans="1:33" s="913" customFormat="1">
      <c r="A66" s="918"/>
      <c r="B66" s="918"/>
      <c r="C66" s="923"/>
      <c r="E66" s="917">
        <f>$E59*$C$64</f>
        <v>0</v>
      </c>
      <c r="G66" s="913">
        <f>G59*$C$64</f>
        <v>0</v>
      </c>
      <c r="I66" s="913">
        <f>I59*$C$64</f>
        <v>0</v>
      </c>
      <c r="K66" s="913">
        <f>K59*$C$64</f>
        <v>0</v>
      </c>
      <c r="M66" s="913">
        <f>M59*$C$64</f>
        <v>0</v>
      </c>
      <c r="O66" s="913">
        <f>O59*$C$64</f>
        <v>0</v>
      </c>
      <c r="Q66" s="913">
        <f>Q59*$C$64</f>
        <v>0</v>
      </c>
      <c r="S66" s="913">
        <f>S59*$C$64</f>
        <v>0</v>
      </c>
      <c r="U66" s="913">
        <f>U59*$C$64</f>
        <v>0</v>
      </c>
      <c r="W66" s="913">
        <f>W59*$C$64</f>
        <v>0</v>
      </c>
      <c r="Y66" s="913">
        <f>Y59*$C$64</f>
        <v>0</v>
      </c>
      <c r="AA66" s="913">
        <f>AA59*$C$64</f>
        <v>0</v>
      </c>
      <c r="AC66" s="913">
        <f>AC59*$C$64</f>
        <v>0</v>
      </c>
      <c r="AE66" s="913">
        <f>AE59*$C$64</f>
        <v>0</v>
      </c>
      <c r="AG66" s="913">
        <f>AG59*$C$64</f>
        <v>0</v>
      </c>
    </row>
    <row r="67" spans="1:33" s="913" customFormat="1">
      <c r="A67" s="918"/>
      <c r="B67" s="918"/>
      <c r="C67" s="923"/>
      <c r="E67" s="918"/>
      <c r="G67" s="913">
        <f t="shared" ref="G67:AG68" si="2">E67*$C$65</f>
        <v>0</v>
      </c>
      <c r="I67" s="913">
        <f t="shared" si="2"/>
        <v>0</v>
      </c>
      <c r="K67" s="913">
        <f t="shared" si="2"/>
        <v>0</v>
      </c>
      <c r="M67" s="913">
        <f t="shared" si="2"/>
        <v>0</v>
      </c>
      <c r="O67" s="913">
        <f t="shared" si="2"/>
        <v>0</v>
      </c>
      <c r="Q67" s="913">
        <f t="shared" si="2"/>
        <v>0</v>
      </c>
      <c r="S67" s="913">
        <f t="shared" si="2"/>
        <v>0</v>
      </c>
      <c r="U67" s="913">
        <f t="shared" si="2"/>
        <v>0</v>
      </c>
      <c r="W67" s="913">
        <f t="shared" si="2"/>
        <v>0</v>
      </c>
      <c r="Y67" s="913">
        <f t="shared" si="2"/>
        <v>0</v>
      </c>
      <c r="AA67" s="913">
        <f t="shared" si="2"/>
        <v>0</v>
      </c>
      <c r="AC67" s="913">
        <f t="shared" si="2"/>
        <v>0</v>
      </c>
      <c r="AE67" s="913">
        <f t="shared" si="2"/>
        <v>0</v>
      </c>
      <c r="AG67" s="913">
        <f t="shared" si="2"/>
        <v>0</v>
      </c>
    </row>
    <row r="68" spans="1:33" s="913" customFormat="1">
      <c r="A68" s="918"/>
      <c r="B68" s="918"/>
      <c r="C68" s="923"/>
      <c r="E68" s="920"/>
      <c r="G68" s="921">
        <f t="shared" si="2"/>
        <v>0</v>
      </c>
      <c r="I68" s="921">
        <f t="shared" si="2"/>
        <v>0</v>
      </c>
      <c r="K68" s="921">
        <f t="shared" si="2"/>
        <v>0</v>
      </c>
      <c r="M68" s="921">
        <f t="shared" si="2"/>
        <v>0</v>
      </c>
      <c r="O68" s="921">
        <f t="shared" si="2"/>
        <v>0</v>
      </c>
      <c r="Q68" s="921">
        <f t="shared" si="2"/>
        <v>0</v>
      </c>
      <c r="S68" s="921">
        <f t="shared" si="2"/>
        <v>0</v>
      </c>
      <c r="U68" s="921">
        <f t="shared" si="2"/>
        <v>0</v>
      </c>
      <c r="W68" s="921">
        <f t="shared" si="2"/>
        <v>0</v>
      </c>
      <c r="Y68" s="921">
        <f t="shared" si="2"/>
        <v>0</v>
      </c>
      <c r="AA68" s="921">
        <f t="shared" si="2"/>
        <v>0</v>
      </c>
      <c r="AC68" s="921">
        <f t="shared" si="2"/>
        <v>0</v>
      </c>
      <c r="AE68" s="921">
        <f t="shared" si="2"/>
        <v>0</v>
      </c>
      <c r="AG68" s="921">
        <f t="shared" si="2"/>
        <v>0</v>
      </c>
    </row>
    <row r="69" spans="1:33" s="913" customFormat="1">
      <c r="A69" s="915" t="s">
        <v>2634</v>
      </c>
      <c r="C69" s="923"/>
      <c r="E69" s="913">
        <f>SUM(E65:E68)</f>
        <v>0</v>
      </c>
      <c r="G69" s="913">
        <f>SUM(G65:G68)</f>
        <v>0</v>
      </c>
      <c r="I69" s="913">
        <f>SUM(I65:I68)</f>
        <v>0</v>
      </c>
      <c r="K69" s="913">
        <f>SUM(K65:K68)</f>
        <v>0</v>
      </c>
      <c r="M69" s="913">
        <f>SUM(M65:M68)</f>
        <v>0</v>
      </c>
      <c r="O69" s="913">
        <f>SUM(O65:O68)</f>
        <v>0</v>
      </c>
      <c r="Q69" s="913">
        <f>SUM(Q65:Q68)</f>
        <v>0</v>
      </c>
      <c r="S69" s="913">
        <f>SUM(S65:S68)</f>
        <v>0</v>
      </c>
      <c r="U69" s="913">
        <f>SUM(U65:U68)</f>
        <v>0</v>
      </c>
      <c r="W69" s="913">
        <f>SUM(W65:W68)</f>
        <v>0</v>
      </c>
      <c r="Y69" s="913">
        <f>SUM(Y65:Y68)</f>
        <v>0</v>
      </c>
      <c r="AA69" s="913">
        <f>SUM(AA65:AA68)</f>
        <v>0</v>
      </c>
      <c r="AC69" s="913">
        <f>SUM(AC65:AC68)</f>
        <v>0</v>
      </c>
      <c r="AE69" s="913">
        <f>SUM(AE65:AE68)</f>
        <v>0</v>
      </c>
      <c r="AG69" s="913">
        <f>SUM(AG65:AG68)</f>
        <v>0</v>
      </c>
    </row>
    <row r="70" spans="1:33" s="913" customFormat="1">
      <c r="A70" s="915"/>
      <c r="C70" s="923"/>
    </row>
    <row r="71" spans="1:33" s="913" customFormat="1">
      <c r="A71" s="915" t="s">
        <v>2638</v>
      </c>
      <c r="C71" s="923"/>
      <c r="E71" s="915">
        <f>E59-E61-E69</f>
        <v>0</v>
      </c>
      <c r="G71" s="915">
        <f>G59-G61-G69</f>
        <v>0</v>
      </c>
      <c r="I71" s="915">
        <f>I59-I61-I69</f>
        <v>0</v>
      </c>
      <c r="K71" s="915">
        <f>K59-K61-K69</f>
        <v>0</v>
      </c>
      <c r="M71" s="915">
        <f>M59-M61-M69</f>
        <v>0</v>
      </c>
      <c r="O71" s="915">
        <f>O59-O61-O69</f>
        <v>0</v>
      </c>
      <c r="Q71" s="915">
        <f>Q59-Q61-Q69</f>
        <v>0</v>
      </c>
      <c r="S71" s="915">
        <f>S59-S61-S69</f>
        <v>0</v>
      </c>
      <c r="U71" s="915">
        <f>U59-U61-U69</f>
        <v>0</v>
      </c>
      <c r="W71" s="915">
        <f>W59-W61-W69</f>
        <v>0</v>
      </c>
      <c r="Y71" s="915">
        <f>Y59-Y61-Y69</f>
        <v>0</v>
      </c>
      <c r="AA71" s="915">
        <f>AA59-AA61-AA69</f>
        <v>0</v>
      </c>
      <c r="AC71" s="915">
        <f>AC59-AC61-AC69</f>
        <v>0</v>
      </c>
      <c r="AE71" s="915">
        <f>AE59-AE61-AE69</f>
        <v>193947.92438428546</v>
      </c>
      <c r="AG71" s="915">
        <f>AG59-AG61-AG69</f>
        <v>572327.23715583002</v>
      </c>
    </row>
    <row r="72" spans="1:33" s="913" customFormat="1">
      <c r="A72" s="413"/>
      <c r="C72" s="923"/>
    </row>
    <row r="73" spans="1:33" s="136" customFormat="1">
      <c r="A73" s="413"/>
      <c r="B73" s="913"/>
      <c r="C73" s="923"/>
      <c r="D73" s="913"/>
      <c r="E73" s="913"/>
      <c r="F73" s="913"/>
      <c r="G73" s="913"/>
      <c r="H73" s="913"/>
      <c r="I73" s="913"/>
      <c r="J73" s="913"/>
      <c r="K73" s="913"/>
      <c r="L73" s="913"/>
      <c r="M73" s="913"/>
      <c r="N73" s="913"/>
      <c r="O73" s="913"/>
      <c r="P73" s="913"/>
      <c r="Q73" s="913"/>
      <c r="R73" s="913"/>
      <c r="S73" s="913"/>
      <c r="T73" s="913"/>
      <c r="U73" s="913"/>
      <c r="V73" s="913"/>
      <c r="W73" s="913"/>
      <c r="X73" s="913"/>
      <c r="Y73" s="913"/>
      <c r="Z73" s="913"/>
      <c r="AA73" s="913"/>
      <c r="AB73" s="913"/>
      <c r="AC73" s="913"/>
      <c r="AD73" s="913"/>
      <c r="AE73" s="913"/>
      <c r="AF73" s="913"/>
      <c r="AG73" s="913"/>
    </row>
    <row r="74" spans="1:33" s="136" customFormat="1">
      <c r="A74" s="913" t="s">
        <v>2639</v>
      </c>
      <c r="B74" s="913"/>
      <c r="C74" s="923"/>
      <c r="D74" s="913"/>
      <c r="E74" s="913"/>
      <c r="F74" s="913"/>
      <c r="G74" s="913"/>
      <c r="H74" s="913"/>
      <c r="I74" s="913"/>
      <c r="J74" s="913"/>
      <c r="K74" s="913"/>
      <c r="L74" s="913"/>
      <c r="M74" s="913"/>
      <c r="N74" s="913"/>
      <c r="O74" s="913"/>
      <c r="P74" s="913"/>
      <c r="Q74" s="913"/>
      <c r="R74" s="913"/>
      <c r="S74" s="913"/>
      <c r="T74" s="913"/>
      <c r="U74" s="913"/>
      <c r="V74" s="913"/>
      <c r="W74" s="913"/>
      <c r="X74" s="913"/>
      <c r="Y74" s="913"/>
      <c r="Z74" s="913"/>
      <c r="AA74" s="913"/>
      <c r="AB74" s="913"/>
      <c r="AC74" s="913"/>
      <c r="AD74" s="913"/>
      <c r="AE74" s="913"/>
      <c r="AF74" s="913"/>
      <c r="AG74" s="913"/>
    </row>
    <row r="75" spans="1:33" s="136" customFormat="1">
      <c r="A75" s="913"/>
      <c r="B75" s="913"/>
      <c r="C75" s="923"/>
      <c r="D75" s="913"/>
      <c r="E75" s="913"/>
      <c r="F75" s="913"/>
      <c r="G75" s="913"/>
      <c r="H75" s="913"/>
      <c r="I75" s="913"/>
      <c r="J75" s="913"/>
      <c r="K75" s="913"/>
      <c r="L75" s="913"/>
      <c r="M75" s="913"/>
      <c r="N75" s="913"/>
      <c r="O75" s="913"/>
      <c r="P75" s="913"/>
      <c r="Q75" s="913"/>
      <c r="R75" s="913"/>
      <c r="S75" s="913"/>
      <c r="T75" s="913"/>
      <c r="U75" s="913"/>
      <c r="V75" s="913"/>
      <c r="W75" s="913"/>
      <c r="X75" s="913"/>
      <c r="Y75" s="913"/>
      <c r="Z75" s="913"/>
      <c r="AA75" s="913"/>
      <c r="AB75" s="913"/>
      <c r="AC75" s="913"/>
      <c r="AD75" s="913"/>
      <c r="AE75" s="913"/>
      <c r="AF75" s="913"/>
      <c r="AG75" s="913"/>
    </row>
    <row r="76" spans="1:33" s="152" customFormat="1" ht="30" customHeight="1">
      <c r="A76" s="2496" t="s">
        <v>2640</v>
      </c>
      <c r="B76" s="2496"/>
      <c r="C76" s="2496"/>
      <c r="D76" s="2496"/>
      <c r="E76" s="2496"/>
      <c r="F76" s="2496"/>
      <c r="G76" s="2496"/>
      <c r="H76" s="2496"/>
      <c r="I76" s="2496"/>
      <c r="J76" s="2496"/>
      <c r="K76" s="2496"/>
      <c r="L76" s="2496"/>
      <c r="M76" s="2496"/>
      <c r="N76" s="2496"/>
      <c r="O76" s="2496"/>
      <c r="P76" s="2496"/>
      <c r="Q76" s="2496"/>
      <c r="R76" s="2496"/>
      <c r="S76" s="2496"/>
      <c r="T76" s="2496"/>
      <c r="U76" s="2496"/>
      <c r="V76" s="2496"/>
      <c r="W76" s="2496"/>
      <c r="X76" s="2496"/>
      <c r="Y76" s="2496"/>
      <c r="Z76" s="2496"/>
      <c r="AA76" s="2496"/>
      <c r="AB76" s="2496"/>
      <c r="AC76" s="2496"/>
      <c r="AD76" s="2496"/>
      <c r="AE76" s="2496"/>
      <c r="AF76" s="2496"/>
      <c r="AG76" s="2496"/>
    </row>
    <row r="77" spans="1:33" s="133" customFormat="1" hidden="1">
      <c r="C77" s="135"/>
    </row>
    <row r="78" spans="1:33" s="133" customFormat="1" hidden="1">
      <c r="C78" s="135"/>
    </row>
    <row r="79" spans="1:33" s="133" customFormat="1" hidden="1">
      <c r="C79" s="135"/>
    </row>
    <row r="80" spans="1:33" s="133" customFormat="1" hidden="1">
      <c r="C80" s="135"/>
    </row>
    <row r="81" spans="3:3" s="133" customFormat="1" hidden="1">
      <c r="C81" s="135"/>
    </row>
    <row r="82" spans="3:3" s="133" customFormat="1" hidden="1">
      <c r="C82" s="135"/>
    </row>
    <row r="83" spans="3:3" s="133" customFormat="1" hidden="1">
      <c r="C83" s="135"/>
    </row>
    <row r="84" spans="3:3" s="133" customFormat="1" hidden="1">
      <c r="C84" s="135"/>
    </row>
    <row r="85" spans="3:3" s="133" customFormat="1" hidden="1">
      <c r="C85" s="135"/>
    </row>
    <row r="86" spans="3:3" s="133" customFormat="1" hidden="1">
      <c r="C86" s="135"/>
    </row>
    <row r="87" spans="3:3" s="133" customFormat="1" hidden="1">
      <c r="C87" s="135"/>
    </row>
    <row r="88" spans="3:3" s="133" customFormat="1" hidden="1">
      <c r="C88" s="135"/>
    </row>
    <row r="89" spans="3:3" s="133" customFormat="1" hidden="1">
      <c r="C89" s="135"/>
    </row>
    <row r="90" spans="3:3" s="133" customFormat="1" hidden="1">
      <c r="C90" s="135"/>
    </row>
    <row r="91" spans="3:3" s="133" customFormat="1" hidden="1">
      <c r="C91" s="135"/>
    </row>
    <row r="92" spans="3:3" s="133" customFormat="1" hidden="1">
      <c r="C92" s="135"/>
    </row>
    <row r="93" spans="3:3" s="133" customFormat="1" hidden="1">
      <c r="C93" s="135"/>
    </row>
    <row r="94" spans="3:3" s="133" customFormat="1" hidden="1">
      <c r="C94" s="135"/>
    </row>
    <row r="95" spans="3:3" s="133" customFormat="1" hidden="1">
      <c r="C95" s="135"/>
    </row>
    <row r="96" spans="3:3" s="133" customFormat="1" hidden="1">
      <c r="C96" s="135"/>
    </row>
    <row r="97" spans="3:3" s="133" customFormat="1" hidden="1">
      <c r="C97" s="135"/>
    </row>
    <row r="98" spans="3:3" s="133" customFormat="1" hidden="1">
      <c r="C98" s="135"/>
    </row>
    <row r="99" spans="3:3" s="133" customFormat="1" hidden="1">
      <c r="C99" s="135"/>
    </row>
    <row r="100" spans="3:3" s="133" customFormat="1" hidden="1">
      <c r="C100" s="135"/>
    </row>
    <row r="101" spans="3:3" s="133" customFormat="1" hidden="1">
      <c r="C101" s="135"/>
    </row>
    <row r="102" spans="3:3" s="133" customFormat="1" hidden="1">
      <c r="C102" s="135"/>
    </row>
    <row r="103" spans="3:3" s="133" customFormat="1" hidden="1">
      <c r="C103" s="135"/>
    </row>
    <row r="104" spans="3:3" s="133" customFormat="1" hidden="1">
      <c r="C104" s="135"/>
    </row>
    <row r="105" spans="3:3" s="133" customFormat="1" hidden="1">
      <c r="C105" s="135"/>
    </row>
    <row r="106" spans="3:3" s="133" customFormat="1" hidden="1">
      <c r="C106" s="135"/>
    </row>
    <row r="107" spans="3:3" s="133" customFormat="1" hidden="1">
      <c r="C107" s="135"/>
    </row>
    <row r="108" spans="3:3" s="133" customFormat="1" hidden="1">
      <c r="C108" s="135"/>
    </row>
    <row r="109" spans="3:3" s="133" customFormat="1" hidden="1">
      <c r="C109" s="135"/>
    </row>
    <row r="110" spans="3:3" s="133" customFormat="1" hidden="1">
      <c r="C110" s="135"/>
    </row>
    <row r="111" spans="3:3" s="133" customFormat="1" hidden="1">
      <c r="C111" s="135"/>
    </row>
    <row r="112" spans="3:3" s="133" customFormat="1" hidden="1">
      <c r="C112" s="135"/>
    </row>
    <row r="113" spans="3:3" s="133" customFormat="1" hidden="1">
      <c r="C113" s="135"/>
    </row>
    <row r="114" spans="3:3" s="133" customFormat="1" hidden="1">
      <c r="C114" s="135"/>
    </row>
    <row r="115" spans="3:3" s="133" customFormat="1" hidden="1">
      <c r="C115" s="135"/>
    </row>
    <row r="116" spans="3:3" s="133" customFormat="1" hidden="1">
      <c r="C116" s="135"/>
    </row>
    <row r="117" spans="3:3" s="133" customFormat="1" hidden="1">
      <c r="C117" s="135"/>
    </row>
    <row r="118" spans="3:3" s="133" customFormat="1" hidden="1">
      <c r="C118" s="135"/>
    </row>
    <row r="119" spans="3:3" s="133" customFormat="1" hidden="1">
      <c r="C119" s="135"/>
    </row>
    <row r="120" spans="3:3" s="133" customFormat="1" hidden="1">
      <c r="C120" s="135"/>
    </row>
    <row r="121" spans="3:3" s="133" customFormat="1" hidden="1">
      <c r="C121" s="135"/>
    </row>
    <row r="122" spans="3:3" s="133" customFormat="1" hidden="1">
      <c r="C122" s="135"/>
    </row>
    <row r="123" spans="3:3" s="133" customFormat="1" hidden="1">
      <c r="C123" s="135"/>
    </row>
    <row r="124" spans="3:3" s="133" customFormat="1" hidden="1">
      <c r="C124" s="135"/>
    </row>
    <row r="125" spans="3:3" s="133" customFormat="1" hidden="1">
      <c r="C125" s="135"/>
    </row>
    <row r="126" spans="3:3" s="133" customFormat="1" hidden="1">
      <c r="C126" s="135"/>
    </row>
    <row r="127" spans="3:3" s="133" customFormat="1" hidden="1">
      <c r="C127" s="135"/>
    </row>
    <row r="128" spans="3:3" s="133" customFormat="1" hidden="1">
      <c r="C128" s="135"/>
    </row>
    <row r="129" spans="3:3" s="133" customFormat="1" hidden="1">
      <c r="C129" s="135"/>
    </row>
    <row r="130" spans="3:3" s="133" customFormat="1" hidden="1">
      <c r="C130" s="135"/>
    </row>
    <row r="131" spans="3:3" s="133" customFormat="1" hidden="1">
      <c r="C131" s="135"/>
    </row>
    <row r="132" spans="3:3" s="133" customFormat="1" hidden="1">
      <c r="C132" s="135"/>
    </row>
    <row r="133" spans="3:3" s="133" customFormat="1" hidden="1">
      <c r="C133" s="135"/>
    </row>
    <row r="134" spans="3:3" s="133" customFormat="1" hidden="1">
      <c r="C134" s="135"/>
    </row>
    <row r="135" spans="3:3" s="133" customFormat="1" hidden="1">
      <c r="C135" s="135"/>
    </row>
    <row r="136" spans="3:3" s="133" customFormat="1" hidden="1">
      <c r="C136" s="135"/>
    </row>
    <row r="137" spans="3:3" s="133" customFormat="1" hidden="1">
      <c r="C137" s="135"/>
    </row>
    <row r="138" spans="3:3" s="133" customFormat="1" hidden="1">
      <c r="C138" s="135"/>
    </row>
    <row r="139" spans="3:3" s="133" customFormat="1" hidden="1">
      <c r="C139" s="135"/>
    </row>
    <row r="140" spans="3:3" s="133" customFormat="1" hidden="1">
      <c r="C140" s="135"/>
    </row>
    <row r="141" spans="3:3" s="133" customFormat="1" hidden="1">
      <c r="C141" s="135"/>
    </row>
    <row r="142" spans="3:3" s="133" customFormat="1" hidden="1">
      <c r="C142" s="135"/>
    </row>
    <row r="143" spans="3:3" s="133" customFormat="1" hidden="1">
      <c r="C143" s="135"/>
    </row>
    <row r="144" spans="3:3" s="133" customFormat="1" hidden="1">
      <c r="C144" s="135"/>
    </row>
    <row r="145" spans="3:3" s="133" customFormat="1" hidden="1">
      <c r="C145" s="135"/>
    </row>
    <row r="146" spans="3:3" s="133" customFormat="1" hidden="1">
      <c r="C146" s="135"/>
    </row>
    <row r="147" spans="3:3" s="133" customFormat="1" hidden="1">
      <c r="C147" s="135"/>
    </row>
    <row r="148" spans="3:3" s="133" customFormat="1" hidden="1">
      <c r="C148" s="135"/>
    </row>
    <row r="149" spans="3:3" s="133" customFormat="1" hidden="1">
      <c r="C149" s="135"/>
    </row>
    <row r="150" spans="3:3" s="133" customFormat="1" hidden="1">
      <c r="C150" s="135"/>
    </row>
    <row r="151" spans="3:3" s="133" customFormat="1" hidden="1">
      <c r="C151" s="135"/>
    </row>
    <row r="152" spans="3:3" s="133" customFormat="1" hidden="1">
      <c r="C152" s="135"/>
    </row>
    <row r="153" spans="3:3" s="133" customFormat="1" hidden="1">
      <c r="C153" s="135"/>
    </row>
    <row r="154" spans="3:3" s="133" customFormat="1" hidden="1">
      <c r="C154" s="135"/>
    </row>
    <row r="155" spans="3:3" s="133" customFormat="1" hidden="1">
      <c r="C155" s="135"/>
    </row>
    <row r="156" spans="3:3" s="133" customFormat="1" hidden="1">
      <c r="C156" s="135"/>
    </row>
    <row r="157" spans="3:3" s="133" customFormat="1" hidden="1">
      <c r="C157" s="135"/>
    </row>
    <row r="158" spans="3:3" s="133" customFormat="1" hidden="1">
      <c r="C158" s="135"/>
    </row>
    <row r="159" spans="3:3" s="133" customFormat="1" hidden="1">
      <c r="C159" s="135"/>
    </row>
    <row r="160" spans="3:3" s="133" customFormat="1" hidden="1">
      <c r="C160" s="135"/>
    </row>
    <row r="161" spans="3:3" s="133" customFormat="1" hidden="1">
      <c r="C161" s="135"/>
    </row>
    <row r="162" spans="3:3" s="133" customFormat="1" hidden="1">
      <c r="C162" s="135"/>
    </row>
    <row r="163" spans="3:3" s="133" customFormat="1" hidden="1">
      <c r="C163" s="135"/>
    </row>
    <row r="164" spans="3:3" s="133" customFormat="1" hidden="1">
      <c r="C164" s="135"/>
    </row>
    <row r="165" spans="3:3" s="133" customFormat="1" hidden="1">
      <c r="C165" s="135"/>
    </row>
    <row r="166" spans="3:3" s="133" customFormat="1" hidden="1">
      <c r="C166" s="135"/>
    </row>
    <row r="167" spans="3:3" s="133" customFormat="1" hidden="1">
      <c r="C167" s="135"/>
    </row>
    <row r="168" spans="3:3" s="133" customFormat="1" hidden="1">
      <c r="C168" s="135"/>
    </row>
    <row r="169" spans="3:3" s="133" customFormat="1" hidden="1">
      <c r="C169" s="135"/>
    </row>
    <row r="170" spans="3:3" s="133" customFormat="1" hidden="1">
      <c r="C170" s="135"/>
    </row>
    <row r="171" spans="3:3" s="133" customFormat="1" hidden="1">
      <c r="C171" s="135"/>
    </row>
    <row r="172" spans="3:3" s="133" customFormat="1" hidden="1">
      <c r="C172" s="135"/>
    </row>
    <row r="173" spans="3:3" s="133" customFormat="1" hidden="1">
      <c r="C173" s="135"/>
    </row>
    <row r="174" spans="3:3" s="133" customFormat="1" hidden="1">
      <c r="C174" s="135"/>
    </row>
    <row r="175" spans="3:3" s="133" customFormat="1" hidden="1">
      <c r="C175" s="135"/>
    </row>
    <row r="176" spans="3:3" s="133" customFormat="1" hidden="1">
      <c r="C176" s="135"/>
    </row>
    <row r="177" spans="3:3" s="133" customFormat="1" hidden="1">
      <c r="C177" s="135"/>
    </row>
    <row r="178" spans="3:3" s="133" customFormat="1" hidden="1">
      <c r="C178" s="135"/>
    </row>
    <row r="179" spans="3:3" s="133" customFormat="1" hidden="1">
      <c r="C179" s="135"/>
    </row>
    <row r="180" spans="3:3" s="133" customFormat="1" hidden="1">
      <c r="C180" s="135"/>
    </row>
    <row r="181" spans="3:3" s="133" customFormat="1" hidden="1">
      <c r="C181" s="135"/>
    </row>
    <row r="182" spans="3:3" s="133" customFormat="1" hidden="1">
      <c r="C182" s="135"/>
    </row>
    <row r="183" spans="3:3" s="133" customFormat="1" hidden="1">
      <c r="C183" s="135"/>
    </row>
    <row r="184" spans="3:3" s="133" customFormat="1" hidden="1">
      <c r="C184" s="135"/>
    </row>
    <row r="185" spans="3:3" s="133" customFormat="1" hidden="1">
      <c r="C185" s="135"/>
    </row>
    <row r="186" spans="3:3" s="133" customFormat="1" hidden="1">
      <c r="C186" s="135"/>
    </row>
    <row r="187" spans="3:3" s="133" customFormat="1" hidden="1">
      <c r="C187" s="135"/>
    </row>
    <row r="188" spans="3:3" s="133" customFormat="1" hidden="1">
      <c r="C188" s="135"/>
    </row>
    <row r="189" spans="3:3" s="133" customFormat="1" hidden="1">
      <c r="C189" s="135"/>
    </row>
    <row r="190" spans="3:3" s="133" customFormat="1" hidden="1">
      <c r="C190" s="135"/>
    </row>
    <row r="191" spans="3:3" s="133" customFormat="1" hidden="1">
      <c r="C191" s="135"/>
    </row>
    <row r="192" spans="3:3" s="133" customFormat="1" hidden="1">
      <c r="C192" s="135"/>
    </row>
    <row r="193" spans="3:3" s="133" customFormat="1" hidden="1">
      <c r="C193" s="135"/>
    </row>
    <row r="194" spans="3:3" s="133" customFormat="1" hidden="1">
      <c r="C194" s="135"/>
    </row>
    <row r="195" spans="3:3" s="133" customFormat="1" hidden="1">
      <c r="C195" s="135"/>
    </row>
    <row r="196" spans="3:3" s="133" customFormat="1" hidden="1">
      <c r="C196" s="135"/>
    </row>
    <row r="197" spans="3:3" s="133" customFormat="1" hidden="1">
      <c r="C197" s="135"/>
    </row>
    <row r="198" spans="3:3" s="133" customFormat="1" hidden="1">
      <c r="C198" s="135"/>
    </row>
    <row r="199" spans="3:3" s="133" customFormat="1" hidden="1">
      <c r="C199" s="135"/>
    </row>
    <row r="200" spans="3:3" s="133" customFormat="1" hidden="1">
      <c r="C200" s="135"/>
    </row>
    <row r="201" spans="3:3" s="133" customFormat="1" hidden="1">
      <c r="C201" s="135"/>
    </row>
    <row r="202" spans="3:3" s="133" customFormat="1" hidden="1">
      <c r="C202" s="135"/>
    </row>
    <row r="203" spans="3:3" s="133" customFormat="1" hidden="1">
      <c r="C203" s="135"/>
    </row>
    <row r="204" spans="3:3" s="133" customFormat="1" hidden="1">
      <c r="C204" s="135"/>
    </row>
    <row r="205" spans="3:3" s="133" customFormat="1" hidden="1">
      <c r="C205" s="135"/>
    </row>
    <row r="206" spans="3:3" s="133" customFormat="1" hidden="1">
      <c r="C206" s="135"/>
    </row>
    <row r="207" spans="3:3" s="133" customFormat="1" hidden="1">
      <c r="C207" s="135"/>
    </row>
    <row r="208" spans="3:3" s="133" customFormat="1" hidden="1">
      <c r="C208" s="135"/>
    </row>
    <row r="209" spans="3:3" s="133" customFormat="1" hidden="1">
      <c r="C209" s="135"/>
    </row>
    <row r="210" spans="3:3" s="133" customFormat="1" hidden="1">
      <c r="C210" s="135"/>
    </row>
    <row r="211" spans="3:3" s="133" customFormat="1" hidden="1">
      <c r="C211" s="135"/>
    </row>
    <row r="212" spans="3:3" s="133" customFormat="1" hidden="1">
      <c r="C212" s="135"/>
    </row>
    <row r="213" spans="3:3" s="133" customFormat="1" hidden="1">
      <c r="C213" s="135"/>
    </row>
    <row r="214" spans="3:3" s="133" customFormat="1" hidden="1">
      <c r="C214" s="135"/>
    </row>
    <row r="215" spans="3:3" s="133" customFormat="1" hidden="1">
      <c r="C215" s="135"/>
    </row>
    <row r="216" spans="3:3" s="133" customFormat="1" hidden="1">
      <c r="C216" s="135"/>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206" customWidth="1"/>
    <col min="4" max="4" width="3.7109375" style="206" customWidth="1"/>
    <col min="5" max="6" width="15.7109375" style="206" customWidth="1"/>
    <col min="7" max="7" width="3.7109375" style="206" customWidth="1"/>
    <col min="8" max="9" width="15.7109375" style="206" customWidth="1"/>
    <col min="10" max="16" width="15.7109375" style="206" hidden="1" customWidth="1"/>
    <col min="17" max="16383" width="9.140625" style="206" hidden="1"/>
    <col min="16384" max="16384" width="0.28515625" style="206" customWidth="1"/>
  </cols>
  <sheetData>
    <row r="1" spans="1:11">
      <c r="A1" s="2498" t="s">
        <v>2641</v>
      </c>
      <c r="B1" s="2498"/>
      <c r="C1" s="2498"/>
      <c r="D1" s="2498"/>
      <c r="E1" s="2498"/>
      <c r="F1" s="2498"/>
      <c r="G1" s="2498"/>
      <c r="H1" s="2498"/>
      <c r="I1" s="2498"/>
      <c r="J1" s="121"/>
      <c r="K1" s="121"/>
    </row>
    <row r="2" spans="1:11">
      <c r="A2" s="126"/>
      <c r="B2" s="126"/>
      <c r="C2" s="126"/>
      <c r="D2" s="126"/>
      <c r="E2" s="126"/>
      <c r="F2" s="126"/>
      <c r="G2" s="126"/>
      <c r="H2" s="126"/>
      <c r="I2" s="126"/>
    </row>
    <row r="3" spans="1:11" ht="99.75">
      <c r="A3" s="324" t="s">
        <v>2642</v>
      </c>
      <c r="B3" s="324" t="s">
        <v>2643</v>
      </c>
      <c r="C3" s="208" t="s">
        <v>2644</v>
      </c>
      <c r="D3" s="121"/>
      <c r="E3" s="208" t="s">
        <v>2645</v>
      </c>
      <c r="F3" s="324" t="s">
        <v>2646</v>
      </c>
      <c r="G3" s="325"/>
      <c r="H3" s="324" t="s">
        <v>2647</v>
      </c>
      <c r="I3" s="324" t="s">
        <v>2648</v>
      </c>
      <c r="J3" s="121"/>
      <c r="K3" s="207"/>
    </row>
    <row r="4" spans="1:11">
      <c r="A4" s="326" t="str">
        <f>Application!B728</f>
        <v>SRO/Studio</v>
      </c>
      <c r="B4" s="333">
        <f>Application!G728</f>
        <v>3</v>
      </c>
      <c r="C4" s="326">
        <f>Application!O728</f>
        <v>1375</v>
      </c>
      <c r="D4" s="327"/>
      <c r="E4" s="210"/>
      <c r="F4" s="326">
        <f>E4*B4</f>
        <v>0</v>
      </c>
      <c r="G4" s="327"/>
      <c r="H4" s="326" t="str">
        <f>IF(E4=0," ",(E4-C4))</f>
        <v xml:space="preserve"> </v>
      </c>
      <c r="I4" s="326" t="str">
        <f>IF(E4=0," ",(H4*B4))</f>
        <v xml:space="preserve"> </v>
      </c>
      <c r="J4" s="121"/>
      <c r="K4" s="207"/>
    </row>
    <row r="5" spans="1:11">
      <c r="A5" s="326" t="str">
        <f>Application!B729</f>
        <v>SRO/Studio</v>
      </c>
      <c r="B5" s="333">
        <f>Application!G729</f>
        <v>5</v>
      </c>
      <c r="C5" s="326">
        <f>Application!O729</f>
        <v>1240</v>
      </c>
      <c r="D5" s="327"/>
      <c r="E5" s="210"/>
      <c r="F5" s="326">
        <f t="shared" ref="F5:F28" si="0">E5*B5</f>
        <v>0</v>
      </c>
      <c r="G5" s="327"/>
      <c r="H5" s="326" t="str">
        <f t="shared" ref="H5:H28" si="1">IF(E5=0," ",(E5-C5))</f>
        <v xml:space="preserve"> </v>
      </c>
      <c r="I5" s="326" t="str">
        <f t="shared" ref="I5:I28" si="2">IF(E5=0," ",(H5*B5))</f>
        <v xml:space="preserve"> </v>
      </c>
      <c r="J5" s="121"/>
      <c r="K5" s="207"/>
    </row>
    <row r="6" spans="1:11">
      <c r="A6" s="326" t="str">
        <f>Application!B730</f>
        <v>SRO/Studio</v>
      </c>
      <c r="B6" s="333">
        <f>Application!G730</f>
        <v>1</v>
      </c>
      <c r="C6" s="326">
        <f>Application!O730</f>
        <v>1028</v>
      </c>
      <c r="D6" s="327"/>
      <c r="E6" s="210"/>
      <c r="F6" s="326">
        <f t="shared" si="0"/>
        <v>0</v>
      </c>
      <c r="G6" s="327"/>
      <c r="H6" s="326" t="str">
        <f t="shared" si="1"/>
        <v xml:space="preserve"> </v>
      </c>
      <c r="I6" s="326" t="str">
        <f t="shared" si="2"/>
        <v xml:space="preserve"> </v>
      </c>
      <c r="J6" s="121"/>
      <c r="K6" s="207"/>
    </row>
    <row r="7" spans="1:11">
      <c r="A7" s="326" t="str">
        <f>Application!B731</f>
        <v>SRO/Studio</v>
      </c>
      <c r="B7" s="333">
        <f>Application!G731</f>
        <v>1</v>
      </c>
      <c r="C7" s="326">
        <f>Application!O731</f>
        <v>603</v>
      </c>
      <c r="D7" s="327"/>
      <c r="E7" s="210"/>
      <c r="F7" s="326">
        <f t="shared" si="0"/>
        <v>0</v>
      </c>
      <c r="G7" s="327"/>
      <c r="H7" s="326" t="str">
        <f t="shared" si="1"/>
        <v xml:space="preserve"> </v>
      </c>
      <c r="I7" s="326" t="str">
        <f t="shared" si="2"/>
        <v xml:space="preserve"> </v>
      </c>
      <c r="J7" s="121"/>
      <c r="K7" s="207"/>
    </row>
    <row r="8" spans="1:11">
      <c r="A8" s="326" t="str">
        <f>Application!B732</f>
        <v>1 Bedroom</v>
      </c>
      <c r="B8" s="333">
        <f>Application!G732</f>
        <v>4</v>
      </c>
      <c r="C8" s="326">
        <f>Application!O732</f>
        <v>1773</v>
      </c>
      <c r="D8" s="327"/>
      <c r="E8" s="210"/>
      <c r="F8" s="326">
        <f t="shared" si="0"/>
        <v>0</v>
      </c>
      <c r="G8" s="327"/>
      <c r="H8" s="326" t="str">
        <f t="shared" si="1"/>
        <v xml:space="preserve"> </v>
      </c>
      <c r="I8" s="326" t="str">
        <f t="shared" si="2"/>
        <v xml:space="preserve"> </v>
      </c>
      <c r="J8" s="121"/>
      <c r="K8" s="207"/>
    </row>
    <row r="9" spans="1:11">
      <c r="A9" s="326" t="str">
        <f>Application!B733</f>
        <v>1 Bedroom</v>
      </c>
      <c r="B9" s="333">
        <f>Application!G733</f>
        <v>32</v>
      </c>
      <c r="C9" s="326">
        <f>Application!O733</f>
        <v>1318</v>
      </c>
      <c r="D9" s="327"/>
      <c r="E9" s="210"/>
      <c r="F9" s="326">
        <f t="shared" si="0"/>
        <v>0</v>
      </c>
      <c r="G9" s="327"/>
      <c r="H9" s="326" t="str">
        <f t="shared" si="1"/>
        <v xml:space="preserve"> </v>
      </c>
      <c r="I9" s="326" t="str">
        <f t="shared" si="2"/>
        <v xml:space="preserve"> </v>
      </c>
      <c r="J9" s="121"/>
      <c r="K9" s="207"/>
    </row>
    <row r="10" spans="1:11">
      <c r="A10" s="326" t="str">
        <f>Application!B734</f>
        <v>1 Bedroom</v>
      </c>
      <c r="B10" s="333">
        <f>Application!G734</f>
        <v>5</v>
      </c>
      <c r="C10" s="326">
        <f>Application!O734</f>
        <v>1090</v>
      </c>
      <c r="D10" s="327"/>
      <c r="E10" s="210"/>
      <c r="F10" s="326">
        <f t="shared" si="0"/>
        <v>0</v>
      </c>
      <c r="G10" s="327"/>
      <c r="H10" s="326" t="str">
        <f t="shared" si="1"/>
        <v xml:space="preserve"> </v>
      </c>
      <c r="I10" s="326" t="str">
        <f t="shared" si="2"/>
        <v xml:space="preserve"> </v>
      </c>
      <c r="J10" s="121"/>
      <c r="K10" s="207"/>
    </row>
    <row r="11" spans="1:11">
      <c r="A11" s="326" t="str">
        <f>Application!B735</f>
        <v>1 Bedroom</v>
      </c>
      <c r="B11" s="333">
        <f>Application!G735</f>
        <v>5</v>
      </c>
      <c r="C11" s="326">
        <f>Application!O735</f>
        <v>636</v>
      </c>
      <c r="D11" s="327"/>
      <c r="E11" s="210"/>
      <c r="F11" s="326">
        <f t="shared" si="0"/>
        <v>0</v>
      </c>
      <c r="G11" s="327"/>
      <c r="H11" s="326" t="str">
        <f t="shared" si="1"/>
        <v xml:space="preserve"> </v>
      </c>
      <c r="I11" s="326" t="str">
        <f t="shared" si="2"/>
        <v xml:space="preserve"> </v>
      </c>
      <c r="J11" s="121"/>
      <c r="K11" s="207"/>
    </row>
    <row r="12" spans="1:11">
      <c r="A12" s="326" t="str">
        <f>Application!B736</f>
        <v>2 Bedrooms</v>
      </c>
      <c r="B12" s="333">
        <f>Application!G736</f>
        <v>10</v>
      </c>
      <c r="C12" s="326">
        <f>Application!O736</f>
        <v>1950</v>
      </c>
      <c r="D12" s="327"/>
      <c r="E12" s="210"/>
      <c r="F12" s="326">
        <f t="shared" si="0"/>
        <v>0</v>
      </c>
      <c r="G12" s="327"/>
      <c r="H12" s="326" t="str">
        <f t="shared" si="1"/>
        <v xml:space="preserve"> </v>
      </c>
      <c r="I12" s="326" t="str">
        <f t="shared" si="2"/>
        <v xml:space="preserve"> </v>
      </c>
      <c r="J12" s="121"/>
      <c r="K12" s="207"/>
    </row>
    <row r="13" spans="1:11">
      <c r="A13" s="326" t="str">
        <f>Application!B737</f>
        <v>2 Bedrooms</v>
      </c>
      <c r="B13" s="333">
        <f>Application!G737</f>
        <v>16</v>
      </c>
      <c r="C13" s="326">
        <f>Application!O737</f>
        <v>1577</v>
      </c>
      <c r="D13" s="327"/>
      <c r="E13" s="210"/>
      <c r="F13" s="326">
        <f t="shared" si="0"/>
        <v>0</v>
      </c>
      <c r="G13" s="327"/>
      <c r="H13" s="326" t="str">
        <f t="shared" si="1"/>
        <v xml:space="preserve"> </v>
      </c>
      <c r="I13" s="326" t="str">
        <f t="shared" si="2"/>
        <v xml:space="preserve"> </v>
      </c>
      <c r="J13" s="121"/>
      <c r="K13" s="207"/>
    </row>
    <row r="14" spans="1:11">
      <c r="A14" s="326" t="str">
        <f>Application!B738</f>
        <v>2 Bedrooms</v>
      </c>
      <c r="B14" s="333">
        <f>Application!G738</f>
        <v>4</v>
      </c>
      <c r="C14" s="326">
        <f>Application!O738</f>
        <v>1304</v>
      </c>
      <c r="D14" s="327"/>
      <c r="E14" s="210"/>
      <c r="F14" s="326">
        <f t="shared" si="0"/>
        <v>0</v>
      </c>
      <c r="G14" s="327"/>
      <c r="H14" s="326" t="str">
        <f t="shared" si="1"/>
        <v xml:space="preserve"> </v>
      </c>
      <c r="I14" s="326" t="str">
        <f t="shared" si="2"/>
        <v xml:space="preserve"> </v>
      </c>
      <c r="J14" s="121"/>
      <c r="K14" s="207"/>
    </row>
    <row r="15" spans="1:11">
      <c r="A15" s="326" t="str">
        <f>Application!B739</f>
        <v>2 Bedrooms</v>
      </c>
      <c r="B15" s="333">
        <f>Application!G739</f>
        <v>4</v>
      </c>
      <c r="C15" s="326">
        <f>Application!O739</f>
        <v>759</v>
      </c>
      <c r="D15" s="327"/>
      <c r="E15" s="210"/>
      <c r="F15" s="326">
        <f t="shared" si="0"/>
        <v>0</v>
      </c>
      <c r="G15" s="327"/>
      <c r="H15" s="326" t="str">
        <f t="shared" si="1"/>
        <v xml:space="preserve"> </v>
      </c>
      <c r="I15" s="326" t="str">
        <f t="shared" si="2"/>
        <v xml:space="preserve"> </v>
      </c>
      <c r="J15" s="121"/>
      <c r="K15" s="207"/>
    </row>
    <row r="16" spans="1:11">
      <c r="A16" s="326" t="str">
        <f>Application!B740</f>
        <v>3 Bedrooms</v>
      </c>
      <c r="B16" s="333">
        <f>Application!G740</f>
        <v>9</v>
      </c>
      <c r="C16" s="326">
        <f>Application!O740</f>
        <v>2100</v>
      </c>
      <c r="D16" s="327"/>
      <c r="E16" s="210"/>
      <c r="F16" s="326">
        <f t="shared" si="0"/>
        <v>0</v>
      </c>
      <c r="G16" s="327"/>
      <c r="H16" s="326" t="str">
        <f t="shared" si="1"/>
        <v xml:space="preserve"> </v>
      </c>
      <c r="I16" s="326" t="str">
        <f t="shared" si="2"/>
        <v xml:space="preserve"> </v>
      </c>
      <c r="J16" s="121"/>
      <c r="K16" s="207"/>
    </row>
    <row r="17" spans="1:11">
      <c r="A17" s="326" t="str">
        <f>Application!B741</f>
        <v>3 Bedrooms</v>
      </c>
      <c r="B17" s="333">
        <f>Application!G741</f>
        <v>15</v>
      </c>
      <c r="C17" s="326">
        <f>Application!O741</f>
        <v>1817</v>
      </c>
      <c r="D17" s="327"/>
      <c r="E17" s="210"/>
      <c r="F17" s="326">
        <f t="shared" si="0"/>
        <v>0</v>
      </c>
      <c r="G17" s="327"/>
      <c r="H17" s="326" t="str">
        <f t="shared" si="1"/>
        <v xml:space="preserve"> </v>
      </c>
      <c r="I17" s="326" t="str">
        <f t="shared" si="2"/>
        <v xml:space="preserve"> </v>
      </c>
      <c r="J17" s="121"/>
      <c r="K17" s="207"/>
    </row>
    <row r="18" spans="1:11">
      <c r="A18" s="326" t="str">
        <f>Application!B742</f>
        <v>3 Bedrooms</v>
      </c>
      <c r="B18" s="333">
        <f>Application!G742</f>
        <v>3</v>
      </c>
      <c r="C18" s="326">
        <f>Application!O742</f>
        <v>1502</v>
      </c>
      <c r="D18" s="327"/>
      <c r="E18" s="210"/>
      <c r="F18" s="326">
        <f t="shared" si="0"/>
        <v>0</v>
      </c>
      <c r="G18" s="327"/>
      <c r="H18" s="326" t="str">
        <f t="shared" si="1"/>
        <v xml:space="preserve"> </v>
      </c>
      <c r="I18" s="326" t="str">
        <f t="shared" si="2"/>
        <v xml:space="preserve"> </v>
      </c>
      <c r="J18" s="121"/>
      <c r="K18" s="207"/>
    </row>
    <row r="19" spans="1:11">
      <c r="A19" s="326" t="str">
        <f>Application!B743</f>
        <v>3 Bedrooms</v>
      </c>
      <c r="B19" s="333">
        <f>Application!G743</f>
        <v>3</v>
      </c>
      <c r="C19" s="326">
        <f>Application!O743</f>
        <v>872</v>
      </c>
      <c r="D19" s="327"/>
      <c r="E19" s="210"/>
      <c r="F19" s="326">
        <f t="shared" si="0"/>
        <v>0</v>
      </c>
      <c r="G19" s="327"/>
      <c r="H19" s="326" t="str">
        <f t="shared" si="1"/>
        <v xml:space="preserve"> </v>
      </c>
      <c r="I19" s="326" t="str">
        <f t="shared" si="2"/>
        <v xml:space="preserve"> </v>
      </c>
      <c r="J19" s="121"/>
      <c r="K19" s="207"/>
    </row>
    <row r="20" spans="1:11">
      <c r="A20" s="326" t="str">
        <f>Application!B744</f>
        <v>4 Bedrooms</v>
      </c>
      <c r="B20" s="333">
        <f>Application!G744</f>
        <v>2</v>
      </c>
      <c r="C20" s="326">
        <f>Application!O744</f>
        <v>2575</v>
      </c>
      <c r="D20" s="327"/>
      <c r="E20" s="210"/>
      <c r="F20" s="326">
        <f t="shared" si="0"/>
        <v>0</v>
      </c>
      <c r="G20" s="327"/>
      <c r="H20" s="326" t="str">
        <f t="shared" si="1"/>
        <v xml:space="preserve"> </v>
      </c>
      <c r="I20" s="326" t="str">
        <f t="shared" si="2"/>
        <v xml:space="preserve"> </v>
      </c>
      <c r="J20" s="121"/>
      <c r="K20" s="207"/>
    </row>
    <row r="21" spans="1:11">
      <c r="A21" s="326" t="str">
        <f>Application!B745</f>
        <v>4 Bedrooms</v>
      </c>
      <c r="B21" s="333">
        <f>Application!G745</f>
        <v>1</v>
      </c>
      <c r="C21" s="326">
        <f>Application!O745</f>
        <v>2017</v>
      </c>
      <c r="D21" s="327"/>
      <c r="E21" s="210"/>
      <c r="F21" s="326">
        <f t="shared" si="0"/>
        <v>0</v>
      </c>
      <c r="G21" s="327"/>
      <c r="H21" s="326" t="str">
        <f t="shared" si="1"/>
        <v xml:space="preserve"> </v>
      </c>
      <c r="I21" s="326" t="str">
        <f t="shared" si="2"/>
        <v xml:space="preserve"> </v>
      </c>
      <c r="J21" s="121"/>
      <c r="K21" s="207"/>
    </row>
    <row r="22" spans="1:11">
      <c r="A22" s="326" t="str">
        <f>Application!B746</f>
        <v>4 Bedrooms</v>
      </c>
      <c r="B22" s="333">
        <f>Application!G746</f>
        <v>1</v>
      </c>
      <c r="C22" s="326">
        <f>Application!O746</f>
        <v>1665</v>
      </c>
      <c r="D22" s="327"/>
      <c r="E22" s="210"/>
      <c r="F22" s="326">
        <f t="shared" si="0"/>
        <v>0</v>
      </c>
      <c r="G22" s="327"/>
      <c r="H22" s="326" t="str">
        <f t="shared" si="1"/>
        <v xml:space="preserve"> </v>
      </c>
      <c r="I22" s="326" t="str">
        <f t="shared" si="2"/>
        <v xml:space="preserve"> </v>
      </c>
      <c r="J22" s="121"/>
      <c r="K22" s="207"/>
    </row>
    <row r="23" spans="1:11">
      <c r="A23" s="326" t="str">
        <f>Application!B747</f>
        <v>4 Bedrooms</v>
      </c>
      <c r="B23" s="333">
        <f>Application!G747</f>
        <v>1</v>
      </c>
      <c r="C23" s="326">
        <f>Application!O747</f>
        <v>962</v>
      </c>
      <c r="D23" s="327"/>
      <c r="E23" s="210"/>
      <c r="F23" s="326">
        <f t="shared" si="0"/>
        <v>0</v>
      </c>
      <c r="G23" s="327"/>
      <c r="H23" s="326" t="str">
        <f t="shared" si="1"/>
        <v xml:space="preserve"> </v>
      </c>
      <c r="I23" s="326" t="str">
        <f t="shared" si="2"/>
        <v xml:space="preserve"> </v>
      </c>
      <c r="J23" s="121"/>
      <c r="K23" s="207"/>
    </row>
    <row r="24" spans="1:11">
      <c r="A24" s="326">
        <f>Application!B748</f>
        <v>0</v>
      </c>
      <c r="B24" s="333">
        <f>Application!G748</f>
        <v>0</v>
      </c>
      <c r="C24" s="326">
        <f>Application!O748</f>
        <v>0</v>
      </c>
      <c r="D24" s="327"/>
      <c r="E24" s="210"/>
      <c r="F24" s="326">
        <f t="shared" si="0"/>
        <v>0</v>
      </c>
      <c r="G24" s="327"/>
      <c r="H24" s="326" t="str">
        <f t="shared" si="1"/>
        <v xml:space="preserve"> </v>
      </c>
      <c r="I24" s="326" t="str">
        <f t="shared" si="2"/>
        <v xml:space="preserve"> </v>
      </c>
      <c r="J24" s="121"/>
      <c r="K24" s="207"/>
    </row>
    <row r="25" spans="1:11">
      <c r="A25" s="326">
        <f>Application!B749</f>
        <v>0</v>
      </c>
      <c r="B25" s="333">
        <f>Application!G749</f>
        <v>0</v>
      </c>
      <c r="C25" s="326">
        <f>Application!O749</f>
        <v>0</v>
      </c>
      <c r="D25" s="327"/>
      <c r="E25" s="210"/>
      <c r="F25" s="326">
        <f t="shared" si="0"/>
        <v>0</v>
      </c>
      <c r="G25" s="327"/>
      <c r="H25" s="326" t="str">
        <f t="shared" si="1"/>
        <v xml:space="preserve"> </v>
      </c>
      <c r="I25" s="326" t="str">
        <f t="shared" si="2"/>
        <v xml:space="preserve"> </v>
      </c>
      <c r="J25" s="121"/>
      <c r="K25" s="207"/>
    </row>
    <row r="26" spans="1:11">
      <c r="A26" s="326">
        <f>Application!B750</f>
        <v>0</v>
      </c>
      <c r="B26" s="333">
        <f>Application!G750</f>
        <v>0</v>
      </c>
      <c r="C26" s="326">
        <f>Application!O750</f>
        <v>0</v>
      </c>
      <c r="D26" s="327"/>
      <c r="E26" s="210"/>
      <c r="F26" s="326">
        <f t="shared" si="0"/>
        <v>0</v>
      </c>
      <c r="G26" s="327"/>
      <c r="H26" s="326" t="str">
        <f t="shared" si="1"/>
        <v xml:space="preserve"> </v>
      </c>
      <c r="I26" s="326" t="str">
        <f t="shared" si="2"/>
        <v xml:space="preserve"> </v>
      </c>
      <c r="J26" s="121"/>
      <c r="K26" s="207"/>
    </row>
    <row r="27" spans="1:11">
      <c r="A27" s="326">
        <f>Application!B751</f>
        <v>0</v>
      </c>
      <c r="B27" s="333">
        <f>Application!G751</f>
        <v>0</v>
      </c>
      <c r="C27" s="326">
        <f>Application!O751</f>
        <v>0</v>
      </c>
      <c r="D27" s="327"/>
      <c r="E27" s="210"/>
      <c r="F27" s="326">
        <f t="shared" si="0"/>
        <v>0</v>
      </c>
      <c r="G27" s="327"/>
      <c r="H27" s="326" t="str">
        <f t="shared" si="1"/>
        <v xml:space="preserve"> </v>
      </c>
      <c r="I27" s="326" t="str">
        <f t="shared" si="2"/>
        <v xml:space="preserve"> </v>
      </c>
      <c r="J27" s="121"/>
      <c r="K27" s="207"/>
    </row>
    <row r="28" spans="1:11">
      <c r="A28" s="326">
        <f>Application!B752</f>
        <v>0</v>
      </c>
      <c r="B28" s="333">
        <f>Application!G752</f>
        <v>0</v>
      </c>
      <c r="C28" s="326">
        <f>Application!O752</f>
        <v>0</v>
      </c>
      <c r="D28" s="327"/>
      <c r="E28" s="210"/>
      <c r="F28" s="326">
        <f t="shared" si="0"/>
        <v>0</v>
      </c>
      <c r="G28" s="327"/>
      <c r="H28" s="326" t="str">
        <f t="shared" si="1"/>
        <v xml:space="preserve"> </v>
      </c>
      <c r="I28" s="326" t="str">
        <f t="shared" si="2"/>
        <v xml:space="preserve"> </v>
      </c>
      <c r="J28" s="121"/>
      <c r="K28" s="207"/>
    </row>
    <row r="29" spans="1:11">
      <c r="A29" s="121"/>
      <c r="B29" s="121"/>
      <c r="C29" s="327"/>
      <c r="D29" s="327"/>
      <c r="E29" s="327"/>
      <c r="F29" s="327"/>
      <c r="G29" s="327"/>
      <c r="H29" s="327"/>
      <c r="I29" s="121"/>
      <c r="J29" s="121"/>
      <c r="K29" s="207"/>
    </row>
    <row r="30" spans="1:11" ht="15">
      <c r="A30" s="328" t="s">
        <v>2649</v>
      </c>
      <c r="B30" s="329"/>
      <c r="C30" s="330">
        <f>Application!T753</f>
        <v>185909</v>
      </c>
      <c r="D30" s="327"/>
      <c r="E30" s="327"/>
      <c r="F30" s="330">
        <f>SUM(F4:F28)*12</f>
        <v>0</v>
      </c>
      <c r="G30" s="331"/>
      <c r="H30" s="329"/>
      <c r="I30" s="330">
        <f>SUM(I4:I28)*12</f>
        <v>0</v>
      </c>
      <c r="J30" s="121"/>
      <c r="K30" s="209"/>
    </row>
    <row r="31" spans="1:11" ht="15">
      <c r="A31" s="328"/>
      <c r="B31" s="329"/>
      <c r="C31" s="331"/>
      <c r="D31" s="327"/>
      <c r="E31" s="327"/>
      <c r="F31" s="331"/>
      <c r="G31" s="331"/>
      <c r="H31" s="329"/>
      <c r="I31" s="331"/>
      <c r="J31" s="121"/>
      <c r="K31" s="209"/>
    </row>
    <row r="32" spans="1:11">
      <c r="A32" s="332" t="s">
        <v>2650</v>
      </c>
      <c r="B32" s="126"/>
      <c r="C32" s="126"/>
      <c r="D32" s="126"/>
      <c r="E32" s="126"/>
      <c r="F32" s="126"/>
      <c r="G32" s="126"/>
      <c r="H32" s="126"/>
      <c r="I32" s="126"/>
    </row>
    <row r="33" spans="1:9">
      <c r="A33" s="332" t="s">
        <v>2651</v>
      </c>
      <c r="B33" s="126"/>
      <c r="C33" s="126"/>
      <c r="D33" s="126"/>
      <c r="E33" s="126"/>
      <c r="F33" s="126"/>
      <c r="G33" s="126"/>
      <c r="H33" s="126"/>
      <c r="I33" s="126"/>
    </row>
    <row r="34" spans="1:9">
      <c r="A34" s="126" t="s">
        <v>2652</v>
      </c>
      <c r="B34" s="126"/>
      <c r="C34" s="126"/>
      <c r="D34" s="126"/>
      <c r="E34" s="126"/>
      <c r="F34" s="126"/>
      <c r="G34" s="126"/>
      <c r="H34" s="126"/>
      <c r="I34" s="126"/>
    </row>
  </sheetData>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17" t="s">
        <v>2653</v>
      </c>
    </row>
    <row r="2" spans="1:1" ht="15.75">
      <c r="A2" s="218"/>
    </row>
    <row r="3" spans="1:1" ht="15.75">
      <c r="A3" s="219" t="s">
        <v>2654</v>
      </c>
    </row>
    <row r="4" spans="1:1" ht="15.75">
      <c r="A4" s="219" t="s">
        <v>2655</v>
      </c>
    </row>
    <row r="5" spans="1:1" ht="15.75">
      <c r="A5" s="219" t="s">
        <v>2656</v>
      </c>
    </row>
    <row r="6" spans="1:1" ht="15.75">
      <c r="A6" s="219" t="s">
        <v>2657</v>
      </c>
    </row>
    <row r="7" spans="1:1" ht="15.75">
      <c r="A7" s="219" t="s">
        <v>2658</v>
      </c>
    </row>
    <row r="8" spans="1:1" ht="15.75">
      <c r="A8" s="248" t="s">
        <v>2659</v>
      </c>
    </row>
    <row r="9" spans="1:1" ht="15.75">
      <c r="A9" s="219" t="s">
        <v>2660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D6" sqref="D6"/>
    </sheetView>
  </sheetViews>
  <sheetFormatPr defaultColWidth="0" defaultRowHeight="12.75" zeroHeight="1"/>
  <cols>
    <col min="1" max="1" width="35.7109375" style="121" customWidth="1"/>
    <col min="2" max="4" width="14.7109375" style="121" customWidth="1"/>
    <col min="5" max="5" width="50.7109375" style="121" customWidth="1"/>
    <col min="6" max="6" width="9.140625" style="121" customWidth="1"/>
    <col min="7" max="253" width="0" style="121" hidden="1" customWidth="1"/>
    <col min="254" max="16384" width="9.140625" style="121" hidden="1"/>
  </cols>
  <sheetData>
    <row r="1" spans="1:7" s="180" customFormat="1" ht="18" customHeight="1">
      <c r="A1" s="398" t="s">
        <v>2661</v>
      </c>
      <c r="D1" s="185"/>
    </row>
    <row r="2" spans="1:7" s="180" customFormat="1">
      <c r="A2" s="163" t="s">
        <v>2662</v>
      </c>
      <c r="B2" s="165"/>
      <c r="C2" s="165"/>
      <c r="D2" s="162"/>
      <c r="E2" s="166"/>
      <c r="F2" s="165"/>
    </row>
    <row r="3" spans="1:7" s="253" customFormat="1" ht="80.25" customHeight="1">
      <c r="A3" s="182"/>
      <c r="B3" s="167" t="s">
        <v>2663</v>
      </c>
      <c r="C3" s="167" t="s">
        <v>2664</v>
      </c>
      <c r="D3" s="167" t="s">
        <v>2665</v>
      </c>
      <c r="E3" s="164" t="s">
        <v>2666</v>
      </c>
      <c r="F3" s="164"/>
      <c r="G3" s="256"/>
    </row>
    <row r="4" spans="1:7" s="254" customFormat="1">
      <c r="A4" s="168" t="s">
        <v>1783</v>
      </c>
      <c r="B4" s="168"/>
      <c r="C4" s="168"/>
      <c r="D4" s="168"/>
      <c r="E4" s="187"/>
      <c r="F4" s="168"/>
      <c r="G4" s="257"/>
    </row>
    <row r="5" spans="1:7" s="254" customFormat="1">
      <c r="A5" s="268" t="s">
        <v>1784</v>
      </c>
      <c r="B5" s="170">
        <f>'Sources and Uses Budget'!$C4</f>
        <v>4000000</v>
      </c>
      <c r="C5" s="170">
        <f>'Sources and Uses Budget'!$C4</f>
        <v>4000000</v>
      </c>
      <c r="D5" s="174">
        <f>C5-B5</f>
        <v>0</v>
      </c>
      <c r="E5" s="172"/>
      <c r="F5" s="171"/>
      <c r="G5" s="257"/>
    </row>
    <row r="6" spans="1:7" s="254" customFormat="1">
      <c r="A6" s="268" t="s">
        <v>1785</v>
      </c>
      <c r="B6" s="170">
        <f>'Sources and Uses Budget'!$C5</f>
        <v>0</v>
      </c>
      <c r="C6" s="170">
        <f>'Sources and Uses Budget'!$C5</f>
        <v>0</v>
      </c>
      <c r="D6" s="174">
        <f t="shared" ref="D6:D77" si="0">C6-B6</f>
        <v>0</v>
      </c>
      <c r="E6" s="172"/>
      <c r="F6" s="171"/>
      <c r="G6" s="257"/>
    </row>
    <row r="7" spans="1:7" s="254" customFormat="1">
      <c r="A7" s="268" t="s">
        <v>1786</v>
      </c>
      <c r="B7" s="170">
        <f>'Sources and Uses Budget'!$C6</f>
        <v>5000</v>
      </c>
      <c r="C7" s="170">
        <f>'Sources and Uses Budget'!$C6</f>
        <v>5000</v>
      </c>
      <c r="D7" s="174">
        <f t="shared" si="0"/>
        <v>0</v>
      </c>
      <c r="E7" s="172"/>
      <c r="F7" s="171"/>
      <c r="G7" s="257"/>
    </row>
    <row r="8" spans="1:7" s="254" customFormat="1">
      <c r="A8" s="268" t="s">
        <v>1787</v>
      </c>
      <c r="B8" s="170">
        <f>'Sources and Uses Budget'!$C7</f>
        <v>0</v>
      </c>
      <c r="C8" s="170">
        <f>'Sources and Uses Budget'!$C7</f>
        <v>0</v>
      </c>
      <c r="D8" s="174">
        <f t="shared" si="0"/>
        <v>0</v>
      </c>
      <c r="E8" s="172"/>
      <c r="F8" s="171"/>
      <c r="G8" s="257"/>
    </row>
    <row r="9" spans="1:7" s="254" customFormat="1">
      <c r="A9" s="269" t="s">
        <v>1788</v>
      </c>
      <c r="B9" s="174">
        <f>SUM(B5:B8)</f>
        <v>4005000</v>
      </c>
      <c r="C9" s="174">
        <f>SUM(C5:C8)</f>
        <v>4005000</v>
      </c>
      <c r="D9" s="174">
        <f t="shared" si="0"/>
        <v>0</v>
      </c>
      <c r="E9" s="172"/>
      <c r="F9" s="171"/>
      <c r="G9" s="257"/>
    </row>
    <row r="10" spans="1:7" s="254" customFormat="1">
      <c r="A10" s="268" t="s">
        <v>1789</v>
      </c>
      <c r="B10" s="170">
        <f>'Sources and Uses Budget'!$C9</f>
        <v>0</v>
      </c>
      <c r="C10" s="170">
        <f>'Sources and Uses Budget'!$C9</f>
        <v>0</v>
      </c>
      <c r="D10" s="174">
        <f t="shared" si="0"/>
        <v>0</v>
      </c>
      <c r="E10" s="172"/>
      <c r="F10" s="171"/>
      <c r="G10" s="257"/>
    </row>
    <row r="11" spans="1:7" s="254" customFormat="1">
      <c r="A11" s="268" t="s">
        <v>1790</v>
      </c>
      <c r="B11" s="170">
        <f>'Sources and Uses Budget'!$C10</f>
        <v>1000000</v>
      </c>
      <c r="C11" s="170">
        <f>'Sources and Uses Budget'!$C10</f>
        <v>1000000</v>
      </c>
      <c r="D11" s="174">
        <f t="shared" si="0"/>
        <v>0</v>
      </c>
      <c r="E11" s="172"/>
      <c r="F11" s="171"/>
      <c r="G11" s="257"/>
    </row>
    <row r="12" spans="1:7" s="254" customFormat="1">
      <c r="A12" s="269" t="s">
        <v>1791</v>
      </c>
      <c r="B12" s="174">
        <f>SUM(B10:B11)</f>
        <v>1000000</v>
      </c>
      <c r="C12" s="174">
        <f>SUM(C10:C11)</f>
        <v>1000000</v>
      </c>
      <c r="D12" s="174">
        <f t="shared" si="0"/>
        <v>0</v>
      </c>
      <c r="E12" s="172"/>
      <c r="F12" s="171"/>
      <c r="G12" s="257"/>
    </row>
    <row r="13" spans="1:7" s="254" customFormat="1">
      <c r="A13" s="269" t="s">
        <v>1792</v>
      </c>
      <c r="B13" s="174">
        <f>SUM(B9+B12)</f>
        <v>5005000</v>
      </c>
      <c r="C13" s="174">
        <f>SUM(C9+C12)</f>
        <v>5005000</v>
      </c>
      <c r="D13" s="174">
        <f t="shared" si="0"/>
        <v>0</v>
      </c>
      <c r="E13" s="172"/>
      <c r="F13" s="171"/>
      <c r="G13" s="257"/>
    </row>
    <row r="14" spans="1:7" s="254" customFormat="1">
      <c r="A14" s="270" t="s">
        <v>1793</v>
      </c>
      <c r="B14" s="170">
        <f>'Sources and Uses Budget'!$C13</f>
        <v>0</v>
      </c>
      <c r="C14" s="170">
        <f>'Sources and Uses Budget'!$C13</f>
        <v>0</v>
      </c>
      <c r="D14" s="174">
        <f t="shared" si="0"/>
        <v>0</v>
      </c>
      <c r="E14" s="172"/>
      <c r="F14" s="171"/>
      <c r="G14" s="257"/>
    </row>
    <row r="15" spans="1:7" s="254" customFormat="1" ht="24">
      <c r="A15" s="268" t="s">
        <v>1910</v>
      </c>
      <c r="B15" s="170">
        <f>'Sources and Uses Budget'!$C14</f>
        <v>0</v>
      </c>
      <c r="C15" s="170">
        <f>'Sources and Uses Budget'!$C14</f>
        <v>0</v>
      </c>
      <c r="D15" s="174">
        <f t="shared" si="0"/>
        <v>0</v>
      </c>
      <c r="E15" s="172"/>
      <c r="F15" s="171"/>
      <c r="G15" s="257"/>
    </row>
    <row r="16" spans="1:7" s="254" customFormat="1">
      <c r="A16" s="268" t="s">
        <v>1795</v>
      </c>
      <c r="B16" s="170">
        <f>'Sources and Uses Budget'!$C15</f>
        <v>0</v>
      </c>
      <c r="C16" s="170">
        <f>'Sources and Uses Budget'!$C15</f>
        <v>0</v>
      </c>
      <c r="D16" s="174">
        <f t="shared" si="0"/>
        <v>0</v>
      </c>
      <c r="E16" s="172"/>
      <c r="F16" s="171"/>
      <c r="G16" s="257"/>
    </row>
    <row r="17" spans="1:7" s="254" customFormat="1">
      <c r="A17" s="168" t="s">
        <v>1796</v>
      </c>
      <c r="B17" s="168"/>
      <c r="C17" s="168"/>
      <c r="D17" s="168"/>
      <c r="E17" s="187"/>
      <c r="F17" s="168"/>
      <c r="G17" s="257"/>
    </row>
    <row r="18" spans="1:7" s="254" customFormat="1">
      <c r="A18" s="188" t="s">
        <v>1797</v>
      </c>
      <c r="B18" s="170">
        <f>'Sources and Uses Budget'!$C17</f>
        <v>0</v>
      </c>
      <c r="C18" s="170">
        <f>'Sources and Uses Budget'!$C17</f>
        <v>0</v>
      </c>
      <c r="D18" s="174">
        <f t="shared" si="0"/>
        <v>0</v>
      </c>
      <c r="E18" s="172"/>
      <c r="F18" s="171"/>
      <c r="G18" s="257"/>
    </row>
    <row r="19" spans="1:7" s="254" customFormat="1">
      <c r="A19" s="188" t="s">
        <v>1798</v>
      </c>
      <c r="B19" s="170">
        <f>'Sources and Uses Budget'!$C18</f>
        <v>0</v>
      </c>
      <c r="C19" s="170">
        <f>'Sources and Uses Budget'!$C18</f>
        <v>0</v>
      </c>
      <c r="D19" s="174">
        <f t="shared" si="0"/>
        <v>0</v>
      </c>
      <c r="E19" s="172"/>
      <c r="F19" s="171"/>
      <c r="G19" s="257"/>
    </row>
    <row r="20" spans="1:7" s="254" customFormat="1">
      <c r="A20" s="188" t="s">
        <v>1799</v>
      </c>
      <c r="B20" s="170">
        <f>'Sources and Uses Budget'!$C19</f>
        <v>0</v>
      </c>
      <c r="C20" s="170">
        <f>'Sources and Uses Budget'!$C19</f>
        <v>0</v>
      </c>
      <c r="D20" s="174">
        <f t="shared" si="0"/>
        <v>0</v>
      </c>
      <c r="E20" s="172"/>
      <c r="F20" s="171"/>
      <c r="G20" s="257"/>
    </row>
    <row r="21" spans="1:7" s="254" customFormat="1">
      <c r="A21" s="188" t="s">
        <v>1800</v>
      </c>
      <c r="B21" s="170">
        <f>'Sources and Uses Budget'!$C20</f>
        <v>0</v>
      </c>
      <c r="C21" s="170">
        <f>'Sources and Uses Budget'!$C20</f>
        <v>0</v>
      </c>
      <c r="D21" s="174">
        <f t="shared" si="0"/>
        <v>0</v>
      </c>
      <c r="E21" s="172"/>
      <c r="F21" s="171"/>
      <c r="G21" s="257"/>
    </row>
    <row r="22" spans="1:7" s="254" customFormat="1">
      <c r="A22" s="188" t="s">
        <v>1801</v>
      </c>
      <c r="B22" s="170">
        <f>'Sources and Uses Budget'!$C21</f>
        <v>0</v>
      </c>
      <c r="C22" s="170">
        <f>'Sources and Uses Budget'!$C21</f>
        <v>0</v>
      </c>
      <c r="D22" s="174">
        <f t="shared" si="0"/>
        <v>0</v>
      </c>
      <c r="E22" s="172"/>
      <c r="F22" s="171"/>
      <c r="G22" s="257"/>
    </row>
    <row r="23" spans="1:7" s="254" customFormat="1">
      <c r="A23" s="188" t="s">
        <v>1802</v>
      </c>
      <c r="B23" s="170">
        <f>'Sources and Uses Budget'!$C22</f>
        <v>0</v>
      </c>
      <c r="C23" s="170">
        <f>'Sources and Uses Budget'!$C22</f>
        <v>0</v>
      </c>
      <c r="D23" s="174">
        <f t="shared" si="0"/>
        <v>0</v>
      </c>
      <c r="E23" s="172"/>
      <c r="F23" s="171"/>
      <c r="G23" s="257"/>
    </row>
    <row r="24" spans="1:7" s="254" customFormat="1">
      <c r="A24" s="188" t="s">
        <v>1803</v>
      </c>
      <c r="B24" s="170">
        <f>'Sources and Uses Budget'!$C23</f>
        <v>0</v>
      </c>
      <c r="C24" s="170">
        <f>'Sources and Uses Budget'!$C23</f>
        <v>0</v>
      </c>
      <c r="D24" s="174">
        <f t="shared" si="0"/>
        <v>0</v>
      </c>
      <c r="E24" s="172"/>
      <c r="F24" s="171"/>
      <c r="G24" s="257"/>
    </row>
    <row r="25" spans="1:7" s="254" customFormat="1">
      <c r="A25" s="394" t="s">
        <v>1804</v>
      </c>
      <c r="B25" s="170">
        <f>'Sources and Uses Budget'!$C24</f>
        <v>0</v>
      </c>
      <c r="C25" s="170">
        <f>'Sources and Uses Budget'!$C24</f>
        <v>0</v>
      </c>
      <c r="D25" s="174">
        <f t="shared" si="0"/>
        <v>0</v>
      </c>
      <c r="E25" s="172"/>
      <c r="F25" s="171"/>
      <c r="G25" s="257"/>
    </row>
    <row r="26" spans="1:7" s="254" customFormat="1">
      <c r="A26" s="394" t="str">
        <f>'Sources and Uses Budget'!A25</f>
        <v>Other: (Specify)</v>
      </c>
      <c r="B26" s="170">
        <f>'Sources and Uses Budget'!$C25</f>
        <v>0</v>
      </c>
      <c r="C26" s="170">
        <f>'Sources and Uses Budget'!$C25</f>
        <v>0</v>
      </c>
      <c r="D26" s="174">
        <f t="shared" si="0"/>
        <v>0</v>
      </c>
      <c r="E26" s="172"/>
      <c r="F26" s="171"/>
      <c r="G26" s="257"/>
    </row>
    <row r="27" spans="1:7" s="254" customFormat="1">
      <c r="A27" s="959" t="s">
        <v>1806</v>
      </c>
      <c r="B27" s="174">
        <f>SUM(B18:B26)</f>
        <v>0</v>
      </c>
      <c r="C27" s="174">
        <f>SUM(C18:C26)</f>
        <v>0</v>
      </c>
      <c r="D27" s="174">
        <f>SUM(D18:D26)</f>
        <v>0</v>
      </c>
      <c r="E27" s="172"/>
      <c r="F27" s="171"/>
      <c r="G27" s="257"/>
    </row>
    <row r="28" spans="1:7" s="254" customFormat="1">
      <c r="A28" s="175" t="s">
        <v>1807</v>
      </c>
      <c r="B28" s="170">
        <f>'Sources and Uses Budget'!$C$27</f>
        <v>0</v>
      </c>
      <c r="C28" s="170">
        <f>'Sources and Uses Budget'!$C$27</f>
        <v>0</v>
      </c>
      <c r="D28" s="174">
        <f t="shared" si="0"/>
        <v>0</v>
      </c>
      <c r="E28" s="172"/>
      <c r="F28" s="171"/>
      <c r="G28" s="257"/>
    </row>
    <row r="29" spans="1:7" s="254" customFormat="1">
      <c r="A29" s="168" t="s">
        <v>1808</v>
      </c>
      <c r="B29" s="168"/>
      <c r="C29" s="168"/>
      <c r="D29" s="168"/>
      <c r="E29" s="187"/>
      <c r="F29" s="168"/>
      <c r="G29" s="257"/>
    </row>
    <row r="30" spans="1:7" s="254" customFormat="1">
      <c r="A30" s="188" t="s">
        <v>1797</v>
      </c>
      <c r="B30" s="170">
        <f>'Sources and Uses Budget'!$C29</f>
        <v>300000</v>
      </c>
      <c r="C30" s="170">
        <f>'Sources and Uses Budget'!$C29</f>
        <v>300000</v>
      </c>
      <c r="D30" s="174">
        <f t="shared" si="0"/>
        <v>0</v>
      </c>
      <c r="E30" s="172"/>
      <c r="F30" s="171"/>
      <c r="G30" s="257"/>
    </row>
    <row r="31" spans="1:7" s="254" customFormat="1">
      <c r="A31" s="188" t="s">
        <v>1798</v>
      </c>
      <c r="B31" s="170">
        <f>'Sources and Uses Budget'!$C30</f>
        <v>24948000</v>
      </c>
      <c r="C31" s="170">
        <f>'Sources and Uses Budget'!$C30</f>
        <v>24948000</v>
      </c>
      <c r="D31" s="174">
        <f t="shared" si="0"/>
        <v>0</v>
      </c>
      <c r="E31" s="172"/>
      <c r="F31" s="171"/>
      <c r="G31" s="257"/>
    </row>
    <row r="32" spans="1:7" s="254" customFormat="1">
      <c r="A32" s="188" t="s">
        <v>1799</v>
      </c>
      <c r="B32" s="170">
        <f>'Sources and Uses Budget'!$C31</f>
        <v>1608809</v>
      </c>
      <c r="C32" s="170">
        <f>'Sources and Uses Budget'!$C31</f>
        <v>1608809</v>
      </c>
      <c r="D32" s="174">
        <f t="shared" si="0"/>
        <v>0</v>
      </c>
      <c r="E32" s="172"/>
      <c r="F32" s="171"/>
      <c r="G32" s="257"/>
    </row>
    <row r="33" spans="1:7" s="254" customFormat="1">
      <c r="A33" s="188" t="s">
        <v>1800</v>
      </c>
      <c r="B33" s="170">
        <f>'Sources and Uses Budget'!$C32</f>
        <v>536270</v>
      </c>
      <c r="C33" s="170">
        <f>'Sources and Uses Budget'!$C32</f>
        <v>536270</v>
      </c>
      <c r="D33" s="174">
        <f t="shared" si="0"/>
        <v>0</v>
      </c>
      <c r="E33" s="172"/>
      <c r="F33" s="171"/>
      <c r="G33" s="257"/>
    </row>
    <row r="34" spans="1:7" s="254" customFormat="1">
      <c r="A34" s="188" t="s">
        <v>1801</v>
      </c>
      <c r="B34" s="170">
        <f>'Sources and Uses Budget'!$C33</f>
        <v>1608809</v>
      </c>
      <c r="C34" s="170">
        <f>'Sources and Uses Budget'!$C33</f>
        <v>1608809</v>
      </c>
      <c r="D34" s="174">
        <f t="shared" si="0"/>
        <v>0</v>
      </c>
      <c r="E34" s="172"/>
      <c r="F34" s="171"/>
      <c r="G34" s="257"/>
    </row>
    <row r="35" spans="1:7" s="254" customFormat="1">
      <c r="A35" s="188" t="s">
        <v>1802</v>
      </c>
      <c r="B35" s="170">
        <f>'Sources and Uses Budget'!$C34</f>
        <v>0</v>
      </c>
      <c r="C35" s="170">
        <f>'Sources and Uses Budget'!$C34</f>
        <v>0</v>
      </c>
      <c r="D35" s="174">
        <f t="shared" si="0"/>
        <v>0</v>
      </c>
      <c r="E35" s="172"/>
      <c r="F35" s="171"/>
      <c r="G35" s="257"/>
    </row>
    <row r="36" spans="1:7" s="254" customFormat="1">
      <c r="A36" s="188" t="s">
        <v>1803</v>
      </c>
      <c r="B36" s="170">
        <f>'Sources and Uses Budget'!$C35</f>
        <v>268135</v>
      </c>
      <c r="C36" s="170">
        <f>'Sources and Uses Budget'!$C35</f>
        <v>268135</v>
      </c>
      <c r="D36" s="174">
        <f t="shared" si="0"/>
        <v>0</v>
      </c>
      <c r="E36" s="172"/>
      <c r="F36" s="171"/>
      <c r="G36" s="257"/>
    </row>
    <row r="37" spans="1:7" s="254" customFormat="1">
      <c r="A37" s="188" t="s">
        <v>1804</v>
      </c>
      <c r="B37" s="170">
        <f>'Sources and Uses Budget'!$C36</f>
        <v>0</v>
      </c>
      <c r="C37" s="170">
        <f>'Sources and Uses Budget'!$C36</f>
        <v>0</v>
      </c>
      <c r="D37" s="174"/>
      <c r="E37" s="172"/>
      <c r="F37" s="171"/>
      <c r="G37" s="257"/>
    </row>
    <row r="38" spans="1:7" s="254" customFormat="1" ht="24">
      <c r="A38" s="394" t="str">
        <f>'Sources and Uses Budget'!A37</f>
        <v>Off-Site Improvements, Parking Garage, GC Contingency</v>
      </c>
      <c r="B38" s="170">
        <f>'Sources and Uses Budget'!$C37</f>
        <v>1565480</v>
      </c>
      <c r="C38" s="170">
        <f>'Sources and Uses Budget'!$C37</f>
        <v>1565480</v>
      </c>
      <c r="D38" s="174">
        <f t="shared" si="0"/>
        <v>0</v>
      </c>
      <c r="E38" s="172"/>
      <c r="F38" s="171"/>
      <c r="G38" s="257"/>
    </row>
    <row r="39" spans="1:7" s="254" customFormat="1">
      <c r="A39" s="175" t="s">
        <v>1810</v>
      </c>
      <c r="B39" s="174">
        <f>SUM(B30:B38)</f>
        <v>30835503</v>
      </c>
      <c r="C39" s="174">
        <f>SUM(C30:C38)</f>
        <v>30835503</v>
      </c>
      <c r="D39" s="174">
        <f t="shared" si="0"/>
        <v>0</v>
      </c>
      <c r="E39" s="172"/>
      <c r="F39" s="171"/>
      <c r="G39" s="257"/>
    </row>
    <row r="40" spans="1:7" s="254" customFormat="1">
      <c r="A40" s="168" t="s">
        <v>1811</v>
      </c>
      <c r="B40" s="168"/>
      <c r="C40" s="168"/>
      <c r="D40" s="168"/>
      <c r="E40" s="187"/>
      <c r="F40" s="168"/>
      <c r="G40" s="257"/>
    </row>
    <row r="41" spans="1:7" s="254" customFormat="1">
      <c r="A41" s="173" t="s">
        <v>1812</v>
      </c>
      <c r="B41" s="170">
        <f>'Sources and Uses Budget'!$C40</f>
        <v>825000</v>
      </c>
      <c r="C41" s="170">
        <f>'Sources and Uses Budget'!$C40</f>
        <v>825000</v>
      </c>
      <c r="D41" s="174">
        <f t="shared" si="0"/>
        <v>0</v>
      </c>
      <c r="E41" s="172"/>
      <c r="F41" s="171"/>
      <c r="G41" s="257"/>
    </row>
    <row r="42" spans="1:7" s="254" customFormat="1">
      <c r="A42" s="173" t="s">
        <v>1813</v>
      </c>
      <c r="B42" s="170">
        <f>'Sources and Uses Budget'!$C41</f>
        <v>0</v>
      </c>
      <c r="C42" s="170">
        <f>'Sources and Uses Budget'!$C41</f>
        <v>0</v>
      </c>
      <c r="D42" s="174">
        <f t="shared" si="0"/>
        <v>0</v>
      </c>
      <c r="E42" s="172"/>
      <c r="F42" s="171"/>
      <c r="G42" s="257"/>
    </row>
    <row r="43" spans="1:7" s="254" customFormat="1">
      <c r="A43" s="175" t="s">
        <v>1814</v>
      </c>
      <c r="B43" s="174">
        <f>SUM(B41:B42)</f>
        <v>825000</v>
      </c>
      <c r="C43" s="174">
        <f>SUM(C41:C42)</f>
        <v>825000</v>
      </c>
      <c r="D43" s="174">
        <f t="shared" si="0"/>
        <v>0</v>
      </c>
      <c r="E43" s="172"/>
      <c r="F43" s="171"/>
      <c r="G43" s="257"/>
    </row>
    <row r="44" spans="1:7" s="254" customFormat="1">
      <c r="A44" s="175" t="s">
        <v>1815</v>
      </c>
      <c r="B44" s="170">
        <f>'Sources and Uses Budget'!$C43</f>
        <v>435287</v>
      </c>
      <c r="C44" s="170">
        <f>'Sources and Uses Budget'!$C43</f>
        <v>435287</v>
      </c>
      <c r="D44" s="174">
        <f t="shared" si="0"/>
        <v>0</v>
      </c>
      <c r="E44" s="172"/>
      <c r="F44" s="171"/>
      <c r="G44" s="257"/>
    </row>
    <row r="45" spans="1:7" s="254" customFormat="1" ht="12" customHeight="1">
      <c r="A45" s="168" t="s">
        <v>1816</v>
      </c>
      <c r="B45" s="168"/>
      <c r="C45" s="168"/>
      <c r="D45" s="168"/>
      <c r="E45" s="187"/>
      <c r="F45" s="168"/>
      <c r="G45" s="257"/>
    </row>
    <row r="46" spans="1:7" s="254" customFormat="1">
      <c r="A46" s="188" t="s">
        <v>1817</v>
      </c>
      <c r="B46" s="170">
        <f>'Sources and Uses Budget'!$C45</f>
        <v>1438875</v>
      </c>
      <c r="C46" s="170">
        <f>'Sources and Uses Budget'!$C45</f>
        <v>1438875</v>
      </c>
      <c r="D46" s="174">
        <f t="shared" si="0"/>
        <v>0</v>
      </c>
      <c r="E46" s="172"/>
      <c r="F46" s="171"/>
      <c r="G46" s="257"/>
    </row>
    <row r="47" spans="1:7" s="254" customFormat="1">
      <c r="A47" s="188" t="s">
        <v>1818</v>
      </c>
      <c r="B47" s="170">
        <f>'Sources and Uses Budget'!$C46</f>
        <v>346183</v>
      </c>
      <c r="C47" s="170">
        <f>'Sources and Uses Budget'!$C46</f>
        <v>346183</v>
      </c>
      <c r="D47" s="174">
        <f t="shared" si="0"/>
        <v>0</v>
      </c>
      <c r="E47" s="172"/>
      <c r="F47" s="171"/>
      <c r="G47" s="257"/>
    </row>
    <row r="48" spans="1:7" s="254" customFormat="1" ht="12" customHeight="1">
      <c r="A48" s="1044" t="s">
        <v>1819</v>
      </c>
      <c r="B48" s="170">
        <f>'Sources and Uses Budget'!$C47</f>
        <v>0</v>
      </c>
      <c r="C48" s="170">
        <f>'Sources and Uses Budget'!$C47</f>
        <v>0</v>
      </c>
      <c r="D48" s="174">
        <f t="shared" si="0"/>
        <v>0</v>
      </c>
      <c r="E48" s="172"/>
      <c r="F48" s="171"/>
      <c r="G48" s="257"/>
    </row>
    <row r="49" spans="1:7" s="254" customFormat="1">
      <c r="A49" s="188" t="s">
        <v>1820</v>
      </c>
      <c r="B49" s="170">
        <f>'Sources and Uses Budget'!$C48</f>
        <v>0</v>
      </c>
      <c r="C49" s="170">
        <f>'Sources and Uses Budget'!$C48</f>
        <v>0</v>
      </c>
      <c r="D49" s="174">
        <f t="shared" si="0"/>
        <v>0</v>
      </c>
      <c r="E49" s="172"/>
      <c r="F49" s="171"/>
      <c r="G49" s="257"/>
    </row>
    <row r="50" spans="1:7" s="254" customFormat="1">
      <c r="A50" s="188" t="s">
        <v>1821</v>
      </c>
      <c r="B50" s="170">
        <f>'Sources and Uses Budget'!$C49</f>
        <v>0</v>
      </c>
      <c r="C50" s="170">
        <f>'Sources and Uses Budget'!$C49</f>
        <v>0</v>
      </c>
      <c r="D50" s="174">
        <f t="shared" si="0"/>
        <v>0</v>
      </c>
      <c r="E50" s="172"/>
      <c r="F50" s="171"/>
      <c r="G50" s="257"/>
    </row>
    <row r="51" spans="1:7" s="254" customFormat="1">
      <c r="A51" s="188" t="s">
        <v>1822</v>
      </c>
      <c r="B51" s="170">
        <f>'Sources and Uses Budget'!$C50</f>
        <v>25000</v>
      </c>
      <c r="C51" s="170">
        <f>'Sources and Uses Budget'!$C50</f>
        <v>25000</v>
      </c>
      <c r="D51" s="174">
        <f t="shared" si="0"/>
        <v>0</v>
      </c>
      <c r="E51" s="172"/>
      <c r="F51" s="171"/>
      <c r="G51" s="257"/>
    </row>
    <row r="52" spans="1:7" s="254" customFormat="1">
      <c r="A52" s="188" t="s">
        <v>1634</v>
      </c>
      <c r="B52" s="170">
        <f>'Sources and Uses Budget'!$C51</f>
        <v>2500</v>
      </c>
      <c r="C52" s="170">
        <f>'Sources and Uses Budget'!$C51</f>
        <v>2500</v>
      </c>
      <c r="D52" s="174">
        <f t="shared" si="0"/>
        <v>0</v>
      </c>
      <c r="E52" s="172"/>
      <c r="F52" s="171"/>
      <c r="G52" s="257"/>
    </row>
    <row r="53" spans="1:7" s="254" customFormat="1">
      <c r="A53" s="188" t="s">
        <v>1632</v>
      </c>
      <c r="B53" s="170">
        <f>'Sources and Uses Budget'!$C52</f>
        <v>35000</v>
      </c>
      <c r="C53" s="170">
        <f>'Sources and Uses Budget'!$C52</f>
        <v>35000</v>
      </c>
      <c r="D53" s="174">
        <f t="shared" si="0"/>
        <v>0</v>
      </c>
      <c r="E53" s="172"/>
      <c r="F53" s="171"/>
      <c r="G53" s="257"/>
    </row>
    <row r="54" spans="1:7" s="254" customFormat="1" ht="24">
      <c r="A54" s="394" t="str">
        <f>'Sources and Uses Budget'!A53</f>
        <v>Lender Inspection Fee, Construction Management and Monitoring</v>
      </c>
      <c r="B54" s="170">
        <f>'Sources and Uses Budget'!$C53</f>
        <v>87500</v>
      </c>
      <c r="C54" s="170">
        <f>'Sources and Uses Budget'!$C53</f>
        <v>87500</v>
      </c>
      <c r="D54" s="174">
        <f t="shared" si="0"/>
        <v>0</v>
      </c>
      <c r="E54" s="172"/>
      <c r="F54" s="171"/>
      <c r="G54" s="257"/>
    </row>
    <row r="55" spans="1:7" s="255" customFormat="1">
      <c r="A55" s="175" t="s">
        <v>1824</v>
      </c>
      <c r="B55" s="177">
        <f>SUM(B46:B54)</f>
        <v>1935058</v>
      </c>
      <c r="C55" s="177">
        <f>SUM(C46:C54)</f>
        <v>1935058</v>
      </c>
      <c r="D55" s="174">
        <f t="shared" si="0"/>
        <v>0</v>
      </c>
      <c r="E55" s="172"/>
      <c r="F55" s="171"/>
      <c r="G55" s="258"/>
    </row>
    <row r="56" spans="1:7" s="254" customFormat="1">
      <c r="A56" s="168" t="s">
        <v>1430</v>
      </c>
      <c r="B56" s="168"/>
      <c r="C56" s="168"/>
      <c r="D56" s="168"/>
      <c r="E56" s="187"/>
      <c r="F56" s="168"/>
      <c r="G56" s="257"/>
    </row>
    <row r="57" spans="1:7" s="254" customFormat="1">
      <c r="A57" s="173" t="s">
        <v>1825</v>
      </c>
      <c r="B57" s="170">
        <f>'Sources and Uses Budget'!$C56</f>
        <v>82077</v>
      </c>
      <c r="C57" s="170">
        <f>'Sources and Uses Budget'!$C56</f>
        <v>82077</v>
      </c>
      <c r="D57" s="174">
        <f t="shared" si="0"/>
        <v>0</v>
      </c>
      <c r="E57" s="172"/>
      <c r="F57" s="171"/>
      <c r="G57" s="257"/>
    </row>
    <row r="58" spans="1:7" s="254" customFormat="1" ht="12" customHeight="1">
      <c r="A58" s="173" t="s">
        <v>1819</v>
      </c>
      <c r="B58" s="170">
        <f>'Sources and Uses Budget'!$C57</f>
        <v>0</v>
      </c>
      <c r="C58" s="170">
        <f>'Sources and Uses Budget'!$C57</f>
        <v>0</v>
      </c>
      <c r="D58" s="174">
        <f t="shared" si="0"/>
        <v>0</v>
      </c>
      <c r="E58" s="172"/>
      <c r="F58" s="171"/>
      <c r="G58" s="257"/>
    </row>
    <row r="59" spans="1:7" s="254" customFormat="1">
      <c r="A59" s="173" t="s">
        <v>1822</v>
      </c>
      <c r="B59" s="170">
        <f>'Sources and Uses Budget'!$C58</f>
        <v>12500</v>
      </c>
      <c r="C59" s="170">
        <f>'Sources and Uses Budget'!$C58</f>
        <v>12500</v>
      </c>
      <c r="D59" s="174">
        <f t="shared" si="0"/>
        <v>0</v>
      </c>
      <c r="E59" s="172"/>
      <c r="F59" s="171"/>
      <c r="G59" s="257"/>
    </row>
    <row r="60" spans="1:7" s="254" customFormat="1">
      <c r="A60" s="173" t="s">
        <v>1634</v>
      </c>
      <c r="B60" s="170">
        <f>'Sources and Uses Budget'!$C59</f>
        <v>0</v>
      </c>
      <c r="C60" s="170">
        <f>'Sources and Uses Budget'!$C59</f>
        <v>0</v>
      </c>
      <c r="D60" s="174">
        <f t="shared" si="0"/>
        <v>0</v>
      </c>
      <c r="E60" s="172"/>
      <c r="F60" s="171"/>
      <c r="G60" s="257"/>
    </row>
    <row r="61" spans="1:7" s="254" customFormat="1">
      <c r="A61" s="173" t="s">
        <v>1632</v>
      </c>
      <c r="B61" s="170">
        <f>'Sources and Uses Budget'!$C60</f>
        <v>0</v>
      </c>
      <c r="C61" s="170">
        <f>'Sources and Uses Budget'!$C60</f>
        <v>0</v>
      </c>
      <c r="D61" s="174">
        <f t="shared" si="0"/>
        <v>0</v>
      </c>
      <c r="E61" s="172"/>
      <c r="F61" s="171"/>
      <c r="G61" s="257"/>
    </row>
    <row r="62" spans="1:7" s="254" customFormat="1">
      <c r="A62" s="960" t="str">
        <f>'Sources and Uses Budget'!A61</f>
        <v>Issuer Fee</v>
      </c>
      <c r="B62" s="170">
        <f>'Sources and Uses Budget'!$C61</f>
        <v>60735</v>
      </c>
      <c r="C62" s="170">
        <f>'Sources and Uses Budget'!$C61</f>
        <v>60735</v>
      </c>
      <c r="D62" s="174">
        <f t="shared" si="0"/>
        <v>0</v>
      </c>
      <c r="E62" s="172"/>
      <c r="F62" s="171"/>
      <c r="G62" s="257"/>
    </row>
    <row r="63" spans="1:7" s="254" customFormat="1" ht="13.7" customHeight="1">
      <c r="A63" s="175" t="s">
        <v>1826</v>
      </c>
      <c r="B63" s="174">
        <f>SUM(B57:B62)</f>
        <v>155312</v>
      </c>
      <c r="C63" s="174">
        <f>SUM(C57:C62)</f>
        <v>155312</v>
      </c>
      <c r="D63" s="174">
        <f t="shared" si="0"/>
        <v>0</v>
      </c>
      <c r="E63" s="172"/>
      <c r="F63" s="171"/>
      <c r="G63" s="257"/>
    </row>
    <row r="64" spans="1:7" s="254" customFormat="1">
      <c r="A64" s="178" t="s">
        <v>1827</v>
      </c>
      <c r="B64" s="174">
        <f>SUM(B9+B12+B14+B15+B17+B26+B28+B39+B43+B44+B55+B63)</f>
        <v>39191160</v>
      </c>
      <c r="C64" s="174">
        <f>SUM(C9+C12+C14+C15+C17+C26+C28+C39+C43+C44+C55+C63)</f>
        <v>39191160</v>
      </c>
      <c r="D64" s="174">
        <f t="shared" si="0"/>
        <v>0</v>
      </c>
      <c r="E64" s="172"/>
      <c r="F64" s="171"/>
      <c r="G64" s="257"/>
    </row>
    <row r="65" spans="1:7" s="254" customFormat="1" ht="24">
      <c r="A65" s="87" t="s">
        <v>1828</v>
      </c>
      <c r="B65" s="168"/>
      <c r="C65" s="168"/>
      <c r="D65" s="168"/>
      <c r="E65" s="187"/>
      <c r="F65" s="168"/>
      <c r="G65" s="257"/>
    </row>
    <row r="66" spans="1:7" s="254" customFormat="1">
      <c r="A66" s="188" t="s">
        <v>1829</v>
      </c>
      <c r="B66" s="170">
        <f>'Sources and Uses Budget'!$C65</f>
        <v>375000</v>
      </c>
      <c r="C66" s="170">
        <f>'Sources and Uses Budget'!$C65</f>
        <v>375000</v>
      </c>
      <c r="D66" s="174">
        <f t="shared" si="0"/>
        <v>0</v>
      </c>
      <c r="E66" s="172"/>
      <c r="F66" s="171"/>
      <c r="G66" s="257"/>
    </row>
    <row r="67" spans="1:7" s="254" customFormat="1" ht="24">
      <c r="A67" s="188" t="s">
        <v>1830</v>
      </c>
      <c r="B67" s="170">
        <f>'Sources and Uses Budget'!$C66</f>
        <v>0</v>
      </c>
      <c r="C67" s="170">
        <f>'Sources and Uses Budget'!$C66</f>
        <v>0</v>
      </c>
      <c r="D67" s="174"/>
      <c r="E67" s="172"/>
      <c r="F67" s="171"/>
      <c r="G67" s="257"/>
    </row>
    <row r="68" spans="1:7" s="254" customFormat="1" ht="24">
      <c r="A68" s="188" t="s">
        <v>1831</v>
      </c>
      <c r="B68" s="170">
        <f>'Sources and Uses Budget'!$C67</f>
        <v>0</v>
      </c>
      <c r="C68" s="170">
        <f>'Sources and Uses Budget'!$C67</f>
        <v>0</v>
      </c>
      <c r="D68" s="174"/>
      <c r="E68" s="172"/>
      <c r="F68" s="171"/>
      <c r="G68" s="257"/>
    </row>
    <row r="69" spans="1:7" s="254" customFormat="1">
      <c r="A69" s="188" t="s">
        <v>1832</v>
      </c>
      <c r="B69" s="170">
        <f>'Sources and Uses Budget'!$C68</f>
        <v>0</v>
      </c>
      <c r="C69" s="170">
        <f>'Sources and Uses Budget'!$C68</f>
        <v>0</v>
      </c>
      <c r="D69" s="174"/>
      <c r="E69" s="172"/>
      <c r="F69" s="171"/>
      <c r="G69" s="257"/>
    </row>
    <row r="70" spans="1:7" s="254" customFormat="1">
      <c r="A70" s="394" t="str">
        <f>'Sources and Uses Budget'!A69</f>
        <v>Other: (Specify)</v>
      </c>
      <c r="B70" s="170">
        <f>'Sources and Uses Budget'!$C69</f>
        <v>0</v>
      </c>
      <c r="C70" s="170">
        <f>'Sources and Uses Budget'!$C69</f>
        <v>0</v>
      </c>
      <c r="D70" s="174">
        <f t="shared" si="0"/>
        <v>0</v>
      </c>
      <c r="E70" s="172"/>
      <c r="F70" s="171"/>
      <c r="G70" s="257"/>
    </row>
    <row r="71" spans="1:7" s="254" customFormat="1">
      <c r="A71" s="89" t="s">
        <v>1833</v>
      </c>
      <c r="B71" s="174">
        <f>SUM(B66:B70)</f>
        <v>375000</v>
      </c>
      <c r="C71" s="174">
        <f>SUM(C66:C70)</f>
        <v>375000</v>
      </c>
      <c r="D71" s="174">
        <f t="shared" si="0"/>
        <v>0</v>
      </c>
      <c r="E71" s="172"/>
      <c r="F71" s="171"/>
      <c r="G71" s="257"/>
    </row>
    <row r="72" spans="1:7" s="254" customFormat="1">
      <c r="A72" s="168" t="s">
        <v>1834</v>
      </c>
      <c r="B72" s="168"/>
      <c r="C72" s="168"/>
      <c r="D72" s="168"/>
      <c r="E72" s="187"/>
      <c r="F72" s="168"/>
      <c r="G72" s="257"/>
    </row>
    <row r="73" spans="1:7" s="254" customFormat="1">
      <c r="A73" s="173" t="s">
        <v>1835</v>
      </c>
      <c r="B73" s="170">
        <f>'Sources and Uses Budget'!$C72</f>
        <v>0</v>
      </c>
      <c r="C73" s="170">
        <f>'Sources and Uses Budget'!$C72</f>
        <v>0</v>
      </c>
      <c r="D73" s="174">
        <f t="shared" si="0"/>
        <v>0</v>
      </c>
      <c r="E73" s="172"/>
      <c r="F73" s="171"/>
      <c r="G73" s="257"/>
    </row>
    <row r="74" spans="1:7" s="254" customFormat="1">
      <c r="A74" s="173" t="s">
        <v>1836</v>
      </c>
      <c r="B74" s="170">
        <f>'Sources and Uses Budget'!$C73</f>
        <v>0</v>
      </c>
      <c r="C74" s="170">
        <f>'Sources and Uses Budget'!$C73</f>
        <v>0</v>
      </c>
      <c r="D74" s="174">
        <f t="shared" si="0"/>
        <v>0</v>
      </c>
      <c r="E74" s="172"/>
      <c r="F74" s="171"/>
      <c r="G74" s="257"/>
    </row>
    <row r="75" spans="1:7" s="254" customFormat="1">
      <c r="A75" s="191" t="s">
        <v>1837</v>
      </c>
      <c r="B75" s="170">
        <f>'Sources and Uses Budget'!$C74</f>
        <v>0</v>
      </c>
      <c r="C75" s="170">
        <f>'Sources and Uses Budget'!$C74</f>
        <v>0</v>
      </c>
      <c r="D75" s="174">
        <f t="shared" si="0"/>
        <v>0</v>
      </c>
      <c r="E75" s="172"/>
      <c r="F75" s="171"/>
      <c r="G75" s="257"/>
    </row>
    <row r="76" spans="1:7" s="254" customFormat="1">
      <c r="A76" s="173" t="s">
        <v>1838</v>
      </c>
      <c r="B76" s="170">
        <f>'Sources and Uses Budget'!$C75</f>
        <v>490386</v>
      </c>
      <c r="C76" s="170">
        <f>'Sources and Uses Budget'!$C75</f>
        <v>490386</v>
      </c>
      <c r="D76" s="174">
        <f t="shared" si="0"/>
        <v>0</v>
      </c>
      <c r="E76" s="172"/>
      <c r="F76" s="171"/>
      <c r="G76" s="257"/>
    </row>
    <row r="77" spans="1:7" s="254" customFormat="1">
      <c r="A77" s="176" t="s">
        <v>1805</v>
      </c>
      <c r="B77" s="170">
        <f>'Sources and Uses Budget'!$C76</f>
        <v>0</v>
      </c>
      <c r="C77" s="170">
        <f>'Sources and Uses Budget'!$C76</f>
        <v>0</v>
      </c>
      <c r="D77" s="174">
        <f t="shared" si="0"/>
        <v>0</v>
      </c>
      <c r="E77" s="172"/>
      <c r="F77" s="171"/>
      <c r="G77" s="257"/>
    </row>
    <row r="78" spans="1:7" s="254" customFormat="1">
      <c r="A78" s="175" t="s">
        <v>1839</v>
      </c>
      <c r="B78" s="174">
        <f>SUM(B73:B77)</f>
        <v>490386</v>
      </c>
      <c r="C78" s="174">
        <f>SUM(C73:C77)</f>
        <v>490386</v>
      </c>
      <c r="D78" s="174">
        <f t="shared" ref="D78:D106" si="1">C78-B78</f>
        <v>0</v>
      </c>
      <c r="E78" s="172"/>
      <c r="F78" s="171"/>
      <c r="G78" s="257"/>
    </row>
    <row r="79" spans="1:7" s="254" customFormat="1">
      <c r="A79" s="168" t="s">
        <v>1840</v>
      </c>
      <c r="B79" s="168"/>
      <c r="C79" s="168"/>
      <c r="D79" s="168"/>
      <c r="E79" s="187"/>
      <c r="F79" s="168"/>
      <c r="G79" s="257"/>
    </row>
    <row r="80" spans="1:7" s="254" customFormat="1">
      <c r="A80" s="395" t="s">
        <v>1841</v>
      </c>
      <c r="B80" s="170">
        <f>'Sources and Uses Budget'!$C79</f>
        <v>1541775</v>
      </c>
      <c r="C80" s="170">
        <f>'Sources and Uses Budget'!$C79</f>
        <v>1541775</v>
      </c>
      <c r="D80" s="174">
        <f t="shared" si="1"/>
        <v>0</v>
      </c>
      <c r="E80" s="172"/>
      <c r="F80" s="171"/>
      <c r="G80" s="257"/>
    </row>
    <row r="81" spans="1:7" s="254" customFormat="1">
      <c r="A81" s="395" t="s">
        <v>1842</v>
      </c>
      <c r="B81" s="170">
        <f>'Sources and Uses Budget'!$C80</f>
        <v>199506</v>
      </c>
      <c r="C81" s="170">
        <f>'Sources and Uses Budget'!$C80</f>
        <v>199506</v>
      </c>
      <c r="D81" s="174">
        <f>C81-B81</f>
        <v>0</v>
      </c>
      <c r="E81" s="172"/>
      <c r="F81" s="171"/>
      <c r="G81" s="257"/>
    </row>
    <row r="82" spans="1:7" s="254" customFormat="1">
      <c r="A82" s="175" t="s">
        <v>1843</v>
      </c>
      <c r="B82" s="174">
        <f>SUM(B80:B81)</f>
        <v>1741281</v>
      </c>
      <c r="C82" s="174">
        <f>SUM(C80:C81)</f>
        <v>1741281</v>
      </c>
      <c r="D82" s="174">
        <f t="shared" si="1"/>
        <v>0</v>
      </c>
      <c r="E82" s="172"/>
      <c r="F82" s="171"/>
      <c r="G82" s="257"/>
    </row>
    <row r="83" spans="1:7" s="254" customFormat="1">
      <c r="A83" s="168" t="s">
        <v>1844</v>
      </c>
      <c r="B83" s="168"/>
      <c r="C83" s="168"/>
      <c r="D83" s="168"/>
      <c r="E83" s="187"/>
      <c r="F83" s="168"/>
      <c r="G83" s="257"/>
    </row>
    <row r="84" spans="1:7" s="254" customFormat="1" ht="13.7" customHeight="1">
      <c r="A84" s="173" t="s">
        <v>1845</v>
      </c>
      <c r="B84" s="170">
        <f>'Sources and Uses Budget'!$C83</f>
        <v>67547</v>
      </c>
      <c r="C84" s="170">
        <f>'Sources and Uses Budget'!$C83</f>
        <v>67547</v>
      </c>
      <c r="D84" s="174">
        <f t="shared" si="1"/>
        <v>0</v>
      </c>
      <c r="E84" s="172"/>
      <c r="F84" s="171"/>
      <c r="G84" s="257"/>
    </row>
    <row r="85" spans="1:7" s="254" customFormat="1">
      <c r="A85" s="173" t="s">
        <v>1846</v>
      </c>
      <c r="B85" s="170">
        <f>'Sources and Uses Budget'!$C84</f>
        <v>20000</v>
      </c>
      <c r="C85" s="170">
        <f>'Sources and Uses Budget'!$C84</f>
        <v>20000</v>
      </c>
      <c r="D85" s="174">
        <f t="shared" si="1"/>
        <v>0</v>
      </c>
      <c r="E85" s="172"/>
      <c r="F85" s="171"/>
      <c r="G85" s="257"/>
    </row>
    <row r="86" spans="1:7" s="254" customFormat="1">
      <c r="A86" s="173" t="s">
        <v>1847</v>
      </c>
      <c r="B86" s="170">
        <f>'Sources and Uses Budget'!$C85</f>
        <v>2520000</v>
      </c>
      <c r="C86" s="170">
        <f>'Sources and Uses Budget'!$C85</f>
        <v>2520000</v>
      </c>
      <c r="D86" s="174">
        <f t="shared" si="1"/>
        <v>0</v>
      </c>
      <c r="E86" s="172"/>
      <c r="F86" s="171"/>
      <c r="G86" s="257"/>
    </row>
    <row r="87" spans="1:7" s="254" customFormat="1">
      <c r="A87" s="173" t="s">
        <v>1848</v>
      </c>
      <c r="B87" s="170">
        <f>'Sources and Uses Budget'!$C86</f>
        <v>441000</v>
      </c>
      <c r="C87" s="170">
        <f>'Sources and Uses Budget'!$C86</f>
        <v>441000</v>
      </c>
      <c r="D87" s="174">
        <f t="shared" si="1"/>
        <v>0</v>
      </c>
      <c r="E87" s="172"/>
      <c r="F87" s="171"/>
      <c r="G87" s="257"/>
    </row>
    <row r="88" spans="1:7" s="254" customFormat="1">
      <c r="A88" s="173" t="s">
        <v>1849</v>
      </c>
      <c r="B88" s="170">
        <f>'Sources and Uses Budget'!$C87</f>
        <v>0</v>
      </c>
      <c r="C88" s="170">
        <f>'Sources and Uses Budget'!$C87</f>
        <v>0</v>
      </c>
      <c r="D88" s="174">
        <f t="shared" si="1"/>
        <v>0</v>
      </c>
      <c r="E88" s="172"/>
      <c r="F88" s="171"/>
      <c r="G88" s="257"/>
    </row>
    <row r="89" spans="1:7" s="254" customFormat="1">
      <c r="A89" s="173" t="s">
        <v>1850</v>
      </c>
      <c r="B89" s="170">
        <f>'Sources and Uses Budget'!$C88</f>
        <v>20000</v>
      </c>
      <c r="C89" s="170">
        <f>'Sources and Uses Budget'!$C88</f>
        <v>20000</v>
      </c>
      <c r="D89" s="174">
        <f t="shared" si="1"/>
        <v>0</v>
      </c>
      <c r="E89" s="172"/>
      <c r="F89" s="171"/>
      <c r="G89" s="257"/>
    </row>
    <row r="90" spans="1:7" s="254" customFormat="1">
      <c r="A90" s="173" t="s">
        <v>1851</v>
      </c>
      <c r="B90" s="170">
        <f>'Sources and Uses Budget'!$C89</f>
        <v>20000</v>
      </c>
      <c r="C90" s="170">
        <f>'Sources and Uses Budget'!$C89</f>
        <v>20000</v>
      </c>
      <c r="D90" s="174">
        <f t="shared" si="1"/>
        <v>0</v>
      </c>
      <c r="E90" s="172"/>
      <c r="F90" s="171"/>
      <c r="G90" s="257"/>
    </row>
    <row r="91" spans="1:7" s="254" customFormat="1">
      <c r="A91" s="173" t="s">
        <v>1852</v>
      </c>
      <c r="B91" s="170">
        <f>'Sources and Uses Budget'!$C90</f>
        <v>10000</v>
      </c>
      <c r="C91" s="170">
        <f>'Sources and Uses Budget'!$C90</f>
        <v>10000</v>
      </c>
      <c r="D91" s="174">
        <f t="shared" si="1"/>
        <v>0</v>
      </c>
      <c r="E91" s="172"/>
      <c r="F91" s="171"/>
      <c r="G91" s="257"/>
    </row>
    <row r="92" spans="1:7" s="254" customFormat="1">
      <c r="A92" s="173" t="s">
        <v>1853</v>
      </c>
      <c r="B92" s="170">
        <f>'Sources and Uses Budget'!$C91</f>
        <v>50000</v>
      </c>
      <c r="C92" s="170">
        <f>'Sources and Uses Budget'!$C91</f>
        <v>50000</v>
      </c>
      <c r="D92" s="174">
        <f t="shared" si="1"/>
        <v>0</v>
      </c>
      <c r="E92" s="172"/>
      <c r="F92" s="171"/>
      <c r="G92" s="257"/>
    </row>
    <row r="93" spans="1:7" s="254" customFormat="1">
      <c r="A93" s="395" t="s">
        <v>1854</v>
      </c>
      <c r="B93" s="170">
        <f>'Sources and Uses Budget'!$C92</f>
        <v>10000</v>
      </c>
      <c r="C93" s="170">
        <f>'Sources and Uses Budget'!$C92</f>
        <v>10000</v>
      </c>
      <c r="D93" s="174">
        <f t="shared" si="1"/>
        <v>0</v>
      </c>
      <c r="E93" s="172"/>
      <c r="F93" s="171"/>
      <c r="G93" s="257"/>
    </row>
    <row r="94" spans="1:7" s="254" customFormat="1">
      <c r="A94" s="176" t="s">
        <v>1805</v>
      </c>
      <c r="B94" s="170">
        <f>'Sources and Uses Budget'!$C93</f>
        <v>90000</v>
      </c>
      <c r="C94" s="170">
        <f>'Sources and Uses Budget'!$C93</f>
        <v>90000</v>
      </c>
      <c r="D94" s="174">
        <f t="shared" si="1"/>
        <v>0</v>
      </c>
      <c r="E94" s="172"/>
      <c r="F94" s="171"/>
      <c r="G94" s="257"/>
    </row>
    <row r="95" spans="1:7" s="254" customFormat="1">
      <c r="A95" s="176" t="s">
        <v>1805</v>
      </c>
      <c r="B95" s="170">
        <f>'Sources and Uses Budget'!$C94</f>
        <v>30000</v>
      </c>
      <c r="C95" s="170">
        <f>'Sources and Uses Budget'!$C94</f>
        <v>30000</v>
      </c>
      <c r="D95" s="174">
        <f t="shared" si="1"/>
        <v>0</v>
      </c>
      <c r="E95" s="172"/>
      <c r="F95" s="171"/>
      <c r="G95" s="257"/>
    </row>
    <row r="96" spans="1:7" s="254" customFormat="1">
      <c r="A96" s="176" t="s">
        <v>1805</v>
      </c>
      <c r="B96" s="170">
        <f>'Sources and Uses Budget'!$C95</f>
        <v>5000</v>
      </c>
      <c r="C96" s="170">
        <f>'Sources and Uses Budget'!$C95</f>
        <v>5000</v>
      </c>
      <c r="D96" s="174">
        <f t="shared" si="1"/>
        <v>0</v>
      </c>
      <c r="E96" s="172"/>
      <c r="F96" s="171"/>
      <c r="G96" s="257"/>
    </row>
    <row r="97" spans="1:7" s="254" customFormat="1">
      <c r="A97" s="175" t="s">
        <v>1858</v>
      </c>
      <c r="B97" s="174">
        <f>SUM(B84:B96)</f>
        <v>3283547</v>
      </c>
      <c r="C97" s="174">
        <f>SUM(C84:C96)</f>
        <v>3283547</v>
      </c>
      <c r="D97" s="174">
        <f t="shared" si="1"/>
        <v>0</v>
      </c>
      <c r="E97" s="172"/>
      <c r="F97" s="171"/>
      <c r="G97" s="257"/>
    </row>
    <row r="98" spans="1:7" s="254" customFormat="1">
      <c r="A98" s="175" t="s">
        <v>1859</v>
      </c>
      <c r="B98" s="174">
        <f>SUM(B64+B71+B78+B82+B97)</f>
        <v>45081374</v>
      </c>
      <c r="C98" s="174">
        <f>SUM(C64+C71+C78+C82+C97)</f>
        <v>45081374</v>
      </c>
      <c r="D98" s="174">
        <f t="shared" si="1"/>
        <v>0</v>
      </c>
      <c r="E98" s="172"/>
      <c r="F98" s="171"/>
      <c r="G98" s="257"/>
    </row>
    <row r="99" spans="1:7" s="254" customFormat="1">
      <c r="A99" s="168" t="s">
        <v>1860</v>
      </c>
      <c r="B99" s="168"/>
      <c r="C99" s="168"/>
      <c r="D99" s="168"/>
      <c r="E99" s="187"/>
      <c r="F99" s="168"/>
      <c r="G99" s="257"/>
    </row>
    <row r="100" spans="1:7" s="254" customFormat="1">
      <c r="A100" s="188" t="s">
        <v>1861</v>
      </c>
      <c r="B100" s="170">
        <f>'Sources and Uses Budget'!$C99</f>
        <v>5904517</v>
      </c>
      <c r="C100" s="170">
        <f>'Sources and Uses Budget'!$C99</f>
        <v>5904517</v>
      </c>
      <c r="D100" s="174">
        <f t="shared" si="1"/>
        <v>0</v>
      </c>
      <c r="E100" s="172"/>
      <c r="F100" s="171"/>
      <c r="G100" s="257"/>
    </row>
    <row r="101" spans="1:7" s="254" customFormat="1">
      <c r="A101" s="188" t="s">
        <v>1862</v>
      </c>
      <c r="B101" s="170">
        <f>'Sources and Uses Budget'!$C100</f>
        <v>0</v>
      </c>
      <c r="C101" s="170">
        <f>'Sources and Uses Budget'!$C100</f>
        <v>0</v>
      </c>
      <c r="D101" s="174">
        <f t="shared" si="1"/>
        <v>0</v>
      </c>
      <c r="E101" s="172"/>
      <c r="F101" s="171"/>
      <c r="G101" s="257"/>
    </row>
    <row r="102" spans="1:7" s="254" customFormat="1">
      <c r="A102" s="188" t="s">
        <v>1863</v>
      </c>
      <c r="B102" s="170">
        <f>'Sources and Uses Budget'!$C101</f>
        <v>0</v>
      </c>
      <c r="C102" s="170">
        <f>'Sources and Uses Budget'!$C101</f>
        <v>0</v>
      </c>
      <c r="D102" s="174">
        <f t="shared" si="1"/>
        <v>0</v>
      </c>
      <c r="E102" s="172"/>
      <c r="F102" s="171"/>
      <c r="G102" s="257"/>
    </row>
    <row r="103" spans="1:7" s="254" customFormat="1" ht="12" customHeight="1">
      <c r="A103" s="188" t="s">
        <v>1864</v>
      </c>
      <c r="B103" s="170">
        <f>'Sources and Uses Budget'!$C102</f>
        <v>0</v>
      </c>
      <c r="C103" s="170">
        <f>'Sources and Uses Budget'!$C102</f>
        <v>0</v>
      </c>
      <c r="D103" s="174">
        <f t="shared" si="1"/>
        <v>0</v>
      </c>
      <c r="E103" s="172"/>
      <c r="F103" s="171"/>
      <c r="G103" s="257"/>
    </row>
    <row r="104" spans="1:7" s="254" customFormat="1">
      <c r="A104" s="960" t="str">
        <f>'Sources and Uses Budget'!A103</f>
        <v>Other: (Specify)</v>
      </c>
      <c r="B104" s="170">
        <f>'Sources and Uses Budget'!$C103</f>
        <v>0</v>
      </c>
      <c r="C104" s="170">
        <f>'Sources and Uses Budget'!$C103</f>
        <v>0</v>
      </c>
      <c r="D104" s="174">
        <f t="shared" si="1"/>
        <v>0</v>
      </c>
      <c r="E104" s="172"/>
      <c r="F104" s="171"/>
      <c r="G104" s="257"/>
    </row>
    <row r="105" spans="1:7" s="254" customFormat="1">
      <c r="A105" s="175" t="s">
        <v>1865</v>
      </c>
      <c r="B105" s="174">
        <f>SUM(B100:B104)</f>
        <v>5904517</v>
      </c>
      <c r="C105" s="174">
        <f>SUM(C100:C104)</f>
        <v>5904517</v>
      </c>
      <c r="D105" s="174">
        <f t="shared" si="1"/>
        <v>0</v>
      </c>
      <c r="E105" s="172"/>
      <c r="F105" s="171"/>
      <c r="G105" s="257"/>
    </row>
    <row r="106" spans="1:7" s="254" customFormat="1">
      <c r="A106" s="175" t="s">
        <v>1866</v>
      </c>
      <c r="B106" s="177">
        <f>SUM(B98+B105)</f>
        <v>50985891</v>
      </c>
      <c r="C106" s="177">
        <f>SUM(C98+C105)</f>
        <v>50985891</v>
      </c>
      <c r="D106" s="174">
        <f t="shared" si="1"/>
        <v>0</v>
      </c>
      <c r="E106" s="172"/>
      <c r="F106" s="171"/>
      <c r="G106" s="257"/>
    </row>
    <row r="107" spans="1:7" s="254" customFormat="1">
      <c r="A107" s="182" t="s">
        <v>2667</v>
      </c>
      <c r="B107" s="183"/>
      <c r="C107" s="184"/>
      <c r="D107" s="186"/>
      <c r="E107" s="169"/>
      <c r="F107" s="181"/>
      <c r="G107" s="257"/>
    </row>
    <row r="108" spans="1:7" s="180" customFormat="1" ht="12" hidden="1" customHeight="1">
      <c r="A108" s="179"/>
    </row>
    <row r="109" spans="1:7" s="180" customFormat="1" ht="12" hidden="1" customHeight="1">
      <c r="A109" s="179"/>
    </row>
    <row r="110" spans="1:7" s="180" customFormat="1" ht="12" hidden="1" customHeight="1">
      <c r="A110" s="179"/>
    </row>
    <row r="111" spans="1:7" s="180" customFormat="1" ht="12" hidden="1" customHeight="1">
      <c r="A111" s="179"/>
    </row>
    <row r="112" spans="1:7" s="180" customFormat="1" ht="12" hidden="1" customHeight="1">
      <c r="A112" s="179"/>
    </row>
    <row r="113" spans="1:1" s="180" customFormat="1" ht="12" hidden="1" customHeight="1">
      <c r="A113" s="179"/>
    </row>
    <row r="114" spans="1:1" s="180" customFormat="1" ht="12" hidden="1" customHeight="1">
      <c r="A114" s="179"/>
    </row>
    <row r="115" spans="1:1" s="180" customFormat="1" ht="12" hidden="1" customHeight="1">
      <c r="A115" s="179"/>
    </row>
    <row r="116" spans="1:1" s="180" customFormat="1" ht="12" hidden="1" customHeight="1">
      <c r="A116" s="179"/>
    </row>
    <row r="117" spans="1:1" s="180" customFormat="1" ht="12" hidden="1" customHeight="1">
      <c r="A117" s="179"/>
    </row>
    <row r="118" spans="1:1" s="180" customFormat="1" ht="12" hidden="1" customHeight="1">
      <c r="A118" s="179"/>
    </row>
    <row r="119" spans="1:1" s="180" customFormat="1" ht="12" hidden="1" customHeight="1">
      <c r="A119" s="179"/>
    </row>
    <row r="120" spans="1:1" s="180" customFormat="1" ht="12" hidden="1" customHeight="1">
      <c r="A120" s="179"/>
    </row>
    <row r="121" spans="1:1" s="180" customFormat="1" ht="12" hidden="1" customHeight="1">
      <c r="A121" s="179"/>
    </row>
    <row r="122" spans="1:1" s="180" customFormat="1" ht="12" hidden="1" customHeight="1">
      <c r="A122" s="179"/>
    </row>
    <row r="123" spans="1:1" s="180" customFormat="1" ht="12" hidden="1" customHeight="1">
      <c r="A123" s="179"/>
    </row>
    <row r="124" spans="1:1" s="180" customFormat="1" ht="12" hidden="1" customHeight="1">
      <c r="A124" s="179"/>
    </row>
    <row r="125" spans="1:1" s="180" customFormat="1" ht="12" hidden="1" customHeight="1">
      <c r="A125" s="179"/>
    </row>
    <row r="126" spans="1:1" s="180" customFormat="1" ht="12" hidden="1" customHeight="1">
      <c r="A126" s="179"/>
    </row>
    <row r="127" spans="1:1" s="180" customFormat="1" ht="12" hidden="1" customHeight="1">
      <c r="A127" s="179"/>
    </row>
    <row r="128" spans="1:1" s="180" customFormat="1" ht="12" hidden="1" customHeight="1">
      <c r="A128" s="179"/>
    </row>
    <row r="129" spans="1:1" s="180" customFormat="1" ht="12" hidden="1" customHeight="1">
      <c r="A129" s="179"/>
    </row>
    <row r="130" spans="1:1" s="180" customFormat="1" ht="12" hidden="1" customHeight="1">
      <c r="A130" s="179"/>
    </row>
    <row r="131" spans="1:1" s="180" customFormat="1" ht="12" hidden="1" customHeight="1">
      <c r="A131" s="179"/>
    </row>
    <row r="132" spans="1:1" s="180" customFormat="1" ht="12" hidden="1" customHeight="1">
      <c r="A132" s="179"/>
    </row>
    <row r="133" spans="1:1" s="180" customFormat="1" ht="12" hidden="1" customHeight="1">
      <c r="A133" s="179"/>
    </row>
    <row r="134" spans="1:1" s="180" customFormat="1" ht="12" hidden="1" customHeight="1">
      <c r="A134" s="179"/>
    </row>
    <row r="135" spans="1:1" s="180" customFormat="1" ht="12" hidden="1" customHeight="1">
      <c r="A135" s="179"/>
    </row>
    <row r="136" spans="1:1" s="180" customFormat="1" ht="12" hidden="1" customHeight="1">
      <c r="A136" s="179"/>
    </row>
    <row r="137" spans="1:1" s="180" customFormat="1" ht="12" hidden="1" customHeight="1">
      <c r="A137" s="179"/>
    </row>
    <row r="138" spans="1:1" s="180" customFormat="1" ht="12" hidden="1" customHeight="1">
      <c r="A138" s="179"/>
    </row>
    <row r="139" spans="1:1" s="180" customFormat="1" ht="12" hidden="1" customHeight="1">
      <c r="A139" s="179"/>
    </row>
    <row r="140" spans="1:1" s="180" customFormat="1" ht="12" hidden="1" customHeight="1">
      <c r="A140" s="179"/>
    </row>
    <row r="141" spans="1:1" s="180" customFormat="1" ht="12" hidden="1" customHeight="1">
      <c r="A141" s="179"/>
    </row>
    <row r="142" spans="1:1" s="180" customFormat="1" ht="12" hidden="1" customHeight="1">
      <c r="A142" s="179"/>
    </row>
    <row r="143" spans="1:1" s="180" customFormat="1" ht="12" hidden="1" customHeight="1">
      <c r="A143" s="179"/>
    </row>
    <row r="144" spans="1:1" s="180" customFormat="1" ht="12" hidden="1" customHeight="1">
      <c r="A144" s="179"/>
    </row>
    <row r="145" spans="1:1" s="180" customFormat="1" ht="12" hidden="1" customHeight="1">
      <c r="A145" s="179"/>
    </row>
    <row r="146" spans="1:1" s="180" customFormat="1" ht="12" hidden="1" customHeight="1">
      <c r="A146" s="179"/>
    </row>
    <row r="147" spans="1:1" s="180" customFormat="1" ht="12" hidden="1" customHeight="1">
      <c r="A147" s="179"/>
    </row>
    <row r="148" spans="1:1" s="180" customFormat="1" ht="12" hidden="1" customHeight="1">
      <c r="A148" s="179"/>
    </row>
    <row r="149" spans="1:1" s="180" customFormat="1" ht="12" hidden="1" customHeight="1">
      <c r="A149" s="179"/>
    </row>
    <row r="150" spans="1:1" s="180" customFormat="1" ht="12" hidden="1" customHeight="1">
      <c r="A150" s="179"/>
    </row>
    <row r="151" spans="1:1" s="180" customFormat="1" ht="12" hidden="1" customHeight="1">
      <c r="A151" s="179"/>
    </row>
    <row r="152" spans="1:1" s="180" customFormat="1" ht="12" hidden="1" customHeight="1">
      <c r="A152" s="179"/>
    </row>
    <row r="153" spans="1:1" s="180" customFormat="1" ht="12" hidden="1" customHeight="1">
      <c r="A153" s="179"/>
    </row>
    <row r="154" spans="1:1" s="180" customFormat="1" ht="12" hidden="1" customHeight="1">
      <c r="A154" s="179"/>
    </row>
    <row r="155" spans="1:1" s="180" customFormat="1" ht="12" hidden="1" customHeight="1">
      <c r="A155" s="179"/>
    </row>
    <row r="156" spans="1:1" s="180" customFormat="1" ht="12" hidden="1" customHeight="1">
      <c r="A156" s="179"/>
    </row>
    <row r="157" spans="1:1" s="180" customFormat="1" ht="12" hidden="1" customHeight="1">
      <c r="A157" s="179"/>
    </row>
    <row r="158" spans="1:1" s="180" customFormat="1" ht="12" hidden="1" customHeight="1">
      <c r="A158" s="179"/>
    </row>
    <row r="159" spans="1:1" s="180" customFormat="1" ht="12" hidden="1" customHeight="1">
      <c r="A159" s="179"/>
    </row>
    <row r="160" spans="1:1" s="180" customFormat="1" ht="12" hidden="1" customHeight="1">
      <c r="A160" s="179"/>
    </row>
    <row r="161" spans="1:1" s="180" customFormat="1" ht="12" hidden="1" customHeight="1">
      <c r="A161" s="179"/>
    </row>
    <row r="162" spans="1:1" s="180" customFormat="1" ht="12" hidden="1" customHeight="1">
      <c r="A162" s="179"/>
    </row>
    <row r="163" spans="1:1" s="180" customFormat="1" ht="12" hidden="1" customHeight="1">
      <c r="A163" s="179"/>
    </row>
    <row r="164" spans="1:1" s="180" customFormat="1" ht="12" hidden="1" customHeight="1">
      <c r="A164" s="179"/>
    </row>
    <row r="165" spans="1:1" s="180" customFormat="1" ht="12" hidden="1" customHeight="1">
      <c r="A165" s="179"/>
    </row>
    <row r="166" spans="1:1" s="180" customFormat="1" ht="12" hidden="1" customHeight="1">
      <c r="A166" s="179"/>
    </row>
    <row r="167" spans="1:1" s="180" customFormat="1" ht="12" hidden="1" customHeight="1">
      <c r="A167" s="179"/>
    </row>
    <row r="168" spans="1:1" s="180" customFormat="1" ht="12" hidden="1" customHeight="1">
      <c r="A168" s="179"/>
    </row>
    <row r="169" spans="1:1" s="180" customFormat="1" ht="12" hidden="1" customHeight="1">
      <c r="A169" s="179"/>
    </row>
    <row r="170" spans="1:1" s="180" customFormat="1" ht="12" hidden="1" customHeight="1">
      <c r="A170" s="179"/>
    </row>
    <row r="171" spans="1:1" s="180" customFormat="1" ht="12" hidden="1" customHeight="1">
      <c r="A171" s="179"/>
    </row>
    <row r="172" spans="1:1" s="180" customFormat="1" ht="12" hidden="1" customHeight="1">
      <c r="A172" s="179"/>
    </row>
    <row r="173" spans="1:1" s="180" customFormat="1" ht="12" hidden="1" customHeight="1">
      <c r="A173" s="179"/>
    </row>
    <row r="174" spans="1:1" s="180" customFormat="1" ht="12" hidden="1" customHeight="1">
      <c r="A174" s="179"/>
    </row>
    <row r="175" spans="1:1" s="180" customFormat="1" ht="12" hidden="1" customHeight="1">
      <c r="A175" s="179"/>
    </row>
    <row r="176" spans="1:1" s="180" customFormat="1" ht="12" hidden="1" customHeight="1">
      <c r="A176" s="179"/>
    </row>
    <row r="177" spans="1:1" s="180" customFormat="1" ht="12" hidden="1" customHeight="1">
      <c r="A177" s="179"/>
    </row>
    <row r="178" spans="1:1" s="180" customFormat="1" ht="12" hidden="1" customHeight="1">
      <c r="A178" s="179"/>
    </row>
    <row r="179" spans="1:1" s="180" customFormat="1" ht="12" hidden="1" customHeight="1">
      <c r="A179" s="179"/>
    </row>
    <row r="180" spans="1:1" s="180" customFormat="1" ht="12" hidden="1" customHeight="1">
      <c r="A180" s="179"/>
    </row>
    <row r="181" spans="1:1" s="180" customFormat="1" ht="12" hidden="1" customHeight="1">
      <c r="A181" s="179"/>
    </row>
    <row r="182" spans="1:1" s="180" customFormat="1" ht="12" hidden="1" customHeight="1">
      <c r="A182" s="179"/>
    </row>
    <row r="183" spans="1:1" s="180" customFormat="1" ht="12" hidden="1" customHeight="1">
      <c r="A183" s="179"/>
    </row>
    <row r="184" spans="1:1" s="180" customFormat="1" ht="12" hidden="1" customHeight="1">
      <c r="A184" s="179"/>
    </row>
    <row r="185" spans="1:1" s="180" customFormat="1" ht="12" hidden="1" customHeight="1">
      <c r="A185" s="179"/>
    </row>
    <row r="186" spans="1:1" s="180" customFormat="1" ht="12" hidden="1" customHeight="1">
      <c r="A186" s="179"/>
    </row>
    <row r="187" spans="1:1" s="180" customFormat="1" ht="12" hidden="1" customHeight="1">
      <c r="A187" s="179"/>
    </row>
    <row r="188" spans="1:1" s="180" customFormat="1" ht="12" hidden="1" customHeight="1">
      <c r="A188" s="179"/>
    </row>
    <row r="189" spans="1:1" s="180" customFormat="1" ht="12" hidden="1" customHeight="1">
      <c r="A189" s="179"/>
    </row>
    <row r="190" spans="1:1" s="180" customFormat="1" ht="12" hidden="1" customHeight="1">
      <c r="A190" s="179"/>
    </row>
    <row r="191" spans="1:1" s="180" customFormat="1" ht="12" hidden="1" customHeight="1">
      <c r="A191" s="179"/>
    </row>
    <row r="192" spans="1:1" s="180" customFormat="1" ht="12" hidden="1" customHeight="1">
      <c r="A192" s="179"/>
    </row>
    <row r="193" spans="1:1" s="180" customFormat="1" ht="12" hidden="1" customHeight="1">
      <c r="A193" s="179"/>
    </row>
    <row r="194" spans="1:1" s="180" customFormat="1" ht="12" hidden="1" customHeight="1">
      <c r="A194" s="179"/>
    </row>
    <row r="195" spans="1:1" s="180" customFormat="1" ht="12" hidden="1" customHeight="1">
      <c r="A195" s="179"/>
    </row>
    <row r="196" spans="1:1" s="180" customFormat="1" ht="12" hidden="1" customHeight="1">
      <c r="A196" s="179"/>
    </row>
    <row r="197" spans="1:1" s="180" customFormat="1" ht="12" hidden="1" customHeight="1">
      <c r="A197" s="179"/>
    </row>
    <row r="198" spans="1:1" s="180" customFormat="1" ht="12" hidden="1" customHeight="1">
      <c r="A198" s="179"/>
    </row>
    <row r="199" spans="1:1" s="180" customFormat="1" ht="12" hidden="1" customHeight="1">
      <c r="A199" s="179"/>
    </row>
    <row r="200" spans="1:1" s="180" customFormat="1" ht="12" hidden="1" customHeight="1">
      <c r="A200" s="179"/>
    </row>
    <row r="201" spans="1:1" s="180" customFormat="1" ht="12" hidden="1" customHeight="1">
      <c r="A201" s="179"/>
    </row>
    <row r="202" spans="1:1" s="180" customFormat="1" ht="12" hidden="1" customHeight="1">
      <c r="A202" s="179"/>
    </row>
    <row r="203" spans="1:1" s="180" customFormat="1" ht="12" hidden="1" customHeight="1">
      <c r="A203" s="179"/>
    </row>
    <row r="204" spans="1:1" s="180" customFormat="1" ht="12" hidden="1" customHeight="1">
      <c r="A204" s="179"/>
    </row>
    <row r="205" spans="1:1" s="180" customFormat="1" ht="12" hidden="1" customHeight="1">
      <c r="A205" s="179"/>
    </row>
    <row r="206" spans="1:1" s="180" customFormat="1" ht="12" hidden="1" customHeight="1">
      <c r="A206" s="179"/>
    </row>
    <row r="207" spans="1:1" s="180" customFormat="1" ht="12" hidden="1" customHeight="1">
      <c r="A207" s="179"/>
    </row>
    <row r="208" spans="1:1" s="180" customFormat="1" ht="12" hidden="1" customHeight="1">
      <c r="A208" s="179"/>
    </row>
    <row r="209" spans="1:1" s="180" customFormat="1" ht="12" hidden="1" customHeight="1">
      <c r="A209" s="179"/>
    </row>
    <row r="210" spans="1:1" s="180" customFormat="1" ht="12" hidden="1" customHeight="1">
      <c r="A210" s="179"/>
    </row>
    <row r="211" spans="1:1" s="180" customFormat="1" ht="12" hidden="1" customHeight="1">
      <c r="A211" s="179"/>
    </row>
    <row r="212" spans="1:1" s="180" customFormat="1" ht="12" hidden="1" customHeight="1">
      <c r="A212" s="179"/>
    </row>
    <row r="213" spans="1:1" s="180" customFormat="1" ht="12" hidden="1" customHeight="1">
      <c r="A213" s="179"/>
    </row>
    <row r="214" spans="1:1" s="180" customFormat="1" ht="12" hidden="1" customHeight="1">
      <c r="A214" s="179"/>
    </row>
    <row r="215" spans="1:1" s="180" customFormat="1" ht="12" hidden="1" customHeight="1">
      <c r="A215" s="179"/>
    </row>
    <row r="216" spans="1:1" s="180" customFormat="1" ht="12" hidden="1" customHeight="1">
      <c r="A216" s="179"/>
    </row>
    <row r="217" spans="1:1" s="180" customFormat="1" ht="12" hidden="1" customHeight="1">
      <c r="A217" s="179"/>
    </row>
    <row r="218" spans="1:1" s="180" customFormat="1" ht="12" hidden="1" customHeight="1">
      <c r="A218" s="179"/>
    </row>
    <row r="219" spans="1:1" s="180" customFormat="1" ht="12" hidden="1" customHeight="1">
      <c r="A219" s="179"/>
    </row>
    <row r="220" spans="1:1" s="180" customFormat="1" ht="12" hidden="1" customHeight="1">
      <c r="A220" s="179"/>
    </row>
    <row r="221" spans="1:1" s="180" customFormat="1" ht="12" hidden="1" customHeight="1">
      <c r="A221" s="179"/>
    </row>
    <row r="222" spans="1:1" s="180" customFormat="1" ht="12" hidden="1" customHeight="1">
      <c r="A222" s="179"/>
    </row>
    <row r="223" spans="1:1" s="180" customFormat="1" ht="12" hidden="1" customHeight="1">
      <c r="A223" s="179"/>
    </row>
    <row r="224" spans="1:1" s="180" customFormat="1" ht="12" hidden="1" customHeight="1">
      <c r="A224" s="179"/>
    </row>
    <row r="225" spans="1:1" s="180" customFormat="1" ht="12" hidden="1" customHeight="1">
      <c r="A225" s="179"/>
    </row>
    <row r="226" spans="1:1" s="180" customFormat="1" ht="12" hidden="1" customHeight="1">
      <c r="A226" s="179"/>
    </row>
    <row r="227" spans="1:1" s="180" customFormat="1" ht="12" hidden="1" customHeight="1">
      <c r="A227" s="179"/>
    </row>
    <row r="228" spans="1:1" s="180" customFormat="1" ht="12" hidden="1" customHeight="1">
      <c r="A228" s="179"/>
    </row>
    <row r="229" spans="1:1" s="180" customFormat="1" ht="12" hidden="1" customHeight="1">
      <c r="A229" s="179"/>
    </row>
    <row r="230" spans="1:1" s="180" customFormat="1" ht="12" hidden="1" customHeight="1">
      <c r="A230" s="179"/>
    </row>
    <row r="231" spans="1:1" s="180" customFormat="1" ht="12" hidden="1" customHeight="1">
      <c r="A231" s="179"/>
    </row>
    <row r="232" spans="1:1" s="180" customFormat="1" ht="12" hidden="1" customHeight="1">
      <c r="A232" s="179"/>
    </row>
    <row r="233" spans="1:1" s="180" customFormat="1" ht="12" hidden="1" customHeight="1">
      <c r="A233" s="179"/>
    </row>
    <row r="234" spans="1:1" s="180" customFormat="1" ht="12" hidden="1" customHeight="1">
      <c r="A234" s="179"/>
    </row>
    <row r="235" spans="1:1" s="180" customFormat="1" ht="12" hidden="1" customHeight="1">
      <c r="A235" s="179"/>
    </row>
    <row r="236" spans="1:1" s="180" customFormat="1" ht="12" hidden="1" customHeight="1">
      <c r="A236" s="179"/>
    </row>
    <row r="237" spans="1:1" s="180" customFormat="1" ht="12" hidden="1" customHeight="1">
      <c r="A237" s="179"/>
    </row>
    <row r="238" spans="1:1" s="180" customFormat="1" ht="12" hidden="1" customHeight="1">
      <c r="A238" s="179"/>
    </row>
    <row r="239" spans="1:1" s="180" customFormat="1" ht="12" hidden="1" customHeight="1">
      <c r="A239" s="179"/>
    </row>
    <row r="240" spans="1:1" s="180" customFormat="1" ht="12" hidden="1" customHeight="1">
      <c r="A240" s="179"/>
    </row>
    <row r="241" spans="1:1" s="180" customFormat="1" ht="12" hidden="1" customHeight="1">
      <c r="A241" s="179"/>
    </row>
    <row r="242" spans="1:1" s="180" customFormat="1" ht="12" hidden="1" customHeight="1">
      <c r="A242" s="179"/>
    </row>
    <row r="243" spans="1:1" s="180" customFormat="1" ht="12" hidden="1" customHeight="1">
      <c r="A243" s="179"/>
    </row>
    <row r="244" spans="1:1" s="180" customFormat="1" ht="12" hidden="1" customHeight="1">
      <c r="A244" s="179"/>
    </row>
    <row r="245" spans="1:1" s="180" customFormat="1" ht="12" hidden="1" customHeight="1">
      <c r="A245" s="179"/>
    </row>
    <row r="246" spans="1:1" s="180" customFormat="1" ht="12" hidden="1" customHeight="1">
      <c r="A246" s="179"/>
    </row>
    <row r="247" spans="1:1" s="180" customFormat="1" ht="12" hidden="1" customHeight="1">
      <c r="A247" s="179"/>
    </row>
    <row r="248" spans="1:1" s="180" customFormat="1" ht="12" hidden="1" customHeight="1">
      <c r="A248" s="179"/>
    </row>
    <row r="249" spans="1:1" s="180" customFormat="1" ht="12" hidden="1" customHeight="1">
      <c r="A249" s="179"/>
    </row>
    <row r="250" spans="1:1" s="180" customFormat="1" ht="12" hidden="1" customHeight="1">
      <c r="A250" s="179"/>
    </row>
    <row r="251" spans="1:1" s="180" customFormat="1" ht="12" hidden="1" customHeight="1">
      <c r="A251" s="179"/>
    </row>
    <row r="252" spans="1:1" s="180" customFormat="1" ht="12" hidden="1" customHeight="1">
      <c r="A252" s="179"/>
    </row>
    <row r="253" spans="1:1" s="180" customFormat="1" ht="12" hidden="1" customHeight="1">
      <c r="A253" s="179"/>
    </row>
    <row r="254" spans="1:1" s="180" customFormat="1" ht="12" hidden="1" customHeight="1">
      <c r="A254" s="179"/>
    </row>
    <row r="255" spans="1:1" s="180" customFormat="1" ht="12" hidden="1" customHeight="1">
      <c r="A255" s="179"/>
    </row>
    <row r="256" spans="1:1" s="180" customFormat="1" ht="12" hidden="1" customHeight="1">
      <c r="A256" s="179"/>
    </row>
    <row r="257" spans="1:1" s="180" customFormat="1" ht="12" hidden="1" customHeight="1">
      <c r="A257" s="179"/>
    </row>
    <row r="258" spans="1:1" s="180" customFormat="1" ht="12" hidden="1" customHeight="1">
      <c r="A258" s="179"/>
    </row>
    <row r="259" spans="1:1" s="180" customFormat="1" ht="12" hidden="1" customHeight="1">
      <c r="A259" s="179"/>
    </row>
    <row r="260" spans="1:1" s="180" customFormat="1" ht="12" hidden="1" customHeight="1">
      <c r="A260" s="179"/>
    </row>
    <row r="261" spans="1:1" s="180" customFormat="1" ht="12" hidden="1" customHeight="1">
      <c r="A261" s="179"/>
    </row>
    <row r="262" spans="1:1" s="180" customFormat="1" ht="12" hidden="1" customHeight="1">
      <c r="A262" s="179"/>
    </row>
    <row r="263" spans="1:1" s="180" customFormat="1" ht="12" hidden="1" customHeight="1">
      <c r="A263" s="179"/>
    </row>
    <row r="264" spans="1:1" s="180" customFormat="1" ht="12" hidden="1" customHeight="1">
      <c r="A264" s="179"/>
    </row>
    <row r="265" spans="1:1" s="180" customFormat="1" ht="12" hidden="1" customHeight="1">
      <c r="A265" s="179"/>
    </row>
    <row r="266" spans="1:1" s="180" customFormat="1" ht="12" hidden="1" customHeight="1">
      <c r="A266" s="179"/>
    </row>
    <row r="267" spans="1:1" s="180" customFormat="1" ht="12" hidden="1" customHeight="1">
      <c r="A267" s="179"/>
    </row>
    <row r="268" spans="1:1" s="180" customFormat="1" ht="12" hidden="1" customHeight="1">
      <c r="A268" s="179"/>
    </row>
    <row r="269" spans="1:1" s="180" customFormat="1" ht="12" hidden="1" customHeight="1">
      <c r="A269" s="179"/>
    </row>
    <row r="270" spans="1:1" s="180" customFormat="1" ht="12" hidden="1" customHeight="1">
      <c r="A270" s="179"/>
    </row>
    <row r="271" spans="1:1" s="180" customFormat="1" ht="12" hidden="1" customHeight="1">
      <c r="A271" s="179"/>
    </row>
    <row r="272" spans="1:1" s="180" customFormat="1" ht="12" hidden="1" customHeight="1">
      <c r="A272" s="179"/>
    </row>
    <row r="273" spans="1:1" s="180" customFormat="1" ht="12" hidden="1" customHeight="1">
      <c r="A273" s="179"/>
    </row>
    <row r="274" spans="1:1" s="180" customFormat="1" ht="12" hidden="1" customHeight="1">
      <c r="A274" s="179"/>
    </row>
    <row r="275" spans="1:1" s="180" customFormat="1" ht="12" hidden="1" customHeight="1">
      <c r="A275" s="179"/>
    </row>
    <row r="276" spans="1:1" s="180" customFormat="1" ht="12" hidden="1" customHeight="1">
      <c r="A276" s="179"/>
    </row>
    <row r="277" spans="1:1" s="180" customFormat="1" ht="12" hidden="1" customHeight="1">
      <c r="A277" s="179"/>
    </row>
    <row r="278" spans="1:1" s="180" customFormat="1" ht="12" hidden="1" customHeight="1">
      <c r="A278" s="179"/>
    </row>
    <row r="279" spans="1:1" s="180" customFormat="1" ht="12" hidden="1" customHeight="1">
      <c r="A279" s="179"/>
    </row>
    <row r="280" spans="1:1" s="180" customFormat="1" ht="12" hidden="1" customHeight="1">
      <c r="A280" s="179"/>
    </row>
    <row r="281" spans="1:1" s="180" customFormat="1" ht="12" hidden="1" customHeight="1">
      <c r="A281" s="179"/>
    </row>
    <row r="282" spans="1:1" s="180" customFormat="1" ht="12" hidden="1" customHeight="1">
      <c r="A282" s="179"/>
    </row>
    <row r="283" spans="1:1" s="180" customFormat="1" ht="12" hidden="1" customHeight="1">
      <c r="A283" s="179"/>
    </row>
    <row r="284" spans="1:1" s="180" customFormat="1" ht="12" hidden="1" customHeight="1">
      <c r="A284" s="179"/>
    </row>
    <row r="285" spans="1:1" s="180" customFormat="1" ht="12" hidden="1" customHeight="1">
      <c r="A285" s="179"/>
    </row>
    <row r="286" spans="1:1" s="180" customFormat="1" ht="12" hidden="1" customHeight="1">
      <c r="A286" s="179"/>
    </row>
    <row r="287" spans="1:1" s="180" customFormat="1" ht="12" hidden="1" customHeight="1">
      <c r="A287" s="179"/>
    </row>
    <row r="288" spans="1:1" s="180" customFormat="1" ht="12" hidden="1" customHeight="1">
      <c r="A288" s="179"/>
    </row>
    <row r="289" spans="1:1" s="180" customFormat="1" ht="12" hidden="1" customHeight="1">
      <c r="A289" s="179"/>
    </row>
    <row r="290" spans="1:1" s="180" customFormat="1" ht="12" hidden="1" customHeight="1">
      <c r="A290" s="179"/>
    </row>
    <row r="291" spans="1:1" s="180" customFormat="1" ht="12" hidden="1" customHeight="1">
      <c r="A291" s="179"/>
    </row>
    <row r="292" spans="1:1" s="180" customFormat="1" ht="12" hidden="1" customHeight="1">
      <c r="A292" s="179"/>
    </row>
    <row r="293" spans="1:1" s="180" customFormat="1" ht="12" hidden="1" customHeight="1">
      <c r="A293" s="179"/>
    </row>
    <row r="294" spans="1:1" s="180" customFormat="1" ht="12" hidden="1" customHeight="1">
      <c r="A294" s="179"/>
    </row>
    <row r="295" spans="1:1" s="180" customFormat="1" ht="12" hidden="1" customHeight="1">
      <c r="A295" s="179"/>
    </row>
    <row r="296" spans="1:1" s="180" customFormat="1" ht="12" hidden="1" customHeight="1">
      <c r="A296" s="179"/>
    </row>
    <row r="297" spans="1:1" s="180" customFormat="1" ht="12" hidden="1" customHeight="1">
      <c r="A297" s="179"/>
    </row>
    <row r="298" spans="1:1" s="180" customFormat="1" ht="12" hidden="1" customHeight="1">
      <c r="A298" s="179"/>
    </row>
    <row r="299" spans="1:1" s="180" customFormat="1" ht="12" hidden="1" customHeight="1">
      <c r="A299" s="179"/>
    </row>
    <row r="300" spans="1:1" s="180" customFormat="1" ht="12" hidden="1" customHeight="1">
      <c r="A300" s="179"/>
    </row>
    <row r="301" spans="1:1" s="180" customFormat="1" ht="12" hidden="1" customHeight="1">
      <c r="A301" s="179"/>
    </row>
    <row r="302" spans="1:1" s="180" customFormat="1" ht="12" hidden="1" customHeight="1">
      <c r="A302" s="179"/>
    </row>
    <row r="303" spans="1:1" s="180" customFormat="1" ht="12" hidden="1" customHeight="1">
      <c r="A303" s="179"/>
    </row>
    <row r="304" spans="1:1" s="180" customFormat="1" ht="12" hidden="1" customHeight="1">
      <c r="A304" s="179"/>
    </row>
    <row r="305" spans="1:1" s="180" customFormat="1" ht="12" hidden="1" customHeight="1">
      <c r="A305" s="179"/>
    </row>
    <row r="306" spans="1:1" s="180" customFormat="1" ht="12" hidden="1" customHeight="1">
      <c r="A306" s="179"/>
    </row>
    <row r="307" spans="1:1" s="180" customFormat="1" ht="12" hidden="1" customHeight="1">
      <c r="A307" s="179"/>
    </row>
    <row r="308" spans="1:1" s="180" customFormat="1" ht="12" hidden="1" customHeight="1">
      <c r="A308" s="179"/>
    </row>
    <row r="309" spans="1:1" s="180" customFormat="1" ht="12" hidden="1" customHeight="1">
      <c r="A309" s="179"/>
    </row>
    <row r="310" spans="1:1" s="180" customFormat="1" ht="12" hidden="1" customHeight="1">
      <c r="A310" s="179"/>
    </row>
    <row r="311" spans="1:1" s="180" customFormat="1" ht="12" hidden="1" customHeight="1">
      <c r="A311" s="179"/>
    </row>
    <row r="312" spans="1:1" s="180" customFormat="1" ht="12" hidden="1" customHeight="1">
      <c r="A312" s="179"/>
    </row>
    <row r="313" spans="1:1" s="180" customFormat="1" ht="12" hidden="1" customHeight="1">
      <c r="A313" s="179"/>
    </row>
    <row r="314" spans="1:1" s="180" customFormat="1" ht="12" hidden="1" customHeight="1">
      <c r="A314" s="179"/>
    </row>
    <row r="315" spans="1:1" s="180" customFormat="1" ht="12" hidden="1" customHeight="1">
      <c r="A315" s="179"/>
    </row>
    <row r="316" spans="1:1" s="180" customFormat="1" ht="12" hidden="1" customHeight="1">
      <c r="A316" s="179"/>
    </row>
    <row r="317" spans="1:1" s="180" customFormat="1" ht="12" hidden="1" customHeight="1">
      <c r="A317" s="179"/>
    </row>
    <row r="318" spans="1:1" s="180" customFormat="1" ht="12" hidden="1" customHeight="1">
      <c r="A318" s="179"/>
    </row>
    <row r="319" spans="1:1" s="180" customFormat="1" ht="12" hidden="1" customHeight="1">
      <c r="A319" s="179"/>
    </row>
    <row r="320" spans="1:1" s="180" customFormat="1" ht="12" hidden="1" customHeight="1">
      <c r="A320" s="179"/>
    </row>
    <row r="321" spans="1:1" s="180" customFormat="1" ht="12" hidden="1" customHeight="1">
      <c r="A321" s="179"/>
    </row>
    <row r="322" spans="1:1" s="180" customFormat="1" ht="12" hidden="1" customHeight="1">
      <c r="A322" s="179"/>
    </row>
    <row r="323" spans="1:1" s="180" customFormat="1" ht="12" hidden="1" customHeight="1">
      <c r="A323" s="179"/>
    </row>
    <row r="324" spans="1:1" s="180" customFormat="1" ht="12" hidden="1" customHeight="1">
      <c r="A324" s="179"/>
    </row>
    <row r="325" spans="1:1" s="180" customFormat="1" ht="12" hidden="1" customHeight="1">
      <c r="A325" s="179"/>
    </row>
    <row r="326" spans="1:1" s="180" customFormat="1" ht="12" hidden="1" customHeight="1">
      <c r="A326" s="179"/>
    </row>
    <row r="327" spans="1:1" s="180" customFormat="1" ht="12" hidden="1" customHeight="1">
      <c r="A327" s="179"/>
    </row>
    <row r="328" spans="1:1" s="180" customFormat="1" ht="12" hidden="1" customHeight="1">
      <c r="A328" s="179"/>
    </row>
    <row r="329" spans="1:1" s="180" customFormat="1" ht="12" hidden="1" customHeight="1">
      <c r="A329" s="179"/>
    </row>
    <row r="330" spans="1:1" s="180" customFormat="1" ht="12" hidden="1" customHeight="1">
      <c r="A330" s="179"/>
    </row>
    <row r="331" spans="1:1" s="180" customFormat="1" ht="12" hidden="1" customHeight="1">
      <c r="A331" s="179"/>
    </row>
    <row r="332" spans="1:1" s="180" customFormat="1" ht="12" hidden="1" customHeight="1">
      <c r="A332" s="179"/>
    </row>
    <row r="333" spans="1:1" s="180" customFormat="1" ht="12" hidden="1" customHeight="1">
      <c r="A333" s="179"/>
    </row>
    <row r="334" spans="1:1" s="180" customFormat="1" ht="12" hidden="1" customHeight="1">
      <c r="A334" s="179"/>
    </row>
    <row r="335" spans="1:1" s="180" customFormat="1" ht="12" hidden="1" customHeight="1">
      <c r="A335" s="179"/>
    </row>
    <row r="336" spans="1:1" s="180" customFormat="1" ht="12" hidden="1" customHeight="1">
      <c r="A336" s="179"/>
    </row>
    <row r="337" spans="1:1" s="180" customFormat="1" ht="12" hidden="1" customHeight="1">
      <c r="A337" s="179"/>
    </row>
    <row r="338" spans="1:1" s="180" customFormat="1" ht="12" hidden="1" customHeight="1">
      <c r="A338" s="179"/>
    </row>
    <row r="339" spans="1:1" s="180" customFormat="1" ht="12" hidden="1" customHeight="1">
      <c r="A339" s="179"/>
    </row>
    <row r="340" spans="1:1" s="180" customFormat="1" ht="12" hidden="1" customHeight="1">
      <c r="A340" s="179"/>
    </row>
    <row r="341" spans="1:1" s="180" customFormat="1" ht="12" hidden="1" customHeight="1">
      <c r="A341" s="179"/>
    </row>
    <row r="342" spans="1:1" s="180" customFormat="1" ht="12" hidden="1" customHeight="1">
      <c r="A342" s="179"/>
    </row>
    <row r="343" spans="1:1" s="180" customFormat="1" ht="12" hidden="1" customHeight="1">
      <c r="A343" s="179"/>
    </row>
    <row r="344" spans="1:1" s="180" customFormat="1" ht="12" hidden="1" customHeight="1">
      <c r="A344" s="179"/>
    </row>
    <row r="345" spans="1:1" s="180" customFormat="1" ht="12" hidden="1" customHeight="1">
      <c r="A345" s="179"/>
    </row>
    <row r="346" spans="1:1" s="180" customFormat="1" ht="12" hidden="1" customHeight="1">
      <c r="A346" s="179"/>
    </row>
    <row r="347" spans="1:1" s="180" customFormat="1" ht="12" hidden="1" customHeight="1">
      <c r="A347" s="179"/>
    </row>
    <row r="348" spans="1:1" s="180" customFormat="1" ht="12" hidden="1" customHeight="1">
      <c r="A348" s="179"/>
    </row>
    <row r="349" spans="1:1" s="180" customFormat="1" ht="12" hidden="1" customHeight="1">
      <c r="A349" s="179"/>
    </row>
    <row r="350" spans="1:1" s="180" customFormat="1" ht="12" hidden="1" customHeight="1">
      <c r="A350" s="179"/>
    </row>
    <row r="351" spans="1:1" s="180" customFormat="1" ht="12" hidden="1" customHeight="1">
      <c r="A351" s="179"/>
    </row>
    <row r="352" spans="1:1" s="180" customFormat="1" ht="12" hidden="1" customHeight="1">
      <c r="A352" s="179"/>
    </row>
    <row r="353" spans="1:1" s="180" customFormat="1" ht="12" hidden="1" customHeight="1">
      <c r="A353" s="179"/>
    </row>
    <row r="354" spans="1:1" s="180" customFormat="1" ht="12" hidden="1" customHeight="1">
      <c r="A354" s="179"/>
    </row>
    <row r="355" spans="1:1" s="180" customFormat="1" ht="12" hidden="1" customHeight="1">
      <c r="A355" s="179"/>
    </row>
    <row r="356" spans="1:1" s="180" customFormat="1" ht="12" hidden="1" customHeight="1">
      <c r="A356" s="179"/>
    </row>
    <row r="357" spans="1:1" s="180" customFormat="1" ht="12" hidden="1" customHeight="1">
      <c r="A357" s="179"/>
    </row>
    <row r="358" spans="1:1" s="180" customFormat="1" ht="12" hidden="1" customHeight="1">
      <c r="A358" s="179"/>
    </row>
    <row r="359" spans="1:1" s="180" customFormat="1" ht="12" hidden="1" customHeight="1">
      <c r="A359" s="179"/>
    </row>
    <row r="360" spans="1:1" s="180" customFormat="1" ht="12" hidden="1" customHeight="1">
      <c r="A360" s="179"/>
    </row>
    <row r="361" spans="1:1" s="180" customFormat="1" ht="12" hidden="1" customHeight="1">
      <c r="A361" s="179"/>
    </row>
    <row r="362" spans="1:1" s="180" customFormat="1" ht="12" hidden="1" customHeight="1">
      <c r="A362" s="179"/>
    </row>
    <row r="363" spans="1:1" s="180" customFormat="1" ht="12" hidden="1" customHeight="1">
      <c r="A363" s="179"/>
    </row>
    <row r="364" spans="1:1" s="180" customFormat="1" ht="12" hidden="1" customHeight="1">
      <c r="A364" s="179"/>
    </row>
    <row r="365" spans="1:1" s="180" customFormat="1" ht="12" hidden="1" customHeight="1">
      <c r="A365" s="179"/>
    </row>
    <row r="366" spans="1:1" s="180" customFormat="1" ht="12" hidden="1" customHeight="1">
      <c r="A366" s="179"/>
    </row>
    <row r="367" spans="1:1" s="180" customFormat="1" ht="12" hidden="1" customHeight="1">
      <c r="A367" s="179"/>
    </row>
    <row r="368" spans="1:1" s="180" customFormat="1" ht="12" hidden="1" customHeight="1">
      <c r="A368" s="179"/>
    </row>
    <row r="369" spans="1:1" s="180" customFormat="1" ht="12" hidden="1" customHeight="1">
      <c r="A369" s="179"/>
    </row>
    <row r="370" spans="1:1" s="180" customFormat="1" ht="12" hidden="1" customHeight="1">
      <c r="A370" s="179"/>
    </row>
    <row r="371" spans="1:1" s="180" customFormat="1" ht="12" hidden="1" customHeight="1">
      <c r="A371" s="179"/>
    </row>
    <row r="372" spans="1:1" s="180" customFormat="1" ht="12" hidden="1" customHeight="1">
      <c r="A372" s="179"/>
    </row>
    <row r="373" spans="1:1" s="180" customFormat="1" ht="12" hidden="1" customHeight="1">
      <c r="A373" s="179"/>
    </row>
    <row r="374" spans="1:1" s="180" customFormat="1" ht="12" hidden="1" customHeight="1">
      <c r="A374" s="179"/>
    </row>
    <row r="375" spans="1:1" s="180" customFormat="1" ht="12" hidden="1" customHeight="1">
      <c r="A375" s="179"/>
    </row>
    <row r="376" spans="1:1" s="180" customFormat="1" ht="12" hidden="1" customHeight="1">
      <c r="A376" s="179"/>
    </row>
    <row r="377" spans="1:1" s="180" customFormat="1" ht="12" hidden="1" customHeight="1">
      <c r="A377" s="179"/>
    </row>
    <row r="378" spans="1:1" s="180" customFormat="1" ht="12" hidden="1" customHeight="1">
      <c r="A378" s="179"/>
    </row>
    <row r="379" spans="1:1" s="180" customFormat="1" ht="12" hidden="1" customHeight="1">
      <c r="A379" s="179"/>
    </row>
    <row r="380" spans="1:1" s="180" customFormat="1" ht="12" hidden="1" customHeight="1">
      <c r="A380" s="179"/>
    </row>
    <row r="381" spans="1:1" s="180" customFormat="1" ht="12" hidden="1" customHeight="1">
      <c r="A381" s="179"/>
    </row>
    <row r="382" spans="1:1" s="180" customFormat="1" ht="12" hidden="1" customHeight="1">
      <c r="A382" s="179"/>
    </row>
    <row r="383" spans="1:1" s="180" customFormat="1" ht="12" hidden="1" customHeight="1">
      <c r="A383" s="179"/>
    </row>
    <row r="384" spans="1:1" s="180" customFormat="1" ht="12" hidden="1" customHeight="1">
      <c r="A384" s="179"/>
    </row>
    <row r="385" spans="1:1" s="180" customFormat="1" ht="12" hidden="1" customHeight="1">
      <c r="A385" s="179"/>
    </row>
    <row r="386" spans="1:1" s="180" customFormat="1" ht="12" hidden="1" customHeight="1">
      <c r="A386" s="179"/>
    </row>
    <row r="387" spans="1:1" s="180" customFormat="1" ht="12" hidden="1" customHeight="1">
      <c r="A387" s="179"/>
    </row>
    <row r="388" spans="1:1" s="180" customFormat="1" ht="12" hidden="1" customHeight="1">
      <c r="A388" s="179"/>
    </row>
    <row r="389" spans="1:1" s="180" customFormat="1" ht="12" hidden="1" customHeight="1">
      <c r="A389" s="179"/>
    </row>
    <row r="390" spans="1:1" s="180" customFormat="1" ht="12" hidden="1" customHeight="1">
      <c r="A390" s="179"/>
    </row>
    <row r="391" spans="1:1" s="180" customFormat="1" ht="12" hidden="1" customHeight="1">
      <c r="A391" s="179"/>
    </row>
    <row r="392" spans="1:1" s="180" customFormat="1" ht="12" hidden="1" customHeight="1">
      <c r="A392" s="179"/>
    </row>
    <row r="393" spans="1:1" s="180" customFormat="1" ht="12" hidden="1" customHeight="1">
      <c r="A393" s="179"/>
    </row>
    <row r="394" spans="1:1" s="180" customFormat="1" ht="12" hidden="1" customHeight="1">
      <c r="A394" s="179"/>
    </row>
    <row r="395" spans="1:1" s="180" customFormat="1" ht="12" hidden="1" customHeight="1">
      <c r="A395" s="179"/>
    </row>
    <row r="396" spans="1:1" s="180" customFormat="1" ht="12" hidden="1" customHeight="1">
      <c r="A396" s="179"/>
    </row>
    <row r="397" spans="1:1" s="180" customFormat="1" ht="12" hidden="1" customHeight="1">
      <c r="A397" s="179"/>
    </row>
    <row r="398" spans="1:1" s="180" customFormat="1" ht="12" hidden="1" customHeight="1">
      <c r="A398" s="179"/>
    </row>
    <row r="399" spans="1:1" s="180" customFormat="1" ht="12" hidden="1" customHeight="1">
      <c r="A399" s="179"/>
    </row>
    <row r="400" spans="1:1" s="180" customFormat="1" ht="12" hidden="1" customHeight="1">
      <c r="A400" s="179"/>
    </row>
    <row r="401" spans="1:1" s="180" customFormat="1" ht="12" hidden="1" customHeight="1">
      <c r="A401" s="179"/>
    </row>
    <row r="402" spans="1:1" s="180" customFormat="1" ht="12" hidden="1" customHeight="1">
      <c r="A402" s="179"/>
    </row>
    <row r="403" spans="1:1" s="180" customFormat="1" ht="12" hidden="1" customHeight="1">
      <c r="A403" s="179"/>
    </row>
    <row r="404" spans="1:1" s="180" customFormat="1" ht="12" hidden="1" customHeight="1">
      <c r="A404" s="179"/>
    </row>
    <row r="405" spans="1:1" s="180" customFormat="1" ht="12" hidden="1" customHeight="1">
      <c r="A405" s="179"/>
    </row>
    <row r="406" spans="1:1" s="180" customFormat="1" ht="12" hidden="1" customHeight="1">
      <c r="A406" s="179"/>
    </row>
    <row r="407" spans="1:1" s="180" customFormat="1" ht="12" hidden="1" customHeight="1">
      <c r="A407" s="179"/>
    </row>
    <row r="408" spans="1:1" s="180" customFormat="1" ht="12" hidden="1" customHeight="1">
      <c r="A408" s="179"/>
    </row>
    <row r="409" spans="1:1" s="180" customFormat="1" ht="12" hidden="1" customHeight="1">
      <c r="A409" s="179"/>
    </row>
    <row r="410" spans="1:1" s="180" customFormat="1" ht="12" hidden="1" customHeight="1">
      <c r="A410" s="179"/>
    </row>
    <row r="411" spans="1:1" s="180" customFormat="1" ht="12" hidden="1" customHeight="1">
      <c r="A411" s="179"/>
    </row>
    <row r="412" spans="1:1" s="180" customFormat="1" ht="12" hidden="1" customHeight="1">
      <c r="A412" s="179"/>
    </row>
    <row r="413" spans="1:1" s="180" customFormat="1" ht="12" hidden="1" customHeight="1">
      <c r="A413" s="179"/>
    </row>
    <row r="414" spans="1:1" s="180" customFormat="1" ht="12" hidden="1" customHeight="1">
      <c r="A414" s="179"/>
    </row>
    <row r="415" spans="1:1" s="180" customFormat="1" ht="12" hidden="1" customHeight="1">
      <c r="A415" s="179"/>
    </row>
    <row r="416" spans="1:1" s="180" customFormat="1" ht="12" hidden="1" customHeight="1">
      <c r="A416" s="179"/>
    </row>
    <row r="417" spans="1:1" s="180" customFormat="1" ht="12" hidden="1" customHeight="1">
      <c r="A417" s="179"/>
    </row>
    <row r="418" spans="1:1" s="180" customFormat="1" ht="12" hidden="1" customHeight="1">
      <c r="A418" s="179"/>
    </row>
    <row r="419" spans="1:1" s="180" customFormat="1" ht="12" hidden="1" customHeight="1">
      <c r="A419" s="179"/>
    </row>
    <row r="420" spans="1:1" s="180" customFormat="1" ht="12" hidden="1" customHeight="1">
      <c r="A420" s="179"/>
    </row>
    <row r="421" spans="1:1" s="180" customFormat="1" ht="12" hidden="1" customHeight="1">
      <c r="A421" s="179"/>
    </row>
    <row r="422" spans="1:1" s="180" customFormat="1" ht="12" hidden="1" customHeight="1">
      <c r="A422" s="179"/>
    </row>
    <row r="423" spans="1:1" s="180" customFormat="1" ht="12" hidden="1" customHeight="1">
      <c r="A423" s="179"/>
    </row>
    <row r="424" spans="1:1" s="180" customFormat="1" ht="12" hidden="1" customHeight="1">
      <c r="A424" s="179"/>
    </row>
    <row r="425" spans="1:1" s="180" customFormat="1" ht="12" hidden="1" customHeight="1">
      <c r="A425" s="179"/>
    </row>
    <row r="426" spans="1:1" s="180" customFormat="1" ht="12" hidden="1" customHeight="1">
      <c r="A426" s="179"/>
    </row>
    <row r="427" spans="1:1" s="180" customFormat="1" ht="12" hidden="1" customHeight="1">
      <c r="A427" s="179"/>
    </row>
    <row r="428" spans="1:1" s="180" customFormat="1" ht="12" hidden="1" customHeight="1">
      <c r="A428" s="179"/>
    </row>
    <row r="429" spans="1:1" s="180" customFormat="1" ht="12" hidden="1" customHeight="1">
      <c r="A429" s="179"/>
    </row>
    <row r="430" spans="1:1" s="180" customFormat="1" ht="12" hidden="1" customHeight="1">
      <c r="A430" s="179"/>
    </row>
    <row r="431" spans="1:1" s="180" customFormat="1" ht="12" hidden="1" customHeight="1">
      <c r="A431" s="179"/>
    </row>
    <row r="432" spans="1:1" s="180" customFormat="1" ht="12" hidden="1" customHeight="1">
      <c r="A432" s="179"/>
    </row>
    <row r="433" spans="1:1" s="180" customFormat="1" ht="12" hidden="1" customHeight="1">
      <c r="A433" s="179"/>
    </row>
    <row r="434" spans="1:1" s="180" customFormat="1" ht="12" hidden="1" customHeight="1">
      <c r="A434" s="179"/>
    </row>
    <row r="435" spans="1:1" s="180" customFormat="1" ht="12" hidden="1" customHeight="1">
      <c r="A435" s="179"/>
    </row>
    <row r="436" spans="1:1" s="180" customFormat="1" ht="12" hidden="1" customHeight="1">
      <c r="A436" s="179"/>
    </row>
    <row r="437" spans="1:1" s="180" customFormat="1" ht="12" hidden="1" customHeight="1">
      <c r="A437" s="179"/>
    </row>
    <row r="438" spans="1:1" s="180" customFormat="1" ht="12" hidden="1" customHeight="1">
      <c r="A438" s="179"/>
    </row>
    <row r="439" spans="1:1" s="180" customFormat="1" ht="12" hidden="1" customHeight="1">
      <c r="A439" s="179"/>
    </row>
    <row r="440" spans="1:1" s="180" customFormat="1" ht="12" hidden="1" customHeight="1">
      <c r="A440" s="179"/>
    </row>
    <row r="441" spans="1:1" s="180" customFormat="1" ht="12" hidden="1" customHeight="1">
      <c r="A441" s="179"/>
    </row>
    <row r="442" spans="1:1" s="180" customFormat="1" ht="12" hidden="1" customHeight="1">
      <c r="A442" s="179"/>
    </row>
    <row r="443" spans="1:1" s="180" customFormat="1" ht="12" hidden="1" customHeight="1">
      <c r="A443" s="179"/>
    </row>
    <row r="444" spans="1:1" s="180" customFormat="1" ht="12" hidden="1" customHeight="1">
      <c r="A444" s="179"/>
    </row>
    <row r="445" spans="1:1" s="180" customFormat="1" ht="12" hidden="1" customHeight="1">
      <c r="A445" s="179"/>
    </row>
    <row r="446" spans="1:1" s="180" customFormat="1" ht="12" hidden="1" customHeight="1">
      <c r="A446" s="179"/>
    </row>
    <row r="447" spans="1:1" s="180" customFormat="1" ht="12" hidden="1" customHeight="1">
      <c r="A447" s="179"/>
    </row>
    <row r="448" spans="1:1" s="180" customFormat="1" ht="12" hidden="1" customHeight="1">
      <c r="A448" s="179"/>
    </row>
    <row r="449" spans="1:1" s="180" customFormat="1" ht="12" hidden="1" customHeight="1">
      <c r="A449" s="179"/>
    </row>
    <row r="450" spans="1:1" s="180" customFormat="1" ht="12" hidden="1" customHeight="1">
      <c r="A450" s="179"/>
    </row>
    <row r="451" spans="1:1" s="180" customFormat="1" ht="12" hidden="1" customHeight="1">
      <c r="A451" s="179"/>
    </row>
    <row r="452" spans="1:1" s="180" customFormat="1" ht="12" hidden="1" customHeight="1">
      <c r="A452" s="179"/>
    </row>
    <row r="453" spans="1:1" s="180" customFormat="1" ht="12" hidden="1" customHeight="1">
      <c r="A453" s="179"/>
    </row>
    <row r="454" spans="1:1" s="180" customFormat="1" ht="12" hidden="1" customHeight="1">
      <c r="A454" s="179"/>
    </row>
    <row r="455" spans="1:1" s="180" customFormat="1" ht="12" hidden="1" customHeight="1">
      <c r="A455" s="179"/>
    </row>
    <row r="456" spans="1:1" s="180" customFormat="1" ht="12" hidden="1" customHeight="1">
      <c r="A456" s="179"/>
    </row>
    <row r="457" spans="1:1" s="180" customFormat="1" ht="12" hidden="1" customHeight="1">
      <c r="A457" s="179"/>
    </row>
    <row r="458" spans="1:1" s="180" customFormat="1" ht="12" hidden="1" customHeight="1">
      <c r="A458" s="179"/>
    </row>
    <row r="459" spans="1:1" s="180" customFormat="1" ht="12" hidden="1" customHeight="1">
      <c r="A459" s="179"/>
    </row>
    <row r="460" spans="1:1" s="180" customFormat="1" ht="12" hidden="1" customHeight="1">
      <c r="A460" s="179"/>
    </row>
    <row r="461" spans="1:1" s="180" customFormat="1" ht="12" hidden="1" customHeight="1">
      <c r="A461" s="179"/>
    </row>
    <row r="462" spans="1:1" s="180" customFormat="1" ht="12" hidden="1" customHeight="1">
      <c r="A462" s="179"/>
    </row>
    <row r="463" spans="1:1" s="180" customFormat="1" ht="12" hidden="1" customHeight="1">
      <c r="A463" s="179"/>
    </row>
    <row r="464" spans="1:1" s="180" customFormat="1" ht="12" hidden="1" customHeight="1">
      <c r="A464" s="179"/>
    </row>
    <row r="465" spans="1:1" s="180" customFormat="1" ht="12" hidden="1" customHeight="1">
      <c r="A465" s="179"/>
    </row>
    <row r="466" spans="1:1" s="180" customFormat="1" ht="12" hidden="1" customHeight="1">
      <c r="A466" s="179"/>
    </row>
    <row r="467" spans="1:1" s="180" customFormat="1" ht="12" hidden="1" customHeight="1">
      <c r="A467" s="179"/>
    </row>
    <row r="468" spans="1:1" s="180" customFormat="1" ht="12" hidden="1" customHeight="1">
      <c r="A468" s="179"/>
    </row>
    <row r="469" spans="1:1" s="180" customFormat="1" ht="12" hidden="1" customHeight="1">
      <c r="A469" s="179"/>
    </row>
    <row r="470" spans="1:1" s="180" customFormat="1" ht="12" hidden="1" customHeight="1">
      <c r="A470" s="179"/>
    </row>
    <row r="471" spans="1:1" s="180" customFormat="1" ht="12" hidden="1" customHeight="1">
      <c r="A471" s="179"/>
    </row>
    <row r="472" spans="1:1" s="180" customFormat="1" ht="12" hidden="1" customHeight="1">
      <c r="A472" s="179"/>
    </row>
    <row r="473" spans="1:1" s="180" customFormat="1" ht="12" hidden="1" customHeight="1">
      <c r="A473" s="179"/>
    </row>
    <row r="474" spans="1:1" s="180" customFormat="1" ht="12" hidden="1" customHeight="1">
      <c r="A474" s="179"/>
    </row>
    <row r="475" spans="1:1" s="180" customFormat="1" ht="12" hidden="1" customHeight="1">
      <c r="A475" s="179"/>
    </row>
    <row r="476" spans="1:1" s="180" customFormat="1" ht="12" hidden="1" customHeight="1">
      <c r="A476" s="179"/>
    </row>
    <row r="477" spans="1:1" s="180" customFormat="1" ht="12" hidden="1" customHeight="1">
      <c r="A477" s="179"/>
    </row>
    <row r="478" spans="1:1" s="180" customFormat="1" ht="12" hidden="1" customHeight="1">
      <c r="A478" s="179"/>
    </row>
    <row r="479" spans="1:1" s="180" customFormat="1" ht="12" hidden="1" customHeight="1">
      <c r="A479" s="179"/>
    </row>
    <row r="480" spans="1:1" s="180" customFormat="1" ht="12" hidden="1" customHeight="1">
      <c r="A480" s="179"/>
    </row>
    <row r="481" spans="1:1" s="180" customFormat="1" ht="12" hidden="1" customHeight="1">
      <c r="A481" s="179"/>
    </row>
    <row r="482" spans="1:1" s="180" customFormat="1" ht="12" hidden="1" customHeight="1">
      <c r="A482" s="179"/>
    </row>
    <row r="483" spans="1:1" s="180" customFormat="1" ht="12" hidden="1" customHeight="1">
      <c r="A483" s="179"/>
    </row>
    <row r="484" spans="1:1" s="180" customFormat="1" ht="12" hidden="1" customHeight="1">
      <c r="A484" s="179"/>
    </row>
    <row r="485" spans="1:1" s="180" customFormat="1" ht="12" hidden="1" customHeight="1">
      <c r="A485" s="179"/>
    </row>
    <row r="486" spans="1:1" s="180" customFormat="1" ht="12" hidden="1" customHeight="1">
      <c r="A486" s="179"/>
    </row>
    <row r="487" spans="1:1" s="180" customFormat="1" ht="12" hidden="1" customHeight="1">
      <c r="A487" s="179"/>
    </row>
    <row r="488" spans="1:1" s="180" customFormat="1" ht="12" hidden="1" customHeight="1">
      <c r="A488" s="179"/>
    </row>
    <row r="489" spans="1:1" s="180" customFormat="1" ht="12" hidden="1" customHeight="1">
      <c r="A489" s="179"/>
    </row>
    <row r="490" spans="1:1" s="180" customFormat="1" ht="12" hidden="1" customHeight="1">
      <c r="A490" s="179"/>
    </row>
    <row r="491" spans="1:1" s="180" customFormat="1" ht="12" hidden="1" customHeight="1">
      <c r="A491" s="179"/>
    </row>
    <row r="492" spans="1:1" s="180" customFormat="1" ht="12" hidden="1" customHeight="1">
      <c r="A492" s="179"/>
    </row>
    <row r="493" spans="1:1" s="180" customFormat="1" ht="12" hidden="1" customHeight="1">
      <c r="A493" s="179"/>
    </row>
    <row r="494" spans="1:1" s="180" customFormat="1" ht="12" hidden="1" customHeight="1">
      <c r="A494" s="179"/>
    </row>
    <row r="495" spans="1:1" s="180" customFormat="1" ht="12" hidden="1" customHeight="1">
      <c r="A495" s="179"/>
    </row>
    <row r="496" spans="1:1" s="180" customFormat="1" ht="12" hidden="1" customHeight="1">
      <c r="A496" s="179"/>
    </row>
    <row r="497" spans="1:1" s="180" customFormat="1" ht="12" hidden="1" customHeight="1">
      <c r="A497" s="179"/>
    </row>
    <row r="498" spans="1:1" s="180" customFormat="1" ht="12" hidden="1" customHeight="1">
      <c r="A498" s="179"/>
    </row>
    <row r="499" spans="1:1" s="180" customFormat="1" ht="12" hidden="1" customHeight="1">
      <c r="A499" s="179"/>
    </row>
    <row r="500" spans="1:1" s="180" customFormat="1" ht="12" hidden="1" customHeight="1">
      <c r="A500" s="179"/>
    </row>
    <row r="501" spans="1:1" s="180" customFormat="1" ht="12" hidden="1" customHeight="1">
      <c r="A501" s="179"/>
    </row>
    <row r="502" spans="1:1" s="180" customFormat="1" ht="12" hidden="1" customHeight="1">
      <c r="A502" s="179"/>
    </row>
    <row r="503" spans="1:1" s="180" customFormat="1" ht="12" hidden="1" customHeight="1">
      <c r="A503" s="179"/>
    </row>
    <row r="504" spans="1:1" s="180" customFormat="1" ht="12" hidden="1" customHeight="1">
      <c r="A504" s="179"/>
    </row>
    <row r="505" spans="1:1" s="180" customFormat="1" ht="12" hidden="1" customHeight="1">
      <c r="A505" s="179"/>
    </row>
    <row r="506" spans="1:1" s="180" customFormat="1" ht="12" hidden="1" customHeight="1">
      <c r="A506" s="179"/>
    </row>
    <row r="507" spans="1:1" s="180" customFormat="1" ht="12" hidden="1" customHeight="1">
      <c r="A507" s="179"/>
    </row>
    <row r="508" spans="1:1" s="180" customFormat="1" ht="12" hidden="1" customHeight="1">
      <c r="A508" s="179"/>
    </row>
    <row r="509" spans="1:1" s="180" customFormat="1" ht="12" hidden="1" customHeight="1">
      <c r="A509" s="179"/>
    </row>
    <row r="510" spans="1:1" s="180" customFormat="1" ht="12" hidden="1" customHeight="1">
      <c r="A510" s="179"/>
    </row>
    <row r="511" spans="1:1" s="180" customFormat="1" ht="12" hidden="1" customHeight="1">
      <c r="A511" s="179"/>
    </row>
    <row r="512" spans="1:1" s="180" customFormat="1" ht="12" hidden="1" customHeight="1">
      <c r="A512" s="179"/>
    </row>
    <row r="513" spans="1:1" s="180" customFormat="1" ht="12" hidden="1" customHeight="1">
      <c r="A513" s="179"/>
    </row>
    <row r="514" spans="1:1" s="180" customFormat="1" ht="12" hidden="1" customHeight="1">
      <c r="A514" s="179"/>
    </row>
    <row r="515" spans="1:1" s="180" customFormat="1" ht="12" hidden="1" customHeight="1">
      <c r="A515" s="179"/>
    </row>
    <row r="516" spans="1:1" s="180" customFormat="1" ht="12" hidden="1" customHeight="1">
      <c r="A516" s="179"/>
    </row>
    <row r="517" spans="1:1" s="180" customFormat="1" ht="12" hidden="1" customHeight="1">
      <c r="A517" s="179"/>
    </row>
    <row r="518" spans="1:1" s="180" customFormat="1" ht="12" hidden="1" customHeight="1">
      <c r="A518" s="179"/>
    </row>
    <row r="519" spans="1:1" s="180" customFormat="1" ht="12" hidden="1" customHeight="1">
      <c r="A519" s="179"/>
    </row>
    <row r="520" spans="1:1" s="180" customFormat="1" ht="12" hidden="1" customHeight="1">
      <c r="A520" s="179"/>
    </row>
    <row r="521" spans="1:1" s="180" customFormat="1" ht="12" hidden="1" customHeight="1">
      <c r="A521" s="179"/>
    </row>
    <row r="522" spans="1:1" s="180" customFormat="1" ht="12" hidden="1" customHeight="1">
      <c r="A522" s="179"/>
    </row>
    <row r="523" spans="1:1" s="180" customFormat="1" ht="12" hidden="1" customHeight="1">
      <c r="A523" s="179"/>
    </row>
    <row r="524" spans="1:1" s="180" customFormat="1" ht="12" hidden="1" customHeight="1">
      <c r="A524" s="179"/>
    </row>
    <row r="525" spans="1:1" s="180" customFormat="1" ht="12" hidden="1" customHeight="1">
      <c r="A525" s="179"/>
    </row>
    <row r="526" spans="1:1" s="180" customFormat="1" ht="12" hidden="1" customHeight="1">
      <c r="A526" s="179"/>
    </row>
    <row r="527" spans="1:1" s="180" customFormat="1" ht="12" hidden="1" customHeight="1">
      <c r="A527" s="179"/>
    </row>
    <row r="528" spans="1:1" s="180" customFormat="1" ht="12" hidden="1" customHeight="1">
      <c r="A528" s="179"/>
    </row>
    <row r="529" spans="1:1" s="180" customFormat="1" ht="12" hidden="1" customHeight="1">
      <c r="A529" s="179"/>
    </row>
    <row r="530" spans="1:1" s="180" customFormat="1" ht="12" hidden="1" customHeight="1">
      <c r="A530" s="179"/>
    </row>
    <row r="531" spans="1:1" s="180" customFormat="1" ht="12" hidden="1" customHeight="1">
      <c r="A531" s="179"/>
    </row>
    <row r="532" spans="1:1" s="180" customFormat="1" ht="12" hidden="1" customHeight="1">
      <c r="A532" s="179"/>
    </row>
    <row r="533" spans="1:1" s="180" customFormat="1" ht="12" hidden="1" customHeight="1">
      <c r="A533" s="179"/>
    </row>
    <row r="534" spans="1:1" s="180" customFormat="1" ht="12" hidden="1" customHeight="1">
      <c r="A534" s="179"/>
    </row>
    <row r="535" spans="1:1" s="180" customFormat="1" ht="12" hidden="1" customHeight="1">
      <c r="A535" s="179"/>
    </row>
    <row r="536" spans="1:1" s="180" customFormat="1" ht="12" hidden="1" customHeight="1">
      <c r="A536" s="179"/>
    </row>
    <row r="537" spans="1:1" s="180" customFormat="1" ht="12" hidden="1" customHeight="1">
      <c r="A537" s="179"/>
    </row>
    <row r="538" spans="1:1" s="180" customFormat="1" ht="12" hidden="1" customHeight="1">
      <c r="A538" s="179"/>
    </row>
    <row r="539" spans="1:1" s="180" customFormat="1" ht="12" hidden="1" customHeight="1">
      <c r="A539" s="179"/>
    </row>
    <row r="540" spans="1:1" s="180" customFormat="1" ht="12" hidden="1" customHeight="1">
      <c r="A540" s="179"/>
    </row>
    <row r="541" spans="1:1" s="180" customFormat="1" ht="12" hidden="1" customHeight="1">
      <c r="A541" s="179"/>
    </row>
    <row r="542" spans="1:1" s="180" customFormat="1" ht="12" hidden="1" customHeight="1">
      <c r="A542" s="179"/>
    </row>
    <row r="543" spans="1:1" s="180" customFormat="1" ht="12" hidden="1" customHeight="1">
      <c r="A543" s="179"/>
    </row>
    <row r="544" spans="1:1" s="180" customFormat="1" ht="12" hidden="1" customHeight="1">
      <c r="A544" s="179"/>
    </row>
    <row r="545" spans="1:1" s="180" customFormat="1" ht="12" hidden="1" customHeight="1">
      <c r="A545" s="179"/>
    </row>
    <row r="546" spans="1:1" s="180" customFormat="1" ht="12" hidden="1" customHeight="1">
      <c r="A546" s="179"/>
    </row>
    <row r="547" spans="1:1" s="180" customFormat="1" ht="12" hidden="1" customHeight="1">
      <c r="A547" s="179"/>
    </row>
    <row r="548" spans="1:1" s="180" customFormat="1" ht="12" hidden="1" customHeight="1">
      <c r="A548" s="179"/>
    </row>
    <row r="549" spans="1:1" s="180" customFormat="1" ht="12" hidden="1" customHeight="1">
      <c r="A549" s="179"/>
    </row>
    <row r="550" spans="1:1" s="180" customFormat="1" ht="12" hidden="1" customHeight="1">
      <c r="A550" s="179"/>
    </row>
    <row r="551" spans="1:1" s="180" customFormat="1" ht="12" hidden="1" customHeight="1">
      <c r="A551" s="179"/>
    </row>
    <row r="552" spans="1:1" s="180" customFormat="1" ht="12" hidden="1" customHeight="1">
      <c r="A552" s="179"/>
    </row>
    <row r="553" spans="1:1" s="180" customFormat="1" ht="12" hidden="1" customHeight="1">
      <c r="A553" s="179"/>
    </row>
    <row r="554" spans="1:1" s="180" customFormat="1" ht="12" hidden="1" customHeight="1">
      <c r="A554" s="179"/>
    </row>
    <row r="555" spans="1:1" s="180" customFormat="1" ht="12" hidden="1" customHeight="1">
      <c r="A555" s="179"/>
    </row>
    <row r="556" spans="1:1" s="180" customFormat="1" ht="12" hidden="1" customHeight="1">
      <c r="A556" s="179"/>
    </row>
    <row r="557" spans="1:1" s="180" customFormat="1" ht="12" hidden="1" customHeight="1">
      <c r="A557" s="179"/>
    </row>
    <row r="558" spans="1:1" s="180" customFormat="1" ht="12" hidden="1" customHeight="1">
      <c r="A558" s="179"/>
    </row>
    <row r="559" spans="1:1" s="180" customFormat="1" ht="12" hidden="1" customHeight="1">
      <c r="A559" s="179"/>
    </row>
    <row r="560" spans="1:1" s="180" customFormat="1" ht="12" hidden="1" customHeight="1">
      <c r="A560" s="179"/>
    </row>
    <row r="561" spans="1:1" s="180" customFormat="1" ht="12" hidden="1" customHeight="1">
      <c r="A561" s="179"/>
    </row>
    <row r="562" spans="1:1" s="180" customFormat="1" ht="12" hidden="1" customHeight="1">
      <c r="A562" s="179"/>
    </row>
    <row r="563" spans="1:1" s="180" customFormat="1" ht="12" hidden="1" customHeight="1">
      <c r="A563" s="179"/>
    </row>
    <row r="564" spans="1:1" s="180" customFormat="1" ht="12" hidden="1" customHeight="1">
      <c r="A564" s="179"/>
    </row>
    <row r="565" spans="1:1" s="180" customFormat="1" ht="12" hidden="1" customHeight="1">
      <c r="A565" s="179"/>
    </row>
    <row r="566" spans="1:1" s="180" customFormat="1" ht="12" hidden="1" customHeight="1">
      <c r="A566" s="179"/>
    </row>
    <row r="567" spans="1:1" s="180" customFormat="1" ht="12" hidden="1" customHeight="1">
      <c r="A567" s="179"/>
    </row>
    <row r="568" spans="1:1" s="180" customFormat="1" ht="12" hidden="1" customHeight="1">
      <c r="A568" s="179"/>
    </row>
    <row r="569" spans="1:1" s="180" customFormat="1" ht="12" hidden="1" customHeight="1">
      <c r="A569" s="179"/>
    </row>
    <row r="570" spans="1:1" s="180" customFormat="1" ht="12" hidden="1" customHeight="1">
      <c r="A570" s="179"/>
    </row>
    <row r="571" spans="1:1" s="180" customFormat="1" ht="12" hidden="1" customHeight="1">
      <c r="A571" s="179"/>
    </row>
    <row r="572" spans="1:1" s="180" customFormat="1" ht="12" hidden="1" customHeight="1">
      <c r="A572" s="179"/>
    </row>
    <row r="573" spans="1:1" s="180" customFormat="1" ht="12" hidden="1" customHeight="1">
      <c r="A573" s="179"/>
    </row>
    <row r="574" spans="1:1" s="180" customFormat="1" ht="12" hidden="1" customHeight="1">
      <c r="A574" s="179"/>
    </row>
    <row r="575" spans="1:1" s="180" customFormat="1" ht="12" hidden="1" customHeight="1">
      <c r="A575" s="179"/>
    </row>
    <row r="576" spans="1:1" s="180" customFormat="1" ht="12" hidden="1" customHeight="1">
      <c r="A576" s="179"/>
    </row>
    <row r="577" spans="1:1" s="180" customFormat="1" ht="12" hidden="1" customHeight="1">
      <c r="A577" s="179"/>
    </row>
    <row r="578" spans="1:1" s="180" customFormat="1" ht="12" hidden="1" customHeight="1">
      <c r="A578" s="179"/>
    </row>
    <row r="579" spans="1:1" s="180" customFormat="1" ht="12" hidden="1" customHeight="1">
      <c r="A579" s="179"/>
    </row>
    <row r="580" spans="1:1" s="180" customFormat="1" ht="12" hidden="1" customHeight="1">
      <c r="A580" s="179"/>
    </row>
    <row r="581" spans="1:1" s="180" customFormat="1" ht="12" hidden="1" customHeight="1">
      <c r="A581" s="179"/>
    </row>
    <row r="582" spans="1:1" s="180" customFormat="1" ht="12" hidden="1" customHeight="1">
      <c r="A582" s="179"/>
    </row>
    <row r="583" spans="1:1" s="180" customFormat="1" ht="12" hidden="1" customHeight="1">
      <c r="A583" s="179"/>
    </row>
    <row r="584" spans="1:1" s="180" customFormat="1" ht="12" hidden="1" customHeight="1">
      <c r="A584" s="179"/>
    </row>
    <row r="585" spans="1:1" s="180" customFormat="1" ht="12" hidden="1" customHeight="1">
      <c r="A585" s="179"/>
    </row>
    <row r="586" spans="1:1" s="180" customFormat="1" ht="12" hidden="1" customHeight="1">
      <c r="A586" s="179"/>
    </row>
    <row r="587" spans="1:1" s="180" customFormat="1" ht="12" hidden="1" customHeight="1">
      <c r="A587" s="179"/>
    </row>
    <row r="588" spans="1:1" s="180" customFormat="1" ht="12" hidden="1" customHeight="1">
      <c r="A588" s="179"/>
    </row>
    <row r="589" spans="1:1" s="180" customFormat="1" ht="12" hidden="1" customHeight="1">
      <c r="A589" s="179"/>
    </row>
    <row r="590" spans="1:1" s="180" customFormat="1" ht="12" hidden="1" customHeight="1">
      <c r="A590" s="179"/>
    </row>
    <row r="591" spans="1:1" s="180" customFormat="1" ht="12" hidden="1" customHeight="1">
      <c r="A591" s="179"/>
    </row>
    <row r="592" spans="1:1" s="180" customFormat="1" ht="12" hidden="1" customHeight="1">
      <c r="A592" s="179"/>
    </row>
    <row r="593" spans="1:1" s="180" customFormat="1" ht="12" hidden="1" customHeight="1">
      <c r="A593" s="179"/>
    </row>
    <row r="594" spans="1:1" s="180" customFormat="1" ht="12" hidden="1" customHeight="1">
      <c r="A594" s="179"/>
    </row>
    <row r="595" spans="1:1" s="180" customFormat="1" ht="12" hidden="1" customHeight="1">
      <c r="A595" s="179"/>
    </row>
    <row r="596" spans="1:1" s="180" customFormat="1" ht="12" hidden="1" customHeight="1">
      <c r="A596" s="179"/>
    </row>
    <row r="597" spans="1:1" s="180" customFormat="1" ht="12" hidden="1" customHeight="1">
      <c r="A597" s="179"/>
    </row>
    <row r="598" spans="1:1" s="180" customFormat="1" ht="12" hidden="1" customHeight="1">
      <c r="A598" s="179"/>
    </row>
    <row r="599" spans="1:1" s="180" customFormat="1" ht="12" hidden="1" customHeight="1">
      <c r="A599" s="179"/>
    </row>
    <row r="600" spans="1:1" s="180" customFormat="1" ht="12" hidden="1" customHeight="1">
      <c r="A600" s="179"/>
    </row>
    <row r="601" spans="1:1" s="180" customFormat="1" ht="12" hidden="1" customHeight="1">
      <c r="A601" s="179"/>
    </row>
    <row r="602" spans="1:1" s="180" customFormat="1" ht="12" hidden="1" customHeight="1">
      <c r="A602" s="179"/>
    </row>
    <row r="603" spans="1:1" s="180" customFormat="1" ht="12" hidden="1" customHeight="1">
      <c r="A603" s="179"/>
    </row>
    <row r="604" spans="1:1" s="180" customFormat="1" ht="12" hidden="1" customHeight="1">
      <c r="A604" s="179"/>
    </row>
    <row r="605" spans="1:1" s="180" customFormat="1" ht="12" hidden="1" customHeight="1">
      <c r="A605" s="179"/>
    </row>
    <row r="606" spans="1:1" s="180" customFormat="1" ht="12" hidden="1" customHeight="1">
      <c r="A606" s="179"/>
    </row>
    <row r="607" spans="1:1" s="180" customFormat="1" ht="12" hidden="1" customHeight="1">
      <c r="A607" s="179"/>
    </row>
    <row r="608" spans="1:1" s="180" customFormat="1" ht="12" hidden="1" customHeight="1">
      <c r="A608" s="179"/>
    </row>
    <row r="609" spans="1:1" s="180" customFormat="1" ht="12" hidden="1" customHeight="1">
      <c r="A609" s="179"/>
    </row>
    <row r="610" spans="1:1" s="180" customFormat="1" ht="12" hidden="1" customHeight="1">
      <c r="A610" s="179"/>
    </row>
    <row r="611" spans="1:1" s="180" customFormat="1" ht="12" hidden="1" customHeight="1">
      <c r="A611" s="179"/>
    </row>
    <row r="612" spans="1:1" s="180" customFormat="1" ht="12" hidden="1" customHeight="1">
      <c r="A612" s="179"/>
    </row>
    <row r="613" spans="1:1" s="180" customFormat="1" ht="12" hidden="1" customHeight="1">
      <c r="A613" s="179"/>
    </row>
    <row r="614" spans="1:1" s="180" customFormat="1" ht="12" hidden="1" customHeight="1">
      <c r="A614" s="179"/>
    </row>
    <row r="615" spans="1:1" s="180" customFormat="1" ht="12" hidden="1" customHeight="1">
      <c r="A615" s="179"/>
    </row>
    <row r="616" spans="1:1" s="180" customFormat="1" ht="12" hidden="1" customHeight="1">
      <c r="A616" s="179"/>
    </row>
    <row r="617" spans="1:1" s="180" customFormat="1" ht="12" hidden="1" customHeight="1">
      <c r="A617" s="179"/>
    </row>
    <row r="618" spans="1:1" s="180" customFormat="1" ht="12" hidden="1" customHeight="1">
      <c r="A618" s="179"/>
    </row>
    <row r="619" spans="1:1" s="180" customFormat="1" ht="12" hidden="1" customHeight="1">
      <c r="A619" s="179"/>
    </row>
    <row r="620" spans="1:1" s="180" customFormat="1" ht="12" hidden="1" customHeight="1">
      <c r="A620" s="179"/>
    </row>
    <row r="621" spans="1:1" s="180" customFormat="1" ht="12" hidden="1" customHeight="1">
      <c r="A621" s="179"/>
    </row>
    <row r="622" spans="1:1" s="180" customFormat="1" ht="12" hidden="1" customHeight="1">
      <c r="A622" s="179"/>
    </row>
    <row r="623" spans="1:1" s="180" customFormat="1" ht="12" hidden="1" customHeight="1">
      <c r="A623" s="179"/>
    </row>
    <row r="624" spans="1:1" s="180" customFormat="1" ht="12" hidden="1" customHeight="1">
      <c r="A624" s="179"/>
    </row>
    <row r="625" spans="1:1" s="180" customFormat="1" ht="12" hidden="1" customHeight="1">
      <c r="A625" s="179"/>
    </row>
    <row r="626" spans="1:1" s="180" customFormat="1" ht="12" hidden="1" customHeight="1">
      <c r="A626" s="179"/>
    </row>
    <row r="627" spans="1:1" s="180" customFormat="1" ht="12" hidden="1" customHeight="1">
      <c r="A627" s="179"/>
    </row>
    <row r="628" spans="1:1" s="180" customFormat="1" ht="12" hidden="1" customHeight="1">
      <c r="A628" s="179"/>
    </row>
    <row r="629" spans="1:1" s="180" customFormat="1" ht="12" hidden="1" customHeight="1">
      <c r="A629" s="179"/>
    </row>
    <row r="630" spans="1:1" s="180" customFormat="1" ht="12" hidden="1" customHeight="1">
      <c r="A630" s="179"/>
    </row>
    <row r="631" spans="1:1" s="180" customFormat="1" ht="12" hidden="1" customHeight="1">
      <c r="A631" s="179"/>
    </row>
    <row r="632" spans="1:1" s="180" customFormat="1" ht="12" hidden="1" customHeight="1">
      <c r="A632" s="179"/>
    </row>
    <row r="633" spans="1:1" s="180" customFormat="1" ht="12" hidden="1" customHeight="1">
      <c r="A633" s="179"/>
    </row>
    <row r="634" spans="1:1" s="180" customFormat="1" ht="12" hidden="1" customHeight="1">
      <c r="A634" s="179"/>
    </row>
    <row r="635" spans="1:1" s="180" customFormat="1" ht="12" hidden="1" customHeight="1">
      <c r="A635" s="179"/>
    </row>
    <row r="636" spans="1:1" s="180" customFormat="1" ht="12" hidden="1" customHeight="1">
      <c r="A636" s="179"/>
    </row>
    <row r="637" spans="1:1" s="180" customFormat="1" ht="12" hidden="1" customHeight="1">
      <c r="A637" s="179"/>
    </row>
    <row r="638" spans="1:1" s="180" customFormat="1" ht="12" hidden="1" customHeight="1">
      <c r="A638" s="179"/>
    </row>
    <row r="639" spans="1:1" s="180" customFormat="1" ht="12" hidden="1" customHeight="1">
      <c r="A639" s="179"/>
    </row>
    <row r="640" spans="1:1" s="180" customFormat="1" ht="12" hidden="1" customHeight="1">
      <c r="A640" s="179"/>
    </row>
    <row r="641" spans="1:1" s="180" customFormat="1" ht="12" hidden="1" customHeight="1">
      <c r="A641" s="179"/>
    </row>
    <row r="642" spans="1:1" s="180" customFormat="1" ht="12" hidden="1" customHeight="1">
      <c r="A642" s="179"/>
    </row>
    <row r="643" spans="1:1" s="180" customFormat="1" ht="12" hidden="1" customHeight="1">
      <c r="A643" s="179"/>
    </row>
    <row r="644" spans="1:1" s="180" customFormat="1" ht="12" hidden="1" customHeight="1">
      <c r="A644" s="179"/>
    </row>
    <row r="645" spans="1:1" s="180" customFormat="1" ht="12" hidden="1" customHeight="1">
      <c r="A645" s="179"/>
    </row>
    <row r="646" spans="1:1" s="180" customFormat="1" ht="12" hidden="1" customHeight="1">
      <c r="A646" s="179"/>
    </row>
    <row r="647" spans="1:1" s="180" customFormat="1" ht="12" hidden="1" customHeight="1">
      <c r="A647" s="179"/>
    </row>
    <row r="648" spans="1:1" s="180" customFormat="1" ht="12" hidden="1" customHeight="1">
      <c r="A648" s="179"/>
    </row>
    <row r="649" spans="1:1" s="180" customFormat="1" ht="12" hidden="1" customHeight="1">
      <c r="A649" s="179"/>
    </row>
    <row r="650" spans="1:1" s="180" customFormat="1" ht="12" hidden="1" customHeight="1">
      <c r="A650" s="179"/>
    </row>
    <row r="651" spans="1:1" s="180" customFormat="1" ht="12" hidden="1" customHeight="1">
      <c r="A651" s="179"/>
    </row>
    <row r="652" spans="1:1" s="180" customFormat="1" ht="12" hidden="1" customHeight="1">
      <c r="A652" s="179"/>
    </row>
    <row r="653" spans="1:1" s="180" customFormat="1" ht="12" hidden="1" customHeight="1">
      <c r="A653" s="179"/>
    </row>
    <row r="654" spans="1:1" s="180" customFormat="1" ht="12" hidden="1" customHeight="1">
      <c r="A654" s="179"/>
    </row>
    <row r="655" spans="1:1" s="180" customFormat="1" ht="12" hidden="1" customHeight="1">
      <c r="A655" s="179"/>
    </row>
    <row r="656" spans="1:1" s="180" customFormat="1" ht="12" hidden="1" customHeight="1">
      <c r="A656" s="179"/>
    </row>
    <row r="657" spans="1:1" s="180" customFormat="1" ht="12" hidden="1" customHeight="1">
      <c r="A657" s="179"/>
    </row>
    <row r="658" spans="1:1" s="180" customFormat="1" ht="12" hidden="1" customHeight="1">
      <c r="A658" s="179"/>
    </row>
    <row r="659" spans="1:1" s="180" customFormat="1" ht="12" hidden="1" customHeight="1">
      <c r="A659" s="179"/>
    </row>
    <row r="660" spans="1:1" s="180" customFormat="1" ht="12" hidden="1" customHeight="1">
      <c r="A660" s="179"/>
    </row>
    <row r="661" spans="1:1" s="180" customFormat="1" ht="12" hidden="1" customHeight="1">
      <c r="A661" s="179"/>
    </row>
    <row r="662" spans="1:1" s="180" customFormat="1" ht="12" hidden="1" customHeight="1">
      <c r="A662" s="179"/>
    </row>
    <row r="663" spans="1:1" s="180" customFormat="1" ht="12" hidden="1" customHeight="1">
      <c r="A663" s="179"/>
    </row>
    <row r="664" spans="1:1" s="180" customFormat="1" ht="12" hidden="1" customHeight="1">
      <c r="A664" s="179"/>
    </row>
    <row r="665" spans="1:1" s="180" customFormat="1" ht="12" hidden="1" customHeight="1">
      <c r="A665" s="179"/>
    </row>
    <row r="666" spans="1:1" s="180" customFormat="1" ht="12" hidden="1" customHeight="1">
      <c r="A666" s="179"/>
    </row>
    <row r="667" spans="1:1" s="180" customFormat="1" ht="12" hidden="1" customHeight="1">
      <c r="A667" s="179"/>
    </row>
    <row r="668" spans="1:1" s="180" customFormat="1" ht="12" hidden="1" customHeight="1">
      <c r="A668" s="179"/>
    </row>
    <row r="669" spans="1:1" s="180" customFormat="1" ht="12" hidden="1" customHeight="1">
      <c r="A669" s="179"/>
    </row>
    <row r="670" spans="1:1" s="180" customFormat="1" ht="12" hidden="1" customHeight="1">
      <c r="A670" s="179"/>
    </row>
    <row r="671" spans="1:1" s="180" customFormat="1" ht="12" hidden="1" customHeight="1">
      <c r="A671" s="179"/>
    </row>
    <row r="672" spans="1:1" s="180" customFormat="1" ht="12" hidden="1" customHeight="1">
      <c r="A672" s="179"/>
    </row>
    <row r="673" spans="1:1" s="180" customFormat="1" ht="12" hidden="1" customHeight="1">
      <c r="A673" s="179"/>
    </row>
    <row r="674" spans="1:1" s="180" customFormat="1" ht="12" hidden="1" customHeight="1">
      <c r="A674" s="179"/>
    </row>
    <row r="675" spans="1:1" s="180" customFormat="1" ht="12" hidden="1" customHeight="1">
      <c r="A675" s="179"/>
    </row>
    <row r="676" spans="1:1" s="180" customFormat="1" ht="12" hidden="1" customHeight="1">
      <c r="A676" s="179"/>
    </row>
    <row r="677" spans="1:1" s="180" customFormat="1" ht="12" hidden="1" customHeight="1">
      <c r="A677" s="179"/>
    </row>
    <row r="678" spans="1:1" s="180" customFormat="1" ht="12" hidden="1" customHeight="1">
      <c r="A678" s="179"/>
    </row>
    <row r="679" spans="1:1" s="180" customFormat="1" ht="12" hidden="1" customHeight="1">
      <c r="A679" s="179"/>
    </row>
    <row r="680" spans="1:1" s="180" customFormat="1" ht="12" hidden="1" customHeight="1">
      <c r="A680" s="179"/>
    </row>
    <row r="681" spans="1:1" s="180" customFormat="1" ht="12" hidden="1" customHeight="1">
      <c r="A681" s="179"/>
    </row>
    <row r="682" spans="1:1" s="180" customFormat="1" ht="12" hidden="1" customHeight="1">
      <c r="A682" s="179"/>
    </row>
    <row r="683" spans="1:1" s="180" customFormat="1" ht="12" hidden="1" customHeight="1">
      <c r="A683" s="179"/>
    </row>
    <row r="684" spans="1:1" s="180" customFormat="1" ht="12" hidden="1" customHeight="1">
      <c r="A684" s="179"/>
    </row>
    <row r="685" spans="1:1" s="180" customFormat="1" ht="12" hidden="1" customHeight="1">
      <c r="A685" s="179"/>
    </row>
    <row r="686" spans="1:1" s="180" customFormat="1" ht="12" hidden="1" customHeight="1">
      <c r="A686" s="179"/>
    </row>
    <row r="687" spans="1:1" s="180" customFormat="1" ht="12" hidden="1" customHeight="1">
      <c r="A687" s="179"/>
    </row>
    <row r="688" spans="1:1" s="180" customFormat="1" ht="12" hidden="1" customHeight="1">
      <c r="A688" s="179"/>
    </row>
    <row r="689" spans="1:1" s="180" customFormat="1" ht="12" hidden="1" customHeight="1">
      <c r="A689" s="179"/>
    </row>
    <row r="690" spans="1:1" s="180" customFormat="1" ht="12" hidden="1" customHeight="1">
      <c r="A690" s="179"/>
    </row>
    <row r="691" spans="1:1" s="180" customFormat="1" ht="12" hidden="1" customHeight="1">
      <c r="A691" s="179"/>
    </row>
    <row r="692" spans="1:1" s="180" customFormat="1" ht="12" hidden="1" customHeight="1">
      <c r="A692" s="179"/>
    </row>
    <row r="693" spans="1:1" s="180" customFormat="1" ht="12" hidden="1" customHeight="1">
      <c r="A693" s="179"/>
    </row>
    <row r="694" spans="1:1" s="180" customFormat="1" ht="12" hidden="1" customHeight="1">
      <c r="A694" s="179"/>
    </row>
    <row r="695" spans="1:1" s="180" customFormat="1" ht="12" hidden="1" customHeight="1">
      <c r="A695" s="179"/>
    </row>
    <row r="696" spans="1:1" s="180" customFormat="1" ht="12" hidden="1" customHeight="1">
      <c r="A696" s="179"/>
    </row>
    <row r="697" spans="1:1" s="180" customFormat="1" ht="12" hidden="1" customHeight="1">
      <c r="A697" s="179"/>
    </row>
    <row r="698" spans="1:1" s="180" customFormat="1" ht="12" hidden="1" customHeight="1">
      <c r="A698" s="179"/>
    </row>
    <row r="699" spans="1:1" s="180" customFormat="1" ht="12" hidden="1" customHeight="1">
      <c r="A699" s="179"/>
    </row>
    <row r="700" spans="1:1" s="180" customFormat="1" ht="12" hidden="1" customHeight="1">
      <c r="A700" s="179"/>
    </row>
    <row r="701" spans="1:1" s="180" customFormat="1" ht="12" hidden="1" customHeight="1">
      <c r="A701" s="179"/>
    </row>
    <row r="702" spans="1:1" s="180" customFormat="1" ht="12" hidden="1" customHeight="1">
      <c r="A702" s="179"/>
    </row>
    <row r="703" spans="1:1" s="180" customFormat="1" ht="12" hidden="1" customHeight="1">
      <c r="A703" s="179"/>
    </row>
    <row r="704" spans="1:1" s="180" customFormat="1" ht="12" hidden="1" customHeight="1">
      <c r="A704" s="179"/>
    </row>
    <row r="705" spans="1:1" s="180" customFormat="1" ht="12" hidden="1" customHeight="1">
      <c r="A705" s="179"/>
    </row>
    <row r="706" spans="1:1" s="180" customFormat="1" ht="12" hidden="1" customHeight="1">
      <c r="A706" s="179"/>
    </row>
    <row r="707" spans="1:1" s="180" customFormat="1" ht="12" hidden="1" customHeight="1">
      <c r="A707" s="179"/>
    </row>
    <row r="708" spans="1:1" s="180" customFormat="1" ht="12" hidden="1" customHeight="1">
      <c r="A708" s="179"/>
    </row>
    <row r="709" spans="1:1" s="180" customFormat="1" ht="12" hidden="1" customHeight="1">
      <c r="A709" s="179"/>
    </row>
    <row r="710" spans="1:1" s="180" customFormat="1" ht="12" hidden="1" customHeight="1">
      <c r="A710" s="179"/>
    </row>
    <row r="711" spans="1:1" s="180" customFormat="1" ht="12" hidden="1" customHeight="1">
      <c r="A711" s="179"/>
    </row>
    <row r="712" spans="1:1" s="180" customFormat="1" ht="12" hidden="1" customHeight="1">
      <c r="A712" s="179"/>
    </row>
    <row r="713" spans="1:1" s="180" customFormat="1" ht="12" hidden="1" customHeight="1">
      <c r="A713" s="179"/>
    </row>
    <row r="714" spans="1:1" s="180" customFormat="1" ht="12" hidden="1" customHeight="1">
      <c r="A714" s="179"/>
    </row>
    <row r="715" spans="1:1" s="180" customFormat="1" ht="12" hidden="1" customHeight="1">
      <c r="A715" s="179"/>
    </row>
    <row r="716" spans="1:1" s="180" customFormat="1" ht="12" hidden="1" customHeight="1">
      <c r="A716" s="179"/>
    </row>
    <row r="717" spans="1:1" s="180" customFormat="1" ht="12" hidden="1" customHeight="1">
      <c r="A717" s="179"/>
    </row>
    <row r="718" spans="1:1" s="180" customFormat="1" ht="12" hidden="1" customHeight="1">
      <c r="A718" s="179"/>
    </row>
    <row r="719" spans="1:1" s="180" customFormat="1" ht="12" hidden="1" customHeight="1">
      <c r="A719" s="179"/>
    </row>
    <row r="720" spans="1:1" s="180" customFormat="1" ht="12" hidden="1" customHeight="1">
      <c r="A720" s="179"/>
    </row>
    <row r="721" spans="1:1" s="180" customFormat="1" ht="12" hidden="1" customHeight="1">
      <c r="A721" s="179"/>
    </row>
    <row r="722" spans="1:1" s="180" customFormat="1" ht="12" hidden="1" customHeight="1">
      <c r="A722" s="179"/>
    </row>
    <row r="723" spans="1:1" s="180" customFormat="1" ht="12" hidden="1" customHeight="1">
      <c r="A723" s="179"/>
    </row>
    <row r="724" spans="1:1" s="180" customFormat="1" ht="12" hidden="1" customHeight="1">
      <c r="A724" s="179"/>
    </row>
    <row r="725" spans="1:1" s="180" customFormat="1" ht="12" hidden="1" customHeight="1">
      <c r="A725" s="179"/>
    </row>
    <row r="726" spans="1:1" s="180" customFormat="1" ht="12" hidden="1" customHeight="1">
      <c r="A726" s="179"/>
    </row>
    <row r="727" spans="1:1" s="180" customFormat="1" ht="12" hidden="1" customHeight="1">
      <c r="A727" s="179"/>
    </row>
    <row r="728" spans="1:1" s="180" customFormat="1" ht="12" hidden="1" customHeight="1">
      <c r="A728" s="179"/>
    </row>
    <row r="729" spans="1:1" s="180" customFormat="1" ht="12" hidden="1" customHeight="1">
      <c r="A729" s="179"/>
    </row>
    <row r="730" spans="1:1" s="180" customFormat="1" ht="12" hidden="1" customHeight="1">
      <c r="A730" s="179"/>
    </row>
    <row r="731" spans="1:1" s="180" customFormat="1" ht="12" hidden="1" customHeight="1">
      <c r="A731" s="179"/>
    </row>
    <row r="732" spans="1:1" s="180" customFormat="1" ht="12" hidden="1" customHeight="1">
      <c r="A732" s="179"/>
    </row>
    <row r="733" spans="1:1" s="180" customFormat="1" ht="12" hidden="1" customHeight="1">
      <c r="A733" s="179"/>
    </row>
    <row r="734" spans="1:1" s="180" customFormat="1" ht="12" hidden="1" customHeight="1">
      <c r="A734" s="179"/>
    </row>
    <row r="735" spans="1:1" s="180" customFormat="1" ht="12" hidden="1" customHeight="1">
      <c r="A735" s="179"/>
    </row>
    <row r="736" spans="1:1" s="180" customFormat="1" ht="12" hidden="1" customHeight="1">
      <c r="A736" s="179"/>
    </row>
    <row r="737" spans="1:1" s="180" customFormat="1" ht="12" hidden="1" customHeight="1">
      <c r="A737" s="179"/>
    </row>
    <row r="738" spans="1:1" s="180" customFormat="1" ht="12" hidden="1" customHeight="1">
      <c r="A738" s="179"/>
    </row>
    <row r="739" spans="1:1" s="180" customFormat="1" ht="12" hidden="1" customHeight="1">
      <c r="A739" s="179"/>
    </row>
    <row r="740" spans="1:1" s="180" customFormat="1" ht="12" hidden="1" customHeight="1">
      <c r="A740" s="179"/>
    </row>
    <row r="741" spans="1:1" s="180" customFormat="1" ht="12" hidden="1" customHeight="1">
      <c r="A741" s="179"/>
    </row>
    <row r="742" spans="1:1" s="180" customFormat="1" ht="12" hidden="1" customHeight="1">
      <c r="A742" s="179"/>
    </row>
    <row r="743" spans="1:1" s="180" customFormat="1" ht="12" hidden="1" customHeight="1">
      <c r="A743" s="179"/>
    </row>
    <row r="744" spans="1:1" s="180" customFormat="1" ht="12" hidden="1" customHeight="1">
      <c r="A744" s="179"/>
    </row>
    <row r="745" spans="1:1" s="180" customFormat="1" ht="12" hidden="1" customHeight="1">
      <c r="A745" s="179"/>
    </row>
    <row r="746" spans="1:1" s="180" customFormat="1" ht="12" hidden="1" customHeight="1">
      <c r="A746" s="179"/>
    </row>
    <row r="747" spans="1:1" s="180" customFormat="1" ht="12" hidden="1" customHeight="1">
      <c r="A747" s="179"/>
    </row>
    <row r="748" spans="1:1" s="180" customFormat="1" ht="12" hidden="1" customHeight="1">
      <c r="A748" s="179"/>
    </row>
    <row r="749" spans="1:1" s="180" customFormat="1" ht="12" hidden="1" customHeight="1">
      <c r="A749" s="179"/>
    </row>
    <row r="750" spans="1:1" s="180" customFormat="1" ht="12" hidden="1" customHeight="1">
      <c r="A750" s="179"/>
    </row>
    <row r="751" spans="1:1" s="180" customFormat="1" ht="12" hidden="1" customHeight="1">
      <c r="A751" s="179"/>
    </row>
    <row r="752" spans="1:1" s="180" customFormat="1" ht="12" hidden="1" customHeight="1">
      <c r="A752" s="179"/>
    </row>
    <row r="753" spans="1:1" s="180" customFormat="1" ht="12" hidden="1" customHeight="1">
      <c r="A753" s="179"/>
    </row>
    <row r="754" spans="1:1" s="180" customFormat="1" ht="12" hidden="1" customHeight="1">
      <c r="A754" s="179"/>
    </row>
    <row r="755" spans="1:1" s="180" customFormat="1" ht="12" hidden="1" customHeight="1">
      <c r="A755" s="179"/>
    </row>
    <row r="756" spans="1:1" s="180" customFormat="1" ht="12" hidden="1" customHeight="1">
      <c r="A756" s="179"/>
    </row>
    <row r="757" spans="1:1" s="180" customFormat="1" ht="12" hidden="1" customHeight="1">
      <c r="A757" s="179"/>
    </row>
    <row r="758" spans="1:1" s="180" customFormat="1" ht="12" hidden="1" customHeight="1">
      <c r="A758" s="179"/>
    </row>
    <row r="759" spans="1:1" s="180" customFormat="1" ht="12" hidden="1" customHeight="1">
      <c r="A759" s="179"/>
    </row>
    <row r="760" spans="1:1" s="180" customFormat="1" ht="12" hidden="1" customHeight="1">
      <c r="A760" s="179"/>
    </row>
    <row r="761" spans="1:1" s="180" customFormat="1" ht="12" hidden="1" customHeight="1">
      <c r="A761" s="179"/>
    </row>
    <row r="762" spans="1:1" s="180" customFormat="1" ht="12" hidden="1" customHeight="1">
      <c r="A762" s="179"/>
    </row>
    <row r="763" spans="1:1" s="180" customFormat="1" ht="12" hidden="1" customHeight="1">
      <c r="A763" s="179"/>
    </row>
    <row r="764" spans="1:1" s="180" customFormat="1" ht="12" hidden="1" customHeight="1">
      <c r="A764" s="179"/>
    </row>
    <row r="765" spans="1:1" s="180" customFormat="1" ht="12" hidden="1" customHeight="1">
      <c r="A765" s="179"/>
    </row>
    <row r="766" spans="1:1" s="180" customFormat="1" ht="12" hidden="1" customHeight="1">
      <c r="A766" s="179"/>
    </row>
    <row r="767" spans="1:1" s="180" customFormat="1" ht="12" hidden="1" customHeight="1">
      <c r="A767" s="179"/>
    </row>
    <row r="768" spans="1:1" s="180" customFormat="1" ht="12" hidden="1" customHeight="1">
      <c r="A768" s="179"/>
    </row>
    <row r="769" spans="1:1" s="180" customFormat="1" ht="12" hidden="1" customHeight="1">
      <c r="A769" s="179"/>
    </row>
    <row r="770" spans="1:1" s="180" customFormat="1" ht="12" hidden="1" customHeight="1">
      <c r="A770" s="179"/>
    </row>
    <row r="771" spans="1:1" s="180" customFormat="1" ht="12" hidden="1" customHeight="1">
      <c r="A771" s="179"/>
    </row>
    <row r="772" spans="1:1" s="180" customFormat="1" ht="12" hidden="1" customHeight="1">
      <c r="A772" s="179"/>
    </row>
    <row r="773" spans="1:1" s="180" customFormat="1" ht="12" hidden="1" customHeight="1">
      <c r="A773" s="179"/>
    </row>
    <row r="774" spans="1:1" s="180" customFormat="1" ht="12" hidden="1" customHeight="1">
      <c r="A774" s="179"/>
    </row>
    <row r="775" spans="1:1" s="180" customFormat="1" ht="12" hidden="1" customHeight="1">
      <c r="A775" s="179"/>
    </row>
    <row r="776" spans="1:1" s="180" customFormat="1" ht="12" hidden="1" customHeight="1">
      <c r="A776" s="179"/>
    </row>
    <row r="777" spans="1:1" s="180" customFormat="1" ht="12" hidden="1" customHeight="1">
      <c r="A777" s="179"/>
    </row>
    <row r="778" spans="1:1" s="180" customFormat="1" ht="12" hidden="1" customHeight="1">
      <c r="A778" s="179"/>
    </row>
    <row r="779" spans="1:1" s="180" customFormat="1" ht="12" hidden="1" customHeight="1">
      <c r="A779" s="179"/>
    </row>
    <row r="780" spans="1:1" s="180" customFormat="1" ht="12" hidden="1" customHeight="1">
      <c r="A780" s="179"/>
    </row>
    <row r="781" spans="1:1" s="180" customFormat="1" ht="12" hidden="1" customHeight="1">
      <c r="A781" s="179"/>
    </row>
    <row r="782" spans="1:1" s="180" customFormat="1" ht="12" hidden="1" customHeight="1">
      <c r="A782" s="179"/>
    </row>
    <row r="783" spans="1:1" s="180" customFormat="1" ht="12" hidden="1" customHeight="1">
      <c r="A783" s="179"/>
    </row>
    <row r="784" spans="1:1" s="180" customFormat="1" ht="12" hidden="1" customHeight="1">
      <c r="A784" s="179"/>
    </row>
    <row r="785" spans="1:1" s="180" customFormat="1" ht="12" hidden="1" customHeight="1">
      <c r="A785" s="179"/>
    </row>
    <row r="786" spans="1:1" s="180" customFormat="1" ht="12" hidden="1" customHeight="1">
      <c r="A786" s="179"/>
    </row>
    <row r="787" spans="1:1" s="180" customFormat="1" ht="12" hidden="1" customHeight="1">
      <c r="A787" s="179"/>
    </row>
    <row r="788" spans="1:1" s="180" customFormat="1" ht="12" hidden="1" customHeight="1">
      <c r="A788" s="179"/>
    </row>
    <row r="789" spans="1:1" s="180" customFormat="1" ht="12" hidden="1" customHeight="1">
      <c r="A789" s="179"/>
    </row>
    <row r="790" spans="1:1" s="180" customFormat="1" ht="12" hidden="1" customHeight="1">
      <c r="A790" s="179"/>
    </row>
    <row r="791" spans="1:1" s="180" customFormat="1" ht="12" hidden="1" customHeight="1">
      <c r="A791" s="179"/>
    </row>
    <row r="792" spans="1:1" s="180" customFormat="1" ht="12" hidden="1" customHeight="1">
      <c r="A792" s="179"/>
    </row>
    <row r="793" spans="1:1" s="180" customFormat="1" ht="12" hidden="1" customHeight="1">
      <c r="A793" s="179"/>
    </row>
    <row r="794" spans="1:1" s="180" customFormat="1" ht="12" hidden="1" customHeight="1">
      <c r="A794" s="179"/>
    </row>
    <row r="795" spans="1:1" s="180" customFormat="1" ht="12" hidden="1" customHeight="1">
      <c r="A795" s="179"/>
    </row>
    <row r="796" spans="1:1" s="180" customFormat="1" ht="12" hidden="1" customHeight="1">
      <c r="A796" s="179"/>
    </row>
    <row r="797" spans="1:1" s="180" customFormat="1" ht="12" hidden="1" customHeight="1">
      <c r="A797" s="179"/>
    </row>
    <row r="798" spans="1:1" s="180" customFormat="1" ht="12" hidden="1" customHeight="1">
      <c r="A798" s="179"/>
    </row>
    <row r="799" spans="1:1" s="180" customFormat="1" ht="12" hidden="1" customHeight="1">
      <c r="A799" s="179"/>
    </row>
    <row r="800" spans="1:1" s="180" customFormat="1" ht="12" hidden="1" customHeight="1">
      <c r="A800" s="179"/>
    </row>
    <row r="801" spans="1:1" s="180" customFormat="1" ht="12" hidden="1" customHeight="1">
      <c r="A801" s="179"/>
    </row>
    <row r="802" spans="1:1" s="180" customFormat="1" ht="12" hidden="1" customHeight="1">
      <c r="A802" s="179"/>
    </row>
    <row r="803" spans="1:1" s="180" customFormat="1" ht="12" hidden="1" customHeight="1">
      <c r="A803" s="179"/>
    </row>
    <row r="804" spans="1:1" s="180" customFormat="1" ht="12" hidden="1" customHeight="1">
      <c r="A804" s="179"/>
    </row>
    <row r="805" spans="1:1" s="180" customFormat="1" ht="12" hidden="1" customHeight="1">
      <c r="A805" s="179"/>
    </row>
    <row r="806" spans="1:1" s="180" customFormat="1" ht="12" hidden="1" customHeight="1">
      <c r="A806" s="179"/>
    </row>
    <row r="807" spans="1:1" s="180" customFormat="1" ht="12" hidden="1" customHeight="1">
      <c r="A807" s="179"/>
    </row>
    <row r="808" spans="1:1" s="180" customFormat="1" ht="12" hidden="1" customHeight="1">
      <c r="A808" s="179"/>
    </row>
    <row r="809" spans="1:1" s="180" customFormat="1" ht="12" hidden="1" customHeight="1">
      <c r="A809" s="179"/>
    </row>
    <row r="810" spans="1:1" s="180" customFormat="1" ht="12" hidden="1" customHeight="1">
      <c r="A810" s="179"/>
    </row>
    <row r="811" spans="1:1" s="180" customFormat="1" ht="12" hidden="1" customHeight="1">
      <c r="A811" s="179"/>
    </row>
    <row r="812" spans="1:1" s="180" customFormat="1" ht="12" hidden="1" customHeight="1">
      <c r="A812" s="179"/>
    </row>
    <row r="813" spans="1:1" s="180" customFormat="1" ht="12" hidden="1" customHeight="1">
      <c r="A813" s="179"/>
    </row>
    <row r="814" spans="1:1" s="180" customFormat="1" ht="12" hidden="1" customHeight="1">
      <c r="A814" s="179"/>
    </row>
    <row r="815" spans="1:1" s="180" customFormat="1" ht="12" hidden="1" customHeight="1">
      <c r="A815" s="179"/>
    </row>
    <row r="816" spans="1:1" s="180" customFormat="1" ht="12" hidden="1" customHeight="1">
      <c r="A816" s="179"/>
    </row>
    <row r="817" spans="1:1" s="180" customFormat="1" ht="12" hidden="1" customHeight="1">
      <c r="A817" s="179"/>
    </row>
    <row r="818" spans="1:1" s="180" customFormat="1" ht="12" hidden="1" customHeight="1">
      <c r="A818" s="179"/>
    </row>
    <row r="819" spans="1:1" s="180" customFormat="1" ht="12" hidden="1" customHeight="1">
      <c r="A819" s="179"/>
    </row>
    <row r="820" spans="1:1" s="180" customFormat="1" ht="12" hidden="1" customHeight="1">
      <c r="A820" s="179"/>
    </row>
    <row r="821" spans="1:1" s="180" customFormat="1" ht="12" hidden="1" customHeight="1">
      <c r="A821" s="179"/>
    </row>
    <row r="822" spans="1:1" s="180" customFormat="1" ht="12" hidden="1" customHeight="1">
      <c r="A822" s="179"/>
    </row>
    <row r="823" spans="1:1" s="180" customFormat="1" ht="12" hidden="1" customHeight="1">
      <c r="A823" s="179"/>
    </row>
    <row r="824" spans="1:1" s="180" customFormat="1" ht="12" hidden="1" customHeight="1">
      <c r="A824" s="179"/>
    </row>
    <row r="825" spans="1:1" s="180" customFormat="1" ht="12" hidden="1" customHeight="1">
      <c r="A825" s="179"/>
    </row>
    <row r="826" spans="1:1" s="180" customFormat="1" ht="12" hidden="1" customHeight="1">
      <c r="A826" s="179"/>
    </row>
    <row r="827" spans="1:1" s="180" customFormat="1" ht="12" hidden="1" customHeight="1">
      <c r="A827" s="179"/>
    </row>
    <row r="828" spans="1:1" s="180" customFormat="1" ht="12" hidden="1" customHeight="1">
      <c r="A828" s="179"/>
    </row>
    <row r="829" spans="1:1" s="180" customFormat="1" ht="12" hidden="1" customHeight="1">
      <c r="A829" s="179"/>
    </row>
    <row r="830" spans="1:1" s="180" customFormat="1" ht="12" hidden="1" customHeight="1">
      <c r="A830" s="179"/>
    </row>
    <row r="831" spans="1:1" s="180" customFormat="1" ht="12" hidden="1" customHeight="1">
      <c r="A831" s="179"/>
    </row>
    <row r="832" spans="1:1" s="180" customFormat="1" ht="12" hidden="1" customHeight="1">
      <c r="A832" s="179"/>
    </row>
    <row r="833" spans="1:1" s="180" customFormat="1" ht="12" hidden="1" customHeight="1">
      <c r="A833" s="179"/>
    </row>
    <row r="834" spans="1:1" s="180" customFormat="1" ht="12" hidden="1" customHeight="1">
      <c r="A834" s="179"/>
    </row>
    <row r="835" spans="1:1" s="180" customFormat="1" ht="12" hidden="1" customHeight="1">
      <c r="A835" s="179"/>
    </row>
    <row r="836" spans="1:1" s="180" customFormat="1" ht="12" hidden="1" customHeight="1">
      <c r="A836" s="179"/>
    </row>
    <row r="837" spans="1:1" s="180" customFormat="1" ht="12" hidden="1" customHeight="1">
      <c r="A837" s="179"/>
    </row>
    <row r="838" spans="1:1" s="180" customFormat="1" ht="12" hidden="1" customHeight="1">
      <c r="A838" s="179"/>
    </row>
    <row r="839" spans="1:1" s="180" customFormat="1" ht="12" hidden="1" customHeight="1">
      <c r="A839" s="179"/>
    </row>
    <row r="840" spans="1:1" s="180" customFormat="1" ht="12" hidden="1" customHeight="1">
      <c r="A840" s="179"/>
    </row>
    <row r="841" spans="1:1" s="180" customFormat="1" ht="12" hidden="1" customHeight="1">
      <c r="A841" s="179"/>
    </row>
    <row r="842" spans="1:1" s="180" customFormat="1" ht="12" hidden="1" customHeight="1">
      <c r="A842" s="179"/>
    </row>
    <row r="843" spans="1:1" s="180" customFormat="1" ht="12" hidden="1" customHeight="1">
      <c r="A843" s="179"/>
    </row>
    <row r="844" spans="1:1" s="180" customFormat="1" ht="12" hidden="1" customHeight="1">
      <c r="A844" s="179"/>
    </row>
    <row r="845" spans="1:1" s="180" customFormat="1" ht="12" hidden="1" customHeight="1">
      <c r="A845" s="179"/>
    </row>
    <row r="846" spans="1:1" s="180" customFormat="1" ht="12" hidden="1" customHeight="1">
      <c r="A846" s="179"/>
    </row>
    <row r="847" spans="1:1" s="180" customFormat="1" ht="12" hidden="1" customHeight="1">
      <c r="A847" s="179"/>
    </row>
    <row r="848" spans="1:1" s="180" customFormat="1" ht="12" hidden="1" customHeight="1">
      <c r="A848" s="179"/>
    </row>
    <row r="849" spans="1:1" s="180" customFormat="1" ht="12" hidden="1" customHeight="1">
      <c r="A849" s="179"/>
    </row>
    <row r="850" spans="1:1" s="180" customFormat="1" ht="12" hidden="1" customHeight="1">
      <c r="A850" s="179"/>
    </row>
    <row r="851" spans="1:1" s="180" customFormat="1" ht="12" hidden="1" customHeight="1">
      <c r="A851" s="179"/>
    </row>
    <row r="852" spans="1:1" s="180" customFormat="1" ht="12" hidden="1" customHeight="1">
      <c r="A852" s="179"/>
    </row>
    <row r="853" spans="1:1" s="180" customFormat="1" ht="12" hidden="1" customHeight="1">
      <c r="A853" s="179"/>
    </row>
    <row r="854" spans="1:1" s="180" customFormat="1" ht="12" hidden="1" customHeight="1">
      <c r="A854" s="179"/>
    </row>
    <row r="855" spans="1:1" s="180" customFormat="1" ht="12" hidden="1" customHeight="1">
      <c r="A855" s="179"/>
    </row>
    <row r="856" spans="1:1" s="180" customFormat="1" ht="12" hidden="1" customHeight="1">
      <c r="A856" s="179"/>
    </row>
    <row r="857" spans="1:1" s="180" customFormat="1" ht="12" hidden="1" customHeight="1">
      <c r="A857" s="179"/>
    </row>
    <row r="858" spans="1:1" s="180" customFormat="1" ht="12" hidden="1" customHeight="1">
      <c r="A858" s="179"/>
    </row>
    <row r="859" spans="1:1" s="180" customFormat="1" ht="12" hidden="1" customHeight="1">
      <c r="A859" s="179"/>
    </row>
    <row r="860" spans="1:1" s="180" customFormat="1" ht="12" hidden="1" customHeight="1">
      <c r="A860" s="179"/>
    </row>
    <row r="861" spans="1:1" s="180" customFormat="1" ht="12" hidden="1" customHeight="1">
      <c r="A861" s="179"/>
    </row>
    <row r="862" spans="1:1" s="180" customFormat="1" ht="12" hidden="1" customHeight="1">
      <c r="A862" s="179"/>
    </row>
    <row r="863" spans="1:1" s="180" customFormat="1" ht="12" hidden="1" customHeight="1">
      <c r="A863" s="179"/>
    </row>
    <row r="864" spans="1:1" s="180" customFormat="1" ht="12" hidden="1" customHeight="1">
      <c r="A864" s="179"/>
    </row>
    <row r="865" spans="1:1" s="180" customFormat="1" ht="12" hidden="1" customHeight="1">
      <c r="A865" s="179"/>
    </row>
    <row r="866" spans="1:1" s="180" customFormat="1" ht="12" hidden="1" customHeight="1">
      <c r="A866" s="179"/>
    </row>
    <row r="867" spans="1:1" s="180" customFormat="1" ht="12" hidden="1" customHeight="1">
      <c r="A867" s="179"/>
    </row>
    <row r="868" spans="1:1" s="180" customFormat="1" ht="12" hidden="1" customHeight="1">
      <c r="A868" s="179"/>
    </row>
    <row r="869" spans="1:1" s="180" customFormat="1" ht="12" hidden="1" customHeight="1">
      <c r="A869" s="179"/>
    </row>
    <row r="870" spans="1:1" s="180" customFormat="1" ht="12" hidden="1" customHeight="1">
      <c r="A870" s="179"/>
    </row>
    <row r="871" spans="1:1" s="180" customFormat="1" ht="12" hidden="1" customHeight="1">
      <c r="A871" s="179"/>
    </row>
    <row r="872" spans="1:1" s="180" customFormat="1" ht="12" hidden="1" customHeight="1">
      <c r="A872" s="179"/>
    </row>
    <row r="873" spans="1:1" s="180" customFormat="1" ht="12" hidden="1" customHeight="1">
      <c r="A873" s="179"/>
    </row>
    <row r="874" spans="1:1" s="180" customFormat="1" ht="12" hidden="1" customHeight="1">
      <c r="A874" s="179"/>
    </row>
    <row r="875" spans="1:1" s="180" customFormat="1" ht="12" hidden="1" customHeight="1">
      <c r="A875" s="179"/>
    </row>
    <row r="876" spans="1:1" s="180" customFormat="1" ht="12" hidden="1" customHeight="1">
      <c r="A876" s="179"/>
    </row>
    <row r="877" spans="1:1" s="180" customFormat="1" ht="12" hidden="1" customHeight="1">
      <c r="A877" s="179"/>
    </row>
    <row r="878" spans="1:1" s="180" customFormat="1" ht="12" hidden="1" customHeight="1">
      <c r="A878" s="179"/>
    </row>
    <row r="879" spans="1:1" s="180" customFormat="1" ht="12" hidden="1" customHeight="1">
      <c r="A879" s="179"/>
    </row>
    <row r="880" spans="1:1" s="180" customFormat="1" ht="12" hidden="1" customHeight="1">
      <c r="A880" s="179"/>
    </row>
    <row r="881" spans="1:1" s="180" customFormat="1" ht="12" hidden="1" customHeight="1">
      <c r="A881" s="179"/>
    </row>
    <row r="882" spans="1:1" s="180" customFormat="1" ht="12" hidden="1" customHeight="1">
      <c r="A882" s="179"/>
    </row>
    <row r="883" spans="1:1" s="180" customFormat="1" ht="12" hidden="1" customHeight="1">
      <c r="A883" s="179"/>
    </row>
    <row r="884" spans="1:1" s="180" customFormat="1" ht="12" hidden="1" customHeight="1">
      <c r="A884" s="179"/>
    </row>
    <row r="885" spans="1:1" s="180" customFormat="1" ht="12" hidden="1" customHeight="1">
      <c r="A885" s="179"/>
    </row>
    <row r="886" spans="1:1" s="180" customFormat="1" ht="12" hidden="1" customHeight="1">
      <c r="A886" s="179"/>
    </row>
    <row r="887" spans="1:1" s="180" customFormat="1" ht="12" hidden="1" customHeight="1">
      <c r="A887" s="179"/>
    </row>
    <row r="888" spans="1:1" s="180" customFormat="1" ht="12" hidden="1" customHeight="1">
      <c r="A888" s="179"/>
    </row>
    <row r="889" spans="1:1" s="180" customFormat="1" ht="12" hidden="1" customHeight="1">
      <c r="A889" s="179"/>
    </row>
    <row r="890" spans="1:1" s="180" customFormat="1" ht="12" hidden="1" customHeight="1">
      <c r="A890" s="179"/>
    </row>
    <row r="891" spans="1:1" s="180" customFormat="1" ht="12" hidden="1" customHeight="1">
      <c r="A891" s="179"/>
    </row>
    <row r="892" spans="1:1" s="180" customFormat="1" ht="12" hidden="1" customHeight="1">
      <c r="A892" s="179"/>
    </row>
    <row r="893" spans="1:1" s="180" customFormat="1" ht="12" hidden="1" customHeight="1">
      <c r="A893" s="179"/>
    </row>
    <row r="894" spans="1:1" s="180" customFormat="1" ht="12" hidden="1" customHeight="1">
      <c r="A894" s="179"/>
    </row>
    <row r="895" spans="1:1" s="180" customFormat="1" ht="12" hidden="1" customHeight="1">
      <c r="A895" s="179"/>
    </row>
    <row r="896" spans="1:1" s="180" customFormat="1" ht="12" hidden="1" customHeight="1">
      <c r="A896" s="179"/>
    </row>
    <row r="897" spans="1:1" s="180" customFormat="1" ht="12" hidden="1" customHeight="1">
      <c r="A897" s="179"/>
    </row>
    <row r="898" spans="1:1" s="180" customFormat="1" ht="12" hidden="1" customHeight="1">
      <c r="A898" s="179"/>
    </row>
    <row r="899" spans="1:1" s="180" customFormat="1" ht="12" hidden="1" customHeight="1">
      <c r="A899" s="179"/>
    </row>
    <row r="900" spans="1:1" s="180" customFormat="1" ht="12" hidden="1" customHeight="1">
      <c r="A900" s="179"/>
    </row>
    <row r="901" spans="1:1" s="180" customFormat="1" ht="12" hidden="1" customHeight="1">
      <c r="A901" s="179"/>
    </row>
    <row r="902" spans="1:1" s="180" customFormat="1" ht="12" hidden="1" customHeight="1">
      <c r="A902" s="179"/>
    </row>
    <row r="903" spans="1:1" s="180" customFormat="1" ht="12" hidden="1" customHeight="1">
      <c r="A903" s="179"/>
    </row>
    <row r="904" spans="1:1" s="180" customFormat="1" ht="12" hidden="1" customHeight="1">
      <c r="A904" s="179"/>
    </row>
    <row r="905" spans="1:1" s="180" customFormat="1" ht="12" hidden="1" customHeight="1">
      <c r="A905" s="179"/>
    </row>
    <row r="906" spans="1:1" s="180" customFormat="1" ht="12" hidden="1" customHeight="1">
      <c r="A906" s="179"/>
    </row>
    <row r="907" spans="1:1" s="180" customFormat="1" ht="12" hidden="1" customHeight="1">
      <c r="A907" s="179"/>
    </row>
    <row r="908" spans="1:1" s="180" customFormat="1" ht="12" hidden="1" customHeight="1">
      <c r="A908" s="179"/>
    </row>
    <row r="909" spans="1:1" s="180" customFormat="1" ht="12" hidden="1" customHeight="1">
      <c r="A909" s="179"/>
    </row>
    <row r="910" spans="1:1" s="180" customFormat="1" ht="12" hidden="1" customHeight="1">
      <c r="A910" s="179"/>
    </row>
    <row r="911" spans="1:1" s="180" customFormat="1" ht="12" hidden="1" customHeight="1">
      <c r="A911" s="179"/>
    </row>
    <row r="912" spans="1:1" s="180" customFormat="1" ht="12" hidden="1" customHeight="1">
      <c r="A912" s="179"/>
    </row>
    <row r="913" spans="1:1" s="180" customFormat="1" ht="12" hidden="1" customHeight="1">
      <c r="A913" s="179"/>
    </row>
    <row r="914" spans="1:1" s="180" customFormat="1" ht="12" hidden="1" customHeight="1">
      <c r="A914" s="179"/>
    </row>
    <row r="915" spans="1:1" s="180" customFormat="1" ht="12" hidden="1" customHeight="1">
      <c r="A915" s="179"/>
    </row>
    <row r="916" spans="1:1" s="180" customFormat="1" ht="12" hidden="1" customHeight="1">
      <c r="A916" s="179"/>
    </row>
    <row r="917" spans="1:1" s="180" customFormat="1" ht="12" hidden="1" customHeight="1">
      <c r="A917" s="179"/>
    </row>
    <row r="918" spans="1:1" s="180" customFormat="1" ht="12" hidden="1" customHeight="1">
      <c r="A918" s="179"/>
    </row>
    <row r="919" spans="1:1" s="180" customFormat="1" ht="12" hidden="1" customHeight="1">
      <c r="A919" s="179"/>
    </row>
    <row r="920" spans="1:1" s="180" customFormat="1" ht="12" hidden="1" customHeight="1">
      <c r="A920" s="179"/>
    </row>
    <row r="921" spans="1:1" s="180" customFormat="1" ht="12" hidden="1" customHeight="1">
      <c r="A921" s="179"/>
    </row>
    <row r="922" spans="1:1" s="180" customFormat="1" ht="12" hidden="1" customHeight="1">
      <c r="A922" s="179"/>
    </row>
    <row r="923" spans="1:1" s="180" customFormat="1" ht="12" hidden="1" customHeight="1">
      <c r="A923" s="179"/>
    </row>
    <row r="924" spans="1:1" s="180" customFormat="1" ht="12" hidden="1" customHeight="1">
      <c r="A924" s="179"/>
    </row>
    <row r="925" spans="1:1" s="180" customFormat="1" ht="12" hidden="1" customHeight="1">
      <c r="A925" s="179"/>
    </row>
    <row r="926" spans="1:1" s="180" customFormat="1" ht="12" hidden="1" customHeight="1">
      <c r="A926" s="179"/>
    </row>
    <row r="927" spans="1:1" s="180" customFormat="1" ht="12" hidden="1" customHeight="1">
      <c r="A927" s="179"/>
    </row>
    <row r="928" spans="1:1" s="180" customFormat="1" ht="12" hidden="1" customHeight="1">
      <c r="A928" s="179"/>
    </row>
    <row r="929" spans="1:1" s="180" customFormat="1" ht="12" hidden="1" customHeight="1">
      <c r="A929" s="179"/>
    </row>
    <row r="930" spans="1:1" s="180" customFormat="1" ht="12" hidden="1" customHeight="1">
      <c r="A930" s="179"/>
    </row>
    <row r="931" spans="1:1" s="180" customFormat="1" ht="12" hidden="1" customHeight="1">
      <c r="A931" s="179"/>
    </row>
    <row r="932" spans="1:1" s="180" customFormat="1" ht="12" hidden="1" customHeight="1">
      <c r="A932" s="179"/>
    </row>
    <row r="933" spans="1:1" s="180" customFormat="1" ht="12" hidden="1" customHeight="1">
      <c r="A933" s="179"/>
    </row>
    <row r="934" spans="1:1" s="180" customFormat="1" ht="12" hidden="1" customHeight="1">
      <c r="A934" s="179"/>
    </row>
    <row r="935" spans="1:1" s="180" customFormat="1" ht="12" hidden="1" customHeight="1">
      <c r="A935" s="179"/>
    </row>
    <row r="936" spans="1:1" s="180" customFormat="1" ht="12" hidden="1" customHeight="1">
      <c r="A936" s="179"/>
    </row>
    <row r="937" spans="1:1" s="180" customFormat="1" ht="12" hidden="1" customHeight="1">
      <c r="A937" s="179"/>
    </row>
    <row r="938" spans="1:1" s="180" customFormat="1" ht="12" hidden="1" customHeight="1">
      <c r="A938" s="179"/>
    </row>
    <row r="939" spans="1:1" s="180" customFormat="1" ht="12" hidden="1" customHeight="1">
      <c r="A939" s="179"/>
    </row>
    <row r="940" spans="1:1" s="180" customFormat="1" ht="12" hidden="1" customHeight="1">
      <c r="A940" s="179"/>
    </row>
    <row r="941" spans="1:1" s="180" customFormat="1" ht="12" hidden="1" customHeight="1">
      <c r="A941" s="179"/>
    </row>
    <row r="942" spans="1:1" s="180" customFormat="1" ht="12" hidden="1" customHeight="1">
      <c r="A942" s="179"/>
    </row>
    <row r="943" spans="1:1" s="180" customFormat="1" ht="12" hidden="1" customHeight="1">
      <c r="A943" s="179"/>
    </row>
    <row r="944" spans="1:1" s="180" customFormat="1" ht="12" hidden="1" customHeight="1">
      <c r="A944" s="179"/>
    </row>
    <row r="945" spans="1:1" s="180" customFormat="1" ht="12" hidden="1" customHeight="1">
      <c r="A945" s="179"/>
    </row>
    <row r="946" spans="1:1" s="180" customFormat="1" ht="12" hidden="1" customHeight="1">
      <c r="A946" s="179"/>
    </row>
    <row r="947" spans="1:1" s="180" customFormat="1" ht="12" hidden="1" customHeight="1">
      <c r="A947" s="179"/>
    </row>
    <row r="948" spans="1:1" s="180" customFormat="1" ht="12" hidden="1" customHeight="1">
      <c r="A948" s="179"/>
    </row>
    <row r="949" spans="1:1" s="180" customFormat="1" ht="12" hidden="1" customHeight="1">
      <c r="A949" s="179"/>
    </row>
    <row r="950" spans="1:1" s="180" customFormat="1" ht="12" hidden="1" customHeight="1">
      <c r="A950" s="179"/>
    </row>
    <row r="951" spans="1:1" s="180" customFormat="1" ht="12" hidden="1" customHeight="1">
      <c r="A951" s="179"/>
    </row>
    <row r="952" spans="1:1" s="180" customFormat="1" ht="12" hidden="1" customHeight="1">
      <c r="A952" s="179"/>
    </row>
    <row r="953" spans="1:1" s="180" customFormat="1" ht="12" hidden="1" customHeight="1">
      <c r="A953" s="179"/>
    </row>
    <row r="954" spans="1:1" s="180" customFormat="1" ht="12" hidden="1" customHeight="1">
      <c r="A954" s="179"/>
    </row>
    <row r="955" spans="1:1" s="180" customFormat="1" ht="12" hidden="1" customHeight="1">
      <c r="A955" s="179"/>
    </row>
    <row r="956" spans="1:1" s="180" customFormat="1" ht="12" hidden="1" customHeight="1">
      <c r="A956" s="179"/>
    </row>
    <row r="957" spans="1:1" s="180" customFormat="1" ht="12" hidden="1" customHeight="1">
      <c r="A957" s="179"/>
    </row>
    <row r="958" spans="1:1" s="180" customFormat="1" ht="12" hidden="1" customHeight="1">
      <c r="A958" s="179"/>
    </row>
    <row r="959" spans="1:1" s="180" customFormat="1" ht="12" hidden="1" customHeight="1">
      <c r="A959" s="179"/>
    </row>
    <row r="960" spans="1:1" s="180" customFormat="1" ht="12" hidden="1" customHeight="1">
      <c r="A960" s="179"/>
    </row>
    <row r="961" spans="1:1" s="180" customFormat="1" ht="12" hidden="1" customHeight="1">
      <c r="A961" s="179"/>
    </row>
    <row r="962" spans="1:1" s="180" customFormat="1" ht="12" hidden="1" customHeight="1">
      <c r="A962" s="179"/>
    </row>
    <row r="963" spans="1:1" s="180" customFormat="1" ht="12" hidden="1" customHeight="1">
      <c r="A963" s="179"/>
    </row>
    <row r="964" spans="1:1" s="180" customFormat="1" ht="12" hidden="1" customHeight="1">
      <c r="A964" s="179"/>
    </row>
    <row r="965" spans="1:1" s="180" customFormat="1" ht="12" hidden="1" customHeight="1">
      <c r="A965" s="179"/>
    </row>
    <row r="966" spans="1:1" s="180" customFormat="1" ht="12" hidden="1" customHeight="1">
      <c r="A966" s="179"/>
    </row>
    <row r="967" spans="1:1" s="180" customFormat="1" ht="12" hidden="1" customHeight="1">
      <c r="A967" s="179"/>
    </row>
    <row r="968" spans="1:1" s="180" customFormat="1" ht="12" hidden="1" customHeight="1">
      <c r="A968" s="179"/>
    </row>
    <row r="969" spans="1:1" s="180" customFormat="1" ht="12" hidden="1" customHeight="1">
      <c r="A969" s="179"/>
    </row>
    <row r="970" spans="1:1" s="180" customFormat="1" ht="12" hidden="1" customHeight="1">
      <c r="A970" s="179"/>
    </row>
    <row r="971" spans="1:1" s="180" customFormat="1" ht="12" hidden="1" customHeight="1">
      <c r="A971" s="179"/>
    </row>
    <row r="972" spans="1:1" s="180" customFormat="1" ht="12" hidden="1" customHeight="1">
      <c r="A972" s="179"/>
    </row>
    <row r="973" spans="1:1" s="180" customFormat="1" ht="12" hidden="1" customHeight="1">
      <c r="A973" s="179"/>
    </row>
    <row r="974" spans="1:1" s="180" customFormat="1" ht="12" hidden="1" customHeight="1">
      <c r="A974" s="179"/>
    </row>
    <row r="975" spans="1:1" s="180" customFormat="1" ht="12" hidden="1" customHeight="1">
      <c r="A975" s="179"/>
    </row>
    <row r="976" spans="1:1" s="180" customFormat="1" ht="12" hidden="1" customHeight="1">
      <c r="A976" s="179"/>
    </row>
    <row r="977" spans="1:1" s="180" customFormat="1" ht="12" hidden="1" customHeight="1">
      <c r="A977" s="179"/>
    </row>
    <row r="978" spans="1:1" s="180" customFormat="1" ht="12" hidden="1" customHeight="1">
      <c r="A978" s="179"/>
    </row>
    <row r="979" spans="1:1" s="180" customFormat="1" ht="12" hidden="1" customHeight="1">
      <c r="A979" s="179"/>
    </row>
    <row r="980" spans="1:1" s="180" customFormat="1" ht="12" hidden="1" customHeight="1">
      <c r="A980" s="179"/>
    </row>
    <row r="981" spans="1:1" s="180" customFormat="1" ht="12" hidden="1" customHeight="1">
      <c r="A981" s="179"/>
    </row>
    <row r="982" spans="1:1" s="180" customFormat="1" ht="12" hidden="1" customHeight="1">
      <c r="A982" s="179"/>
    </row>
    <row r="983" spans="1:1" s="180" customFormat="1" ht="12" hidden="1" customHeight="1">
      <c r="A983" s="179"/>
    </row>
    <row r="984" spans="1:1" s="180" customFormat="1" ht="12" hidden="1" customHeight="1">
      <c r="A984" s="179"/>
    </row>
    <row r="985" spans="1:1" s="180" customFormat="1" ht="12" hidden="1" customHeight="1">
      <c r="A985" s="179"/>
    </row>
    <row r="986" spans="1:1" s="180" customFormat="1" ht="12" hidden="1" customHeight="1">
      <c r="A986" s="179"/>
    </row>
    <row r="987" spans="1:1" s="180" customFormat="1" ht="12" hidden="1" customHeight="1">
      <c r="A987" s="179"/>
    </row>
    <row r="988" spans="1:1" s="180" customFormat="1" ht="12" hidden="1" customHeight="1">
      <c r="A988" s="179"/>
    </row>
    <row r="989" spans="1:1" s="180" customFormat="1" ht="12" hidden="1" customHeight="1">
      <c r="A989" s="179"/>
    </row>
    <row r="990" spans="1:1" s="180" customFormat="1" ht="12" hidden="1" customHeight="1">
      <c r="A990" s="179"/>
    </row>
    <row r="991" spans="1:1" s="180" customFormat="1" ht="12" hidden="1" customHeight="1">
      <c r="A991" s="179"/>
    </row>
    <row r="992" spans="1:1" s="180" customFormat="1" ht="12" hidden="1" customHeight="1">
      <c r="A992" s="179"/>
    </row>
    <row r="993" spans="1:1" s="180" customFormat="1" ht="12" hidden="1" customHeight="1">
      <c r="A993" s="179"/>
    </row>
    <row r="994" spans="1:1" s="180" customFormat="1" ht="12" hidden="1" customHeight="1">
      <c r="A994" s="179"/>
    </row>
    <row r="995" spans="1:1" s="180" customFormat="1" ht="12" hidden="1" customHeight="1">
      <c r="A995" s="179"/>
    </row>
    <row r="996" spans="1:1" s="180" customFormat="1" ht="12" hidden="1" customHeight="1">
      <c r="A996" s="179"/>
    </row>
    <row r="997" spans="1:1" s="180" customFormat="1" ht="12" hidden="1" customHeight="1">
      <c r="A997" s="179"/>
    </row>
    <row r="998" spans="1:1" s="180" customFormat="1" ht="12" hidden="1" customHeight="1">
      <c r="A998" s="179"/>
    </row>
    <row r="999" spans="1:1" s="180" customFormat="1" ht="12" hidden="1" customHeight="1">
      <c r="A999" s="179"/>
    </row>
    <row r="1000" spans="1:1" s="180" customFormat="1" ht="12" hidden="1" customHeight="1">
      <c r="A1000" s="179"/>
    </row>
    <row r="1001" spans="1:1" s="180" customFormat="1" ht="12" hidden="1" customHeight="1">
      <c r="A1001" s="179"/>
    </row>
    <row r="1002" spans="1:1" s="180" customFormat="1" ht="12" hidden="1" customHeight="1">
      <c r="A1002" s="179"/>
    </row>
    <row r="1003" spans="1:1" s="180" customFormat="1" ht="12" hidden="1" customHeight="1">
      <c r="A1003" s="179"/>
    </row>
    <row r="1004" spans="1:1" s="180" customFormat="1" ht="12" hidden="1" customHeight="1">
      <c r="A1004" s="179"/>
    </row>
    <row r="1005" spans="1:1" s="180" customFormat="1" ht="12" hidden="1" customHeight="1">
      <c r="A1005" s="179"/>
    </row>
    <row r="1006" spans="1:1" s="180" customFormat="1" ht="12" hidden="1" customHeight="1">
      <c r="A1006" s="179"/>
    </row>
    <row r="1007" spans="1:1" s="180" customFormat="1" ht="12" hidden="1" customHeight="1">
      <c r="A1007" s="179"/>
    </row>
    <row r="1008" spans="1:1" s="180" customFormat="1" ht="12" hidden="1" customHeight="1">
      <c r="A1008" s="179"/>
    </row>
    <row r="1009" spans="1:1" s="180" customFormat="1" ht="12" hidden="1" customHeight="1">
      <c r="A1009" s="179"/>
    </row>
    <row r="1010" spans="1:1" s="180" customFormat="1" ht="12" hidden="1" customHeight="1">
      <c r="A1010" s="179"/>
    </row>
    <row r="1011" spans="1:1" s="180" customFormat="1" ht="12" hidden="1" customHeight="1">
      <c r="A1011" s="179"/>
    </row>
    <row r="1012" spans="1:1" s="180" customFormat="1" ht="12" hidden="1" customHeight="1">
      <c r="A1012" s="179"/>
    </row>
    <row r="1013" spans="1:1" s="180" customFormat="1" ht="12" hidden="1" customHeight="1">
      <c r="A1013" s="179"/>
    </row>
    <row r="1014" spans="1:1" s="180" customFormat="1" ht="12" hidden="1" customHeight="1">
      <c r="A1014" s="179"/>
    </row>
    <row r="1015" spans="1:1" s="180" customFormat="1" ht="12" hidden="1" customHeight="1">
      <c r="A1015" s="179"/>
    </row>
    <row r="1016" spans="1:1" s="180" customFormat="1" ht="12" hidden="1" customHeight="1">
      <c r="A1016" s="179"/>
    </row>
    <row r="1017" spans="1:1" s="180" customFormat="1" ht="12" hidden="1" customHeight="1">
      <c r="A1017" s="179"/>
    </row>
    <row r="1018" spans="1:1" s="180" customFormat="1" ht="12" hidden="1" customHeight="1">
      <c r="A1018" s="179"/>
    </row>
    <row r="1019" spans="1:1" s="180" customFormat="1" ht="12" hidden="1" customHeight="1">
      <c r="A1019" s="179"/>
    </row>
    <row r="1020" spans="1:1" s="180" customFormat="1" ht="12" hidden="1" customHeight="1">
      <c r="A1020" s="179"/>
    </row>
    <row r="1021" spans="1:1" s="180" customFormat="1" ht="12" hidden="1" customHeight="1">
      <c r="A1021" s="179"/>
    </row>
    <row r="1022" spans="1:1" s="180" customFormat="1" ht="12" hidden="1" customHeight="1">
      <c r="A1022" s="179"/>
    </row>
    <row r="1023" spans="1:1" s="180" customFormat="1" ht="12" hidden="1" customHeight="1">
      <c r="A1023" s="179"/>
    </row>
    <row r="1024" spans="1:1" s="180" customFormat="1" ht="12" hidden="1" customHeight="1">
      <c r="A1024" s="179"/>
    </row>
    <row r="1025" spans="1:1" s="180" customFormat="1" ht="12" hidden="1" customHeight="1">
      <c r="A1025" s="179"/>
    </row>
    <row r="1026" spans="1:1" s="180" customFormat="1" ht="12" hidden="1" customHeight="1">
      <c r="A1026" s="179"/>
    </row>
    <row r="1027" spans="1:1" s="180" customFormat="1" ht="12" hidden="1" customHeight="1">
      <c r="A1027" s="179"/>
    </row>
    <row r="1028" spans="1:1" s="180" customFormat="1" ht="12" hidden="1" customHeight="1">
      <c r="A1028" s="179"/>
    </row>
    <row r="1029" spans="1:1" s="180" customFormat="1" ht="12" hidden="1" customHeight="1">
      <c r="A1029" s="179"/>
    </row>
    <row r="1030" spans="1:1" s="180" customFormat="1" ht="12" hidden="1" customHeight="1">
      <c r="A1030" s="179"/>
    </row>
    <row r="1031" spans="1:1" s="180" customFormat="1" ht="12" hidden="1" customHeight="1">
      <c r="A1031" s="179"/>
    </row>
    <row r="1032" spans="1:1" s="180" customFormat="1" ht="12" hidden="1" customHeight="1">
      <c r="A1032" s="179"/>
    </row>
    <row r="1033" spans="1:1" s="180" customFormat="1" ht="12" hidden="1" customHeight="1">
      <c r="A1033" s="179"/>
    </row>
    <row r="1034" spans="1:1" s="180" customFormat="1" ht="12" hidden="1" customHeight="1">
      <c r="A1034" s="179"/>
    </row>
    <row r="1035" spans="1:1" s="180" customFormat="1" ht="12" hidden="1" customHeight="1">
      <c r="A1035" s="179"/>
    </row>
    <row r="1036" spans="1:1" s="180" customFormat="1" ht="12" hidden="1" customHeight="1">
      <c r="A1036" s="179"/>
    </row>
    <row r="1037" spans="1:1" s="180" customFormat="1" ht="12" hidden="1" customHeight="1">
      <c r="A1037" s="179"/>
    </row>
    <row r="1038" spans="1:1" s="180" customFormat="1" ht="12" hidden="1" customHeight="1">
      <c r="A1038" s="179"/>
    </row>
    <row r="1039" spans="1:1" s="180" customFormat="1" ht="12" hidden="1" customHeight="1">
      <c r="A1039" s="179"/>
    </row>
    <row r="1040" spans="1:1" s="180" customFormat="1" ht="12" hidden="1" customHeight="1">
      <c r="A1040" s="179"/>
    </row>
    <row r="1041" spans="1:1" s="180" customFormat="1" ht="12" hidden="1" customHeight="1">
      <c r="A1041" s="179"/>
    </row>
    <row r="1042" spans="1:1" s="180" customFormat="1" ht="12" hidden="1" customHeight="1">
      <c r="A1042" s="179"/>
    </row>
    <row r="1043" spans="1:1" s="180" customFormat="1" ht="12" hidden="1" customHeight="1">
      <c r="A1043" s="179"/>
    </row>
    <row r="1044" spans="1:1" s="180" customFormat="1" ht="12" hidden="1" customHeight="1">
      <c r="A1044" s="179"/>
    </row>
    <row r="1045" spans="1:1" s="180" customFormat="1" ht="12" hidden="1" customHeight="1">
      <c r="A1045" s="179"/>
    </row>
    <row r="1046" spans="1:1" s="180" customFormat="1" ht="12" hidden="1" customHeight="1">
      <c r="A1046" s="179"/>
    </row>
    <row r="1047" spans="1:1" s="180" customFormat="1" ht="12" hidden="1" customHeight="1">
      <c r="A1047" s="179"/>
    </row>
    <row r="1048" spans="1:1" s="180" customFormat="1" ht="12" hidden="1" customHeight="1">
      <c r="A1048" s="179"/>
    </row>
    <row r="1049" spans="1:1" s="180" customFormat="1" ht="12" hidden="1" customHeight="1">
      <c r="A1049" s="179"/>
    </row>
    <row r="1050" spans="1:1" s="180" customFormat="1" ht="12" hidden="1" customHeight="1">
      <c r="A1050" s="179"/>
    </row>
    <row r="1051" spans="1:1" s="180" customFormat="1" ht="12" hidden="1" customHeight="1">
      <c r="A1051" s="179"/>
    </row>
    <row r="1052" spans="1:1" s="180" customFormat="1" ht="12" hidden="1" customHeight="1">
      <c r="A1052" s="179"/>
    </row>
    <row r="1053" spans="1:1" s="180" customFormat="1" ht="12" hidden="1" customHeight="1">
      <c r="A1053" s="179"/>
    </row>
    <row r="1054" spans="1:1" s="180" customFormat="1" ht="12" hidden="1" customHeight="1">
      <c r="A1054" s="179"/>
    </row>
    <row r="1055" spans="1:1" s="180" customFormat="1" ht="12" hidden="1" customHeight="1">
      <c r="A1055" s="179"/>
    </row>
    <row r="1056" spans="1:1" s="180" customFormat="1" ht="12" hidden="1" customHeight="1">
      <c r="A1056" s="179"/>
    </row>
    <row r="1057" spans="1:1" s="180" customFormat="1" ht="12" hidden="1" customHeight="1">
      <c r="A1057" s="179"/>
    </row>
    <row r="1058" spans="1:1" s="180" customFormat="1" ht="12" hidden="1" customHeight="1">
      <c r="A1058" s="179"/>
    </row>
    <row r="1059" spans="1:1" s="180" customFormat="1" ht="12" hidden="1" customHeight="1">
      <c r="A1059" s="179"/>
    </row>
    <row r="1060" spans="1:1" s="180" customFormat="1" ht="12" hidden="1" customHeight="1">
      <c r="A1060" s="179"/>
    </row>
    <row r="1061" spans="1:1" s="180" customFormat="1" ht="12" hidden="1" customHeight="1">
      <c r="A1061" s="179"/>
    </row>
    <row r="1062" spans="1:1" s="180" customFormat="1" ht="12" hidden="1" customHeight="1">
      <c r="A1062" s="179"/>
    </row>
    <row r="1063" spans="1:1" s="180" customFormat="1" ht="12" hidden="1" customHeight="1">
      <c r="A1063" s="179"/>
    </row>
    <row r="1064" spans="1:1" s="180" customFormat="1" ht="12" hidden="1" customHeight="1">
      <c r="A1064" s="179"/>
    </row>
    <row r="1065" spans="1:1" s="180" customFormat="1" ht="12" hidden="1" customHeight="1">
      <c r="A1065" s="179"/>
    </row>
    <row r="1066" spans="1:1" s="180" customFormat="1" ht="12" hidden="1" customHeight="1">
      <c r="A1066" s="179"/>
    </row>
    <row r="1067" spans="1:1" s="180" customFormat="1" ht="12" hidden="1" customHeight="1">
      <c r="A1067" s="179"/>
    </row>
    <row r="1068" spans="1:1" s="180" customFormat="1" ht="12" hidden="1" customHeight="1">
      <c r="A1068" s="179"/>
    </row>
    <row r="1069" spans="1:1" s="180" customFormat="1" ht="12" hidden="1" customHeight="1">
      <c r="A1069" s="179"/>
    </row>
    <row r="1070" spans="1:1" s="180" customFormat="1" ht="12" hidden="1" customHeight="1">
      <c r="A1070" s="179"/>
    </row>
    <row r="1071" spans="1:1" s="180" customFormat="1" ht="12" hidden="1" customHeight="1">
      <c r="A1071" s="179"/>
    </row>
    <row r="1072" spans="1:1" s="180" customFormat="1" ht="12" hidden="1" customHeight="1">
      <c r="A1072" s="179"/>
    </row>
    <row r="1073" spans="1:1" s="180" customFormat="1" ht="12" hidden="1" customHeight="1">
      <c r="A1073" s="179"/>
    </row>
    <row r="1074" spans="1:1" s="180" customFormat="1" ht="12" hidden="1" customHeight="1">
      <c r="A1074" s="179"/>
    </row>
    <row r="1075" spans="1:1" s="180" customFormat="1" ht="12" hidden="1" customHeight="1">
      <c r="A1075" s="179"/>
    </row>
    <row r="1076" spans="1:1" s="180" customFormat="1" ht="12" hidden="1" customHeight="1">
      <c r="A1076" s="179"/>
    </row>
    <row r="1077" spans="1:1" s="180" customFormat="1" ht="12" hidden="1" customHeight="1">
      <c r="A1077" s="179"/>
    </row>
    <row r="1078" spans="1:1" s="180" customFormat="1" ht="12" hidden="1" customHeight="1">
      <c r="A1078" s="179"/>
    </row>
    <row r="1079" spans="1:1" s="180" customFormat="1" ht="12" hidden="1" customHeight="1">
      <c r="A1079" s="179"/>
    </row>
    <row r="1080" spans="1:1" s="180" customFormat="1" ht="12" hidden="1" customHeight="1">
      <c r="A1080" s="179"/>
    </row>
    <row r="1081" spans="1:1" s="180" customFormat="1" ht="12" hidden="1" customHeight="1">
      <c r="A1081" s="179"/>
    </row>
    <row r="1082" spans="1:1" s="180" customFormat="1" ht="12" hidden="1" customHeight="1">
      <c r="A1082" s="179"/>
    </row>
    <row r="1083" spans="1:1" s="180" customFormat="1" ht="12" hidden="1" customHeight="1">
      <c r="A1083" s="179"/>
    </row>
    <row r="1084" spans="1:1" s="180" customFormat="1" ht="12" hidden="1" customHeight="1">
      <c r="A1084" s="179"/>
    </row>
    <row r="1085" spans="1:1" s="180" customFormat="1" ht="12" hidden="1" customHeight="1">
      <c r="A1085" s="179"/>
    </row>
    <row r="1086" spans="1:1" s="180" customFormat="1" ht="12" hidden="1" customHeight="1">
      <c r="A1086" s="179"/>
    </row>
    <row r="1087" spans="1:1" s="180" customFormat="1" ht="12" hidden="1" customHeight="1">
      <c r="A1087" s="179"/>
    </row>
    <row r="1088" spans="1:1" s="180" customFormat="1" ht="12" hidden="1" customHeight="1">
      <c r="A1088" s="179"/>
    </row>
    <row r="1089" spans="1:1" s="180" customFormat="1" ht="12" hidden="1" customHeight="1">
      <c r="A1089" s="179"/>
    </row>
    <row r="1090" spans="1:1" s="180" customFormat="1" ht="12" hidden="1" customHeight="1">
      <c r="A1090" s="179"/>
    </row>
    <row r="1091" spans="1:1" s="180" customFormat="1" ht="12" hidden="1" customHeight="1">
      <c r="A1091" s="179"/>
    </row>
    <row r="1092" spans="1:1" s="180" customFormat="1" ht="12" hidden="1" customHeight="1">
      <c r="A1092" s="179"/>
    </row>
    <row r="1093" spans="1:1" s="180" customFormat="1" ht="12" hidden="1" customHeight="1">
      <c r="A1093" s="179"/>
    </row>
    <row r="1094" spans="1:1" s="180" customFormat="1" ht="12" hidden="1" customHeight="1">
      <c r="A1094" s="179"/>
    </row>
    <row r="1095" spans="1:1" s="180" customFormat="1" ht="12" hidden="1" customHeight="1">
      <c r="A1095" s="179"/>
    </row>
    <row r="1096" spans="1:1" s="180" customFormat="1" ht="12" hidden="1" customHeight="1">
      <c r="A1096" s="179"/>
    </row>
    <row r="1097" spans="1:1" s="180" customFormat="1" ht="12" hidden="1" customHeight="1">
      <c r="A1097" s="179"/>
    </row>
    <row r="1098" spans="1:1" s="180" customFormat="1" ht="12" hidden="1" customHeight="1">
      <c r="A1098" s="179"/>
    </row>
    <row r="1099" spans="1:1" s="180" customFormat="1" ht="12" hidden="1" customHeight="1">
      <c r="A1099" s="179"/>
    </row>
    <row r="1100" spans="1:1" s="180" customFormat="1" ht="12" hidden="1" customHeight="1">
      <c r="A1100" s="179"/>
    </row>
    <row r="1101" spans="1:1" s="180" customFormat="1" ht="12" hidden="1" customHeight="1">
      <c r="A1101" s="179"/>
    </row>
    <row r="1102" spans="1:1" s="180" customFormat="1" ht="12" hidden="1" customHeight="1">
      <c r="A1102" s="179"/>
    </row>
    <row r="1103" spans="1:1" s="180" customFormat="1" ht="12" hidden="1" customHeight="1">
      <c r="A1103" s="179"/>
    </row>
    <row r="1104" spans="1:1" s="180" customFormat="1" ht="12" hidden="1" customHeight="1">
      <c r="A1104" s="179"/>
    </row>
    <row r="1105" spans="1:1" s="180" customFormat="1" ht="12" hidden="1" customHeight="1">
      <c r="A1105" s="179"/>
    </row>
    <row r="1106" spans="1:1" s="180" customFormat="1" ht="12" hidden="1" customHeight="1">
      <c r="A1106" s="179"/>
    </row>
    <row r="1107" spans="1:1" s="180" customFormat="1" ht="12" hidden="1" customHeight="1">
      <c r="A1107" s="179"/>
    </row>
    <row r="1108" spans="1:1" s="180" customFormat="1" ht="12" hidden="1" customHeight="1">
      <c r="A1108" s="179"/>
    </row>
    <row r="1109" spans="1:1" s="180" customFormat="1" ht="12" hidden="1" customHeight="1">
      <c r="A1109" s="179"/>
    </row>
    <row r="1110" spans="1:1" s="180" customFormat="1" ht="12" hidden="1" customHeight="1">
      <c r="A1110" s="179"/>
    </row>
    <row r="1111" spans="1:1" s="180" customFormat="1" ht="12" hidden="1" customHeight="1">
      <c r="A1111" s="179"/>
    </row>
    <row r="1112" spans="1:1" s="180" customFormat="1" ht="12" hidden="1" customHeight="1">
      <c r="A1112" s="179"/>
    </row>
    <row r="1113" spans="1:1" s="180" customFormat="1" ht="12" hidden="1" customHeight="1">
      <c r="A1113" s="179"/>
    </row>
    <row r="1114" spans="1:1" s="180" customFormat="1" ht="12" hidden="1" customHeight="1">
      <c r="A1114" s="179"/>
    </row>
    <row r="1115" spans="1:1" s="180" customFormat="1" ht="12" hidden="1" customHeight="1">
      <c r="A1115" s="179"/>
    </row>
    <row r="1116" spans="1:1" s="180" customFormat="1" ht="12" hidden="1" customHeight="1">
      <c r="A1116" s="179"/>
    </row>
    <row r="1117" spans="1:1" s="180" customFormat="1" ht="12" hidden="1" customHeight="1">
      <c r="A1117" s="179"/>
    </row>
    <row r="1118" spans="1:1" s="180" customFormat="1" ht="12" hidden="1" customHeight="1">
      <c r="A1118" s="179"/>
    </row>
    <row r="1119" spans="1:1" s="180" customFormat="1" ht="12" hidden="1" customHeight="1">
      <c r="A1119" s="179"/>
    </row>
    <row r="1120" spans="1:1" s="180" customFormat="1" ht="12" hidden="1" customHeight="1">
      <c r="A1120" s="179"/>
    </row>
    <row r="1121" spans="1:1" s="180" customFormat="1" ht="12" hidden="1" customHeight="1">
      <c r="A1121" s="179"/>
    </row>
    <row r="1122" spans="1:1" s="180" customFormat="1" ht="12" hidden="1" customHeight="1">
      <c r="A1122" s="179"/>
    </row>
    <row r="1123" spans="1:1" s="180" customFormat="1" ht="12" hidden="1" customHeight="1">
      <c r="A1123" s="179"/>
    </row>
    <row r="1124" spans="1:1" s="180" customFormat="1" ht="12" hidden="1" customHeight="1">
      <c r="A1124" s="179"/>
    </row>
    <row r="1125" spans="1:1" s="180" customFormat="1" ht="12" hidden="1" customHeight="1">
      <c r="A1125" s="179"/>
    </row>
    <row r="1126" spans="1:1" s="180" customFormat="1" ht="12" hidden="1" customHeight="1">
      <c r="A1126" s="179"/>
    </row>
    <row r="1127" spans="1:1" s="180" customFormat="1" ht="12" hidden="1" customHeight="1">
      <c r="A1127" s="179"/>
    </row>
    <row r="1128" spans="1:1" s="180" customFormat="1" ht="12" hidden="1" customHeight="1">
      <c r="A1128" s="179"/>
    </row>
    <row r="1129" spans="1:1" s="180" customFormat="1" ht="12" hidden="1" customHeight="1">
      <c r="A1129" s="179"/>
    </row>
    <row r="1130" spans="1:1" s="180" customFormat="1" ht="12" hidden="1" customHeight="1">
      <c r="A1130" s="179"/>
    </row>
    <row r="1131" spans="1:1" s="180" customFormat="1" ht="12" hidden="1" customHeight="1">
      <c r="A1131" s="179"/>
    </row>
    <row r="1132" spans="1:1" s="180" customFormat="1" ht="12" hidden="1" customHeight="1">
      <c r="A1132" s="179"/>
    </row>
    <row r="1133" spans="1:1" s="180" customFormat="1" ht="12" hidden="1" customHeight="1">
      <c r="A1133" s="179"/>
    </row>
    <row r="1134" spans="1:1" s="180" customFormat="1" ht="12" hidden="1" customHeight="1">
      <c r="A1134" s="179"/>
    </row>
    <row r="1135" spans="1:1" s="180" customFormat="1" ht="12" hidden="1" customHeight="1">
      <c r="A1135" s="179"/>
    </row>
    <row r="1136" spans="1:1" s="180" customFormat="1" ht="12" hidden="1" customHeight="1">
      <c r="A1136" s="179"/>
    </row>
    <row r="1137" spans="1:1" s="180" customFormat="1" ht="12" hidden="1" customHeight="1">
      <c r="A1137" s="179"/>
    </row>
    <row r="1138" spans="1:1" s="180" customFormat="1" ht="12" hidden="1" customHeight="1">
      <c r="A1138" s="179"/>
    </row>
    <row r="1139" spans="1:1" s="180" customFormat="1" ht="12" hidden="1" customHeight="1">
      <c r="A1139" s="179"/>
    </row>
    <row r="1140" spans="1:1" s="180" customFormat="1" ht="12" hidden="1" customHeight="1">
      <c r="A1140" s="179"/>
    </row>
    <row r="1141" spans="1:1" s="180" customFormat="1" ht="12" hidden="1" customHeight="1">
      <c r="A1141" s="179"/>
    </row>
    <row r="1142" spans="1:1" s="180" customFormat="1" ht="12" hidden="1" customHeight="1">
      <c r="A1142" s="179"/>
    </row>
    <row r="1143" spans="1:1" s="180" customFormat="1" ht="12" hidden="1" customHeight="1">
      <c r="A1143" s="179"/>
    </row>
    <row r="1144" spans="1:1" s="180" customFormat="1" ht="12" hidden="1" customHeight="1">
      <c r="A1144" s="179"/>
    </row>
    <row r="1145" spans="1:1" s="180" customFormat="1" ht="12" hidden="1" customHeight="1">
      <c r="A1145" s="179"/>
    </row>
    <row r="1146" spans="1:1" s="180" customFormat="1" ht="12" hidden="1" customHeight="1">
      <c r="A1146" s="179"/>
    </row>
    <row r="1147" spans="1:1" s="180" customFormat="1" ht="12" hidden="1" customHeight="1">
      <c r="A1147" s="179"/>
    </row>
    <row r="1148" spans="1:1" s="180" customFormat="1" ht="12" hidden="1" customHeight="1">
      <c r="A1148" s="179"/>
    </row>
    <row r="1149" spans="1:1" s="180" customFormat="1" ht="12" hidden="1" customHeight="1">
      <c r="A1149" s="179"/>
    </row>
    <row r="1150" spans="1:1" s="180" customFormat="1" ht="12" hidden="1" customHeight="1">
      <c r="A1150" s="179"/>
    </row>
    <row r="1151" spans="1:1" s="180" customFormat="1" ht="12" hidden="1" customHeight="1">
      <c r="A1151" s="179"/>
    </row>
    <row r="1152" spans="1:1" s="180" customFormat="1" ht="12" hidden="1" customHeight="1">
      <c r="A1152" s="179"/>
    </row>
    <row r="1153" spans="1:1" s="180" customFormat="1" ht="12" hidden="1" customHeight="1">
      <c r="A1153" s="179"/>
    </row>
    <row r="1154" spans="1:1" s="180" customFormat="1" ht="12" hidden="1" customHeight="1">
      <c r="A1154" s="179"/>
    </row>
    <row r="1155" spans="1:1" s="180" customFormat="1" ht="12" hidden="1" customHeight="1">
      <c r="A1155" s="179"/>
    </row>
    <row r="1156" spans="1:1" s="180" customFormat="1" ht="12" hidden="1" customHeight="1">
      <c r="A1156" s="179"/>
    </row>
    <row r="1157" spans="1:1" s="180" customFormat="1" ht="12" hidden="1" customHeight="1">
      <c r="A1157" s="179"/>
    </row>
    <row r="1158" spans="1:1" s="180" customFormat="1" ht="12" hidden="1" customHeight="1">
      <c r="A1158" s="179"/>
    </row>
    <row r="1159" spans="1:1" s="180" customFormat="1" ht="12" hidden="1" customHeight="1">
      <c r="A1159" s="179"/>
    </row>
    <row r="1160" spans="1:1" s="180" customFormat="1" ht="12" hidden="1" customHeight="1">
      <c r="A1160" s="179"/>
    </row>
    <row r="1161" spans="1:1" s="180" customFormat="1" ht="12" hidden="1" customHeight="1">
      <c r="A1161" s="179"/>
    </row>
    <row r="1162" spans="1:1" s="180" customFormat="1" ht="12" hidden="1" customHeight="1">
      <c r="A1162" s="179"/>
    </row>
    <row r="1163" spans="1:1" s="180" customFormat="1" ht="12" hidden="1" customHeight="1">
      <c r="A1163" s="179"/>
    </row>
    <row r="1164" spans="1:1" s="180" customFormat="1" ht="12" hidden="1" customHeight="1">
      <c r="A1164" s="179"/>
    </row>
    <row r="1165" spans="1:1" s="180" customFormat="1" ht="12" hidden="1" customHeight="1">
      <c r="A1165" s="179"/>
    </row>
    <row r="1166" spans="1:1" s="180" customFormat="1" ht="12" hidden="1" customHeight="1">
      <c r="A1166" s="179"/>
    </row>
    <row r="1167" spans="1:1" s="180" customFormat="1" ht="12" hidden="1" customHeight="1">
      <c r="A1167" s="179"/>
    </row>
    <row r="1168" spans="1:1" s="180" customFormat="1" ht="12" hidden="1" customHeight="1">
      <c r="A1168" s="179"/>
    </row>
    <row r="1169" spans="1:1" s="180" customFormat="1" ht="12" hidden="1" customHeight="1">
      <c r="A1169" s="179"/>
    </row>
    <row r="1170" spans="1:1" s="180" customFormat="1" ht="12" hidden="1" customHeight="1">
      <c r="A1170" s="179"/>
    </row>
    <row r="1171" spans="1:1" s="180" customFormat="1" ht="12" hidden="1" customHeight="1">
      <c r="A1171" s="179"/>
    </row>
    <row r="1172" spans="1:1" s="180" customFormat="1" ht="12" hidden="1" customHeight="1">
      <c r="A1172" s="179"/>
    </row>
    <row r="1173" spans="1:1" s="180" customFormat="1" ht="12" hidden="1" customHeight="1">
      <c r="A1173" s="179"/>
    </row>
    <row r="1174" spans="1:1" s="180" customFormat="1" ht="12" hidden="1" customHeight="1">
      <c r="A1174" s="179"/>
    </row>
    <row r="1175" spans="1:1" s="180" customFormat="1" ht="12" hidden="1" customHeight="1">
      <c r="A1175" s="179"/>
    </row>
    <row r="1176" spans="1:1" s="180" customFormat="1" ht="12" hidden="1" customHeight="1">
      <c r="A1176" s="179"/>
    </row>
    <row r="1177" spans="1:1" s="180" customFormat="1" ht="12" hidden="1" customHeight="1">
      <c r="A1177" s="179"/>
    </row>
    <row r="1178" spans="1:1" s="180" customFormat="1" ht="12" hidden="1" customHeight="1">
      <c r="A1178" s="179"/>
    </row>
    <row r="1179" spans="1:1" s="180" customFormat="1" ht="12" hidden="1" customHeight="1">
      <c r="A1179" s="179"/>
    </row>
    <row r="1180" spans="1:1" s="180" customFormat="1" ht="12" hidden="1" customHeight="1">
      <c r="A1180" s="179"/>
    </row>
    <row r="1181" spans="1:1" s="180" customFormat="1" ht="12" hidden="1" customHeight="1">
      <c r="A1181" s="179"/>
    </row>
    <row r="1182" spans="1:1" s="180" customFormat="1" ht="12" hidden="1" customHeight="1">
      <c r="A1182" s="179"/>
    </row>
    <row r="1183" spans="1:1" s="180" customFormat="1" ht="12" hidden="1" customHeight="1">
      <c r="A1183" s="179"/>
    </row>
    <row r="1184" spans="1:1" s="180" customFormat="1" ht="12" hidden="1" customHeight="1">
      <c r="A1184" s="179"/>
    </row>
    <row r="1185" spans="1:1" s="180" customFormat="1" ht="12" hidden="1" customHeight="1">
      <c r="A1185" s="179"/>
    </row>
    <row r="1186" spans="1:1" s="180" customFormat="1" ht="12" hidden="1" customHeight="1">
      <c r="A1186" s="179"/>
    </row>
    <row r="1187" spans="1:1" s="180" customFormat="1" ht="12" hidden="1" customHeight="1">
      <c r="A1187" s="179"/>
    </row>
    <row r="1188" spans="1:1" s="180" customFormat="1" ht="12" hidden="1" customHeight="1">
      <c r="A1188" s="179"/>
    </row>
    <row r="1189" spans="1:1" s="180" customFormat="1" ht="12" hidden="1" customHeight="1">
      <c r="A1189" s="179"/>
    </row>
    <row r="1190" spans="1:1" s="180" customFormat="1" ht="12" hidden="1" customHeight="1">
      <c r="A1190" s="179"/>
    </row>
    <row r="1191" spans="1:1" s="180" customFormat="1" ht="12" hidden="1" customHeight="1">
      <c r="A1191" s="179"/>
    </row>
    <row r="1192" spans="1:1" s="180" customFormat="1" ht="12" hidden="1" customHeight="1">
      <c r="A1192" s="179"/>
    </row>
    <row r="1193" spans="1:1" s="180" customFormat="1" ht="12" hidden="1" customHeight="1">
      <c r="A1193" s="179"/>
    </row>
    <row r="1194" spans="1:1" s="180" customFormat="1" ht="12" hidden="1" customHeight="1">
      <c r="A1194" s="179"/>
    </row>
    <row r="1195" spans="1:1" s="180" customFormat="1" ht="12" hidden="1" customHeight="1">
      <c r="A1195" s="179"/>
    </row>
    <row r="1196" spans="1:1" s="180" customFormat="1" ht="12" hidden="1" customHeight="1">
      <c r="A1196" s="179"/>
    </row>
    <row r="1197" spans="1:1" s="180" customFormat="1" ht="12" hidden="1" customHeight="1">
      <c r="A1197" s="179"/>
    </row>
    <row r="1198" spans="1:1" s="180" customFormat="1" ht="12" hidden="1" customHeight="1">
      <c r="A1198" s="179"/>
    </row>
    <row r="1199" spans="1:1" s="180" customFormat="1" ht="12" hidden="1" customHeight="1">
      <c r="A1199" s="179"/>
    </row>
    <row r="1200" spans="1:1" s="180" customFormat="1" ht="12" hidden="1" customHeight="1">
      <c r="A1200" s="179"/>
    </row>
    <row r="1201" spans="1:1" s="180" customFormat="1" ht="12" hidden="1" customHeight="1">
      <c r="A1201" s="179"/>
    </row>
    <row r="1202" spans="1:1" s="180" customFormat="1" ht="12" hidden="1" customHeight="1">
      <c r="A1202" s="179"/>
    </row>
    <row r="1203" spans="1:1" s="180" customFormat="1" ht="12" hidden="1" customHeight="1">
      <c r="A1203" s="179"/>
    </row>
    <row r="1204" spans="1:1" s="180" customFormat="1" ht="12" hidden="1" customHeight="1">
      <c r="A1204" s="179"/>
    </row>
    <row r="1205" spans="1:1" s="180" customFormat="1" ht="12" hidden="1" customHeight="1">
      <c r="A1205" s="179"/>
    </row>
    <row r="1206" spans="1:1" s="180" customFormat="1" ht="12" hidden="1" customHeight="1">
      <c r="A1206" s="179"/>
    </row>
    <row r="1207" spans="1:1" s="180" customFormat="1" ht="12" hidden="1" customHeight="1">
      <c r="A1207" s="179"/>
    </row>
    <row r="1208" spans="1:1" s="180" customFormat="1" ht="12" hidden="1" customHeight="1">
      <c r="A1208" s="179"/>
    </row>
    <row r="1209" spans="1:1" s="180" customFormat="1" ht="12" hidden="1" customHeight="1">
      <c r="A1209" s="179"/>
    </row>
    <row r="1210" spans="1:1" s="180" customFormat="1" ht="12" hidden="1" customHeight="1">
      <c r="A1210" s="179"/>
    </row>
    <row r="1211" spans="1:1" s="180" customFormat="1" ht="12" hidden="1" customHeight="1">
      <c r="A1211" s="179"/>
    </row>
    <row r="1212" spans="1:1" s="180" customFormat="1" ht="12" hidden="1" customHeight="1">
      <c r="A1212" s="179"/>
    </row>
    <row r="1213" spans="1:1" s="180" customFormat="1" ht="12" hidden="1" customHeight="1">
      <c r="A1213" s="179"/>
    </row>
    <row r="1214" spans="1:1" s="180" customFormat="1" ht="12" hidden="1" customHeight="1">
      <c r="A1214" s="179"/>
    </row>
    <row r="1215" spans="1:1" s="180" customFormat="1" ht="12" hidden="1" customHeight="1">
      <c r="A1215" s="179"/>
    </row>
    <row r="1216" spans="1:1" s="180" customFormat="1" ht="12" hidden="1" customHeight="1">
      <c r="A1216" s="179"/>
    </row>
    <row r="1217" spans="1:1" s="180" customFormat="1" ht="12" hidden="1" customHeight="1">
      <c r="A1217" s="179"/>
    </row>
    <row r="1218" spans="1:1" s="180" customFormat="1" ht="12" hidden="1" customHeight="1">
      <c r="A1218" s="179"/>
    </row>
    <row r="1219" spans="1:1" s="180" customFormat="1" ht="12" hidden="1" customHeight="1">
      <c r="A1219" s="179"/>
    </row>
    <row r="1220" spans="1:1" s="180" customFormat="1" ht="12" hidden="1" customHeight="1">
      <c r="A1220" s="179"/>
    </row>
    <row r="1221" spans="1:1" s="180" customFormat="1" ht="12" hidden="1" customHeight="1">
      <c r="A1221" s="179"/>
    </row>
    <row r="1222" spans="1:1" s="180" customFormat="1" ht="12" hidden="1" customHeight="1">
      <c r="A1222" s="179"/>
    </row>
    <row r="1223" spans="1:1" s="180" customFormat="1" ht="12" hidden="1" customHeight="1">
      <c r="A1223" s="179"/>
    </row>
    <row r="1224" spans="1:1" s="180" customFormat="1" ht="12" hidden="1" customHeight="1">
      <c r="A1224" s="179"/>
    </row>
    <row r="1225" spans="1:1" s="180" customFormat="1" ht="12" hidden="1" customHeight="1">
      <c r="A1225" s="179"/>
    </row>
    <row r="1226" spans="1:1" s="180" customFormat="1" ht="12" hidden="1" customHeight="1">
      <c r="A1226" s="179"/>
    </row>
    <row r="1227" spans="1:1" s="180" customFormat="1" ht="12" hidden="1" customHeight="1">
      <c r="A1227" s="179"/>
    </row>
    <row r="1228" spans="1:1" s="180" customFormat="1" ht="12" hidden="1" customHeight="1">
      <c r="A1228" s="179"/>
    </row>
    <row r="1229" spans="1:1" s="180" customFormat="1" ht="12" hidden="1" customHeight="1">
      <c r="A1229" s="179"/>
    </row>
    <row r="1230" spans="1:1" s="180" customFormat="1" ht="12" hidden="1" customHeight="1">
      <c r="A1230" s="179"/>
    </row>
    <row r="1231" spans="1:1" s="180" customFormat="1" ht="12" hidden="1" customHeight="1">
      <c r="A1231" s="179"/>
    </row>
    <row r="1232" spans="1:1" s="180" customFormat="1" ht="12" hidden="1" customHeight="1">
      <c r="A1232" s="179"/>
    </row>
    <row r="1233" spans="1:1" s="180" customFormat="1" ht="12" hidden="1" customHeight="1">
      <c r="A1233" s="179"/>
    </row>
    <row r="1234" spans="1:1" s="180" customFormat="1" ht="12" hidden="1" customHeight="1">
      <c r="A1234" s="179"/>
    </row>
    <row r="1235" spans="1:1" s="180" customFormat="1" ht="12" hidden="1" customHeight="1">
      <c r="A1235" s="179"/>
    </row>
    <row r="1236" spans="1:1" s="180" customFormat="1" ht="12" hidden="1" customHeight="1">
      <c r="A1236" s="179"/>
    </row>
    <row r="1237" spans="1:1" s="180" customFormat="1" ht="12" hidden="1" customHeight="1">
      <c r="A1237" s="179"/>
    </row>
    <row r="1238" spans="1:1" s="180" customFormat="1" ht="12" hidden="1" customHeight="1">
      <c r="A1238" s="179"/>
    </row>
    <row r="1239" spans="1:1" s="180" customFormat="1" ht="12" hidden="1" customHeight="1">
      <c r="A1239" s="179"/>
    </row>
    <row r="1240" spans="1:1" s="180" customFormat="1" ht="12" hidden="1" customHeight="1">
      <c r="A1240" s="179"/>
    </row>
    <row r="1241" spans="1:1" s="180" customFormat="1" ht="12" hidden="1" customHeight="1">
      <c r="A1241" s="179"/>
    </row>
    <row r="1242" spans="1:1" s="180" customFormat="1" ht="12" hidden="1" customHeight="1">
      <c r="A1242" s="179"/>
    </row>
    <row r="1243" spans="1:1" s="180" customFormat="1" ht="12" hidden="1" customHeight="1">
      <c r="A1243" s="179"/>
    </row>
    <row r="1244" spans="1:1" s="180" customFormat="1" ht="12" hidden="1" customHeight="1">
      <c r="A1244" s="179"/>
    </row>
    <row r="1245" spans="1:1" s="180" customFormat="1" ht="12" hidden="1" customHeight="1">
      <c r="A1245" s="179"/>
    </row>
    <row r="1246" spans="1:1" s="180" customFormat="1" ht="12" hidden="1" customHeight="1">
      <c r="A1246" s="179"/>
    </row>
    <row r="1247" spans="1:1" s="180" customFormat="1" ht="12" hidden="1" customHeight="1">
      <c r="A1247" s="179"/>
    </row>
    <row r="1248" spans="1:1" s="180" customFormat="1" ht="12" hidden="1" customHeight="1">
      <c r="A1248" s="179"/>
    </row>
    <row r="1249" spans="1:1" s="180" customFormat="1" ht="12" hidden="1" customHeight="1">
      <c r="A1249" s="179"/>
    </row>
    <row r="1250" spans="1:1" s="180" customFormat="1" ht="12" hidden="1" customHeight="1">
      <c r="A1250" s="179"/>
    </row>
    <row r="1251" spans="1:1" s="180" customFormat="1" ht="12" hidden="1" customHeight="1">
      <c r="A1251" s="179"/>
    </row>
    <row r="1252" spans="1:1" s="180" customFormat="1" ht="12" hidden="1" customHeight="1">
      <c r="A1252" s="179"/>
    </row>
    <row r="1253" spans="1:1" s="180" customFormat="1" ht="12" hidden="1" customHeight="1">
      <c r="A1253" s="179"/>
    </row>
    <row r="1254" spans="1:1" s="180" customFormat="1" ht="12" hidden="1" customHeight="1">
      <c r="A1254" s="179"/>
    </row>
    <row r="1255" spans="1:1" s="180" customFormat="1" ht="12" hidden="1" customHeight="1">
      <c r="A1255" s="179"/>
    </row>
    <row r="1256" spans="1:1" s="180" customFormat="1" ht="12" hidden="1" customHeight="1">
      <c r="A1256" s="179"/>
    </row>
    <row r="1257" spans="1:1" s="180" customFormat="1" ht="12" hidden="1" customHeight="1">
      <c r="A1257" s="179"/>
    </row>
    <row r="1258" spans="1:1" s="180" customFormat="1" ht="12" hidden="1" customHeight="1">
      <c r="A1258" s="179"/>
    </row>
    <row r="1259" spans="1:1" s="180" customFormat="1" ht="12" hidden="1" customHeight="1">
      <c r="A1259" s="179"/>
    </row>
    <row r="1260" spans="1:1" s="180" customFormat="1" ht="12" hidden="1" customHeight="1">
      <c r="A1260" s="179"/>
    </row>
    <row r="1261" spans="1:1" s="180" customFormat="1" ht="12" hidden="1" customHeight="1">
      <c r="A1261" s="179"/>
    </row>
    <row r="1262" spans="1:1" s="180" customFormat="1" ht="12" hidden="1" customHeight="1">
      <c r="A1262" s="179"/>
    </row>
    <row r="1263" spans="1:1" s="180" customFormat="1" ht="12" hidden="1" customHeight="1">
      <c r="A1263" s="179"/>
    </row>
    <row r="1264" spans="1:1" s="180" customFormat="1" ht="12" hidden="1" customHeight="1">
      <c r="A1264" s="179"/>
    </row>
    <row r="1265" spans="1:1" s="180" customFormat="1" ht="12" hidden="1" customHeight="1">
      <c r="A1265" s="179"/>
    </row>
    <row r="1266" spans="1:1" s="180" customFormat="1" ht="12" hidden="1" customHeight="1">
      <c r="A1266" s="179"/>
    </row>
    <row r="1267" spans="1:1" s="180" customFormat="1" ht="12" hidden="1" customHeight="1">
      <c r="A1267" s="179"/>
    </row>
    <row r="1268" spans="1:1" s="180" customFormat="1" ht="12" hidden="1" customHeight="1">
      <c r="A1268" s="179"/>
    </row>
    <row r="1269" spans="1:1" s="180" customFormat="1" ht="12" hidden="1" customHeight="1">
      <c r="A1269" s="179"/>
    </row>
    <row r="1270" spans="1:1" s="180" customFormat="1" ht="12" hidden="1" customHeight="1">
      <c r="A1270" s="179"/>
    </row>
    <row r="1271" spans="1:1" s="180" customFormat="1" ht="12" hidden="1" customHeight="1">
      <c r="A1271" s="179"/>
    </row>
    <row r="1272" spans="1:1" s="180" customFormat="1" ht="12" hidden="1" customHeight="1">
      <c r="A1272" s="179"/>
    </row>
    <row r="1273" spans="1:1" s="180" customFormat="1" ht="12" hidden="1" customHeight="1">
      <c r="A1273" s="179"/>
    </row>
    <row r="1274" spans="1:1" s="180" customFormat="1" ht="12" hidden="1" customHeight="1">
      <c r="A1274" s="179"/>
    </row>
    <row r="1275" spans="1:1" s="180" customFormat="1" ht="12" hidden="1" customHeight="1">
      <c r="A1275" s="179"/>
    </row>
    <row r="1276" spans="1:1" s="180" customFormat="1" ht="12" hidden="1" customHeight="1">
      <c r="A1276" s="179"/>
    </row>
    <row r="1277" spans="1:1" s="180" customFormat="1" ht="12" hidden="1" customHeight="1">
      <c r="A1277" s="179"/>
    </row>
    <row r="1278" spans="1:1" s="180" customFormat="1" ht="12" hidden="1" customHeight="1">
      <c r="A1278" s="179"/>
    </row>
    <row r="1279" spans="1:1" s="180" customFormat="1" ht="12" hidden="1" customHeight="1">
      <c r="A1279" s="179"/>
    </row>
    <row r="1280" spans="1:1" s="180" customFormat="1" ht="12" hidden="1" customHeight="1">
      <c r="A1280" s="179"/>
    </row>
    <row r="1281" spans="1:1" s="180" customFormat="1" ht="12" hidden="1" customHeight="1">
      <c r="A1281" s="179"/>
    </row>
    <row r="1282" spans="1:1" s="180" customFormat="1" ht="12" hidden="1" customHeight="1">
      <c r="A1282" s="179"/>
    </row>
    <row r="1283" spans="1:1" s="180" customFormat="1" ht="12" hidden="1" customHeight="1">
      <c r="A1283" s="179"/>
    </row>
    <row r="1284" spans="1:1" s="180" customFormat="1" ht="12" hidden="1" customHeight="1">
      <c r="A1284" s="179"/>
    </row>
    <row r="1285" spans="1:1" s="180" customFormat="1" ht="12" hidden="1" customHeight="1">
      <c r="A1285" s="179"/>
    </row>
    <row r="1286" spans="1:1" s="180" customFormat="1" ht="12" hidden="1" customHeight="1">
      <c r="A1286" s="179"/>
    </row>
    <row r="1287" spans="1:1" s="180" customFormat="1" ht="12" hidden="1" customHeight="1">
      <c r="A1287" s="179"/>
    </row>
    <row r="1288" spans="1:1" s="180" customFormat="1" ht="12" hidden="1" customHeight="1">
      <c r="A1288" s="179"/>
    </row>
    <row r="1289" spans="1:1" s="180" customFormat="1" ht="12" hidden="1" customHeight="1">
      <c r="A1289" s="179"/>
    </row>
    <row r="1290" spans="1:1" s="180" customFormat="1" ht="12" hidden="1" customHeight="1">
      <c r="A1290" s="179"/>
    </row>
    <row r="1291" spans="1:1" s="180" customFormat="1" ht="12" hidden="1" customHeight="1">
      <c r="A1291" s="179"/>
    </row>
    <row r="1292" spans="1:1" s="180" customFormat="1" ht="12" hidden="1" customHeight="1">
      <c r="A1292" s="179"/>
    </row>
    <row r="1293" spans="1:1" s="180" customFormat="1" ht="12" hidden="1" customHeight="1">
      <c r="A1293" s="179"/>
    </row>
    <row r="1294" spans="1:1" s="180" customFormat="1" ht="12" hidden="1" customHeight="1">
      <c r="A1294" s="179"/>
    </row>
    <row r="1295" spans="1:1" s="180" customFormat="1" ht="12" hidden="1" customHeight="1">
      <c r="A1295" s="179"/>
    </row>
    <row r="1296" spans="1:1" s="180" customFormat="1" ht="12" hidden="1" customHeight="1">
      <c r="A1296" s="179"/>
    </row>
    <row r="1297" spans="1:1" s="180" customFormat="1" ht="12" hidden="1" customHeight="1">
      <c r="A1297" s="179"/>
    </row>
    <row r="1298" spans="1:1" s="180" customFormat="1" ht="12" hidden="1" customHeight="1">
      <c r="A1298" s="179"/>
    </row>
    <row r="1299" spans="1:1" s="180" customFormat="1" ht="12" hidden="1" customHeight="1">
      <c r="A1299" s="179"/>
    </row>
    <row r="1300" spans="1:1" s="180" customFormat="1" ht="12" hidden="1" customHeight="1">
      <c r="A1300" s="179"/>
    </row>
    <row r="1301" spans="1:1" s="180" customFormat="1" ht="12" hidden="1" customHeight="1">
      <c r="A1301" s="179"/>
    </row>
    <row r="1302" spans="1:1" s="180" customFormat="1" ht="12" hidden="1" customHeight="1">
      <c r="A1302" s="179"/>
    </row>
    <row r="1303" spans="1:1" s="180" customFormat="1" ht="12" hidden="1" customHeight="1">
      <c r="A1303" s="179"/>
    </row>
    <row r="1304" spans="1:1" s="180" customFormat="1" ht="12" hidden="1" customHeight="1">
      <c r="A1304" s="179"/>
    </row>
    <row r="1305" spans="1:1" s="180" customFormat="1" ht="12" hidden="1" customHeight="1">
      <c r="A1305" s="179"/>
    </row>
    <row r="1306" spans="1:1" s="180" customFormat="1" ht="12" hidden="1" customHeight="1">
      <c r="A1306" s="179"/>
    </row>
    <row r="1307" spans="1:1" s="180" customFormat="1" ht="12" hidden="1" customHeight="1">
      <c r="A1307" s="179"/>
    </row>
    <row r="1308" spans="1:1" s="180" customFormat="1" ht="12" hidden="1" customHeight="1">
      <c r="A1308" s="179"/>
    </row>
    <row r="1309" spans="1:1" s="180" customFormat="1" ht="12" hidden="1" customHeight="1">
      <c r="A1309" s="179"/>
    </row>
    <row r="1310" spans="1:1" s="180" customFormat="1" ht="12" hidden="1" customHeight="1">
      <c r="A1310" s="179"/>
    </row>
    <row r="1311" spans="1:1" s="180" customFormat="1" ht="12" hidden="1" customHeight="1">
      <c r="A1311" s="179"/>
    </row>
    <row r="1312" spans="1:1" s="180" customFormat="1" ht="12" hidden="1" customHeight="1">
      <c r="A1312" s="179"/>
    </row>
    <row r="1313" spans="1:1" s="180" customFormat="1" ht="12" hidden="1" customHeight="1">
      <c r="A1313" s="179"/>
    </row>
    <row r="1314" spans="1:1" s="180" customFormat="1" ht="12" hidden="1" customHeight="1">
      <c r="A1314" s="179"/>
    </row>
    <row r="1315" spans="1:1" s="180" customFormat="1" ht="12" hidden="1" customHeight="1">
      <c r="A1315" s="179"/>
    </row>
    <row r="1316" spans="1:1" s="180" customFormat="1" ht="12" hidden="1" customHeight="1">
      <c r="A1316" s="179"/>
    </row>
    <row r="1317" spans="1:1" s="180" customFormat="1" ht="12" hidden="1" customHeight="1">
      <c r="A1317" s="179"/>
    </row>
    <row r="1318" spans="1:1" s="180" customFormat="1" ht="12" hidden="1" customHeight="1">
      <c r="A1318" s="179"/>
    </row>
    <row r="1319" spans="1:1" s="180" customFormat="1" ht="12" hidden="1" customHeight="1">
      <c r="A1319" s="179"/>
    </row>
    <row r="1320" spans="1:1" s="180" customFormat="1" ht="12" hidden="1" customHeight="1">
      <c r="A1320" s="179"/>
    </row>
    <row r="1321" spans="1:1" s="180" customFormat="1" ht="12" hidden="1" customHeight="1">
      <c r="A1321" s="179"/>
    </row>
    <row r="1322" spans="1:1" s="180" customFormat="1" ht="12" hidden="1" customHeight="1">
      <c r="A1322" s="179"/>
    </row>
    <row r="1323" spans="1:1" s="180" customFormat="1" ht="12" hidden="1" customHeight="1">
      <c r="A1323" s="179"/>
    </row>
    <row r="1324" spans="1:1" s="180" customFormat="1" ht="12" hidden="1" customHeight="1">
      <c r="A1324" s="179"/>
    </row>
    <row r="1325" spans="1:1" s="180" customFormat="1" ht="12" hidden="1" customHeight="1">
      <c r="A1325" s="179"/>
    </row>
    <row r="1326" spans="1:1" s="180" customFormat="1" ht="12" hidden="1" customHeight="1">
      <c r="A1326" s="179"/>
    </row>
    <row r="1327" spans="1:1" s="180" customFormat="1" ht="12" hidden="1" customHeight="1">
      <c r="A1327" s="179"/>
    </row>
    <row r="1328" spans="1:1" s="180" customFormat="1" ht="12" hidden="1" customHeight="1">
      <c r="A1328" s="179"/>
    </row>
    <row r="1329" spans="1:1" s="180" customFormat="1" ht="12" hidden="1" customHeight="1">
      <c r="A1329" s="179"/>
    </row>
    <row r="1330" spans="1:1" s="180" customFormat="1" ht="12" hidden="1" customHeight="1">
      <c r="A1330" s="179"/>
    </row>
    <row r="1331" spans="1:1" s="180" customFormat="1" ht="12" hidden="1" customHeight="1">
      <c r="A1331" s="179"/>
    </row>
    <row r="1332" spans="1:1" s="180" customFormat="1" ht="12" hidden="1" customHeight="1">
      <c r="A1332" s="179"/>
    </row>
    <row r="1333" spans="1:1" s="180" customFormat="1" ht="12" hidden="1" customHeight="1">
      <c r="A1333" s="179"/>
    </row>
    <row r="1334" spans="1:1" s="180" customFormat="1" ht="12" hidden="1" customHeight="1">
      <c r="A1334" s="179"/>
    </row>
    <row r="1335" spans="1:1" s="180" customFormat="1" ht="12" hidden="1" customHeight="1">
      <c r="A1335" s="179"/>
    </row>
    <row r="1336" spans="1:1" s="180" customFormat="1" ht="12" hidden="1" customHeight="1">
      <c r="A1336" s="179"/>
    </row>
    <row r="1337" spans="1:1" s="180" customFormat="1" ht="12" hidden="1" customHeight="1">
      <c r="A1337" s="179"/>
    </row>
    <row r="1338" spans="1:1" s="180" customFormat="1" ht="12" hidden="1" customHeight="1">
      <c r="A1338" s="179"/>
    </row>
    <row r="1339" spans="1:1" s="180" customFormat="1" ht="12" hidden="1" customHeight="1">
      <c r="A1339" s="179"/>
    </row>
    <row r="1340" spans="1:1" s="180" customFormat="1" ht="12" hidden="1" customHeight="1">
      <c r="A1340" s="179"/>
    </row>
    <row r="1341" spans="1:1" s="180" customFormat="1" ht="12" hidden="1" customHeight="1">
      <c r="A1341" s="179"/>
    </row>
    <row r="1342" spans="1:1" s="180" customFormat="1" ht="12" hidden="1" customHeight="1">
      <c r="A1342" s="179"/>
    </row>
    <row r="1343" spans="1:1" s="180" customFormat="1" ht="12" hidden="1" customHeight="1">
      <c r="A1343" s="179"/>
    </row>
    <row r="1344" spans="1:1" s="180" customFormat="1" ht="12" hidden="1" customHeight="1">
      <c r="A1344" s="179"/>
    </row>
    <row r="1345" spans="1:1" s="180" customFormat="1" ht="12" hidden="1" customHeight="1">
      <c r="A1345" s="179"/>
    </row>
    <row r="1346" spans="1:1" s="180" customFormat="1" ht="12" hidden="1" customHeight="1">
      <c r="A1346" s="179"/>
    </row>
    <row r="1347" spans="1:1" s="180" customFormat="1" ht="12" hidden="1" customHeight="1">
      <c r="A1347" s="179"/>
    </row>
    <row r="1348" spans="1:1" s="180" customFormat="1" ht="12" hidden="1" customHeight="1">
      <c r="A1348" s="179"/>
    </row>
    <row r="1349" spans="1:1" s="180" customFormat="1" ht="12" hidden="1" customHeight="1">
      <c r="A1349" s="179"/>
    </row>
    <row r="1350" spans="1:1" s="180" customFormat="1" ht="12" hidden="1" customHeight="1">
      <c r="A1350" s="179"/>
    </row>
    <row r="1351" spans="1:1" s="180" customFormat="1" ht="12" hidden="1" customHeight="1">
      <c r="A1351" s="179"/>
    </row>
    <row r="1352" spans="1:1" s="180" customFormat="1" ht="12" hidden="1" customHeight="1">
      <c r="A1352" s="179"/>
    </row>
    <row r="1353" spans="1:1" s="180" customFormat="1" ht="12" hidden="1" customHeight="1">
      <c r="A1353" s="179"/>
    </row>
    <row r="1354" spans="1:1" s="180" customFormat="1" ht="12" hidden="1" customHeight="1">
      <c r="A1354" s="179"/>
    </row>
    <row r="1355" spans="1:1" s="180" customFormat="1" ht="12" hidden="1" customHeight="1">
      <c r="A1355" s="179"/>
    </row>
    <row r="1356" spans="1:1" s="180" customFormat="1" ht="12" hidden="1" customHeight="1">
      <c r="A1356" s="179"/>
    </row>
    <row r="1357" spans="1:1" s="180" customFormat="1" ht="12" hidden="1" customHeight="1">
      <c r="A1357" s="179"/>
    </row>
    <row r="1358" spans="1:1" s="180" customFormat="1" ht="12" hidden="1" customHeight="1">
      <c r="A1358" s="179"/>
    </row>
    <row r="1359" spans="1:1" s="180" customFormat="1" ht="12" hidden="1" customHeight="1">
      <c r="A1359" s="179"/>
    </row>
    <row r="1360" spans="1:1" s="180" customFormat="1" ht="12" hidden="1" customHeight="1">
      <c r="A1360" s="179"/>
    </row>
    <row r="1361" spans="1:1" s="180" customFormat="1" ht="12" hidden="1" customHeight="1">
      <c r="A1361" s="179"/>
    </row>
    <row r="1362" spans="1:1" s="180" customFormat="1" ht="12" hidden="1" customHeight="1">
      <c r="A1362" s="179"/>
    </row>
    <row r="1363" spans="1:1" s="180" customFormat="1" ht="12" hidden="1" customHeight="1">
      <c r="A1363" s="179"/>
    </row>
    <row r="1364" spans="1:1" s="180" customFormat="1" ht="12" hidden="1" customHeight="1">
      <c r="A1364" s="179"/>
    </row>
    <row r="1365" spans="1:1" s="180" customFormat="1" ht="12" hidden="1" customHeight="1">
      <c r="A1365" s="179"/>
    </row>
    <row r="1366" spans="1:1" s="180" customFormat="1" ht="12" hidden="1" customHeight="1">
      <c r="A1366" s="179"/>
    </row>
    <row r="1367" spans="1:1" s="180" customFormat="1" ht="12" hidden="1" customHeight="1">
      <c r="A1367" s="179"/>
    </row>
    <row r="1368" spans="1:1" s="180" customFormat="1" ht="12" hidden="1" customHeight="1">
      <c r="A1368" s="179"/>
    </row>
    <row r="1369" spans="1:1" s="180" customFormat="1" ht="12" hidden="1" customHeight="1">
      <c r="A1369" s="179"/>
    </row>
    <row r="1370" spans="1:1" s="180" customFormat="1" ht="12" hidden="1" customHeight="1">
      <c r="A1370" s="179"/>
    </row>
    <row r="1371" spans="1:1" s="180" customFormat="1" ht="12" hidden="1" customHeight="1">
      <c r="A1371" s="179"/>
    </row>
    <row r="1372" spans="1:1" s="180" customFormat="1" ht="12" hidden="1" customHeight="1">
      <c r="A1372" s="179"/>
    </row>
    <row r="1373" spans="1:1" s="180" customFormat="1" ht="12" hidden="1" customHeight="1">
      <c r="A1373" s="179"/>
    </row>
    <row r="1374" spans="1:1" s="180" customFormat="1" ht="12" hidden="1" customHeight="1">
      <c r="A1374" s="179"/>
    </row>
    <row r="1375" spans="1:1" s="180" customFormat="1" ht="12" hidden="1" customHeight="1">
      <c r="A1375" s="179"/>
    </row>
    <row r="1376" spans="1:1" s="180" customFormat="1" ht="12" hidden="1" customHeight="1">
      <c r="A1376" s="179"/>
    </row>
    <row r="1377" spans="1:1" s="180" customFormat="1" ht="12" hidden="1" customHeight="1">
      <c r="A1377" s="179"/>
    </row>
    <row r="1378" spans="1:1" s="180" customFormat="1" ht="12" hidden="1" customHeight="1">
      <c r="A1378" s="179"/>
    </row>
    <row r="1379" spans="1:1" s="180" customFormat="1" ht="12" hidden="1" customHeight="1">
      <c r="A1379" s="179"/>
    </row>
    <row r="1380" spans="1:1" s="180" customFormat="1" ht="12" hidden="1" customHeight="1">
      <c r="A1380" s="179"/>
    </row>
    <row r="1381" spans="1:1" s="180" customFormat="1" ht="12" hidden="1" customHeight="1">
      <c r="A1381" s="179"/>
    </row>
    <row r="1382" spans="1:1" s="180" customFormat="1" ht="12" hidden="1" customHeight="1">
      <c r="A1382" s="179"/>
    </row>
    <row r="1383" spans="1:1" s="180" customFormat="1" ht="12" hidden="1" customHeight="1">
      <c r="A1383" s="179"/>
    </row>
    <row r="1384" spans="1:1" s="180" customFormat="1" ht="12" hidden="1" customHeight="1">
      <c r="A1384" s="179"/>
    </row>
    <row r="1385" spans="1:1" s="180" customFormat="1" ht="12" hidden="1" customHeight="1">
      <c r="A1385" s="179"/>
    </row>
    <row r="1386" spans="1:1" s="180" customFormat="1" ht="12" hidden="1" customHeight="1">
      <c r="A1386" s="179"/>
    </row>
    <row r="1387" spans="1:1" s="180" customFormat="1" ht="12" hidden="1" customHeight="1">
      <c r="A1387" s="179"/>
    </row>
    <row r="1388" spans="1:1" s="180" customFormat="1" ht="12" hidden="1" customHeight="1">
      <c r="A1388" s="179"/>
    </row>
    <row r="1389" spans="1:1" s="180" customFormat="1" ht="12" hidden="1" customHeight="1">
      <c r="A1389" s="179"/>
    </row>
    <row r="1390" spans="1:1" s="180" customFormat="1" ht="12" hidden="1" customHeight="1">
      <c r="A1390" s="179"/>
    </row>
    <row r="1391" spans="1:1" s="180" customFormat="1" ht="12" hidden="1" customHeight="1">
      <c r="A1391" s="179"/>
    </row>
    <row r="1392" spans="1:1" s="180" customFormat="1" ht="12" hidden="1" customHeight="1">
      <c r="A1392" s="179"/>
    </row>
    <row r="1393" spans="1:1" s="180" customFormat="1" ht="12" hidden="1" customHeight="1">
      <c r="A1393" s="179"/>
    </row>
    <row r="1394" spans="1:1" s="180" customFormat="1" ht="12" hidden="1" customHeight="1">
      <c r="A1394" s="179"/>
    </row>
    <row r="1395" spans="1:1" s="180" customFormat="1" ht="12" hidden="1" customHeight="1">
      <c r="A1395" s="179"/>
    </row>
    <row r="1396" spans="1:1" s="180" customFormat="1" ht="12" hidden="1" customHeight="1">
      <c r="A1396" s="179"/>
    </row>
    <row r="1397" spans="1:1" s="180" customFormat="1" ht="12" hidden="1" customHeight="1">
      <c r="A1397" s="179"/>
    </row>
    <row r="1398" spans="1:1" s="180" customFormat="1" ht="12" hidden="1" customHeight="1">
      <c r="A1398" s="179"/>
    </row>
    <row r="1399" spans="1:1" s="180" customFormat="1" ht="12" hidden="1" customHeight="1">
      <c r="A1399" s="179"/>
    </row>
    <row r="1400" spans="1:1" s="180" customFormat="1" ht="12" hidden="1" customHeight="1">
      <c r="A1400" s="179"/>
    </row>
    <row r="1401" spans="1:1" s="180" customFormat="1" ht="12" hidden="1" customHeight="1">
      <c r="A1401" s="179"/>
    </row>
    <row r="1402" spans="1:1" s="180" customFormat="1" ht="12" hidden="1" customHeight="1">
      <c r="A1402" s="179"/>
    </row>
    <row r="1403" spans="1:1" s="180" customFormat="1" ht="12" hidden="1" customHeight="1">
      <c r="A1403" s="179"/>
    </row>
    <row r="1404" spans="1:1" s="180" customFormat="1" ht="12" hidden="1" customHeight="1">
      <c r="A1404" s="179"/>
    </row>
    <row r="1405" spans="1:1" s="180" customFormat="1" ht="12" hidden="1" customHeight="1">
      <c r="A1405" s="179"/>
    </row>
    <row r="1406" spans="1:1" s="180" customFormat="1" ht="12" hidden="1" customHeight="1">
      <c r="A1406" s="179"/>
    </row>
    <row r="1407" spans="1:1" s="180" customFormat="1" ht="12" hidden="1" customHeight="1">
      <c r="A1407" s="179"/>
    </row>
    <row r="1408" spans="1:1" s="180" customFormat="1" ht="12" hidden="1" customHeight="1">
      <c r="A1408" s="179"/>
    </row>
    <row r="1409" spans="1:1" s="180" customFormat="1" ht="12" hidden="1" customHeight="1">
      <c r="A1409" s="179"/>
    </row>
    <row r="1410" spans="1:1" s="180" customFormat="1" ht="12" hidden="1" customHeight="1">
      <c r="A1410" s="179"/>
    </row>
    <row r="1411" spans="1:1" s="180" customFormat="1" ht="12" hidden="1" customHeight="1">
      <c r="A1411" s="179"/>
    </row>
    <row r="1412" spans="1:1" s="180" customFormat="1" ht="12" hidden="1" customHeight="1">
      <c r="A1412" s="179"/>
    </row>
    <row r="1413" spans="1:1" s="180" customFormat="1" ht="12" hidden="1" customHeight="1">
      <c r="A1413" s="179"/>
    </row>
    <row r="1414" spans="1:1" s="180" customFormat="1" ht="12" hidden="1" customHeight="1">
      <c r="A1414" s="179"/>
    </row>
    <row r="1415" spans="1:1" s="180" customFormat="1" ht="12" hidden="1" customHeight="1">
      <c r="A1415" s="179"/>
    </row>
    <row r="1416" spans="1:1" s="180" customFormat="1" ht="12" hidden="1" customHeight="1">
      <c r="A1416" s="179"/>
    </row>
    <row r="1417" spans="1:1" s="180" customFormat="1" ht="12" hidden="1" customHeight="1">
      <c r="A1417" s="179"/>
    </row>
    <row r="1418" spans="1:1" s="180" customFormat="1" ht="12" hidden="1" customHeight="1">
      <c r="A1418" s="179"/>
    </row>
    <row r="1419" spans="1:1" s="180" customFormat="1" ht="12" hidden="1" customHeight="1">
      <c r="A1419" s="179"/>
    </row>
    <row r="1420" spans="1:1" s="180" customFormat="1" ht="12" hidden="1" customHeight="1">
      <c r="A1420" s="179"/>
    </row>
    <row r="1421" spans="1:1" s="180" customFormat="1" ht="12" hidden="1" customHeight="1">
      <c r="A1421" s="179"/>
    </row>
    <row r="1422" spans="1:1" s="180" customFormat="1" ht="12" hidden="1" customHeight="1">
      <c r="A1422" s="179"/>
    </row>
    <row r="1423" spans="1:1" s="180" customFormat="1" ht="12" hidden="1" customHeight="1">
      <c r="A1423" s="179"/>
    </row>
    <row r="1424" spans="1:1" s="180" customFormat="1" ht="12" hidden="1" customHeight="1">
      <c r="A1424" s="179"/>
    </row>
    <row r="1425" spans="1:1" s="180" customFormat="1" ht="12" hidden="1" customHeight="1">
      <c r="A1425" s="179"/>
    </row>
    <row r="1426" spans="1:1" s="180" customFormat="1" ht="12" hidden="1" customHeight="1">
      <c r="A1426" s="179"/>
    </row>
    <row r="1427" spans="1:1" s="180" customFormat="1" ht="12" hidden="1" customHeight="1">
      <c r="A1427" s="179"/>
    </row>
    <row r="1428" spans="1:1" s="180" customFormat="1" ht="12" hidden="1" customHeight="1">
      <c r="A1428" s="179"/>
    </row>
    <row r="1429" spans="1:1" s="180" customFormat="1" ht="12" hidden="1" customHeight="1">
      <c r="A1429" s="179"/>
    </row>
    <row r="1430" spans="1:1" s="180" customFormat="1" ht="12" hidden="1" customHeight="1">
      <c r="A1430" s="179"/>
    </row>
    <row r="1431" spans="1:1" s="180" customFormat="1" ht="12" hidden="1" customHeight="1">
      <c r="A1431" s="179"/>
    </row>
    <row r="1432" spans="1:1" s="180" customFormat="1" ht="12" hidden="1" customHeight="1">
      <c r="A1432" s="179"/>
    </row>
    <row r="1433" spans="1:1" s="180" customFormat="1" ht="12" hidden="1" customHeight="1">
      <c r="A1433" s="179"/>
    </row>
    <row r="1434" spans="1:1" s="180" customFormat="1" ht="12" hidden="1" customHeight="1">
      <c r="A1434" s="179"/>
    </row>
    <row r="1435" spans="1:1" s="180" customFormat="1" ht="12" hidden="1" customHeight="1">
      <c r="A1435" s="179"/>
    </row>
    <row r="1436" spans="1:1" s="180" customFormat="1" ht="12" hidden="1" customHeight="1">
      <c r="A1436" s="179"/>
    </row>
    <row r="1437" spans="1:1" s="180" customFormat="1" ht="12" hidden="1" customHeight="1">
      <c r="A1437" s="179"/>
    </row>
    <row r="1438" spans="1:1" s="180" customFormat="1" ht="12" hidden="1" customHeight="1">
      <c r="A1438" s="179"/>
    </row>
    <row r="1439" spans="1:1" s="180" customFormat="1" ht="12" hidden="1" customHeight="1">
      <c r="A1439" s="179"/>
    </row>
    <row r="1440" spans="1:1" s="180" customFormat="1" ht="12" hidden="1" customHeight="1">
      <c r="A1440" s="179"/>
    </row>
    <row r="1441" spans="1:1" s="180" customFormat="1" ht="12" hidden="1" customHeight="1">
      <c r="A1441" s="179"/>
    </row>
    <row r="1442" spans="1:1" s="180" customFormat="1" ht="12" hidden="1" customHeight="1">
      <c r="A1442" s="179"/>
    </row>
    <row r="1443" spans="1:1" s="180" customFormat="1" ht="12" hidden="1" customHeight="1">
      <c r="A1443" s="179"/>
    </row>
    <row r="1444" spans="1:1" s="180" customFormat="1" ht="12" hidden="1" customHeight="1">
      <c r="A1444" s="179"/>
    </row>
    <row r="1445" spans="1:1" s="180" customFormat="1" ht="12" hidden="1" customHeight="1">
      <c r="A1445" s="179"/>
    </row>
    <row r="1446" spans="1:1" s="180" customFormat="1" ht="12" hidden="1" customHeight="1">
      <c r="A1446" s="179"/>
    </row>
    <row r="1447" spans="1:1" s="180" customFormat="1" ht="12" hidden="1" customHeight="1">
      <c r="A1447" s="179"/>
    </row>
    <row r="1448" spans="1:1" s="180" customFormat="1" ht="12" hidden="1" customHeight="1">
      <c r="A1448" s="179"/>
    </row>
    <row r="1449" spans="1:1" s="180" customFormat="1" ht="12" hidden="1" customHeight="1">
      <c r="A1449" s="179"/>
    </row>
    <row r="1450" spans="1:1" s="180" customFormat="1" ht="12" hidden="1" customHeight="1">
      <c r="A1450" s="179"/>
    </row>
    <row r="1451" spans="1:1" s="180" customFormat="1" ht="12" hidden="1" customHeight="1">
      <c r="A1451" s="179"/>
    </row>
    <row r="1452" spans="1:1" s="180" customFormat="1" ht="12" hidden="1" customHeight="1">
      <c r="A1452" s="179"/>
    </row>
    <row r="1453" spans="1:1" s="180" customFormat="1" ht="12" hidden="1" customHeight="1">
      <c r="A1453" s="179"/>
    </row>
    <row r="1454" spans="1:1" s="180" customFormat="1" ht="12" hidden="1" customHeight="1">
      <c r="A1454" s="179"/>
    </row>
    <row r="1455" spans="1:1" s="180" customFormat="1" ht="12" hidden="1" customHeight="1">
      <c r="A1455" s="179"/>
    </row>
    <row r="1456" spans="1:1" s="180" customFormat="1" ht="12" hidden="1" customHeight="1">
      <c r="A1456" s="179"/>
    </row>
    <row r="1457" spans="1:1" s="180" customFormat="1" ht="12" hidden="1" customHeight="1">
      <c r="A1457" s="179"/>
    </row>
    <row r="1458" spans="1:1" s="180" customFormat="1" ht="12" hidden="1" customHeight="1">
      <c r="A1458" s="179"/>
    </row>
    <row r="1459" spans="1:1" s="180" customFormat="1" ht="12" hidden="1" customHeight="1">
      <c r="A1459" s="179"/>
    </row>
    <row r="1460" spans="1:1" s="180" customFormat="1" ht="12" hidden="1" customHeight="1">
      <c r="A1460" s="179"/>
    </row>
    <row r="1461" spans="1:1" s="180" customFormat="1" ht="12" hidden="1" customHeight="1">
      <c r="A1461" s="179"/>
    </row>
    <row r="1462" spans="1:1" s="180" customFormat="1" ht="12" hidden="1" customHeight="1">
      <c r="A1462" s="179"/>
    </row>
    <row r="1463" spans="1:1" s="180" customFormat="1" ht="12" hidden="1" customHeight="1">
      <c r="A1463" s="179"/>
    </row>
    <row r="1464" spans="1:1" s="180" customFormat="1" ht="12" hidden="1" customHeight="1">
      <c r="A1464" s="179"/>
    </row>
    <row r="1465" spans="1:1" s="180" customFormat="1" ht="12" hidden="1" customHeight="1">
      <c r="A1465" s="179"/>
    </row>
    <row r="1466" spans="1:1" s="180" customFormat="1" ht="12" hidden="1" customHeight="1">
      <c r="A1466" s="179"/>
    </row>
    <row r="1467" spans="1:1" s="180" customFormat="1" ht="12" hidden="1" customHeight="1">
      <c r="A1467" s="179"/>
    </row>
    <row r="1468" spans="1:1" s="180" customFormat="1" ht="12" hidden="1" customHeight="1">
      <c r="A1468" s="179"/>
    </row>
    <row r="1469" spans="1:1" s="180" customFormat="1" ht="12" hidden="1" customHeight="1">
      <c r="A1469" s="179"/>
    </row>
    <row r="1470" spans="1:1" s="180" customFormat="1" ht="12" hidden="1" customHeight="1">
      <c r="A1470" s="179"/>
    </row>
    <row r="1471" spans="1:1" s="180" customFormat="1" ht="12" hidden="1" customHeight="1">
      <c r="A1471" s="179"/>
    </row>
    <row r="1472" spans="1:1" s="180" customFormat="1" ht="12" hidden="1" customHeight="1">
      <c r="A1472" s="179"/>
    </row>
    <row r="1473" spans="1:1" s="180" customFormat="1" ht="12" hidden="1" customHeight="1">
      <c r="A1473" s="179"/>
    </row>
    <row r="1474" spans="1:1" s="180" customFormat="1" ht="12" hidden="1" customHeight="1">
      <c r="A1474" s="179"/>
    </row>
    <row r="1475" spans="1:1" s="180" customFormat="1" ht="12" hidden="1" customHeight="1">
      <c r="A1475" s="179"/>
    </row>
    <row r="1476" spans="1:1" s="180" customFormat="1" ht="12" hidden="1" customHeight="1">
      <c r="A1476" s="179"/>
    </row>
    <row r="1477" spans="1:1" s="180" customFormat="1" ht="12" hidden="1" customHeight="1">
      <c r="A1477" s="179"/>
    </row>
    <row r="1478" spans="1:1" s="180" customFormat="1" ht="12" hidden="1" customHeight="1">
      <c r="A1478" s="179"/>
    </row>
    <row r="1479" spans="1:1" s="180" customFormat="1" ht="12" hidden="1" customHeight="1">
      <c r="A1479" s="179"/>
    </row>
    <row r="1480" spans="1:1" s="180" customFormat="1" ht="12" hidden="1" customHeight="1">
      <c r="A1480" s="179"/>
    </row>
    <row r="1481" spans="1:1" s="180" customFormat="1" ht="12" hidden="1" customHeight="1">
      <c r="A1481" s="179"/>
    </row>
    <row r="1482" spans="1:1" s="180" customFormat="1" ht="12" hidden="1" customHeight="1">
      <c r="A1482" s="179"/>
    </row>
    <row r="1483" spans="1:1" s="180" customFormat="1" ht="12" hidden="1" customHeight="1">
      <c r="A1483" s="179"/>
    </row>
    <row r="1484" spans="1:1" s="180" customFormat="1" ht="12" hidden="1" customHeight="1">
      <c r="A1484" s="179"/>
    </row>
    <row r="1485" spans="1:1" s="180" customFormat="1" ht="12" hidden="1" customHeight="1">
      <c r="A1485" s="179"/>
    </row>
    <row r="1486" spans="1:1" s="180" customFormat="1" ht="12" hidden="1" customHeight="1">
      <c r="A1486" s="179"/>
    </row>
    <row r="1487" spans="1:1" s="180" customFormat="1" ht="12" hidden="1" customHeight="1">
      <c r="A1487" s="179"/>
    </row>
    <row r="1488" spans="1:1" s="180" customFormat="1" ht="12" hidden="1" customHeight="1">
      <c r="A1488" s="179"/>
    </row>
    <row r="1489" spans="1:1" s="180" customFormat="1" ht="12" hidden="1" customHeight="1">
      <c r="A1489" s="179"/>
    </row>
    <row r="1490" spans="1:1" s="180" customFormat="1" ht="12" hidden="1" customHeight="1">
      <c r="A1490" s="179"/>
    </row>
    <row r="1491" spans="1:1" s="180" customFormat="1" ht="12" hidden="1" customHeight="1">
      <c r="A1491" s="179"/>
    </row>
    <row r="1492" spans="1:1" s="180" customFormat="1" ht="12" hidden="1" customHeight="1">
      <c r="A1492" s="179"/>
    </row>
    <row r="1493" spans="1:1" s="180" customFormat="1" ht="12" hidden="1" customHeight="1">
      <c r="A1493" s="179"/>
    </row>
    <row r="1494" spans="1:1" s="180" customFormat="1" ht="12" hidden="1" customHeight="1">
      <c r="A1494" s="179"/>
    </row>
    <row r="1495" spans="1:1" s="180" customFormat="1" ht="12" hidden="1" customHeight="1">
      <c r="A1495" s="179"/>
    </row>
    <row r="1496" spans="1:1" s="180" customFormat="1" ht="12" hidden="1" customHeight="1">
      <c r="A1496" s="179"/>
    </row>
    <row r="1497" spans="1:1" s="180" customFormat="1" ht="12" hidden="1" customHeight="1">
      <c r="A1497" s="179"/>
    </row>
    <row r="1498" spans="1:1" s="180" customFormat="1" ht="12" hidden="1" customHeight="1">
      <c r="A1498" s="179"/>
    </row>
    <row r="1499" spans="1:1" s="180" customFormat="1" ht="12" hidden="1" customHeight="1">
      <c r="A1499" s="179"/>
    </row>
    <row r="1500" spans="1:1" s="180" customFormat="1" ht="12" hidden="1" customHeight="1">
      <c r="A1500" s="179"/>
    </row>
    <row r="1501" spans="1:1" s="180" customFormat="1" ht="12" hidden="1" customHeight="1">
      <c r="A1501" s="179"/>
    </row>
    <row r="1502" spans="1:1" s="180" customFormat="1" ht="12" hidden="1" customHeight="1">
      <c r="A1502" s="179"/>
    </row>
    <row r="1503" spans="1:1" s="180" customFormat="1" ht="12" hidden="1" customHeight="1">
      <c r="A1503" s="179"/>
    </row>
    <row r="1504" spans="1:1" s="180" customFormat="1" ht="12" hidden="1" customHeight="1">
      <c r="A1504" s="179"/>
    </row>
    <row r="1505" spans="1:1" s="180" customFormat="1" ht="12" hidden="1" customHeight="1">
      <c r="A1505" s="179"/>
    </row>
    <row r="1506" spans="1:1" s="180" customFormat="1" ht="12" hidden="1" customHeight="1">
      <c r="A1506" s="179"/>
    </row>
    <row r="1507" spans="1:1" s="180" customFormat="1" ht="12" hidden="1" customHeight="1">
      <c r="A1507" s="179"/>
    </row>
    <row r="1508" spans="1:1" s="180" customFormat="1" ht="12" hidden="1" customHeight="1">
      <c r="A1508" s="179"/>
    </row>
    <row r="1509" spans="1:1" s="180" customFormat="1" ht="12" hidden="1" customHeight="1">
      <c r="A1509" s="179"/>
    </row>
    <row r="1510" spans="1:1" s="180" customFormat="1" ht="12" hidden="1" customHeight="1">
      <c r="A1510" s="179"/>
    </row>
    <row r="1511" spans="1:1" s="180" customFormat="1" ht="12" hidden="1" customHeight="1">
      <c r="A1511" s="179"/>
    </row>
    <row r="1512" spans="1:1" s="180" customFormat="1" ht="12" hidden="1" customHeight="1">
      <c r="A1512" s="179"/>
    </row>
    <row r="1513" spans="1:1" s="180" customFormat="1" ht="12" hidden="1" customHeight="1">
      <c r="A1513" s="179"/>
    </row>
    <row r="1514" spans="1:1" s="180" customFormat="1" ht="12" hidden="1" customHeight="1">
      <c r="A1514" s="179"/>
    </row>
    <row r="1515" spans="1:1" s="180" customFormat="1" ht="12" hidden="1" customHeight="1">
      <c r="A1515" s="179"/>
    </row>
    <row r="1516" spans="1:1" s="180" customFormat="1" ht="12" hidden="1" customHeight="1">
      <c r="A1516" s="179"/>
    </row>
    <row r="1517" spans="1:1" s="180" customFormat="1" ht="12" hidden="1" customHeight="1">
      <c r="A1517" s="179"/>
    </row>
    <row r="1518" spans="1:1" s="180" customFormat="1" ht="12" hidden="1" customHeight="1">
      <c r="A1518" s="179"/>
    </row>
    <row r="1519" spans="1:1" s="180" customFormat="1" ht="12" hidden="1" customHeight="1">
      <c r="A1519" s="179"/>
    </row>
    <row r="1520" spans="1:1" s="180" customFormat="1" ht="12" hidden="1" customHeight="1">
      <c r="A1520" s="179"/>
    </row>
    <row r="1521" spans="1:1" s="180" customFormat="1" ht="12" hidden="1" customHeight="1">
      <c r="A1521" s="179"/>
    </row>
    <row r="1522" spans="1:1" s="180" customFormat="1" ht="12" hidden="1" customHeight="1">
      <c r="A1522" s="179"/>
    </row>
    <row r="1523" spans="1:1" s="180" customFormat="1" ht="12" hidden="1" customHeight="1">
      <c r="A1523" s="179"/>
    </row>
    <row r="1524" spans="1:1" s="180" customFormat="1" ht="12" hidden="1" customHeight="1">
      <c r="A1524" s="179"/>
    </row>
    <row r="1525" spans="1:1" s="180" customFormat="1" ht="12" hidden="1" customHeight="1">
      <c r="A1525" s="179"/>
    </row>
    <row r="1526" spans="1:1" s="180" customFormat="1" ht="12" hidden="1" customHeight="1">
      <c r="A1526" s="179"/>
    </row>
    <row r="1527" spans="1:1" s="180" customFormat="1" ht="12" hidden="1" customHeight="1">
      <c r="A1527" s="179"/>
    </row>
    <row r="1528" spans="1:1" s="180" customFormat="1" ht="12" hidden="1" customHeight="1">
      <c r="A1528" s="179"/>
    </row>
    <row r="1529" spans="1:1" s="180" customFormat="1" ht="12" hidden="1" customHeight="1">
      <c r="A1529" s="179"/>
    </row>
    <row r="1530" spans="1:1" s="180" customFormat="1" ht="12" hidden="1" customHeight="1">
      <c r="A1530" s="179"/>
    </row>
    <row r="1531" spans="1:1" s="180" customFormat="1" ht="12" hidden="1" customHeight="1">
      <c r="A1531" s="179"/>
    </row>
    <row r="1532" spans="1:1" s="180" customFormat="1" ht="12" hidden="1" customHeight="1">
      <c r="A1532" s="179"/>
    </row>
    <row r="1533" spans="1:1" s="180" customFormat="1" ht="12" hidden="1" customHeight="1">
      <c r="A1533" s="179"/>
    </row>
    <row r="1534" spans="1:1" s="180" customFormat="1" ht="12" hidden="1" customHeight="1">
      <c r="A1534" s="179"/>
    </row>
    <row r="1535" spans="1:1" s="180" customFormat="1" ht="12" hidden="1" customHeight="1">
      <c r="A1535" s="179"/>
    </row>
    <row r="1536" spans="1:1" s="180" customFormat="1" ht="12" hidden="1" customHeight="1">
      <c r="A1536" s="179"/>
    </row>
    <row r="1537" spans="1:1" s="180" customFormat="1" ht="12" hidden="1" customHeight="1">
      <c r="A1537" s="179"/>
    </row>
    <row r="1538" spans="1:1" s="180" customFormat="1" ht="12" hidden="1" customHeight="1">
      <c r="A1538" s="179"/>
    </row>
    <row r="1539" spans="1:1" s="180" customFormat="1" ht="12" hidden="1" customHeight="1">
      <c r="A1539" s="179"/>
    </row>
    <row r="1540" spans="1:1" s="180" customFormat="1" ht="12" hidden="1" customHeight="1">
      <c r="A1540" s="179"/>
    </row>
    <row r="1541" spans="1:1" s="180" customFormat="1" ht="12" hidden="1" customHeight="1">
      <c r="A1541" s="179"/>
    </row>
    <row r="1542" spans="1:1" s="180" customFormat="1" ht="12" hidden="1" customHeight="1">
      <c r="A1542" s="179"/>
    </row>
    <row r="1543" spans="1:1" s="180" customFormat="1" ht="12" hidden="1" customHeight="1">
      <c r="A1543" s="179"/>
    </row>
    <row r="1544" spans="1:1" s="180" customFormat="1" ht="12" hidden="1" customHeight="1">
      <c r="A1544" s="179"/>
    </row>
    <row r="1545" spans="1:1" s="180" customFormat="1" ht="12" hidden="1" customHeight="1">
      <c r="A1545" s="179"/>
    </row>
    <row r="1546" spans="1:1" s="180" customFormat="1" ht="12" hidden="1" customHeight="1">
      <c r="A1546" s="179"/>
    </row>
    <row r="1547" spans="1:1" s="180" customFormat="1" ht="12" hidden="1" customHeight="1">
      <c r="A1547" s="179"/>
    </row>
    <row r="1548" spans="1:1" s="180" customFormat="1" ht="12" hidden="1" customHeight="1">
      <c r="A1548" s="179"/>
    </row>
    <row r="1549" spans="1:1" s="180" customFormat="1" ht="12" hidden="1" customHeight="1">
      <c r="A1549" s="179"/>
    </row>
    <row r="1550" spans="1:1" s="180" customFormat="1" ht="12" hidden="1" customHeight="1">
      <c r="A1550" s="179"/>
    </row>
    <row r="1551" spans="1:1" s="180" customFormat="1" ht="12" hidden="1" customHeight="1">
      <c r="A1551" s="179"/>
    </row>
    <row r="1552" spans="1:1" s="180" customFormat="1" ht="12" hidden="1" customHeight="1">
      <c r="A1552" s="179"/>
    </row>
    <row r="1553" spans="1:1" s="180" customFormat="1" ht="12" hidden="1" customHeight="1">
      <c r="A1553" s="179"/>
    </row>
    <row r="1554" spans="1:1" s="180" customFormat="1" ht="12" hidden="1" customHeight="1">
      <c r="A1554" s="179"/>
    </row>
    <row r="1555" spans="1:1" s="180" customFormat="1" ht="12" hidden="1" customHeight="1">
      <c r="A1555" s="179"/>
    </row>
    <row r="1556" spans="1:1" s="180" customFormat="1" ht="12" hidden="1" customHeight="1">
      <c r="A1556" s="179"/>
    </row>
    <row r="1557" spans="1:1" s="180" customFormat="1" ht="12" hidden="1" customHeight="1">
      <c r="A1557" s="179"/>
    </row>
    <row r="1558" spans="1:1" s="180" customFormat="1" ht="12" hidden="1" customHeight="1">
      <c r="A1558" s="179"/>
    </row>
    <row r="1559" spans="1:1" s="180" customFormat="1" ht="12" hidden="1" customHeight="1">
      <c r="A1559" s="179"/>
    </row>
    <row r="1560" spans="1:1" s="180" customFormat="1" ht="12" hidden="1" customHeight="1">
      <c r="A1560" s="179"/>
    </row>
    <row r="1561" spans="1:1" s="180" customFormat="1" ht="12" hidden="1" customHeight="1">
      <c r="A1561" s="179"/>
    </row>
    <row r="1562" spans="1:1" s="180" customFormat="1" ht="12" hidden="1" customHeight="1">
      <c r="A1562" s="179"/>
    </row>
    <row r="1563" spans="1:1" s="180" customFormat="1" ht="12" hidden="1" customHeight="1">
      <c r="A1563" s="179"/>
    </row>
    <row r="1564" spans="1:1" s="180" customFormat="1" ht="12" hidden="1" customHeight="1">
      <c r="A1564" s="179"/>
    </row>
    <row r="1565" spans="1:1" s="180" customFormat="1" ht="12" hidden="1" customHeight="1">
      <c r="A1565" s="179"/>
    </row>
    <row r="1566" spans="1:1" s="180" customFormat="1" ht="12" hidden="1" customHeight="1">
      <c r="A1566" s="179"/>
    </row>
    <row r="1567" spans="1:1" s="180" customFormat="1" ht="12" hidden="1" customHeight="1">
      <c r="A1567" s="179"/>
    </row>
    <row r="1568" spans="1:1" s="180" customFormat="1" ht="12" hidden="1" customHeight="1">
      <c r="A1568" s="179"/>
    </row>
    <row r="1569" spans="1:1" s="180" customFormat="1" ht="12" hidden="1" customHeight="1">
      <c r="A1569" s="179"/>
    </row>
    <row r="1570" spans="1:1" s="180" customFormat="1" ht="12" hidden="1" customHeight="1">
      <c r="A1570" s="179"/>
    </row>
    <row r="1571" spans="1:1" s="180" customFormat="1" ht="12" hidden="1" customHeight="1">
      <c r="A1571" s="179"/>
    </row>
    <row r="1572" spans="1:1" s="180" customFormat="1" ht="12" hidden="1" customHeight="1">
      <c r="A1572" s="179"/>
    </row>
    <row r="1573" spans="1:1" s="180" customFormat="1" ht="12" hidden="1" customHeight="1">
      <c r="A1573" s="179"/>
    </row>
    <row r="1574" spans="1:1" s="180" customFormat="1" ht="12" hidden="1" customHeight="1">
      <c r="A1574" s="179"/>
    </row>
    <row r="1575" spans="1:1" s="180" customFormat="1" ht="12" hidden="1" customHeight="1">
      <c r="A1575" s="179"/>
    </row>
    <row r="1576" spans="1:1" s="180" customFormat="1" ht="12" hidden="1" customHeight="1">
      <c r="A1576" s="179"/>
    </row>
    <row r="1577" spans="1:1" s="180" customFormat="1" ht="12" hidden="1" customHeight="1">
      <c r="A1577" s="179"/>
    </row>
    <row r="1578" spans="1:1" s="180" customFormat="1" ht="12" hidden="1" customHeight="1">
      <c r="A1578" s="179"/>
    </row>
    <row r="1579" spans="1:1" s="180" customFormat="1" ht="12" hidden="1" customHeight="1">
      <c r="A1579" s="179"/>
    </row>
    <row r="1580" spans="1:1" s="180" customFormat="1" ht="12" hidden="1" customHeight="1">
      <c r="A1580" s="179"/>
    </row>
    <row r="1581" spans="1:1" s="180" customFormat="1" ht="12" hidden="1" customHeight="1">
      <c r="A1581" s="179"/>
    </row>
    <row r="1582" spans="1:1" s="180" customFormat="1" ht="12" hidden="1" customHeight="1">
      <c r="A1582" s="179"/>
    </row>
    <row r="1583" spans="1:1" s="180" customFormat="1" ht="12" hidden="1" customHeight="1">
      <c r="A1583" s="179"/>
    </row>
    <row r="1584" spans="1:1" s="180" customFormat="1" ht="12" hidden="1" customHeight="1">
      <c r="A1584" s="179"/>
    </row>
    <row r="1585" spans="1:1" s="180" customFormat="1" ht="12" hidden="1" customHeight="1">
      <c r="A1585" s="179"/>
    </row>
    <row r="1586" spans="1:1" s="180" customFormat="1" ht="12" hidden="1" customHeight="1">
      <c r="A1586" s="179"/>
    </row>
    <row r="1587" spans="1:1" s="180" customFormat="1" ht="12" hidden="1" customHeight="1">
      <c r="A1587" s="179"/>
    </row>
    <row r="1588" spans="1:1" s="180" customFormat="1" ht="12" hidden="1" customHeight="1">
      <c r="A1588" s="179"/>
    </row>
    <row r="1589" spans="1:1" s="180" customFormat="1" ht="12" hidden="1" customHeight="1">
      <c r="A1589" s="179"/>
    </row>
    <row r="1590" spans="1:1" s="180" customFormat="1" ht="12" hidden="1" customHeight="1">
      <c r="A1590" s="179"/>
    </row>
    <row r="1591" spans="1:1" s="180" customFormat="1" ht="12" hidden="1" customHeight="1">
      <c r="A1591" s="179"/>
    </row>
    <row r="1592" spans="1:1" s="180" customFormat="1" ht="12" hidden="1" customHeight="1">
      <c r="A1592" s="179"/>
    </row>
    <row r="1593" spans="1:1" s="180" customFormat="1" ht="12" hidden="1" customHeight="1">
      <c r="A1593" s="179"/>
    </row>
    <row r="1594" spans="1:1" s="180" customFormat="1" ht="12" hidden="1" customHeight="1">
      <c r="A1594" s="179"/>
    </row>
    <row r="1595" spans="1:1" s="180" customFormat="1" ht="12" hidden="1" customHeight="1">
      <c r="A1595" s="179"/>
    </row>
    <row r="1596" spans="1:1" s="180" customFormat="1" ht="12" hidden="1" customHeight="1">
      <c r="A1596" s="179"/>
    </row>
    <row r="1597" spans="1:1" s="180" customFormat="1" ht="12" hidden="1" customHeight="1">
      <c r="A1597" s="179"/>
    </row>
    <row r="1598" spans="1:1" s="180" customFormat="1" ht="12" hidden="1" customHeight="1">
      <c r="A1598" s="179"/>
    </row>
    <row r="1599" spans="1:1" s="180" customFormat="1" ht="12" hidden="1" customHeight="1">
      <c r="A1599" s="179"/>
    </row>
    <row r="1600" spans="1:1" s="180" customFormat="1" ht="12" hidden="1" customHeight="1">
      <c r="A1600" s="179"/>
    </row>
    <row r="1601" spans="1:1" s="180" customFormat="1" ht="12" hidden="1" customHeight="1">
      <c r="A1601" s="179"/>
    </row>
    <row r="1602" spans="1:1" s="180" customFormat="1" ht="12" hidden="1" customHeight="1">
      <c r="A1602" s="179"/>
    </row>
    <row r="1603" spans="1:1" s="180" customFormat="1" ht="12" hidden="1" customHeight="1">
      <c r="A1603" s="179"/>
    </row>
    <row r="1604" spans="1:1" s="180" customFormat="1" ht="12" hidden="1" customHeight="1">
      <c r="A1604" s="179"/>
    </row>
    <row r="1605" spans="1:1" s="180" customFormat="1" ht="12" hidden="1" customHeight="1">
      <c r="A1605" s="179"/>
    </row>
    <row r="1606" spans="1:1" s="180" customFormat="1" ht="12" hidden="1" customHeight="1">
      <c r="A1606" s="179"/>
    </row>
    <row r="1607" spans="1:1" s="180" customFormat="1" ht="12" hidden="1" customHeight="1">
      <c r="A1607" s="179"/>
    </row>
    <row r="1608" spans="1:1" s="180" customFormat="1" ht="12" hidden="1" customHeight="1">
      <c r="A1608" s="179"/>
    </row>
    <row r="1609" spans="1:1" s="180" customFormat="1" ht="12" hidden="1" customHeight="1">
      <c r="A1609" s="179"/>
    </row>
    <row r="1610" spans="1:1" s="180" customFormat="1" ht="12" hidden="1" customHeight="1">
      <c r="A1610" s="179"/>
    </row>
    <row r="1611" spans="1:1" s="180" customFormat="1" ht="12" hidden="1" customHeight="1">
      <c r="A1611" s="179"/>
    </row>
    <row r="1612" spans="1:1" s="180" customFormat="1" ht="12" hidden="1" customHeight="1">
      <c r="A1612" s="179"/>
    </row>
    <row r="1613" spans="1:1" s="180" customFormat="1" ht="12" hidden="1" customHeight="1">
      <c r="A1613" s="179"/>
    </row>
    <row r="1614" spans="1:1" s="180" customFormat="1" ht="12" hidden="1" customHeight="1">
      <c r="A1614" s="179"/>
    </row>
    <row r="1615" spans="1:1" s="180" customFormat="1" ht="12" hidden="1" customHeight="1">
      <c r="A1615" s="179"/>
    </row>
    <row r="1616" spans="1:1" s="180" customFormat="1" ht="12" hidden="1" customHeight="1">
      <c r="A1616" s="179"/>
    </row>
    <row r="1617" spans="1:1" s="180" customFormat="1" ht="12" hidden="1" customHeight="1">
      <c r="A1617" s="179"/>
    </row>
    <row r="1618" spans="1:1" s="180" customFormat="1" ht="12" hidden="1" customHeight="1">
      <c r="A1618" s="179"/>
    </row>
    <row r="1619" spans="1:1" s="180" customFormat="1" ht="12" hidden="1" customHeight="1">
      <c r="A1619" s="179"/>
    </row>
    <row r="1620" spans="1:1" s="180" customFormat="1" ht="12" hidden="1" customHeight="1">
      <c r="A1620" s="179"/>
    </row>
    <row r="1621" spans="1:1" s="180" customFormat="1" ht="12" hidden="1" customHeight="1">
      <c r="A1621" s="179"/>
    </row>
    <row r="1622" spans="1:1" s="180" customFormat="1" ht="12" hidden="1" customHeight="1">
      <c r="A1622" s="179"/>
    </row>
    <row r="1623" spans="1:1" s="180" customFormat="1" ht="12" hidden="1" customHeight="1">
      <c r="A1623" s="179"/>
    </row>
    <row r="1624" spans="1:1" s="180" customFormat="1" ht="12" hidden="1" customHeight="1">
      <c r="A1624" s="179"/>
    </row>
    <row r="1625" spans="1:1" s="180" customFormat="1" ht="12" hidden="1" customHeight="1">
      <c r="A1625" s="179"/>
    </row>
    <row r="1626" spans="1:1" s="180" customFormat="1" ht="12" hidden="1" customHeight="1">
      <c r="A1626" s="179"/>
    </row>
    <row r="1627" spans="1:1" s="180" customFormat="1" ht="12" hidden="1" customHeight="1">
      <c r="A1627" s="179"/>
    </row>
    <row r="1628" spans="1:1" s="180" customFormat="1" ht="12" hidden="1" customHeight="1">
      <c r="A1628" s="179"/>
    </row>
    <row r="1629" spans="1:1" s="180" customFormat="1" ht="12" hidden="1" customHeight="1">
      <c r="A1629" s="179"/>
    </row>
    <row r="1630" spans="1:1" s="180" customFormat="1" ht="12" hidden="1" customHeight="1">
      <c r="A1630" s="179"/>
    </row>
    <row r="1631" spans="1:1" s="180" customFormat="1" ht="12" hidden="1" customHeight="1">
      <c r="A1631" s="179"/>
    </row>
    <row r="1632" spans="1:1" s="180" customFormat="1" ht="12" hidden="1" customHeight="1">
      <c r="A1632" s="179"/>
    </row>
    <row r="1633" spans="1:1" s="180" customFormat="1" ht="12" hidden="1" customHeight="1">
      <c r="A1633" s="179"/>
    </row>
    <row r="1634" spans="1:1" s="180" customFormat="1" ht="12" hidden="1" customHeight="1">
      <c r="A1634" s="179"/>
    </row>
    <row r="1635" spans="1:1" s="180" customFormat="1" ht="12" hidden="1" customHeight="1">
      <c r="A1635" s="179"/>
    </row>
    <row r="1636" spans="1:1" s="180" customFormat="1" ht="12" hidden="1" customHeight="1">
      <c r="A1636" s="179"/>
    </row>
    <row r="1637" spans="1:1" s="180" customFormat="1" ht="12" hidden="1" customHeight="1">
      <c r="A1637" s="179"/>
    </row>
    <row r="1638" spans="1:1" s="180" customFormat="1" ht="12" hidden="1" customHeight="1">
      <c r="A1638" s="179"/>
    </row>
    <row r="1639" spans="1:1" s="180" customFormat="1" ht="12" hidden="1" customHeight="1">
      <c r="A1639" s="179"/>
    </row>
    <row r="1640" spans="1:1" s="180" customFormat="1" ht="12" hidden="1" customHeight="1">
      <c r="A1640" s="179"/>
    </row>
    <row r="1641" spans="1:1" s="180" customFormat="1" ht="12" hidden="1" customHeight="1">
      <c r="A1641" s="179"/>
    </row>
    <row r="1642" spans="1:1" s="180" customFormat="1" ht="12" hidden="1" customHeight="1">
      <c r="A1642" s="179"/>
    </row>
    <row r="1643" spans="1:1" s="180" customFormat="1" ht="12" hidden="1" customHeight="1">
      <c r="A1643" s="179"/>
    </row>
    <row r="1644" spans="1:1" s="180" customFormat="1" ht="12" hidden="1" customHeight="1">
      <c r="A1644" s="179"/>
    </row>
    <row r="1645" spans="1:1" s="180" customFormat="1" ht="12" hidden="1" customHeight="1">
      <c r="A1645" s="179"/>
    </row>
    <row r="1646" spans="1:1" s="180" customFormat="1" ht="12" hidden="1" customHeight="1">
      <c r="A1646" s="179"/>
    </row>
    <row r="1647" spans="1:1" s="180" customFormat="1" ht="12" hidden="1" customHeight="1">
      <c r="A1647" s="179"/>
    </row>
    <row r="1648" spans="1:1" s="180" customFormat="1" ht="12" hidden="1" customHeight="1">
      <c r="A1648" s="179"/>
    </row>
    <row r="1649" spans="1:1" s="180" customFormat="1" ht="12" hidden="1" customHeight="1">
      <c r="A1649" s="179"/>
    </row>
    <row r="1650" spans="1:1" s="180" customFormat="1" ht="12" hidden="1" customHeight="1">
      <c r="A1650" s="179"/>
    </row>
    <row r="1651" spans="1:1" s="180" customFormat="1" ht="12" hidden="1" customHeight="1">
      <c r="A1651" s="179"/>
    </row>
    <row r="1652" spans="1:1" s="180" customFormat="1" ht="12" hidden="1" customHeight="1">
      <c r="A1652" s="179"/>
    </row>
    <row r="1653" spans="1:1" s="180" customFormat="1" ht="12" hidden="1" customHeight="1">
      <c r="A1653" s="179"/>
    </row>
    <row r="1654" spans="1:1" s="180" customFormat="1" ht="12" hidden="1" customHeight="1">
      <c r="A1654" s="179"/>
    </row>
    <row r="1655" spans="1:1" s="180" customFormat="1" ht="12" hidden="1" customHeight="1">
      <c r="A1655" s="179"/>
    </row>
    <row r="1656" spans="1:1" s="180" customFormat="1" ht="12" hidden="1" customHeight="1">
      <c r="A1656" s="179"/>
    </row>
    <row r="1657" spans="1:1" s="180" customFormat="1" ht="12" hidden="1" customHeight="1">
      <c r="A1657" s="179"/>
    </row>
    <row r="1658" spans="1:1" s="180" customFormat="1" ht="12" hidden="1" customHeight="1">
      <c r="A1658" s="179"/>
    </row>
    <row r="1659" spans="1:1" s="180" customFormat="1" ht="12" hidden="1" customHeight="1">
      <c r="A1659" s="179"/>
    </row>
    <row r="1660" spans="1:1" s="180" customFormat="1" ht="12" hidden="1" customHeight="1">
      <c r="A1660" s="179"/>
    </row>
    <row r="1661" spans="1:1" s="180" customFormat="1" ht="12" hidden="1" customHeight="1">
      <c r="A1661" s="179"/>
    </row>
    <row r="1662" spans="1:1" s="180" customFormat="1" ht="12" hidden="1" customHeight="1">
      <c r="A1662" s="179"/>
    </row>
    <row r="1663" spans="1:1" s="180" customFormat="1" ht="12" hidden="1" customHeight="1">
      <c r="A1663" s="179"/>
    </row>
    <row r="1664" spans="1:1" s="180" customFormat="1" ht="12" hidden="1" customHeight="1">
      <c r="A1664" s="179"/>
    </row>
    <row r="1665" spans="1:1" s="180" customFormat="1" ht="12" hidden="1" customHeight="1">
      <c r="A1665" s="179"/>
    </row>
    <row r="1666" spans="1:1" s="180" customFormat="1" ht="12" hidden="1" customHeight="1">
      <c r="A1666" s="179"/>
    </row>
    <row r="1667" spans="1:1" s="180" customFormat="1" ht="12" hidden="1" customHeight="1">
      <c r="A1667" s="179"/>
    </row>
    <row r="1668" spans="1:1" s="180" customFormat="1" ht="12" hidden="1" customHeight="1">
      <c r="A1668" s="179"/>
    </row>
    <row r="1669" spans="1:1" s="180" customFormat="1" ht="12" hidden="1" customHeight="1">
      <c r="A1669" s="179"/>
    </row>
    <row r="1670" spans="1:1" s="180" customFormat="1" ht="12" hidden="1" customHeight="1">
      <c r="A1670" s="179"/>
    </row>
    <row r="1671" spans="1:1" s="180" customFormat="1" ht="12" hidden="1" customHeight="1">
      <c r="A1671" s="179"/>
    </row>
    <row r="1672" spans="1:1" s="180" customFormat="1" ht="12" hidden="1" customHeight="1">
      <c r="A1672" s="179"/>
    </row>
    <row r="1673" spans="1:1" s="180" customFormat="1" ht="12" hidden="1" customHeight="1">
      <c r="A1673" s="179"/>
    </row>
    <row r="1674" spans="1:1" s="180" customFormat="1" ht="12" hidden="1" customHeight="1">
      <c r="A1674" s="179"/>
    </row>
    <row r="1675" spans="1:1" s="180" customFormat="1" ht="12" hidden="1" customHeight="1">
      <c r="A1675" s="179"/>
    </row>
    <row r="1676" spans="1:1" s="180" customFormat="1" ht="12" hidden="1" customHeight="1">
      <c r="A1676" s="179"/>
    </row>
    <row r="1677" spans="1:1" s="180" customFormat="1" ht="12" hidden="1" customHeight="1">
      <c r="A1677" s="179"/>
    </row>
    <row r="1678" spans="1:1" s="180" customFormat="1" ht="12" hidden="1" customHeight="1">
      <c r="A1678" s="179"/>
    </row>
    <row r="1679" spans="1:1" s="180" customFormat="1" ht="12" hidden="1" customHeight="1">
      <c r="A1679" s="179"/>
    </row>
    <row r="1680" spans="1:1" s="180" customFormat="1" ht="12" hidden="1" customHeight="1">
      <c r="A1680" s="179"/>
    </row>
    <row r="1681" spans="1:1" s="180" customFormat="1" ht="12" hidden="1" customHeight="1">
      <c r="A1681" s="179"/>
    </row>
    <row r="1682" spans="1:1" s="180" customFormat="1" ht="12" hidden="1" customHeight="1">
      <c r="A1682" s="179"/>
    </row>
    <row r="1683" spans="1:1" s="180" customFormat="1" ht="12" hidden="1" customHeight="1">
      <c r="A1683" s="179"/>
    </row>
    <row r="1684" spans="1:1" s="180" customFormat="1" ht="12" hidden="1" customHeight="1">
      <c r="A1684" s="179"/>
    </row>
    <row r="1685" spans="1:1" s="180" customFormat="1" ht="12" hidden="1" customHeight="1">
      <c r="A1685" s="179"/>
    </row>
    <row r="1686" spans="1:1" s="180" customFormat="1" ht="12" hidden="1" customHeight="1">
      <c r="A1686" s="179"/>
    </row>
    <row r="1687" spans="1:1" s="180" customFormat="1" ht="12" hidden="1" customHeight="1">
      <c r="A1687" s="179"/>
    </row>
    <row r="1688" spans="1:1" s="180" customFormat="1" ht="12" hidden="1" customHeight="1">
      <c r="A1688" s="179"/>
    </row>
    <row r="1689" spans="1:1" s="180" customFormat="1" ht="12" hidden="1" customHeight="1">
      <c r="A1689" s="179"/>
    </row>
    <row r="1690" spans="1:1" s="180" customFormat="1" ht="12" hidden="1" customHeight="1">
      <c r="A1690" s="179"/>
    </row>
    <row r="1691" spans="1:1" s="180" customFormat="1" ht="12" hidden="1" customHeight="1">
      <c r="A1691" s="179"/>
    </row>
    <row r="1692" spans="1:1" s="180" customFormat="1" ht="12" hidden="1" customHeight="1">
      <c r="A1692" s="179"/>
    </row>
    <row r="1693" spans="1:1" s="180" customFormat="1" ht="12" hidden="1" customHeight="1">
      <c r="A1693" s="179"/>
    </row>
    <row r="1694" spans="1:1" s="180" customFormat="1" ht="12" hidden="1" customHeight="1">
      <c r="A1694" s="179"/>
    </row>
    <row r="1695" spans="1:1" s="180" customFormat="1" ht="12" hidden="1" customHeight="1">
      <c r="A1695" s="179"/>
    </row>
    <row r="1696" spans="1:1" s="180" customFormat="1" ht="12" hidden="1" customHeight="1">
      <c r="A1696" s="179"/>
    </row>
    <row r="1697" spans="1:1" s="180" customFormat="1" ht="12" hidden="1" customHeight="1">
      <c r="A1697" s="179"/>
    </row>
    <row r="1698" spans="1:1" s="180" customFormat="1" ht="12" hidden="1" customHeight="1">
      <c r="A1698" s="179"/>
    </row>
    <row r="1699" spans="1:1" s="180" customFormat="1" ht="12" hidden="1" customHeight="1">
      <c r="A1699" s="179"/>
    </row>
    <row r="1700" spans="1:1" s="180" customFormat="1" ht="12" hidden="1" customHeight="1">
      <c r="A1700" s="179"/>
    </row>
    <row r="1701" spans="1:1" s="180" customFormat="1" ht="12" hidden="1" customHeight="1">
      <c r="A1701" s="179"/>
    </row>
    <row r="1702" spans="1:1" s="180" customFormat="1" ht="12" hidden="1" customHeight="1">
      <c r="A1702" s="179"/>
    </row>
    <row r="1703" spans="1:1" s="180" customFormat="1" ht="12" hidden="1" customHeight="1">
      <c r="A1703" s="179"/>
    </row>
    <row r="1704" spans="1:1" s="180" customFormat="1" ht="12" hidden="1" customHeight="1">
      <c r="A1704" s="179"/>
    </row>
    <row r="1705" spans="1:1" s="180" customFormat="1" ht="12" hidden="1" customHeight="1">
      <c r="A1705" s="179"/>
    </row>
    <row r="1706" spans="1:1" s="180" customFormat="1" ht="12" hidden="1" customHeight="1">
      <c r="A1706" s="179"/>
    </row>
    <row r="1707" spans="1:1" s="180" customFormat="1" ht="12" hidden="1" customHeight="1">
      <c r="A1707" s="179"/>
    </row>
    <row r="1708" spans="1:1" s="180" customFormat="1" ht="12" hidden="1" customHeight="1">
      <c r="A1708" s="179"/>
    </row>
    <row r="1709" spans="1:1" s="180" customFormat="1" ht="12" hidden="1" customHeight="1">
      <c r="A1709" s="179"/>
    </row>
    <row r="1710" spans="1:1" s="180" customFormat="1" ht="12" hidden="1" customHeight="1">
      <c r="A1710" s="179"/>
    </row>
    <row r="1711" spans="1:1" s="180" customFormat="1" ht="12" hidden="1" customHeight="1">
      <c r="A1711" s="179"/>
    </row>
    <row r="1712" spans="1:1" s="180" customFormat="1" ht="12" hidden="1" customHeight="1">
      <c r="A1712" s="179"/>
    </row>
    <row r="1713" spans="1:1" s="180" customFormat="1" ht="12" hidden="1" customHeight="1">
      <c r="A1713" s="179"/>
    </row>
    <row r="1714" spans="1:1" s="180" customFormat="1" ht="12" hidden="1" customHeight="1">
      <c r="A1714" s="179"/>
    </row>
    <row r="1715" spans="1:1" s="180" customFormat="1" ht="12" hidden="1" customHeight="1">
      <c r="A1715" s="179"/>
    </row>
    <row r="1716" spans="1:1" s="180" customFormat="1" ht="12" hidden="1" customHeight="1">
      <c r="A1716" s="179"/>
    </row>
    <row r="1717" spans="1:1" s="180" customFormat="1" ht="12" hidden="1" customHeight="1">
      <c r="A1717" s="179"/>
    </row>
    <row r="1718" spans="1:1" s="180" customFormat="1" ht="12" hidden="1" customHeight="1">
      <c r="A1718" s="179"/>
    </row>
    <row r="1719" spans="1:1" s="180" customFormat="1" ht="12" hidden="1" customHeight="1">
      <c r="A1719" s="179"/>
    </row>
    <row r="1720" spans="1:1" s="180" customFormat="1" ht="12" hidden="1" customHeight="1">
      <c r="A1720" s="179"/>
    </row>
    <row r="1721" spans="1:1" s="180" customFormat="1" ht="12" hidden="1" customHeight="1">
      <c r="A1721" s="179"/>
    </row>
    <row r="1722" spans="1:1" s="180" customFormat="1" ht="12" hidden="1" customHeight="1">
      <c r="A1722" s="179"/>
    </row>
    <row r="1723" spans="1:1" s="180" customFormat="1" ht="12" hidden="1" customHeight="1">
      <c r="A1723" s="179"/>
    </row>
    <row r="1724" spans="1:1" s="180" customFormat="1" ht="12" hidden="1" customHeight="1">
      <c r="A1724" s="179"/>
    </row>
    <row r="1725" spans="1:1" s="180" customFormat="1" ht="12" hidden="1" customHeight="1">
      <c r="A1725" s="179"/>
    </row>
    <row r="1726" spans="1:1" s="180" customFormat="1" ht="12" hidden="1" customHeight="1">
      <c r="A1726" s="179"/>
    </row>
    <row r="1727" spans="1:1" s="180" customFormat="1" ht="12" hidden="1" customHeight="1">
      <c r="A1727" s="179"/>
    </row>
    <row r="1728" spans="1:1" s="180" customFormat="1" ht="12" hidden="1" customHeight="1">
      <c r="A1728" s="179"/>
    </row>
    <row r="1729" spans="1:1" s="180" customFormat="1" ht="12" hidden="1" customHeight="1">
      <c r="A1729" s="179"/>
    </row>
    <row r="1730" spans="1:1" s="180" customFormat="1" ht="12" hidden="1" customHeight="1">
      <c r="A1730" s="179"/>
    </row>
    <row r="1731" spans="1:1" s="180" customFormat="1" ht="12" hidden="1" customHeight="1">
      <c r="A1731" s="179"/>
    </row>
    <row r="1732" spans="1:1" s="180" customFormat="1" ht="12" hidden="1" customHeight="1">
      <c r="A1732" s="179"/>
    </row>
    <row r="1733" spans="1:1" s="180" customFormat="1" ht="12" hidden="1" customHeight="1">
      <c r="A1733" s="179"/>
    </row>
    <row r="1734" spans="1:1" s="180" customFormat="1" ht="12" hidden="1" customHeight="1">
      <c r="A1734" s="179"/>
    </row>
    <row r="1735" spans="1:1" s="180" customFormat="1" ht="12" hidden="1" customHeight="1">
      <c r="A1735" s="179"/>
    </row>
    <row r="1736" spans="1:1" s="180" customFormat="1" ht="12" hidden="1" customHeight="1">
      <c r="A1736" s="179"/>
    </row>
    <row r="1737" spans="1:1" s="180" customFormat="1" ht="12" hidden="1" customHeight="1">
      <c r="A1737" s="179"/>
    </row>
    <row r="1738" spans="1:1" s="180" customFormat="1" ht="12" hidden="1" customHeight="1">
      <c r="A1738" s="179"/>
    </row>
    <row r="1739" spans="1:1" s="180" customFormat="1" ht="12" hidden="1" customHeight="1">
      <c r="A1739" s="179"/>
    </row>
    <row r="1740" spans="1:1" s="180" customFormat="1" ht="12" hidden="1" customHeight="1">
      <c r="A1740" s="179"/>
    </row>
    <row r="1741" spans="1:1" s="180" customFormat="1" ht="12" hidden="1" customHeight="1">
      <c r="A1741" s="179"/>
    </row>
    <row r="1742" spans="1:1" s="180" customFormat="1" ht="12" hidden="1" customHeight="1">
      <c r="A1742" s="179"/>
    </row>
    <row r="1743" spans="1:1" s="180" customFormat="1" ht="12" hidden="1" customHeight="1">
      <c r="A1743" s="179"/>
    </row>
    <row r="1744" spans="1:1" s="180" customFormat="1" ht="12" hidden="1" customHeight="1">
      <c r="A1744" s="179"/>
    </row>
    <row r="1745" spans="1:1" s="180" customFormat="1" ht="12" hidden="1" customHeight="1">
      <c r="A1745" s="179"/>
    </row>
    <row r="1746" spans="1:1" s="180" customFormat="1" ht="12" hidden="1" customHeight="1">
      <c r="A1746" s="179"/>
    </row>
    <row r="1747" spans="1:1" s="180" customFormat="1" ht="12" hidden="1" customHeight="1">
      <c r="A1747" s="179"/>
    </row>
    <row r="1748" spans="1:1" s="180" customFormat="1" ht="12" hidden="1" customHeight="1">
      <c r="A1748" s="179"/>
    </row>
    <row r="1749" spans="1:1" s="180" customFormat="1" ht="12" hidden="1" customHeight="1">
      <c r="A1749" s="179"/>
    </row>
    <row r="1750" spans="1:1" s="180" customFormat="1" ht="12" hidden="1" customHeight="1">
      <c r="A1750" s="179"/>
    </row>
    <row r="1751" spans="1:1" s="180" customFormat="1" ht="12" hidden="1" customHeight="1">
      <c r="A1751" s="179"/>
    </row>
    <row r="1752" spans="1:1" s="180" customFormat="1" ht="12" hidden="1" customHeight="1">
      <c r="A1752" s="179"/>
    </row>
    <row r="1753" spans="1:1" s="180" customFormat="1" ht="12" hidden="1" customHeight="1">
      <c r="A1753" s="179"/>
    </row>
    <row r="1754" spans="1:1" s="180" customFormat="1" ht="12" hidden="1" customHeight="1">
      <c r="A1754" s="179"/>
    </row>
    <row r="1755" spans="1:1" s="180" customFormat="1" ht="12" hidden="1" customHeight="1">
      <c r="A1755" s="179"/>
    </row>
    <row r="1756" spans="1:1" s="180" customFormat="1" ht="12" hidden="1" customHeight="1">
      <c r="A1756" s="179"/>
    </row>
    <row r="1757" spans="1:1" s="180" customFormat="1" ht="12" hidden="1" customHeight="1">
      <c r="A1757" s="179"/>
    </row>
    <row r="1758" spans="1:1" s="180" customFormat="1" ht="12" hidden="1" customHeight="1">
      <c r="A1758" s="179"/>
    </row>
    <row r="1759" spans="1:1" s="180" customFormat="1" ht="12" hidden="1" customHeight="1">
      <c r="A1759" s="179"/>
    </row>
    <row r="1760" spans="1:1" s="180" customFormat="1" ht="12" hidden="1" customHeight="1">
      <c r="A1760" s="179"/>
    </row>
    <row r="1761" spans="1:1" s="180" customFormat="1" ht="12" hidden="1" customHeight="1">
      <c r="A1761" s="179"/>
    </row>
    <row r="1762" spans="1:1" s="180" customFormat="1" ht="12" hidden="1" customHeight="1">
      <c r="A1762" s="179"/>
    </row>
    <row r="1763" spans="1:1" s="180" customFormat="1" ht="12" hidden="1" customHeight="1">
      <c r="A1763" s="179"/>
    </row>
    <row r="1764" spans="1:1" s="180" customFormat="1" ht="12" hidden="1" customHeight="1">
      <c r="A1764" s="179"/>
    </row>
    <row r="1765" spans="1:1" s="180" customFormat="1" ht="12" hidden="1" customHeight="1">
      <c r="A1765" s="179"/>
    </row>
    <row r="1766" spans="1:1" s="180" customFormat="1" ht="12" hidden="1" customHeight="1">
      <c r="A1766" s="179"/>
    </row>
    <row r="1767" spans="1:1" s="180" customFormat="1" ht="12" hidden="1" customHeight="1">
      <c r="A1767" s="179"/>
    </row>
    <row r="1768" spans="1:1" s="180" customFormat="1" ht="12" hidden="1" customHeight="1">
      <c r="A1768" s="179"/>
    </row>
    <row r="1769" spans="1:1" s="180" customFormat="1" ht="12" hidden="1" customHeight="1">
      <c r="A1769" s="179"/>
    </row>
    <row r="1770" spans="1:1" s="180" customFormat="1" ht="12" hidden="1" customHeight="1">
      <c r="A1770" s="179"/>
    </row>
    <row r="1771" spans="1:1" s="180" customFormat="1" ht="12" hidden="1" customHeight="1">
      <c r="A1771" s="179"/>
    </row>
    <row r="1772" spans="1:1" s="180" customFormat="1" ht="12" hidden="1" customHeight="1">
      <c r="A1772" s="179"/>
    </row>
    <row r="1773" spans="1:1" s="180" customFormat="1" ht="12" hidden="1" customHeight="1">
      <c r="A1773" s="179"/>
    </row>
    <row r="1774" spans="1:1" s="180" customFormat="1" ht="12" hidden="1" customHeight="1">
      <c r="A1774" s="179"/>
    </row>
    <row r="1775" spans="1:1" s="180" customFormat="1" ht="12" hidden="1" customHeight="1">
      <c r="A1775" s="179"/>
    </row>
    <row r="1776" spans="1:1" s="180" customFormat="1" ht="12" hidden="1" customHeight="1">
      <c r="A1776" s="179"/>
    </row>
    <row r="1777" spans="1:1" s="180" customFormat="1" ht="12" hidden="1" customHeight="1">
      <c r="A1777" s="179"/>
    </row>
    <row r="1778" spans="1:1" s="180" customFormat="1" ht="12" hidden="1" customHeight="1">
      <c r="A1778" s="179"/>
    </row>
    <row r="1779" spans="1:1" s="180" customFormat="1" ht="12" hidden="1" customHeight="1">
      <c r="A1779" s="179"/>
    </row>
    <row r="1780" spans="1:1" s="180" customFormat="1" ht="12" hidden="1" customHeight="1">
      <c r="A1780" s="179"/>
    </row>
    <row r="1781" spans="1:1" s="180" customFormat="1" ht="12" hidden="1" customHeight="1">
      <c r="A1781" s="179"/>
    </row>
    <row r="1782" spans="1:1" s="180" customFormat="1" ht="12" hidden="1" customHeight="1">
      <c r="A1782" s="179"/>
    </row>
    <row r="1783" spans="1:1" s="180" customFormat="1" ht="12" hidden="1" customHeight="1">
      <c r="A1783" s="179"/>
    </row>
    <row r="1784" spans="1:1" s="180" customFormat="1" ht="12" hidden="1" customHeight="1">
      <c r="A1784" s="179"/>
    </row>
    <row r="1785" spans="1:1" s="180" customFormat="1" ht="12" hidden="1" customHeight="1">
      <c r="A1785" s="179"/>
    </row>
    <row r="1786" spans="1:1" s="180" customFormat="1" ht="12" hidden="1" customHeight="1">
      <c r="A1786" s="179"/>
    </row>
    <row r="1787" spans="1:1" s="180" customFormat="1" ht="12" hidden="1" customHeight="1">
      <c r="A1787" s="179"/>
    </row>
    <row r="1788" spans="1:1" s="180" customFormat="1" ht="12" hidden="1" customHeight="1">
      <c r="A1788" s="179"/>
    </row>
    <row r="1789" spans="1:1" s="180" customFormat="1" ht="12" hidden="1" customHeight="1">
      <c r="A1789" s="179"/>
    </row>
    <row r="1790" spans="1:1" s="180" customFormat="1" ht="12" hidden="1" customHeight="1">
      <c r="A1790" s="179"/>
    </row>
    <row r="1791" spans="1:1" s="180" customFormat="1" ht="12" hidden="1" customHeight="1">
      <c r="A1791" s="179"/>
    </row>
    <row r="1792" spans="1:1" s="180" customFormat="1" ht="12" hidden="1" customHeight="1">
      <c r="A1792" s="179"/>
    </row>
    <row r="1793" spans="1:1" s="180" customFormat="1" ht="12" hidden="1" customHeight="1">
      <c r="A1793" s="179"/>
    </row>
    <row r="1794" spans="1:1" s="180" customFormat="1" ht="12" hidden="1" customHeight="1">
      <c r="A1794" s="179"/>
    </row>
    <row r="1795" spans="1:1" s="180" customFormat="1" ht="12" hidden="1" customHeight="1">
      <c r="A1795" s="179"/>
    </row>
    <row r="1796" spans="1:1" s="180" customFormat="1" ht="12" hidden="1" customHeight="1">
      <c r="A1796" s="179"/>
    </row>
    <row r="1797" spans="1:1" s="180" customFormat="1" ht="12" hidden="1" customHeight="1">
      <c r="A1797" s="179"/>
    </row>
    <row r="1798" spans="1:1" s="180" customFormat="1" ht="12" hidden="1" customHeight="1">
      <c r="A1798" s="179"/>
    </row>
    <row r="1799" spans="1:1" s="180" customFormat="1" ht="12" hidden="1" customHeight="1">
      <c r="A1799" s="179"/>
    </row>
    <row r="1800" spans="1:1" s="180" customFormat="1" ht="12" hidden="1" customHeight="1">
      <c r="A1800" s="179"/>
    </row>
    <row r="1801" spans="1:1" s="180" customFormat="1" ht="12" hidden="1" customHeight="1">
      <c r="A1801" s="179"/>
    </row>
    <row r="1802" spans="1:1" s="180" customFormat="1" ht="12" hidden="1" customHeight="1">
      <c r="A1802" s="179"/>
    </row>
    <row r="1803" spans="1:1" s="180" customFormat="1" ht="12" hidden="1" customHeight="1">
      <c r="A1803" s="179"/>
    </row>
    <row r="1804" spans="1:1" s="180" customFormat="1" ht="12" hidden="1" customHeight="1">
      <c r="A1804" s="179"/>
    </row>
    <row r="1805" spans="1:1" s="180" customFormat="1" ht="12" hidden="1" customHeight="1">
      <c r="A1805" s="179"/>
    </row>
    <row r="1806" spans="1:1" s="180" customFormat="1" ht="12" hidden="1" customHeight="1">
      <c r="A1806" s="179"/>
    </row>
    <row r="1807" spans="1:1" s="180" customFormat="1" ht="12" hidden="1" customHeight="1">
      <c r="A1807" s="179"/>
    </row>
    <row r="1808" spans="1:1" s="180" customFormat="1" ht="12" hidden="1" customHeight="1">
      <c r="A1808" s="179"/>
    </row>
    <row r="1809" spans="1:1" s="180" customFormat="1" ht="12" hidden="1" customHeight="1">
      <c r="A1809" s="179"/>
    </row>
    <row r="1810" spans="1:1" s="180" customFormat="1" ht="12" hidden="1" customHeight="1">
      <c r="A1810" s="179"/>
    </row>
    <row r="1811" spans="1:1" s="180" customFormat="1" ht="12" hidden="1" customHeight="1">
      <c r="A1811" s="179"/>
    </row>
    <row r="1812" spans="1:1" s="180" customFormat="1" ht="12" hidden="1" customHeight="1">
      <c r="A1812" s="179"/>
    </row>
    <row r="1813" spans="1:1" s="180" customFormat="1" ht="12" hidden="1" customHeight="1">
      <c r="A1813" s="179"/>
    </row>
    <row r="1814" spans="1:1" s="180" customFormat="1" ht="12" hidden="1" customHeight="1">
      <c r="A1814" s="179"/>
    </row>
    <row r="1815" spans="1:1" s="180" customFormat="1" ht="12" hidden="1" customHeight="1">
      <c r="A1815" s="179"/>
    </row>
    <row r="1816" spans="1:1" s="180" customFormat="1" ht="12" hidden="1" customHeight="1">
      <c r="A1816" s="179"/>
    </row>
    <row r="1817" spans="1:1" s="180" customFormat="1" ht="12" hidden="1" customHeight="1">
      <c r="A1817" s="179"/>
    </row>
    <row r="1818" spans="1:1" s="180" customFormat="1" ht="12" hidden="1" customHeight="1">
      <c r="A1818" s="179"/>
    </row>
    <row r="1819" spans="1:1" s="180" customFormat="1" ht="12" hidden="1" customHeight="1">
      <c r="A1819" s="179"/>
    </row>
    <row r="1820" spans="1:1" s="180" customFormat="1" ht="12" hidden="1" customHeight="1">
      <c r="A1820" s="179"/>
    </row>
    <row r="1821" spans="1:1" s="180" customFormat="1" ht="12" hidden="1" customHeight="1">
      <c r="A1821" s="179"/>
    </row>
    <row r="1822" spans="1:1" s="180" customFormat="1" ht="12" hidden="1" customHeight="1">
      <c r="A1822" s="179"/>
    </row>
    <row r="1823" spans="1:1" s="180" customFormat="1" ht="12" hidden="1" customHeight="1">
      <c r="A1823" s="179"/>
    </row>
    <row r="1824" spans="1:1" s="180" customFormat="1" ht="12" hidden="1" customHeight="1">
      <c r="A1824" s="179"/>
    </row>
    <row r="1825" spans="1:1" s="180" customFormat="1" ht="12" hidden="1" customHeight="1">
      <c r="A1825" s="179"/>
    </row>
    <row r="1826" spans="1:1" s="180" customFormat="1" ht="12" hidden="1" customHeight="1">
      <c r="A1826" s="179"/>
    </row>
    <row r="1827" spans="1:1" s="180" customFormat="1" ht="12" hidden="1" customHeight="1">
      <c r="A1827" s="179"/>
    </row>
    <row r="1828" spans="1:1" s="180" customFormat="1" ht="12" hidden="1" customHeight="1">
      <c r="A1828" s="179"/>
    </row>
    <row r="1829" spans="1:1" s="180" customFormat="1" ht="12" hidden="1" customHeight="1">
      <c r="A1829" s="179"/>
    </row>
    <row r="1830" spans="1:1" s="180" customFormat="1" ht="12" hidden="1" customHeight="1">
      <c r="A1830" s="179"/>
    </row>
    <row r="1831" spans="1:1" s="180" customFormat="1" ht="12" hidden="1" customHeight="1">
      <c r="A1831" s="179"/>
    </row>
    <row r="1832" spans="1:1" s="180" customFormat="1" ht="12" hidden="1" customHeight="1">
      <c r="A1832" s="179"/>
    </row>
    <row r="1833" spans="1:1" s="180" customFormat="1" ht="12" hidden="1" customHeight="1">
      <c r="A1833" s="179"/>
    </row>
    <row r="1834" spans="1:1" s="180" customFormat="1" ht="12" hidden="1" customHeight="1">
      <c r="A1834" s="179"/>
    </row>
    <row r="1835" spans="1:1" s="180" customFormat="1" ht="12" hidden="1" customHeight="1">
      <c r="A1835" s="179"/>
    </row>
    <row r="1836" spans="1:1" s="180" customFormat="1" ht="12" hidden="1" customHeight="1">
      <c r="A1836" s="179"/>
    </row>
    <row r="1837" spans="1:1" s="180" customFormat="1" ht="12" hidden="1" customHeight="1">
      <c r="A1837" s="179"/>
    </row>
    <row r="1838" spans="1:1" s="180" customFormat="1" ht="12" hidden="1" customHeight="1">
      <c r="A1838" s="179"/>
    </row>
    <row r="1839" spans="1:1" s="180" customFormat="1" ht="12" hidden="1" customHeight="1">
      <c r="A1839" s="179"/>
    </row>
    <row r="1840" spans="1:1" s="180" customFormat="1" ht="12" hidden="1" customHeight="1">
      <c r="A1840" s="179"/>
    </row>
    <row r="1841" spans="1:1" s="180" customFormat="1" ht="12" hidden="1" customHeight="1">
      <c r="A1841" s="179"/>
    </row>
    <row r="1842" spans="1:1" s="180" customFormat="1" ht="12" hidden="1" customHeight="1">
      <c r="A1842" s="179"/>
    </row>
    <row r="1843" spans="1:1" s="180" customFormat="1" ht="12" hidden="1" customHeight="1">
      <c r="A1843" s="179"/>
    </row>
    <row r="1844" spans="1:1" s="180" customFormat="1" ht="12" hidden="1" customHeight="1">
      <c r="A1844" s="179"/>
    </row>
    <row r="1845" spans="1:1" s="180" customFormat="1" ht="12" hidden="1" customHeight="1">
      <c r="A1845" s="179"/>
    </row>
    <row r="1846" spans="1:1" s="180" customFormat="1" ht="12" hidden="1" customHeight="1">
      <c r="A1846" s="179"/>
    </row>
    <row r="1847" spans="1:1" s="180" customFormat="1" ht="12" hidden="1" customHeight="1">
      <c r="A1847" s="179"/>
    </row>
    <row r="1848" spans="1:1" s="180" customFormat="1" ht="12" hidden="1" customHeight="1">
      <c r="A1848" s="179"/>
    </row>
    <row r="1849" spans="1:1" s="180" customFormat="1" ht="12" hidden="1" customHeight="1">
      <c r="A1849" s="179"/>
    </row>
    <row r="1850" spans="1:1" s="180" customFormat="1" ht="12" hidden="1" customHeight="1">
      <c r="A1850" s="179"/>
    </row>
    <row r="1851" spans="1:1" s="180" customFormat="1" ht="12" hidden="1" customHeight="1">
      <c r="A1851" s="179"/>
    </row>
    <row r="1852" spans="1:1" s="180" customFormat="1" ht="12" hidden="1" customHeight="1">
      <c r="A1852" s="179"/>
    </row>
    <row r="1853" spans="1:1" s="180" customFormat="1" ht="12" hidden="1" customHeight="1">
      <c r="A1853" s="179"/>
    </row>
    <row r="1854" spans="1:1" s="180" customFormat="1" ht="12" hidden="1" customHeight="1">
      <c r="A1854" s="179"/>
    </row>
    <row r="1855" spans="1:1" s="180" customFormat="1" ht="12" hidden="1" customHeight="1">
      <c r="A1855" s="179"/>
    </row>
    <row r="1856" spans="1:1" s="180" customFormat="1" ht="12" hidden="1" customHeight="1">
      <c r="A1856" s="179"/>
    </row>
    <row r="1857" spans="1:1" s="180" customFormat="1" ht="12" hidden="1" customHeight="1">
      <c r="A1857" s="179"/>
    </row>
    <row r="1858" spans="1:1" s="180" customFormat="1" ht="12" hidden="1" customHeight="1">
      <c r="A1858" s="179"/>
    </row>
    <row r="1859" spans="1:1" s="180" customFormat="1" ht="12" hidden="1" customHeight="1">
      <c r="A1859" s="179"/>
    </row>
    <row r="1860" spans="1:1" s="180" customFormat="1" ht="12" hidden="1" customHeight="1">
      <c r="A1860" s="179"/>
    </row>
    <row r="1861" spans="1:1" s="180" customFormat="1" ht="12" hidden="1" customHeight="1">
      <c r="A1861" s="179"/>
    </row>
    <row r="1862" spans="1:1" s="180" customFormat="1" ht="12" hidden="1" customHeight="1">
      <c r="A1862" s="179"/>
    </row>
    <row r="1863" spans="1:1" s="180" customFormat="1" ht="12" hidden="1" customHeight="1">
      <c r="A1863" s="179"/>
    </row>
    <row r="1864" spans="1:1" s="180" customFormat="1" ht="12" hidden="1" customHeight="1">
      <c r="A1864" s="179"/>
    </row>
    <row r="1865" spans="1:1" s="180" customFormat="1" ht="12" hidden="1" customHeight="1">
      <c r="A1865" s="179"/>
    </row>
    <row r="1866" spans="1:1" s="180" customFormat="1" ht="12" hidden="1" customHeight="1">
      <c r="A1866" s="179"/>
    </row>
    <row r="1867" spans="1:1" s="180" customFormat="1" ht="12" hidden="1" customHeight="1">
      <c r="A1867" s="179"/>
    </row>
    <row r="1868" spans="1:1" s="180" customFormat="1" ht="12" hidden="1" customHeight="1">
      <c r="A1868" s="179"/>
    </row>
    <row r="1869" spans="1:1" s="180" customFormat="1" ht="12" hidden="1" customHeight="1">
      <c r="A1869" s="179"/>
    </row>
    <row r="1870" spans="1:1" s="180" customFormat="1" ht="12" hidden="1" customHeight="1">
      <c r="A1870" s="179"/>
    </row>
    <row r="1871" spans="1:1" s="180" customFormat="1" ht="12" hidden="1" customHeight="1">
      <c r="A1871" s="179"/>
    </row>
    <row r="1872" spans="1:1" s="180" customFormat="1" ht="12" hidden="1" customHeight="1">
      <c r="A1872" s="179"/>
    </row>
    <row r="1873" spans="1:1" s="180" customFormat="1" ht="12" hidden="1" customHeight="1">
      <c r="A1873" s="179"/>
    </row>
    <row r="1874" spans="1:1" s="180" customFormat="1" ht="12" hidden="1" customHeight="1">
      <c r="A1874" s="179"/>
    </row>
    <row r="1875" spans="1:1" s="180" customFormat="1" ht="12" hidden="1" customHeight="1">
      <c r="A1875" s="179"/>
    </row>
    <row r="1876" spans="1:1" s="180" customFormat="1" ht="12" hidden="1" customHeight="1">
      <c r="A1876" s="179"/>
    </row>
    <row r="1877" spans="1:1" s="180" customFormat="1" ht="12" hidden="1" customHeight="1">
      <c r="A1877" s="179"/>
    </row>
    <row r="1878" spans="1:1" s="180" customFormat="1" ht="12" hidden="1" customHeight="1">
      <c r="A1878" s="179"/>
    </row>
    <row r="1879" spans="1:1" s="180" customFormat="1" ht="12" hidden="1" customHeight="1">
      <c r="A1879" s="179"/>
    </row>
    <row r="1880" spans="1:1" s="180" customFormat="1" ht="12" hidden="1" customHeight="1">
      <c r="A1880" s="179"/>
    </row>
    <row r="1881" spans="1:1" s="180" customFormat="1" ht="12" hidden="1" customHeight="1">
      <c r="A1881" s="179"/>
    </row>
    <row r="1882" spans="1:1" s="180" customFormat="1" ht="12" hidden="1" customHeight="1">
      <c r="A1882" s="179"/>
    </row>
    <row r="1883" spans="1:1" s="180" customFormat="1" ht="12" hidden="1" customHeight="1">
      <c r="A1883" s="179"/>
    </row>
    <row r="1884" spans="1:1" s="180" customFormat="1" ht="12" hidden="1" customHeight="1">
      <c r="A1884" s="179"/>
    </row>
    <row r="1885" spans="1:1" s="180" customFormat="1" ht="12" hidden="1" customHeight="1">
      <c r="A1885" s="179"/>
    </row>
    <row r="1886" spans="1:1" s="180" customFormat="1" ht="12" hidden="1" customHeight="1">
      <c r="A1886" s="179"/>
    </row>
    <row r="1887" spans="1:1" s="180" customFormat="1" ht="12" hidden="1" customHeight="1">
      <c r="A1887" s="179"/>
    </row>
    <row r="1888" spans="1:1" s="180" customFormat="1" ht="12" hidden="1" customHeight="1">
      <c r="A1888" s="179"/>
    </row>
    <row r="1889" spans="1:1" s="180" customFormat="1" ht="12" hidden="1" customHeight="1">
      <c r="A1889" s="179"/>
    </row>
    <row r="1890" spans="1:1" s="180" customFormat="1" ht="12" hidden="1" customHeight="1">
      <c r="A1890" s="179"/>
    </row>
    <row r="1891" spans="1:1" s="180" customFormat="1" ht="12" hidden="1" customHeight="1">
      <c r="A1891" s="179"/>
    </row>
    <row r="1892" spans="1:1" s="180" customFormat="1" ht="12" hidden="1" customHeight="1">
      <c r="A1892" s="179"/>
    </row>
    <row r="1893" spans="1:1" s="180" customFormat="1" ht="12" hidden="1" customHeight="1">
      <c r="A1893" s="179"/>
    </row>
    <row r="1894" spans="1:1" s="180" customFormat="1" ht="12" hidden="1" customHeight="1">
      <c r="A1894" s="179"/>
    </row>
    <row r="1895" spans="1:1" s="180" customFormat="1" ht="12" hidden="1" customHeight="1">
      <c r="A1895" s="179"/>
    </row>
    <row r="1896" spans="1:1" s="180" customFormat="1" ht="12" hidden="1" customHeight="1">
      <c r="A1896" s="179"/>
    </row>
    <row r="1897" spans="1:1" s="180" customFormat="1" ht="12" hidden="1" customHeight="1">
      <c r="A1897" s="179"/>
    </row>
    <row r="1898" spans="1:1" s="180" customFormat="1" ht="12" hidden="1" customHeight="1">
      <c r="A1898" s="179"/>
    </row>
    <row r="1899" spans="1:1" s="180" customFormat="1" ht="12" hidden="1" customHeight="1">
      <c r="A1899" s="179"/>
    </row>
    <row r="1900" spans="1:1" s="180" customFormat="1" ht="12" hidden="1" customHeight="1">
      <c r="A1900" s="179"/>
    </row>
    <row r="1901" spans="1:1" s="180" customFormat="1" ht="12" hidden="1" customHeight="1">
      <c r="A1901" s="179"/>
    </row>
    <row r="1902" spans="1:1" s="180" customFormat="1" ht="12" hidden="1" customHeight="1">
      <c r="A1902" s="179"/>
    </row>
    <row r="1903" spans="1:1" s="180" customFormat="1" ht="12" hidden="1" customHeight="1">
      <c r="A1903" s="179"/>
    </row>
    <row r="1904" spans="1:1" s="180" customFormat="1" ht="12" hidden="1" customHeight="1">
      <c r="A1904" s="179"/>
    </row>
    <row r="1905" spans="1:1" s="180" customFormat="1" ht="12" hidden="1" customHeight="1">
      <c r="A1905" s="179"/>
    </row>
    <row r="1906" spans="1:1" s="180" customFormat="1" ht="12" hidden="1" customHeight="1">
      <c r="A1906" s="179"/>
    </row>
    <row r="1907" spans="1:1" s="180" customFormat="1" ht="12" hidden="1" customHeight="1">
      <c r="A1907" s="179"/>
    </row>
    <row r="1908" spans="1:1" s="180" customFormat="1" ht="12" hidden="1" customHeight="1">
      <c r="A1908" s="179"/>
    </row>
    <row r="1909" spans="1:1" s="180" customFormat="1" ht="12" hidden="1" customHeight="1">
      <c r="A1909" s="179"/>
    </row>
    <row r="1910" spans="1:1" s="180" customFormat="1" ht="12" hidden="1" customHeight="1">
      <c r="A1910" s="179"/>
    </row>
    <row r="1911" spans="1:1" s="180" customFormat="1" ht="12" hidden="1" customHeight="1">
      <c r="A1911" s="179"/>
    </row>
    <row r="1912" spans="1:1" s="180" customFormat="1" ht="12" hidden="1" customHeight="1">
      <c r="A1912" s="179"/>
    </row>
    <row r="1913" spans="1:1" s="180" customFormat="1" ht="12" hidden="1" customHeight="1">
      <c r="A1913" s="179"/>
    </row>
    <row r="1914" spans="1:1" s="180" customFormat="1" ht="12" hidden="1" customHeight="1">
      <c r="A1914" s="179"/>
    </row>
    <row r="1915" spans="1:1" s="180" customFormat="1" ht="12" hidden="1" customHeight="1">
      <c r="A1915" s="179"/>
    </row>
    <row r="1916" spans="1:1" s="180" customFormat="1" ht="12" hidden="1" customHeight="1">
      <c r="A1916" s="179"/>
    </row>
    <row r="1917" spans="1:1" s="180" customFormat="1" ht="12" hidden="1" customHeight="1">
      <c r="A1917" s="179"/>
    </row>
    <row r="1918" spans="1:1" s="180" customFormat="1" ht="12" hidden="1" customHeight="1">
      <c r="A1918" s="179"/>
    </row>
    <row r="1919" spans="1:1" s="180" customFormat="1" ht="12" hidden="1" customHeight="1">
      <c r="A1919" s="179"/>
    </row>
    <row r="1920" spans="1:1" s="180" customFormat="1" ht="12" hidden="1" customHeight="1">
      <c r="A1920" s="179"/>
    </row>
    <row r="1921" spans="1:1" s="180" customFormat="1" ht="12" hidden="1" customHeight="1">
      <c r="A1921" s="179"/>
    </row>
    <row r="1922" spans="1:1" s="180" customFormat="1" ht="12" hidden="1" customHeight="1">
      <c r="A1922" s="179"/>
    </row>
    <row r="1923" spans="1:1" s="180" customFormat="1" ht="12" hidden="1" customHeight="1">
      <c r="A1923" s="179"/>
    </row>
    <row r="1924" spans="1:1" s="180" customFormat="1" ht="12" hidden="1" customHeight="1">
      <c r="A1924" s="179"/>
    </row>
    <row r="1925" spans="1:1" s="180" customFormat="1" ht="12" hidden="1" customHeight="1">
      <c r="A1925" s="179"/>
    </row>
    <row r="1926" spans="1:1" s="180" customFormat="1" ht="12" hidden="1" customHeight="1">
      <c r="A1926" s="179"/>
    </row>
    <row r="1927" spans="1:1" s="180" customFormat="1" ht="12" hidden="1" customHeight="1">
      <c r="A1927" s="179"/>
    </row>
    <row r="1928" spans="1:1" s="180" customFormat="1" ht="12" hidden="1" customHeight="1">
      <c r="A1928" s="179"/>
    </row>
    <row r="1929" spans="1:1" s="180" customFormat="1" ht="12" hidden="1" customHeight="1">
      <c r="A1929" s="179"/>
    </row>
    <row r="1930" spans="1:1" s="180" customFormat="1" ht="12" hidden="1" customHeight="1">
      <c r="A1930" s="179"/>
    </row>
    <row r="1931" spans="1:1" s="180" customFormat="1" ht="12" hidden="1" customHeight="1">
      <c r="A1931" s="179"/>
    </row>
    <row r="1932" spans="1:1" s="180" customFormat="1" ht="12" hidden="1" customHeight="1">
      <c r="A1932" s="179"/>
    </row>
    <row r="1933" spans="1:1" s="180" customFormat="1" ht="12" hidden="1" customHeight="1">
      <c r="A1933" s="179"/>
    </row>
    <row r="1934" spans="1:1" s="180" customFormat="1" ht="12" hidden="1" customHeight="1">
      <c r="A1934" s="179"/>
    </row>
    <row r="1935" spans="1:1" s="180" customFormat="1" ht="12" hidden="1" customHeight="1">
      <c r="A1935" s="179"/>
    </row>
    <row r="1936" spans="1:1" s="180" customFormat="1" ht="12" hidden="1" customHeight="1">
      <c r="A1936" s="179"/>
    </row>
    <row r="1937" spans="1:1" s="180" customFormat="1" ht="12" hidden="1" customHeight="1">
      <c r="A1937" s="179"/>
    </row>
    <row r="1938" spans="1:1" s="180" customFormat="1" ht="12" hidden="1" customHeight="1">
      <c r="A1938" s="179"/>
    </row>
    <row r="1939" spans="1:1" s="180" customFormat="1" ht="12" hidden="1" customHeight="1">
      <c r="A1939" s="179"/>
    </row>
    <row r="1940" spans="1:1" s="180" customFormat="1" ht="12" hidden="1" customHeight="1">
      <c r="A1940" s="179"/>
    </row>
    <row r="1941" spans="1:1" s="180" customFormat="1" ht="12" hidden="1" customHeight="1">
      <c r="A1941" s="179"/>
    </row>
    <row r="1942" spans="1:1" s="180" customFormat="1" ht="12" hidden="1" customHeight="1">
      <c r="A1942" s="179"/>
    </row>
    <row r="1943" spans="1:1" s="180" customFormat="1" ht="12" hidden="1" customHeight="1">
      <c r="A1943" s="179"/>
    </row>
    <row r="1944" spans="1:1" s="180" customFormat="1" ht="12" hidden="1" customHeight="1">
      <c r="A1944" s="179"/>
    </row>
    <row r="1945" spans="1:1" s="180" customFormat="1" ht="12" hidden="1" customHeight="1">
      <c r="A1945" s="179"/>
    </row>
    <row r="1946" spans="1:1" s="180" customFormat="1" ht="12" hidden="1" customHeight="1">
      <c r="A1946" s="179"/>
    </row>
    <row r="1947" spans="1:1" s="180" customFormat="1" ht="12" hidden="1" customHeight="1">
      <c r="A1947" s="179"/>
    </row>
    <row r="1948" spans="1:1" s="180" customFormat="1" ht="12" hidden="1" customHeight="1">
      <c r="A1948" s="179"/>
    </row>
    <row r="1949" spans="1:1" s="180" customFormat="1" ht="12" hidden="1" customHeight="1">
      <c r="A1949" s="179"/>
    </row>
    <row r="1950" spans="1:1" s="180" customFormat="1" ht="12" hidden="1" customHeight="1">
      <c r="A1950" s="179"/>
    </row>
    <row r="1951" spans="1:1" s="180" customFormat="1" ht="12" hidden="1" customHeight="1">
      <c r="A1951" s="179"/>
    </row>
    <row r="1952" spans="1:1" s="180" customFormat="1" ht="12" hidden="1" customHeight="1">
      <c r="A1952" s="179"/>
    </row>
    <row r="1953" spans="1:1" s="180" customFormat="1" ht="12" hidden="1" customHeight="1">
      <c r="A1953" s="179"/>
    </row>
    <row r="1954" spans="1:1" s="180" customFormat="1" ht="12" hidden="1" customHeight="1">
      <c r="A1954" s="179"/>
    </row>
    <row r="1955" spans="1:1" s="180" customFormat="1" ht="12" hidden="1" customHeight="1">
      <c r="A1955" s="179"/>
    </row>
    <row r="1956" spans="1:1" s="180" customFormat="1" ht="12" hidden="1" customHeight="1">
      <c r="A1956" s="179"/>
    </row>
    <row r="1957" spans="1:1" s="180" customFormat="1" ht="12" hidden="1" customHeight="1">
      <c r="A1957" s="179"/>
    </row>
    <row r="1958" spans="1:1" s="180" customFormat="1" ht="12" hidden="1" customHeight="1">
      <c r="A1958" s="179"/>
    </row>
    <row r="1959" spans="1:1" s="180" customFormat="1" ht="12" hidden="1" customHeight="1">
      <c r="A1959" s="179"/>
    </row>
    <row r="1960" spans="1:1" s="180" customFormat="1" ht="12" hidden="1" customHeight="1">
      <c r="A1960" s="179"/>
    </row>
    <row r="1961" spans="1:1" s="180" customFormat="1" ht="12" hidden="1" customHeight="1">
      <c r="A1961" s="179"/>
    </row>
    <row r="1962" spans="1:1" s="180" customFormat="1" ht="12" hidden="1" customHeight="1">
      <c r="A1962" s="179"/>
    </row>
    <row r="1963" spans="1:1" s="180" customFormat="1" ht="12" hidden="1" customHeight="1">
      <c r="A1963" s="179"/>
    </row>
    <row r="1964" spans="1:1" s="180" customFormat="1" ht="12" hidden="1" customHeight="1">
      <c r="A1964" s="179"/>
    </row>
    <row r="1965" spans="1:1" s="180" customFormat="1" ht="12" hidden="1" customHeight="1">
      <c r="A1965" s="179"/>
    </row>
    <row r="1966" spans="1:1" s="180" customFormat="1" ht="12" hidden="1" customHeight="1">
      <c r="A1966" s="179"/>
    </row>
    <row r="1967" spans="1:1" s="180" customFormat="1" ht="12" hidden="1" customHeight="1">
      <c r="A1967" s="179"/>
    </row>
    <row r="1968" spans="1:1" s="180" customFormat="1" ht="12" hidden="1" customHeight="1">
      <c r="A1968" s="179"/>
    </row>
    <row r="1969" spans="1:1" s="180" customFormat="1" ht="12" hidden="1" customHeight="1">
      <c r="A1969" s="179"/>
    </row>
    <row r="1970" spans="1:1" s="180" customFormat="1" ht="12" hidden="1" customHeight="1">
      <c r="A1970" s="179"/>
    </row>
    <row r="1971" spans="1:1" s="180" customFormat="1" ht="12" hidden="1" customHeight="1">
      <c r="A1971" s="179"/>
    </row>
    <row r="1972" spans="1:1" s="180" customFormat="1" ht="12" hidden="1" customHeight="1">
      <c r="A1972" s="179"/>
    </row>
    <row r="1973" spans="1:1" s="180" customFormat="1" ht="12" hidden="1" customHeight="1">
      <c r="A1973" s="179"/>
    </row>
    <row r="1974" spans="1:1" s="180" customFormat="1" ht="12" hidden="1" customHeight="1">
      <c r="A1974" s="179"/>
    </row>
    <row r="1975" spans="1:1" s="180" customFormat="1" ht="12" hidden="1" customHeight="1">
      <c r="A1975" s="179"/>
    </row>
    <row r="1976" spans="1:1" s="180" customFormat="1" ht="12" hidden="1" customHeight="1">
      <c r="A1976" s="179"/>
    </row>
    <row r="1977" spans="1:1" s="180" customFormat="1" ht="12" hidden="1" customHeight="1">
      <c r="A1977" s="179"/>
    </row>
    <row r="1978" spans="1:1" s="180" customFormat="1" ht="12" hidden="1" customHeight="1">
      <c r="A1978" s="179"/>
    </row>
    <row r="1979" spans="1:1" s="180" customFormat="1" ht="12" hidden="1" customHeight="1">
      <c r="A1979" s="179"/>
    </row>
    <row r="1980" spans="1:1" s="180" customFormat="1" ht="12" hidden="1" customHeight="1">
      <c r="A1980" s="179"/>
    </row>
    <row r="1981" spans="1:1" s="180" customFormat="1" ht="12" hidden="1" customHeight="1">
      <c r="A1981" s="179"/>
    </row>
    <row r="1982" spans="1:1" s="180" customFormat="1" ht="12" hidden="1" customHeight="1">
      <c r="A1982" s="179"/>
    </row>
    <row r="1983" spans="1:1" s="180" customFormat="1" ht="12" hidden="1" customHeight="1">
      <c r="A1983" s="179"/>
    </row>
    <row r="1984" spans="1:1" s="180" customFormat="1" ht="12" hidden="1" customHeight="1">
      <c r="A1984" s="179"/>
    </row>
    <row r="1985" spans="1:1" s="180" customFormat="1" ht="12" hidden="1" customHeight="1">
      <c r="A1985" s="179"/>
    </row>
    <row r="1986" spans="1:1" s="180" customFormat="1" ht="12" hidden="1" customHeight="1">
      <c r="A1986" s="179"/>
    </row>
    <row r="1987" spans="1:1" s="180" customFormat="1" ht="12" hidden="1" customHeight="1">
      <c r="A1987" s="179"/>
    </row>
    <row r="1988" spans="1:1" s="180" customFormat="1" ht="12" hidden="1" customHeight="1">
      <c r="A1988" s="179"/>
    </row>
    <row r="1989" spans="1:1" s="180" customFormat="1" ht="12" hidden="1" customHeight="1">
      <c r="A1989" s="179"/>
    </row>
    <row r="1990" spans="1:1" s="180" customFormat="1" ht="12" hidden="1" customHeight="1">
      <c r="A1990" s="179"/>
    </row>
    <row r="1991" spans="1:1" s="180" customFormat="1" ht="12" hidden="1" customHeight="1">
      <c r="A1991" s="179"/>
    </row>
    <row r="1992" spans="1:1" s="180" customFormat="1" ht="12" hidden="1" customHeight="1">
      <c r="A1992" s="179"/>
    </row>
    <row r="1993" spans="1:1" s="180" customFormat="1" ht="12" hidden="1" customHeight="1">
      <c r="A1993" s="179"/>
    </row>
    <row r="1994" spans="1:1" s="180" customFormat="1" ht="12" hidden="1" customHeight="1">
      <c r="A1994" s="179"/>
    </row>
    <row r="1995" spans="1:1" s="180" customFormat="1" ht="12" hidden="1" customHeight="1">
      <c r="A1995" s="179"/>
    </row>
    <row r="1996" spans="1:1" s="180" customFormat="1" ht="12" hidden="1" customHeight="1">
      <c r="A1996" s="179"/>
    </row>
    <row r="1997" spans="1:1" s="180" customFormat="1" ht="12" hidden="1" customHeight="1">
      <c r="A1997" s="179"/>
    </row>
    <row r="1998" spans="1:1" s="180" customFormat="1" ht="12" hidden="1" customHeight="1">
      <c r="A1998" s="179"/>
    </row>
    <row r="1999" spans="1:1" s="180" customFormat="1" ht="12" hidden="1" customHeight="1">
      <c r="A1999" s="179"/>
    </row>
    <row r="2000" spans="1:1" s="180" customFormat="1" ht="12" hidden="1" customHeight="1">
      <c r="A2000" s="179"/>
    </row>
    <row r="2001" spans="1:1" s="180" customFormat="1" ht="12" hidden="1" customHeight="1">
      <c r="A2001" s="179"/>
    </row>
    <row r="2002" spans="1:1" s="180" customFormat="1" ht="12" hidden="1" customHeight="1">
      <c r="A2002" s="179"/>
    </row>
    <row r="2003" spans="1:1" s="180" customFormat="1" ht="12" hidden="1" customHeight="1">
      <c r="A2003" s="179"/>
    </row>
    <row r="2004" spans="1:1" s="180" customFormat="1" ht="12" hidden="1" customHeight="1">
      <c r="A2004" s="179"/>
    </row>
    <row r="2005" spans="1:1" s="180" customFormat="1" ht="12" hidden="1" customHeight="1">
      <c r="A2005" s="179"/>
    </row>
    <row r="2006" spans="1:1" s="180" customFormat="1" ht="12" hidden="1" customHeight="1">
      <c r="A2006" s="179"/>
    </row>
    <row r="2007" spans="1:1" s="180" customFormat="1" ht="12" hidden="1" customHeight="1">
      <c r="A2007" s="179"/>
    </row>
    <row r="2008" spans="1:1" s="180" customFormat="1" ht="12" hidden="1" customHeight="1">
      <c r="A2008" s="179"/>
    </row>
    <row r="2009" spans="1:1" s="180" customFormat="1" ht="12" hidden="1" customHeight="1">
      <c r="A2009" s="179"/>
    </row>
    <row r="2010" spans="1:1" s="180" customFormat="1" ht="12" hidden="1" customHeight="1">
      <c r="A2010" s="179"/>
    </row>
    <row r="2011" spans="1:1" s="180" customFormat="1" ht="12" hidden="1" customHeight="1">
      <c r="A2011" s="179"/>
    </row>
    <row r="2012" spans="1:1" s="180" customFormat="1" ht="12" hidden="1" customHeight="1">
      <c r="A2012" s="179"/>
    </row>
    <row r="2013" spans="1:1" s="180" customFormat="1" ht="12" hidden="1" customHeight="1">
      <c r="A2013" s="179"/>
    </row>
    <row r="2014" spans="1:1" s="180" customFormat="1" ht="12" hidden="1" customHeight="1">
      <c r="A2014" s="179"/>
    </row>
    <row r="2015" spans="1:1" s="180" customFormat="1" ht="12" hidden="1" customHeight="1">
      <c r="A2015" s="179"/>
    </row>
    <row r="2016" spans="1:1" s="180" customFormat="1" ht="12" hidden="1" customHeight="1">
      <c r="A2016" s="179"/>
    </row>
    <row r="2017" spans="1:1" s="180" customFormat="1" ht="12" hidden="1" customHeight="1">
      <c r="A2017" s="179"/>
    </row>
    <row r="2018" spans="1:1" s="180" customFormat="1" ht="12" hidden="1" customHeight="1">
      <c r="A2018" s="179"/>
    </row>
    <row r="2019" spans="1:1" s="180" customFormat="1" ht="12" hidden="1" customHeight="1">
      <c r="A2019" s="179"/>
    </row>
    <row r="2020" spans="1:1" s="180" customFormat="1" ht="12" hidden="1" customHeight="1">
      <c r="A2020" s="179"/>
    </row>
    <row r="2021" spans="1:1" s="180" customFormat="1" ht="12" hidden="1" customHeight="1">
      <c r="A2021" s="179"/>
    </row>
    <row r="2022" spans="1:1" s="180" customFormat="1" ht="12" hidden="1" customHeight="1">
      <c r="A2022" s="179"/>
    </row>
    <row r="2023" spans="1:1" s="180" customFormat="1" ht="12" hidden="1" customHeight="1">
      <c r="A2023" s="179"/>
    </row>
    <row r="2024" spans="1:1" s="180" customFormat="1" ht="12" hidden="1" customHeight="1">
      <c r="A2024" s="179"/>
    </row>
    <row r="2025" spans="1:1" s="180" customFormat="1" ht="12" hidden="1" customHeight="1">
      <c r="A2025" s="179"/>
    </row>
    <row r="2026" spans="1:1" s="180" customFormat="1" ht="12" hidden="1" customHeight="1">
      <c r="A2026" s="179"/>
    </row>
    <row r="2027" spans="1:1" s="180" customFormat="1" ht="12" hidden="1" customHeight="1">
      <c r="A2027" s="179"/>
    </row>
    <row r="2028" spans="1:1" s="180" customFormat="1" ht="12" hidden="1" customHeight="1">
      <c r="A2028" s="179"/>
    </row>
    <row r="2029" spans="1:1" s="180" customFormat="1" ht="12" hidden="1" customHeight="1">
      <c r="A2029" s="179"/>
    </row>
    <row r="2030" spans="1:1" s="180" customFormat="1" ht="12" hidden="1" customHeight="1">
      <c r="A2030" s="179"/>
    </row>
    <row r="2031" spans="1:1" s="180" customFormat="1" ht="12" hidden="1" customHeight="1">
      <c r="A2031" s="179"/>
    </row>
    <row r="2032" spans="1:1" s="180" customFormat="1" ht="12" hidden="1" customHeight="1">
      <c r="A2032" s="179"/>
    </row>
    <row r="2033" spans="1:1" s="180" customFormat="1" ht="12" hidden="1" customHeight="1">
      <c r="A2033" s="179"/>
    </row>
    <row r="2034" spans="1:1" s="180" customFormat="1" ht="12" hidden="1" customHeight="1">
      <c r="A2034" s="179"/>
    </row>
    <row r="2035" spans="1:1" s="180" customFormat="1" ht="12" hidden="1" customHeight="1">
      <c r="A2035" s="179"/>
    </row>
    <row r="2036" spans="1:1" s="180" customFormat="1" ht="12" hidden="1" customHeight="1">
      <c r="A2036" s="179"/>
    </row>
    <row r="2037" spans="1:1" s="180" customFormat="1" ht="12" hidden="1" customHeight="1">
      <c r="A2037" s="179"/>
    </row>
    <row r="2038" spans="1:1" s="180" customFormat="1" ht="12" hidden="1" customHeight="1">
      <c r="A2038" s="179"/>
    </row>
    <row r="2039" spans="1:1" s="180" customFormat="1" ht="12" hidden="1" customHeight="1">
      <c r="A2039" s="179"/>
    </row>
    <row r="2040" spans="1:1" s="180" customFormat="1" ht="12" hidden="1" customHeight="1">
      <c r="A2040" s="179"/>
    </row>
    <row r="2041" spans="1:1" s="180" customFormat="1" ht="12" hidden="1" customHeight="1">
      <c r="A2041" s="179"/>
    </row>
    <row r="2042" spans="1:1" s="180" customFormat="1" ht="12" hidden="1" customHeight="1">
      <c r="A2042" s="179"/>
    </row>
    <row r="2043" spans="1:1" s="180" customFormat="1" ht="12" hidden="1" customHeight="1">
      <c r="A2043" s="179"/>
    </row>
    <row r="2044" spans="1:1" s="180" customFormat="1" ht="12" hidden="1" customHeight="1">
      <c r="A2044" s="179"/>
    </row>
    <row r="2045" spans="1:1" s="180" customFormat="1" ht="12" hidden="1" customHeight="1">
      <c r="A2045" s="179"/>
    </row>
    <row r="2046" spans="1:1" s="180" customFormat="1" ht="12" hidden="1" customHeight="1">
      <c r="A2046" s="179"/>
    </row>
    <row r="2047" spans="1:1" s="180" customFormat="1" ht="12" hidden="1" customHeight="1">
      <c r="A2047" s="179"/>
    </row>
    <row r="2048" spans="1:1" s="180" customFormat="1" ht="12" hidden="1" customHeight="1">
      <c r="A2048" s="179"/>
    </row>
    <row r="2049" spans="1:1" s="180" customFormat="1" ht="12" hidden="1" customHeight="1">
      <c r="A2049" s="179"/>
    </row>
    <row r="2050" spans="1:1" s="180" customFormat="1" ht="12" hidden="1" customHeight="1">
      <c r="A2050" s="179"/>
    </row>
    <row r="2051" spans="1:1" s="180" customFormat="1" ht="12" hidden="1" customHeight="1">
      <c r="A2051" s="179"/>
    </row>
    <row r="2052" spans="1:1" s="180" customFormat="1" ht="12" hidden="1" customHeight="1">
      <c r="A2052" s="179"/>
    </row>
    <row r="2053" spans="1:1" s="180" customFormat="1" ht="12" hidden="1" customHeight="1">
      <c r="A2053" s="179"/>
    </row>
    <row r="2054" spans="1:1" s="180" customFormat="1" ht="12" hidden="1" customHeight="1">
      <c r="A2054" s="179"/>
    </row>
    <row r="2055" spans="1:1" s="180" customFormat="1" ht="12" hidden="1" customHeight="1">
      <c r="A2055" s="179"/>
    </row>
    <row r="2056" spans="1:1" s="180" customFormat="1" ht="12" hidden="1" customHeight="1">
      <c r="A2056" s="179"/>
    </row>
    <row r="2057" spans="1:1" s="180" customFormat="1" ht="12" hidden="1" customHeight="1">
      <c r="A2057" s="179"/>
    </row>
    <row r="2058" spans="1:1" s="180" customFormat="1" ht="12" hidden="1" customHeight="1">
      <c r="A2058" s="179"/>
    </row>
    <row r="2059" spans="1:1" s="180" customFormat="1" ht="12" hidden="1" customHeight="1">
      <c r="A2059" s="179"/>
    </row>
    <row r="2060" spans="1:1" s="180" customFormat="1" ht="12" hidden="1" customHeight="1">
      <c r="A2060" s="179"/>
    </row>
    <row r="2061" spans="1:1" s="180" customFormat="1" ht="12" hidden="1" customHeight="1">
      <c r="A2061" s="179"/>
    </row>
    <row r="2062" spans="1:1" s="180" customFormat="1" ht="12" hidden="1" customHeight="1">
      <c r="A2062" s="179"/>
    </row>
    <row r="2063" spans="1:1" s="180" customFormat="1" ht="12" hidden="1" customHeight="1">
      <c r="A2063" s="179"/>
    </row>
    <row r="2064" spans="1:1" s="180" customFormat="1" ht="12" hidden="1" customHeight="1">
      <c r="A2064" s="179"/>
    </row>
    <row r="2065" spans="1:1" s="180" customFormat="1" ht="12" hidden="1" customHeight="1">
      <c r="A2065" s="179"/>
    </row>
    <row r="2066" spans="1:1" s="180" customFormat="1" ht="12" hidden="1" customHeight="1">
      <c r="A2066" s="179"/>
    </row>
    <row r="2067" spans="1:1" s="180" customFormat="1" ht="12" hidden="1" customHeight="1">
      <c r="A2067" s="179"/>
    </row>
    <row r="2068" spans="1:1" s="180" customFormat="1" ht="12" hidden="1" customHeight="1">
      <c r="A2068" s="179"/>
    </row>
    <row r="2069" spans="1:1" s="180" customFormat="1" ht="12" hidden="1" customHeight="1">
      <c r="A2069" s="179"/>
    </row>
    <row r="2070" spans="1:1" s="180" customFormat="1" ht="12" hidden="1" customHeight="1">
      <c r="A2070" s="179"/>
    </row>
    <row r="2071" spans="1:1" s="180" customFormat="1" ht="12" hidden="1" customHeight="1">
      <c r="A2071" s="179"/>
    </row>
    <row r="2072" spans="1:1" s="180" customFormat="1" ht="12" hidden="1" customHeight="1">
      <c r="A2072" s="179"/>
    </row>
    <row r="2073" spans="1:1" s="180" customFormat="1" ht="12" hidden="1" customHeight="1">
      <c r="A2073" s="179"/>
    </row>
    <row r="2074" spans="1:1" s="180" customFormat="1" ht="12" hidden="1" customHeight="1">
      <c r="A2074" s="179"/>
    </row>
    <row r="2075" spans="1:1" s="180" customFormat="1" ht="12" hidden="1" customHeight="1">
      <c r="A2075" s="179"/>
    </row>
    <row r="2076" spans="1:1" s="180" customFormat="1" ht="12" hidden="1" customHeight="1">
      <c r="A2076" s="179"/>
    </row>
    <row r="2077" spans="1:1" s="180" customFormat="1" ht="12" hidden="1" customHeight="1">
      <c r="A2077" s="179"/>
    </row>
    <row r="2078" spans="1:1" s="180" customFormat="1" ht="12" hidden="1" customHeight="1">
      <c r="A2078" s="179"/>
    </row>
    <row r="2079" spans="1:1" s="180" customFormat="1" ht="12" hidden="1" customHeight="1">
      <c r="A2079" s="179"/>
    </row>
    <row r="2080" spans="1:1" s="180" customFormat="1" ht="12" hidden="1" customHeight="1">
      <c r="A2080" s="179"/>
    </row>
    <row r="2081" spans="1:1" s="180" customFormat="1" ht="12" hidden="1" customHeight="1">
      <c r="A2081" s="179"/>
    </row>
    <row r="2082" spans="1:1" s="180" customFormat="1" ht="12" hidden="1" customHeight="1">
      <c r="A2082" s="179"/>
    </row>
    <row r="2083" spans="1:1" s="180" customFormat="1" ht="12" hidden="1" customHeight="1">
      <c r="A2083" s="179"/>
    </row>
    <row r="2084" spans="1:1" s="180" customFormat="1" ht="12" hidden="1" customHeight="1">
      <c r="A2084" s="179"/>
    </row>
    <row r="2085" spans="1:1" s="180" customFormat="1" ht="12" hidden="1" customHeight="1">
      <c r="A2085" s="179"/>
    </row>
    <row r="2086" spans="1:1" s="180" customFormat="1" ht="12" hidden="1" customHeight="1">
      <c r="A2086" s="179"/>
    </row>
    <row r="2087" spans="1:1" s="180" customFormat="1" ht="12" hidden="1" customHeight="1">
      <c r="A2087" s="179"/>
    </row>
    <row r="2088" spans="1:1" s="180" customFormat="1" ht="12" hidden="1" customHeight="1">
      <c r="A2088" s="179"/>
    </row>
    <row r="2089" spans="1:1" s="180" customFormat="1" ht="12" hidden="1" customHeight="1">
      <c r="A2089" s="179"/>
    </row>
    <row r="2090" spans="1:1" s="180" customFormat="1" ht="12" hidden="1" customHeight="1">
      <c r="A2090" s="179"/>
    </row>
    <row r="2091" spans="1:1" s="180" customFormat="1" ht="12" hidden="1" customHeight="1">
      <c r="A2091" s="179"/>
    </row>
    <row r="2092" spans="1:1" s="180" customFormat="1" ht="12" hidden="1" customHeight="1">
      <c r="A2092" s="179"/>
    </row>
    <row r="2093" spans="1:1" s="180" customFormat="1" ht="12" hidden="1" customHeight="1">
      <c r="A2093" s="179"/>
    </row>
    <row r="2094" spans="1:1" s="180" customFormat="1" ht="12" hidden="1" customHeight="1">
      <c r="A2094" s="179"/>
    </row>
    <row r="2095" spans="1:1" s="180" customFormat="1" ht="12" hidden="1" customHeight="1">
      <c r="A2095" s="179"/>
    </row>
    <row r="2096" spans="1:1" s="180" customFormat="1" ht="12" hidden="1" customHeight="1">
      <c r="A2096" s="179"/>
    </row>
    <row r="2097" spans="1:1" s="180" customFormat="1" ht="12" hidden="1" customHeight="1">
      <c r="A2097" s="179"/>
    </row>
    <row r="2098" spans="1:1" s="180" customFormat="1" ht="12" hidden="1" customHeight="1">
      <c r="A2098" s="179"/>
    </row>
    <row r="2099" spans="1:1" s="180" customFormat="1" ht="12" hidden="1" customHeight="1">
      <c r="A2099" s="179"/>
    </row>
    <row r="2100" spans="1:1" s="180" customFormat="1" ht="12" hidden="1" customHeight="1">
      <c r="A2100" s="179"/>
    </row>
    <row r="2101" spans="1:1" s="180" customFormat="1" ht="12" hidden="1" customHeight="1">
      <c r="A2101" s="179"/>
    </row>
    <row r="2102" spans="1:1" s="180" customFormat="1" ht="12" hidden="1" customHeight="1">
      <c r="A2102" s="179"/>
    </row>
    <row r="2103" spans="1:1" s="180" customFormat="1" ht="12" hidden="1" customHeight="1">
      <c r="A2103" s="179"/>
    </row>
    <row r="2104" spans="1:1" s="180" customFormat="1" ht="12" hidden="1" customHeight="1">
      <c r="A2104" s="179"/>
    </row>
    <row r="2105" spans="1:1" s="180" customFormat="1" ht="12" hidden="1" customHeight="1">
      <c r="A2105" s="179"/>
    </row>
    <row r="2106" spans="1:1" s="180" customFormat="1" ht="12" hidden="1" customHeight="1">
      <c r="A2106" s="179"/>
    </row>
    <row r="2107" spans="1:1" s="180" customFormat="1" ht="12" hidden="1" customHeight="1">
      <c r="A2107" s="179"/>
    </row>
    <row r="2108" spans="1:1" s="180" customFormat="1" ht="12" hidden="1" customHeight="1">
      <c r="A2108" s="179"/>
    </row>
    <row r="2109" spans="1:1" s="180" customFormat="1" ht="12" hidden="1" customHeight="1">
      <c r="A2109" s="179"/>
    </row>
    <row r="2110" spans="1:1" s="180" customFormat="1" ht="12" hidden="1" customHeight="1">
      <c r="A2110" s="179"/>
    </row>
    <row r="2111" spans="1:1" s="180" customFormat="1" ht="12" hidden="1" customHeight="1">
      <c r="A2111" s="179"/>
    </row>
    <row r="2112" spans="1:1" s="180" customFormat="1" ht="12" hidden="1" customHeight="1">
      <c r="A2112" s="179"/>
    </row>
    <row r="2113" spans="1:1" s="180" customFormat="1" ht="12" hidden="1" customHeight="1">
      <c r="A2113" s="179"/>
    </row>
    <row r="2114" spans="1:1" s="180" customFormat="1" ht="12" hidden="1" customHeight="1">
      <c r="A2114" s="179"/>
    </row>
    <row r="2115" spans="1:1" s="180" customFormat="1" ht="12" hidden="1" customHeight="1">
      <c r="A2115" s="179"/>
    </row>
    <row r="2116" spans="1:1" s="180" customFormat="1" ht="12" hidden="1" customHeight="1">
      <c r="A2116" s="179"/>
    </row>
    <row r="2117" spans="1:1" s="180" customFormat="1" ht="12" hidden="1" customHeight="1">
      <c r="A2117" s="179"/>
    </row>
    <row r="2118" spans="1:1" s="180" customFormat="1" ht="12" hidden="1" customHeight="1">
      <c r="A2118" s="179"/>
    </row>
    <row r="2119" spans="1:1" s="180" customFormat="1" ht="12" hidden="1" customHeight="1">
      <c r="A2119" s="179"/>
    </row>
    <row r="2120" spans="1:1" s="180" customFormat="1" ht="12" hidden="1" customHeight="1">
      <c r="A2120" s="179"/>
    </row>
    <row r="2121" spans="1:1" s="180" customFormat="1" ht="12" hidden="1" customHeight="1">
      <c r="A2121" s="179"/>
    </row>
    <row r="2122" spans="1:1" s="180" customFormat="1" ht="12" hidden="1" customHeight="1">
      <c r="A2122" s="179"/>
    </row>
    <row r="2123" spans="1:1" s="180" customFormat="1" ht="12" hidden="1" customHeight="1">
      <c r="A2123" s="179"/>
    </row>
    <row r="2124" spans="1:1" s="180" customFormat="1" ht="12" hidden="1" customHeight="1">
      <c r="A2124" s="179"/>
    </row>
    <row r="2125" spans="1:1" s="180" customFormat="1" ht="12" hidden="1" customHeight="1">
      <c r="A2125" s="179"/>
    </row>
    <row r="2126" spans="1:1" s="180" customFormat="1" ht="12" hidden="1" customHeight="1">
      <c r="A2126" s="179"/>
    </row>
    <row r="2127" spans="1:1" s="180" customFormat="1" ht="12" hidden="1" customHeight="1">
      <c r="A2127" s="179"/>
    </row>
    <row r="2128" spans="1:1" s="180" customFormat="1" ht="12" hidden="1" customHeight="1">
      <c r="A2128" s="179"/>
    </row>
    <row r="2129" spans="1:1" s="180" customFormat="1" ht="12" hidden="1" customHeight="1">
      <c r="A2129" s="179"/>
    </row>
    <row r="2130" spans="1:1" s="180" customFormat="1" ht="12" hidden="1" customHeight="1">
      <c r="A2130" s="179"/>
    </row>
    <row r="2131" spans="1:1" s="180" customFormat="1" ht="12" hidden="1" customHeight="1">
      <c r="A2131" s="179"/>
    </row>
    <row r="2132" spans="1:1" s="180" customFormat="1" ht="12" hidden="1" customHeight="1">
      <c r="A2132" s="179"/>
    </row>
    <row r="2133" spans="1:1" s="180" customFormat="1" ht="12" hidden="1" customHeight="1">
      <c r="A2133" s="179"/>
    </row>
    <row r="2134" spans="1:1" s="180" customFormat="1" ht="12" hidden="1" customHeight="1">
      <c r="A2134" s="179"/>
    </row>
    <row r="2135" spans="1:1" s="180" customFormat="1" ht="12" hidden="1" customHeight="1">
      <c r="A2135" s="179"/>
    </row>
    <row r="2136" spans="1:1" s="180" customFormat="1" ht="12" hidden="1" customHeight="1">
      <c r="A2136" s="179"/>
    </row>
    <row r="2137" spans="1:1" s="180" customFormat="1" ht="12" hidden="1" customHeight="1">
      <c r="A2137" s="179"/>
    </row>
    <row r="2138" spans="1:1" s="180" customFormat="1" ht="12" hidden="1" customHeight="1">
      <c r="A2138" s="179"/>
    </row>
    <row r="2139" spans="1:1" s="180" customFormat="1" ht="12" hidden="1" customHeight="1">
      <c r="A2139" s="179"/>
    </row>
    <row r="2140" spans="1:1" s="180" customFormat="1" ht="12" hidden="1" customHeight="1">
      <c r="A2140" s="179"/>
    </row>
    <row r="2141" spans="1:1" s="180" customFormat="1" ht="12" hidden="1" customHeight="1">
      <c r="A2141" s="179"/>
    </row>
    <row r="2142" spans="1:1" s="180" customFormat="1" ht="12" hidden="1" customHeight="1">
      <c r="A2142" s="179"/>
    </row>
    <row r="2143" spans="1:1" s="180" customFormat="1" ht="12" hidden="1" customHeight="1">
      <c r="A2143" s="179"/>
    </row>
    <row r="2144" spans="1:1" s="180" customFormat="1" ht="12" hidden="1" customHeight="1">
      <c r="A2144" s="179"/>
    </row>
    <row r="2145" spans="1:1" s="180" customFormat="1" ht="12" hidden="1" customHeight="1">
      <c r="A2145" s="179"/>
    </row>
    <row r="2146" spans="1:1" s="180" customFormat="1" ht="12" hidden="1" customHeight="1">
      <c r="A2146" s="179"/>
    </row>
    <row r="2147" spans="1:1" s="180" customFormat="1" ht="12" hidden="1" customHeight="1">
      <c r="A2147" s="179"/>
    </row>
    <row r="2148" spans="1:1" s="180" customFormat="1" ht="12" hidden="1" customHeight="1">
      <c r="A2148" s="179"/>
    </row>
    <row r="2149" spans="1:1" s="180" customFormat="1" ht="12" hidden="1" customHeight="1">
      <c r="A2149" s="179"/>
    </row>
    <row r="2150" spans="1:1" s="180" customFormat="1" ht="12" hidden="1" customHeight="1">
      <c r="A2150" s="179"/>
    </row>
    <row r="2151" spans="1:1" s="180" customFormat="1" ht="12" hidden="1" customHeight="1">
      <c r="A2151" s="179"/>
    </row>
    <row r="2152" spans="1:1" s="180" customFormat="1" ht="12" hidden="1" customHeight="1">
      <c r="A2152" s="179"/>
    </row>
    <row r="2153" spans="1:1" s="180" customFormat="1" ht="12" hidden="1" customHeight="1">
      <c r="A2153" s="179"/>
    </row>
    <row r="2154" spans="1:1" s="180" customFormat="1" ht="12" hidden="1" customHeight="1">
      <c r="A2154" s="179"/>
    </row>
    <row r="2155" spans="1:1" s="180" customFormat="1" ht="12" hidden="1" customHeight="1">
      <c r="A2155" s="179"/>
    </row>
    <row r="2156" spans="1:1" s="180" customFormat="1" ht="12" hidden="1" customHeight="1">
      <c r="A2156" s="179"/>
    </row>
    <row r="2157" spans="1:1" s="180" customFormat="1" ht="12" hidden="1" customHeight="1">
      <c r="A2157" s="179"/>
    </row>
    <row r="2158" spans="1:1" s="180" customFormat="1" ht="12" hidden="1" customHeight="1">
      <c r="A2158" s="179"/>
    </row>
    <row r="2159" spans="1:1" s="180" customFormat="1" ht="12" hidden="1" customHeight="1">
      <c r="A2159" s="179"/>
    </row>
    <row r="2160" spans="1:1" s="180" customFormat="1" ht="12" hidden="1" customHeight="1">
      <c r="A2160" s="179"/>
    </row>
    <row r="2161" spans="1:1" s="180" customFormat="1" ht="12" hidden="1" customHeight="1">
      <c r="A2161" s="179"/>
    </row>
    <row r="2162" spans="1:1" s="180" customFormat="1" ht="12" hidden="1" customHeight="1">
      <c r="A2162" s="179"/>
    </row>
    <row r="2163" spans="1:1" s="180" customFormat="1" ht="12" hidden="1" customHeight="1">
      <c r="A2163" s="179"/>
    </row>
    <row r="2164" spans="1:1" s="180" customFormat="1" ht="12" hidden="1" customHeight="1">
      <c r="A2164" s="179"/>
    </row>
    <row r="2165" spans="1:1" s="180" customFormat="1" ht="12" hidden="1" customHeight="1">
      <c r="A2165" s="179"/>
    </row>
    <row r="2166" spans="1:1" s="180" customFormat="1" ht="12" hidden="1" customHeight="1">
      <c r="A2166" s="179"/>
    </row>
    <row r="2167" spans="1:1" s="180" customFormat="1" ht="12" hidden="1" customHeight="1">
      <c r="A2167" s="179"/>
    </row>
    <row r="2168" spans="1:1" s="180" customFormat="1" ht="12" hidden="1" customHeight="1">
      <c r="A2168" s="179"/>
    </row>
    <row r="2169" spans="1:1" s="180" customFormat="1" ht="12" hidden="1" customHeight="1">
      <c r="A2169" s="179"/>
    </row>
    <row r="2170" spans="1:1" s="180" customFormat="1" ht="12" hidden="1" customHeight="1">
      <c r="A2170" s="179"/>
    </row>
    <row r="2171" spans="1:1" s="180" customFormat="1" ht="12" hidden="1" customHeight="1">
      <c r="A2171" s="179"/>
    </row>
    <row r="2172" spans="1:1" s="180" customFormat="1" ht="12" hidden="1" customHeight="1">
      <c r="A2172" s="179"/>
    </row>
    <row r="2173" spans="1:1" s="180" customFormat="1" ht="12" hidden="1" customHeight="1">
      <c r="A2173" s="179"/>
    </row>
    <row r="2174" spans="1:1" s="180" customFormat="1" ht="12" hidden="1" customHeight="1">
      <c r="A2174" s="179"/>
    </row>
    <row r="2175" spans="1:1" s="180" customFormat="1" ht="12" hidden="1" customHeight="1">
      <c r="A2175" s="179"/>
    </row>
    <row r="2176" spans="1:1" s="180" customFormat="1" ht="12" hidden="1" customHeight="1">
      <c r="A2176" s="179"/>
    </row>
    <row r="2177" spans="1:1" s="180" customFormat="1" ht="12" hidden="1" customHeight="1">
      <c r="A2177" s="179"/>
    </row>
    <row r="2178" spans="1:1" s="180" customFormat="1" ht="12" hidden="1" customHeight="1">
      <c r="A2178" s="179"/>
    </row>
    <row r="2179" spans="1:1" s="180" customFormat="1" ht="12" hidden="1" customHeight="1">
      <c r="A2179" s="179"/>
    </row>
    <row r="2180" spans="1:1" s="180" customFormat="1" ht="12" hidden="1" customHeight="1">
      <c r="A2180" s="179"/>
    </row>
    <row r="2181" spans="1:1" s="180" customFormat="1" ht="12" hidden="1" customHeight="1">
      <c r="A2181" s="179"/>
    </row>
    <row r="2182" spans="1:1" s="180" customFormat="1" ht="12" hidden="1" customHeight="1">
      <c r="A2182" s="179"/>
    </row>
    <row r="2183" spans="1:1" s="180" customFormat="1" ht="12" hidden="1" customHeight="1">
      <c r="A2183" s="179"/>
    </row>
    <row r="2184" spans="1:1" s="180" customFormat="1" ht="12" hidden="1" customHeight="1">
      <c r="A2184" s="179"/>
    </row>
    <row r="2185" spans="1:1" s="180" customFormat="1" ht="12" hidden="1" customHeight="1">
      <c r="A2185" s="179"/>
    </row>
    <row r="2186" spans="1:1" s="180" customFormat="1" ht="12" hidden="1" customHeight="1">
      <c r="A2186" s="179"/>
    </row>
    <row r="2187" spans="1:1" s="180" customFormat="1" ht="12" hidden="1" customHeight="1">
      <c r="A2187" s="179"/>
    </row>
    <row r="2188" spans="1:1" s="180" customFormat="1" ht="12" hidden="1" customHeight="1">
      <c r="A2188" s="179"/>
    </row>
    <row r="2189" spans="1:1" s="180" customFormat="1" ht="12" hidden="1" customHeight="1">
      <c r="A2189" s="179"/>
    </row>
    <row r="2190" spans="1:1" s="180" customFormat="1" ht="12" hidden="1" customHeight="1">
      <c r="A2190" s="179"/>
    </row>
    <row r="2191" spans="1:1" s="180" customFormat="1" ht="12" hidden="1" customHeight="1">
      <c r="A2191" s="179"/>
    </row>
    <row r="2192" spans="1:1" s="180" customFormat="1" ht="12" hidden="1" customHeight="1">
      <c r="A2192" s="179"/>
    </row>
    <row r="2193" spans="1:1" s="180" customFormat="1" ht="12" hidden="1" customHeight="1">
      <c r="A2193" s="179"/>
    </row>
    <row r="2194" spans="1:1" s="180" customFormat="1" ht="12" hidden="1" customHeight="1">
      <c r="A2194" s="179"/>
    </row>
    <row r="2195" spans="1:1" s="180" customFormat="1" ht="12" hidden="1" customHeight="1">
      <c r="A2195" s="179"/>
    </row>
    <row r="2196" spans="1:1" s="180" customFormat="1" ht="12" hidden="1" customHeight="1">
      <c r="A2196" s="179"/>
    </row>
    <row r="2197" spans="1:1" s="180" customFormat="1" ht="12" hidden="1" customHeight="1">
      <c r="A2197" s="179"/>
    </row>
    <row r="2198" spans="1:1" s="180" customFormat="1" ht="12" hidden="1" customHeight="1">
      <c r="A2198" s="179"/>
    </row>
    <row r="2199" spans="1:1" s="180" customFormat="1" ht="12" hidden="1" customHeight="1">
      <c r="A2199" s="179"/>
    </row>
    <row r="2200" spans="1:1" s="180" customFormat="1" ht="12" hidden="1" customHeight="1">
      <c r="A2200" s="179"/>
    </row>
    <row r="2201" spans="1:1" s="180" customFormat="1" ht="12" hidden="1" customHeight="1">
      <c r="A2201" s="179"/>
    </row>
    <row r="2202" spans="1:1" s="180" customFormat="1" ht="12" hidden="1" customHeight="1">
      <c r="A2202" s="179"/>
    </row>
    <row r="2203" spans="1:1" s="180" customFormat="1" ht="12" hidden="1" customHeight="1">
      <c r="A2203" s="179"/>
    </row>
    <row r="2204" spans="1:1" s="180" customFormat="1" ht="12" hidden="1" customHeight="1">
      <c r="A2204" s="179"/>
    </row>
    <row r="2205" spans="1:1" s="180" customFormat="1" ht="12" hidden="1" customHeight="1">
      <c r="A2205" s="179"/>
    </row>
    <row r="2206" spans="1:1" s="180" customFormat="1" ht="12" hidden="1" customHeight="1">
      <c r="A2206" s="179"/>
    </row>
    <row r="2207" spans="1:1" s="180" customFormat="1" ht="12" hidden="1" customHeight="1">
      <c r="A2207" s="179"/>
    </row>
    <row r="2208" spans="1:1" s="180" customFormat="1" ht="12" hidden="1" customHeight="1">
      <c r="A2208" s="179"/>
    </row>
    <row r="2209" spans="1:1" s="180" customFormat="1" ht="12" hidden="1" customHeight="1">
      <c r="A2209" s="179"/>
    </row>
    <row r="2210" spans="1:1" s="180" customFormat="1" ht="12" hidden="1" customHeight="1">
      <c r="A2210" s="179"/>
    </row>
    <row r="2211" spans="1:1" s="180" customFormat="1" ht="12" hidden="1" customHeight="1">
      <c r="A2211" s="179"/>
    </row>
    <row r="2212" spans="1:1" s="180" customFormat="1" ht="12" hidden="1" customHeight="1">
      <c r="A2212" s="179"/>
    </row>
    <row r="2213" spans="1:1" s="180" customFormat="1" ht="12" hidden="1" customHeight="1">
      <c r="A2213" s="179"/>
    </row>
    <row r="2214" spans="1:1" s="180" customFormat="1" ht="12" hidden="1" customHeight="1">
      <c r="A2214" s="179"/>
    </row>
    <row r="2215" spans="1:1" s="180" customFormat="1" ht="12" hidden="1" customHeight="1">
      <c r="A2215" s="179"/>
    </row>
    <row r="2216" spans="1:1" s="180" customFormat="1" ht="12" hidden="1" customHeight="1">
      <c r="A2216" s="179"/>
    </row>
    <row r="2217" spans="1:1" s="180" customFormat="1" ht="12" hidden="1" customHeight="1">
      <c r="A2217" s="179"/>
    </row>
    <row r="2218" spans="1:1" s="180" customFormat="1" ht="12" hidden="1" customHeight="1">
      <c r="A2218" s="179"/>
    </row>
    <row r="2219" spans="1:1" s="180" customFormat="1" ht="12" hidden="1" customHeight="1">
      <c r="A2219" s="179"/>
    </row>
    <row r="2220" spans="1:1" s="180" customFormat="1" ht="12" hidden="1" customHeight="1">
      <c r="A2220" s="179"/>
    </row>
    <row r="2221" spans="1:1" s="180" customFormat="1" ht="12" hidden="1" customHeight="1">
      <c r="A2221" s="179"/>
    </row>
    <row r="2222" spans="1:1" s="180" customFormat="1" ht="12" hidden="1" customHeight="1">
      <c r="A2222" s="179"/>
    </row>
    <row r="2223" spans="1:1" s="180" customFormat="1" ht="12" hidden="1" customHeight="1">
      <c r="A2223" s="179"/>
    </row>
    <row r="2224" spans="1:1" s="180" customFormat="1" ht="12" hidden="1" customHeight="1">
      <c r="A2224" s="179"/>
    </row>
    <row r="2225" spans="1:1" s="180" customFormat="1" ht="12" hidden="1" customHeight="1">
      <c r="A2225" s="179"/>
    </row>
    <row r="2226" spans="1:1" s="180" customFormat="1" ht="12" hidden="1" customHeight="1">
      <c r="A2226" s="179"/>
    </row>
    <row r="2227" spans="1:1" s="180" customFormat="1" ht="12" hidden="1" customHeight="1">
      <c r="A2227" s="179"/>
    </row>
    <row r="2228" spans="1:1" s="180" customFormat="1" ht="12" hidden="1" customHeight="1">
      <c r="A2228" s="179"/>
    </row>
    <row r="2229" spans="1:1" s="180" customFormat="1" ht="12" hidden="1" customHeight="1">
      <c r="A2229" s="179"/>
    </row>
    <row r="2230" spans="1:1" s="180" customFormat="1" ht="12" hidden="1" customHeight="1">
      <c r="A2230" s="179"/>
    </row>
    <row r="2231" spans="1:1" s="180" customFormat="1" ht="12" hidden="1" customHeight="1">
      <c r="A2231" s="179"/>
    </row>
    <row r="2232" spans="1:1" s="180" customFormat="1" ht="12" hidden="1" customHeight="1">
      <c r="A2232" s="179"/>
    </row>
    <row r="2233" spans="1:1" s="180" customFormat="1" ht="12" hidden="1" customHeight="1">
      <c r="A2233" s="179"/>
    </row>
    <row r="2234" spans="1:1" s="180" customFormat="1" ht="12" hidden="1" customHeight="1">
      <c r="A2234" s="179"/>
    </row>
    <row r="2235" spans="1:1" s="180" customFormat="1" ht="12" hidden="1" customHeight="1">
      <c r="A2235" s="179"/>
    </row>
    <row r="2236" spans="1:1" s="180" customFormat="1" ht="12" hidden="1" customHeight="1">
      <c r="A2236" s="179"/>
    </row>
    <row r="2237" spans="1:1" s="180" customFormat="1" ht="12" hidden="1" customHeight="1">
      <c r="A2237" s="179"/>
    </row>
    <row r="2238" spans="1:1" s="180" customFormat="1" ht="12" hidden="1" customHeight="1">
      <c r="A2238" s="179"/>
    </row>
    <row r="2239" spans="1:1" s="180" customFormat="1" ht="12" hidden="1" customHeight="1">
      <c r="A2239" s="179"/>
    </row>
    <row r="2240" spans="1:1" s="180" customFormat="1" ht="12" hidden="1" customHeight="1">
      <c r="A2240" s="179"/>
    </row>
    <row r="2241" spans="1:1" s="180" customFormat="1" ht="12" hidden="1" customHeight="1">
      <c r="A2241" s="179"/>
    </row>
    <row r="2242" spans="1:1" s="180" customFormat="1" ht="12" hidden="1" customHeight="1">
      <c r="A2242" s="179"/>
    </row>
    <row r="2243" spans="1:1" s="180" customFormat="1" ht="12" hidden="1" customHeight="1">
      <c r="A2243" s="179"/>
    </row>
    <row r="2244" spans="1:1" s="180" customFormat="1" ht="12" hidden="1" customHeight="1">
      <c r="A2244" s="179"/>
    </row>
    <row r="2245" spans="1:1" s="180" customFormat="1" ht="12" hidden="1" customHeight="1">
      <c r="A2245" s="179"/>
    </row>
    <row r="2246" spans="1:1" s="180" customFormat="1" ht="12" hidden="1" customHeight="1">
      <c r="A2246" s="179"/>
    </row>
    <row r="2247" spans="1:1" s="180" customFormat="1" ht="12" hidden="1" customHeight="1">
      <c r="A2247" s="179"/>
    </row>
    <row r="2248" spans="1:1" s="180" customFormat="1" ht="12" hidden="1" customHeight="1">
      <c r="A2248" s="179"/>
    </row>
    <row r="2249" spans="1:1" s="180" customFormat="1" ht="12" hidden="1" customHeight="1">
      <c r="A2249" s="179"/>
    </row>
    <row r="2250" spans="1:1" s="180" customFormat="1" ht="12" hidden="1" customHeight="1">
      <c r="A2250" s="179"/>
    </row>
    <row r="2251" spans="1:1" s="180" customFormat="1" ht="12" hidden="1" customHeight="1">
      <c r="A2251" s="179"/>
    </row>
    <row r="2252" spans="1:1" s="180" customFormat="1" ht="12" hidden="1" customHeight="1">
      <c r="A2252" s="179"/>
    </row>
    <row r="2253" spans="1:1" s="180" customFormat="1" ht="12" hidden="1" customHeight="1">
      <c r="A2253" s="179"/>
    </row>
    <row r="2254" spans="1:1" s="180" customFormat="1" ht="12" hidden="1" customHeight="1">
      <c r="A2254" s="179"/>
    </row>
    <row r="2255" spans="1:1" s="180" customFormat="1" ht="12" hidden="1" customHeight="1">
      <c r="A2255" s="179"/>
    </row>
    <row r="2256" spans="1:1" s="180" customFormat="1" ht="12" hidden="1" customHeight="1">
      <c r="A2256" s="179"/>
    </row>
    <row r="2257" spans="1:1" s="180" customFormat="1" ht="12" hidden="1" customHeight="1">
      <c r="A2257" s="179"/>
    </row>
    <row r="2258" spans="1:1" s="180" customFormat="1" ht="12" hidden="1" customHeight="1">
      <c r="A2258" s="179"/>
    </row>
    <row r="2259" spans="1:1" s="180" customFormat="1" ht="12" hidden="1" customHeight="1">
      <c r="A2259" s="179"/>
    </row>
    <row r="2260" spans="1:1" s="180" customFormat="1" ht="12" hidden="1" customHeight="1">
      <c r="A2260" s="179"/>
    </row>
    <row r="2261" spans="1:1" s="180" customFormat="1" ht="12" hidden="1" customHeight="1">
      <c r="A2261" s="179"/>
    </row>
    <row r="2262" spans="1:1" s="180" customFormat="1" ht="12" hidden="1" customHeight="1">
      <c r="A2262" s="179"/>
    </row>
    <row r="2263" spans="1:1" s="180" customFormat="1" ht="12" hidden="1" customHeight="1">
      <c r="A2263" s="179"/>
    </row>
    <row r="2264" spans="1:1" s="180" customFormat="1" ht="12" hidden="1" customHeight="1">
      <c r="A2264" s="179"/>
    </row>
    <row r="2265" spans="1:1" s="180" customFormat="1" ht="12" hidden="1" customHeight="1">
      <c r="A2265" s="179"/>
    </row>
    <row r="2266" spans="1:1" s="180" customFormat="1" ht="12" hidden="1" customHeight="1">
      <c r="A2266" s="179"/>
    </row>
    <row r="2267" spans="1:1" s="180" customFormat="1" ht="12" hidden="1" customHeight="1">
      <c r="A2267" s="179"/>
    </row>
    <row r="2268" spans="1:1" s="180" customFormat="1" ht="12" hidden="1" customHeight="1">
      <c r="A2268" s="179"/>
    </row>
    <row r="2269" spans="1:1" s="180" customFormat="1" ht="12" hidden="1" customHeight="1">
      <c r="A2269" s="179"/>
    </row>
    <row r="2270" spans="1:1" s="180" customFormat="1" ht="12" hidden="1" customHeight="1">
      <c r="A2270" s="179"/>
    </row>
    <row r="2271" spans="1:1" s="180" customFormat="1" ht="12" hidden="1" customHeight="1">
      <c r="A2271" s="179"/>
    </row>
    <row r="2272" spans="1:1" s="180" customFormat="1" ht="12" hidden="1" customHeight="1">
      <c r="A2272" s="179"/>
    </row>
    <row r="2273" spans="1:1" s="180" customFormat="1" ht="12" hidden="1" customHeight="1">
      <c r="A2273" s="179"/>
    </row>
    <row r="2274" spans="1:1" s="180" customFormat="1" ht="12" hidden="1" customHeight="1">
      <c r="A2274" s="179"/>
    </row>
    <row r="2275" spans="1:1" s="180" customFormat="1" ht="12" hidden="1" customHeight="1">
      <c r="A2275" s="179"/>
    </row>
    <row r="2276" spans="1:1" s="180" customFormat="1" ht="12" hidden="1" customHeight="1">
      <c r="A2276" s="179"/>
    </row>
    <row r="2277" spans="1:1" s="180" customFormat="1" ht="12" hidden="1" customHeight="1">
      <c r="A2277" s="179"/>
    </row>
    <row r="2278" spans="1:1" s="180" customFormat="1" ht="12" hidden="1" customHeight="1">
      <c r="A2278" s="179"/>
    </row>
    <row r="2279" spans="1:1" s="180" customFormat="1" ht="12" hidden="1" customHeight="1">
      <c r="A2279" s="179"/>
    </row>
    <row r="2280" spans="1:1" s="180" customFormat="1" ht="12" hidden="1" customHeight="1">
      <c r="A2280" s="179"/>
    </row>
    <row r="2281" spans="1:1" s="180" customFormat="1" ht="12" hidden="1" customHeight="1">
      <c r="A2281" s="179"/>
    </row>
    <row r="2282" spans="1:1" s="180" customFormat="1" ht="12" hidden="1" customHeight="1">
      <c r="A2282" s="179"/>
    </row>
    <row r="2283" spans="1:1" s="180" customFormat="1" ht="12" hidden="1" customHeight="1">
      <c r="A2283" s="179"/>
    </row>
    <row r="2284" spans="1:1" s="180" customFormat="1" ht="12" hidden="1" customHeight="1">
      <c r="A2284" s="179"/>
    </row>
    <row r="2285" spans="1:1" s="180" customFormat="1" ht="12" hidden="1" customHeight="1">
      <c r="A2285" s="179"/>
    </row>
    <row r="2286" spans="1:1" s="180" customFormat="1" ht="12" hidden="1" customHeight="1">
      <c r="A2286" s="179"/>
    </row>
    <row r="2287" spans="1:1" s="180" customFormat="1" ht="12" hidden="1" customHeight="1">
      <c r="A2287" s="179"/>
    </row>
    <row r="2288" spans="1:1" s="180" customFormat="1" ht="12" hidden="1" customHeight="1">
      <c r="A2288" s="179"/>
    </row>
    <row r="2289" spans="1:1" s="180" customFormat="1" ht="12" hidden="1" customHeight="1">
      <c r="A2289" s="179"/>
    </row>
    <row r="2290" spans="1:1" s="180" customFormat="1" ht="12" hidden="1" customHeight="1">
      <c r="A2290" s="179"/>
    </row>
    <row r="2291" spans="1:1" s="180" customFormat="1" ht="12" hidden="1" customHeight="1">
      <c r="A2291" s="179"/>
    </row>
    <row r="2292" spans="1:1" s="180" customFormat="1" ht="12" hidden="1" customHeight="1">
      <c r="A2292" s="179"/>
    </row>
    <row r="2293" spans="1:1" s="180" customFormat="1" ht="12" hidden="1" customHeight="1">
      <c r="A2293" s="179"/>
    </row>
    <row r="2294" spans="1:1" s="180" customFormat="1" ht="12" hidden="1" customHeight="1">
      <c r="A2294" s="179"/>
    </row>
    <row r="2295" spans="1:1" s="180" customFormat="1" ht="12" hidden="1" customHeight="1">
      <c r="A2295" s="179"/>
    </row>
    <row r="2296" spans="1:1" s="180" customFormat="1" ht="12" hidden="1" customHeight="1">
      <c r="A2296" s="179"/>
    </row>
    <row r="2297" spans="1:1" s="180" customFormat="1" ht="12" hidden="1" customHeight="1">
      <c r="A2297" s="179"/>
    </row>
    <row r="2298" spans="1:1" s="180" customFormat="1" ht="12" hidden="1" customHeight="1">
      <c r="A2298" s="179"/>
    </row>
    <row r="2299" spans="1:1" s="180" customFormat="1" ht="12" hidden="1" customHeight="1">
      <c r="A2299" s="179"/>
    </row>
    <row r="2300" spans="1:1" s="180" customFormat="1" ht="12" hidden="1" customHeight="1">
      <c r="A2300" s="179"/>
    </row>
    <row r="2301" spans="1:1" s="180" customFormat="1" ht="12" hidden="1" customHeight="1">
      <c r="A2301" s="179"/>
    </row>
    <row r="2302" spans="1:1" s="180" customFormat="1" ht="12" hidden="1" customHeight="1">
      <c r="A2302" s="179"/>
    </row>
    <row r="2303" spans="1:1" s="180" customFormat="1" ht="12" hidden="1" customHeight="1">
      <c r="A2303" s="179"/>
    </row>
    <row r="2304" spans="1:1" s="180" customFormat="1" ht="12" hidden="1" customHeight="1">
      <c r="A2304" s="179"/>
    </row>
    <row r="2305" spans="1:1" s="180" customFormat="1" ht="12" hidden="1" customHeight="1">
      <c r="A2305" s="179"/>
    </row>
    <row r="2306" spans="1:1" s="180" customFormat="1" ht="12" hidden="1" customHeight="1">
      <c r="A2306" s="179"/>
    </row>
    <row r="2307" spans="1:1" s="180" customFormat="1" ht="12" hidden="1" customHeight="1">
      <c r="A2307" s="179"/>
    </row>
    <row r="2308" spans="1:1" s="180" customFormat="1" ht="12" hidden="1" customHeight="1">
      <c r="A2308" s="179"/>
    </row>
    <row r="2309" spans="1:1" s="180" customFormat="1" ht="12" hidden="1" customHeight="1">
      <c r="A2309" s="179"/>
    </row>
    <row r="2310" spans="1:1" s="180" customFormat="1" ht="12" hidden="1" customHeight="1">
      <c r="A2310" s="179"/>
    </row>
    <row r="2311" spans="1:1" s="180" customFormat="1" ht="12" hidden="1" customHeight="1">
      <c r="A2311" s="179"/>
    </row>
    <row r="2312" spans="1:1" s="180" customFormat="1" ht="12" hidden="1" customHeight="1">
      <c r="A2312" s="179"/>
    </row>
    <row r="2313" spans="1:1" s="180" customFormat="1" ht="12" hidden="1" customHeight="1">
      <c r="A2313" s="179"/>
    </row>
    <row r="2314" spans="1:1" s="180" customFormat="1" ht="12" hidden="1" customHeight="1">
      <c r="A2314" s="179"/>
    </row>
    <row r="2315" spans="1:1" s="180" customFormat="1" ht="12" hidden="1" customHeight="1">
      <c r="A2315" s="179"/>
    </row>
    <row r="2316" spans="1:1" s="180" customFormat="1" ht="12" hidden="1" customHeight="1">
      <c r="A2316" s="179"/>
    </row>
    <row r="2317" spans="1:1" s="180" customFormat="1" ht="12" hidden="1" customHeight="1">
      <c r="A2317" s="179"/>
    </row>
    <row r="2318" spans="1:1" s="180" customFormat="1" ht="12" hidden="1" customHeight="1">
      <c r="A2318" s="179"/>
    </row>
    <row r="2319" spans="1:1" s="180" customFormat="1" ht="12" hidden="1" customHeight="1">
      <c r="A2319" s="179"/>
    </row>
    <row r="2320" spans="1:1" s="180" customFormat="1" ht="12" hidden="1" customHeight="1">
      <c r="A2320" s="179"/>
    </row>
    <row r="2321" spans="1:1" s="180" customFormat="1" ht="12" hidden="1" customHeight="1">
      <c r="A2321" s="179"/>
    </row>
    <row r="2322" spans="1:1" s="180" customFormat="1" ht="12" hidden="1" customHeight="1">
      <c r="A2322" s="179"/>
    </row>
    <row r="2323" spans="1:1" s="180" customFormat="1" ht="12" hidden="1" customHeight="1">
      <c r="A2323" s="179"/>
    </row>
    <row r="2324" spans="1:1" s="180" customFormat="1" ht="12" hidden="1" customHeight="1">
      <c r="A2324" s="179"/>
    </row>
    <row r="2325" spans="1:1" s="180" customFormat="1" ht="12" hidden="1" customHeight="1">
      <c r="A2325" s="179"/>
    </row>
    <row r="2326" spans="1:1" s="180" customFormat="1" ht="12" hidden="1" customHeight="1">
      <c r="A2326" s="179"/>
    </row>
    <row r="2327" spans="1:1" s="180" customFormat="1" ht="12" hidden="1" customHeight="1">
      <c r="A2327" s="179"/>
    </row>
    <row r="2328" spans="1:1" s="180" customFormat="1" ht="12" hidden="1" customHeight="1">
      <c r="A2328" s="179"/>
    </row>
    <row r="2329" spans="1:1" s="180" customFormat="1" ht="12" hidden="1" customHeight="1">
      <c r="A2329" s="179"/>
    </row>
    <row r="2330" spans="1:1" s="180" customFormat="1" ht="12" hidden="1" customHeight="1">
      <c r="A2330" s="179"/>
    </row>
    <row r="2331" spans="1:1" s="180" customFormat="1" ht="12" hidden="1" customHeight="1">
      <c r="A2331" s="179"/>
    </row>
    <row r="2332" spans="1:1" s="180" customFormat="1" ht="12" hidden="1" customHeight="1">
      <c r="A2332" s="179"/>
    </row>
    <row r="2333" spans="1:1" s="180" customFormat="1" ht="12" hidden="1" customHeight="1">
      <c r="A2333" s="179"/>
    </row>
    <row r="2334" spans="1:1" s="180" customFormat="1" ht="12" hidden="1" customHeight="1">
      <c r="A2334" s="179"/>
    </row>
    <row r="2335" spans="1:1" s="180" customFormat="1" ht="12" hidden="1" customHeight="1">
      <c r="A2335" s="179"/>
    </row>
    <row r="2336" spans="1:1" s="180" customFormat="1" ht="12" hidden="1" customHeight="1">
      <c r="A2336" s="179"/>
    </row>
    <row r="2337" spans="1:1" s="180" customFormat="1" ht="12" hidden="1" customHeight="1">
      <c r="A2337" s="179"/>
    </row>
    <row r="2338" spans="1:1" s="180" customFormat="1" ht="12" hidden="1" customHeight="1">
      <c r="A2338" s="179"/>
    </row>
    <row r="2339" spans="1:1" s="180" customFormat="1" ht="12" hidden="1" customHeight="1">
      <c r="A2339" s="179"/>
    </row>
    <row r="2340" spans="1:1" s="180" customFormat="1" ht="12" hidden="1" customHeight="1">
      <c r="A2340" s="179"/>
    </row>
    <row r="2341" spans="1:1" s="180" customFormat="1" ht="12" hidden="1" customHeight="1">
      <c r="A2341" s="179"/>
    </row>
    <row r="2342" spans="1:1" s="180" customFormat="1" ht="12" hidden="1" customHeight="1">
      <c r="A2342" s="179"/>
    </row>
    <row r="2343" spans="1:1" s="180" customFormat="1" ht="12" hidden="1" customHeight="1">
      <c r="A2343" s="179"/>
    </row>
    <row r="2344" spans="1:1" s="180" customFormat="1" ht="12" hidden="1" customHeight="1">
      <c r="A2344" s="179"/>
    </row>
    <row r="2345" spans="1:1" s="180" customFormat="1" ht="12" hidden="1" customHeight="1">
      <c r="A2345" s="179"/>
    </row>
    <row r="2346" spans="1:1" s="180" customFormat="1" ht="12" hidden="1" customHeight="1">
      <c r="A2346" s="179"/>
    </row>
    <row r="2347" spans="1:1" s="180" customFormat="1" ht="12" hidden="1" customHeight="1">
      <c r="A2347" s="179"/>
    </row>
    <row r="2348" spans="1:1" s="180" customFormat="1" ht="12" hidden="1" customHeight="1">
      <c r="A2348" s="179"/>
    </row>
    <row r="2349" spans="1:1" s="180" customFormat="1" ht="12" hidden="1" customHeight="1">
      <c r="A2349" s="179"/>
    </row>
    <row r="2350" spans="1:1" s="180" customFormat="1" ht="12" hidden="1" customHeight="1">
      <c r="A2350" s="179"/>
    </row>
    <row r="2351" spans="1:1" s="180" customFormat="1" ht="12" hidden="1" customHeight="1">
      <c r="A2351" s="179"/>
    </row>
    <row r="2352" spans="1:1" s="180" customFormat="1" ht="12" hidden="1" customHeight="1">
      <c r="A2352" s="179"/>
    </row>
    <row r="2353" spans="1:1" s="180" customFormat="1" ht="12" hidden="1" customHeight="1">
      <c r="A2353" s="179"/>
    </row>
    <row r="2354" spans="1:1" s="180" customFormat="1" ht="12" hidden="1" customHeight="1">
      <c r="A2354" s="179"/>
    </row>
    <row r="2355" spans="1:1" s="180" customFormat="1" ht="12" hidden="1" customHeight="1">
      <c r="A2355" s="179"/>
    </row>
    <row r="2356" spans="1:1" s="180" customFormat="1" ht="12" hidden="1" customHeight="1">
      <c r="A2356" s="179"/>
    </row>
    <row r="2357" spans="1:1" s="180" customFormat="1" ht="12" hidden="1" customHeight="1">
      <c r="A2357" s="179"/>
    </row>
    <row r="2358" spans="1:1" s="180" customFormat="1" ht="12" hidden="1" customHeight="1">
      <c r="A2358" s="179"/>
    </row>
    <row r="2359" spans="1:1" s="180" customFormat="1" ht="12" hidden="1" customHeight="1">
      <c r="A2359" s="179"/>
    </row>
    <row r="2360" spans="1:1" s="180" customFormat="1" ht="12" hidden="1" customHeight="1">
      <c r="A2360" s="179"/>
    </row>
    <row r="2361" spans="1:1" s="180" customFormat="1" ht="12" hidden="1" customHeight="1">
      <c r="A2361" s="179"/>
    </row>
    <row r="2362" spans="1:1" s="180" customFormat="1" ht="12" hidden="1" customHeight="1">
      <c r="A2362" s="179"/>
    </row>
    <row r="2363" spans="1:1" s="180" customFormat="1" ht="12" hidden="1" customHeight="1">
      <c r="A2363" s="179"/>
    </row>
    <row r="2364" spans="1:1" s="180" customFormat="1" ht="12" hidden="1" customHeight="1">
      <c r="A2364" s="179"/>
    </row>
    <row r="2365" spans="1:1" s="180" customFormat="1" ht="12" hidden="1" customHeight="1">
      <c r="A2365" s="179"/>
    </row>
    <row r="2366" spans="1:1" s="180" customFormat="1" ht="12" hidden="1" customHeight="1">
      <c r="A2366" s="179"/>
    </row>
    <row r="2367" spans="1:1" s="180" customFormat="1" ht="12" hidden="1" customHeight="1">
      <c r="A2367" s="179"/>
    </row>
    <row r="2368" spans="1:1" s="180" customFormat="1" ht="12" hidden="1" customHeight="1">
      <c r="A2368" s="179"/>
    </row>
    <row r="2369" spans="1:1" s="180" customFormat="1" ht="12" hidden="1" customHeight="1">
      <c r="A2369" s="179"/>
    </row>
    <row r="2370" spans="1:1" s="180" customFormat="1" ht="12" hidden="1" customHeight="1">
      <c r="A2370" s="179"/>
    </row>
    <row r="2371" spans="1:1" s="180" customFormat="1" ht="12" hidden="1" customHeight="1">
      <c r="A2371" s="179"/>
    </row>
    <row r="2372" spans="1:1" s="180" customFormat="1" ht="12" hidden="1" customHeight="1">
      <c r="A2372" s="179"/>
    </row>
    <row r="2373" spans="1:1" s="180" customFormat="1" ht="12" hidden="1" customHeight="1">
      <c r="A2373" s="179"/>
    </row>
    <row r="2374" spans="1:1" s="180" customFormat="1" ht="12" hidden="1" customHeight="1">
      <c r="A2374" s="179"/>
    </row>
    <row r="2375" spans="1:1" s="180" customFormat="1" ht="12" hidden="1" customHeight="1">
      <c r="A2375" s="179"/>
    </row>
    <row r="2376" spans="1:1" s="180" customFormat="1" ht="12" hidden="1" customHeight="1">
      <c r="A2376" s="179"/>
    </row>
    <row r="2377" spans="1:1" s="180" customFormat="1" ht="12" hidden="1" customHeight="1">
      <c r="A2377" s="179"/>
    </row>
    <row r="2378" spans="1:1" s="180" customFormat="1" ht="12" hidden="1" customHeight="1">
      <c r="A2378" s="179"/>
    </row>
    <row r="2379" spans="1:1" s="180" customFormat="1" ht="12" hidden="1" customHeight="1">
      <c r="A2379" s="179"/>
    </row>
    <row r="2380" spans="1:1" s="180" customFormat="1" ht="12" hidden="1" customHeight="1">
      <c r="A2380" s="179"/>
    </row>
    <row r="2381" spans="1:1" s="180" customFormat="1" ht="12" hidden="1" customHeight="1">
      <c r="A2381" s="179"/>
    </row>
    <row r="2382" spans="1:1" s="180" customFormat="1" ht="12" hidden="1" customHeight="1">
      <c r="A2382" s="179"/>
    </row>
    <row r="2383" spans="1:1" s="180" customFormat="1" ht="12" hidden="1" customHeight="1">
      <c r="A2383" s="179"/>
    </row>
    <row r="2384" spans="1:1" s="180" customFormat="1" ht="12" hidden="1" customHeight="1">
      <c r="A2384" s="179"/>
    </row>
    <row r="2385" spans="1:1" s="180" customFormat="1" ht="12" hidden="1" customHeight="1">
      <c r="A2385" s="179"/>
    </row>
    <row r="2386" spans="1:1" s="180" customFormat="1" ht="12" hidden="1" customHeight="1">
      <c r="A2386" s="179"/>
    </row>
    <row r="2387" spans="1:1" s="180" customFormat="1" ht="12" hidden="1" customHeight="1">
      <c r="A2387" s="179"/>
    </row>
    <row r="2388" spans="1:1" s="180" customFormat="1" ht="12" hidden="1" customHeight="1">
      <c r="A2388" s="179"/>
    </row>
    <row r="2389" spans="1:1" s="180" customFormat="1" ht="12" hidden="1" customHeight="1">
      <c r="A2389" s="179"/>
    </row>
    <row r="2390" spans="1:1" s="180" customFormat="1" ht="12" hidden="1" customHeight="1">
      <c r="A2390" s="179"/>
    </row>
    <row r="2391" spans="1:1" s="180" customFormat="1" ht="12" hidden="1" customHeight="1">
      <c r="A2391" s="179"/>
    </row>
    <row r="2392" spans="1:1" s="180" customFormat="1" ht="12" hidden="1" customHeight="1">
      <c r="A2392" s="179"/>
    </row>
    <row r="2393" spans="1:1" s="180" customFormat="1" ht="12" hidden="1" customHeight="1">
      <c r="A2393" s="179"/>
    </row>
    <row r="2394" spans="1:1" s="180" customFormat="1" ht="12" hidden="1" customHeight="1">
      <c r="A2394" s="179"/>
    </row>
    <row r="2395" spans="1:1" s="180" customFormat="1" ht="12" hidden="1" customHeight="1">
      <c r="A2395" s="179"/>
    </row>
    <row r="2396" spans="1:1" s="180" customFormat="1" ht="12" hidden="1" customHeight="1">
      <c r="A2396" s="179"/>
    </row>
    <row r="2397" spans="1:1" s="180" customFormat="1" ht="12" hidden="1" customHeight="1">
      <c r="A2397" s="179"/>
    </row>
    <row r="2398" spans="1:1" s="180" customFormat="1" ht="12" hidden="1" customHeight="1">
      <c r="A2398" s="179"/>
    </row>
    <row r="2399" spans="1:1" s="180" customFormat="1" ht="12" hidden="1" customHeight="1">
      <c r="A2399" s="179"/>
    </row>
    <row r="2400" spans="1:1" s="180" customFormat="1" ht="12" hidden="1" customHeight="1">
      <c r="A2400" s="179"/>
    </row>
    <row r="2401" spans="1:1" s="180" customFormat="1" ht="12" hidden="1" customHeight="1">
      <c r="A2401" s="179"/>
    </row>
    <row r="2402" spans="1:1" s="180" customFormat="1" ht="12" hidden="1" customHeight="1">
      <c r="A2402" s="179"/>
    </row>
    <row r="2403" spans="1:1" s="180" customFormat="1" ht="12" hidden="1" customHeight="1">
      <c r="A2403" s="179"/>
    </row>
    <row r="2404" spans="1:1" s="180" customFormat="1" ht="12" hidden="1" customHeight="1">
      <c r="A2404" s="179"/>
    </row>
    <row r="2405" spans="1:1" s="180" customFormat="1" ht="12" hidden="1" customHeight="1">
      <c r="A2405" s="179"/>
    </row>
    <row r="2406" spans="1:1" s="180" customFormat="1" ht="12" hidden="1" customHeight="1">
      <c r="A2406" s="179"/>
    </row>
    <row r="2407" spans="1:1" s="180" customFormat="1" ht="12" hidden="1" customHeight="1">
      <c r="A2407" s="179"/>
    </row>
    <row r="2408" spans="1:1" s="180" customFormat="1" ht="12" hidden="1" customHeight="1">
      <c r="A2408" s="179"/>
    </row>
    <row r="2409" spans="1:1" s="180" customFormat="1" ht="12" hidden="1" customHeight="1">
      <c r="A2409" s="179"/>
    </row>
    <row r="2410" spans="1:1" s="180" customFormat="1" ht="12" hidden="1" customHeight="1">
      <c r="A2410" s="179"/>
    </row>
    <row r="2411" spans="1:1" s="180" customFormat="1" ht="12" hidden="1" customHeight="1">
      <c r="A2411" s="179"/>
    </row>
    <row r="2412" spans="1:1" s="180" customFormat="1" ht="12" hidden="1" customHeight="1">
      <c r="A2412" s="179"/>
    </row>
    <row r="2413" spans="1:1" s="180" customFormat="1" ht="12" hidden="1" customHeight="1">
      <c r="A2413" s="179"/>
    </row>
    <row r="2414" spans="1:1" s="180" customFormat="1" ht="12" hidden="1" customHeight="1">
      <c r="A2414" s="179"/>
    </row>
    <row r="2415" spans="1:1" s="180" customFormat="1" ht="12" hidden="1" customHeight="1">
      <c r="A2415" s="179"/>
    </row>
    <row r="2416" spans="1:1" s="180" customFormat="1" ht="12" hidden="1" customHeight="1">
      <c r="A2416" s="179"/>
    </row>
    <row r="2417" spans="1:1" s="180" customFormat="1" ht="12" hidden="1" customHeight="1">
      <c r="A2417" s="179"/>
    </row>
    <row r="2418" spans="1:1" s="180" customFormat="1" ht="12" hidden="1" customHeight="1">
      <c r="A2418" s="179"/>
    </row>
    <row r="2419" spans="1:1" s="180" customFormat="1" ht="12" hidden="1" customHeight="1">
      <c r="A2419" s="179"/>
    </row>
    <row r="2420" spans="1:1" s="180" customFormat="1" ht="12" hidden="1" customHeight="1">
      <c r="A2420" s="179"/>
    </row>
    <row r="2421" spans="1:1" s="180" customFormat="1" ht="12" hidden="1" customHeight="1">
      <c r="A2421" s="179"/>
    </row>
    <row r="2422" spans="1:1" s="180" customFormat="1" ht="12" hidden="1" customHeight="1">
      <c r="A2422" s="179"/>
    </row>
    <row r="2423" spans="1:1" s="180" customFormat="1" ht="12" hidden="1" customHeight="1">
      <c r="A2423" s="179"/>
    </row>
    <row r="2424" spans="1:1" s="180" customFormat="1" ht="12" hidden="1" customHeight="1">
      <c r="A2424" s="179"/>
    </row>
    <row r="2425" spans="1:1" s="180" customFormat="1" ht="12" hidden="1" customHeight="1">
      <c r="A2425" s="179"/>
    </row>
    <row r="2426" spans="1:1" s="180" customFormat="1" ht="12" hidden="1" customHeight="1">
      <c r="A2426" s="179"/>
    </row>
    <row r="2427" spans="1:1" s="180" customFormat="1" ht="12" hidden="1" customHeight="1">
      <c r="A2427" s="179"/>
    </row>
    <row r="2428" spans="1:1" s="180" customFormat="1" ht="12" hidden="1" customHeight="1">
      <c r="A2428" s="179"/>
    </row>
    <row r="2429" spans="1:1" s="180" customFormat="1" ht="12" hidden="1" customHeight="1">
      <c r="A2429" s="179"/>
    </row>
    <row r="2430" spans="1:1" s="180" customFormat="1" ht="12" hidden="1" customHeight="1">
      <c r="A2430" s="179"/>
    </row>
    <row r="2431" spans="1:1" s="180" customFormat="1" ht="12" hidden="1" customHeight="1">
      <c r="A2431" s="179"/>
    </row>
    <row r="2432" spans="1:1" s="180" customFormat="1" ht="12" hidden="1" customHeight="1">
      <c r="A2432" s="179"/>
    </row>
    <row r="2433" spans="1:1" s="180" customFormat="1" ht="12" hidden="1" customHeight="1">
      <c r="A2433" s="179"/>
    </row>
    <row r="2434" spans="1:1" s="180" customFormat="1" ht="12" hidden="1" customHeight="1">
      <c r="A2434" s="179"/>
    </row>
    <row r="2435" spans="1:1" s="180" customFormat="1" ht="12" hidden="1" customHeight="1">
      <c r="A2435" s="179"/>
    </row>
    <row r="2436" spans="1:1" s="180" customFormat="1" ht="12" hidden="1" customHeight="1">
      <c r="A2436" s="179"/>
    </row>
    <row r="2437" spans="1:1" s="180" customFormat="1" ht="12" hidden="1" customHeight="1">
      <c r="A2437" s="179"/>
    </row>
    <row r="2438" spans="1:1" s="180" customFormat="1" ht="12" hidden="1" customHeight="1">
      <c r="A2438" s="179"/>
    </row>
    <row r="2439" spans="1:1" s="180" customFormat="1" ht="12" hidden="1" customHeight="1">
      <c r="A2439" s="179"/>
    </row>
    <row r="2440" spans="1:1" s="180" customFormat="1" ht="12" hidden="1" customHeight="1">
      <c r="A2440" s="179"/>
    </row>
    <row r="2441" spans="1:1" s="180" customFormat="1" ht="12" hidden="1" customHeight="1">
      <c r="A2441" s="179"/>
    </row>
    <row r="2442" spans="1:1" s="180" customFormat="1" ht="12" hidden="1" customHeight="1">
      <c r="A2442" s="179"/>
    </row>
    <row r="2443" spans="1:1" s="180" customFormat="1" ht="12" hidden="1" customHeight="1">
      <c r="A2443" s="179"/>
    </row>
    <row r="2444" spans="1:1" s="180" customFormat="1" ht="12" hidden="1" customHeight="1">
      <c r="A2444" s="179"/>
    </row>
    <row r="2445" spans="1:1" s="180" customFormat="1" ht="12" hidden="1" customHeight="1">
      <c r="A2445" s="179"/>
    </row>
    <row r="2446" spans="1:1" s="180" customFormat="1" ht="12" hidden="1" customHeight="1">
      <c r="A2446" s="179"/>
    </row>
    <row r="2447" spans="1:1" s="180" customFormat="1" ht="12" hidden="1" customHeight="1">
      <c r="A2447" s="179"/>
    </row>
    <row r="2448" spans="1:1" s="180" customFormat="1" ht="12" hidden="1" customHeight="1">
      <c r="A2448" s="179"/>
    </row>
    <row r="2449" spans="1:1" s="180" customFormat="1" ht="12" hidden="1" customHeight="1">
      <c r="A2449" s="179"/>
    </row>
    <row r="2450" spans="1:1" s="180" customFormat="1" ht="12" hidden="1" customHeight="1">
      <c r="A2450" s="179"/>
    </row>
    <row r="2451" spans="1:1" s="180" customFormat="1" ht="12" hidden="1" customHeight="1">
      <c r="A2451" s="179"/>
    </row>
    <row r="2452" spans="1:1" s="180" customFormat="1" ht="12" hidden="1" customHeight="1">
      <c r="A2452" s="179"/>
    </row>
    <row r="2453" spans="1:1" s="180" customFormat="1" ht="12" hidden="1" customHeight="1">
      <c r="A2453" s="179"/>
    </row>
    <row r="2454" spans="1:1" s="180" customFormat="1" ht="12" hidden="1" customHeight="1">
      <c r="A2454" s="179"/>
    </row>
    <row r="2455" spans="1:1" s="180" customFormat="1" ht="12" hidden="1" customHeight="1">
      <c r="A2455" s="179"/>
    </row>
    <row r="2456" spans="1:1" s="180" customFormat="1" ht="12" hidden="1" customHeight="1">
      <c r="A2456" s="179"/>
    </row>
    <row r="2457" spans="1:1" s="180" customFormat="1" ht="12" hidden="1" customHeight="1">
      <c r="A2457" s="179"/>
    </row>
    <row r="2458" spans="1:1" s="180" customFormat="1" ht="12" hidden="1" customHeight="1">
      <c r="A2458" s="179"/>
    </row>
    <row r="2459" spans="1:1" s="180" customFormat="1" ht="12" hidden="1" customHeight="1">
      <c r="A2459" s="179"/>
    </row>
    <row r="2460" spans="1:1" s="180" customFormat="1" ht="12" hidden="1" customHeight="1">
      <c r="A2460" s="179"/>
    </row>
    <row r="2461" spans="1:1" s="180" customFormat="1" ht="12" hidden="1" customHeight="1">
      <c r="A2461" s="179"/>
    </row>
    <row r="2462" spans="1:1" s="180" customFormat="1" ht="12" hidden="1" customHeight="1">
      <c r="A2462" s="179"/>
    </row>
    <row r="2463" spans="1:1" s="180" customFormat="1" ht="12" hidden="1" customHeight="1">
      <c r="A2463" s="179"/>
    </row>
    <row r="2464" spans="1:1" s="180" customFormat="1" ht="12" hidden="1" customHeight="1">
      <c r="A2464" s="179"/>
    </row>
    <row r="2465" spans="1:1" s="180" customFormat="1" ht="12" hidden="1" customHeight="1">
      <c r="A2465" s="179"/>
    </row>
    <row r="2466" spans="1:1" s="180" customFormat="1" ht="12" hidden="1" customHeight="1">
      <c r="A2466" s="179"/>
    </row>
    <row r="2467" spans="1:1" s="180" customFormat="1" ht="12" hidden="1" customHeight="1">
      <c r="A2467" s="179"/>
    </row>
    <row r="2468" spans="1:1" s="180" customFormat="1" ht="12" hidden="1" customHeight="1">
      <c r="A2468" s="179"/>
    </row>
    <row r="2469" spans="1:1" s="180" customFormat="1" ht="12" hidden="1" customHeight="1">
      <c r="A2469" s="179"/>
    </row>
    <row r="2470" spans="1:1" s="180" customFormat="1" ht="12" hidden="1" customHeight="1">
      <c r="A2470" s="179"/>
    </row>
    <row r="2471" spans="1:1" s="180" customFormat="1" ht="12" hidden="1" customHeight="1">
      <c r="A2471" s="179"/>
    </row>
    <row r="2472" spans="1:1" s="180" customFormat="1" ht="12" hidden="1" customHeight="1">
      <c r="A2472" s="179"/>
    </row>
    <row r="2473" spans="1:1" s="180" customFormat="1" ht="12" hidden="1" customHeight="1">
      <c r="A2473" s="179"/>
    </row>
    <row r="2474" spans="1:1" s="180" customFormat="1" ht="12" hidden="1" customHeight="1">
      <c r="A2474" s="179"/>
    </row>
    <row r="2475" spans="1:1" s="180" customFormat="1" ht="12" hidden="1" customHeight="1">
      <c r="A2475" s="179"/>
    </row>
    <row r="2476" spans="1:1" s="180" customFormat="1" ht="12" hidden="1" customHeight="1">
      <c r="A2476" s="179"/>
    </row>
    <row r="2477" spans="1:1" s="180" customFormat="1" ht="12" hidden="1" customHeight="1">
      <c r="A2477" s="179"/>
    </row>
    <row r="2478" spans="1:1" s="180" customFormat="1" ht="12" hidden="1" customHeight="1">
      <c r="A2478" s="179"/>
    </row>
    <row r="2479" spans="1:1" s="180" customFormat="1" ht="12" hidden="1" customHeight="1">
      <c r="A2479" s="179"/>
    </row>
    <row r="2480" spans="1:1" s="180" customFormat="1" ht="12" hidden="1" customHeight="1">
      <c r="A2480" s="179"/>
    </row>
    <row r="2481" spans="1:1" s="180" customFormat="1" ht="12" hidden="1" customHeight="1">
      <c r="A2481" s="179"/>
    </row>
    <row r="2482" spans="1:1" s="180" customFormat="1" ht="12" hidden="1" customHeight="1">
      <c r="A2482" s="179"/>
    </row>
    <row r="2483" spans="1:1" s="180" customFormat="1" ht="12" hidden="1" customHeight="1">
      <c r="A2483" s="179"/>
    </row>
    <row r="2484" spans="1:1" s="180" customFormat="1" ht="12" hidden="1" customHeight="1">
      <c r="A2484" s="179"/>
    </row>
    <row r="2485" spans="1:1" s="180" customFormat="1" ht="12" hidden="1" customHeight="1">
      <c r="A2485" s="179"/>
    </row>
    <row r="2486" spans="1:1" s="180" customFormat="1" ht="12" hidden="1" customHeight="1">
      <c r="A2486" s="179"/>
    </row>
    <row r="2487" spans="1:1" s="180" customFormat="1" ht="12" hidden="1" customHeight="1">
      <c r="A2487" s="179"/>
    </row>
    <row r="2488" spans="1:1" s="180" customFormat="1" ht="12" hidden="1" customHeight="1">
      <c r="A2488" s="179"/>
    </row>
    <row r="2489" spans="1:1" s="180" customFormat="1" ht="12" hidden="1" customHeight="1">
      <c r="A2489" s="179"/>
    </row>
    <row r="2490" spans="1:1" s="180" customFormat="1" ht="12" hidden="1" customHeight="1">
      <c r="A2490" s="179"/>
    </row>
    <row r="2491" spans="1:1" s="180" customFormat="1" ht="12" hidden="1" customHeight="1">
      <c r="A2491" s="179"/>
    </row>
    <row r="2492" spans="1:1" s="180" customFormat="1" ht="12" hidden="1" customHeight="1">
      <c r="A2492" s="179"/>
    </row>
    <row r="2493" spans="1:1" s="180" customFormat="1" ht="12" hidden="1" customHeight="1">
      <c r="A2493" s="179"/>
    </row>
    <row r="2494" spans="1:1" s="180" customFormat="1" ht="12" hidden="1" customHeight="1">
      <c r="A2494" s="179"/>
    </row>
    <row r="2495" spans="1:1" s="180" customFormat="1" ht="12" hidden="1" customHeight="1">
      <c r="A2495" s="179"/>
    </row>
    <row r="2496" spans="1:1" s="180" customFormat="1" ht="12" hidden="1" customHeight="1">
      <c r="A2496" s="179"/>
    </row>
    <row r="2497" spans="1:1" s="180" customFormat="1" ht="12" hidden="1" customHeight="1">
      <c r="A2497" s="179"/>
    </row>
    <row r="2498" spans="1:1" s="180" customFormat="1" ht="12" hidden="1" customHeight="1">
      <c r="A2498" s="179"/>
    </row>
    <row r="2499" spans="1:1" s="180" customFormat="1" ht="12" hidden="1" customHeight="1">
      <c r="A2499" s="179"/>
    </row>
    <row r="2500" spans="1:1" s="180" customFormat="1" ht="12" hidden="1" customHeight="1">
      <c r="A2500" s="179"/>
    </row>
    <row r="2501" spans="1:1" s="180" customFormat="1" ht="12" hidden="1" customHeight="1">
      <c r="A2501" s="179"/>
    </row>
    <row r="2502" spans="1:1" s="180" customFormat="1" ht="12" hidden="1" customHeight="1">
      <c r="A2502" s="179"/>
    </row>
    <row r="2503" spans="1:1" s="180" customFormat="1" ht="12" hidden="1" customHeight="1">
      <c r="A2503" s="179"/>
    </row>
    <row r="2504" spans="1:1" s="180" customFormat="1" ht="12" hidden="1" customHeight="1">
      <c r="A2504" s="179"/>
    </row>
    <row r="2505" spans="1:1" s="180" customFormat="1" ht="12" hidden="1" customHeight="1">
      <c r="A2505" s="179"/>
    </row>
    <row r="2506" spans="1:1" s="180" customFormat="1" ht="12" hidden="1" customHeight="1">
      <c r="A2506" s="179"/>
    </row>
    <row r="2507" spans="1:1" s="180" customFormat="1" ht="12" hidden="1" customHeight="1">
      <c r="A2507" s="179"/>
    </row>
    <row r="2508" spans="1:1" s="180" customFormat="1" ht="12" hidden="1" customHeight="1">
      <c r="A2508" s="179"/>
    </row>
    <row r="2509" spans="1:1" s="180" customFormat="1" ht="12" hidden="1" customHeight="1">
      <c r="A2509" s="179"/>
    </row>
    <row r="2510" spans="1:1" s="180" customFormat="1" ht="12" hidden="1" customHeight="1">
      <c r="A2510" s="179"/>
    </row>
    <row r="2511" spans="1:1" s="180" customFormat="1" ht="12" hidden="1" customHeight="1">
      <c r="A2511" s="179"/>
    </row>
    <row r="2512" spans="1:1" s="180" customFormat="1" ht="12" hidden="1" customHeight="1">
      <c r="A2512" s="179"/>
    </row>
    <row r="2513" spans="1:1" s="180" customFormat="1" ht="12" hidden="1" customHeight="1">
      <c r="A2513" s="179"/>
    </row>
    <row r="2514" spans="1:1" s="180" customFormat="1" ht="12" hidden="1" customHeight="1">
      <c r="A2514" s="179"/>
    </row>
    <row r="2515" spans="1:1" s="180" customFormat="1" ht="12" hidden="1" customHeight="1">
      <c r="A2515" s="179"/>
    </row>
    <row r="2516" spans="1:1" s="180" customFormat="1" ht="12" hidden="1" customHeight="1">
      <c r="A2516" s="179"/>
    </row>
    <row r="2517" spans="1:1" s="180" customFormat="1" ht="12" hidden="1" customHeight="1">
      <c r="A2517" s="179"/>
    </row>
    <row r="2518" spans="1:1" s="180" customFormat="1" ht="12" hidden="1" customHeight="1">
      <c r="A2518" s="179"/>
    </row>
    <row r="2519" spans="1:1" s="180" customFormat="1" ht="12" hidden="1" customHeight="1">
      <c r="A2519" s="179"/>
    </row>
    <row r="2520" spans="1:1" s="180" customFormat="1" ht="12" hidden="1" customHeight="1">
      <c r="A2520" s="179"/>
    </row>
    <row r="2521" spans="1:1" s="180" customFormat="1" ht="12" hidden="1" customHeight="1">
      <c r="A2521" s="179"/>
    </row>
    <row r="2522" spans="1:1" s="180" customFormat="1" ht="12" hidden="1" customHeight="1">
      <c r="A2522" s="179"/>
    </row>
    <row r="2523" spans="1:1" s="180" customFormat="1" ht="12" hidden="1" customHeight="1">
      <c r="A2523" s="179"/>
    </row>
    <row r="2524" spans="1:1" s="180" customFormat="1" ht="12" hidden="1" customHeight="1">
      <c r="A2524" s="179"/>
    </row>
    <row r="2525" spans="1:1" s="180" customFormat="1" ht="12" hidden="1" customHeight="1">
      <c r="A2525" s="179"/>
    </row>
    <row r="2526" spans="1:1" s="180" customFormat="1" ht="12" hidden="1" customHeight="1">
      <c r="A2526" s="179"/>
    </row>
    <row r="2527" spans="1:1" s="180" customFormat="1" ht="12" hidden="1" customHeight="1">
      <c r="A2527" s="179"/>
    </row>
    <row r="2528" spans="1:1" s="180" customFormat="1" ht="12" hidden="1" customHeight="1">
      <c r="A2528" s="179"/>
    </row>
    <row r="2529" spans="1:1" s="180" customFormat="1" ht="12" hidden="1" customHeight="1">
      <c r="A2529" s="179"/>
    </row>
    <row r="2530" spans="1:1" s="180" customFormat="1" ht="12" hidden="1" customHeight="1">
      <c r="A2530" s="179"/>
    </row>
    <row r="2531" spans="1:1" s="180" customFormat="1" ht="12" hidden="1" customHeight="1">
      <c r="A2531" s="179"/>
    </row>
    <row r="2532" spans="1:1" s="180" customFormat="1" ht="12" hidden="1" customHeight="1">
      <c r="A2532" s="179"/>
    </row>
    <row r="2533" spans="1:1" s="180" customFormat="1" ht="12" hidden="1" customHeight="1">
      <c r="A2533" s="179"/>
    </row>
    <row r="2534" spans="1:1" s="180" customFormat="1" ht="12" hidden="1" customHeight="1">
      <c r="A2534" s="179"/>
    </row>
    <row r="2535" spans="1:1" s="180" customFormat="1" ht="12" hidden="1" customHeight="1">
      <c r="A2535" s="179"/>
    </row>
    <row r="2536" spans="1:1" s="180" customFormat="1" ht="12" hidden="1" customHeight="1">
      <c r="A2536" s="179"/>
    </row>
    <row r="2537" spans="1:1" s="180" customFormat="1" ht="12" hidden="1" customHeight="1">
      <c r="A2537" s="179"/>
    </row>
    <row r="2538" spans="1:1" s="180" customFormat="1" ht="12" hidden="1" customHeight="1">
      <c r="A2538" s="179"/>
    </row>
    <row r="2539" spans="1:1" s="180" customFormat="1" ht="12" hidden="1" customHeight="1">
      <c r="A2539" s="179"/>
    </row>
    <row r="2540" spans="1:1" s="180" customFormat="1" ht="12" hidden="1" customHeight="1">
      <c r="A2540" s="179"/>
    </row>
    <row r="2541" spans="1:1" s="180" customFormat="1" ht="12" hidden="1" customHeight="1">
      <c r="A2541" s="179"/>
    </row>
    <row r="2542" spans="1:1" s="180" customFormat="1" ht="12" hidden="1" customHeight="1">
      <c r="A2542" s="179"/>
    </row>
    <row r="2543" spans="1:1" s="180" customFormat="1" ht="12" hidden="1" customHeight="1">
      <c r="A2543" s="179"/>
    </row>
    <row r="2544" spans="1:1" s="180" customFormat="1" ht="12" hidden="1" customHeight="1">
      <c r="A2544" s="179"/>
    </row>
    <row r="2545" spans="1:1" s="180" customFormat="1" ht="12" hidden="1" customHeight="1">
      <c r="A2545" s="179"/>
    </row>
    <row r="2546" spans="1:1" s="180" customFormat="1" ht="12" hidden="1" customHeight="1">
      <c r="A2546" s="179"/>
    </row>
    <row r="2547" spans="1:1" s="180" customFormat="1" ht="12" hidden="1" customHeight="1">
      <c r="A2547" s="179"/>
    </row>
    <row r="2548" spans="1:1" s="180" customFormat="1" ht="12" hidden="1" customHeight="1">
      <c r="A2548" s="179"/>
    </row>
    <row r="2549" spans="1:1" s="180" customFormat="1" ht="12" hidden="1" customHeight="1">
      <c r="A2549" s="179"/>
    </row>
    <row r="2550" spans="1:1" s="180" customFormat="1" ht="12" hidden="1" customHeight="1">
      <c r="A2550" s="179"/>
    </row>
    <row r="2551" spans="1:1" s="180" customFormat="1" ht="12" hidden="1" customHeight="1">
      <c r="A2551" s="179"/>
    </row>
    <row r="2552" spans="1:1" s="180" customFormat="1" ht="12" hidden="1" customHeight="1">
      <c r="A2552" s="179"/>
    </row>
    <row r="2553" spans="1:1" s="180" customFormat="1" ht="12" hidden="1" customHeight="1">
      <c r="A2553" s="179"/>
    </row>
    <row r="2554" spans="1:1" s="180" customFormat="1" ht="12" hidden="1" customHeight="1">
      <c r="A2554" s="179"/>
    </row>
    <row r="2555" spans="1:1" s="180" customFormat="1" ht="12" hidden="1" customHeight="1">
      <c r="A2555" s="179"/>
    </row>
    <row r="2556" spans="1:1" s="180" customFormat="1" ht="12" hidden="1" customHeight="1">
      <c r="A2556" s="179"/>
    </row>
    <row r="2557" spans="1:1" s="180" customFormat="1" ht="12" hidden="1" customHeight="1">
      <c r="A2557" s="179"/>
    </row>
    <row r="2558" spans="1:1" s="180" customFormat="1" ht="12" hidden="1" customHeight="1">
      <c r="A2558" s="179"/>
    </row>
    <row r="2559" spans="1:1" s="180" customFormat="1" ht="12" hidden="1" customHeight="1">
      <c r="A2559" s="179"/>
    </row>
    <row r="2560" spans="1:1" s="180" customFormat="1" ht="12" hidden="1" customHeight="1">
      <c r="A2560" s="179"/>
    </row>
    <row r="2561" spans="1:1" s="180" customFormat="1" ht="12" hidden="1" customHeight="1">
      <c r="A2561" s="179"/>
    </row>
    <row r="2562" spans="1:1" s="180" customFormat="1" ht="12" hidden="1" customHeight="1">
      <c r="A2562" s="179"/>
    </row>
    <row r="2563" spans="1:1" s="180" customFormat="1" ht="12" hidden="1" customHeight="1">
      <c r="A2563" s="179"/>
    </row>
    <row r="2564" spans="1:1" s="180" customFormat="1" ht="12" hidden="1" customHeight="1">
      <c r="A2564" s="179"/>
    </row>
    <row r="2565" spans="1:1" s="180" customFormat="1" ht="12" hidden="1" customHeight="1">
      <c r="A2565" s="179"/>
    </row>
    <row r="2566" spans="1:1" s="180" customFormat="1" ht="12" hidden="1" customHeight="1">
      <c r="A2566" s="179"/>
    </row>
    <row r="2567" spans="1:1" s="180" customFormat="1" ht="12" hidden="1" customHeight="1">
      <c r="A2567" s="179"/>
    </row>
    <row r="2568" spans="1:1" s="180" customFormat="1" ht="12" hidden="1" customHeight="1">
      <c r="A2568" s="179"/>
    </row>
    <row r="2569" spans="1:1" s="180" customFormat="1" ht="12" hidden="1" customHeight="1">
      <c r="A2569" s="179"/>
    </row>
    <row r="2570" spans="1:1" s="180" customFormat="1" ht="12" hidden="1" customHeight="1">
      <c r="A2570" s="179"/>
    </row>
    <row r="2571" spans="1:1" s="180" customFormat="1" ht="12" hidden="1" customHeight="1">
      <c r="A2571" s="179"/>
    </row>
    <row r="2572" spans="1:1" s="180" customFormat="1" ht="12" hidden="1" customHeight="1">
      <c r="A2572" s="179"/>
    </row>
    <row r="2573" spans="1:1" s="180" customFormat="1" ht="12" hidden="1" customHeight="1">
      <c r="A2573" s="179"/>
    </row>
    <row r="2574" spans="1:1" s="180" customFormat="1" ht="12" hidden="1" customHeight="1">
      <c r="A2574" s="179"/>
    </row>
    <row r="2575" spans="1:1" s="180" customFormat="1" ht="12" hidden="1" customHeight="1">
      <c r="A2575" s="179"/>
    </row>
    <row r="2576" spans="1:1" s="180" customFormat="1" ht="12" hidden="1" customHeight="1">
      <c r="A2576" s="179"/>
    </row>
    <row r="2577" spans="1:1" s="180" customFormat="1" ht="12" hidden="1" customHeight="1">
      <c r="A2577" s="179"/>
    </row>
    <row r="2578" spans="1:1" s="180" customFormat="1" ht="12" hidden="1" customHeight="1">
      <c r="A2578" s="179"/>
    </row>
    <row r="2579" spans="1:1" s="180" customFormat="1" ht="12" hidden="1" customHeight="1">
      <c r="A2579" s="179"/>
    </row>
    <row r="2580" spans="1:1" s="180" customFormat="1" ht="12" hidden="1" customHeight="1">
      <c r="A2580" s="179"/>
    </row>
    <row r="2581" spans="1:1" s="180" customFormat="1" ht="12" hidden="1" customHeight="1">
      <c r="A2581" s="179"/>
    </row>
    <row r="2582" spans="1:1" s="180" customFormat="1" ht="12" hidden="1" customHeight="1">
      <c r="A2582" s="179"/>
    </row>
    <row r="2583" spans="1:1" s="180" customFormat="1" ht="12" hidden="1" customHeight="1">
      <c r="A2583" s="179"/>
    </row>
    <row r="2584" spans="1:1" s="180" customFormat="1" ht="12" hidden="1" customHeight="1">
      <c r="A2584" s="179"/>
    </row>
    <row r="2585" spans="1:1" s="180" customFormat="1" ht="12" hidden="1" customHeight="1">
      <c r="A2585" s="179"/>
    </row>
    <row r="2586" spans="1:1" s="180" customFormat="1" ht="12" hidden="1" customHeight="1">
      <c r="A2586" s="179"/>
    </row>
    <row r="2587" spans="1:1" s="180" customFormat="1" ht="12" hidden="1" customHeight="1">
      <c r="A2587" s="179"/>
    </row>
    <row r="2588" spans="1:1" s="180" customFormat="1" ht="12" hidden="1" customHeight="1">
      <c r="A2588" s="179"/>
    </row>
    <row r="2589" spans="1:1" s="180" customFormat="1" ht="12" hidden="1" customHeight="1">
      <c r="A2589" s="179"/>
    </row>
    <row r="2590" spans="1:1" s="180" customFormat="1" ht="12" hidden="1" customHeight="1">
      <c r="A2590" s="179"/>
    </row>
    <row r="2591" spans="1:1" s="180" customFormat="1" ht="12" hidden="1" customHeight="1">
      <c r="A2591" s="179"/>
    </row>
    <row r="2592" spans="1:1" s="180" customFormat="1" ht="12" hidden="1" customHeight="1">
      <c r="A2592" s="179"/>
    </row>
    <row r="2593" spans="1:1" s="180" customFormat="1" ht="12" hidden="1" customHeight="1">
      <c r="A2593" s="179"/>
    </row>
    <row r="2594" spans="1:1" s="180" customFormat="1" ht="12" hidden="1" customHeight="1">
      <c r="A2594" s="179"/>
    </row>
    <row r="2595" spans="1:1" s="180" customFormat="1" ht="12" hidden="1" customHeight="1">
      <c r="A2595" s="179"/>
    </row>
    <row r="2596" spans="1:1" s="180" customFormat="1" ht="12" hidden="1" customHeight="1">
      <c r="A2596" s="179"/>
    </row>
    <row r="2597" spans="1:1" s="180" customFormat="1" ht="12" hidden="1" customHeight="1">
      <c r="A2597" s="179"/>
    </row>
    <row r="2598" spans="1:1" s="180" customFormat="1" ht="12" hidden="1" customHeight="1">
      <c r="A2598" s="179"/>
    </row>
    <row r="2599" spans="1:1" s="180" customFormat="1" ht="12" hidden="1" customHeight="1">
      <c r="A2599" s="179"/>
    </row>
    <row r="2600" spans="1:1" s="180" customFormat="1" ht="12" hidden="1" customHeight="1">
      <c r="A2600" s="179"/>
    </row>
    <row r="2601" spans="1:1" s="180" customFormat="1" ht="12" hidden="1" customHeight="1">
      <c r="A2601" s="179"/>
    </row>
    <row r="2602" spans="1:1" s="180" customFormat="1" ht="12" hidden="1" customHeight="1">
      <c r="A2602" s="179"/>
    </row>
    <row r="2603" spans="1:1" s="180" customFormat="1" ht="12" hidden="1" customHeight="1">
      <c r="A2603" s="179"/>
    </row>
    <row r="2604" spans="1:1" s="180" customFormat="1" ht="12" hidden="1" customHeight="1">
      <c r="A2604" s="179"/>
    </row>
    <row r="2605" spans="1:1" s="180" customFormat="1" ht="12" hidden="1" customHeight="1">
      <c r="A2605" s="179"/>
    </row>
    <row r="2606" spans="1:1" s="180" customFormat="1" ht="12" hidden="1" customHeight="1">
      <c r="A2606" s="179"/>
    </row>
    <row r="2607" spans="1:1" s="180" customFormat="1" ht="12" hidden="1" customHeight="1">
      <c r="A2607" s="179"/>
    </row>
    <row r="2608" spans="1:1" s="180" customFormat="1" ht="12" hidden="1" customHeight="1">
      <c r="A2608" s="179"/>
    </row>
    <row r="2609" spans="1:1" s="180" customFormat="1" ht="12" hidden="1" customHeight="1">
      <c r="A2609" s="179"/>
    </row>
    <row r="2610" spans="1:1" s="180" customFormat="1" ht="12" hidden="1" customHeight="1">
      <c r="A2610" s="179"/>
    </row>
    <row r="2611" spans="1:1" s="180" customFormat="1" ht="12" hidden="1" customHeight="1">
      <c r="A2611" s="179"/>
    </row>
    <row r="2612" spans="1:1" s="180" customFormat="1" ht="12" hidden="1" customHeight="1">
      <c r="A2612" s="179"/>
    </row>
    <row r="2613" spans="1:1" s="180" customFormat="1" ht="12" hidden="1" customHeight="1">
      <c r="A2613" s="179"/>
    </row>
    <row r="2614" spans="1:1" s="180" customFormat="1" ht="12" hidden="1" customHeight="1">
      <c r="A2614" s="179"/>
    </row>
    <row r="2615" spans="1:1" s="180" customFormat="1" ht="12" hidden="1" customHeight="1">
      <c r="A2615" s="179"/>
    </row>
    <row r="2616" spans="1:1" s="180" customFormat="1" ht="12" hidden="1" customHeight="1">
      <c r="A2616" s="179"/>
    </row>
    <row r="2617" spans="1:1" s="180" customFormat="1" ht="12" hidden="1" customHeight="1">
      <c r="A2617" s="179"/>
    </row>
    <row r="2618" spans="1:1" s="180" customFormat="1" ht="12" hidden="1" customHeight="1">
      <c r="A2618" s="179"/>
    </row>
    <row r="2619" spans="1:1" s="180" customFormat="1" ht="12" hidden="1" customHeight="1">
      <c r="A2619" s="179"/>
    </row>
    <row r="2620" spans="1:1" s="180" customFormat="1" ht="12" hidden="1" customHeight="1">
      <c r="A2620" s="179"/>
    </row>
    <row r="2621" spans="1:1" s="180" customFormat="1" ht="12" hidden="1" customHeight="1">
      <c r="A2621" s="179"/>
    </row>
    <row r="2622" spans="1:1" s="180" customFormat="1" ht="12" hidden="1" customHeight="1">
      <c r="A2622" s="179"/>
    </row>
    <row r="2623" spans="1:1" s="180" customFormat="1" ht="12" hidden="1" customHeight="1">
      <c r="A2623" s="179"/>
    </row>
    <row r="2624" spans="1:1" s="180" customFormat="1" ht="12" hidden="1" customHeight="1">
      <c r="A2624" s="179"/>
    </row>
    <row r="2625" spans="1:1" s="180" customFormat="1" ht="12" hidden="1" customHeight="1">
      <c r="A2625" s="179"/>
    </row>
    <row r="2626" spans="1:1" s="180" customFormat="1" ht="12" hidden="1" customHeight="1">
      <c r="A2626" s="179"/>
    </row>
    <row r="2627" spans="1:1" s="180" customFormat="1" ht="12" hidden="1" customHeight="1">
      <c r="A2627" s="179"/>
    </row>
    <row r="2628" spans="1:1" s="180" customFormat="1" ht="12" hidden="1" customHeight="1">
      <c r="A2628" s="179"/>
    </row>
    <row r="2629" spans="1:1" s="180" customFormat="1" ht="12" hidden="1" customHeight="1">
      <c r="A2629" s="179"/>
    </row>
    <row r="2630" spans="1:1" s="180" customFormat="1" ht="12" hidden="1" customHeight="1">
      <c r="A2630" s="179"/>
    </row>
    <row r="2631" spans="1:1" s="180" customFormat="1" ht="12" hidden="1" customHeight="1">
      <c r="A2631" s="179"/>
    </row>
    <row r="2632" spans="1:1" s="180" customFormat="1" ht="12" hidden="1" customHeight="1">
      <c r="A2632" s="179"/>
    </row>
    <row r="2633" spans="1:1" s="180" customFormat="1" ht="12" hidden="1" customHeight="1">
      <c r="A2633" s="179"/>
    </row>
    <row r="2634" spans="1:1" s="180" customFormat="1" ht="12" hidden="1" customHeight="1">
      <c r="A2634" s="179"/>
    </row>
    <row r="2635" spans="1:1" s="180" customFormat="1" ht="12" hidden="1" customHeight="1">
      <c r="A2635" s="179"/>
    </row>
    <row r="2636" spans="1:1" s="180" customFormat="1" ht="12" hidden="1" customHeight="1">
      <c r="A2636" s="179"/>
    </row>
    <row r="2637" spans="1:1" s="180" customFormat="1" ht="12" hidden="1" customHeight="1">
      <c r="A2637" s="179"/>
    </row>
    <row r="2638" spans="1:1" s="180" customFormat="1" ht="12" hidden="1" customHeight="1">
      <c r="A2638" s="179"/>
    </row>
    <row r="2639" spans="1:1" s="180" customFormat="1" ht="12" hidden="1" customHeight="1">
      <c r="A2639" s="179"/>
    </row>
    <row r="2640" spans="1:1" s="180" customFormat="1" ht="12" hidden="1" customHeight="1">
      <c r="A2640" s="179"/>
    </row>
    <row r="2641" spans="1:1" s="180" customFormat="1" ht="12" hidden="1" customHeight="1">
      <c r="A2641" s="179"/>
    </row>
    <row r="2642" spans="1:1" s="180" customFormat="1" ht="12" hidden="1" customHeight="1">
      <c r="A2642" s="179"/>
    </row>
    <row r="2643" spans="1:1" s="180" customFormat="1" ht="12" hidden="1" customHeight="1">
      <c r="A2643" s="179"/>
    </row>
    <row r="2644" spans="1:1" s="180" customFormat="1" ht="12" hidden="1" customHeight="1">
      <c r="A2644" s="179"/>
    </row>
    <row r="2645" spans="1:1" s="180" customFormat="1" ht="12" hidden="1" customHeight="1">
      <c r="A2645" s="179"/>
    </row>
    <row r="2646" spans="1:1" s="180" customFormat="1" ht="12" hidden="1" customHeight="1">
      <c r="A2646" s="179"/>
    </row>
    <row r="2647" spans="1:1" s="180" customFormat="1" ht="12" hidden="1" customHeight="1">
      <c r="A2647" s="179"/>
    </row>
    <row r="2648" spans="1:1" s="180" customFormat="1" ht="12" hidden="1" customHeight="1">
      <c r="A2648" s="179"/>
    </row>
    <row r="2649" spans="1:1" s="180" customFormat="1" ht="12" hidden="1" customHeight="1">
      <c r="A2649" s="179"/>
    </row>
    <row r="2650" spans="1:1" s="180" customFormat="1" ht="12" hidden="1" customHeight="1">
      <c r="A2650" s="179"/>
    </row>
    <row r="2651" spans="1:1" s="180" customFormat="1" ht="12" hidden="1" customHeight="1">
      <c r="A2651" s="179"/>
    </row>
    <row r="2652" spans="1:1" s="180" customFormat="1" ht="12" hidden="1" customHeight="1">
      <c r="A2652" s="179"/>
    </row>
    <row r="2653" spans="1:1" s="180" customFormat="1" ht="12" hidden="1" customHeight="1">
      <c r="A2653" s="179"/>
    </row>
    <row r="2654" spans="1:1" s="180" customFormat="1" ht="12" hidden="1" customHeight="1">
      <c r="A2654" s="179"/>
    </row>
    <row r="2655" spans="1:1" s="180" customFormat="1" ht="12" hidden="1" customHeight="1">
      <c r="A2655" s="179"/>
    </row>
    <row r="2656" spans="1:1" s="180" customFormat="1" ht="12" hidden="1" customHeight="1">
      <c r="A2656" s="179"/>
    </row>
    <row r="2657" spans="1:1" s="180" customFormat="1" ht="12" hidden="1" customHeight="1">
      <c r="A2657" s="179"/>
    </row>
    <row r="2658" spans="1:1" s="180" customFormat="1" ht="12" hidden="1" customHeight="1">
      <c r="A2658" s="179"/>
    </row>
    <row r="2659" spans="1:1" s="180" customFormat="1" ht="12" hidden="1" customHeight="1">
      <c r="A2659" s="179"/>
    </row>
    <row r="2660" spans="1:1" s="180" customFormat="1" ht="12" hidden="1" customHeight="1">
      <c r="A2660" s="179"/>
    </row>
    <row r="2661" spans="1:1" s="180" customFormat="1" ht="12" hidden="1" customHeight="1">
      <c r="A2661" s="179"/>
    </row>
    <row r="2662" spans="1:1" s="180" customFormat="1" ht="12" hidden="1" customHeight="1">
      <c r="A2662" s="179"/>
    </row>
    <row r="2663" spans="1:1" s="180" customFormat="1" ht="12" hidden="1" customHeight="1">
      <c r="A2663" s="179"/>
    </row>
    <row r="2664" spans="1:1" s="180" customFormat="1" ht="12" hidden="1" customHeight="1">
      <c r="A2664" s="179"/>
    </row>
    <row r="2665" spans="1:1" s="180" customFormat="1" ht="12" hidden="1" customHeight="1">
      <c r="A2665" s="179"/>
    </row>
    <row r="2666" spans="1:1" s="180" customFormat="1" ht="12" hidden="1" customHeight="1">
      <c r="A2666" s="179"/>
    </row>
    <row r="2667" spans="1:1" s="180" customFormat="1" ht="12" hidden="1" customHeight="1">
      <c r="A2667" s="179"/>
    </row>
    <row r="2668" spans="1:1" s="180" customFormat="1" ht="12" hidden="1" customHeight="1">
      <c r="A2668" s="179"/>
    </row>
    <row r="2669" spans="1:1" s="180" customFormat="1" ht="12" hidden="1" customHeight="1">
      <c r="A2669" s="179"/>
    </row>
    <row r="2670" spans="1:1" s="180" customFormat="1" ht="12" hidden="1" customHeight="1">
      <c r="A2670" s="179"/>
    </row>
    <row r="2671" spans="1:1" s="180" customFormat="1" ht="12" hidden="1" customHeight="1">
      <c r="A2671" s="179"/>
    </row>
    <row r="2672" spans="1:1" s="180" customFormat="1" ht="12" hidden="1" customHeight="1">
      <c r="A2672" s="179"/>
    </row>
    <row r="2673" spans="1:1" s="180" customFormat="1" ht="12" hidden="1" customHeight="1">
      <c r="A2673" s="179"/>
    </row>
    <row r="2674" spans="1:1" s="180" customFormat="1" ht="12" hidden="1" customHeight="1">
      <c r="A2674" s="179"/>
    </row>
    <row r="2675" spans="1:1" s="180" customFormat="1" ht="12" hidden="1" customHeight="1">
      <c r="A2675" s="179"/>
    </row>
    <row r="2676" spans="1:1" s="180" customFormat="1" ht="12" hidden="1" customHeight="1">
      <c r="A2676" s="179"/>
    </row>
    <row r="2677" spans="1:1" s="180" customFormat="1" ht="12" hidden="1" customHeight="1">
      <c r="A2677" s="179"/>
    </row>
    <row r="2678" spans="1:1" s="180" customFormat="1" ht="12" hidden="1" customHeight="1">
      <c r="A2678" s="179"/>
    </row>
    <row r="2679" spans="1:1" s="180" customFormat="1" ht="12" hidden="1" customHeight="1">
      <c r="A2679" s="179"/>
    </row>
    <row r="2680" spans="1:1" s="180" customFormat="1" ht="12" hidden="1" customHeight="1">
      <c r="A2680" s="179"/>
    </row>
    <row r="2681" spans="1:1" s="180" customFormat="1" ht="12" hidden="1" customHeight="1">
      <c r="A2681" s="179"/>
    </row>
    <row r="2682" spans="1:1" s="180" customFormat="1" ht="12" hidden="1" customHeight="1">
      <c r="A2682" s="179"/>
    </row>
    <row r="2683" spans="1:1" s="180" customFormat="1" ht="12" hidden="1" customHeight="1">
      <c r="A2683" s="179"/>
    </row>
    <row r="2684" spans="1:1" s="180" customFormat="1" ht="12" hidden="1" customHeight="1">
      <c r="A2684" s="179"/>
    </row>
    <row r="2685" spans="1:1" s="180" customFormat="1" ht="12" hidden="1" customHeight="1">
      <c r="A2685" s="179"/>
    </row>
    <row r="2686" spans="1:1" s="180" customFormat="1" ht="12" hidden="1" customHeight="1">
      <c r="A2686" s="179"/>
    </row>
    <row r="2687" spans="1:1" s="180" customFormat="1" ht="12" hidden="1" customHeight="1">
      <c r="A2687" s="179"/>
    </row>
    <row r="2688" spans="1:1" s="180" customFormat="1" ht="12" hidden="1" customHeight="1">
      <c r="A2688" s="179"/>
    </row>
    <row r="2689" spans="1:1" s="180" customFormat="1" ht="12" hidden="1" customHeight="1">
      <c r="A2689" s="179"/>
    </row>
    <row r="2690" spans="1:1" s="180" customFormat="1" ht="12" hidden="1" customHeight="1">
      <c r="A2690" s="179"/>
    </row>
    <row r="2691" spans="1:1" s="180" customFormat="1" ht="12" hidden="1" customHeight="1">
      <c r="A2691" s="179"/>
    </row>
    <row r="2692" spans="1:1" s="180" customFormat="1" ht="12" hidden="1" customHeight="1">
      <c r="A2692" s="179"/>
    </row>
    <row r="2693" spans="1:1" s="180" customFormat="1" ht="12" hidden="1" customHeight="1">
      <c r="A2693" s="179"/>
    </row>
    <row r="2694" spans="1:1" s="180" customFormat="1" ht="12" hidden="1" customHeight="1">
      <c r="A2694" s="179"/>
    </row>
    <row r="2695" spans="1:1" s="180" customFormat="1" ht="12" hidden="1" customHeight="1">
      <c r="A2695" s="179"/>
    </row>
    <row r="2696" spans="1:1" s="180" customFormat="1" ht="12" hidden="1" customHeight="1">
      <c r="A2696" s="179"/>
    </row>
    <row r="2697" spans="1:1" s="180" customFormat="1" ht="12" hidden="1" customHeight="1">
      <c r="A2697" s="179"/>
    </row>
    <row r="2698" spans="1:1" s="180" customFormat="1" ht="12" hidden="1" customHeight="1">
      <c r="A2698" s="179"/>
    </row>
    <row r="2699" spans="1:1" s="180" customFormat="1" ht="12" hidden="1" customHeight="1">
      <c r="A2699" s="179"/>
    </row>
    <row r="2700" spans="1:1" s="180" customFormat="1" ht="12" hidden="1" customHeight="1">
      <c r="A2700" s="179"/>
    </row>
    <row r="2701" spans="1:1" s="180" customFormat="1" ht="12" hidden="1" customHeight="1">
      <c r="A2701" s="179"/>
    </row>
    <row r="2702" spans="1:1" s="180" customFormat="1" ht="12" hidden="1" customHeight="1">
      <c r="A2702" s="179"/>
    </row>
    <row r="2703" spans="1:1" s="180" customFormat="1" ht="12" hidden="1" customHeight="1">
      <c r="A2703" s="179"/>
    </row>
    <row r="2704" spans="1:1" s="180" customFormat="1" ht="12" hidden="1" customHeight="1">
      <c r="A2704" s="179"/>
    </row>
    <row r="2705" spans="1:1" s="180" customFormat="1" ht="12" hidden="1" customHeight="1">
      <c r="A2705" s="179"/>
    </row>
    <row r="2706" spans="1:1" s="180" customFormat="1" ht="12" hidden="1" customHeight="1">
      <c r="A2706" s="179"/>
    </row>
    <row r="2707" spans="1:1" s="180" customFormat="1" ht="12" hidden="1" customHeight="1">
      <c r="A2707" s="179"/>
    </row>
    <row r="2708" spans="1:1" s="180" customFormat="1" ht="12" hidden="1" customHeight="1">
      <c r="A2708" s="179"/>
    </row>
    <row r="2709" spans="1:1" s="180" customFormat="1" ht="12" hidden="1" customHeight="1">
      <c r="A2709" s="179"/>
    </row>
    <row r="2710" spans="1:1" s="180" customFormat="1" ht="12" hidden="1" customHeight="1">
      <c r="A2710" s="179"/>
    </row>
    <row r="2711" spans="1:1" s="180" customFormat="1" ht="12" hidden="1" customHeight="1">
      <c r="A2711" s="179"/>
    </row>
    <row r="2712" spans="1:1" s="180" customFormat="1" ht="12" hidden="1" customHeight="1">
      <c r="A2712" s="179"/>
    </row>
    <row r="2713" spans="1:1" s="180" customFormat="1" ht="12" hidden="1" customHeight="1">
      <c r="A2713" s="179"/>
    </row>
    <row r="2714" spans="1:1" s="180" customFormat="1" ht="12" hidden="1" customHeight="1">
      <c r="A2714" s="179"/>
    </row>
    <row r="2715" spans="1:1" s="180" customFormat="1" ht="12" hidden="1" customHeight="1">
      <c r="A2715" s="179"/>
    </row>
    <row r="2716" spans="1:1" s="180" customFormat="1" ht="12" hidden="1" customHeight="1">
      <c r="A2716" s="179"/>
    </row>
    <row r="2717" spans="1:1" s="180" customFormat="1" ht="12" hidden="1" customHeight="1">
      <c r="A2717" s="179"/>
    </row>
    <row r="2718" spans="1:1" s="180" customFormat="1" ht="12" hidden="1" customHeight="1">
      <c r="A2718" s="179"/>
    </row>
    <row r="2719" spans="1:1" s="180" customFormat="1" ht="12" hidden="1" customHeight="1">
      <c r="A2719" s="179"/>
    </row>
    <row r="2720" spans="1:1" s="180" customFormat="1" ht="12" hidden="1" customHeight="1">
      <c r="A2720" s="179"/>
    </row>
    <row r="2721" spans="1:1" s="180" customFormat="1" ht="12" hidden="1" customHeight="1">
      <c r="A2721" s="179"/>
    </row>
    <row r="2722" spans="1:1" s="180" customFormat="1" ht="12" hidden="1" customHeight="1">
      <c r="A2722" s="179"/>
    </row>
    <row r="2723" spans="1:1" s="180" customFormat="1" ht="12" hidden="1" customHeight="1">
      <c r="A2723" s="179"/>
    </row>
    <row r="2724" spans="1:1" s="180" customFormat="1" ht="12" hidden="1" customHeight="1">
      <c r="A2724" s="179"/>
    </row>
    <row r="2725" spans="1:1" s="180" customFormat="1" ht="12" hidden="1" customHeight="1">
      <c r="A2725" s="179"/>
    </row>
    <row r="2726" spans="1:1" s="180" customFormat="1" ht="12" hidden="1" customHeight="1">
      <c r="A2726" s="179"/>
    </row>
    <row r="2727" spans="1:1" s="180" customFormat="1" ht="12" hidden="1" customHeight="1">
      <c r="A2727" s="179"/>
    </row>
    <row r="2728" spans="1:1" s="180" customFormat="1" ht="12" hidden="1" customHeight="1">
      <c r="A2728" s="179"/>
    </row>
    <row r="2729" spans="1:1" s="180" customFormat="1" ht="12" hidden="1" customHeight="1">
      <c r="A2729" s="179"/>
    </row>
    <row r="2730" spans="1:1" s="180" customFormat="1" ht="12" hidden="1" customHeight="1">
      <c r="A2730" s="179"/>
    </row>
    <row r="2731" spans="1:1" s="180" customFormat="1" ht="12" hidden="1" customHeight="1">
      <c r="A2731" s="179"/>
    </row>
    <row r="2732" spans="1:1" s="180" customFormat="1" ht="12" hidden="1" customHeight="1">
      <c r="A2732" s="179"/>
    </row>
    <row r="2733" spans="1:1" s="180" customFormat="1" ht="12" hidden="1" customHeight="1">
      <c r="A2733" s="179"/>
    </row>
    <row r="2734" spans="1:1" s="180" customFormat="1" ht="12" hidden="1" customHeight="1">
      <c r="A2734" s="179"/>
    </row>
    <row r="2735" spans="1:1" s="180" customFormat="1" ht="12" hidden="1" customHeight="1">
      <c r="A2735" s="179"/>
    </row>
    <row r="2736" spans="1:1" s="180" customFormat="1" ht="12" hidden="1" customHeight="1">
      <c r="A2736" s="179"/>
    </row>
    <row r="2737" spans="1:1" s="180" customFormat="1" ht="12" hidden="1" customHeight="1">
      <c r="A2737" s="179"/>
    </row>
    <row r="2738" spans="1:1" s="180" customFormat="1" ht="12" hidden="1" customHeight="1">
      <c r="A2738" s="179"/>
    </row>
    <row r="2739" spans="1:1" s="180" customFormat="1" ht="12" hidden="1" customHeight="1">
      <c r="A2739" s="179"/>
    </row>
    <row r="2740" spans="1:1" s="180" customFormat="1" ht="12" hidden="1" customHeight="1">
      <c r="A2740" s="179"/>
    </row>
    <row r="2741" spans="1:1" s="180" customFormat="1" ht="12" hidden="1" customHeight="1">
      <c r="A2741" s="179"/>
    </row>
    <row r="2742" spans="1:1" s="180" customFormat="1" ht="12" hidden="1" customHeight="1">
      <c r="A2742" s="179"/>
    </row>
    <row r="2743" spans="1:1" s="180" customFormat="1" ht="12" hidden="1" customHeight="1">
      <c r="A2743" s="179"/>
    </row>
    <row r="2744" spans="1:1" s="180" customFormat="1" ht="12" hidden="1" customHeight="1">
      <c r="A2744" s="179"/>
    </row>
    <row r="2745" spans="1:1" s="180" customFormat="1" ht="12" hidden="1" customHeight="1">
      <c r="A2745" s="179"/>
    </row>
    <row r="2746" spans="1:1" s="180" customFormat="1" ht="12" hidden="1" customHeight="1">
      <c r="A2746" s="179"/>
    </row>
    <row r="2747" spans="1:1" s="180" customFormat="1" ht="12" hidden="1" customHeight="1">
      <c r="A2747" s="179"/>
    </row>
    <row r="2748" spans="1:1" s="180" customFormat="1" ht="12" hidden="1" customHeight="1">
      <c r="A2748" s="179"/>
    </row>
    <row r="2749" spans="1:1" s="180" customFormat="1" ht="12" hidden="1" customHeight="1">
      <c r="A2749" s="179"/>
    </row>
    <row r="2750" spans="1:1" s="180" customFormat="1" ht="12" hidden="1" customHeight="1">
      <c r="A2750" s="179"/>
    </row>
    <row r="2751" spans="1:1" s="180" customFormat="1" ht="12" hidden="1" customHeight="1">
      <c r="A2751" s="179"/>
    </row>
    <row r="2752" spans="1:1" s="180" customFormat="1" ht="12" hidden="1" customHeight="1">
      <c r="A2752" s="179"/>
    </row>
    <row r="2753" spans="1:1" s="180" customFormat="1" ht="12" hidden="1" customHeight="1">
      <c r="A2753" s="179"/>
    </row>
    <row r="2754" spans="1:1" s="180" customFormat="1" ht="12" hidden="1" customHeight="1">
      <c r="A2754" s="179"/>
    </row>
    <row r="2755" spans="1:1" s="180" customFormat="1" ht="12" hidden="1" customHeight="1">
      <c r="A2755" s="179"/>
    </row>
    <row r="2756" spans="1:1" s="180" customFormat="1" ht="12" hidden="1" customHeight="1">
      <c r="A2756" s="179"/>
    </row>
    <row r="2757" spans="1:1" s="180" customFormat="1" ht="12" hidden="1" customHeight="1">
      <c r="A2757" s="179"/>
    </row>
    <row r="2758" spans="1:1" s="180" customFormat="1" ht="12" hidden="1" customHeight="1">
      <c r="A2758" s="179"/>
    </row>
    <row r="2759" spans="1:1" s="180" customFormat="1" ht="12" hidden="1" customHeight="1">
      <c r="A2759" s="179"/>
    </row>
    <row r="2760" spans="1:1" s="180" customFormat="1" ht="12" hidden="1" customHeight="1">
      <c r="A2760" s="179"/>
    </row>
    <row r="2761" spans="1:1" s="180" customFormat="1" ht="12" hidden="1" customHeight="1">
      <c r="A2761" s="179"/>
    </row>
    <row r="2762" spans="1:1" s="180" customFormat="1" ht="12" hidden="1" customHeight="1">
      <c r="A2762" s="179"/>
    </row>
    <row r="2763" spans="1:1" s="180" customFormat="1" ht="12" hidden="1" customHeight="1">
      <c r="A2763" s="179"/>
    </row>
    <row r="2764" spans="1:1" s="180" customFormat="1" ht="12" hidden="1" customHeight="1">
      <c r="A2764" s="179"/>
    </row>
    <row r="2765" spans="1:1" s="180" customFormat="1" ht="12" hidden="1" customHeight="1">
      <c r="A2765" s="179"/>
    </row>
    <row r="2766" spans="1:1" s="180" customFormat="1" ht="12" hidden="1" customHeight="1">
      <c r="A2766" s="179"/>
    </row>
    <row r="2767" spans="1:1" s="180" customFormat="1" ht="12" hidden="1" customHeight="1">
      <c r="A2767" s="179"/>
    </row>
    <row r="2768" spans="1:1" s="180" customFormat="1" ht="12" hidden="1" customHeight="1">
      <c r="A2768" s="179"/>
    </row>
    <row r="2769" spans="1:1" s="180" customFormat="1" ht="12" hidden="1" customHeight="1">
      <c r="A2769" s="179"/>
    </row>
    <row r="2770" spans="1:1" s="180" customFormat="1" ht="12" hidden="1" customHeight="1">
      <c r="A2770" s="179"/>
    </row>
    <row r="2771" spans="1:1" s="180" customFormat="1" ht="12" hidden="1" customHeight="1">
      <c r="A2771" s="179"/>
    </row>
    <row r="2772" spans="1:1" s="180" customFormat="1" ht="12" hidden="1" customHeight="1">
      <c r="A2772" s="179"/>
    </row>
    <row r="2773" spans="1:1" s="180" customFormat="1" ht="12" hidden="1" customHeight="1">
      <c r="A2773" s="179"/>
    </row>
    <row r="2774" spans="1:1" s="180" customFormat="1" ht="12" hidden="1" customHeight="1">
      <c r="A2774" s="179"/>
    </row>
    <row r="2775" spans="1:1" s="180" customFormat="1" ht="12" hidden="1" customHeight="1">
      <c r="A2775" s="179"/>
    </row>
    <row r="2776" spans="1:1" s="180" customFormat="1" ht="12" hidden="1" customHeight="1">
      <c r="A2776" s="179"/>
    </row>
    <row r="2777" spans="1:1" s="180" customFormat="1" ht="12" hidden="1" customHeight="1">
      <c r="A2777" s="179"/>
    </row>
    <row r="2778" spans="1:1" s="180" customFormat="1" ht="12" hidden="1" customHeight="1">
      <c r="A2778" s="179"/>
    </row>
    <row r="2779" spans="1:1" s="180" customFormat="1" ht="12" hidden="1" customHeight="1">
      <c r="A2779" s="179"/>
    </row>
    <row r="2780" spans="1:1" s="180" customFormat="1" ht="12" hidden="1" customHeight="1">
      <c r="A2780" s="179"/>
    </row>
    <row r="2781" spans="1:1" s="180" customFormat="1" ht="12" hidden="1" customHeight="1">
      <c r="A2781" s="179"/>
    </row>
    <row r="2782" spans="1:1" s="180" customFormat="1" ht="12" hidden="1" customHeight="1">
      <c r="A2782" s="179"/>
    </row>
    <row r="2783" spans="1:1" s="180" customFormat="1" ht="12" hidden="1" customHeight="1">
      <c r="A2783" s="179"/>
    </row>
    <row r="2784" spans="1:1" s="180" customFormat="1" ht="12" hidden="1" customHeight="1">
      <c r="A2784" s="179"/>
    </row>
    <row r="2785" spans="1:1" s="180" customFormat="1" ht="12" hidden="1" customHeight="1">
      <c r="A2785" s="179"/>
    </row>
    <row r="2786" spans="1:1" s="180" customFormat="1" ht="12" hidden="1" customHeight="1">
      <c r="A2786" s="179"/>
    </row>
    <row r="2787" spans="1:1" s="180" customFormat="1" ht="12" hidden="1" customHeight="1">
      <c r="A2787" s="179"/>
    </row>
    <row r="2788" spans="1:1" s="180" customFormat="1" ht="12" hidden="1" customHeight="1">
      <c r="A2788" s="179"/>
    </row>
    <row r="2789" spans="1:1" s="180" customFormat="1" ht="12" hidden="1" customHeight="1">
      <c r="A2789" s="179"/>
    </row>
    <row r="2790" spans="1:1" s="180" customFormat="1" ht="12" hidden="1" customHeight="1">
      <c r="A2790" s="179"/>
    </row>
    <row r="2791" spans="1:1" s="180" customFormat="1" ht="12" hidden="1" customHeight="1">
      <c r="A2791" s="179"/>
    </row>
    <row r="2792" spans="1:1" s="180" customFormat="1" ht="12" hidden="1" customHeight="1">
      <c r="A2792" s="179"/>
    </row>
    <row r="2793" spans="1:1" s="180" customFormat="1" ht="12" hidden="1" customHeight="1">
      <c r="A2793" s="179"/>
    </row>
    <row r="2794" spans="1:1" s="180" customFormat="1" ht="12" hidden="1" customHeight="1">
      <c r="A2794" s="179"/>
    </row>
    <row r="2795" spans="1:1" s="180" customFormat="1" ht="12" hidden="1" customHeight="1">
      <c r="A2795" s="179"/>
    </row>
    <row r="2796" spans="1:1" s="180" customFormat="1" ht="12" hidden="1" customHeight="1">
      <c r="A2796" s="179"/>
    </row>
    <row r="2797" spans="1:1" s="180" customFormat="1" ht="12" hidden="1" customHeight="1">
      <c r="A2797" s="179"/>
    </row>
    <row r="2798" spans="1:1" s="180" customFormat="1" ht="12" hidden="1" customHeight="1">
      <c r="A2798" s="179"/>
    </row>
    <row r="2799" spans="1:1" s="180" customFormat="1" ht="12" hidden="1" customHeight="1">
      <c r="A2799" s="179"/>
    </row>
    <row r="2800" spans="1:1" s="180" customFormat="1" ht="12" hidden="1" customHeight="1">
      <c r="A2800" s="179"/>
    </row>
    <row r="2801" spans="1:1" s="180" customFormat="1" ht="12" hidden="1" customHeight="1">
      <c r="A2801" s="179"/>
    </row>
    <row r="2802" spans="1:1" s="180" customFormat="1" ht="12" hidden="1" customHeight="1">
      <c r="A2802" s="179"/>
    </row>
    <row r="2803" spans="1:1" s="180" customFormat="1" ht="12" hidden="1" customHeight="1">
      <c r="A2803" s="179"/>
    </row>
    <row r="2804" spans="1:1" s="180" customFormat="1" ht="12" hidden="1" customHeight="1">
      <c r="A2804" s="179"/>
    </row>
    <row r="2805" spans="1:1" s="180" customFormat="1" ht="12" hidden="1" customHeight="1">
      <c r="A2805" s="179"/>
    </row>
    <row r="2806" spans="1:1" s="180" customFormat="1" ht="12" hidden="1" customHeight="1">
      <c r="A2806" s="179"/>
    </row>
    <row r="2807" spans="1:1" s="180" customFormat="1" ht="12" hidden="1" customHeight="1">
      <c r="A2807" s="179"/>
    </row>
    <row r="2808" spans="1:1" s="180" customFormat="1" ht="12" hidden="1" customHeight="1">
      <c r="A2808" s="179"/>
    </row>
    <row r="2809" spans="1:1" s="180" customFormat="1" ht="12" hidden="1" customHeight="1">
      <c r="A2809" s="179"/>
    </row>
    <row r="2810" spans="1:1" s="180" customFormat="1" ht="12" hidden="1" customHeight="1">
      <c r="A2810" s="179"/>
    </row>
    <row r="2811" spans="1:1" s="180" customFormat="1" ht="12" hidden="1" customHeight="1">
      <c r="A2811" s="179"/>
    </row>
    <row r="2812" spans="1:1" s="180" customFormat="1" ht="12" hidden="1" customHeight="1">
      <c r="A2812" s="179"/>
    </row>
    <row r="2813" spans="1:1" s="180" customFormat="1" ht="12" hidden="1" customHeight="1">
      <c r="A2813" s="179"/>
    </row>
    <row r="2814" spans="1:1" s="180" customFormat="1" ht="12" hidden="1" customHeight="1">
      <c r="A2814" s="179"/>
    </row>
    <row r="2815" spans="1:1" s="180" customFormat="1" ht="12" hidden="1" customHeight="1">
      <c r="A2815" s="179"/>
    </row>
    <row r="2816" spans="1:1" s="180" customFormat="1" ht="12" hidden="1" customHeight="1">
      <c r="A2816" s="179"/>
    </row>
    <row r="2817" spans="1:1" s="180" customFormat="1" ht="12" hidden="1" customHeight="1">
      <c r="A2817" s="179"/>
    </row>
    <row r="2818" spans="1:1" s="180" customFormat="1" ht="12" hidden="1" customHeight="1">
      <c r="A2818" s="179"/>
    </row>
    <row r="2819" spans="1:1" s="180" customFormat="1" ht="12" hidden="1" customHeight="1">
      <c r="A2819" s="179"/>
    </row>
    <row r="2820" spans="1:1" s="180" customFormat="1" ht="12" hidden="1" customHeight="1">
      <c r="A2820" s="179"/>
    </row>
    <row r="2821" spans="1:1" s="180" customFormat="1" ht="12" hidden="1" customHeight="1">
      <c r="A2821" s="179"/>
    </row>
    <row r="2822" spans="1:1" s="180" customFormat="1" ht="12" hidden="1" customHeight="1">
      <c r="A2822" s="179"/>
    </row>
    <row r="2823" spans="1:1" s="180" customFormat="1" ht="12" hidden="1" customHeight="1">
      <c r="A2823" s="179"/>
    </row>
    <row r="2824" spans="1:1" s="180" customFormat="1" ht="12" hidden="1" customHeight="1">
      <c r="A2824" s="179"/>
    </row>
    <row r="2825" spans="1:1" s="180" customFormat="1" ht="12" hidden="1" customHeight="1">
      <c r="A2825" s="179"/>
    </row>
    <row r="2826" spans="1:1" s="180" customFormat="1" ht="12" hidden="1" customHeight="1">
      <c r="A2826" s="179"/>
    </row>
    <row r="2827" spans="1:1" s="180" customFormat="1" ht="12" hidden="1" customHeight="1">
      <c r="A2827" s="179"/>
    </row>
    <row r="2828" spans="1:1" s="180" customFormat="1" ht="12" hidden="1" customHeight="1">
      <c r="A2828" s="179"/>
    </row>
    <row r="2829" spans="1:1" s="180" customFormat="1" ht="12" hidden="1" customHeight="1">
      <c r="A2829" s="179"/>
    </row>
    <row r="2830" spans="1:1" s="180" customFormat="1" ht="12" hidden="1" customHeight="1">
      <c r="A2830" s="179"/>
    </row>
    <row r="2831" spans="1:1" s="180" customFormat="1" ht="12" hidden="1" customHeight="1">
      <c r="A2831" s="179"/>
    </row>
    <row r="2832" spans="1:1" s="180" customFormat="1" ht="12" hidden="1" customHeight="1">
      <c r="A2832" s="179"/>
    </row>
    <row r="2833" spans="1:1" s="180" customFormat="1" ht="12" hidden="1" customHeight="1">
      <c r="A2833" s="179"/>
    </row>
    <row r="2834" spans="1:1" s="180" customFormat="1" ht="12" hidden="1" customHeight="1">
      <c r="A2834" s="179"/>
    </row>
    <row r="2835" spans="1:1" s="180" customFormat="1" ht="12" hidden="1" customHeight="1">
      <c r="A2835" s="179"/>
    </row>
    <row r="2836" spans="1:1" s="180" customFormat="1" ht="12" hidden="1" customHeight="1">
      <c r="A2836" s="179"/>
    </row>
    <row r="2837" spans="1:1" s="180" customFormat="1" ht="12" hidden="1" customHeight="1">
      <c r="A2837" s="179"/>
    </row>
    <row r="2838" spans="1:1" s="180" customFormat="1" ht="12" hidden="1" customHeight="1">
      <c r="A2838" s="179"/>
    </row>
    <row r="2839" spans="1:1" s="180" customFormat="1" ht="12" hidden="1" customHeight="1">
      <c r="A2839" s="179"/>
    </row>
    <row r="2840" spans="1:1" s="180" customFormat="1" ht="12" hidden="1" customHeight="1">
      <c r="A2840" s="179"/>
    </row>
    <row r="2841" spans="1:1" s="180" customFormat="1" ht="12" hidden="1" customHeight="1">
      <c r="A2841" s="179"/>
    </row>
    <row r="2842" spans="1:1" s="180" customFormat="1" ht="12" hidden="1" customHeight="1">
      <c r="A2842" s="179"/>
    </row>
    <row r="2843" spans="1:1" s="180" customFormat="1" ht="12" hidden="1" customHeight="1">
      <c r="A2843" s="179"/>
    </row>
    <row r="2844" spans="1:1" s="180" customFormat="1" ht="12" hidden="1" customHeight="1">
      <c r="A2844" s="179"/>
    </row>
    <row r="2845" spans="1:1" s="180" customFormat="1" ht="12" hidden="1" customHeight="1">
      <c r="A2845" s="179"/>
    </row>
    <row r="2846" spans="1:1" s="180" customFormat="1" ht="12" hidden="1" customHeight="1">
      <c r="A2846" s="179"/>
    </row>
    <row r="2847" spans="1:1" s="180" customFormat="1" ht="12" hidden="1" customHeight="1">
      <c r="A2847" s="179"/>
    </row>
    <row r="2848" spans="1:1" s="180" customFormat="1" ht="12" hidden="1" customHeight="1">
      <c r="A2848" s="179"/>
    </row>
    <row r="2849" spans="1:1" s="180" customFormat="1" ht="12" hidden="1" customHeight="1">
      <c r="A2849" s="179"/>
    </row>
    <row r="2850" spans="1:1" s="180" customFormat="1" ht="12" hidden="1" customHeight="1">
      <c r="A2850" s="179"/>
    </row>
    <row r="2851" spans="1:1" s="180" customFormat="1" ht="12" hidden="1" customHeight="1">
      <c r="A2851" s="179"/>
    </row>
    <row r="2852" spans="1:1" s="180" customFormat="1" ht="12" hidden="1" customHeight="1">
      <c r="A2852" s="179"/>
    </row>
    <row r="2853" spans="1:1" s="180" customFormat="1" ht="12" hidden="1" customHeight="1">
      <c r="A2853" s="179"/>
    </row>
    <row r="2854" spans="1:1" s="180" customFormat="1" ht="12" hidden="1" customHeight="1">
      <c r="A2854" s="179"/>
    </row>
    <row r="2855" spans="1:1" s="180" customFormat="1" ht="12" hidden="1" customHeight="1">
      <c r="A2855" s="179"/>
    </row>
    <row r="2856" spans="1:1" s="180" customFormat="1" ht="12" hidden="1" customHeight="1">
      <c r="A2856" s="179"/>
    </row>
    <row r="2857" spans="1:1" s="180" customFormat="1" ht="12" hidden="1" customHeight="1">
      <c r="A2857" s="179"/>
    </row>
    <row r="2858" spans="1:1" s="180" customFormat="1" ht="12" hidden="1" customHeight="1">
      <c r="A2858" s="179"/>
    </row>
    <row r="2859" spans="1:1" s="180" customFormat="1" ht="12" hidden="1" customHeight="1">
      <c r="A2859" s="179"/>
    </row>
    <row r="2860" spans="1:1" s="180" customFormat="1" ht="12" hidden="1" customHeight="1">
      <c r="A2860" s="179"/>
    </row>
    <row r="2861" spans="1:1" s="180" customFormat="1" ht="12" hidden="1" customHeight="1">
      <c r="A2861" s="179"/>
    </row>
    <row r="2862" spans="1:1" s="180" customFormat="1" ht="12" hidden="1" customHeight="1">
      <c r="A2862" s="179"/>
    </row>
    <row r="2863" spans="1:1" s="180" customFormat="1" ht="12" hidden="1" customHeight="1">
      <c r="A2863" s="179"/>
    </row>
    <row r="2864" spans="1:1" s="180" customFormat="1" ht="12" hidden="1" customHeight="1">
      <c r="A2864" s="179"/>
    </row>
    <row r="2865" spans="1:1" s="180" customFormat="1" ht="12" hidden="1" customHeight="1">
      <c r="A2865" s="179"/>
    </row>
    <row r="2866" spans="1:1" s="180" customFormat="1" ht="12" hidden="1" customHeight="1">
      <c r="A2866" s="179"/>
    </row>
    <row r="2867" spans="1:1" s="180" customFormat="1" ht="12" hidden="1" customHeight="1">
      <c r="A2867" s="179"/>
    </row>
    <row r="2868" spans="1:1" s="180" customFormat="1" ht="12" hidden="1" customHeight="1">
      <c r="A2868" s="179"/>
    </row>
    <row r="2869" spans="1:1" s="180" customFormat="1" ht="12" hidden="1" customHeight="1">
      <c r="A2869" s="179"/>
    </row>
    <row r="2870" spans="1:1" s="180" customFormat="1" ht="12" hidden="1" customHeight="1">
      <c r="A2870" s="179"/>
    </row>
    <row r="2871" spans="1:1" s="180" customFormat="1" ht="12" hidden="1" customHeight="1">
      <c r="A2871" s="179"/>
    </row>
    <row r="2872" spans="1:1" s="180" customFormat="1" ht="12" hidden="1" customHeight="1">
      <c r="A2872" s="179"/>
    </row>
    <row r="2873" spans="1:1" s="180" customFormat="1" ht="12" hidden="1" customHeight="1">
      <c r="A2873" s="179"/>
    </row>
    <row r="2874" spans="1:1" s="180" customFormat="1" ht="12" hidden="1" customHeight="1">
      <c r="A2874" s="179"/>
    </row>
    <row r="2875" spans="1:1" s="180" customFormat="1" ht="12" hidden="1" customHeight="1">
      <c r="A2875" s="179"/>
    </row>
    <row r="2876" spans="1:1" s="180" customFormat="1" ht="12" hidden="1" customHeight="1">
      <c r="A2876" s="179"/>
    </row>
    <row r="2877" spans="1:1" s="180" customFormat="1" ht="12" hidden="1" customHeight="1">
      <c r="A2877" s="179"/>
    </row>
    <row r="2878" spans="1:1" s="180" customFormat="1" ht="12" hidden="1" customHeight="1">
      <c r="A2878" s="179"/>
    </row>
    <row r="2879" spans="1:1" s="180" customFormat="1" ht="12" hidden="1" customHeight="1">
      <c r="A2879" s="179"/>
    </row>
    <row r="2880" spans="1:1" s="180" customFormat="1" ht="12" hidden="1" customHeight="1">
      <c r="A2880" s="179"/>
    </row>
    <row r="2881" spans="1:1" s="180" customFormat="1" ht="12" hidden="1" customHeight="1">
      <c r="A2881" s="179"/>
    </row>
    <row r="2882" spans="1:1" s="180" customFormat="1" ht="12" hidden="1" customHeight="1">
      <c r="A2882" s="179"/>
    </row>
    <row r="2883" spans="1:1" s="180" customFormat="1" ht="12" hidden="1" customHeight="1">
      <c r="A2883" s="179"/>
    </row>
    <row r="2884" spans="1:1" s="180" customFormat="1" ht="12" hidden="1" customHeight="1">
      <c r="A2884" s="179"/>
    </row>
    <row r="2885" spans="1:1" s="180" customFormat="1" ht="12" hidden="1" customHeight="1">
      <c r="A2885" s="179"/>
    </row>
    <row r="2886" spans="1:1" s="180" customFormat="1" ht="12" hidden="1" customHeight="1">
      <c r="A2886" s="179"/>
    </row>
    <row r="2887" spans="1:1" s="180" customFormat="1" ht="12" hidden="1" customHeight="1">
      <c r="A2887" s="179"/>
    </row>
    <row r="2888" spans="1:1" s="180" customFormat="1" ht="12" hidden="1" customHeight="1">
      <c r="A2888" s="179"/>
    </row>
    <row r="2889" spans="1:1" s="180" customFormat="1" ht="12" hidden="1" customHeight="1">
      <c r="A2889" s="179"/>
    </row>
    <row r="2890" spans="1:1" s="180" customFormat="1" ht="12" hidden="1" customHeight="1">
      <c r="A2890" s="179"/>
    </row>
    <row r="2891" spans="1:1" s="180" customFormat="1" ht="12" hidden="1" customHeight="1">
      <c r="A2891" s="179"/>
    </row>
    <row r="2892" spans="1:1" s="180" customFormat="1" ht="12" hidden="1" customHeight="1">
      <c r="A2892" s="179"/>
    </row>
    <row r="2893" spans="1:1" s="180" customFormat="1" ht="12" hidden="1" customHeight="1">
      <c r="A2893" s="179"/>
    </row>
    <row r="2894" spans="1:1" s="180" customFormat="1" ht="12" hidden="1" customHeight="1">
      <c r="A2894" s="179"/>
    </row>
    <row r="2895" spans="1:1" s="180" customFormat="1" ht="12" hidden="1" customHeight="1">
      <c r="A2895" s="179"/>
    </row>
    <row r="2896" spans="1:1" s="180" customFormat="1" ht="12" hidden="1" customHeight="1">
      <c r="A2896" s="179"/>
    </row>
    <row r="2897" spans="1:1" s="180" customFormat="1" ht="12" hidden="1" customHeight="1">
      <c r="A2897" s="179"/>
    </row>
    <row r="2898" spans="1:1" s="180" customFormat="1" ht="12" hidden="1" customHeight="1">
      <c r="A2898" s="179"/>
    </row>
    <row r="2899" spans="1:1" s="180" customFormat="1" ht="12" hidden="1" customHeight="1">
      <c r="A2899" s="179"/>
    </row>
    <row r="2900" spans="1:1" s="180" customFormat="1" ht="12" hidden="1" customHeight="1">
      <c r="A2900" s="179"/>
    </row>
    <row r="2901" spans="1:1" s="180" customFormat="1" ht="12" hidden="1" customHeight="1">
      <c r="A2901" s="179"/>
    </row>
    <row r="2902" spans="1:1" s="180" customFormat="1" ht="12" hidden="1" customHeight="1">
      <c r="A2902" s="179"/>
    </row>
    <row r="2903" spans="1:1" s="180" customFormat="1" ht="12" hidden="1" customHeight="1">
      <c r="A2903" s="179"/>
    </row>
    <row r="2904" spans="1:1" s="180" customFormat="1" ht="12" hidden="1" customHeight="1">
      <c r="A2904" s="179"/>
    </row>
    <row r="2905" spans="1:1" s="180" customFormat="1" ht="12" hidden="1" customHeight="1">
      <c r="A2905" s="179"/>
    </row>
    <row r="2906" spans="1:1" s="180" customFormat="1" ht="12" hidden="1" customHeight="1">
      <c r="A2906" s="179"/>
    </row>
    <row r="2907" spans="1:1" s="180" customFormat="1" ht="12" hidden="1" customHeight="1">
      <c r="A2907" s="179"/>
    </row>
    <row r="2908" spans="1:1" s="180" customFormat="1" ht="12" hidden="1" customHeight="1">
      <c r="A2908" s="179"/>
    </row>
    <row r="2909" spans="1:1" s="180" customFormat="1" ht="12" hidden="1" customHeight="1">
      <c r="A2909" s="179"/>
    </row>
    <row r="2910" spans="1:1" s="180" customFormat="1" ht="12" hidden="1" customHeight="1">
      <c r="A2910" s="179"/>
    </row>
    <row r="2911" spans="1:1" s="180" customFormat="1" ht="12" hidden="1" customHeight="1">
      <c r="A2911" s="179"/>
    </row>
    <row r="2912" spans="1:1" s="180" customFormat="1" ht="12" hidden="1" customHeight="1">
      <c r="A2912" s="179"/>
    </row>
    <row r="2913" spans="1:1" s="180" customFormat="1" ht="12" hidden="1" customHeight="1">
      <c r="A2913" s="179"/>
    </row>
    <row r="2914" spans="1:1" s="180" customFormat="1" ht="12" hidden="1" customHeight="1">
      <c r="A2914" s="179"/>
    </row>
    <row r="2915" spans="1:1" s="180" customFormat="1" ht="12" hidden="1" customHeight="1">
      <c r="A2915" s="179"/>
    </row>
    <row r="2916" spans="1:1" s="180" customFormat="1" ht="12" hidden="1" customHeight="1">
      <c r="A2916" s="179"/>
    </row>
    <row r="2917" spans="1:1" s="180" customFormat="1" ht="12" hidden="1" customHeight="1">
      <c r="A2917" s="179"/>
    </row>
    <row r="2918" spans="1:1" s="180" customFormat="1" ht="12" hidden="1" customHeight="1">
      <c r="A2918" s="179"/>
    </row>
    <row r="2919" spans="1:1" s="180" customFormat="1" ht="12" hidden="1" customHeight="1">
      <c r="A2919" s="179"/>
    </row>
    <row r="2920" spans="1:1" s="180" customFormat="1" ht="12" hidden="1" customHeight="1">
      <c r="A2920" s="179"/>
    </row>
    <row r="2921" spans="1:1" s="180" customFormat="1" ht="12" hidden="1" customHeight="1">
      <c r="A2921" s="179"/>
    </row>
    <row r="2922" spans="1:1" s="180" customFormat="1" ht="12" hidden="1" customHeight="1">
      <c r="A2922" s="179"/>
    </row>
    <row r="2923" spans="1:1" s="180" customFormat="1" ht="12" hidden="1" customHeight="1">
      <c r="A2923" s="179"/>
    </row>
    <row r="2924" spans="1:1" s="180" customFormat="1" ht="12" hidden="1" customHeight="1">
      <c r="A2924" s="179"/>
    </row>
    <row r="2925" spans="1:1" s="180" customFormat="1" ht="12" hidden="1" customHeight="1">
      <c r="A2925" s="179"/>
    </row>
    <row r="2926" spans="1:1" s="180" customFormat="1" ht="12" hidden="1" customHeight="1">
      <c r="A2926" s="179"/>
    </row>
    <row r="2927" spans="1:1" s="180" customFormat="1" ht="12" hidden="1" customHeight="1">
      <c r="A2927" s="179"/>
    </row>
    <row r="2928" spans="1:1" s="180" customFormat="1" ht="12" hidden="1" customHeight="1">
      <c r="A2928" s="179"/>
    </row>
    <row r="2929" spans="1:1" s="180" customFormat="1" ht="12" hidden="1" customHeight="1">
      <c r="A2929" s="179"/>
    </row>
    <row r="2930" spans="1:1" s="180" customFormat="1" ht="12" hidden="1" customHeight="1">
      <c r="A2930" s="179"/>
    </row>
    <row r="2931" spans="1:1" s="180" customFormat="1" ht="12" hidden="1" customHeight="1">
      <c r="A2931" s="179"/>
    </row>
    <row r="2932" spans="1:1" s="180" customFormat="1" ht="12" hidden="1" customHeight="1">
      <c r="A2932" s="179"/>
    </row>
    <row r="2933" spans="1:1" s="180" customFormat="1" ht="12" hidden="1" customHeight="1">
      <c r="A2933" s="179"/>
    </row>
    <row r="2934" spans="1:1" s="180" customFormat="1" ht="12" hidden="1" customHeight="1">
      <c r="A2934" s="179"/>
    </row>
    <row r="2935" spans="1:1" s="180" customFormat="1" ht="12" hidden="1" customHeight="1">
      <c r="A2935" s="179"/>
    </row>
    <row r="2936" spans="1:1" s="180" customFormat="1" ht="12" hidden="1" customHeight="1">
      <c r="A2936" s="179"/>
    </row>
    <row r="2937" spans="1:1" s="180" customFormat="1" ht="12" hidden="1" customHeight="1">
      <c r="A2937" s="179"/>
    </row>
    <row r="2938" spans="1:1" s="180" customFormat="1" ht="12" hidden="1" customHeight="1">
      <c r="A2938" s="179"/>
    </row>
    <row r="2939" spans="1:1" s="180" customFormat="1" ht="12" hidden="1" customHeight="1">
      <c r="A2939" s="179"/>
    </row>
    <row r="2940" spans="1:1" s="180" customFormat="1" ht="12" hidden="1" customHeight="1">
      <c r="A2940" s="179"/>
    </row>
    <row r="2941" spans="1:1" s="180" customFormat="1" ht="12" hidden="1" customHeight="1">
      <c r="A2941" s="179"/>
    </row>
    <row r="2942" spans="1:1" s="180" customFormat="1" ht="12" hidden="1" customHeight="1">
      <c r="A2942" s="179"/>
    </row>
    <row r="2943" spans="1:1" s="180" customFormat="1" ht="12" hidden="1" customHeight="1">
      <c r="A2943" s="179"/>
    </row>
    <row r="2944" spans="1:1" s="180" customFormat="1" ht="12" hidden="1" customHeight="1">
      <c r="A2944" s="179"/>
    </row>
    <row r="2945" spans="1:1" s="180" customFormat="1" ht="12" hidden="1" customHeight="1">
      <c r="A2945" s="179"/>
    </row>
    <row r="2946" spans="1:1" s="180" customFormat="1" ht="12" hidden="1" customHeight="1">
      <c r="A2946" s="179"/>
    </row>
    <row r="2947" spans="1:1" s="180" customFormat="1" ht="12" hidden="1" customHeight="1">
      <c r="A2947" s="179"/>
    </row>
    <row r="2948" spans="1:1" s="180" customFormat="1" ht="12" hidden="1" customHeight="1">
      <c r="A2948" s="179"/>
    </row>
    <row r="2949" spans="1:1" s="180" customFormat="1" ht="12" hidden="1" customHeight="1">
      <c r="A2949" s="179"/>
    </row>
    <row r="2950" spans="1:1" s="180" customFormat="1" ht="12" hidden="1" customHeight="1">
      <c r="A2950" s="179"/>
    </row>
    <row r="2951" spans="1:1" s="180" customFormat="1" ht="12" hidden="1" customHeight="1">
      <c r="A2951" s="179"/>
    </row>
    <row r="2952" spans="1:1" s="180" customFormat="1" ht="12" hidden="1" customHeight="1">
      <c r="A2952" s="179"/>
    </row>
    <row r="2953" spans="1:1" s="180" customFormat="1" ht="12" hidden="1" customHeight="1">
      <c r="A2953" s="179"/>
    </row>
    <row r="2954" spans="1:1" s="180" customFormat="1" ht="12" hidden="1" customHeight="1">
      <c r="A2954" s="179"/>
    </row>
    <row r="2955" spans="1:1" s="180" customFormat="1" ht="12" hidden="1" customHeight="1">
      <c r="A2955" s="179"/>
    </row>
    <row r="2956" spans="1:1" s="180" customFormat="1" ht="12" hidden="1" customHeight="1">
      <c r="A2956" s="179"/>
    </row>
    <row r="2957" spans="1:1" s="180" customFormat="1" ht="12" hidden="1" customHeight="1">
      <c r="A2957" s="179"/>
    </row>
    <row r="2958" spans="1:1" s="180" customFormat="1" ht="12" hidden="1" customHeight="1">
      <c r="A2958" s="179"/>
    </row>
    <row r="2959" spans="1:1" s="180" customFormat="1" ht="12" hidden="1" customHeight="1">
      <c r="A2959" s="179"/>
    </row>
    <row r="2960" spans="1:1" s="180" customFormat="1" ht="12" hidden="1" customHeight="1">
      <c r="A2960" s="179"/>
    </row>
    <row r="2961" spans="1:1" s="180" customFormat="1" ht="12" hidden="1" customHeight="1">
      <c r="A2961" s="179"/>
    </row>
    <row r="2962" spans="1:1" s="180" customFormat="1" ht="12" hidden="1" customHeight="1">
      <c r="A2962" s="179"/>
    </row>
    <row r="2963" spans="1:1" s="180" customFormat="1" ht="12" hidden="1" customHeight="1">
      <c r="A2963" s="179"/>
    </row>
    <row r="2964" spans="1:1" s="180" customFormat="1" ht="12" hidden="1" customHeight="1">
      <c r="A2964" s="179"/>
    </row>
    <row r="2965" spans="1:1" s="180" customFormat="1" ht="12" hidden="1" customHeight="1">
      <c r="A2965" s="179"/>
    </row>
    <row r="2966" spans="1:1" s="180" customFormat="1" ht="12" hidden="1" customHeight="1">
      <c r="A2966" s="179"/>
    </row>
    <row r="2967" spans="1:1" s="180" customFormat="1" ht="12" hidden="1" customHeight="1">
      <c r="A2967" s="179"/>
    </row>
    <row r="2968" spans="1:1" s="180" customFormat="1" ht="12" hidden="1" customHeight="1">
      <c r="A2968" s="179"/>
    </row>
    <row r="2969" spans="1:1" s="180" customFormat="1" ht="12" hidden="1" customHeight="1">
      <c r="A2969" s="179"/>
    </row>
    <row r="2970" spans="1:1" s="180" customFormat="1" ht="12" hidden="1" customHeight="1">
      <c r="A2970" s="179"/>
    </row>
    <row r="2971" spans="1:1" s="180" customFormat="1" ht="12" hidden="1" customHeight="1">
      <c r="A2971" s="179"/>
    </row>
    <row r="2972" spans="1:1" s="180" customFormat="1" ht="12" hidden="1" customHeight="1">
      <c r="A2972" s="179"/>
    </row>
    <row r="2973" spans="1:1" s="180" customFormat="1" ht="12" hidden="1" customHeight="1">
      <c r="A2973" s="179"/>
    </row>
    <row r="2974" spans="1:1" s="180" customFormat="1" ht="12" hidden="1" customHeight="1">
      <c r="A2974" s="179"/>
    </row>
    <row r="2975" spans="1:1" s="180" customFormat="1" ht="12" hidden="1" customHeight="1">
      <c r="A2975" s="179"/>
    </row>
    <row r="2976" spans="1:1" s="180" customFormat="1" ht="12" hidden="1" customHeight="1">
      <c r="A2976" s="179"/>
    </row>
    <row r="2977" spans="1:1" s="180" customFormat="1" ht="12" hidden="1" customHeight="1">
      <c r="A2977" s="179"/>
    </row>
    <row r="2978" spans="1:1" s="180" customFormat="1" ht="12" hidden="1" customHeight="1">
      <c r="A2978" s="179"/>
    </row>
    <row r="2979" spans="1:1" s="180" customFormat="1" ht="12" hidden="1" customHeight="1">
      <c r="A2979" s="179"/>
    </row>
    <row r="2980" spans="1:1" s="180" customFormat="1" ht="12" hidden="1" customHeight="1">
      <c r="A2980" s="179"/>
    </row>
    <row r="2981" spans="1:1" s="180" customFormat="1" ht="12" hidden="1" customHeight="1">
      <c r="A2981" s="179"/>
    </row>
    <row r="2982" spans="1:1" s="180" customFormat="1" ht="12" hidden="1" customHeight="1">
      <c r="A2982" s="179"/>
    </row>
    <row r="2983" spans="1:1" s="180" customFormat="1" ht="12" hidden="1" customHeight="1">
      <c r="A2983" s="179"/>
    </row>
    <row r="2984" spans="1:1" s="180" customFormat="1" ht="12" hidden="1" customHeight="1">
      <c r="A2984" s="179"/>
    </row>
    <row r="2985" spans="1:1" s="180" customFormat="1" ht="12" hidden="1" customHeight="1">
      <c r="A2985" s="179"/>
    </row>
    <row r="2986" spans="1:1" s="180" customFormat="1" ht="12" hidden="1" customHeight="1">
      <c r="A2986" s="179"/>
    </row>
    <row r="2987" spans="1:1" s="180" customFormat="1" ht="12" hidden="1" customHeight="1">
      <c r="A2987" s="179"/>
    </row>
    <row r="2988" spans="1:1" s="180" customFormat="1" ht="12" hidden="1" customHeight="1">
      <c r="A2988" s="179"/>
    </row>
    <row r="2989" spans="1:1" s="180" customFormat="1" ht="12" hidden="1" customHeight="1">
      <c r="A2989" s="179"/>
    </row>
    <row r="2990" spans="1:1" s="180" customFormat="1" ht="12" hidden="1" customHeight="1">
      <c r="A2990" s="179"/>
    </row>
    <row r="2991" spans="1:1" s="180" customFormat="1" ht="12" hidden="1" customHeight="1">
      <c r="A2991" s="179"/>
    </row>
    <row r="2992" spans="1:1" s="180" customFormat="1" ht="12" hidden="1" customHeight="1">
      <c r="A2992" s="179"/>
    </row>
    <row r="2993" spans="1:1" s="180" customFormat="1" ht="12" hidden="1" customHeight="1">
      <c r="A2993" s="179"/>
    </row>
    <row r="2994" spans="1:1" s="180" customFormat="1" ht="12" hidden="1" customHeight="1">
      <c r="A2994" s="179"/>
    </row>
    <row r="2995" spans="1:1" s="180" customFormat="1" ht="12" hidden="1" customHeight="1">
      <c r="A2995" s="179"/>
    </row>
    <row r="2996" spans="1:1" s="180" customFormat="1" ht="12" hidden="1" customHeight="1">
      <c r="A2996" s="179"/>
    </row>
    <row r="2997" spans="1:1" s="180" customFormat="1" ht="12" hidden="1" customHeight="1">
      <c r="A2997" s="179"/>
    </row>
    <row r="2998" spans="1:1" s="180" customFormat="1" ht="12" hidden="1" customHeight="1">
      <c r="A2998" s="179"/>
    </row>
    <row r="2999" spans="1:1" s="180" customFormat="1" ht="12" hidden="1" customHeight="1">
      <c r="A2999" s="179"/>
    </row>
    <row r="3000" spans="1:1" s="180" customFormat="1" ht="12" hidden="1" customHeight="1">
      <c r="A3000" s="179"/>
    </row>
    <row r="3001" spans="1:1" s="180" customFormat="1" ht="12" hidden="1" customHeight="1">
      <c r="A3001" s="179"/>
    </row>
    <row r="3002" spans="1:1" s="180" customFormat="1" ht="12" hidden="1" customHeight="1">
      <c r="A3002" s="179"/>
    </row>
    <row r="3003" spans="1:1" s="180" customFormat="1" ht="12" hidden="1" customHeight="1">
      <c r="A3003" s="179"/>
    </row>
    <row r="3004" spans="1:1" s="180" customFormat="1" ht="12" hidden="1" customHeight="1">
      <c r="A3004" s="179"/>
    </row>
    <row r="3005" spans="1:1" s="180" customFormat="1" ht="12" hidden="1" customHeight="1">
      <c r="A3005" s="179"/>
    </row>
    <row r="3006" spans="1:1" s="180" customFormat="1" ht="12" hidden="1" customHeight="1">
      <c r="A3006" s="179"/>
    </row>
    <row r="3007" spans="1:1" s="180" customFormat="1" ht="12" hidden="1" customHeight="1">
      <c r="A3007" s="179"/>
    </row>
    <row r="3008" spans="1:1" s="180" customFormat="1" ht="12" hidden="1" customHeight="1">
      <c r="A3008" s="179"/>
    </row>
    <row r="3009" spans="1:1" s="180" customFormat="1" ht="12" hidden="1" customHeight="1">
      <c r="A3009" s="179"/>
    </row>
    <row r="3010" spans="1:1" s="180" customFormat="1" ht="12" hidden="1" customHeight="1">
      <c r="A3010" s="179"/>
    </row>
    <row r="3011" spans="1:1" s="180" customFormat="1" ht="12" hidden="1" customHeight="1">
      <c r="A3011" s="179"/>
    </row>
    <row r="3012" spans="1:1" s="180" customFormat="1" ht="12" hidden="1" customHeight="1">
      <c r="A3012" s="179"/>
    </row>
    <row r="3013" spans="1:1" s="180" customFormat="1" ht="12" hidden="1" customHeight="1">
      <c r="A3013" s="179"/>
    </row>
    <row r="3014" spans="1:1" s="180" customFormat="1" ht="12" hidden="1" customHeight="1">
      <c r="A3014" s="179"/>
    </row>
    <row r="3015" spans="1:1" s="180" customFormat="1" ht="12" hidden="1" customHeight="1">
      <c r="A3015" s="179"/>
    </row>
    <row r="3016" spans="1:1" s="180" customFormat="1" ht="12" hidden="1" customHeight="1">
      <c r="A3016" s="179"/>
    </row>
    <row r="3017" spans="1:1" s="180" customFormat="1" ht="12" hidden="1" customHeight="1">
      <c r="A3017" s="179"/>
    </row>
    <row r="3018" spans="1:1" s="180" customFormat="1" ht="12" hidden="1" customHeight="1">
      <c r="A3018" s="179"/>
    </row>
    <row r="3019" spans="1:1" s="180" customFormat="1" ht="12" hidden="1" customHeight="1">
      <c r="A3019" s="179"/>
    </row>
    <row r="3020" spans="1:1" s="180" customFormat="1" ht="12" hidden="1" customHeight="1">
      <c r="A3020" s="179"/>
    </row>
    <row r="3021" spans="1:1" s="180" customFormat="1" ht="12" hidden="1" customHeight="1">
      <c r="A3021" s="179"/>
    </row>
    <row r="3022" spans="1:1" s="180" customFormat="1" ht="12" hidden="1" customHeight="1">
      <c r="A3022" s="179"/>
    </row>
    <row r="3023" spans="1:1" s="180" customFormat="1" ht="12" hidden="1" customHeight="1">
      <c r="A3023" s="179"/>
    </row>
    <row r="3024" spans="1:1" s="180" customFormat="1" ht="12" hidden="1" customHeight="1">
      <c r="A3024" s="179"/>
    </row>
    <row r="3025" spans="1:1" s="180" customFormat="1" ht="12" hidden="1" customHeight="1">
      <c r="A3025" s="179"/>
    </row>
    <row r="3026" spans="1:1" s="180" customFormat="1" ht="12" hidden="1" customHeight="1">
      <c r="A3026" s="179"/>
    </row>
    <row r="3027" spans="1:1" s="180" customFormat="1" ht="12" hidden="1" customHeight="1">
      <c r="A3027" s="179"/>
    </row>
    <row r="3028" spans="1:1" s="180" customFormat="1" ht="12" hidden="1" customHeight="1">
      <c r="A3028" s="179"/>
    </row>
    <row r="3029" spans="1:1" s="180" customFormat="1" ht="12" hidden="1" customHeight="1">
      <c r="A3029" s="179"/>
    </row>
    <row r="3030" spans="1:1" s="180" customFormat="1" ht="12" hidden="1" customHeight="1">
      <c r="A3030" s="179"/>
    </row>
    <row r="3031" spans="1:1" s="180" customFormat="1" ht="12" hidden="1" customHeight="1">
      <c r="A3031" s="179"/>
    </row>
    <row r="3032" spans="1:1" s="180" customFormat="1" ht="12" hidden="1" customHeight="1">
      <c r="A3032" s="179"/>
    </row>
    <row r="3033" spans="1:1" s="180" customFormat="1" ht="12" hidden="1" customHeight="1">
      <c r="A3033" s="179"/>
    </row>
    <row r="3034" spans="1:1" s="180" customFormat="1" ht="12" hidden="1" customHeight="1">
      <c r="A3034" s="179"/>
    </row>
    <row r="3035" spans="1:1" s="180" customFormat="1" ht="12" hidden="1" customHeight="1">
      <c r="A3035" s="179"/>
    </row>
    <row r="3036" spans="1:1" s="180" customFormat="1" ht="12" hidden="1" customHeight="1">
      <c r="A3036" s="179"/>
    </row>
    <row r="3037" spans="1:1" s="180" customFormat="1" ht="12" hidden="1" customHeight="1">
      <c r="A3037" s="179"/>
    </row>
    <row r="3038" spans="1:1" s="180" customFormat="1" ht="12" hidden="1" customHeight="1">
      <c r="A3038" s="179"/>
    </row>
    <row r="3039" spans="1:1" s="180" customFormat="1" ht="12" hidden="1" customHeight="1">
      <c r="A3039" s="179"/>
    </row>
    <row r="3040" spans="1:1" s="180" customFormat="1" ht="12" hidden="1" customHeight="1">
      <c r="A3040" s="179"/>
    </row>
    <row r="3041" spans="1:1" s="180" customFormat="1" ht="12" hidden="1" customHeight="1">
      <c r="A3041" s="179"/>
    </row>
    <row r="3042" spans="1:1" s="180" customFormat="1" ht="12" hidden="1" customHeight="1">
      <c r="A3042" s="179"/>
    </row>
    <row r="3043" spans="1:1" s="180" customFormat="1" ht="12" hidden="1" customHeight="1">
      <c r="A3043" s="179"/>
    </row>
    <row r="3044" spans="1:1" s="180" customFormat="1" ht="12" hidden="1" customHeight="1">
      <c r="A3044" s="179"/>
    </row>
    <row r="3045" spans="1:1" s="180" customFormat="1" ht="12" hidden="1" customHeight="1">
      <c r="A3045" s="179"/>
    </row>
    <row r="3046" spans="1:1" s="180" customFormat="1" ht="12" hidden="1" customHeight="1">
      <c r="A3046" s="179"/>
    </row>
    <row r="3047" spans="1:1" s="180" customFormat="1" ht="12" hidden="1" customHeight="1">
      <c r="A3047" s="179"/>
    </row>
    <row r="3048" spans="1:1" s="180" customFormat="1" ht="12" hidden="1" customHeight="1">
      <c r="A3048" s="179"/>
    </row>
    <row r="3049" spans="1:1" s="180" customFormat="1" ht="12" hidden="1" customHeight="1">
      <c r="A3049" s="179"/>
    </row>
    <row r="3050" spans="1:1" s="180" customFormat="1" ht="12" hidden="1" customHeight="1">
      <c r="A3050" s="179"/>
    </row>
    <row r="3051" spans="1:1" s="180" customFormat="1" ht="12" hidden="1" customHeight="1">
      <c r="A3051" s="179"/>
    </row>
    <row r="3052" spans="1:1" s="180" customFormat="1" ht="12" hidden="1" customHeight="1">
      <c r="A3052" s="179"/>
    </row>
    <row r="3053" spans="1:1" s="180" customFormat="1" ht="12" hidden="1" customHeight="1">
      <c r="A3053" s="179"/>
    </row>
    <row r="3054" spans="1:1" s="180" customFormat="1" ht="12" hidden="1" customHeight="1">
      <c r="A3054" s="179"/>
    </row>
    <row r="3055" spans="1:1" s="180" customFormat="1" ht="12" hidden="1" customHeight="1">
      <c r="A3055" s="179"/>
    </row>
    <row r="3056" spans="1:1" s="180" customFormat="1" ht="12" hidden="1" customHeight="1">
      <c r="A3056" s="179"/>
    </row>
    <row r="3057" spans="1:1" s="180" customFormat="1" ht="12" hidden="1" customHeight="1">
      <c r="A3057" s="179"/>
    </row>
    <row r="3058" spans="1:1" s="180" customFormat="1" ht="12" hidden="1" customHeight="1">
      <c r="A3058" s="179"/>
    </row>
    <row r="3059" spans="1:1" s="180" customFormat="1" ht="12" hidden="1" customHeight="1">
      <c r="A3059" s="179"/>
    </row>
    <row r="3060" spans="1:1" s="180" customFormat="1" ht="12" hidden="1" customHeight="1">
      <c r="A3060" s="179"/>
    </row>
    <row r="3061" spans="1:1" s="180" customFormat="1" ht="12" hidden="1" customHeight="1">
      <c r="A3061" s="179"/>
    </row>
    <row r="3062" spans="1:1" s="180" customFormat="1" ht="12" hidden="1" customHeight="1">
      <c r="A3062" s="179"/>
    </row>
    <row r="3063" spans="1:1" s="180" customFormat="1" ht="12" hidden="1" customHeight="1">
      <c r="A3063" s="179"/>
    </row>
    <row r="3064" spans="1:1" s="180" customFormat="1" ht="12" hidden="1" customHeight="1">
      <c r="A3064" s="179"/>
    </row>
    <row r="3065" spans="1:1" s="180" customFormat="1" ht="12" hidden="1" customHeight="1">
      <c r="A3065" s="179"/>
    </row>
    <row r="3066" spans="1:1" s="180" customFormat="1" ht="12" hidden="1" customHeight="1">
      <c r="A3066" s="179"/>
    </row>
    <row r="3067" spans="1:1" s="180" customFormat="1" ht="12" hidden="1" customHeight="1">
      <c r="A3067" s="179"/>
    </row>
    <row r="3068" spans="1:1" s="180" customFormat="1" ht="12" hidden="1" customHeight="1">
      <c r="A3068" s="179"/>
    </row>
    <row r="3069" spans="1:1" s="180" customFormat="1" ht="12" hidden="1" customHeight="1">
      <c r="A3069" s="179"/>
    </row>
    <row r="3070" spans="1:1" s="180" customFormat="1" ht="12" hidden="1" customHeight="1">
      <c r="A3070" s="179"/>
    </row>
    <row r="3071" spans="1:1" s="180" customFormat="1" ht="12" hidden="1" customHeight="1">
      <c r="A3071" s="179"/>
    </row>
    <row r="3072" spans="1:1" s="180" customFormat="1" ht="12" hidden="1" customHeight="1">
      <c r="A3072" s="179"/>
    </row>
    <row r="3073" spans="1:1" s="180" customFormat="1" ht="12" hidden="1" customHeight="1">
      <c r="A3073" s="179"/>
    </row>
    <row r="3074" spans="1:1" s="180" customFormat="1" ht="12" hidden="1" customHeight="1">
      <c r="A3074" s="179"/>
    </row>
    <row r="3075" spans="1:1" s="180" customFormat="1" ht="12" hidden="1" customHeight="1">
      <c r="A3075" s="179"/>
    </row>
    <row r="3076" spans="1:1" s="180" customFormat="1" ht="12" hidden="1" customHeight="1">
      <c r="A3076" s="179"/>
    </row>
    <row r="3077" spans="1:1" s="180" customFormat="1" ht="12" hidden="1" customHeight="1">
      <c r="A3077" s="179"/>
    </row>
    <row r="3078" spans="1:1" s="180" customFormat="1" ht="12" hidden="1" customHeight="1">
      <c r="A3078" s="179"/>
    </row>
    <row r="3079" spans="1:1" s="180" customFormat="1" ht="12" hidden="1" customHeight="1">
      <c r="A3079" s="179"/>
    </row>
    <row r="3080" spans="1:1" s="180" customFormat="1" ht="12" hidden="1" customHeight="1">
      <c r="A3080" s="179"/>
    </row>
    <row r="3081" spans="1:1" s="180" customFormat="1" ht="12" hidden="1" customHeight="1">
      <c r="A3081" s="179"/>
    </row>
    <row r="3082" spans="1:1" s="180" customFormat="1" ht="12" hidden="1" customHeight="1">
      <c r="A3082" s="179"/>
    </row>
    <row r="3083" spans="1:1" s="180" customFormat="1" ht="12" hidden="1" customHeight="1">
      <c r="A3083" s="179"/>
    </row>
    <row r="3084" spans="1:1" s="180" customFormat="1" ht="12" hidden="1" customHeight="1">
      <c r="A3084" s="179"/>
    </row>
    <row r="3085" spans="1:1" s="180" customFormat="1" ht="12" hidden="1" customHeight="1">
      <c r="A3085" s="179"/>
    </row>
    <row r="3086" spans="1:1" s="180" customFormat="1" ht="12" hidden="1" customHeight="1">
      <c r="A3086" s="179"/>
    </row>
    <row r="3087" spans="1:1" s="180" customFormat="1" ht="12" hidden="1" customHeight="1">
      <c r="A3087" s="179"/>
    </row>
    <row r="3088" spans="1:1" s="180" customFormat="1" ht="12" hidden="1" customHeight="1">
      <c r="A3088" s="179"/>
    </row>
    <row r="3089" spans="1:1" s="180" customFormat="1" ht="12" hidden="1" customHeight="1">
      <c r="A3089" s="179"/>
    </row>
    <row r="3090" spans="1:1" s="180" customFormat="1" ht="12" hidden="1" customHeight="1">
      <c r="A3090" s="179"/>
    </row>
    <row r="3091" spans="1:1" s="180" customFormat="1" ht="12" hidden="1" customHeight="1">
      <c r="A3091" s="179"/>
    </row>
    <row r="3092" spans="1:1" s="180" customFormat="1" ht="12" hidden="1" customHeight="1">
      <c r="A3092" s="179"/>
    </row>
    <row r="3093" spans="1:1" s="180" customFormat="1" ht="12" hidden="1" customHeight="1">
      <c r="A3093" s="179"/>
    </row>
    <row r="3094" spans="1:1" s="180" customFormat="1" ht="12" hidden="1" customHeight="1">
      <c r="A3094" s="179"/>
    </row>
    <row r="3095" spans="1:1" s="180" customFormat="1" ht="12" hidden="1" customHeight="1">
      <c r="A3095" s="179"/>
    </row>
    <row r="3096" spans="1:1" s="180" customFormat="1" ht="12" hidden="1" customHeight="1">
      <c r="A3096" s="179"/>
    </row>
    <row r="3097" spans="1:1" s="180" customFormat="1" ht="12" hidden="1" customHeight="1">
      <c r="A3097" s="179"/>
    </row>
    <row r="3098" spans="1:1" s="180" customFormat="1" ht="12" hidden="1" customHeight="1">
      <c r="A3098" s="179"/>
    </row>
    <row r="3099" spans="1:1" s="180" customFormat="1" ht="12" hidden="1" customHeight="1">
      <c r="A3099" s="179"/>
    </row>
    <row r="3100" spans="1:1" s="180" customFormat="1" ht="12" hidden="1" customHeight="1">
      <c r="A3100" s="179"/>
    </row>
    <row r="3101" spans="1:1" s="180" customFormat="1" ht="12" hidden="1" customHeight="1">
      <c r="A3101" s="179"/>
    </row>
    <row r="3102" spans="1:1" s="180" customFormat="1" ht="12" hidden="1" customHeight="1">
      <c r="A3102" s="179"/>
    </row>
    <row r="3103" spans="1:1" s="180" customFormat="1" ht="12" hidden="1" customHeight="1">
      <c r="A3103" s="179"/>
    </row>
    <row r="3104" spans="1:1" s="180" customFormat="1" ht="12" hidden="1" customHeight="1">
      <c r="A3104" s="179"/>
    </row>
    <row r="3105" spans="1:1" s="180" customFormat="1" ht="12" hidden="1" customHeight="1">
      <c r="A3105" s="179"/>
    </row>
    <row r="3106" spans="1:1" s="180" customFormat="1" ht="12" hidden="1" customHeight="1">
      <c r="A3106" s="179"/>
    </row>
    <row r="3107" spans="1:1" s="180" customFormat="1" ht="12" hidden="1" customHeight="1">
      <c r="A3107" s="179"/>
    </row>
    <row r="3108" spans="1:1" s="180" customFormat="1" ht="12" hidden="1" customHeight="1">
      <c r="A3108" s="179"/>
    </row>
    <row r="3109" spans="1:1" s="180" customFormat="1" ht="12" hidden="1" customHeight="1">
      <c r="A3109" s="179"/>
    </row>
    <row r="3110" spans="1:1" s="180" customFormat="1" ht="12" hidden="1" customHeight="1">
      <c r="A3110" s="179"/>
    </row>
    <row r="3111" spans="1:1" s="180" customFormat="1" ht="12" hidden="1" customHeight="1">
      <c r="A3111" s="179"/>
    </row>
    <row r="3112" spans="1:1" s="180" customFormat="1" ht="12" hidden="1" customHeight="1">
      <c r="A3112" s="179"/>
    </row>
    <row r="3113" spans="1:1" s="180" customFormat="1" ht="12" hidden="1" customHeight="1">
      <c r="A3113" s="179"/>
    </row>
    <row r="3114" spans="1:1" s="180" customFormat="1" ht="12" hidden="1" customHeight="1">
      <c r="A3114" s="179"/>
    </row>
    <row r="3115" spans="1:1" s="180" customFormat="1" ht="12" hidden="1" customHeight="1">
      <c r="A3115" s="179"/>
    </row>
    <row r="3116" spans="1:1" s="180" customFormat="1" ht="12" hidden="1" customHeight="1">
      <c r="A3116" s="179"/>
    </row>
    <row r="3117" spans="1:1" s="180" customFormat="1" ht="12" hidden="1" customHeight="1">
      <c r="A3117" s="179"/>
    </row>
    <row r="3118" spans="1:1" s="180" customFormat="1" ht="12" hidden="1" customHeight="1">
      <c r="A3118" s="179"/>
    </row>
    <row r="3119" spans="1:1" s="180" customFormat="1" ht="12" hidden="1" customHeight="1">
      <c r="A3119" s="179"/>
    </row>
    <row r="3120" spans="1:1" s="180" customFormat="1" ht="12" hidden="1" customHeight="1">
      <c r="A3120" s="179"/>
    </row>
    <row r="3121" spans="1:1" s="180" customFormat="1" ht="12" hidden="1" customHeight="1">
      <c r="A3121" s="179"/>
    </row>
    <row r="3122" spans="1:1" s="180" customFormat="1" ht="12" hidden="1" customHeight="1">
      <c r="A3122" s="179"/>
    </row>
    <row r="3123" spans="1:1" s="180" customFormat="1" ht="12" hidden="1" customHeight="1">
      <c r="A3123" s="179"/>
    </row>
    <row r="3124" spans="1:1" s="180" customFormat="1" ht="12" hidden="1" customHeight="1">
      <c r="A3124" s="179"/>
    </row>
    <row r="3125" spans="1:1" s="180" customFormat="1" ht="12" hidden="1" customHeight="1">
      <c r="A3125" s="179"/>
    </row>
    <row r="3126" spans="1:1" s="180" customFormat="1" ht="12" hidden="1" customHeight="1">
      <c r="A3126" s="179"/>
    </row>
    <row r="3127" spans="1:1" s="180" customFormat="1" ht="12" hidden="1" customHeight="1">
      <c r="A3127" s="179"/>
    </row>
    <row r="3128" spans="1:1" s="180" customFormat="1" ht="12" hidden="1" customHeight="1">
      <c r="A3128" s="179"/>
    </row>
    <row r="3129" spans="1:1" s="180" customFormat="1" ht="12" hidden="1" customHeight="1">
      <c r="A3129" s="179"/>
    </row>
    <row r="3130" spans="1:1" s="180" customFormat="1" ht="12" hidden="1" customHeight="1">
      <c r="A3130" s="179"/>
    </row>
    <row r="3131" spans="1:1" s="180" customFormat="1" ht="12" hidden="1" customHeight="1">
      <c r="A3131" s="179"/>
    </row>
    <row r="3132" spans="1:1" s="180" customFormat="1" ht="12" hidden="1" customHeight="1">
      <c r="A3132" s="179"/>
    </row>
    <row r="3133" spans="1:1" s="180" customFormat="1" ht="12" hidden="1" customHeight="1">
      <c r="A3133" s="179"/>
    </row>
    <row r="3134" spans="1:1" s="180" customFormat="1" ht="12" hidden="1" customHeight="1">
      <c r="A3134" s="179"/>
    </row>
    <row r="3135" spans="1:1" s="180" customFormat="1" ht="12" hidden="1" customHeight="1">
      <c r="A3135" s="179"/>
    </row>
    <row r="3136" spans="1:1" s="180" customFormat="1" ht="12" hidden="1" customHeight="1">
      <c r="A3136" s="179"/>
    </row>
    <row r="3137" spans="1:1" s="180" customFormat="1" ht="12" hidden="1" customHeight="1">
      <c r="A3137" s="179"/>
    </row>
    <row r="3138" spans="1:1" s="180" customFormat="1" ht="12" hidden="1" customHeight="1">
      <c r="A3138" s="179"/>
    </row>
    <row r="3139" spans="1:1" s="180" customFormat="1" ht="12" hidden="1" customHeight="1">
      <c r="A3139" s="179"/>
    </row>
    <row r="3140" spans="1:1" s="180" customFormat="1" ht="12" hidden="1" customHeight="1">
      <c r="A3140" s="179"/>
    </row>
    <row r="3141" spans="1:1" s="180" customFormat="1" ht="12" hidden="1" customHeight="1">
      <c r="A3141" s="179"/>
    </row>
    <row r="3142" spans="1:1" s="180" customFormat="1" ht="12" hidden="1" customHeight="1">
      <c r="A3142" s="179"/>
    </row>
    <row r="3143" spans="1:1" s="180" customFormat="1" ht="12" hidden="1" customHeight="1">
      <c r="A3143" s="179"/>
    </row>
    <row r="3144" spans="1:1" s="180" customFormat="1" ht="12" hidden="1" customHeight="1">
      <c r="A3144" s="179"/>
    </row>
    <row r="3145" spans="1:1" s="180" customFormat="1" ht="12" hidden="1" customHeight="1">
      <c r="A3145" s="179"/>
    </row>
    <row r="3146" spans="1:1" s="180" customFormat="1" ht="12" hidden="1" customHeight="1">
      <c r="A3146" s="179"/>
    </row>
    <row r="3147" spans="1:1" s="180" customFormat="1" ht="12" hidden="1" customHeight="1">
      <c r="A3147" s="179"/>
    </row>
    <row r="3148" spans="1:1" s="180" customFormat="1" ht="12" hidden="1" customHeight="1">
      <c r="A3148" s="179"/>
    </row>
    <row r="3149" spans="1:1" s="180" customFormat="1" ht="12" hidden="1" customHeight="1">
      <c r="A3149" s="179"/>
    </row>
    <row r="3150" spans="1:1" s="180" customFormat="1" ht="12" hidden="1" customHeight="1">
      <c r="A3150" s="179"/>
    </row>
    <row r="3151" spans="1:1" s="180" customFormat="1" ht="12" hidden="1" customHeight="1">
      <c r="A3151" s="179"/>
    </row>
    <row r="3152" spans="1:1" s="180" customFormat="1" ht="12" hidden="1" customHeight="1">
      <c r="A3152" s="179"/>
    </row>
    <row r="3153" spans="1:1" s="180" customFormat="1" ht="12" hidden="1" customHeight="1">
      <c r="A3153" s="179"/>
    </row>
    <row r="3154" spans="1:1" s="180" customFormat="1" ht="12" hidden="1" customHeight="1">
      <c r="A3154" s="179"/>
    </row>
    <row r="3155" spans="1:1" s="180" customFormat="1" ht="12" hidden="1" customHeight="1">
      <c r="A3155" s="179"/>
    </row>
    <row r="3156" spans="1:1" s="180" customFormat="1" ht="12" hidden="1" customHeight="1">
      <c r="A3156" s="179"/>
    </row>
    <row r="3157" spans="1:1" s="180" customFormat="1" ht="12" hidden="1" customHeight="1">
      <c r="A3157" s="179"/>
    </row>
    <row r="3158" spans="1:1" s="180" customFormat="1" ht="12" hidden="1" customHeight="1">
      <c r="A3158" s="179"/>
    </row>
    <row r="3159" spans="1:1" s="180" customFormat="1" ht="12" hidden="1" customHeight="1">
      <c r="A3159" s="179"/>
    </row>
    <row r="3160" spans="1:1" s="180" customFormat="1" ht="12" hidden="1" customHeight="1">
      <c r="A3160" s="179"/>
    </row>
    <row r="3161" spans="1:1" s="180" customFormat="1" ht="12" hidden="1" customHeight="1">
      <c r="A3161" s="179"/>
    </row>
    <row r="3162" spans="1:1" s="180" customFormat="1" ht="12" hidden="1" customHeight="1">
      <c r="A3162" s="179"/>
    </row>
    <row r="3163" spans="1:1" s="180" customFormat="1" ht="12" hidden="1" customHeight="1">
      <c r="A3163" s="179"/>
    </row>
    <row r="3164" spans="1:1" s="180" customFormat="1" ht="12" hidden="1" customHeight="1">
      <c r="A3164" s="179"/>
    </row>
    <row r="3165" spans="1:1" s="180" customFormat="1" ht="12" hidden="1" customHeight="1">
      <c r="A3165" s="179"/>
    </row>
    <row r="3166" spans="1:1" s="180" customFormat="1" ht="12" hidden="1" customHeight="1">
      <c r="A3166" s="179"/>
    </row>
    <row r="3167" spans="1:1" s="180" customFormat="1" ht="12" hidden="1" customHeight="1">
      <c r="A3167" s="179"/>
    </row>
    <row r="3168" spans="1:1" s="180" customFormat="1" ht="12" hidden="1" customHeight="1">
      <c r="A3168" s="179"/>
    </row>
    <row r="3169" spans="1:1" s="180" customFormat="1" ht="12" hidden="1" customHeight="1">
      <c r="A3169" s="179"/>
    </row>
    <row r="3170" spans="1:1" s="180" customFormat="1" ht="12" hidden="1" customHeight="1">
      <c r="A3170" s="179"/>
    </row>
    <row r="3171" spans="1:1" s="180" customFormat="1" ht="12" hidden="1" customHeight="1">
      <c r="A3171" s="179"/>
    </row>
    <row r="3172" spans="1:1" s="180" customFormat="1" ht="12" hidden="1" customHeight="1">
      <c r="A3172" s="179"/>
    </row>
    <row r="3173" spans="1:1" s="180" customFormat="1" ht="12" hidden="1" customHeight="1">
      <c r="A3173" s="179"/>
    </row>
    <row r="3174" spans="1:1" s="180" customFormat="1" ht="12" hidden="1" customHeight="1">
      <c r="A3174" s="179"/>
    </row>
    <row r="3175" spans="1:1" s="180" customFormat="1" ht="12" hidden="1" customHeight="1">
      <c r="A3175" s="179"/>
    </row>
    <row r="3176" spans="1:1" s="180" customFormat="1" ht="12" hidden="1" customHeight="1">
      <c r="A3176" s="179"/>
    </row>
    <row r="3177" spans="1:1" s="180" customFormat="1" ht="12" hidden="1" customHeight="1">
      <c r="A3177" s="179"/>
    </row>
    <row r="3178" spans="1:1" s="180" customFormat="1" ht="12" hidden="1" customHeight="1">
      <c r="A3178" s="179"/>
    </row>
    <row r="3179" spans="1:1" s="180" customFormat="1" ht="12" hidden="1" customHeight="1">
      <c r="A3179" s="179"/>
    </row>
    <row r="3180" spans="1:1" s="180" customFormat="1" ht="12" hidden="1" customHeight="1">
      <c r="A3180" s="179"/>
    </row>
    <row r="3181" spans="1:1" s="180" customFormat="1" ht="12" hidden="1" customHeight="1">
      <c r="A3181" s="179"/>
    </row>
    <row r="3182" spans="1:1" s="180" customFormat="1" ht="12" hidden="1" customHeight="1">
      <c r="A3182" s="179"/>
    </row>
    <row r="3183" spans="1:1" s="180" customFormat="1" ht="12" hidden="1" customHeight="1">
      <c r="A3183" s="179"/>
    </row>
    <row r="3184" spans="1:1" s="180" customFormat="1" ht="12" hidden="1" customHeight="1">
      <c r="A3184" s="179"/>
    </row>
    <row r="3185" spans="1:1" s="180" customFormat="1" ht="12" hidden="1" customHeight="1">
      <c r="A3185" s="179"/>
    </row>
    <row r="3186" spans="1:1" s="180" customFormat="1" ht="12" hidden="1" customHeight="1">
      <c r="A3186" s="179"/>
    </row>
    <row r="3187" spans="1:1" s="180" customFormat="1" ht="12" hidden="1" customHeight="1">
      <c r="A3187" s="179"/>
    </row>
    <row r="3188" spans="1:1" s="180" customFormat="1" ht="12" hidden="1" customHeight="1">
      <c r="A3188" s="179"/>
    </row>
    <row r="3189" spans="1:1" s="180" customFormat="1" ht="12" hidden="1" customHeight="1">
      <c r="A3189" s="179"/>
    </row>
    <row r="3190" spans="1:1" s="180" customFormat="1" ht="12" hidden="1" customHeight="1">
      <c r="A3190" s="179"/>
    </row>
    <row r="3191" spans="1:1" s="180" customFormat="1" ht="12" hidden="1" customHeight="1">
      <c r="A3191" s="179"/>
    </row>
    <row r="3192" spans="1:1" s="180" customFormat="1" ht="12" hidden="1" customHeight="1">
      <c r="A3192" s="179"/>
    </row>
    <row r="3193" spans="1:1" s="180" customFormat="1" ht="12" hidden="1" customHeight="1">
      <c r="A3193" s="179"/>
    </row>
    <row r="3194" spans="1:1" s="180" customFormat="1" ht="12" hidden="1" customHeight="1">
      <c r="A3194" s="179"/>
    </row>
    <row r="3195" spans="1:1" s="180" customFormat="1" ht="12" hidden="1" customHeight="1">
      <c r="A3195" s="179"/>
    </row>
    <row r="3196" spans="1:1" s="180" customFormat="1" ht="12" hidden="1" customHeight="1">
      <c r="A3196" s="179"/>
    </row>
    <row r="3197" spans="1:1" s="180" customFormat="1" ht="12" hidden="1" customHeight="1">
      <c r="A3197" s="179"/>
    </row>
    <row r="3198" spans="1:1" s="180" customFormat="1" ht="12" hidden="1" customHeight="1">
      <c r="A3198" s="179"/>
    </row>
    <row r="3199" spans="1:1" s="180" customFormat="1" ht="12" hidden="1" customHeight="1">
      <c r="A3199" s="179"/>
    </row>
    <row r="3200" spans="1:1" s="180" customFormat="1" ht="12" hidden="1" customHeight="1">
      <c r="A3200" s="179"/>
    </row>
    <row r="3201" spans="1:1" s="180" customFormat="1" ht="12" hidden="1" customHeight="1">
      <c r="A3201" s="179"/>
    </row>
    <row r="3202" spans="1:1" s="180" customFormat="1" ht="12" hidden="1" customHeight="1">
      <c r="A3202" s="179"/>
    </row>
    <row r="3203" spans="1:1" s="180" customFormat="1" ht="12" hidden="1" customHeight="1">
      <c r="A3203" s="179"/>
    </row>
    <row r="3204" spans="1:1" s="180" customFormat="1" ht="12" hidden="1" customHeight="1">
      <c r="A3204" s="179"/>
    </row>
    <row r="3205" spans="1:1" s="180" customFormat="1" ht="12" hidden="1" customHeight="1">
      <c r="A3205" s="179"/>
    </row>
    <row r="3206" spans="1:1" s="180" customFormat="1" ht="12" hidden="1" customHeight="1">
      <c r="A3206" s="179"/>
    </row>
    <row r="3207" spans="1:1" s="180" customFormat="1" ht="12" hidden="1" customHeight="1">
      <c r="A3207" s="179"/>
    </row>
    <row r="3208" spans="1:1" s="180" customFormat="1" ht="12" hidden="1" customHeight="1">
      <c r="A3208" s="179"/>
    </row>
    <row r="3209" spans="1:1" s="180" customFormat="1" ht="12" hidden="1" customHeight="1">
      <c r="A3209" s="179"/>
    </row>
    <row r="3210" spans="1:1" s="180" customFormat="1" ht="12" hidden="1" customHeight="1">
      <c r="A3210" s="179"/>
    </row>
    <row r="3211" spans="1:1" s="180" customFormat="1" ht="12" hidden="1" customHeight="1">
      <c r="A3211" s="179"/>
    </row>
    <row r="3212" spans="1:1" s="180" customFormat="1" ht="12" hidden="1" customHeight="1">
      <c r="A3212" s="179"/>
    </row>
    <row r="3213" spans="1:1" s="180" customFormat="1" ht="12" hidden="1" customHeight="1">
      <c r="A3213" s="179"/>
    </row>
    <row r="3214" spans="1:1" s="180" customFormat="1" ht="12" hidden="1" customHeight="1">
      <c r="A3214" s="179"/>
    </row>
    <row r="3215" spans="1:1" s="180" customFormat="1" ht="12" hidden="1" customHeight="1">
      <c r="A3215" s="179"/>
    </row>
    <row r="3216" spans="1:1" s="180" customFormat="1" ht="12" hidden="1" customHeight="1">
      <c r="A3216" s="179"/>
    </row>
    <row r="3217" spans="1:1" s="180" customFormat="1" ht="12" hidden="1" customHeight="1">
      <c r="A3217" s="179"/>
    </row>
    <row r="3218" spans="1:1" s="180" customFormat="1" ht="12" hidden="1" customHeight="1">
      <c r="A3218" s="179"/>
    </row>
    <row r="3219" spans="1:1" s="180" customFormat="1" ht="12" hidden="1" customHeight="1">
      <c r="A3219" s="179"/>
    </row>
    <row r="3220" spans="1:1" s="180" customFormat="1" ht="12" hidden="1" customHeight="1">
      <c r="A3220" s="179"/>
    </row>
    <row r="3221" spans="1:1" s="180" customFormat="1" ht="12" hidden="1" customHeight="1">
      <c r="A3221" s="179"/>
    </row>
    <row r="3222" spans="1:1" s="180" customFormat="1" ht="12" hidden="1" customHeight="1">
      <c r="A3222" s="179"/>
    </row>
    <row r="3223" spans="1:1" s="180" customFormat="1" ht="12" hidden="1" customHeight="1">
      <c r="A3223" s="179"/>
    </row>
    <row r="3224" spans="1:1" s="180" customFormat="1" ht="12" hidden="1" customHeight="1">
      <c r="A3224" s="179"/>
    </row>
    <row r="3225" spans="1:1" s="180" customFormat="1" ht="12" hidden="1" customHeight="1">
      <c r="A3225" s="179"/>
    </row>
    <row r="3226" spans="1:1" s="180" customFormat="1" ht="12" hidden="1" customHeight="1">
      <c r="A3226" s="179"/>
    </row>
    <row r="3227" spans="1:1" s="180" customFormat="1" ht="12" hidden="1" customHeight="1">
      <c r="A3227" s="179"/>
    </row>
    <row r="3228" spans="1:1" s="180" customFormat="1" ht="12" hidden="1" customHeight="1">
      <c r="A3228" s="179"/>
    </row>
    <row r="3229" spans="1:1" s="180" customFormat="1" ht="12" hidden="1" customHeight="1">
      <c r="A3229" s="179"/>
    </row>
    <row r="3230" spans="1:1" s="180" customFormat="1" ht="12" hidden="1" customHeight="1">
      <c r="A3230" s="179"/>
    </row>
    <row r="3231" spans="1:1" s="180" customFormat="1" ht="12" hidden="1" customHeight="1">
      <c r="A3231" s="179"/>
    </row>
    <row r="3232" spans="1:1" s="180" customFormat="1" ht="12" hidden="1" customHeight="1">
      <c r="A3232" s="179"/>
    </row>
    <row r="3233" spans="1:1" s="180" customFormat="1" ht="12" hidden="1" customHeight="1">
      <c r="A3233" s="179"/>
    </row>
    <row r="3234" spans="1:1" s="180" customFormat="1" ht="12" hidden="1" customHeight="1">
      <c r="A3234" s="179"/>
    </row>
    <row r="3235" spans="1:1" s="180" customFormat="1" ht="12" hidden="1" customHeight="1">
      <c r="A3235" s="179"/>
    </row>
    <row r="3236" spans="1:1" s="180" customFormat="1" ht="12" hidden="1" customHeight="1">
      <c r="A3236" s="179"/>
    </row>
    <row r="3237" spans="1:1" s="180" customFormat="1" ht="12" hidden="1" customHeight="1">
      <c r="A3237" s="179"/>
    </row>
    <row r="3238" spans="1:1" s="180" customFormat="1" ht="12" hidden="1" customHeight="1">
      <c r="A3238" s="179"/>
    </row>
    <row r="3239" spans="1:1" s="180" customFormat="1" ht="12" hidden="1" customHeight="1">
      <c r="A3239" s="179"/>
    </row>
    <row r="3240" spans="1:1" s="180" customFormat="1" ht="12" hidden="1" customHeight="1">
      <c r="A3240" s="179"/>
    </row>
    <row r="3241" spans="1:1" s="180" customFormat="1" ht="12" hidden="1" customHeight="1">
      <c r="A3241" s="179"/>
    </row>
    <row r="3242" spans="1:1" s="180" customFormat="1" ht="12" hidden="1" customHeight="1">
      <c r="A3242" s="179"/>
    </row>
    <row r="3243" spans="1:1" s="180" customFormat="1" ht="12" hidden="1" customHeight="1">
      <c r="A3243" s="179"/>
    </row>
    <row r="3244" spans="1:1" s="180" customFormat="1" ht="12" hidden="1" customHeight="1">
      <c r="A3244" s="179"/>
    </row>
    <row r="3245" spans="1:1" s="180" customFormat="1" ht="12" hidden="1" customHeight="1">
      <c r="A3245" s="179"/>
    </row>
    <row r="3246" spans="1:1" s="180" customFormat="1" ht="12" hidden="1" customHeight="1">
      <c r="A3246" s="179"/>
    </row>
    <row r="3247" spans="1:1" s="180" customFormat="1" ht="12" hidden="1" customHeight="1">
      <c r="A3247" s="179"/>
    </row>
    <row r="3248" spans="1:1" s="180" customFormat="1" ht="12" hidden="1" customHeight="1">
      <c r="A3248" s="179"/>
    </row>
    <row r="3249" spans="1:1" s="180" customFormat="1" ht="12" hidden="1" customHeight="1">
      <c r="A3249" s="179"/>
    </row>
    <row r="3250" spans="1:1" s="180" customFormat="1" ht="12" hidden="1" customHeight="1">
      <c r="A3250" s="179"/>
    </row>
    <row r="3251" spans="1:1" s="180" customFormat="1" ht="12" hidden="1" customHeight="1">
      <c r="A3251" s="179"/>
    </row>
    <row r="3252" spans="1:1" s="180" customFormat="1" ht="12" hidden="1" customHeight="1">
      <c r="A3252" s="179"/>
    </row>
    <row r="3253" spans="1:1" s="180" customFormat="1" ht="12" hidden="1" customHeight="1">
      <c r="A3253" s="179"/>
    </row>
    <row r="3254" spans="1:1" s="180" customFormat="1" ht="12" hidden="1" customHeight="1">
      <c r="A3254" s="179"/>
    </row>
    <row r="3255" spans="1:1" s="180" customFormat="1" ht="12" hidden="1" customHeight="1">
      <c r="A3255" s="179"/>
    </row>
    <row r="3256" spans="1:1" s="180" customFormat="1" ht="12" hidden="1" customHeight="1">
      <c r="A3256" s="179"/>
    </row>
    <row r="3257" spans="1:1" s="180" customFormat="1" ht="12" hidden="1" customHeight="1">
      <c r="A3257" s="179"/>
    </row>
    <row r="3258" spans="1:1" s="180" customFormat="1" ht="12" hidden="1" customHeight="1">
      <c r="A3258" s="179"/>
    </row>
    <row r="3259" spans="1:1" s="180" customFormat="1" ht="12" hidden="1" customHeight="1">
      <c r="A3259" s="179"/>
    </row>
    <row r="3260" spans="1:1" s="180" customFormat="1" ht="12" hidden="1" customHeight="1">
      <c r="A3260" s="179"/>
    </row>
    <row r="3261" spans="1:1" s="180" customFormat="1" ht="12" hidden="1" customHeight="1">
      <c r="A3261" s="179"/>
    </row>
    <row r="3262" spans="1:1" s="180" customFormat="1" ht="12" hidden="1" customHeight="1">
      <c r="A3262" s="179"/>
    </row>
    <row r="3263" spans="1:1" s="180" customFormat="1" ht="12" hidden="1" customHeight="1">
      <c r="A3263" s="179"/>
    </row>
    <row r="3264" spans="1:1" s="180" customFormat="1" ht="12" hidden="1" customHeight="1">
      <c r="A3264" s="179"/>
    </row>
    <row r="3265" spans="1:1" s="180" customFormat="1" ht="12" hidden="1" customHeight="1">
      <c r="A3265" s="179"/>
    </row>
    <row r="3266" spans="1:1" s="180" customFormat="1" ht="12" hidden="1" customHeight="1">
      <c r="A3266" s="179"/>
    </row>
    <row r="3267" spans="1:1" s="180" customFormat="1" ht="12" hidden="1" customHeight="1">
      <c r="A3267" s="179"/>
    </row>
    <row r="3268" spans="1:1" s="180" customFormat="1" ht="12" hidden="1" customHeight="1">
      <c r="A3268" s="179"/>
    </row>
    <row r="3269" spans="1:1" s="180" customFormat="1" ht="12" hidden="1" customHeight="1">
      <c r="A3269" s="179"/>
    </row>
    <row r="3270" spans="1:1" s="180" customFormat="1" ht="12" hidden="1" customHeight="1">
      <c r="A3270" s="179"/>
    </row>
    <row r="3271" spans="1:1" s="180" customFormat="1" ht="12" hidden="1" customHeight="1">
      <c r="A3271" s="179"/>
    </row>
    <row r="3272" spans="1:1" s="180" customFormat="1" ht="12" hidden="1" customHeight="1">
      <c r="A3272" s="179"/>
    </row>
    <row r="3273" spans="1:1" s="180" customFormat="1" ht="12" hidden="1" customHeight="1">
      <c r="A3273" s="179"/>
    </row>
    <row r="3274" spans="1:1" s="180" customFormat="1" ht="12" hidden="1" customHeight="1">
      <c r="A3274" s="179"/>
    </row>
    <row r="3275" spans="1:1" s="180" customFormat="1" ht="12" hidden="1" customHeight="1">
      <c r="A3275" s="179"/>
    </row>
    <row r="3276" spans="1:1" s="180" customFormat="1" ht="12" hidden="1" customHeight="1">
      <c r="A3276" s="179"/>
    </row>
    <row r="3277" spans="1:1" s="180" customFormat="1" ht="12" hidden="1" customHeight="1">
      <c r="A3277" s="179"/>
    </row>
    <row r="3278" spans="1:1" s="180" customFormat="1" ht="12" hidden="1" customHeight="1">
      <c r="A3278" s="179"/>
    </row>
    <row r="3279" spans="1:1" s="180" customFormat="1" ht="12" hidden="1" customHeight="1">
      <c r="A3279" s="179"/>
    </row>
    <row r="3280" spans="1:1" s="180" customFormat="1" ht="12" hidden="1" customHeight="1">
      <c r="A3280" s="179"/>
    </row>
    <row r="3281" spans="1:1" s="180" customFormat="1" ht="12" hidden="1" customHeight="1">
      <c r="A3281" s="179"/>
    </row>
    <row r="3282" spans="1:1" s="180" customFormat="1" ht="12" hidden="1" customHeight="1">
      <c r="A3282" s="179"/>
    </row>
    <row r="3283" spans="1:1" s="180" customFormat="1" ht="12" hidden="1" customHeight="1">
      <c r="A3283" s="179"/>
    </row>
    <row r="3284" spans="1:1" s="180" customFormat="1" ht="12" hidden="1" customHeight="1">
      <c r="A3284" s="179"/>
    </row>
    <row r="3285" spans="1:1" s="180" customFormat="1" ht="12" hidden="1" customHeight="1">
      <c r="A3285" s="179"/>
    </row>
    <row r="3286" spans="1:1" s="180" customFormat="1" ht="12" hidden="1" customHeight="1">
      <c r="A3286" s="179"/>
    </row>
    <row r="3287" spans="1:1" s="180" customFormat="1" ht="12" hidden="1" customHeight="1">
      <c r="A3287" s="179"/>
    </row>
    <row r="3288" spans="1:1" s="180" customFormat="1" ht="12" hidden="1" customHeight="1">
      <c r="A3288" s="179"/>
    </row>
    <row r="3289" spans="1:1" s="180" customFormat="1" ht="12" hidden="1" customHeight="1">
      <c r="A3289" s="179"/>
    </row>
    <row r="3290" spans="1:1" s="180" customFormat="1" ht="12" hidden="1" customHeight="1">
      <c r="A3290" s="179"/>
    </row>
    <row r="3291" spans="1:1" s="180" customFormat="1" ht="12" hidden="1" customHeight="1">
      <c r="A3291" s="179"/>
    </row>
    <row r="3292" spans="1:1" s="180" customFormat="1" ht="12" hidden="1" customHeight="1">
      <c r="A3292" s="179"/>
    </row>
    <row r="3293" spans="1:1" s="180" customFormat="1" ht="12" hidden="1" customHeight="1">
      <c r="A3293" s="179"/>
    </row>
    <row r="3294" spans="1:1" s="180" customFormat="1" ht="12" hidden="1" customHeight="1">
      <c r="A3294" s="179"/>
    </row>
    <row r="3295" spans="1:1" s="180" customFormat="1" ht="12" hidden="1" customHeight="1">
      <c r="A3295" s="179"/>
    </row>
    <row r="3296" spans="1:1" s="180" customFormat="1" ht="12" hidden="1" customHeight="1">
      <c r="A3296" s="179"/>
    </row>
    <row r="3297" spans="1:1" s="180" customFormat="1" ht="12" hidden="1" customHeight="1">
      <c r="A3297" s="179"/>
    </row>
    <row r="3298" spans="1:1" s="180" customFormat="1" ht="12" hidden="1" customHeight="1">
      <c r="A3298" s="179"/>
    </row>
    <row r="3299" spans="1:1" s="180" customFormat="1" ht="12" hidden="1" customHeight="1">
      <c r="A3299" s="179"/>
    </row>
    <row r="3300" spans="1:1" s="180" customFormat="1" ht="12" hidden="1" customHeight="1">
      <c r="A3300" s="179"/>
    </row>
    <row r="3301" spans="1:1" s="180" customFormat="1" ht="12" hidden="1" customHeight="1">
      <c r="A3301" s="179"/>
    </row>
    <row r="3302" spans="1:1" s="180" customFormat="1" ht="12" hidden="1" customHeight="1">
      <c r="A3302" s="179"/>
    </row>
    <row r="3303" spans="1:1" s="180" customFormat="1" ht="12" hidden="1" customHeight="1">
      <c r="A3303" s="179"/>
    </row>
    <row r="3304" spans="1:1" s="180" customFormat="1" ht="12" hidden="1" customHeight="1">
      <c r="A3304" s="179"/>
    </row>
    <row r="3305" spans="1:1" s="180" customFormat="1" ht="12" hidden="1" customHeight="1">
      <c r="A3305" s="179"/>
    </row>
    <row r="3306" spans="1:1" s="180" customFormat="1" ht="12" hidden="1" customHeight="1">
      <c r="A3306" s="179"/>
    </row>
    <row r="3307" spans="1:1" s="180" customFormat="1" ht="12" hidden="1" customHeight="1">
      <c r="A3307" s="179"/>
    </row>
    <row r="3308" spans="1:1" s="180" customFormat="1" ht="12" hidden="1" customHeight="1">
      <c r="A3308" s="179"/>
    </row>
    <row r="3309" spans="1:1" s="180" customFormat="1" ht="12" hidden="1" customHeight="1">
      <c r="A3309" s="179"/>
    </row>
    <row r="3310" spans="1:1" s="180" customFormat="1" ht="12" hidden="1" customHeight="1">
      <c r="A3310" s="179"/>
    </row>
    <row r="3311" spans="1:1" s="180" customFormat="1" ht="12" hidden="1" customHeight="1">
      <c r="A3311" s="179"/>
    </row>
    <row r="3312" spans="1:1" s="180" customFormat="1" ht="12" hidden="1" customHeight="1">
      <c r="A3312" s="179"/>
    </row>
    <row r="3313" spans="1:1" s="180" customFormat="1" ht="12" hidden="1" customHeight="1">
      <c r="A3313" s="179"/>
    </row>
    <row r="3314" spans="1:1" s="180" customFormat="1" ht="12" hidden="1" customHeight="1">
      <c r="A3314" s="179"/>
    </row>
    <row r="3315" spans="1:1" s="180" customFormat="1" ht="12" hidden="1" customHeight="1">
      <c r="A3315" s="179"/>
    </row>
    <row r="3316" spans="1:1" s="180" customFormat="1" ht="12" hidden="1" customHeight="1">
      <c r="A3316" s="179"/>
    </row>
    <row r="3317" spans="1:1" s="180" customFormat="1" ht="12" hidden="1" customHeight="1">
      <c r="A3317" s="179"/>
    </row>
    <row r="3318" spans="1:1" s="180" customFormat="1" ht="12" hidden="1" customHeight="1">
      <c r="A3318" s="179"/>
    </row>
    <row r="3319" spans="1:1" s="180" customFormat="1" ht="12" hidden="1" customHeight="1">
      <c r="A3319" s="179"/>
    </row>
    <row r="3320" spans="1:1" s="180" customFormat="1" ht="12" hidden="1" customHeight="1">
      <c r="A3320" s="179"/>
    </row>
    <row r="3321" spans="1:1" s="180" customFormat="1" ht="12" hidden="1" customHeight="1">
      <c r="A3321" s="179"/>
    </row>
    <row r="3322" spans="1:1" s="180" customFormat="1" ht="12" hidden="1" customHeight="1">
      <c r="A3322" s="179"/>
    </row>
    <row r="3323" spans="1:1" s="180" customFormat="1" ht="12" hidden="1" customHeight="1">
      <c r="A3323" s="179"/>
    </row>
    <row r="3324" spans="1:1" s="180" customFormat="1" ht="12" hidden="1" customHeight="1">
      <c r="A3324" s="179"/>
    </row>
    <row r="3325" spans="1:1" s="180" customFormat="1" ht="12" hidden="1" customHeight="1">
      <c r="A3325" s="179"/>
    </row>
    <row r="3326" spans="1:1" s="180" customFormat="1" ht="12" hidden="1" customHeight="1">
      <c r="A3326" s="179"/>
    </row>
    <row r="3327" spans="1:1" s="180" customFormat="1" ht="12" hidden="1" customHeight="1">
      <c r="A3327" s="179"/>
    </row>
    <row r="3328" spans="1:1" s="180" customFormat="1" ht="12" hidden="1" customHeight="1">
      <c r="A3328" s="179"/>
    </row>
    <row r="3329" spans="1:1" s="180" customFormat="1" ht="12" hidden="1" customHeight="1">
      <c r="A3329" s="179"/>
    </row>
    <row r="3330" spans="1:1" s="180" customFormat="1" ht="12" hidden="1" customHeight="1">
      <c r="A3330" s="179"/>
    </row>
    <row r="3331" spans="1:1" s="180" customFormat="1" ht="12" hidden="1" customHeight="1">
      <c r="A3331" s="179"/>
    </row>
    <row r="3332" spans="1:1" s="180" customFormat="1" ht="12" hidden="1" customHeight="1">
      <c r="A3332" s="179"/>
    </row>
    <row r="3333" spans="1:1" s="180" customFormat="1" ht="12" hidden="1" customHeight="1">
      <c r="A3333" s="179"/>
    </row>
    <row r="3334" spans="1:1" s="180" customFormat="1" ht="12" hidden="1" customHeight="1">
      <c r="A3334" s="179"/>
    </row>
    <row r="3335" spans="1:1" s="180" customFormat="1" ht="12" hidden="1" customHeight="1">
      <c r="A3335" s="179"/>
    </row>
    <row r="3336" spans="1:1" s="180" customFormat="1" ht="12" hidden="1" customHeight="1">
      <c r="A3336" s="179"/>
    </row>
    <row r="3337" spans="1:1" s="180" customFormat="1" ht="12" hidden="1" customHeight="1">
      <c r="A3337" s="179"/>
    </row>
    <row r="3338" spans="1:1" s="180" customFormat="1" ht="12" hidden="1" customHeight="1">
      <c r="A3338" s="179"/>
    </row>
    <row r="3339" spans="1:1" s="180" customFormat="1" ht="12" hidden="1" customHeight="1">
      <c r="A3339" s="179"/>
    </row>
    <row r="3340" spans="1:1" s="180" customFormat="1" ht="12" hidden="1" customHeight="1">
      <c r="A3340" s="179"/>
    </row>
    <row r="3341" spans="1:1" s="180" customFormat="1" ht="12" hidden="1" customHeight="1">
      <c r="A3341" s="179"/>
    </row>
    <row r="3342" spans="1:1" s="180" customFormat="1" ht="12" hidden="1" customHeight="1">
      <c r="A3342" s="179"/>
    </row>
    <row r="3343" spans="1:1" s="180" customFormat="1" ht="12" hidden="1" customHeight="1">
      <c r="A3343" s="179"/>
    </row>
    <row r="3344" spans="1:1" s="180" customFormat="1" ht="12" hidden="1" customHeight="1">
      <c r="A3344" s="179"/>
    </row>
    <row r="3345" spans="1:1" s="180" customFormat="1" ht="12" hidden="1" customHeight="1">
      <c r="A3345" s="179"/>
    </row>
    <row r="3346" spans="1:1" s="180" customFormat="1" ht="12" hidden="1" customHeight="1">
      <c r="A3346" s="179"/>
    </row>
    <row r="3347" spans="1:1" s="180" customFormat="1" ht="12" hidden="1" customHeight="1">
      <c r="A3347" s="179"/>
    </row>
    <row r="3348" spans="1:1" s="180" customFormat="1" ht="12" hidden="1" customHeight="1">
      <c r="A3348" s="179"/>
    </row>
    <row r="3349" spans="1:1" s="180" customFormat="1" ht="12" hidden="1" customHeight="1">
      <c r="A3349" s="179"/>
    </row>
    <row r="3350" spans="1:1" s="180" customFormat="1" ht="12" hidden="1" customHeight="1">
      <c r="A3350" s="179"/>
    </row>
    <row r="3351" spans="1:1" s="180" customFormat="1" ht="12" hidden="1" customHeight="1">
      <c r="A3351" s="179"/>
    </row>
    <row r="3352" spans="1:1" s="180" customFormat="1" ht="12" hidden="1" customHeight="1">
      <c r="A3352" s="179"/>
    </row>
    <row r="3353" spans="1:1" s="180" customFormat="1" ht="12" hidden="1" customHeight="1">
      <c r="A3353" s="179"/>
    </row>
    <row r="3354" spans="1:1" s="180" customFormat="1" ht="12" hidden="1" customHeight="1">
      <c r="A3354" s="179"/>
    </row>
    <row r="3355" spans="1:1" s="180" customFormat="1" ht="12" hidden="1" customHeight="1">
      <c r="A3355" s="179"/>
    </row>
    <row r="3356" spans="1:1" s="180" customFormat="1" ht="12" hidden="1" customHeight="1">
      <c r="A3356" s="179"/>
    </row>
    <row r="3357" spans="1:1" s="180" customFormat="1" ht="12" hidden="1" customHeight="1">
      <c r="A3357" s="179"/>
    </row>
    <row r="3358" spans="1:1" s="180" customFormat="1" ht="12" hidden="1" customHeight="1">
      <c r="A3358" s="179"/>
    </row>
    <row r="3359" spans="1:1" s="180" customFormat="1" ht="12" hidden="1" customHeight="1">
      <c r="A3359" s="179"/>
    </row>
    <row r="3360" spans="1:1" s="180" customFormat="1" ht="12" hidden="1" customHeight="1">
      <c r="A3360" s="179"/>
    </row>
    <row r="3361" spans="1:1" s="180" customFormat="1" ht="12" hidden="1" customHeight="1">
      <c r="A3361" s="179"/>
    </row>
    <row r="3362" spans="1:1" s="180" customFormat="1" ht="12" hidden="1" customHeight="1">
      <c r="A3362" s="179"/>
    </row>
    <row r="3363" spans="1:1" s="180" customFormat="1" ht="12" hidden="1" customHeight="1">
      <c r="A3363" s="179"/>
    </row>
    <row r="3364" spans="1:1" s="180" customFormat="1" ht="12" hidden="1" customHeight="1">
      <c r="A3364" s="179"/>
    </row>
    <row r="3365" spans="1:1" s="180" customFormat="1" ht="12" hidden="1" customHeight="1">
      <c r="A3365" s="179"/>
    </row>
    <row r="3366" spans="1:1" s="180" customFormat="1" ht="12" hidden="1" customHeight="1">
      <c r="A3366" s="179"/>
    </row>
    <row r="3367" spans="1:1" s="180" customFormat="1" ht="12" hidden="1" customHeight="1">
      <c r="A3367" s="179"/>
    </row>
    <row r="3368" spans="1:1" s="180" customFormat="1" ht="12" hidden="1" customHeight="1">
      <c r="A3368" s="179"/>
    </row>
    <row r="3369" spans="1:1" s="180" customFormat="1" ht="12" hidden="1" customHeight="1">
      <c r="A3369" s="179"/>
    </row>
    <row r="3370" spans="1:1" s="180" customFormat="1" ht="12" hidden="1" customHeight="1">
      <c r="A3370" s="179"/>
    </row>
    <row r="3371" spans="1:1" s="180" customFormat="1" ht="12" hidden="1" customHeight="1">
      <c r="A3371" s="179"/>
    </row>
    <row r="3372" spans="1:1" s="180" customFormat="1" ht="12" hidden="1" customHeight="1">
      <c r="A3372" s="179"/>
    </row>
    <row r="3373" spans="1:1" s="180" customFormat="1" ht="12" hidden="1" customHeight="1">
      <c r="A3373" s="179"/>
    </row>
    <row r="3374" spans="1:1" s="180" customFormat="1" ht="12" hidden="1" customHeight="1">
      <c r="A3374" s="179"/>
    </row>
    <row r="3375" spans="1:1" s="180" customFormat="1" ht="12" hidden="1" customHeight="1">
      <c r="A3375" s="179"/>
    </row>
    <row r="3376" spans="1:1" s="180" customFormat="1" ht="12" hidden="1" customHeight="1">
      <c r="A3376" s="179"/>
    </row>
    <row r="3377" spans="1:1" s="180" customFormat="1" ht="12" hidden="1" customHeight="1">
      <c r="A3377" s="179"/>
    </row>
    <row r="3378" spans="1:1" s="180" customFormat="1" ht="12" hidden="1" customHeight="1">
      <c r="A3378" s="179"/>
    </row>
    <row r="3379" spans="1:1" s="180" customFormat="1" ht="12" hidden="1" customHeight="1">
      <c r="A3379" s="179"/>
    </row>
    <row r="3380" spans="1:1" s="180" customFormat="1" ht="12" hidden="1" customHeight="1">
      <c r="A3380" s="179"/>
    </row>
    <row r="3381" spans="1:1" s="180" customFormat="1" ht="12" hidden="1" customHeight="1">
      <c r="A3381" s="179"/>
    </row>
    <row r="3382" spans="1:1" s="180" customFormat="1" ht="12" hidden="1" customHeight="1">
      <c r="A3382" s="179"/>
    </row>
    <row r="3383" spans="1:1" s="180" customFormat="1" ht="12" hidden="1" customHeight="1">
      <c r="A3383" s="179"/>
    </row>
    <row r="3384" spans="1:1" s="180" customFormat="1" ht="12" hidden="1" customHeight="1">
      <c r="A3384" s="179"/>
    </row>
    <row r="3385" spans="1:1" s="180" customFormat="1" ht="12" hidden="1" customHeight="1">
      <c r="A3385" s="179"/>
    </row>
    <row r="3386" spans="1:1" s="180" customFormat="1" ht="12" hidden="1" customHeight="1">
      <c r="A3386" s="179"/>
    </row>
    <row r="3387" spans="1:1" s="180" customFormat="1" ht="12" hidden="1" customHeight="1">
      <c r="A3387" s="179"/>
    </row>
    <row r="3388" spans="1:1" s="180" customFormat="1" ht="12" hidden="1" customHeight="1">
      <c r="A3388" s="179"/>
    </row>
    <row r="3389" spans="1:1" s="180" customFormat="1" ht="12" hidden="1" customHeight="1">
      <c r="A3389" s="179"/>
    </row>
    <row r="3390" spans="1:1" s="180" customFormat="1" ht="12" hidden="1" customHeight="1">
      <c r="A3390" s="179"/>
    </row>
    <row r="3391" spans="1:1" s="180" customFormat="1" ht="12" hidden="1" customHeight="1">
      <c r="A3391" s="179"/>
    </row>
    <row r="3392" spans="1:1" s="180" customFormat="1" ht="12" hidden="1" customHeight="1">
      <c r="A3392" s="179"/>
    </row>
    <row r="3393" spans="1:1" s="180" customFormat="1" ht="12" hidden="1" customHeight="1">
      <c r="A3393" s="179"/>
    </row>
    <row r="3394" spans="1:1" s="180" customFormat="1" ht="12" hidden="1" customHeight="1">
      <c r="A3394" s="179"/>
    </row>
    <row r="3395" spans="1:1" s="180" customFormat="1" ht="12" hidden="1" customHeight="1">
      <c r="A3395" s="179"/>
    </row>
    <row r="3396" spans="1:1" s="180" customFormat="1" ht="12" hidden="1" customHeight="1">
      <c r="A3396" s="179"/>
    </row>
    <row r="3397" spans="1:1" s="180" customFormat="1" ht="12" hidden="1" customHeight="1">
      <c r="A3397" s="179"/>
    </row>
    <row r="3398" spans="1:1" s="180" customFormat="1" ht="12" hidden="1" customHeight="1">
      <c r="A3398" s="179"/>
    </row>
    <row r="3399" spans="1:1" s="180" customFormat="1" ht="12" hidden="1" customHeight="1">
      <c r="A3399" s="179"/>
    </row>
    <row r="3400" spans="1:1" s="180" customFormat="1" ht="12" hidden="1" customHeight="1">
      <c r="A3400" s="179"/>
    </row>
    <row r="3401" spans="1:1" s="180" customFormat="1" ht="12" hidden="1" customHeight="1">
      <c r="A3401" s="179"/>
    </row>
    <row r="3402" spans="1:1" s="180" customFormat="1" ht="12" hidden="1" customHeight="1">
      <c r="A3402" s="179"/>
    </row>
    <row r="3403" spans="1:1" s="180" customFormat="1" ht="12" hidden="1" customHeight="1">
      <c r="A3403" s="179"/>
    </row>
    <row r="3404" spans="1:1" s="180" customFormat="1" ht="12" hidden="1" customHeight="1">
      <c r="A3404" s="179"/>
    </row>
    <row r="3405" spans="1:1" s="180" customFormat="1" ht="12" hidden="1" customHeight="1">
      <c r="A3405" s="179"/>
    </row>
    <row r="3406" spans="1:1" s="180" customFormat="1" ht="12" hidden="1" customHeight="1">
      <c r="A3406" s="179"/>
    </row>
    <row r="3407" spans="1:1" s="180" customFormat="1" ht="12" hidden="1" customHeight="1">
      <c r="A3407" s="179"/>
    </row>
    <row r="3408" spans="1:1" s="180" customFormat="1" ht="12" hidden="1" customHeight="1">
      <c r="A3408" s="179"/>
    </row>
    <row r="3409" spans="1:1" s="180" customFormat="1" ht="12" hidden="1" customHeight="1">
      <c r="A3409" s="179"/>
    </row>
    <row r="3410" spans="1:1" s="180" customFormat="1" ht="12" hidden="1" customHeight="1">
      <c r="A3410" s="179"/>
    </row>
    <row r="3411" spans="1:1" s="180" customFormat="1" ht="12" hidden="1" customHeight="1">
      <c r="A3411" s="179"/>
    </row>
    <row r="3412" spans="1:1" s="180" customFormat="1" ht="12" hidden="1" customHeight="1">
      <c r="A3412" s="179"/>
    </row>
    <row r="3413" spans="1:1" s="180" customFormat="1" ht="12" hidden="1" customHeight="1">
      <c r="A3413" s="179"/>
    </row>
    <row r="3414" spans="1:1" s="180" customFormat="1" ht="12" hidden="1" customHeight="1">
      <c r="A3414" s="179"/>
    </row>
    <row r="3415" spans="1:1" s="180" customFormat="1" ht="12" hidden="1" customHeight="1">
      <c r="A3415" s="179"/>
    </row>
    <row r="3416" spans="1:1" s="180" customFormat="1" ht="12" hidden="1" customHeight="1">
      <c r="A3416" s="179"/>
    </row>
    <row r="3417" spans="1:1" s="180" customFormat="1" ht="12" hidden="1" customHeight="1">
      <c r="A3417" s="179"/>
    </row>
    <row r="3418" spans="1:1" s="180" customFormat="1" ht="12" hidden="1" customHeight="1">
      <c r="A3418" s="179"/>
    </row>
    <row r="3419" spans="1:1" s="180" customFormat="1" ht="12" hidden="1" customHeight="1">
      <c r="A3419" s="179"/>
    </row>
    <row r="3420" spans="1:1" s="180" customFormat="1" ht="12" hidden="1" customHeight="1">
      <c r="A3420" s="179"/>
    </row>
    <row r="3421" spans="1:1" s="180" customFormat="1" ht="12" hidden="1" customHeight="1">
      <c r="A3421" s="179"/>
    </row>
    <row r="3422" spans="1:1" s="180" customFormat="1" ht="12" hidden="1" customHeight="1">
      <c r="A3422" s="179"/>
    </row>
    <row r="3423" spans="1:1" s="180" customFormat="1" ht="12" hidden="1" customHeight="1">
      <c r="A3423" s="179"/>
    </row>
    <row r="3424" spans="1:1" s="180" customFormat="1" ht="12" hidden="1" customHeight="1">
      <c r="A3424" s="179"/>
    </row>
    <row r="3425" spans="1:1" s="180" customFormat="1" ht="12" hidden="1" customHeight="1">
      <c r="A3425" s="179"/>
    </row>
    <row r="3426" spans="1:1" s="180" customFormat="1" ht="12" hidden="1" customHeight="1">
      <c r="A3426" s="179"/>
    </row>
    <row r="3427" spans="1:1" s="180" customFormat="1" ht="12" hidden="1" customHeight="1">
      <c r="A3427" s="179"/>
    </row>
    <row r="3428" spans="1:1" s="180" customFormat="1" ht="12" hidden="1" customHeight="1">
      <c r="A3428" s="179"/>
    </row>
    <row r="3429" spans="1:1" s="180" customFormat="1" ht="12" hidden="1" customHeight="1">
      <c r="A3429" s="179"/>
    </row>
    <row r="3430" spans="1:1" s="180" customFormat="1" ht="12" hidden="1" customHeight="1">
      <c r="A3430" s="179"/>
    </row>
    <row r="3431" spans="1:1" s="180" customFormat="1" ht="12" hidden="1" customHeight="1">
      <c r="A3431" s="179"/>
    </row>
    <row r="3432" spans="1:1" s="180" customFormat="1" ht="12" hidden="1" customHeight="1">
      <c r="A3432" s="179"/>
    </row>
    <row r="3433" spans="1:1" s="180" customFormat="1" ht="12" hidden="1" customHeight="1">
      <c r="A3433" s="179"/>
    </row>
    <row r="3434" spans="1:1" s="180" customFormat="1" ht="12" hidden="1" customHeight="1">
      <c r="A3434" s="179"/>
    </row>
    <row r="3435" spans="1:1" s="180" customFormat="1" ht="12" hidden="1" customHeight="1">
      <c r="A3435" s="179"/>
    </row>
    <row r="3436" spans="1:1" s="180" customFormat="1" ht="12" hidden="1" customHeight="1">
      <c r="A3436" s="179"/>
    </row>
    <row r="3437" spans="1:1" s="180" customFormat="1" ht="12" hidden="1" customHeight="1">
      <c r="A3437" s="179"/>
    </row>
    <row r="3438" spans="1:1" s="180" customFormat="1" ht="12" hidden="1" customHeight="1">
      <c r="A3438" s="179"/>
    </row>
    <row r="3439" spans="1:1" s="180" customFormat="1" ht="12" hidden="1" customHeight="1">
      <c r="A3439" s="179"/>
    </row>
    <row r="3440" spans="1:1" s="180" customFormat="1" ht="12" hidden="1" customHeight="1">
      <c r="A3440" s="179"/>
    </row>
    <row r="3441" spans="1:1" s="180" customFormat="1" ht="12" hidden="1" customHeight="1">
      <c r="A3441" s="179"/>
    </row>
    <row r="3442" spans="1:1" s="180" customFormat="1" ht="12" hidden="1" customHeight="1">
      <c r="A3442" s="179"/>
    </row>
    <row r="3443" spans="1:1" s="180" customFormat="1" ht="12" hidden="1" customHeight="1">
      <c r="A3443" s="179"/>
    </row>
    <row r="3444" spans="1:1" s="180" customFormat="1" ht="12" hidden="1" customHeight="1">
      <c r="A3444" s="179"/>
    </row>
    <row r="3445" spans="1:1" s="180" customFormat="1" ht="12" hidden="1" customHeight="1">
      <c r="A3445" s="179"/>
    </row>
    <row r="3446" spans="1:1" s="180" customFormat="1" ht="12" hidden="1" customHeight="1">
      <c r="A3446" s="179"/>
    </row>
    <row r="3447" spans="1:1" s="180" customFormat="1" ht="12" hidden="1" customHeight="1">
      <c r="A3447" s="179"/>
    </row>
    <row r="3448" spans="1:1" s="180" customFormat="1" ht="12" hidden="1" customHeight="1">
      <c r="A3448" s="179"/>
    </row>
    <row r="3449" spans="1:1" s="180" customFormat="1" ht="12" hidden="1" customHeight="1">
      <c r="A3449" s="179"/>
    </row>
    <row r="3450" spans="1:1" s="180" customFormat="1" ht="12" hidden="1" customHeight="1">
      <c r="A3450" s="179"/>
    </row>
    <row r="3451" spans="1:1" s="180" customFormat="1" ht="12" hidden="1" customHeight="1">
      <c r="A3451" s="179"/>
    </row>
    <row r="3452" spans="1:1" s="180" customFormat="1" ht="12" hidden="1" customHeight="1">
      <c r="A3452" s="179"/>
    </row>
    <row r="3453" spans="1:1" s="180" customFormat="1" ht="12" hidden="1" customHeight="1">
      <c r="A3453" s="179"/>
    </row>
    <row r="3454" spans="1:1" s="180" customFormat="1" ht="12" hidden="1" customHeight="1">
      <c r="A3454" s="179"/>
    </row>
    <row r="3455" spans="1:1" s="180" customFormat="1" ht="12" hidden="1" customHeight="1">
      <c r="A3455" s="179"/>
    </row>
    <row r="3456" spans="1:1" s="180" customFormat="1" ht="12" hidden="1" customHeight="1">
      <c r="A3456" s="179"/>
    </row>
    <row r="3457" spans="1:1" s="180" customFormat="1" ht="12" hidden="1" customHeight="1">
      <c r="A3457" s="179"/>
    </row>
    <row r="3458" spans="1:1" s="180" customFormat="1" ht="12" hidden="1" customHeight="1">
      <c r="A3458" s="179"/>
    </row>
    <row r="3459" spans="1:1" s="180" customFormat="1" ht="12" hidden="1" customHeight="1">
      <c r="A3459" s="179"/>
    </row>
    <row r="3460" spans="1:1" s="180" customFormat="1" ht="12" hidden="1" customHeight="1">
      <c r="A3460" s="179"/>
    </row>
    <row r="3461" spans="1:1" s="180" customFormat="1" ht="12" hidden="1" customHeight="1">
      <c r="A3461" s="179"/>
    </row>
    <row r="3462" spans="1:1" s="180" customFormat="1" ht="12" hidden="1" customHeight="1">
      <c r="A3462" s="179"/>
    </row>
    <row r="3463" spans="1:1" s="180" customFormat="1" ht="12" hidden="1" customHeight="1">
      <c r="A3463" s="179"/>
    </row>
    <row r="3464" spans="1:1" s="180" customFormat="1" ht="12" hidden="1" customHeight="1">
      <c r="A3464" s="179"/>
    </row>
    <row r="3465" spans="1:1" s="180" customFormat="1" ht="12" hidden="1" customHeight="1">
      <c r="A3465" s="179"/>
    </row>
    <row r="3466" spans="1:1" s="180" customFormat="1" ht="12" hidden="1" customHeight="1">
      <c r="A3466" s="179"/>
    </row>
    <row r="3467" spans="1:1" s="180" customFormat="1" ht="12" hidden="1" customHeight="1">
      <c r="A3467" s="179"/>
    </row>
    <row r="3468" spans="1:1" s="180" customFormat="1" ht="12" hidden="1" customHeight="1">
      <c r="A3468" s="179"/>
    </row>
    <row r="3469" spans="1:1" s="180" customFormat="1" ht="12" hidden="1" customHeight="1">
      <c r="A3469" s="179"/>
    </row>
    <row r="3470" spans="1:1" s="180" customFormat="1" ht="12" hidden="1" customHeight="1">
      <c r="A3470" s="179"/>
    </row>
    <row r="3471" spans="1:1" s="180" customFormat="1" ht="12" hidden="1" customHeight="1">
      <c r="A3471" s="179"/>
    </row>
    <row r="3472" spans="1:1" s="180" customFormat="1" ht="12" hidden="1" customHeight="1">
      <c r="A3472" s="179"/>
    </row>
    <row r="3473" spans="1:1" s="180" customFormat="1" ht="12" hidden="1" customHeight="1">
      <c r="A3473" s="179"/>
    </row>
    <row r="3474" spans="1:1" s="180" customFormat="1" ht="12" hidden="1" customHeight="1">
      <c r="A3474" s="179"/>
    </row>
    <row r="3475" spans="1:1" s="180" customFormat="1" ht="12" hidden="1" customHeight="1">
      <c r="A3475" s="179"/>
    </row>
    <row r="3476" spans="1:1" s="180" customFormat="1" ht="12" hidden="1" customHeight="1">
      <c r="A3476" s="179"/>
    </row>
    <row r="3477" spans="1:1" s="180" customFormat="1" ht="12" hidden="1" customHeight="1">
      <c r="A3477" s="179"/>
    </row>
    <row r="3478" spans="1:1" s="180" customFormat="1" ht="12" hidden="1" customHeight="1">
      <c r="A3478" s="179"/>
    </row>
    <row r="3479" spans="1:1" s="180" customFormat="1" ht="12" hidden="1" customHeight="1">
      <c r="A3479" s="179"/>
    </row>
    <row r="3480" spans="1:1" s="180" customFormat="1" ht="12" hidden="1" customHeight="1">
      <c r="A3480" s="179"/>
    </row>
    <row r="3481" spans="1:1" s="180" customFormat="1" ht="12" hidden="1" customHeight="1">
      <c r="A3481" s="179"/>
    </row>
    <row r="3482" spans="1:1" s="180" customFormat="1" ht="12" hidden="1" customHeight="1">
      <c r="A3482" s="179"/>
    </row>
    <row r="3483" spans="1:1" s="180" customFormat="1" ht="12" hidden="1" customHeight="1">
      <c r="A3483" s="179"/>
    </row>
    <row r="3484" spans="1:1" s="180" customFormat="1" ht="12" hidden="1" customHeight="1">
      <c r="A3484" s="179"/>
    </row>
    <row r="3485" spans="1:1" s="180" customFormat="1" ht="12" hidden="1" customHeight="1">
      <c r="A3485" s="179"/>
    </row>
    <row r="3486" spans="1:1" s="180" customFormat="1" ht="12" hidden="1" customHeight="1">
      <c r="A3486" s="179"/>
    </row>
    <row r="3487" spans="1:1" s="180" customFormat="1" ht="12" hidden="1" customHeight="1">
      <c r="A3487" s="179"/>
    </row>
    <row r="3488" spans="1:1" s="180" customFormat="1" ht="12" hidden="1" customHeight="1">
      <c r="A3488" s="179"/>
    </row>
    <row r="3489" spans="1:1" s="180" customFormat="1" ht="12" hidden="1" customHeight="1">
      <c r="A3489" s="179"/>
    </row>
    <row r="3490" spans="1:1" s="180" customFormat="1" ht="12" hidden="1" customHeight="1">
      <c r="A3490" s="179"/>
    </row>
    <row r="3491" spans="1:1" s="180" customFormat="1" ht="12" hidden="1" customHeight="1">
      <c r="A3491" s="179"/>
    </row>
    <row r="3492" spans="1:1" s="180" customFormat="1" ht="12" hidden="1" customHeight="1">
      <c r="A3492" s="179"/>
    </row>
    <row r="3493" spans="1:1" s="180" customFormat="1" ht="12" hidden="1" customHeight="1">
      <c r="A3493" s="179"/>
    </row>
    <row r="3494" spans="1:1" s="180" customFormat="1" ht="12" hidden="1" customHeight="1">
      <c r="A3494" s="179"/>
    </row>
    <row r="3495" spans="1:1" s="180" customFormat="1" ht="12" hidden="1" customHeight="1">
      <c r="A3495" s="179"/>
    </row>
    <row r="3496" spans="1:1" s="180" customFormat="1" ht="12" hidden="1" customHeight="1">
      <c r="A3496" s="179"/>
    </row>
    <row r="3497" spans="1:1" s="180" customFormat="1" ht="12" hidden="1" customHeight="1">
      <c r="A3497" s="179"/>
    </row>
    <row r="3498" spans="1:1" s="180" customFormat="1" ht="12" hidden="1" customHeight="1">
      <c r="A3498" s="179"/>
    </row>
    <row r="3499" spans="1:1" s="180" customFormat="1" ht="12" hidden="1" customHeight="1">
      <c r="A3499" s="179"/>
    </row>
    <row r="3500" spans="1:1" s="180" customFormat="1" ht="12" hidden="1" customHeight="1">
      <c r="A3500" s="179"/>
    </row>
    <row r="3501" spans="1:1" s="180" customFormat="1" ht="12" hidden="1" customHeight="1">
      <c r="A3501" s="179"/>
    </row>
    <row r="3502" spans="1:1" s="180" customFormat="1" ht="12" hidden="1" customHeight="1">
      <c r="A3502" s="179"/>
    </row>
    <row r="3503" spans="1:1" s="180" customFormat="1" ht="12" hidden="1" customHeight="1">
      <c r="A3503" s="179"/>
    </row>
    <row r="3504" spans="1:1" s="180" customFormat="1" ht="12" hidden="1" customHeight="1">
      <c r="A3504" s="179"/>
    </row>
    <row r="3505" spans="1:1" s="180" customFormat="1" ht="12" hidden="1" customHeight="1">
      <c r="A3505" s="179"/>
    </row>
    <row r="3506" spans="1:1" s="180" customFormat="1" ht="12" hidden="1" customHeight="1">
      <c r="A3506" s="179"/>
    </row>
    <row r="3507" spans="1:1" s="180" customFormat="1" ht="12" hidden="1" customHeight="1">
      <c r="A3507" s="179"/>
    </row>
    <row r="3508" spans="1:1" s="180" customFormat="1" ht="12" hidden="1" customHeight="1">
      <c r="A3508" s="179"/>
    </row>
    <row r="3509" spans="1:1" s="180" customFormat="1" ht="12" hidden="1" customHeight="1">
      <c r="A3509" s="179"/>
    </row>
    <row r="3510" spans="1:1" s="180" customFormat="1" ht="12" hidden="1" customHeight="1">
      <c r="A3510" s="179"/>
    </row>
    <row r="3511" spans="1:1" s="180" customFormat="1" ht="12" hidden="1" customHeight="1">
      <c r="A3511" s="179"/>
    </row>
    <row r="3512" spans="1:1" s="180" customFormat="1" ht="12" hidden="1" customHeight="1">
      <c r="A3512" s="179"/>
    </row>
    <row r="3513" spans="1:1" s="180" customFormat="1" ht="12" hidden="1" customHeight="1">
      <c r="A3513" s="179"/>
    </row>
    <row r="3514" spans="1:1" s="180" customFormat="1" ht="12" hidden="1" customHeight="1">
      <c r="A3514" s="179"/>
    </row>
    <row r="3515" spans="1:1" s="180" customFormat="1" ht="12" hidden="1" customHeight="1">
      <c r="A3515" s="179"/>
    </row>
    <row r="3516" spans="1:1" s="180" customFormat="1" ht="12" hidden="1" customHeight="1">
      <c r="A3516" s="179"/>
    </row>
    <row r="3517" spans="1:1" s="180" customFormat="1" ht="12" hidden="1" customHeight="1">
      <c r="A3517" s="179"/>
    </row>
    <row r="3518" spans="1:1" s="180" customFormat="1" ht="12" hidden="1" customHeight="1">
      <c r="A3518" s="179"/>
    </row>
    <row r="3519" spans="1:1" s="180" customFormat="1" ht="12" hidden="1" customHeight="1">
      <c r="A3519" s="179"/>
    </row>
    <row r="3520" spans="1:1" s="180" customFormat="1" ht="12" hidden="1" customHeight="1">
      <c r="A3520" s="179"/>
    </row>
    <row r="3521" spans="1:1" s="180" customFormat="1" ht="12" hidden="1" customHeight="1">
      <c r="A3521" s="179"/>
    </row>
    <row r="3522" spans="1:1" s="180" customFormat="1" ht="12" hidden="1" customHeight="1">
      <c r="A3522" s="179"/>
    </row>
    <row r="3523" spans="1:1" s="180" customFormat="1" ht="12" hidden="1" customHeight="1">
      <c r="A3523" s="179"/>
    </row>
    <row r="3524" spans="1:1" s="180" customFormat="1" ht="12" hidden="1" customHeight="1">
      <c r="A3524" s="179"/>
    </row>
    <row r="3525" spans="1:1" s="180" customFormat="1" ht="12" hidden="1" customHeight="1">
      <c r="A3525" s="179"/>
    </row>
    <row r="3526" spans="1:1" s="180" customFormat="1" ht="12" hidden="1" customHeight="1">
      <c r="A3526" s="179"/>
    </row>
    <row r="3527" spans="1:1" s="180" customFormat="1" ht="12" hidden="1" customHeight="1">
      <c r="A3527" s="179"/>
    </row>
    <row r="3528" spans="1:1" s="180" customFormat="1" ht="12" hidden="1" customHeight="1">
      <c r="A3528" s="179"/>
    </row>
    <row r="3529" spans="1:1" s="180" customFormat="1" ht="12" hidden="1" customHeight="1">
      <c r="A3529" s="179"/>
    </row>
    <row r="3530" spans="1:1" s="180" customFormat="1" ht="12" hidden="1" customHeight="1">
      <c r="A3530" s="179"/>
    </row>
    <row r="3531" spans="1:1" s="180" customFormat="1" ht="12" hidden="1" customHeight="1">
      <c r="A3531" s="179"/>
    </row>
    <row r="3532" spans="1:1" s="180" customFormat="1" ht="12" hidden="1" customHeight="1">
      <c r="A3532" s="179"/>
    </row>
    <row r="3533" spans="1:1" s="180" customFormat="1" ht="12" hidden="1" customHeight="1">
      <c r="A3533" s="179"/>
    </row>
    <row r="3534" spans="1:1" s="180" customFormat="1" ht="12" hidden="1" customHeight="1">
      <c r="A3534" s="179"/>
    </row>
    <row r="3535" spans="1:1" s="180" customFormat="1" ht="12" hidden="1" customHeight="1">
      <c r="A3535" s="179"/>
    </row>
    <row r="3536" spans="1:1" s="180" customFormat="1" ht="12" hidden="1" customHeight="1">
      <c r="A3536" s="179"/>
    </row>
    <row r="3537" spans="1:1" s="180" customFormat="1" ht="12" hidden="1" customHeight="1">
      <c r="A3537" s="179"/>
    </row>
    <row r="3538" spans="1:1" s="180" customFormat="1" ht="12" hidden="1" customHeight="1">
      <c r="A3538" s="179"/>
    </row>
    <row r="3539" spans="1:1" s="180" customFormat="1" ht="12" hidden="1" customHeight="1">
      <c r="A3539" s="179"/>
    </row>
    <row r="3540" spans="1:1" s="180" customFormat="1" ht="12" hidden="1" customHeight="1">
      <c r="A3540" s="179"/>
    </row>
    <row r="3541" spans="1:1" s="180" customFormat="1" ht="12" hidden="1" customHeight="1">
      <c r="A3541" s="179"/>
    </row>
    <row r="3542" spans="1:1" s="180" customFormat="1" ht="12" hidden="1" customHeight="1">
      <c r="A3542" s="179"/>
    </row>
    <row r="3543" spans="1:1" s="180" customFormat="1" ht="12" hidden="1" customHeight="1">
      <c r="A3543" s="179"/>
    </row>
    <row r="3544" spans="1:1" s="180" customFormat="1" ht="12" hidden="1" customHeight="1">
      <c r="A3544" s="179"/>
    </row>
    <row r="3545" spans="1:1" s="180" customFormat="1" ht="12" hidden="1" customHeight="1">
      <c r="A3545" s="179"/>
    </row>
    <row r="3546" spans="1:1" s="180" customFormat="1" ht="12" hidden="1" customHeight="1">
      <c r="A3546" s="179"/>
    </row>
    <row r="3547" spans="1:1" s="180" customFormat="1" ht="12" hidden="1" customHeight="1">
      <c r="A3547" s="179"/>
    </row>
    <row r="3548" spans="1:1" s="180" customFormat="1" ht="12" hidden="1" customHeight="1">
      <c r="A3548" s="179"/>
    </row>
    <row r="3549" spans="1:1" s="180" customFormat="1" ht="12" hidden="1" customHeight="1">
      <c r="A3549" s="179"/>
    </row>
    <row r="3550" spans="1:1" s="180" customFormat="1" ht="12" hidden="1" customHeight="1">
      <c r="A3550" s="179"/>
    </row>
    <row r="3551" spans="1:1" s="180" customFormat="1" ht="12" hidden="1" customHeight="1">
      <c r="A3551" s="179"/>
    </row>
    <row r="3552" spans="1:1" s="180" customFormat="1" ht="12" hidden="1" customHeight="1">
      <c r="A3552" s="179"/>
    </row>
    <row r="3553" spans="1:1" s="180" customFormat="1" ht="12" hidden="1" customHeight="1">
      <c r="A3553" s="179"/>
    </row>
    <row r="3554" spans="1:1" s="180" customFormat="1" ht="12" hidden="1" customHeight="1">
      <c r="A3554" s="179"/>
    </row>
    <row r="3555" spans="1:1" s="180" customFormat="1" ht="12" hidden="1" customHeight="1">
      <c r="A3555" s="179"/>
    </row>
    <row r="3556" spans="1:1" s="180" customFormat="1" ht="12" hidden="1" customHeight="1">
      <c r="A3556" s="179"/>
    </row>
    <row r="3557" spans="1:1" s="180" customFormat="1" ht="12" hidden="1" customHeight="1">
      <c r="A3557" s="179"/>
    </row>
    <row r="3558" spans="1:1" s="180" customFormat="1" ht="12" hidden="1" customHeight="1">
      <c r="A3558" s="179"/>
    </row>
    <row r="3559" spans="1:1" s="180" customFormat="1" ht="12" hidden="1" customHeight="1">
      <c r="A3559" s="179"/>
    </row>
    <row r="3560" spans="1:1" s="180" customFormat="1" ht="12" hidden="1" customHeight="1">
      <c r="A3560" s="179"/>
    </row>
    <row r="3561" spans="1:1" s="180" customFormat="1" ht="12" hidden="1" customHeight="1">
      <c r="A3561" s="179"/>
    </row>
    <row r="3562" spans="1:1" s="180" customFormat="1" ht="12" hidden="1" customHeight="1">
      <c r="A3562" s="179"/>
    </row>
    <row r="3563" spans="1:1" s="180" customFormat="1" ht="12" hidden="1" customHeight="1">
      <c r="A3563" s="179"/>
    </row>
    <row r="3564" spans="1:1" s="180" customFormat="1" ht="12" hidden="1" customHeight="1">
      <c r="A3564" s="179"/>
    </row>
    <row r="3565" spans="1:1" s="180" customFormat="1" ht="12" hidden="1" customHeight="1">
      <c r="A3565" s="179"/>
    </row>
    <row r="3566" spans="1:1" s="180" customFormat="1" ht="12" hidden="1" customHeight="1">
      <c r="A3566" s="179"/>
    </row>
    <row r="3567" spans="1:1" s="180" customFormat="1" ht="12" hidden="1" customHeight="1">
      <c r="A3567" s="179"/>
    </row>
    <row r="3568" spans="1:1" s="180" customFormat="1" ht="12" hidden="1" customHeight="1">
      <c r="A3568" s="179"/>
    </row>
    <row r="3569" spans="1:1" s="180" customFormat="1" ht="12" hidden="1" customHeight="1">
      <c r="A3569" s="179"/>
    </row>
    <row r="3570" spans="1:1" s="180" customFormat="1" ht="12" hidden="1" customHeight="1">
      <c r="A3570" s="179"/>
    </row>
    <row r="3571" spans="1:1" s="180" customFormat="1" ht="12" hidden="1" customHeight="1">
      <c r="A3571" s="179"/>
    </row>
    <row r="3572" spans="1:1" s="180" customFormat="1" ht="12" hidden="1" customHeight="1">
      <c r="A3572" s="179"/>
    </row>
    <row r="3573" spans="1:1" s="180" customFormat="1" ht="12" hidden="1" customHeight="1">
      <c r="A3573" s="179"/>
    </row>
    <row r="3574" spans="1:1" s="180" customFormat="1" ht="12" hidden="1" customHeight="1">
      <c r="A3574" s="179"/>
    </row>
    <row r="3575" spans="1:1" s="180" customFormat="1" ht="12" hidden="1" customHeight="1">
      <c r="A3575" s="179"/>
    </row>
    <row r="3576" spans="1:1" s="180" customFormat="1" ht="12" hidden="1" customHeight="1">
      <c r="A3576" s="179"/>
    </row>
    <row r="3577" spans="1:1" s="180" customFormat="1" ht="12" hidden="1" customHeight="1">
      <c r="A3577" s="179"/>
    </row>
    <row r="3578" spans="1:1" s="180" customFormat="1" ht="12" hidden="1" customHeight="1">
      <c r="A3578" s="179"/>
    </row>
    <row r="3579" spans="1:1" s="180" customFormat="1" ht="12" hidden="1" customHeight="1">
      <c r="A3579" s="179"/>
    </row>
    <row r="3580" spans="1:1" s="180" customFormat="1" ht="12" hidden="1" customHeight="1">
      <c r="A3580" s="179"/>
    </row>
    <row r="3581" spans="1:1" s="180" customFormat="1" ht="12" hidden="1" customHeight="1">
      <c r="A3581" s="179"/>
    </row>
    <row r="3582" spans="1:1" s="180" customFormat="1" ht="12" hidden="1" customHeight="1">
      <c r="A3582" s="179"/>
    </row>
    <row r="3583" spans="1:1" s="180" customFormat="1" ht="12" hidden="1" customHeight="1">
      <c r="A3583" s="179"/>
    </row>
    <row r="3584" spans="1:1" s="180" customFormat="1" ht="12" hidden="1" customHeight="1">
      <c r="A3584" s="179"/>
    </row>
    <row r="3585" spans="1:1" s="180" customFormat="1" ht="12" hidden="1" customHeight="1">
      <c r="A3585" s="179"/>
    </row>
    <row r="3586" spans="1:1" s="180" customFormat="1" ht="12" hidden="1" customHeight="1">
      <c r="A3586" s="179"/>
    </row>
    <row r="3587" spans="1:1" s="180" customFormat="1" ht="12" hidden="1" customHeight="1">
      <c r="A3587" s="179"/>
    </row>
    <row r="3588" spans="1:1" s="180" customFormat="1" ht="12" hidden="1" customHeight="1">
      <c r="A3588" s="179"/>
    </row>
    <row r="3589" spans="1:1" s="180" customFormat="1" ht="12" hidden="1" customHeight="1">
      <c r="A3589" s="179"/>
    </row>
    <row r="3590" spans="1:1" s="180" customFormat="1" ht="12" hidden="1" customHeight="1">
      <c r="A3590" s="179"/>
    </row>
    <row r="3591" spans="1:1" s="180" customFormat="1" ht="12" hidden="1" customHeight="1">
      <c r="A3591" s="179"/>
    </row>
    <row r="3592" spans="1:1" s="180" customFormat="1" ht="12" hidden="1" customHeight="1">
      <c r="A3592" s="179"/>
    </row>
    <row r="3593" spans="1:1" s="180" customFormat="1" ht="12" hidden="1" customHeight="1">
      <c r="A3593" s="179"/>
    </row>
    <row r="3594" spans="1:1" s="180" customFormat="1" ht="12" hidden="1" customHeight="1">
      <c r="A3594" s="179"/>
    </row>
    <row r="3595" spans="1:1" s="180" customFormat="1" ht="12" hidden="1" customHeight="1">
      <c r="A3595" s="179"/>
    </row>
    <row r="3596" spans="1:1" s="180" customFormat="1" ht="12" hidden="1" customHeight="1">
      <c r="A3596" s="179"/>
    </row>
    <row r="3597" spans="1:1" s="180" customFormat="1" ht="12" hidden="1" customHeight="1">
      <c r="A3597" s="179"/>
    </row>
    <row r="3598" spans="1:1" s="180" customFormat="1" ht="12" hidden="1" customHeight="1">
      <c r="A3598" s="179"/>
    </row>
    <row r="3599" spans="1:1" s="180" customFormat="1" ht="12" hidden="1" customHeight="1">
      <c r="A3599" s="179"/>
    </row>
    <row r="3600" spans="1:1" s="180" customFormat="1" ht="12" hidden="1" customHeight="1">
      <c r="A3600" s="179"/>
    </row>
    <row r="3601" spans="1:1" s="180" customFormat="1" ht="12" hidden="1" customHeight="1">
      <c r="A3601" s="179"/>
    </row>
    <row r="3602" spans="1:1" s="180" customFormat="1" ht="12" hidden="1" customHeight="1">
      <c r="A3602" s="179"/>
    </row>
    <row r="3603" spans="1:1" s="180" customFormat="1" ht="12" hidden="1" customHeight="1">
      <c r="A3603" s="179"/>
    </row>
    <row r="3604" spans="1:1" s="180" customFormat="1" ht="12" hidden="1" customHeight="1">
      <c r="A3604" s="179"/>
    </row>
    <row r="3605" spans="1:1" s="180" customFormat="1" ht="12" hidden="1" customHeight="1">
      <c r="A3605" s="179"/>
    </row>
    <row r="3606" spans="1:1" s="180" customFormat="1" ht="12" hidden="1" customHeight="1">
      <c r="A3606" s="179"/>
    </row>
    <row r="3607" spans="1:1" s="180" customFormat="1" ht="12" hidden="1" customHeight="1">
      <c r="A3607" s="179"/>
    </row>
    <row r="3608" spans="1:1" s="180" customFormat="1" ht="12" hidden="1" customHeight="1">
      <c r="A3608" s="179"/>
    </row>
    <row r="3609" spans="1:1" s="180" customFormat="1" ht="12" hidden="1" customHeight="1">
      <c r="A3609" s="179"/>
    </row>
    <row r="3610" spans="1:1" s="180" customFormat="1" ht="12" hidden="1" customHeight="1">
      <c r="A3610" s="179"/>
    </row>
    <row r="3611" spans="1:1" s="180" customFormat="1" ht="12" hidden="1" customHeight="1">
      <c r="A3611" s="179"/>
    </row>
    <row r="3612" spans="1:1" s="180" customFormat="1" ht="12" hidden="1" customHeight="1">
      <c r="A3612" s="179"/>
    </row>
    <row r="3613" spans="1:1" s="180" customFormat="1" ht="12" hidden="1" customHeight="1">
      <c r="A3613" s="179"/>
    </row>
    <row r="3614" spans="1:1" s="180" customFormat="1" ht="12" hidden="1" customHeight="1">
      <c r="A3614" s="179"/>
    </row>
    <row r="3615" spans="1:1" s="180" customFormat="1" ht="12" hidden="1" customHeight="1">
      <c r="A3615" s="179"/>
    </row>
    <row r="3616" spans="1:1" s="180" customFormat="1" ht="12" hidden="1" customHeight="1">
      <c r="A3616" s="179"/>
    </row>
    <row r="3617" spans="1:1" s="180" customFormat="1" ht="12" hidden="1" customHeight="1">
      <c r="A3617" s="179"/>
    </row>
    <row r="3618" spans="1:1" s="180" customFormat="1" ht="12" hidden="1" customHeight="1">
      <c r="A3618" s="179"/>
    </row>
    <row r="3619" spans="1:1" s="180" customFormat="1" ht="12" hidden="1" customHeight="1">
      <c r="A3619" s="179"/>
    </row>
    <row r="3620" spans="1:1" s="180" customFormat="1" ht="12" hidden="1" customHeight="1">
      <c r="A3620" s="179"/>
    </row>
    <row r="3621" spans="1:1" s="180" customFormat="1" ht="12" hidden="1" customHeight="1">
      <c r="A3621" s="179"/>
    </row>
    <row r="3622" spans="1:1" s="180" customFormat="1" ht="12" hidden="1" customHeight="1">
      <c r="A3622" s="179"/>
    </row>
    <row r="3623" spans="1:1" s="180" customFormat="1" ht="12" hidden="1" customHeight="1">
      <c r="A3623" s="179"/>
    </row>
    <row r="3624" spans="1:1" s="180" customFormat="1" ht="12" hidden="1" customHeight="1">
      <c r="A3624" s="179"/>
    </row>
    <row r="3625" spans="1:1" s="180" customFormat="1" ht="12" hidden="1" customHeight="1">
      <c r="A3625" s="179"/>
    </row>
    <row r="3626" spans="1:1" s="180" customFormat="1" ht="12" hidden="1" customHeight="1">
      <c r="A3626" s="179"/>
    </row>
    <row r="3627" spans="1:1" s="180" customFormat="1" ht="12" hidden="1" customHeight="1">
      <c r="A3627" s="179"/>
    </row>
    <row r="3628" spans="1:1" s="180" customFormat="1" ht="12" hidden="1" customHeight="1">
      <c r="A3628" s="179"/>
    </row>
    <row r="3629" spans="1:1" s="180" customFormat="1" ht="12" hidden="1" customHeight="1">
      <c r="A3629" s="179"/>
    </row>
    <row r="3630" spans="1:1" s="180" customFormat="1" ht="12" hidden="1" customHeight="1">
      <c r="A3630" s="179"/>
    </row>
    <row r="3631" spans="1:1" s="180" customFormat="1" ht="12" hidden="1" customHeight="1">
      <c r="A3631" s="179"/>
    </row>
    <row r="3632" spans="1:1" s="180" customFormat="1" ht="12" hidden="1" customHeight="1">
      <c r="A3632" s="179"/>
    </row>
    <row r="3633" spans="1:1" s="180" customFormat="1" ht="12" hidden="1" customHeight="1">
      <c r="A3633" s="179"/>
    </row>
    <row r="3634" spans="1:1" s="180" customFormat="1" ht="12" hidden="1" customHeight="1">
      <c r="A3634" s="179"/>
    </row>
    <row r="3635" spans="1:1" s="180" customFormat="1" ht="12" hidden="1" customHeight="1">
      <c r="A3635" s="179"/>
    </row>
    <row r="3636" spans="1:1" s="180" customFormat="1" ht="12" hidden="1" customHeight="1">
      <c r="A3636" s="179"/>
    </row>
    <row r="3637" spans="1:1" s="180" customFormat="1" ht="12" hidden="1" customHeight="1">
      <c r="A3637" s="179"/>
    </row>
    <row r="3638" spans="1:1" s="180" customFormat="1" ht="12" hidden="1" customHeight="1">
      <c r="A3638" s="179"/>
    </row>
    <row r="3639" spans="1:1" s="180" customFormat="1" ht="12" hidden="1" customHeight="1">
      <c r="A3639" s="179"/>
    </row>
    <row r="3640" spans="1:1" s="180" customFormat="1" ht="12" hidden="1" customHeight="1">
      <c r="A3640" s="179"/>
    </row>
    <row r="3641" spans="1:1" s="180" customFormat="1" ht="12" hidden="1" customHeight="1">
      <c r="A3641" s="179"/>
    </row>
    <row r="3642" spans="1:1" s="180" customFormat="1" ht="12" hidden="1" customHeight="1">
      <c r="A3642" s="179"/>
    </row>
    <row r="3643" spans="1:1" s="180" customFormat="1" ht="12" hidden="1" customHeight="1">
      <c r="A3643" s="179"/>
    </row>
    <row r="3644" spans="1:1" s="180" customFormat="1" ht="12" hidden="1" customHeight="1">
      <c r="A3644" s="179"/>
    </row>
    <row r="3645" spans="1:1" s="180" customFormat="1" ht="12" hidden="1" customHeight="1">
      <c r="A3645" s="179"/>
    </row>
    <row r="3646" spans="1:1" s="180" customFormat="1" ht="12" hidden="1" customHeight="1">
      <c r="A3646" s="179"/>
    </row>
    <row r="3647" spans="1:1" s="180" customFormat="1" ht="12" hidden="1" customHeight="1">
      <c r="A3647" s="179"/>
    </row>
    <row r="3648" spans="1:1" s="180" customFormat="1" ht="12" hidden="1" customHeight="1">
      <c r="A3648" s="179"/>
    </row>
    <row r="3649" spans="1:1" s="180" customFormat="1" ht="12" hidden="1" customHeight="1">
      <c r="A3649" s="179"/>
    </row>
    <row r="3650" spans="1:1" s="180" customFormat="1" ht="12" hidden="1" customHeight="1">
      <c r="A3650" s="179"/>
    </row>
    <row r="3651" spans="1:1" s="180" customFormat="1" ht="12" hidden="1" customHeight="1">
      <c r="A3651" s="179"/>
    </row>
    <row r="3652" spans="1:1" s="180" customFormat="1" ht="12" hidden="1" customHeight="1">
      <c r="A3652" s="179"/>
    </row>
    <row r="3653" spans="1:1" s="180" customFormat="1" ht="12" hidden="1" customHeight="1">
      <c r="A3653" s="179"/>
    </row>
    <row r="3654" spans="1:1" s="180" customFormat="1" ht="12" hidden="1" customHeight="1">
      <c r="A3654" s="179"/>
    </row>
    <row r="3655" spans="1:1" s="180" customFormat="1" ht="12" hidden="1" customHeight="1">
      <c r="A3655" s="179"/>
    </row>
    <row r="3656" spans="1:1" s="180" customFormat="1" ht="12" hidden="1" customHeight="1">
      <c r="A3656" s="179"/>
    </row>
    <row r="3657" spans="1:1" s="180" customFormat="1" ht="12" hidden="1" customHeight="1">
      <c r="A3657" s="179"/>
    </row>
    <row r="3658" spans="1:1" s="180" customFormat="1" ht="12" hidden="1" customHeight="1">
      <c r="A3658" s="179"/>
    </row>
    <row r="3659" spans="1:1" s="180" customFormat="1" ht="12" hidden="1" customHeight="1">
      <c r="A3659" s="179"/>
    </row>
    <row r="3660" spans="1:1" s="180" customFormat="1" ht="12" hidden="1" customHeight="1">
      <c r="A3660" s="179"/>
    </row>
    <row r="3661" spans="1:1" s="180" customFormat="1" ht="12" hidden="1" customHeight="1">
      <c r="A3661" s="179"/>
    </row>
    <row r="3662" spans="1:1" s="180" customFormat="1" ht="12" hidden="1" customHeight="1">
      <c r="A3662" s="179"/>
    </row>
    <row r="3663" spans="1:1" s="180" customFormat="1" ht="12" hidden="1" customHeight="1">
      <c r="A3663" s="179"/>
    </row>
    <row r="3664" spans="1:1" s="180" customFormat="1" ht="12" hidden="1" customHeight="1">
      <c r="A3664" s="179"/>
    </row>
    <row r="3665" spans="1:1" s="180" customFormat="1" ht="12" hidden="1" customHeight="1">
      <c r="A3665" s="179"/>
    </row>
    <row r="3666" spans="1:1" s="180" customFormat="1" ht="12" hidden="1" customHeight="1">
      <c r="A3666" s="179"/>
    </row>
    <row r="3667" spans="1:1" s="180" customFormat="1" ht="12" hidden="1" customHeight="1">
      <c r="A3667" s="179"/>
    </row>
    <row r="3668" spans="1:1" s="180" customFormat="1" ht="12" hidden="1" customHeight="1">
      <c r="A3668" s="179"/>
    </row>
    <row r="3669" spans="1:1" s="180" customFormat="1" ht="12" hidden="1" customHeight="1">
      <c r="A3669" s="179"/>
    </row>
    <row r="3670" spans="1:1" s="180" customFormat="1" ht="12" hidden="1" customHeight="1">
      <c r="A3670" s="179"/>
    </row>
    <row r="3671" spans="1:1" s="180" customFormat="1" ht="12" hidden="1" customHeight="1">
      <c r="A3671" s="179"/>
    </row>
    <row r="3672" spans="1:1" s="180" customFormat="1" ht="12" hidden="1" customHeight="1">
      <c r="A3672" s="179"/>
    </row>
    <row r="3673" spans="1:1" s="180" customFormat="1" ht="12" hidden="1" customHeight="1">
      <c r="A3673" s="179"/>
    </row>
    <row r="3674" spans="1:1" s="180" customFormat="1" ht="12" hidden="1" customHeight="1">
      <c r="A3674" s="179"/>
    </row>
    <row r="3675" spans="1:1" s="180" customFormat="1" ht="12" hidden="1" customHeight="1">
      <c r="A3675" s="179"/>
    </row>
    <row r="3676" spans="1:1" s="180" customFormat="1" ht="12" hidden="1" customHeight="1">
      <c r="A3676" s="179"/>
    </row>
    <row r="3677" spans="1:1" s="180" customFormat="1" ht="12" hidden="1" customHeight="1">
      <c r="A3677" s="179"/>
    </row>
    <row r="3678" spans="1:1" s="180" customFormat="1" ht="12" hidden="1" customHeight="1">
      <c r="A3678" s="179"/>
    </row>
    <row r="3679" spans="1:1" s="180" customFormat="1" ht="12" hidden="1" customHeight="1">
      <c r="A3679" s="179"/>
    </row>
    <row r="3680" spans="1:1" s="180" customFormat="1" ht="12" hidden="1" customHeight="1">
      <c r="A3680" s="179"/>
    </row>
    <row r="3681" spans="1:1" s="180" customFormat="1" ht="12" hidden="1" customHeight="1">
      <c r="A3681" s="179"/>
    </row>
    <row r="3682" spans="1:1" s="180" customFormat="1" ht="12" hidden="1" customHeight="1">
      <c r="A3682" s="179"/>
    </row>
    <row r="3683" spans="1:1" s="180" customFormat="1" ht="12" hidden="1" customHeight="1">
      <c r="A3683" s="179"/>
    </row>
    <row r="3684" spans="1:1" s="180" customFormat="1" ht="12" hidden="1" customHeight="1">
      <c r="A3684" s="179"/>
    </row>
    <row r="3685" spans="1:1" s="180" customFormat="1" ht="12" hidden="1" customHeight="1">
      <c r="A3685" s="179"/>
    </row>
    <row r="3686" spans="1:1" s="180" customFormat="1" ht="12" hidden="1" customHeight="1">
      <c r="A3686" s="179"/>
    </row>
    <row r="3687" spans="1:1" s="180" customFormat="1" ht="12" hidden="1" customHeight="1">
      <c r="A3687" s="179"/>
    </row>
    <row r="3688" spans="1:1" s="180" customFormat="1" ht="12" hidden="1" customHeight="1">
      <c r="A3688" s="179"/>
    </row>
    <row r="3689" spans="1:1" s="180" customFormat="1" ht="12" hidden="1" customHeight="1">
      <c r="A3689" s="179"/>
    </row>
    <row r="3690" spans="1:1" s="180" customFormat="1" ht="12" hidden="1" customHeight="1">
      <c r="A3690" s="179"/>
    </row>
    <row r="3691" spans="1:1" s="180" customFormat="1" ht="12" hidden="1" customHeight="1">
      <c r="A3691" s="179"/>
    </row>
    <row r="3692" spans="1:1" s="180" customFormat="1" ht="12" hidden="1" customHeight="1">
      <c r="A3692" s="179"/>
    </row>
    <row r="3693" spans="1:1" s="180" customFormat="1" ht="12" hidden="1" customHeight="1">
      <c r="A3693" s="179"/>
    </row>
    <row r="3694" spans="1:1" s="180" customFormat="1" ht="12" hidden="1" customHeight="1">
      <c r="A3694" s="179"/>
    </row>
    <row r="3695" spans="1:1" s="180" customFormat="1" ht="12" hidden="1" customHeight="1">
      <c r="A3695" s="179"/>
    </row>
    <row r="3696" spans="1:1" s="180" customFormat="1" ht="12" hidden="1" customHeight="1">
      <c r="A3696" s="179"/>
    </row>
    <row r="3697" spans="1:1" s="180" customFormat="1" ht="12" hidden="1" customHeight="1">
      <c r="A3697" s="179"/>
    </row>
    <row r="3698" spans="1:1" s="180" customFormat="1" ht="12" hidden="1" customHeight="1">
      <c r="A3698" s="179"/>
    </row>
    <row r="3699" spans="1:1" s="180" customFormat="1" ht="12" hidden="1" customHeight="1">
      <c r="A3699" s="179"/>
    </row>
    <row r="3700" spans="1:1" s="180" customFormat="1" ht="12" hidden="1" customHeight="1">
      <c r="A3700" s="179"/>
    </row>
    <row r="3701" spans="1:1" s="180" customFormat="1" ht="12" hidden="1" customHeight="1">
      <c r="A3701" s="179"/>
    </row>
    <row r="3702" spans="1:1" s="180" customFormat="1" ht="12" hidden="1" customHeight="1">
      <c r="A3702" s="179"/>
    </row>
    <row r="3703" spans="1:1" s="180" customFormat="1" ht="12" hidden="1" customHeight="1">
      <c r="A3703" s="179"/>
    </row>
    <row r="3704" spans="1:1" s="180" customFormat="1" ht="12" hidden="1" customHeight="1">
      <c r="A3704" s="179"/>
    </row>
    <row r="3705" spans="1:1" s="180" customFormat="1" ht="12" hidden="1" customHeight="1">
      <c r="A3705" s="179"/>
    </row>
    <row r="3706" spans="1:1" s="180" customFormat="1" ht="12" hidden="1" customHeight="1">
      <c r="A3706" s="179"/>
    </row>
    <row r="3707" spans="1:1" s="180" customFormat="1" ht="12" hidden="1" customHeight="1">
      <c r="A3707" s="179"/>
    </row>
    <row r="3708" spans="1:1" s="180" customFormat="1" ht="12" hidden="1" customHeight="1">
      <c r="A3708" s="179"/>
    </row>
    <row r="3709" spans="1:1" s="180" customFormat="1" ht="12" hidden="1" customHeight="1">
      <c r="A3709" s="179"/>
    </row>
    <row r="3710" spans="1:1" s="180" customFormat="1" ht="12" hidden="1" customHeight="1">
      <c r="A3710" s="179"/>
    </row>
    <row r="3711" spans="1:1" s="180" customFormat="1" ht="12" hidden="1" customHeight="1">
      <c r="A3711" s="179"/>
    </row>
    <row r="3712" spans="1:1" s="180" customFormat="1" ht="12" hidden="1" customHeight="1">
      <c r="A3712" s="179"/>
    </row>
    <row r="3713" spans="1:1" s="180" customFormat="1" ht="12" hidden="1" customHeight="1">
      <c r="A3713" s="179"/>
    </row>
    <row r="3714" spans="1:1" s="180" customFormat="1" ht="12" hidden="1" customHeight="1">
      <c r="A3714" s="179"/>
    </row>
    <row r="3715" spans="1:1" s="180" customFormat="1" ht="12" hidden="1" customHeight="1">
      <c r="A3715" s="179"/>
    </row>
    <row r="3716" spans="1:1" s="180" customFormat="1" ht="12" hidden="1" customHeight="1">
      <c r="A3716" s="179"/>
    </row>
    <row r="3717" spans="1:1" s="180" customFormat="1" ht="12" hidden="1" customHeight="1">
      <c r="A3717" s="179"/>
    </row>
    <row r="3718" spans="1:1" s="180" customFormat="1" ht="12" hidden="1" customHeight="1">
      <c r="A3718" s="179"/>
    </row>
    <row r="3719" spans="1:1" s="180" customFormat="1" ht="12" hidden="1" customHeight="1">
      <c r="A3719" s="179"/>
    </row>
    <row r="3720" spans="1:1" s="180" customFormat="1" ht="12" hidden="1" customHeight="1">
      <c r="A3720" s="179"/>
    </row>
    <row r="3721" spans="1:1" s="180" customFormat="1" ht="12" hidden="1" customHeight="1">
      <c r="A3721" s="179"/>
    </row>
    <row r="3722" spans="1:1" s="180" customFormat="1" ht="12" hidden="1" customHeight="1">
      <c r="A3722" s="179"/>
    </row>
    <row r="3723" spans="1:1" s="180" customFormat="1" ht="12" hidden="1" customHeight="1">
      <c r="A3723" s="179"/>
    </row>
    <row r="3724" spans="1:1" s="180" customFormat="1" ht="12" hidden="1" customHeight="1">
      <c r="A3724" s="179"/>
    </row>
    <row r="3725" spans="1:1" s="180" customFormat="1" ht="12" hidden="1" customHeight="1">
      <c r="A3725" s="179"/>
    </row>
    <row r="3726" spans="1:1" s="180" customFormat="1" ht="12" hidden="1" customHeight="1">
      <c r="A3726" s="179"/>
    </row>
    <row r="3727" spans="1:1" s="180" customFormat="1" ht="12" hidden="1" customHeight="1">
      <c r="A3727" s="179"/>
    </row>
    <row r="3728" spans="1:1" s="180" customFormat="1" ht="12" hidden="1" customHeight="1">
      <c r="A3728" s="179"/>
    </row>
    <row r="3729" spans="1:1" s="180" customFormat="1" ht="12" hidden="1" customHeight="1">
      <c r="A3729" s="179"/>
    </row>
    <row r="3730" spans="1:1" s="180" customFormat="1" ht="12" hidden="1" customHeight="1">
      <c r="A3730" s="179"/>
    </row>
    <row r="3731" spans="1:1" s="180" customFormat="1" ht="12" hidden="1" customHeight="1">
      <c r="A3731" s="179"/>
    </row>
    <row r="3732" spans="1:1" s="180" customFormat="1" ht="12" hidden="1" customHeight="1">
      <c r="A3732" s="179"/>
    </row>
    <row r="3733" spans="1:1" s="180" customFormat="1" ht="12" hidden="1" customHeight="1">
      <c r="A3733" s="179"/>
    </row>
    <row r="3734" spans="1:1" s="180" customFormat="1" ht="12" hidden="1" customHeight="1">
      <c r="A3734" s="179"/>
    </row>
    <row r="3735" spans="1:1" s="180" customFormat="1" ht="12" hidden="1" customHeight="1">
      <c r="A3735" s="179"/>
    </row>
    <row r="3736" spans="1:1" s="180" customFormat="1" ht="12" hidden="1" customHeight="1">
      <c r="A3736" s="179"/>
    </row>
    <row r="3737" spans="1:1" s="180" customFormat="1" ht="12" hidden="1" customHeight="1">
      <c r="A3737" s="179"/>
    </row>
    <row r="3738" spans="1:1" s="180" customFormat="1" ht="12" hidden="1" customHeight="1">
      <c r="A3738" s="179"/>
    </row>
    <row r="3739" spans="1:1" s="180" customFormat="1" ht="12" hidden="1" customHeight="1">
      <c r="A3739" s="179"/>
    </row>
    <row r="3740" spans="1:1" s="180" customFormat="1" ht="12" hidden="1" customHeight="1">
      <c r="A3740" s="179"/>
    </row>
    <row r="3741" spans="1:1" s="180" customFormat="1" ht="12" hidden="1" customHeight="1">
      <c r="A3741" s="179"/>
    </row>
    <row r="3742" spans="1:1" s="180" customFormat="1" ht="12" hidden="1" customHeight="1">
      <c r="A3742" s="179"/>
    </row>
    <row r="3743" spans="1:1" s="180" customFormat="1" ht="12" hidden="1" customHeight="1">
      <c r="A3743" s="179"/>
    </row>
    <row r="3744" spans="1:1" s="180" customFormat="1" ht="12" hidden="1" customHeight="1">
      <c r="A3744" s="179"/>
    </row>
    <row r="3745" spans="1:1" s="180" customFormat="1" ht="12" hidden="1" customHeight="1">
      <c r="A3745" s="179"/>
    </row>
    <row r="3746" spans="1:1" s="180" customFormat="1" ht="12" hidden="1" customHeight="1">
      <c r="A3746" s="179"/>
    </row>
    <row r="3747" spans="1:1" s="180" customFormat="1" ht="12" hidden="1" customHeight="1">
      <c r="A3747" s="179"/>
    </row>
    <row r="3748" spans="1:1" s="180" customFormat="1" ht="12" hidden="1" customHeight="1">
      <c r="A3748" s="179"/>
    </row>
    <row r="3749" spans="1:1" s="180" customFormat="1" ht="12" hidden="1" customHeight="1">
      <c r="A3749" s="179"/>
    </row>
    <row r="3750" spans="1:1" s="180" customFormat="1" ht="12" hidden="1" customHeight="1">
      <c r="A3750" s="179"/>
    </row>
    <row r="3751" spans="1:1" s="180" customFormat="1" ht="12" hidden="1" customHeight="1">
      <c r="A3751" s="179"/>
    </row>
    <row r="3752" spans="1:1" s="180" customFormat="1" ht="12" hidden="1" customHeight="1">
      <c r="A3752" s="179"/>
    </row>
    <row r="3753" spans="1:1" s="180" customFormat="1" ht="12" hidden="1" customHeight="1">
      <c r="A3753" s="179"/>
    </row>
    <row r="3754" spans="1:1" s="180" customFormat="1" ht="12" hidden="1" customHeight="1">
      <c r="A3754" s="179"/>
    </row>
    <row r="3755" spans="1:1" s="180" customFormat="1" ht="12" hidden="1" customHeight="1">
      <c r="A3755" s="179"/>
    </row>
    <row r="3756" spans="1:1" s="180" customFormat="1" ht="12" hidden="1" customHeight="1">
      <c r="A3756" s="179"/>
    </row>
    <row r="3757" spans="1:1" s="180" customFormat="1" ht="12" hidden="1" customHeight="1">
      <c r="A3757" s="179"/>
    </row>
    <row r="3758" spans="1:1" s="180" customFormat="1" ht="12" hidden="1" customHeight="1">
      <c r="A3758" s="179"/>
    </row>
    <row r="3759" spans="1:1" s="180" customFormat="1" ht="12" hidden="1" customHeight="1">
      <c r="A3759" s="179"/>
    </row>
    <row r="3760" spans="1:1" s="180" customFormat="1" ht="12" hidden="1" customHeight="1">
      <c r="A3760" s="179"/>
    </row>
    <row r="3761" spans="1:1" s="180" customFormat="1" ht="12" hidden="1" customHeight="1">
      <c r="A3761" s="179"/>
    </row>
    <row r="3762" spans="1:1" s="180" customFormat="1" ht="12" hidden="1" customHeight="1">
      <c r="A3762" s="179"/>
    </row>
    <row r="3763" spans="1:1" s="180" customFormat="1" ht="12" hidden="1" customHeight="1">
      <c r="A3763" s="179"/>
    </row>
    <row r="3764" spans="1:1" s="180" customFormat="1" ht="12" hidden="1" customHeight="1">
      <c r="A3764" s="179"/>
    </row>
    <row r="3765" spans="1:1" s="180" customFormat="1" ht="12" hidden="1" customHeight="1">
      <c r="A3765" s="179"/>
    </row>
    <row r="3766" spans="1:1" s="180" customFormat="1" ht="12" hidden="1" customHeight="1">
      <c r="A3766" s="179"/>
    </row>
    <row r="3767" spans="1:1" s="180" customFormat="1" ht="12" hidden="1" customHeight="1">
      <c r="A3767" s="179"/>
    </row>
    <row r="3768" spans="1:1" s="180" customFormat="1" ht="12" hidden="1" customHeight="1">
      <c r="A3768" s="179"/>
    </row>
    <row r="3769" spans="1:1" s="180" customFormat="1" ht="12" hidden="1" customHeight="1">
      <c r="A3769" s="179"/>
    </row>
    <row r="3770" spans="1:1" s="180" customFormat="1" ht="12" hidden="1" customHeight="1">
      <c r="A3770" s="179"/>
    </row>
    <row r="3771" spans="1:1" s="180" customFormat="1" ht="12" hidden="1" customHeight="1">
      <c r="A3771" s="179"/>
    </row>
    <row r="3772" spans="1:1" s="180" customFormat="1" ht="12" hidden="1" customHeight="1">
      <c r="A3772" s="179"/>
    </row>
    <row r="3773" spans="1:1" s="180" customFormat="1" ht="12" hidden="1" customHeight="1">
      <c r="A3773" s="179"/>
    </row>
    <row r="3774" spans="1:1" s="180" customFormat="1" ht="12" hidden="1" customHeight="1">
      <c r="A3774" s="179"/>
    </row>
    <row r="3775" spans="1:1" s="180" customFormat="1" ht="12" hidden="1" customHeight="1">
      <c r="A3775" s="179"/>
    </row>
    <row r="3776" spans="1:1" s="180" customFormat="1" ht="12" hidden="1" customHeight="1">
      <c r="A3776" s="179"/>
    </row>
    <row r="3777" spans="1:1" s="180" customFormat="1" ht="12" hidden="1" customHeight="1">
      <c r="A3777" s="179"/>
    </row>
    <row r="3778" spans="1:1" s="180" customFormat="1" ht="12" hidden="1" customHeight="1">
      <c r="A3778" s="179"/>
    </row>
    <row r="3779" spans="1:1" s="180" customFormat="1" ht="12" hidden="1" customHeight="1">
      <c r="A3779" s="179"/>
    </row>
    <row r="3780" spans="1:1" s="180" customFormat="1" ht="12" hidden="1" customHeight="1">
      <c r="A3780" s="179"/>
    </row>
    <row r="3781" spans="1:1" s="180" customFormat="1" ht="12" hidden="1" customHeight="1">
      <c r="A3781" s="179"/>
    </row>
    <row r="3782" spans="1:1" s="180" customFormat="1" ht="12" hidden="1" customHeight="1">
      <c r="A3782" s="179"/>
    </row>
    <row r="3783" spans="1:1" s="180" customFormat="1" ht="12" hidden="1" customHeight="1">
      <c r="A3783" s="179"/>
    </row>
    <row r="3784" spans="1:1" s="180" customFormat="1" ht="12" hidden="1" customHeight="1">
      <c r="A3784" s="179"/>
    </row>
    <row r="3785" spans="1:1" s="180" customFormat="1" ht="12" hidden="1" customHeight="1">
      <c r="A3785" s="179"/>
    </row>
    <row r="3786" spans="1:1" s="180" customFormat="1" ht="12" hidden="1" customHeight="1">
      <c r="A3786" s="179"/>
    </row>
    <row r="3787" spans="1:1" s="180" customFormat="1" ht="12" hidden="1" customHeight="1">
      <c r="A3787" s="179"/>
    </row>
    <row r="3788" spans="1:1" s="180" customFormat="1" ht="12" hidden="1" customHeight="1">
      <c r="A3788" s="179"/>
    </row>
    <row r="3789" spans="1:1" s="180" customFormat="1" ht="12" hidden="1" customHeight="1">
      <c r="A3789" s="179"/>
    </row>
    <row r="3790" spans="1:1" s="180" customFormat="1" ht="12" hidden="1" customHeight="1">
      <c r="A3790" s="179"/>
    </row>
    <row r="3791" spans="1:1" s="180" customFormat="1" ht="12" hidden="1" customHeight="1">
      <c r="A3791" s="179"/>
    </row>
    <row r="3792" spans="1:1" s="180" customFormat="1" ht="12" hidden="1" customHeight="1">
      <c r="A3792" s="179"/>
    </row>
    <row r="3793" spans="1:1" s="180" customFormat="1" ht="12" hidden="1" customHeight="1">
      <c r="A3793" s="179"/>
    </row>
    <row r="3794" spans="1:1" s="180" customFormat="1" ht="12" hidden="1" customHeight="1">
      <c r="A3794" s="179"/>
    </row>
    <row r="3795" spans="1:1" s="180" customFormat="1" ht="12" hidden="1" customHeight="1">
      <c r="A3795" s="179"/>
    </row>
    <row r="3796" spans="1:1" s="180" customFormat="1" ht="12" hidden="1" customHeight="1">
      <c r="A3796" s="179"/>
    </row>
    <row r="3797" spans="1:1" s="180" customFormat="1" ht="12" hidden="1" customHeight="1">
      <c r="A3797" s="179"/>
    </row>
    <row r="3798" spans="1:1" s="180" customFormat="1" ht="12" hidden="1" customHeight="1">
      <c r="A3798" s="179"/>
    </row>
    <row r="3799" spans="1:1" s="180" customFormat="1" ht="12" hidden="1" customHeight="1">
      <c r="A3799" s="179"/>
    </row>
    <row r="3800" spans="1:1" s="180" customFormat="1" ht="12" hidden="1" customHeight="1">
      <c r="A3800" s="179"/>
    </row>
    <row r="3801" spans="1:1" s="180" customFormat="1" ht="12" hidden="1" customHeight="1">
      <c r="A3801" s="179"/>
    </row>
    <row r="3802" spans="1:1" s="180" customFormat="1" ht="12" hidden="1" customHeight="1">
      <c r="A3802" s="179"/>
    </row>
    <row r="3803" spans="1:1" s="180" customFormat="1" ht="12" hidden="1" customHeight="1">
      <c r="A3803" s="179"/>
    </row>
    <row r="3804" spans="1:1" s="180" customFormat="1" ht="12" hidden="1" customHeight="1">
      <c r="A3804" s="179"/>
    </row>
    <row r="3805" spans="1:1" s="180" customFormat="1" ht="12" hidden="1" customHeight="1">
      <c r="A3805" s="179"/>
    </row>
    <row r="3806" spans="1:1" s="180" customFormat="1" ht="12" hidden="1" customHeight="1">
      <c r="A3806" s="179"/>
    </row>
    <row r="3807" spans="1:1" s="180" customFormat="1" ht="12" hidden="1" customHeight="1">
      <c r="A3807" s="179"/>
    </row>
    <row r="3808" spans="1:1" s="180" customFormat="1" ht="12" hidden="1" customHeight="1">
      <c r="A3808" s="179"/>
    </row>
    <row r="3809" spans="1:1" s="180" customFormat="1" ht="12" hidden="1" customHeight="1">
      <c r="A3809" s="179"/>
    </row>
    <row r="3810" spans="1:1" s="180" customFormat="1" ht="12" hidden="1" customHeight="1">
      <c r="A3810" s="179"/>
    </row>
    <row r="3811" spans="1:1" s="180" customFormat="1" ht="12" hidden="1" customHeight="1">
      <c r="A3811" s="179"/>
    </row>
    <row r="3812" spans="1:1" s="180" customFormat="1" ht="12" hidden="1" customHeight="1">
      <c r="A3812" s="179"/>
    </row>
    <row r="3813" spans="1:1" s="180" customFormat="1" ht="12" hidden="1" customHeight="1">
      <c r="A3813" s="179"/>
    </row>
    <row r="3814" spans="1:1" s="180" customFormat="1" ht="12" hidden="1" customHeight="1">
      <c r="A3814" s="179"/>
    </row>
    <row r="3815" spans="1:1" s="180" customFormat="1" ht="12" hidden="1" customHeight="1">
      <c r="A3815" s="179"/>
    </row>
    <row r="3816" spans="1:1" s="180" customFormat="1" ht="12" hidden="1" customHeight="1">
      <c r="A3816" s="179"/>
    </row>
    <row r="3817" spans="1:1" s="180" customFormat="1" ht="12" hidden="1" customHeight="1">
      <c r="A3817" s="179"/>
    </row>
    <row r="3818" spans="1:1" s="180" customFormat="1" ht="12" hidden="1" customHeight="1">
      <c r="A3818" s="179"/>
    </row>
    <row r="3819" spans="1:1" s="180" customFormat="1" ht="12" hidden="1" customHeight="1">
      <c r="A3819" s="179"/>
    </row>
    <row r="3820" spans="1:1" s="180" customFormat="1" ht="12" hidden="1" customHeight="1">
      <c r="A3820" s="179"/>
    </row>
    <row r="3821" spans="1:1" s="180" customFormat="1" ht="12" hidden="1" customHeight="1">
      <c r="A3821" s="179"/>
    </row>
    <row r="3822" spans="1:1" s="180" customFormat="1" ht="12" hidden="1" customHeight="1">
      <c r="A3822" s="179"/>
    </row>
    <row r="3823" spans="1:1" s="180" customFormat="1" ht="12" hidden="1" customHeight="1">
      <c r="A3823" s="179"/>
    </row>
    <row r="3824" spans="1:1" s="180" customFormat="1" ht="12" hidden="1" customHeight="1">
      <c r="A3824" s="179"/>
    </row>
    <row r="3825" spans="1:1" s="180" customFormat="1" ht="12" hidden="1" customHeight="1">
      <c r="A3825" s="179"/>
    </row>
    <row r="3826" spans="1:1" s="180" customFormat="1" ht="12" hidden="1" customHeight="1">
      <c r="A3826" s="179"/>
    </row>
    <row r="3827" spans="1:1" s="180" customFormat="1" ht="12" hidden="1" customHeight="1">
      <c r="A3827" s="179"/>
    </row>
    <row r="3828" spans="1:1" s="180" customFormat="1" ht="12" hidden="1" customHeight="1">
      <c r="A3828" s="179"/>
    </row>
    <row r="3829" spans="1:1" s="180" customFormat="1" ht="12" hidden="1" customHeight="1">
      <c r="A3829" s="179"/>
    </row>
    <row r="3830" spans="1:1" s="180" customFormat="1" ht="12" hidden="1" customHeight="1">
      <c r="A3830" s="179"/>
    </row>
    <row r="3831" spans="1:1" s="180" customFormat="1" ht="12" hidden="1" customHeight="1">
      <c r="A3831" s="179"/>
    </row>
    <row r="3832" spans="1:1" s="180" customFormat="1" ht="12" hidden="1" customHeight="1">
      <c r="A3832" s="179"/>
    </row>
    <row r="3833" spans="1:1" s="180" customFormat="1" ht="12" hidden="1" customHeight="1">
      <c r="A3833" s="179"/>
    </row>
    <row r="3834" spans="1:1" s="180" customFormat="1" ht="12" hidden="1" customHeight="1">
      <c r="A3834" s="179"/>
    </row>
    <row r="3835" spans="1:1" s="180" customFormat="1" ht="12" hidden="1" customHeight="1">
      <c r="A3835" s="179"/>
    </row>
    <row r="3836" spans="1:1" s="180" customFormat="1" ht="12" hidden="1" customHeight="1">
      <c r="A3836" s="179"/>
    </row>
    <row r="3837" spans="1:1" s="180" customFormat="1" ht="12" hidden="1" customHeight="1">
      <c r="A3837" s="179"/>
    </row>
    <row r="3838" spans="1:1" s="180" customFormat="1" ht="12" hidden="1" customHeight="1">
      <c r="A3838" s="179"/>
    </row>
    <row r="3839" spans="1:1" s="180" customFormat="1" ht="12" hidden="1" customHeight="1">
      <c r="A3839" s="179"/>
    </row>
    <row r="3840" spans="1:1" s="180" customFormat="1" ht="12" hidden="1" customHeight="1">
      <c r="A3840" s="179"/>
    </row>
    <row r="3841" spans="1:1" s="180" customFormat="1" ht="12" hidden="1" customHeight="1">
      <c r="A3841" s="179"/>
    </row>
    <row r="3842" spans="1:1" s="180" customFormat="1" ht="12" hidden="1" customHeight="1">
      <c r="A3842" s="179"/>
    </row>
    <row r="3843" spans="1:1" s="180" customFormat="1" ht="12" hidden="1" customHeight="1">
      <c r="A3843" s="179"/>
    </row>
    <row r="3844" spans="1:1" s="180" customFormat="1" ht="12" hidden="1" customHeight="1">
      <c r="A3844" s="179"/>
    </row>
    <row r="3845" spans="1:1" s="180" customFormat="1" ht="12" hidden="1" customHeight="1">
      <c r="A3845" s="179"/>
    </row>
    <row r="3846" spans="1:1" s="180" customFormat="1" ht="12" hidden="1" customHeight="1">
      <c r="A3846" s="179"/>
    </row>
    <row r="3847" spans="1:1" s="180" customFormat="1" ht="12" hidden="1" customHeight="1">
      <c r="A3847" s="179"/>
    </row>
    <row r="3848" spans="1:1" s="180" customFormat="1" ht="12" hidden="1" customHeight="1">
      <c r="A3848" s="179"/>
    </row>
    <row r="3849" spans="1:1" s="180" customFormat="1" ht="12" hidden="1" customHeight="1">
      <c r="A3849" s="179"/>
    </row>
    <row r="3850" spans="1:1" s="180" customFormat="1" ht="12" hidden="1" customHeight="1">
      <c r="A3850" s="179"/>
    </row>
    <row r="3851" spans="1:1" s="180" customFormat="1" ht="12" hidden="1" customHeight="1">
      <c r="A3851" s="179"/>
    </row>
    <row r="3852" spans="1:1" s="180" customFormat="1" ht="12" hidden="1" customHeight="1">
      <c r="A3852" s="179"/>
    </row>
    <row r="3853" spans="1:1" s="180" customFormat="1" ht="12" hidden="1" customHeight="1">
      <c r="A3853" s="179"/>
    </row>
    <row r="3854" spans="1:1" s="180" customFormat="1" ht="12" hidden="1" customHeight="1">
      <c r="A3854" s="179"/>
    </row>
    <row r="3855" spans="1:1" s="180" customFormat="1" ht="12" hidden="1" customHeight="1">
      <c r="A3855" s="179"/>
    </row>
    <row r="3856" spans="1:1" s="180" customFormat="1" ht="12" hidden="1" customHeight="1">
      <c r="A3856" s="179"/>
    </row>
    <row r="3857" spans="1:1" s="180" customFormat="1" ht="12" hidden="1" customHeight="1">
      <c r="A3857" s="179"/>
    </row>
    <row r="3858" spans="1:1" s="180" customFormat="1" ht="12" hidden="1" customHeight="1">
      <c r="A3858" s="179"/>
    </row>
    <row r="3859" spans="1:1" s="180" customFormat="1" ht="12" hidden="1" customHeight="1">
      <c r="A3859" s="179"/>
    </row>
    <row r="3860" spans="1:1" s="180" customFormat="1" ht="12" hidden="1" customHeight="1">
      <c r="A3860" s="179"/>
    </row>
    <row r="3861" spans="1:1" s="180" customFormat="1" ht="12" hidden="1" customHeight="1">
      <c r="A3861" s="179"/>
    </row>
    <row r="3862" spans="1:1" s="180" customFormat="1" ht="12" hidden="1" customHeight="1">
      <c r="A3862" s="179"/>
    </row>
    <row r="3863" spans="1:1" s="180" customFormat="1" ht="12" hidden="1" customHeight="1">
      <c r="A3863" s="179"/>
    </row>
    <row r="3864" spans="1:1" s="180" customFormat="1" ht="12" hidden="1" customHeight="1">
      <c r="A3864" s="179"/>
    </row>
    <row r="3865" spans="1:1" s="180" customFormat="1" ht="12" hidden="1" customHeight="1">
      <c r="A3865" s="179"/>
    </row>
    <row r="3866" spans="1:1" s="180" customFormat="1" ht="12" hidden="1" customHeight="1">
      <c r="A3866" s="179"/>
    </row>
    <row r="3867" spans="1:1" s="180" customFormat="1" ht="12" hidden="1" customHeight="1">
      <c r="A3867" s="179"/>
    </row>
    <row r="3868" spans="1:1" s="180" customFormat="1" ht="12" hidden="1" customHeight="1">
      <c r="A3868" s="179"/>
    </row>
    <row r="3869" spans="1:1" s="180" customFormat="1" ht="12" hidden="1" customHeight="1">
      <c r="A3869" s="179"/>
    </row>
    <row r="3870" spans="1:1" s="180" customFormat="1" ht="12" hidden="1" customHeight="1">
      <c r="A3870" s="179"/>
    </row>
    <row r="3871" spans="1:1" s="180" customFormat="1" ht="12" hidden="1" customHeight="1">
      <c r="A3871" s="179"/>
    </row>
    <row r="3872" spans="1:1" s="180" customFormat="1" ht="12" hidden="1" customHeight="1">
      <c r="A3872" s="179"/>
    </row>
    <row r="3873" spans="1:1" s="180" customFormat="1" ht="12" hidden="1" customHeight="1">
      <c r="A3873" s="179"/>
    </row>
    <row r="3874" spans="1:1" s="180" customFormat="1" ht="12" hidden="1" customHeight="1">
      <c r="A3874" s="179"/>
    </row>
    <row r="3875" spans="1:1" s="180" customFormat="1" ht="12" hidden="1" customHeight="1">
      <c r="A3875" s="179"/>
    </row>
    <row r="3876" spans="1:1" s="180" customFormat="1" ht="12" hidden="1" customHeight="1">
      <c r="A3876" s="179"/>
    </row>
    <row r="3877" spans="1:1" s="180" customFormat="1" ht="12" hidden="1" customHeight="1">
      <c r="A3877" s="179"/>
    </row>
    <row r="3878" spans="1:1" s="180" customFormat="1" ht="12" hidden="1" customHeight="1">
      <c r="A3878" s="179"/>
    </row>
    <row r="3879" spans="1:1" s="180" customFormat="1" ht="12" hidden="1" customHeight="1">
      <c r="A3879" s="179"/>
    </row>
    <row r="3880" spans="1:1" s="180" customFormat="1" ht="12" hidden="1" customHeight="1">
      <c r="A3880" s="179"/>
    </row>
    <row r="3881" spans="1:1" s="180" customFormat="1" ht="12" hidden="1" customHeight="1">
      <c r="A3881" s="179"/>
    </row>
    <row r="3882" spans="1:1" s="180" customFormat="1" ht="12" hidden="1" customHeight="1">
      <c r="A3882" s="179"/>
    </row>
    <row r="3883" spans="1:1" s="180" customFormat="1" ht="12" hidden="1" customHeight="1">
      <c r="A3883" s="179"/>
    </row>
    <row r="3884" spans="1:1" s="180" customFormat="1" ht="12" hidden="1" customHeight="1">
      <c r="A3884" s="179"/>
    </row>
    <row r="3885" spans="1:1" s="180" customFormat="1" ht="12" hidden="1" customHeight="1">
      <c r="A3885" s="179"/>
    </row>
    <row r="3886" spans="1:1" s="180" customFormat="1" ht="12" hidden="1" customHeight="1">
      <c r="A3886" s="179"/>
    </row>
    <row r="3887" spans="1:1" s="180" customFormat="1" ht="12" hidden="1" customHeight="1">
      <c r="A3887" s="179"/>
    </row>
    <row r="3888" spans="1:1" s="180" customFormat="1" ht="12" hidden="1" customHeight="1">
      <c r="A3888" s="179"/>
    </row>
    <row r="3889" spans="1:1" s="180" customFormat="1" ht="12" hidden="1" customHeight="1">
      <c r="A3889" s="179"/>
    </row>
    <row r="3890" spans="1:1" s="180" customFormat="1" ht="12" hidden="1" customHeight="1">
      <c r="A3890" s="179"/>
    </row>
    <row r="3891" spans="1:1" s="180" customFormat="1" ht="12" hidden="1" customHeight="1">
      <c r="A3891" s="179"/>
    </row>
    <row r="3892" spans="1:1" s="180" customFormat="1" ht="12" hidden="1" customHeight="1">
      <c r="A3892" s="179"/>
    </row>
    <row r="3893" spans="1:1" s="180" customFormat="1" ht="12" hidden="1" customHeight="1">
      <c r="A3893" s="179"/>
    </row>
    <row r="3894" spans="1:1" s="180" customFormat="1" ht="12" hidden="1" customHeight="1">
      <c r="A3894" s="179"/>
    </row>
    <row r="3895" spans="1:1" s="180" customFormat="1" ht="12" hidden="1" customHeight="1">
      <c r="A3895" s="179"/>
    </row>
    <row r="3896" spans="1:1" s="180" customFormat="1" ht="12" hidden="1" customHeight="1">
      <c r="A3896" s="179"/>
    </row>
    <row r="3897" spans="1:1" s="180" customFormat="1" ht="12" hidden="1" customHeight="1">
      <c r="A3897" s="179"/>
    </row>
    <row r="3898" spans="1:1" s="180" customFormat="1" ht="12" hidden="1" customHeight="1">
      <c r="A3898" s="179"/>
    </row>
    <row r="3899" spans="1:1" s="180" customFormat="1" ht="12" hidden="1" customHeight="1">
      <c r="A3899" s="179"/>
    </row>
    <row r="3900" spans="1:1" s="180" customFormat="1" ht="12" hidden="1" customHeight="1">
      <c r="A3900" s="179"/>
    </row>
    <row r="3901" spans="1:1" s="180" customFormat="1" ht="12" hidden="1" customHeight="1">
      <c r="A3901" s="179"/>
    </row>
    <row r="3902" spans="1:1" s="180" customFormat="1" ht="12" hidden="1" customHeight="1">
      <c r="A3902" s="179"/>
    </row>
    <row r="3903" spans="1:1" s="180" customFormat="1" ht="12" hidden="1" customHeight="1">
      <c r="A3903" s="179"/>
    </row>
    <row r="3904" spans="1:1" s="180" customFormat="1" ht="12" hidden="1" customHeight="1">
      <c r="A3904" s="179"/>
    </row>
    <row r="3905" spans="1:1" s="180" customFormat="1" ht="12" hidden="1" customHeight="1">
      <c r="A3905" s="179"/>
    </row>
    <row r="3906" spans="1:1" s="180" customFormat="1" ht="12" hidden="1" customHeight="1">
      <c r="A3906" s="179"/>
    </row>
    <row r="3907" spans="1:1" s="180" customFormat="1" ht="12" hidden="1" customHeight="1">
      <c r="A3907" s="179"/>
    </row>
    <row r="3908" spans="1:1" s="180" customFormat="1" ht="12" hidden="1" customHeight="1">
      <c r="A3908" s="179"/>
    </row>
    <row r="3909" spans="1:1" s="180" customFormat="1" ht="12" hidden="1" customHeight="1">
      <c r="A3909" s="179"/>
    </row>
    <row r="3910" spans="1:1" s="180" customFormat="1" ht="12" hidden="1" customHeight="1">
      <c r="A3910" s="179"/>
    </row>
    <row r="3911" spans="1:1" s="180" customFormat="1" ht="12" hidden="1" customHeight="1">
      <c r="A3911" s="179"/>
    </row>
    <row r="3912" spans="1:1" s="180" customFormat="1" ht="12" hidden="1" customHeight="1">
      <c r="A3912" s="179"/>
    </row>
    <row r="3913" spans="1:1" s="180" customFormat="1" ht="12" hidden="1" customHeight="1">
      <c r="A3913" s="179"/>
    </row>
    <row r="3914" spans="1:1" s="180" customFormat="1" ht="12" hidden="1" customHeight="1">
      <c r="A3914" s="179"/>
    </row>
    <row r="3915" spans="1:1" s="180" customFormat="1" ht="12" hidden="1" customHeight="1">
      <c r="A3915" s="179"/>
    </row>
    <row r="3916" spans="1:1" s="180" customFormat="1" ht="12" hidden="1" customHeight="1">
      <c r="A3916" s="179"/>
    </row>
    <row r="3917" spans="1:1" s="180" customFormat="1" ht="12" hidden="1" customHeight="1">
      <c r="A3917" s="179"/>
    </row>
    <row r="3918" spans="1:1" s="180" customFormat="1" ht="12" hidden="1" customHeight="1">
      <c r="A3918" s="179"/>
    </row>
    <row r="3919" spans="1:1" s="180" customFormat="1" ht="12" hidden="1" customHeight="1">
      <c r="A3919" s="179"/>
    </row>
    <row r="3920" spans="1:1" s="180" customFormat="1" ht="12" hidden="1" customHeight="1">
      <c r="A3920" s="179"/>
    </row>
    <row r="3921" spans="1:1" s="180" customFormat="1" ht="12" hidden="1" customHeight="1">
      <c r="A3921" s="179"/>
    </row>
    <row r="3922" spans="1:1" s="180" customFormat="1" ht="12" hidden="1" customHeight="1">
      <c r="A3922" s="179"/>
    </row>
    <row r="3923" spans="1:1" s="180" customFormat="1" ht="12" hidden="1" customHeight="1">
      <c r="A3923" s="179"/>
    </row>
    <row r="3924" spans="1:1" s="180" customFormat="1" ht="12" hidden="1" customHeight="1">
      <c r="A3924" s="179"/>
    </row>
    <row r="3925" spans="1:1" s="180" customFormat="1" ht="12" hidden="1" customHeight="1">
      <c r="A3925" s="179"/>
    </row>
    <row r="3926" spans="1:1" s="180" customFormat="1" ht="12" hidden="1" customHeight="1">
      <c r="A3926" s="179"/>
    </row>
    <row r="3927" spans="1:1" s="180" customFormat="1" ht="12" hidden="1" customHeight="1">
      <c r="A3927" s="179"/>
    </row>
    <row r="3928" spans="1:1" s="180" customFormat="1" ht="12" hidden="1" customHeight="1">
      <c r="A3928" s="179"/>
    </row>
    <row r="3929" spans="1:1" s="180" customFormat="1" ht="12" hidden="1" customHeight="1">
      <c r="A3929" s="179"/>
    </row>
    <row r="3930" spans="1:1" s="180" customFormat="1" ht="12" hidden="1" customHeight="1">
      <c r="A3930" s="179"/>
    </row>
    <row r="3931" spans="1:1" s="180" customFormat="1" ht="12" hidden="1" customHeight="1">
      <c r="A3931" s="179"/>
    </row>
    <row r="3932" spans="1:1" s="180" customFormat="1" ht="12" hidden="1" customHeight="1">
      <c r="A3932" s="179"/>
    </row>
    <row r="3933" spans="1:1" s="180" customFormat="1" ht="12" hidden="1" customHeight="1">
      <c r="A3933" s="179"/>
    </row>
    <row r="3934" spans="1:1" s="180" customFormat="1" ht="12" hidden="1" customHeight="1">
      <c r="A3934" s="179"/>
    </row>
    <row r="3935" spans="1:1" s="180" customFormat="1" ht="12" hidden="1" customHeight="1">
      <c r="A3935" s="179"/>
    </row>
    <row r="3936" spans="1:1" s="180" customFormat="1" ht="12" hidden="1" customHeight="1">
      <c r="A3936" s="179"/>
    </row>
    <row r="3937" spans="1:1" s="180" customFormat="1" ht="12" hidden="1" customHeight="1">
      <c r="A3937" s="179"/>
    </row>
    <row r="3938" spans="1:1" s="180" customFormat="1" ht="12" hidden="1" customHeight="1">
      <c r="A3938" s="179"/>
    </row>
    <row r="3939" spans="1:1" s="180" customFormat="1" ht="12" hidden="1" customHeight="1">
      <c r="A3939" s="179"/>
    </row>
    <row r="3940" spans="1:1" s="180" customFormat="1" ht="12" hidden="1" customHeight="1">
      <c r="A3940" s="179"/>
    </row>
    <row r="3941" spans="1:1" s="180" customFormat="1" ht="12" hidden="1" customHeight="1">
      <c r="A3941" s="179"/>
    </row>
    <row r="3942" spans="1:1" s="180" customFormat="1" ht="12" hidden="1" customHeight="1">
      <c r="A3942" s="179"/>
    </row>
    <row r="3943" spans="1:1" s="180" customFormat="1" ht="12" hidden="1" customHeight="1">
      <c r="A3943" s="179"/>
    </row>
    <row r="3944" spans="1:1" s="180" customFormat="1" ht="12" hidden="1" customHeight="1">
      <c r="A3944" s="179"/>
    </row>
    <row r="3945" spans="1:1" s="180" customFormat="1" ht="12" hidden="1" customHeight="1">
      <c r="A3945" s="179"/>
    </row>
    <row r="3946" spans="1:1" s="180" customFormat="1" ht="12" hidden="1" customHeight="1">
      <c r="A3946" s="179"/>
    </row>
    <row r="3947" spans="1:1" s="180" customFormat="1" ht="12" hidden="1" customHeight="1">
      <c r="A3947" s="179"/>
    </row>
    <row r="3948" spans="1:1" s="180" customFormat="1" ht="12" hidden="1" customHeight="1">
      <c r="A3948" s="179"/>
    </row>
    <row r="3949" spans="1:1" s="180" customFormat="1" ht="12" hidden="1" customHeight="1">
      <c r="A3949" s="179"/>
    </row>
    <row r="3950" spans="1:1" s="180" customFormat="1" ht="12" hidden="1" customHeight="1">
      <c r="A3950" s="179"/>
    </row>
    <row r="3951" spans="1:1" s="180" customFormat="1" ht="12" hidden="1" customHeight="1">
      <c r="A3951" s="179"/>
    </row>
    <row r="3952" spans="1:1" s="180" customFormat="1" ht="12" hidden="1" customHeight="1">
      <c r="A3952" s="179"/>
    </row>
    <row r="3953" spans="1:1" s="180" customFormat="1" ht="12" hidden="1" customHeight="1">
      <c r="A3953" s="179"/>
    </row>
    <row r="3954" spans="1:1" s="180" customFormat="1" ht="12" hidden="1" customHeight="1">
      <c r="A3954" s="179"/>
    </row>
    <row r="3955" spans="1:1" s="180" customFormat="1" ht="12" hidden="1" customHeight="1">
      <c r="A3955" s="179"/>
    </row>
    <row r="3956" spans="1:1" s="180" customFormat="1" ht="12" hidden="1" customHeight="1">
      <c r="A3956" s="179"/>
    </row>
    <row r="3957" spans="1:1" s="180" customFormat="1" ht="12" hidden="1" customHeight="1">
      <c r="A3957" s="179"/>
    </row>
    <row r="3958" spans="1:1" s="180" customFormat="1" ht="12" hidden="1" customHeight="1">
      <c r="A3958" s="179"/>
    </row>
    <row r="3959" spans="1:1" s="180" customFormat="1" ht="12" hidden="1" customHeight="1">
      <c r="A3959" s="179"/>
    </row>
    <row r="3960" spans="1:1" s="180" customFormat="1" ht="12" hidden="1" customHeight="1">
      <c r="A3960" s="179"/>
    </row>
    <row r="3961" spans="1:1" s="180" customFormat="1" ht="12" hidden="1" customHeight="1">
      <c r="A3961" s="179"/>
    </row>
    <row r="3962" spans="1:1" s="180" customFormat="1" ht="12" hidden="1" customHeight="1">
      <c r="A3962" s="179"/>
    </row>
    <row r="3963" spans="1:1" s="180" customFormat="1" ht="12" hidden="1" customHeight="1">
      <c r="A3963" s="179"/>
    </row>
    <row r="3964" spans="1:1" s="180" customFormat="1" ht="12" hidden="1" customHeight="1">
      <c r="A3964" s="179"/>
    </row>
    <row r="3965" spans="1:1" s="180" customFormat="1" ht="12" hidden="1" customHeight="1">
      <c r="A3965" s="179"/>
    </row>
    <row r="3966" spans="1:1" s="180" customFormat="1" ht="12" hidden="1" customHeight="1">
      <c r="A3966" s="179"/>
    </row>
    <row r="3967" spans="1:1" s="180" customFormat="1" ht="12" hidden="1" customHeight="1">
      <c r="A3967" s="179"/>
    </row>
    <row r="3968" spans="1:1" s="180" customFormat="1" ht="12" hidden="1" customHeight="1">
      <c r="A3968" s="179"/>
    </row>
    <row r="3969" spans="1:1" s="180" customFormat="1" ht="12" hidden="1" customHeight="1">
      <c r="A3969" s="179"/>
    </row>
    <row r="3970" spans="1:1" s="180" customFormat="1" ht="12" hidden="1" customHeight="1">
      <c r="A3970" s="179"/>
    </row>
    <row r="3971" spans="1:1" s="180" customFormat="1" ht="12" hidden="1" customHeight="1">
      <c r="A3971" s="179"/>
    </row>
    <row r="3972" spans="1:1" s="180" customFormat="1" ht="12" hidden="1" customHeight="1">
      <c r="A3972" s="179"/>
    </row>
    <row r="3973" spans="1:1" s="180" customFormat="1" ht="12" hidden="1" customHeight="1">
      <c r="A3973" s="179"/>
    </row>
    <row r="3974" spans="1:1" s="180" customFormat="1" ht="12" hidden="1" customHeight="1">
      <c r="A3974" s="179"/>
    </row>
    <row r="3975" spans="1:1" s="180" customFormat="1" ht="12" hidden="1" customHeight="1">
      <c r="A3975" s="179"/>
    </row>
    <row r="3976" spans="1:1" s="180" customFormat="1" ht="12" hidden="1" customHeight="1">
      <c r="A3976" s="179"/>
    </row>
    <row r="3977" spans="1:1" s="180" customFormat="1" ht="12" hidden="1" customHeight="1">
      <c r="A3977" s="179"/>
    </row>
    <row r="3978" spans="1:1" s="180" customFormat="1" ht="12" hidden="1" customHeight="1">
      <c r="A3978" s="179"/>
    </row>
    <row r="3979" spans="1:1" s="180" customFormat="1" ht="12" hidden="1" customHeight="1">
      <c r="A3979" s="179"/>
    </row>
    <row r="3980" spans="1:1" s="180" customFormat="1" ht="12" hidden="1" customHeight="1">
      <c r="A3980" s="179"/>
    </row>
    <row r="3981" spans="1:1" s="180" customFormat="1" ht="12" hidden="1" customHeight="1">
      <c r="A3981" s="179"/>
    </row>
    <row r="3982" spans="1:1" s="180" customFormat="1" ht="12" hidden="1" customHeight="1">
      <c r="A3982" s="179"/>
    </row>
    <row r="3983" spans="1:1" s="180" customFormat="1" ht="12" hidden="1" customHeight="1">
      <c r="A3983" s="179"/>
    </row>
    <row r="3984" spans="1:1" s="180" customFormat="1" ht="12" hidden="1" customHeight="1">
      <c r="A3984" s="179"/>
    </row>
    <row r="3985" spans="1:1" s="180" customFormat="1" ht="12" hidden="1" customHeight="1">
      <c r="A3985" s="179"/>
    </row>
    <row r="3986" spans="1:1" s="180" customFormat="1" ht="12" hidden="1" customHeight="1">
      <c r="A3986" s="179"/>
    </row>
    <row r="3987" spans="1:1" s="180" customFormat="1" ht="12" hidden="1" customHeight="1">
      <c r="A3987" s="179"/>
    </row>
    <row r="3988" spans="1:1" s="180" customFormat="1" ht="12" hidden="1" customHeight="1">
      <c r="A3988" s="179"/>
    </row>
    <row r="3989" spans="1:1" s="180" customFormat="1" ht="12" hidden="1" customHeight="1">
      <c r="A3989" s="179"/>
    </row>
    <row r="3990" spans="1:1" s="180" customFormat="1" ht="12" hidden="1" customHeight="1">
      <c r="A3990" s="179"/>
    </row>
    <row r="3991" spans="1:1" s="180" customFormat="1" ht="12" hidden="1" customHeight="1">
      <c r="A3991" s="179"/>
    </row>
    <row r="3992" spans="1:1" s="180" customFormat="1" ht="12" hidden="1" customHeight="1">
      <c r="A3992" s="179"/>
    </row>
    <row r="3993" spans="1:1" s="180" customFormat="1" ht="12" hidden="1" customHeight="1">
      <c r="A3993" s="179"/>
    </row>
    <row r="3994" spans="1:1" s="180" customFormat="1" ht="12" hidden="1" customHeight="1">
      <c r="A3994" s="179"/>
    </row>
    <row r="3995" spans="1:1" s="180" customFormat="1" ht="12" hidden="1" customHeight="1">
      <c r="A3995" s="179"/>
    </row>
    <row r="3996" spans="1:1" s="180" customFormat="1" ht="12" hidden="1" customHeight="1">
      <c r="A3996" s="179"/>
    </row>
    <row r="3997" spans="1:1" s="180" customFormat="1" ht="12" hidden="1" customHeight="1">
      <c r="A3997" s="179"/>
    </row>
    <row r="3998" spans="1:1" s="180" customFormat="1" ht="12" hidden="1" customHeight="1">
      <c r="A3998" s="179"/>
    </row>
    <row r="3999" spans="1:1" s="180" customFormat="1" ht="12" hidden="1" customHeight="1">
      <c r="A3999" s="179"/>
    </row>
    <row r="4000" spans="1:1" s="180" customFormat="1" ht="12" hidden="1" customHeight="1">
      <c r="A4000" s="179"/>
    </row>
    <row r="4001" spans="1:1" s="180" customFormat="1" ht="12" hidden="1" customHeight="1">
      <c r="A4001" s="179"/>
    </row>
    <row r="4002" spans="1:1" s="180" customFormat="1" ht="12" hidden="1" customHeight="1">
      <c r="A4002" s="179"/>
    </row>
    <row r="4003" spans="1:1" s="180" customFormat="1" ht="12" hidden="1" customHeight="1">
      <c r="A4003" s="179"/>
    </row>
    <row r="4004" spans="1:1" s="180" customFormat="1" ht="12" hidden="1" customHeight="1">
      <c r="A4004" s="179"/>
    </row>
    <row r="4005" spans="1:1" s="180" customFormat="1" ht="12" hidden="1" customHeight="1">
      <c r="A4005" s="179"/>
    </row>
    <row r="4006" spans="1:1" s="180" customFormat="1" ht="12" hidden="1" customHeight="1">
      <c r="A4006" s="179"/>
    </row>
    <row r="4007" spans="1:1" s="180" customFormat="1" ht="12" hidden="1" customHeight="1">
      <c r="A4007" s="179"/>
    </row>
    <row r="4008" spans="1:1" s="180" customFormat="1" ht="12" hidden="1" customHeight="1">
      <c r="A4008" s="179"/>
    </row>
    <row r="4009" spans="1:1" s="180" customFormat="1" ht="12" hidden="1" customHeight="1">
      <c r="A4009" s="179"/>
    </row>
    <row r="4010" spans="1:1" s="180" customFormat="1" ht="12" hidden="1" customHeight="1">
      <c r="A4010" s="179"/>
    </row>
    <row r="4011" spans="1:1" s="180" customFormat="1" ht="12" hidden="1" customHeight="1">
      <c r="A4011" s="179"/>
    </row>
    <row r="4012" spans="1:1" s="180" customFormat="1" ht="12" hidden="1" customHeight="1">
      <c r="A4012" s="179"/>
    </row>
    <row r="4013" spans="1:1" s="180" customFormat="1" ht="12" hidden="1" customHeight="1">
      <c r="A4013" s="179"/>
    </row>
    <row r="4014" spans="1:1" s="180" customFormat="1" ht="12" hidden="1" customHeight="1">
      <c r="A4014" s="179"/>
    </row>
    <row r="4015" spans="1:1" s="180" customFormat="1" ht="12" hidden="1" customHeight="1">
      <c r="A4015" s="179"/>
    </row>
    <row r="4016" spans="1:1" s="180" customFormat="1" ht="12" hidden="1" customHeight="1">
      <c r="A4016" s="179"/>
    </row>
    <row r="4017" spans="1:1" s="180" customFormat="1" ht="12" hidden="1" customHeight="1">
      <c r="A4017" s="179"/>
    </row>
    <row r="4018" spans="1:1" s="180" customFormat="1" ht="12" hidden="1" customHeight="1">
      <c r="A4018" s="179"/>
    </row>
    <row r="4019" spans="1:1" s="180" customFormat="1" ht="12" hidden="1" customHeight="1">
      <c r="A4019" s="179"/>
    </row>
    <row r="4020" spans="1:1" s="180" customFormat="1" ht="12" hidden="1" customHeight="1">
      <c r="A4020" s="179"/>
    </row>
    <row r="4021" spans="1:1" s="180" customFormat="1" ht="12" hidden="1" customHeight="1">
      <c r="A4021" s="179"/>
    </row>
    <row r="4022" spans="1:1" s="180" customFormat="1" ht="12" hidden="1" customHeight="1">
      <c r="A4022" s="179"/>
    </row>
    <row r="4023" spans="1:1" s="180" customFormat="1" ht="12" hidden="1" customHeight="1">
      <c r="A4023" s="179"/>
    </row>
    <row r="4024" spans="1:1" s="180" customFormat="1" ht="12" hidden="1" customHeight="1">
      <c r="A4024" s="179"/>
    </row>
    <row r="4025" spans="1:1" s="180" customFormat="1" ht="12" hidden="1" customHeight="1">
      <c r="A4025" s="179"/>
    </row>
    <row r="4026" spans="1:1" s="180" customFormat="1" ht="12" hidden="1" customHeight="1">
      <c r="A4026" s="179"/>
    </row>
    <row r="4027" spans="1:1" s="180" customFormat="1" ht="12" hidden="1" customHeight="1">
      <c r="A4027" s="179"/>
    </row>
    <row r="4028" spans="1:1" s="180" customFormat="1" ht="12" hidden="1" customHeight="1">
      <c r="A4028" s="179"/>
    </row>
    <row r="4029" spans="1:1" s="180" customFormat="1" ht="12" hidden="1" customHeight="1">
      <c r="A4029" s="179"/>
    </row>
    <row r="4030" spans="1:1" s="180" customFormat="1" ht="12" hidden="1" customHeight="1">
      <c r="A4030" s="179"/>
    </row>
    <row r="4031" spans="1:1" s="180" customFormat="1" ht="12" hidden="1" customHeight="1">
      <c r="A4031" s="179"/>
    </row>
    <row r="4032" spans="1:1" s="180" customFormat="1" ht="12" hidden="1" customHeight="1">
      <c r="A4032" s="179"/>
    </row>
    <row r="4033" spans="1:1" s="180" customFormat="1" ht="12" hidden="1" customHeight="1">
      <c r="A4033" s="179"/>
    </row>
    <row r="4034" spans="1:1" s="180" customFormat="1" ht="12" hidden="1" customHeight="1">
      <c r="A4034" s="179"/>
    </row>
    <row r="4035" spans="1:1" s="180" customFormat="1" ht="12" hidden="1" customHeight="1">
      <c r="A4035" s="179"/>
    </row>
    <row r="4036" spans="1:1" s="180" customFormat="1" ht="12" hidden="1" customHeight="1">
      <c r="A4036" s="179"/>
    </row>
    <row r="4037" spans="1:1" s="180" customFormat="1" ht="12" hidden="1" customHeight="1">
      <c r="A4037" s="179"/>
    </row>
    <row r="4038" spans="1:1" s="180" customFormat="1" ht="12" hidden="1" customHeight="1">
      <c r="A4038" s="179"/>
    </row>
    <row r="4039" spans="1:1" s="180" customFormat="1" ht="12" hidden="1" customHeight="1">
      <c r="A4039" s="179"/>
    </row>
    <row r="4040" spans="1:1" s="180" customFormat="1" ht="12" hidden="1" customHeight="1">
      <c r="A4040" s="179"/>
    </row>
    <row r="4041" spans="1:1" s="180" customFormat="1" ht="12" hidden="1" customHeight="1">
      <c r="A4041" s="179"/>
    </row>
    <row r="4042" spans="1:1" s="180" customFormat="1" ht="12" hidden="1" customHeight="1">
      <c r="A4042" s="179"/>
    </row>
    <row r="4043" spans="1:1" s="180" customFormat="1" ht="12" hidden="1" customHeight="1">
      <c r="A4043" s="179"/>
    </row>
    <row r="4044" spans="1:1" s="180" customFormat="1" ht="12" hidden="1" customHeight="1">
      <c r="A4044" s="179"/>
    </row>
    <row r="4045" spans="1:1" s="180" customFormat="1" ht="12" hidden="1" customHeight="1">
      <c r="A4045" s="179"/>
    </row>
    <row r="4046" spans="1:1" s="180" customFormat="1" ht="12" hidden="1" customHeight="1">
      <c r="A4046" s="179"/>
    </row>
    <row r="4047" spans="1:1" s="180" customFormat="1" ht="12" hidden="1" customHeight="1">
      <c r="A4047" s="179"/>
    </row>
    <row r="4048" spans="1:1" s="180" customFormat="1" ht="12" hidden="1" customHeight="1">
      <c r="A4048" s="179"/>
    </row>
    <row r="4049" spans="1:1" s="180" customFormat="1" ht="12" hidden="1" customHeight="1">
      <c r="A4049" s="179"/>
    </row>
    <row r="4050" spans="1:1" s="180" customFormat="1" ht="12" hidden="1" customHeight="1">
      <c r="A4050" s="179"/>
    </row>
    <row r="4051" spans="1:1" s="180" customFormat="1" ht="12" hidden="1" customHeight="1">
      <c r="A4051" s="179"/>
    </row>
    <row r="4052" spans="1:1" s="180" customFormat="1" ht="12" hidden="1" customHeight="1">
      <c r="A4052" s="179"/>
    </row>
    <row r="4053" spans="1:1" s="180" customFormat="1" ht="12" hidden="1" customHeight="1">
      <c r="A4053" s="179"/>
    </row>
    <row r="4054" spans="1:1" s="180" customFormat="1" ht="12" hidden="1" customHeight="1">
      <c r="A4054" s="179"/>
    </row>
    <row r="4055" spans="1:1" s="180" customFormat="1" ht="12" hidden="1" customHeight="1">
      <c r="A4055" s="179"/>
    </row>
    <row r="4056" spans="1:1" s="180" customFormat="1" ht="12" hidden="1" customHeight="1">
      <c r="A4056" s="179"/>
    </row>
    <row r="4057" spans="1:1" s="180" customFormat="1" ht="12" hidden="1" customHeight="1">
      <c r="A4057" s="179"/>
    </row>
    <row r="4058" spans="1:1" s="180" customFormat="1" ht="12" hidden="1" customHeight="1">
      <c r="A4058" s="179"/>
    </row>
    <row r="4059" spans="1:1" s="180" customFormat="1" ht="12" hidden="1" customHeight="1">
      <c r="A4059" s="179"/>
    </row>
    <row r="4060" spans="1:1" s="180" customFormat="1" ht="12" hidden="1" customHeight="1">
      <c r="A4060" s="179"/>
    </row>
    <row r="4061" spans="1:1" s="180" customFormat="1" ht="12" hidden="1" customHeight="1">
      <c r="A4061" s="179"/>
    </row>
    <row r="4062" spans="1:1" s="180" customFormat="1" ht="12" hidden="1" customHeight="1">
      <c r="A4062" s="179"/>
    </row>
    <row r="4063" spans="1:1" s="180" customFormat="1" ht="12" hidden="1" customHeight="1">
      <c r="A4063" s="179"/>
    </row>
    <row r="4064" spans="1:1" s="180" customFormat="1" ht="12" hidden="1" customHeight="1">
      <c r="A4064" s="179"/>
    </row>
    <row r="4065" spans="1:1" s="180" customFormat="1" ht="12" hidden="1" customHeight="1">
      <c r="A4065" s="179"/>
    </row>
    <row r="4066" spans="1:1" s="180" customFormat="1" ht="12" hidden="1" customHeight="1">
      <c r="A4066" s="179"/>
    </row>
    <row r="4067" spans="1:1" s="180" customFormat="1" ht="12" hidden="1" customHeight="1">
      <c r="A4067" s="179"/>
    </row>
    <row r="4068" spans="1:1" s="180" customFormat="1" ht="12" hidden="1" customHeight="1">
      <c r="A4068" s="179"/>
    </row>
    <row r="4069" spans="1:1" s="180" customFormat="1" ht="12" hidden="1" customHeight="1">
      <c r="A4069" s="179"/>
    </row>
    <row r="4070" spans="1:1" s="180" customFormat="1" ht="12" hidden="1" customHeight="1">
      <c r="A4070" s="179"/>
    </row>
    <row r="4071" spans="1:1" s="180" customFormat="1" ht="12" hidden="1" customHeight="1">
      <c r="A4071" s="179"/>
    </row>
    <row r="4072" spans="1:1" s="180" customFormat="1" ht="12" hidden="1" customHeight="1">
      <c r="A4072" s="179"/>
    </row>
    <row r="4073" spans="1:1" s="180" customFormat="1" ht="12" hidden="1" customHeight="1">
      <c r="A4073" s="179"/>
    </row>
    <row r="4074" spans="1:1" s="180" customFormat="1" ht="12" hidden="1" customHeight="1">
      <c r="A4074" s="179"/>
    </row>
    <row r="4075" spans="1:1" s="180" customFormat="1" ht="12" hidden="1" customHeight="1">
      <c r="A4075" s="179"/>
    </row>
    <row r="4076" spans="1:1" s="180" customFormat="1" ht="12" hidden="1" customHeight="1">
      <c r="A4076" s="179"/>
    </row>
    <row r="4077" spans="1:1" s="180" customFormat="1" ht="12" hidden="1" customHeight="1">
      <c r="A4077" s="179"/>
    </row>
    <row r="4078" spans="1:1" s="180" customFormat="1" ht="12" hidden="1" customHeight="1">
      <c r="A4078" s="179"/>
    </row>
    <row r="4079" spans="1:1" s="180" customFormat="1" ht="12" hidden="1" customHeight="1">
      <c r="A4079" s="179"/>
    </row>
    <row r="4080" spans="1:1" s="180" customFormat="1" ht="12" hidden="1" customHeight="1">
      <c r="A4080" s="179"/>
    </row>
    <row r="4081" spans="1:1" s="180" customFormat="1" ht="12" hidden="1" customHeight="1">
      <c r="A4081" s="179"/>
    </row>
    <row r="4082" spans="1:1" s="180" customFormat="1" ht="12" hidden="1" customHeight="1">
      <c r="A4082" s="179"/>
    </row>
    <row r="4083" spans="1:1" s="180" customFormat="1" ht="12" hidden="1" customHeight="1">
      <c r="A4083" s="179"/>
    </row>
    <row r="4084" spans="1:1" s="180" customFormat="1" ht="12" hidden="1" customHeight="1">
      <c r="A4084" s="179"/>
    </row>
    <row r="4085" spans="1:1" s="180" customFormat="1" ht="12" hidden="1" customHeight="1">
      <c r="A4085" s="179"/>
    </row>
    <row r="4086" spans="1:1" s="180" customFormat="1" ht="12" hidden="1" customHeight="1">
      <c r="A4086" s="179"/>
    </row>
    <row r="4087" spans="1:1" s="180" customFormat="1" ht="12" hidden="1" customHeight="1">
      <c r="A4087" s="179"/>
    </row>
    <row r="4088" spans="1:1" s="180" customFormat="1" ht="12" hidden="1" customHeight="1">
      <c r="A4088" s="179"/>
    </row>
    <row r="4089" spans="1:1" s="180" customFormat="1" ht="12" hidden="1" customHeight="1">
      <c r="A4089" s="179"/>
    </row>
    <row r="4090" spans="1:1" s="180" customFormat="1" ht="12" hidden="1" customHeight="1">
      <c r="A4090" s="179"/>
    </row>
    <row r="4091" spans="1:1" s="180" customFormat="1" ht="12" hidden="1" customHeight="1">
      <c r="A4091" s="179"/>
    </row>
    <row r="4092" spans="1:1" s="180" customFormat="1" ht="12" hidden="1" customHeight="1">
      <c r="A4092" s="179"/>
    </row>
    <row r="4093" spans="1:1" s="180" customFormat="1" ht="12" hidden="1" customHeight="1">
      <c r="A4093" s="179"/>
    </row>
    <row r="4094" spans="1:1" s="180" customFormat="1" ht="12" hidden="1" customHeight="1">
      <c r="A4094" s="179"/>
    </row>
    <row r="4095" spans="1:1" s="180" customFormat="1" ht="12" hidden="1" customHeight="1">
      <c r="A4095" s="179"/>
    </row>
    <row r="4096" spans="1:1" s="180" customFormat="1" ht="12" hidden="1" customHeight="1">
      <c r="A4096" s="179"/>
    </row>
    <row r="4097" spans="1:1" s="180" customFormat="1" ht="12" hidden="1" customHeight="1">
      <c r="A4097" s="179"/>
    </row>
    <row r="4098" spans="1:1" s="180" customFormat="1" ht="12" hidden="1" customHeight="1">
      <c r="A4098" s="179"/>
    </row>
    <row r="4099" spans="1:1" s="180" customFormat="1" ht="12" hidden="1" customHeight="1">
      <c r="A4099" s="179"/>
    </row>
    <row r="4100" spans="1:1" s="180" customFormat="1" ht="12" hidden="1" customHeight="1">
      <c r="A4100" s="179"/>
    </row>
    <row r="4101" spans="1:1" s="180" customFormat="1" ht="12" hidden="1" customHeight="1">
      <c r="A4101" s="179"/>
    </row>
    <row r="4102" spans="1:1" s="180" customFormat="1" ht="12" hidden="1" customHeight="1">
      <c r="A4102" s="179"/>
    </row>
    <row r="4103" spans="1:1" s="180" customFormat="1" ht="12" hidden="1" customHeight="1">
      <c r="A4103" s="179"/>
    </row>
    <row r="4104" spans="1:1" s="180" customFormat="1" ht="12" hidden="1" customHeight="1">
      <c r="A4104" s="179"/>
    </row>
    <row r="4105" spans="1:1" s="180" customFormat="1" ht="12" hidden="1" customHeight="1">
      <c r="A4105" s="179"/>
    </row>
    <row r="4106" spans="1:1" s="180" customFormat="1" ht="12" hidden="1" customHeight="1">
      <c r="A4106" s="179"/>
    </row>
    <row r="4107" spans="1:1" s="180" customFormat="1" ht="12" hidden="1" customHeight="1">
      <c r="A4107" s="179"/>
    </row>
    <row r="4108" spans="1:1" s="180" customFormat="1" ht="12" hidden="1" customHeight="1">
      <c r="A4108" s="179"/>
    </row>
    <row r="4109" spans="1:1" s="180" customFormat="1" ht="12" hidden="1" customHeight="1">
      <c r="A4109" s="179"/>
    </row>
    <row r="4110" spans="1:1" s="180" customFormat="1" ht="12" hidden="1" customHeight="1">
      <c r="A4110" s="179"/>
    </row>
    <row r="4111" spans="1:1" s="180" customFormat="1" ht="12" hidden="1" customHeight="1">
      <c r="A4111" s="179"/>
    </row>
    <row r="4112" spans="1:1" s="180" customFormat="1" ht="12" hidden="1" customHeight="1">
      <c r="A4112" s="179"/>
    </row>
    <row r="4113" spans="1:1" s="180" customFormat="1" ht="12" hidden="1" customHeight="1">
      <c r="A4113" s="179"/>
    </row>
    <row r="4114" spans="1:1" s="180" customFormat="1" ht="12" hidden="1" customHeight="1">
      <c r="A4114" s="179"/>
    </row>
    <row r="4115" spans="1:1" s="180" customFormat="1" ht="12" hidden="1" customHeight="1">
      <c r="A4115" s="179"/>
    </row>
    <row r="4116" spans="1:1" s="180" customFormat="1" ht="12" hidden="1" customHeight="1">
      <c r="A4116" s="179"/>
    </row>
    <row r="4117" spans="1:1" s="180" customFormat="1" ht="12" hidden="1" customHeight="1">
      <c r="A4117" s="179"/>
    </row>
    <row r="4118" spans="1:1" s="180" customFormat="1" ht="12" hidden="1" customHeight="1">
      <c r="A4118" s="179"/>
    </row>
    <row r="4119" spans="1:1" s="180" customFormat="1" ht="12" hidden="1" customHeight="1">
      <c r="A4119" s="179"/>
    </row>
    <row r="4120" spans="1:1" s="180" customFormat="1" ht="12" hidden="1" customHeight="1">
      <c r="A4120" s="179"/>
    </row>
    <row r="4121" spans="1:1" s="180" customFormat="1" ht="12" hidden="1" customHeight="1">
      <c r="A4121" s="179"/>
    </row>
    <row r="4122" spans="1:1" s="180" customFormat="1" ht="12" hidden="1" customHeight="1">
      <c r="A4122" s="179"/>
    </row>
    <row r="4123" spans="1:1" s="180" customFormat="1" ht="12" hidden="1" customHeight="1">
      <c r="A4123" s="179"/>
    </row>
    <row r="4124" spans="1:1" s="180" customFormat="1" ht="12" hidden="1" customHeight="1">
      <c r="A4124" s="179"/>
    </row>
    <row r="4125" spans="1:1" s="180" customFormat="1" ht="12" hidden="1" customHeight="1">
      <c r="A4125" s="179"/>
    </row>
    <row r="4126" spans="1:1" s="180" customFormat="1" ht="12" hidden="1" customHeight="1">
      <c r="A4126" s="179"/>
    </row>
    <row r="4127" spans="1:1" s="180" customFormat="1" ht="12" hidden="1" customHeight="1">
      <c r="A4127" s="179"/>
    </row>
    <row r="4128" spans="1:1" s="180" customFormat="1" ht="12" hidden="1" customHeight="1">
      <c r="A4128" s="179"/>
    </row>
    <row r="4129" spans="1:1" s="180" customFormat="1" ht="12" hidden="1" customHeight="1">
      <c r="A4129" s="179"/>
    </row>
    <row r="4130" spans="1:1" s="180" customFormat="1" ht="12" hidden="1" customHeight="1">
      <c r="A4130" s="179"/>
    </row>
    <row r="4131" spans="1:1" s="180" customFormat="1" ht="12" hidden="1" customHeight="1">
      <c r="A4131" s="179"/>
    </row>
    <row r="4132" spans="1:1" s="180" customFormat="1" ht="12" hidden="1" customHeight="1">
      <c r="A4132" s="179"/>
    </row>
    <row r="4133" spans="1:1" s="180" customFormat="1" ht="12" hidden="1" customHeight="1">
      <c r="A4133" s="179"/>
    </row>
    <row r="4134" spans="1:1" s="180" customFormat="1" ht="12" hidden="1" customHeight="1">
      <c r="A4134" s="179"/>
    </row>
    <row r="4135" spans="1:1" s="180" customFormat="1" ht="12" hidden="1" customHeight="1">
      <c r="A4135" s="179"/>
    </row>
    <row r="4136" spans="1:1" s="180" customFormat="1" ht="12" hidden="1" customHeight="1">
      <c r="A4136" s="179"/>
    </row>
    <row r="4137" spans="1:1" s="180" customFormat="1" ht="12" hidden="1" customHeight="1">
      <c r="A4137" s="179"/>
    </row>
    <row r="4138" spans="1:1" s="180" customFormat="1" ht="12" hidden="1" customHeight="1">
      <c r="A4138" s="179"/>
    </row>
    <row r="4139" spans="1:1" s="180" customFormat="1" ht="12" hidden="1" customHeight="1">
      <c r="A4139" s="179"/>
    </row>
    <row r="4140" spans="1:1" s="180" customFormat="1" ht="12" hidden="1" customHeight="1">
      <c r="A4140" s="179"/>
    </row>
    <row r="4141" spans="1:1" s="180" customFormat="1" ht="12" hidden="1" customHeight="1">
      <c r="A4141" s="179"/>
    </row>
    <row r="4142" spans="1:1" s="180" customFormat="1" ht="12" hidden="1" customHeight="1">
      <c r="A4142" s="179"/>
    </row>
    <row r="4143" spans="1:1" s="180" customFormat="1" ht="12" hidden="1" customHeight="1">
      <c r="A4143" s="179"/>
    </row>
    <row r="4144" spans="1:1" s="180" customFormat="1" ht="12" hidden="1" customHeight="1">
      <c r="A4144" s="179"/>
    </row>
    <row r="4145" spans="1:1" s="180" customFormat="1" ht="12" hidden="1" customHeight="1">
      <c r="A4145" s="179"/>
    </row>
    <row r="4146" spans="1:1" s="180" customFormat="1" ht="12" hidden="1" customHeight="1">
      <c r="A4146" s="179"/>
    </row>
    <row r="4147" spans="1:1" s="180" customFormat="1" ht="12" hidden="1" customHeight="1">
      <c r="A4147" s="179"/>
    </row>
    <row r="4148" spans="1:1" s="180" customFormat="1" ht="12" hidden="1" customHeight="1">
      <c r="A4148" s="179"/>
    </row>
    <row r="4149" spans="1:1" s="180" customFormat="1" ht="12" hidden="1" customHeight="1">
      <c r="A4149" s="179"/>
    </row>
    <row r="4150" spans="1:1" s="180" customFormat="1" ht="12" hidden="1" customHeight="1">
      <c r="A4150" s="179"/>
    </row>
    <row r="4151" spans="1:1" s="180" customFormat="1" ht="12" hidden="1" customHeight="1">
      <c r="A4151" s="179"/>
    </row>
    <row r="4152" spans="1:1" s="180" customFormat="1" ht="12" hidden="1" customHeight="1">
      <c r="A4152" s="179"/>
    </row>
    <row r="4153" spans="1:1" s="180" customFormat="1" ht="12" hidden="1" customHeight="1">
      <c r="A4153" s="179"/>
    </row>
    <row r="4154" spans="1:1" s="180" customFormat="1" ht="12" hidden="1" customHeight="1">
      <c r="A4154" s="179"/>
    </row>
    <row r="4155" spans="1:1" s="180" customFormat="1" ht="12" hidden="1" customHeight="1">
      <c r="A4155" s="179"/>
    </row>
    <row r="4156" spans="1:1" s="180" customFormat="1" ht="12" hidden="1" customHeight="1">
      <c r="A4156" s="179"/>
    </row>
    <row r="4157" spans="1:1" s="180" customFormat="1" ht="12" hidden="1" customHeight="1">
      <c r="A4157" s="179"/>
    </row>
    <row r="4158" spans="1:1" s="180" customFormat="1" ht="12" hidden="1" customHeight="1">
      <c r="A4158" s="179"/>
    </row>
    <row r="4159" spans="1:1" s="180" customFormat="1" ht="12" hidden="1" customHeight="1">
      <c r="A4159" s="179"/>
    </row>
    <row r="4160" spans="1:1" s="180" customFormat="1" ht="12" hidden="1" customHeight="1">
      <c r="A4160" s="179"/>
    </row>
    <row r="4161" spans="1:1" s="180" customFormat="1" ht="12" hidden="1" customHeight="1">
      <c r="A4161" s="179"/>
    </row>
    <row r="4162" spans="1:1" s="180" customFormat="1" ht="12" hidden="1" customHeight="1">
      <c r="A4162" s="179"/>
    </row>
    <row r="4163" spans="1:1" s="180" customFormat="1" ht="12" hidden="1" customHeight="1">
      <c r="A4163" s="179"/>
    </row>
    <row r="4164" spans="1:1" s="180" customFormat="1" ht="12" hidden="1" customHeight="1">
      <c r="A4164" s="179"/>
    </row>
    <row r="4165" spans="1:1" s="180" customFormat="1" ht="12" hidden="1" customHeight="1">
      <c r="A4165" s="179"/>
    </row>
    <row r="4166" spans="1:1" s="180" customFormat="1" ht="12" hidden="1" customHeight="1">
      <c r="A4166" s="179"/>
    </row>
    <row r="4167" spans="1:1" s="180" customFormat="1" ht="12" hidden="1" customHeight="1">
      <c r="A4167" s="179"/>
    </row>
    <row r="4168" spans="1:1" s="180" customFormat="1" ht="12" hidden="1" customHeight="1">
      <c r="A4168" s="179"/>
    </row>
    <row r="4169" spans="1:1" s="180" customFormat="1" ht="12" hidden="1" customHeight="1">
      <c r="A4169" s="179"/>
    </row>
    <row r="4170" spans="1:1" s="180" customFormat="1" ht="12" hidden="1" customHeight="1">
      <c r="A4170" s="179"/>
    </row>
    <row r="4171" spans="1:1" s="180" customFormat="1" ht="12" hidden="1" customHeight="1">
      <c r="A4171" s="179"/>
    </row>
    <row r="4172" spans="1:1" s="180" customFormat="1" ht="12" hidden="1" customHeight="1">
      <c r="A4172" s="179"/>
    </row>
    <row r="4173" spans="1:1" s="180" customFormat="1" ht="12" hidden="1" customHeight="1">
      <c r="A4173" s="179"/>
    </row>
    <row r="4174" spans="1:1" s="180" customFormat="1" ht="12" hidden="1" customHeight="1">
      <c r="A4174" s="179"/>
    </row>
    <row r="4175" spans="1:1" s="180" customFormat="1" ht="12" hidden="1" customHeight="1">
      <c r="A4175" s="179"/>
    </row>
    <row r="4176" spans="1:1" s="180" customFormat="1" ht="12" hidden="1" customHeight="1">
      <c r="A4176" s="179"/>
    </row>
    <row r="4177" spans="1:1" s="180" customFormat="1" ht="12" hidden="1" customHeight="1">
      <c r="A4177" s="179"/>
    </row>
    <row r="4178" spans="1:1" s="180" customFormat="1" ht="12" hidden="1" customHeight="1">
      <c r="A4178" s="179"/>
    </row>
    <row r="4179" spans="1:1" s="180" customFormat="1" ht="12" hidden="1" customHeight="1">
      <c r="A4179" s="179"/>
    </row>
    <row r="4180" spans="1:1" s="180" customFormat="1" ht="12" hidden="1" customHeight="1">
      <c r="A4180" s="179"/>
    </row>
    <row r="4181" spans="1:1" s="180" customFormat="1" ht="12" hidden="1" customHeight="1">
      <c r="A4181" s="179"/>
    </row>
    <row r="4182" spans="1:1" s="180" customFormat="1" ht="12" hidden="1" customHeight="1">
      <c r="A4182" s="179"/>
    </row>
    <row r="4183" spans="1:1" s="180" customFormat="1" ht="12" hidden="1" customHeight="1">
      <c r="A4183" s="179"/>
    </row>
    <row r="4184" spans="1:1" s="180" customFormat="1" ht="12" hidden="1" customHeight="1">
      <c r="A4184" s="179"/>
    </row>
    <row r="4185" spans="1:1" s="180" customFormat="1" ht="12" hidden="1" customHeight="1">
      <c r="A4185" s="179"/>
    </row>
    <row r="4186" spans="1:1" s="180" customFormat="1" ht="12" hidden="1" customHeight="1">
      <c r="A4186" s="179"/>
    </row>
    <row r="4187" spans="1:1" s="180" customFormat="1" ht="12" hidden="1" customHeight="1">
      <c r="A4187" s="179"/>
    </row>
    <row r="4188" spans="1:1" s="180" customFormat="1" ht="12" hidden="1" customHeight="1">
      <c r="A4188" s="179"/>
    </row>
    <row r="4189" spans="1:1" s="180" customFormat="1" ht="12" hidden="1" customHeight="1">
      <c r="A4189" s="179"/>
    </row>
    <row r="4190" spans="1:1" s="180" customFormat="1" ht="12" hidden="1" customHeight="1">
      <c r="A4190" s="179"/>
    </row>
    <row r="4191" spans="1:1" s="180" customFormat="1" ht="12" hidden="1" customHeight="1">
      <c r="A4191" s="179"/>
    </row>
    <row r="4192" spans="1:1" s="180" customFormat="1" ht="12" hidden="1" customHeight="1">
      <c r="A4192" s="179"/>
    </row>
    <row r="4193" spans="1:1" s="180" customFormat="1" ht="12" hidden="1" customHeight="1">
      <c r="A4193" s="179"/>
    </row>
    <row r="4194" spans="1:1" s="180" customFormat="1" ht="12" hidden="1" customHeight="1">
      <c r="A4194" s="179"/>
    </row>
    <row r="4195" spans="1:1" s="180" customFormat="1" ht="12" hidden="1" customHeight="1">
      <c r="A4195" s="179"/>
    </row>
    <row r="4196" spans="1:1" s="180" customFormat="1" ht="12" hidden="1" customHeight="1">
      <c r="A4196" s="179"/>
    </row>
    <row r="4197" spans="1:1" s="180" customFormat="1" ht="12" hidden="1" customHeight="1">
      <c r="A4197" s="179"/>
    </row>
    <row r="4198" spans="1:1" s="180" customFormat="1" ht="12" hidden="1" customHeight="1">
      <c r="A4198" s="179"/>
    </row>
    <row r="4199" spans="1:1" s="180" customFormat="1" ht="12" hidden="1" customHeight="1">
      <c r="A4199" s="179"/>
    </row>
    <row r="4200" spans="1:1" s="180" customFormat="1" ht="12" hidden="1" customHeight="1">
      <c r="A4200" s="179"/>
    </row>
    <row r="4201" spans="1:1" s="180" customFormat="1" ht="12" hidden="1" customHeight="1">
      <c r="A4201" s="179"/>
    </row>
    <row r="4202" spans="1:1" s="180" customFormat="1" ht="12" hidden="1" customHeight="1">
      <c r="A4202" s="179"/>
    </row>
    <row r="4203" spans="1:1" s="180" customFormat="1" ht="12" hidden="1" customHeight="1">
      <c r="A4203" s="179"/>
    </row>
    <row r="4204" spans="1:1" s="180" customFormat="1" ht="12" hidden="1" customHeight="1">
      <c r="A4204" s="179"/>
    </row>
    <row r="4205" spans="1:1" s="180" customFormat="1" ht="12" hidden="1" customHeight="1">
      <c r="A4205" s="179"/>
    </row>
    <row r="4206" spans="1:1" s="180" customFormat="1" ht="12" hidden="1" customHeight="1">
      <c r="A4206" s="179"/>
    </row>
    <row r="4207" spans="1:1" s="180" customFormat="1" ht="12" hidden="1" customHeight="1">
      <c r="A4207" s="179"/>
    </row>
    <row r="4208" spans="1:1" s="180" customFormat="1" ht="12" hidden="1" customHeight="1">
      <c r="A4208" s="179"/>
    </row>
    <row r="4209" spans="1:1" s="180" customFormat="1" ht="12" hidden="1" customHeight="1">
      <c r="A4209" s="179"/>
    </row>
    <row r="4210" spans="1:1" s="180" customFormat="1" ht="12" hidden="1" customHeight="1">
      <c r="A4210" s="179"/>
    </row>
    <row r="4211" spans="1:1" s="180" customFormat="1" ht="12" hidden="1" customHeight="1">
      <c r="A4211" s="179"/>
    </row>
    <row r="4212" spans="1:1" s="180" customFormat="1" ht="12" hidden="1" customHeight="1">
      <c r="A4212" s="179"/>
    </row>
    <row r="4213" spans="1:1" s="180" customFormat="1" ht="12" hidden="1" customHeight="1">
      <c r="A4213" s="179"/>
    </row>
    <row r="4214" spans="1:1" s="180" customFormat="1" ht="12" hidden="1" customHeight="1">
      <c r="A4214" s="179"/>
    </row>
    <row r="4215" spans="1:1" s="180" customFormat="1" ht="12" hidden="1" customHeight="1">
      <c r="A4215" s="179"/>
    </row>
    <row r="4216" spans="1:1" s="180" customFormat="1" ht="12" hidden="1" customHeight="1">
      <c r="A4216" s="179"/>
    </row>
    <row r="4217" spans="1:1" s="180" customFormat="1" ht="12" hidden="1" customHeight="1">
      <c r="A4217" s="179"/>
    </row>
    <row r="4218" spans="1:1" s="180" customFormat="1" ht="12" hidden="1" customHeight="1">
      <c r="A4218" s="179"/>
    </row>
    <row r="4219" spans="1:1" s="180" customFormat="1" ht="12" hidden="1" customHeight="1">
      <c r="A4219" s="179"/>
    </row>
    <row r="4220" spans="1:1" s="180" customFormat="1" ht="12" hidden="1" customHeight="1">
      <c r="A4220" s="179"/>
    </row>
    <row r="4221" spans="1:1" s="180" customFormat="1" ht="12" hidden="1" customHeight="1">
      <c r="A4221" s="179"/>
    </row>
    <row r="4222" spans="1:1" s="180" customFormat="1" ht="12" hidden="1" customHeight="1">
      <c r="A4222" s="179"/>
    </row>
    <row r="4223" spans="1:1" s="180" customFormat="1" ht="12" hidden="1" customHeight="1">
      <c r="A4223" s="179"/>
    </row>
    <row r="4224" spans="1:1" s="180" customFormat="1" ht="12" hidden="1" customHeight="1">
      <c r="A4224" s="179"/>
    </row>
    <row r="4225" spans="1:1" s="180" customFormat="1" ht="12" hidden="1" customHeight="1">
      <c r="A4225" s="179"/>
    </row>
    <row r="4226" spans="1:1" s="180" customFormat="1" ht="12" hidden="1" customHeight="1">
      <c r="A4226" s="179"/>
    </row>
    <row r="4227" spans="1:1" s="180" customFormat="1" ht="12" hidden="1" customHeight="1">
      <c r="A4227" s="179"/>
    </row>
    <row r="4228" spans="1:1" s="180" customFormat="1" ht="12" hidden="1" customHeight="1">
      <c r="A4228" s="179"/>
    </row>
    <row r="4229" spans="1:1" s="180" customFormat="1" ht="12" hidden="1" customHeight="1">
      <c r="A4229" s="179"/>
    </row>
    <row r="4230" spans="1:1" s="180" customFormat="1" ht="12" hidden="1" customHeight="1">
      <c r="A4230" s="179"/>
    </row>
    <row r="4231" spans="1:1" s="180" customFormat="1" ht="12" hidden="1" customHeight="1">
      <c r="A4231" s="179"/>
    </row>
    <row r="4232" spans="1:1" s="180" customFormat="1" ht="12" hidden="1" customHeight="1">
      <c r="A4232" s="179"/>
    </row>
    <row r="4233" spans="1:1" s="180" customFormat="1" ht="12" hidden="1" customHeight="1">
      <c r="A4233" s="179"/>
    </row>
    <row r="4234" spans="1:1" s="180" customFormat="1" ht="12" hidden="1" customHeight="1">
      <c r="A4234" s="179"/>
    </row>
    <row r="4235" spans="1:1" s="180" customFormat="1" ht="12" hidden="1" customHeight="1">
      <c r="A4235" s="179"/>
    </row>
    <row r="4236" spans="1:1" s="180" customFormat="1" ht="12" hidden="1" customHeight="1">
      <c r="A4236" s="179"/>
    </row>
    <row r="4237" spans="1:1" s="180" customFormat="1" ht="12" hidden="1" customHeight="1">
      <c r="A4237" s="179"/>
    </row>
    <row r="4238" spans="1:1" s="180" customFormat="1" ht="12" hidden="1" customHeight="1">
      <c r="A4238" s="179"/>
    </row>
    <row r="4239" spans="1:1" s="180" customFormat="1" ht="12" hidden="1" customHeight="1">
      <c r="A4239" s="179"/>
    </row>
    <row r="4240" spans="1:1" s="180" customFormat="1" ht="12" hidden="1" customHeight="1">
      <c r="A4240" s="179"/>
    </row>
    <row r="4241" spans="1:1" s="180" customFormat="1" ht="12" hidden="1" customHeight="1">
      <c r="A4241" s="179"/>
    </row>
    <row r="4242" spans="1:1" s="180" customFormat="1" ht="12" hidden="1" customHeight="1">
      <c r="A4242" s="179"/>
    </row>
    <row r="4243" spans="1:1" s="180" customFormat="1" ht="12" hidden="1" customHeight="1">
      <c r="A4243" s="179"/>
    </row>
    <row r="4244" spans="1:1" s="180" customFormat="1" ht="12" hidden="1" customHeight="1">
      <c r="A4244" s="179"/>
    </row>
    <row r="4245" spans="1:1" s="180" customFormat="1" ht="12" hidden="1" customHeight="1">
      <c r="A4245" s="179"/>
    </row>
    <row r="4246" spans="1:1" s="180" customFormat="1" ht="12" hidden="1" customHeight="1">
      <c r="A4246" s="179"/>
    </row>
    <row r="4247" spans="1:1" s="180" customFormat="1" ht="12" hidden="1" customHeight="1">
      <c r="A4247" s="179"/>
    </row>
    <row r="4248" spans="1:1" s="180" customFormat="1" ht="12" hidden="1" customHeight="1">
      <c r="A4248" s="179"/>
    </row>
    <row r="4249" spans="1:1" s="180" customFormat="1" ht="12" hidden="1" customHeight="1">
      <c r="A4249" s="179"/>
    </row>
    <row r="4250" spans="1:1" s="180" customFormat="1" ht="12" hidden="1" customHeight="1">
      <c r="A4250" s="179"/>
    </row>
    <row r="4251" spans="1:1" s="180" customFormat="1" ht="12" hidden="1" customHeight="1">
      <c r="A4251" s="179"/>
    </row>
    <row r="4252" spans="1:1" s="180" customFormat="1" ht="12" hidden="1" customHeight="1">
      <c r="A4252" s="179"/>
    </row>
    <row r="4253" spans="1:1" s="180" customFormat="1" ht="12" hidden="1" customHeight="1">
      <c r="A4253" s="179"/>
    </row>
    <row r="4254" spans="1:1" s="180" customFormat="1" ht="12" hidden="1" customHeight="1">
      <c r="A4254" s="179"/>
    </row>
    <row r="4255" spans="1:1" s="180" customFormat="1" ht="12" hidden="1" customHeight="1">
      <c r="A4255" s="179"/>
    </row>
    <row r="4256" spans="1:1" s="180" customFormat="1" ht="12" hidden="1" customHeight="1">
      <c r="A4256" s="179"/>
    </row>
    <row r="4257" spans="1:1" s="180" customFormat="1" ht="12" hidden="1" customHeight="1">
      <c r="A4257" s="179"/>
    </row>
    <row r="4258" spans="1:1" s="180" customFormat="1" ht="12" hidden="1" customHeight="1">
      <c r="A4258" s="179"/>
    </row>
    <row r="4259" spans="1:1" s="180" customFormat="1" ht="12" hidden="1" customHeight="1">
      <c r="A4259" s="179"/>
    </row>
    <row r="4260" spans="1:1" s="180" customFormat="1" ht="12" hidden="1" customHeight="1">
      <c r="A4260" s="179"/>
    </row>
    <row r="4261" spans="1:1" s="180" customFormat="1" ht="12" hidden="1" customHeight="1">
      <c r="A4261" s="179"/>
    </row>
    <row r="4262" spans="1:1" s="180" customFormat="1" ht="12" hidden="1" customHeight="1">
      <c r="A4262" s="179"/>
    </row>
    <row r="4263" spans="1:1" s="180" customFormat="1" ht="12" hidden="1" customHeight="1">
      <c r="A4263" s="179"/>
    </row>
    <row r="4264" spans="1:1" s="180" customFormat="1" ht="12" hidden="1" customHeight="1">
      <c r="A4264" s="179"/>
    </row>
    <row r="4265" spans="1:1" s="180" customFormat="1" ht="12" hidden="1" customHeight="1">
      <c r="A4265" s="179"/>
    </row>
    <row r="4266" spans="1:1" s="180" customFormat="1" ht="12" hidden="1" customHeight="1">
      <c r="A4266" s="179"/>
    </row>
    <row r="4267" spans="1:1" s="180" customFormat="1" ht="12" hidden="1" customHeight="1">
      <c r="A4267" s="179"/>
    </row>
    <row r="4268" spans="1:1" s="180" customFormat="1" ht="12" hidden="1" customHeight="1">
      <c r="A4268" s="179"/>
    </row>
    <row r="4269" spans="1:1" s="180" customFormat="1" ht="12" hidden="1" customHeight="1">
      <c r="A4269" s="179"/>
    </row>
    <row r="4270" spans="1:1" s="180" customFormat="1" ht="12" hidden="1" customHeight="1">
      <c r="A4270" s="179"/>
    </row>
    <row r="4271" spans="1:1" s="180" customFormat="1" ht="12" hidden="1" customHeight="1">
      <c r="A4271" s="179"/>
    </row>
    <row r="4272" spans="1:1" s="180" customFormat="1" ht="12" hidden="1" customHeight="1">
      <c r="A4272" s="179"/>
    </row>
    <row r="4273" spans="1:1" s="180" customFormat="1" ht="12" hidden="1" customHeight="1">
      <c r="A4273" s="179"/>
    </row>
    <row r="4274" spans="1:1" s="180" customFormat="1" ht="12" hidden="1" customHeight="1">
      <c r="A4274" s="179"/>
    </row>
    <row r="4275" spans="1:1" s="180" customFormat="1" ht="12" hidden="1" customHeight="1">
      <c r="A4275" s="179"/>
    </row>
    <row r="4276" spans="1:1" s="180" customFormat="1" ht="12" hidden="1" customHeight="1">
      <c r="A4276" s="179"/>
    </row>
    <row r="4277" spans="1:1" s="180" customFormat="1" ht="12" hidden="1" customHeight="1">
      <c r="A4277" s="179"/>
    </row>
    <row r="4278" spans="1:1" s="180" customFormat="1" ht="12" hidden="1" customHeight="1">
      <c r="A4278" s="179"/>
    </row>
    <row r="4279" spans="1:1" s="180" customFormat="1" ht="12" hidden="1" customHeight="1">
      <c r="A4279" s="179"/>
    </row>
    <row r="4280" spans="1:1" s="180" customFormat="1" ht="12" hidden="1" customHeight="1">
      <c r="A4280" s="179"/>
    </row>
    <row r="4281" spans="1:1" s="180" customFormat="1" ht="12" hidden="1" customHeight="1">
      <c r="A4281" s="179"/>
    </row>
    <row r="4282" spans="1:1" s="180" customFormat="1" ht="12" hidden="1" customHeight="1">
      <c r="A4282" s="179"/>
    </row>
    <row r="4283" spans="1:1" s="180" customFormat="1" ht="12" hidden="1" customHeight="1">
      <c r="A4283" s="179"/>
    </row>
    <row r="4284" spans="1:1" s="180" customFormat="1" ht="12" hidden="1" customHeight="1">
      <c r="A4284" s="179"/>
    </row>
    <row r="4285" spans="1:1" s="180" customFormat="1" ht="12" hidden="1" customHeight="1">
      <c r="A4285" s="179"/>
    </row>
    <row r="4286" spans="1:1" s="180" customFormat="1" ht="12" hidden="1" customHeight="1">
      <c r="A4286" s="179"/>
    </row>
    <row r="4287" spans="1:1" s="180" customFormat="1" ht="12" hidden="1" customHeight="1">
      <c r="A4287" s="179"/>
    </row>
    <row r="4288" spans="1:1" s="180" customFormat="1" ht="12" hidden="1" customHeight="1">
      <c r="A4288" s="179"/>
    </row>
    <row r="4289" spans="1:1" s="180" customFormat="1" ht="12" hidden="1" customHeight="1">
      <c r="A4289" s="179"/>
    </row>
    <row r="4290" spans="1:1" s="180" customFormat="1" ht="12" hidden="1" customHeight="1">
      <c r="A4290" s="179"/>
    </row>
    <row r="4291" spans="1:1" s="180" customFormat="1" ht="12" hidden="1" customHeight="1">
      <c r="A4291" s="179"/>
    </row>
    <row r="4292" spans="1:1" s="180" customFormat="1" ht="12" hidden="1" customHeight="1">
      <c r="A4292" s="179"/>
    </row>
    <row r="4293" spans="1:1" s="180" customFormat="1" ht="12" hidden="1" customHeight="1">
      <c r="A4293" s="179"/>
    </row>
    <row r="4294" spans="1:1" s="180" customFormat="1" ht="12" hidden="1" customHeight="1">
      <c r="A4294" s="179"/>
    </row>
    <row r="4295" spans="1:1" s="180" customFormat="1" ht="12" hidden="1" customHeight="1">
      <c r="A4295" s="179"/>
    </row>
    <row r="4296" spans="1:1" s="180" customFormat="1" ht="12" hidden="1" customHeight="1">
      <c r="A4296" s="179"/>
    </row>
    <row r="4297" spans="1:1" s="180" customFormat="1" ht="12" hidden="1" customHeight="1">
      <c r="A4297" s="179"/>
    </row>
    <row r="4298" spans="1:1" s="180" customFormat="1" ht="12" hidden="1" customHeight="1">
      <c r="A4298" s="179"/>
    </row>
    <row r="4299" spans="1:1" s="180" customFormat="1" ht="12" hidden="1" customHeight="1">
      <c r="A4299" s="179"/>
    </row>
    <row r="4300" spans="1:1" s="180" customFormat="1" ht="12" hidden="1" customHeight="1">
      <c r="A4300" s="179"/>
    </row>
    <row r="4301" spans="1:1" s="180" customFormat="1" ht="12" hidden="1" customHeight="1">
      <c r="A4301" s="179"/>
    </row>
    <row r="4302" spans="1:1" s="180" customFormat="1" ht="12" hidden="1" customHeight="1">
      <c r="A4302" s="179"/>
    </row>
    <row r="4303" spans="1:1" s="180" customFormat="1" ht="12" hidden="1" customHeight="1">
      <c r="A4303" s="179"/>
    </row>
    <row r="4304" spans="1:1" s="180" customFormat="1" ht="12" hidden="1" customHeight="1">
      <c r="A4304" s="179"/>
    </row>
    <row r="4305" spans="1:1" s="180" customFormat="1" ht="12" hidden="1" customHeight="1">
      <c r="A4305" s="179"/>
    </row>
    <row r="4306" spans="1:1" s="180" customFormat="1" ht="12" hidden="1" customHeight="1">
      <c r="A4306" s="179"/>
    </row>
    <row r="4307" spans="1:1" s="180" customFormat="1" ht="12" hidden="1" customHeight="1">
      <c r="A4307" s="179"/>
    </row>
    <row r="4308" spans="1:1" s="180" customFormat="1" ht="12" hidden="1" customHeight="1">
      <c r="A4308" s="179"/>
    </row>
    <row r="4309" spans="1:1" s="180" customFormat="1" ht="12" hidden="1" customHeight="1">
      <c r="A4309" s="179"/>
    </row>
    <row r="4310" spans="1:1" s="180" customFormat="1" ht="12" hidden="1" customHeight="1">
      <c r="A4310" s="179"/>
    </row>
    <row r="4311" spans="1:1" s="180" customFormat="1" ht="12" hidden="1" customHeight="1">
      <c r="A4311" s="179"/>
    </row>
    <row r="4312" spans="1:1" s="180" customFormat="1" ht="12" hidden="1" customHeight="1">
      <c r="A4312" s="179"/>
    </row>
    <row r="4313" spans="1:1" s="180" customFormat="1" ht="12" hidden="1" customHeight="1">
      <c r="A4313" s="179"/>
    </row>
    <row r="4314" spans="1:1" s="180" customFormat="1" ht="12" hidden="1" customHeight="1">
      <c r="A4314" s="179"/>
    </row>
    <row r="4315" spans="1:1" s="180" customFormat="1" ht="12" hidden="1" customHeight="1">
      <c r="A4315" s="179"/>
    </row>
    <row r="4316" spans="1:1" s="180" customFormat="1" ht="12" hidden="1" customHeight="1">
      <c r="A4316" s="179"/>
    </row>
    <row r="4317" spans="1:1" s="180" customFormat="1" ht="12" hidden="1" customHeight="1">
      <c r="A4317" s="179"/>
    </row>
    <row r="4318" spans="1:1" s="180" customFormat="1" ht="12" hidden="1" customHeight="1">
      <c r="A4318" s="179"/>
    </row>
    <row r="4319" spans="1:1" s="180" customFormat="1" ht="12" hidden="1" customHeight="1">
      <c r="A4319" s="179"/>
    </row>
    <row r="4320" spans="1:1" s="180" customFormat="1" ht="12" hidden="1" customHeight="1">
      <c r="A4320" s="179"/>
    </row>
    <row r="4321" spans="1:1" s="180" customFormat="1" ht="12" hidden="1" customHeight="1">
      <c r="A4321" s="179"/>
    </row>
    <row r="4322" spans="1:1" s="180" customFormat="1" ht="12" hidden="1" customHeight="1">
      <c r="A4322" s="179"/>
    </row>
    <row r="4323" spans="1:1" s="180" customFormat="1" ht="12" hidden="1" customHeight="1">
      <c r="A4323" s="179"/>
    </row>
    <row r="4324" spans="1:1" s="180" customFormat="1" ht="12" hidden="1" customHeight="1">
      <c r="A4324" s="179"/>
    </row>
    <row r="4325" spans="1:1" s="180" customFormat="1" ht="12" hidden="1" customHeight="1">
      <c r="A4325" s="179"/>
    </row>
    <row r="4326" spans="1:1" s="180" customFormat="1" ht="12" hidden="1" customHeight="1">
      <c r="A4326" s="179"/>
    </row>
    <row r="4327" spans="1:1" s="180" customFormat="1" ht="12" hidden="1" customHeight="1">
      <c r="A4327" s="179"/>
    </row>
    <row r="4328" spans="1:1" s="180" customFormat="1" ht="12" hidden="1" customHeight="1">
      <c r="A4328" s="179"/>
    </row>
    <row r="4329" spans="1:1" s="180" customFormat="1" ht="12" hidden="1" customHeight="1">
      <c r="A4329" s="179"/>
    </row>
    <row r="4330" spans="1:1" s="180" customFormat="1" ht="12" hidden="1" customHeight="1">
      <c r="A4330" s="179"/>
    </row>
    <row r="4331" spans="1:1" s="180" customFormat="1" ht="12" hidden="1" customHeight="1">
      <c r="A4331" s="179"/>
    </row>
    <row r="4332" spans="1:1" s="180" customFormat="1" ht="12" hidden="1" customHeight="1">
      <c r="A4332" s="179"/>
    </row>
    <row r="4333" spans="1:1" s="180" customFormat="1" ht="12" hidden="1" customHeight="1">
      <c r="A4333" s="179"/>
    </row>
    <row r="4334" spans="1:1" s="180" customFormat="1" ht="12" hidden="1" customHeight="1">
      <c r="A4334" s="179"/>
    </row>
    <row r="4335" spans="1:1" s="180" customFormat="1" ht="12" hidden="1" customHeight="1">
      <c r="A4335" s="179"/>
    </row>
    <row r="4336" spans="1:1" s="180" customFormat="1" ht="12" hidden="1" customHeight="1">
      <c r="A4336" s="179"/>
    </row>
    <row r="4337" spans="1:1" s="180" customFormat="1" ht="12" hidden="1" customHeight="1">
      <c r="A4337" s="179"/>
    </row>
    <row r="4338" spans="1:1" s="180" customFormat="1" ht="12" hidden="1" customHeight="1">
      <c r="A4338" s="179"/>
    </row>
    <row r="4339" spans="1:1" s="180" customFormat="1" ht="12" hidden="1" customHeight="1">
      <c r="A4339" s="179"/>
    </row>
    <row r="4340" spans="1:1" s="180" customFormat="1" ht="12" hidden="1" customHeight="1">
      <c r="A4340" s="179"/>
    </row>
    <row r="4341" spans="1:1" s="180" customFormat="1" ht="12" hidden="1" customHeight="1">
      <c r="A4341" s="179"/>
    </row>
    <row r="4342" spans="1:1" s="180" customFormat="1" ht="12" hidden="1" customHeight="1">
      <c r="A4342" s="179"/>
    </row>
    <row r="4343" spans="1:1" s="180" customFormat="1" ht="12" hidden="1" customHeight="1">
      <c r="A4343" s="179"/>
    </row>
    <row r="4344" spans="1:1" s="180" customFormat="1" ht="12" hidden="1" customHeight="1">
      <c r="A4344" s="179"/>
    </row>
    <row r="4345" spans="1:1" s="180" customFormat="1" ht="12" hidden="1" customHeight="1">
      <c r="A4345" s="179"/>
    </row>
    <row r="4346" spans="1:1" s="180" customFormat="1" ht="12" hidden="1" customHeight="1">
      <c r="A4346" s="179"/>
    </row>
    <row r="4347" spans="1:1" s="180" customFormat="1" ht="12" hidden="1" customHeight="1">
      <c r="A4347" s="179"/>
    </row>
    <row r="4348" spans="1:1" s="180" customFormat="1" ht="12" hidden="1" customHeight="1">
      <c r="A4348" s="179"/>
    </row>
    <row r="4349" spans="1:1" s="180" customFormat="1" ht="12" hidden="1" customHeight="1">
      <c r="A4349" s="179"/>
    </row>
    <row r="4350" spans="1:1" s="180" customFormat="1" ht="12" hidden="1" customHeight="1">
      <c r="A4350" s="179"/>
    </row>
    <row r="4351" spans="1:1" s="180" customFormat="1" ht="12" hidden="1" customHeight="1">
      <c r="A4351" s="179"/>
    </row>
    <row r="4352" spans="1:1" s="180" customFormat="1" ht="12" hidden="1" customHeight="1">
      <c r="A4352" s="179"/>
    </row>
    <row r="4353" spans="1:1" s="180" customFormat="1" ht="12" hidden="1" customHeight="1">
      <c r="A4353" s="179"/>
    </row>
    <row r="4354" spans="1:1" s="180" customFormat="1" ht="12" hidden="1" customHeight="1">
      <c r="A4354" s="179"/>
    </row>
    <row r="4355" spans="1:1" s="180" customFormat="1" ht="12" hidden="1" customHeight="1">
      <c r="A4355" s="179"/>
    </row>
    <row r="4356" spans="1:1" s="180" customFormat="1" ht="12" hidden="1" customHeight="1">
      <c r="A4356" s="179"/>
    </row>
    <row r="4357" spans="1:1" s="180" customFormat="1" ht="12" hidden="1" customHeight="1">
      <c r="A4357" s="179"/>
    </row>
    <row r="4358" spans="1:1" s="180" customFormat="1" ht="12" hidden="1" customHeight="1">
      <c r="A4358" s="179"/>
    </row>
    <row r="4359" spans="1:1" s="180" customFormat="1" ht="12" hidden="1" customHeight="1">
      <c r="A4359" s="179"/>
    </row>
    <row r="4360" spans="1:1" s="180" customFormat="1" ht="12" hidden="1" customHeight="1">
      <c r="A4360" s="179"/>
    </row>
    <row r="4361" spans="1:1" s="180" customFormat="1" ht="12" hidden="1" customHeight="1">
      <c r="A4361" s="179"/>
    </row>
    <row r="4362" spans="1:1" s="180" customFormat="1" ht="12" hidden="1" customHeight="1">
      <c r="A4362" s="179"/>
    </row>
    <row r="4363" spans="1:1" s="180" customFormat="1" ht="12" hidden="1" customHeight="1">
      <c r="A4363" s="179"/>
    </row>
    <row r="4364" spans="1:1" s="180" customFormat="1" ht="12" hidden="1" customHeight="1">
      <c r="A4364" s="179"/>
    </row>
    <row r="4365" spans="1:1" s="180" customFormat="1" ht="12" hidden="1" customHeight="1">
      <c r="A4365" s="179"/>
    </row>
    <row r="4366" spans="1:1" s="180" customFormat="1" ht="12" hidden="1" customHeight="1">
      <c r="A4366" s="179"/>
    </row>
    <row r="4367" spans="1:1" s="180" customFormat="1" ht="12" hidden="1" customHeight="1">
      <c r="A4367" s="179"/>
    </row>
    <row r="4368" spans="1:1" s="180" customFormat="1" ht="12" hidden="1" customHeight="1">
      <c r="A4368" s="179"/>
    </row>
    <row r="4369" spans="1:1" s="180" customFormat="1" ht="12" hidden="1" customHeight="1">
      <c r="A4369" s="179"/>
    </row>
    <row r="4370" spans="1:1" s="180" customFormat="1" ht="12" hidden="1" customHeight="1">
      <c r="A4370" s="179"/>
    </row>
    <row r="4371" spans="1:1" s="180" customFormat="1" ht="12" hidden="1" customHeight="1">
      <c r="A4371" s="179"/>
    </row>
    <row r="4372" spans="1:1" s="180" customFormat="1" ht="12" hidden="1" customHeight="1">
      <c r="A4372" s="179"/>
    </row>
    <row r="4373" spans="1:1" s="180" customFormat="1" ht="12" hidden="1" customHeight="1">
      <c r="A4373" s="179"/>
    </row>
    <row r="4374" spans="1:1" s="180" customFormat="1" ht="12" hidden="1" customHeight="1">
      <c r="A4374" s="179"/>
    </row>
    <row r="4375" spans="1:1" s="180" customFormat="1" ht="12" hidden="1" customHeight="1">
      <c r="A4375" s="179"/>
    </row>
    <row r="4376" spans="1:1" s="180" customFormat="1" ht="12" hidden="1" customHeight="1">
      <c r="A4376" s="179"/>
    </row>
    <row r="4377" spans="1:1" s="180" customFormat="1" ht="12" hidden="1" customHeight="1">
      <c r="A4377" s="179"/>
    </row>
    <row r="4378" spans="1:1" s="180" customFormat="1" ht="12" hidden="1" customHeight="1">
      <c r="A4378" s="179"/>
    </row>
    <row r="4379" spans="1:1" s="180" customFormat="1" ht="12" hidden="1" customHeight="1">
      <c r="A4379" s="179"/>
    </row>
    <row r="4380" spans="1:1" s="180" customFormat="1" ht="12" hidden="1" customHeight="1">
      <c r="A4380" s="179"/>
    </row>
    <row r="4381" spans="1:1" s="180" customFormat="1" ht="12" hidden="1" customHeight="1">
      <c r="A4381" s="179"/>
    </row>
    <row r="4382" spans="1:1" s="180" customFormat="1" ht="12" hidden="1" customHeight="1">
      <c r="A4382" s="179"/>
    </row>
    <row r="4383" spans="1:1" s="180" customFormat="1" ht="12" hidden="1" customHeight="1">
      <c r="A4383" s="179"/>
    </row>
    <row r="4384" spans="1:1" s="180" customFormat="1" ht="12" hidden="1" customHeight="1">
      <c r="A4384" s="179"/>
    </row>
    <row r="4385" spans="1:1" s="180" customFormat="1" ht="12" hidden="1" customHeight="1">
      <c r="A4385" s="179"/>
    </row>
    <row r="4386" spans="1:1" s="180" customFormat="1" ht="12" hidden="1" customHeight="1">
      <c r="A4386" s="179"/>
    </row>
    <row r="4387" spans="1:1" s="180" customFormat="1" ht="12" hidden="1" customHeight="1">
      <c r="A4387" s="179"/>
    </row>
    <row r="4388" spans="1:1" s="180" customFormat="1" ht="12" hidden="1" customHeight="1">
      <c r="A4388" s="179"/>
    </row>
    <row r="4389" spans="1:1" s="180" customFormat="1" ht="12" hidden="1" customHeight="1">
      <c r="A4389" s="179"/>
    </row>
    <row r="4390" spans="1:1" s="180" customFormat="1" ht="12" hidden="1" customHeight="1">
      <c r="A4390" s="179"/>
    </row>
    <row r="4391" spans="1:1" s="180" customFormat="1" ht="12" hidden="1" customHeight="1">
      <c r="A4391" s="179"/>
    </row>
    <row r="4392" spans="1:1" s="180" customFormat="1" ht="12" hidden="1" customHeight="1">
      <c r="A4392" s="179"/>
    </row>
    <row r="4393" spans="1:1" s="180" customFormat="1" ht="12" hidden="1" customHeight="1">
      <c r="A4393" s="179"/>
    </row>
    <row r="4394" spans="1:1" s="180" customFormat="1" ht="12" hidden="1" customHeight="1">
      <c r="A4394" s="179"/>
    </row>
    <row r="4395" spans="1:1" s="180" customFormat="1" ht="12" hidden="1" customHeight="1">
      <c r="A4395" s="179"/>
    </row>
    <row r="4396" spans="1:1" s="180" customFormat="1" ht="12" hidden="1" customHeight="1">
      <c r="A4396" s="179"/>
    </row>
    <row r="4397" spans="1:1" s="180" customFormat="1" ht="12" hidden="1" customHeight="1">
      <c r="A4397" s="179"/>
    </row>
    <row r="4398" spans="1:1" s="180" customFormat="1" ht="12" hidden="1" customHeight="1">
      <c r="A4398" s="179"/>
    </row>
    <row r="4399" spans="1:1" s="180" customFormat="1" ht="12" hidden="1" customHeight="1">
      <c r="A4399" s="179"/>
    </row>
    <row r="4400" spans="1:1" s="180" customFormat="1" ht="12" hidden="1" customHeight="1">
      <c r="A4400" s="179"/>
    </row>
    <row r="4401" spans="1:1" s="180" customFormat="1" ht="12" hidden="1" customHeight="1">
      <c r="A4401" s="179"/>
    </row>
    <row r="4402" spans="1:1" s="180" customFormat="1" ht="12" hidden="1" customHeight="1">
      <c r="A4402" s="179"/>
    </row>
    <row r="4403" spans="1:1" s="180" customFormat="1" ht="12" hidden="1" customHeight="1">
      <c r="A4403" s="179"/>
    </row>
    <row r="4404" spans="1:1" s="180" customFormat="1" ht="12" hidden="1" customHeight="1">
      <c r="A4404" s="179"/>
    </row>
    <row r="4405" spans="1:1" s="180" customFormat="1" ht="12" hidden="1" customHeight="1">
      <c r="A4405" s="179"/>
    </row>
    <row r="4406" spans="1:1" s="180" customFormat="1" ht="12" hidden="1" customHeight="1">
      <c r="A4406" s="179"/>
    </row>
    <row r="4407" spans="1:1" s="180" customFormat="1" ht="12" hidden="1" customHeight="1">
      <c r="A4407" s="179"/>
    </row>
    <row r="4408" spans="1:1" s="180" customFormat="1" ht="12" hidden="1" customHeight="1">
      <c r="A4408" s="179"/>
    </row>
    <row r="4409" spans="1:1" s="180" customFormat="1" ht="12" hidden="1" customHeight="1">
      <c r="A4409" s="179"/>
    </row>
    <row r="4410" spans="1:1" s="180" customFormat="1" ht="12" hidden="1" customHeight="1">
      <c r="A4410" s="179"/>
    </row>
    <row r="4411" spans="1:1" s="180" customFormat="1" ht="12" hidden="1" customHeight="1">
      <c r="A4411" s="179"/>
    </row>
    <row r="4412" spans="1:1" s="180" customFormat="1" ht="12" hidden="1" customHeight="1">
      <c r="A4412" s="179"/>
    </row>
    <row r="4413" spans="1:1" s="180" customFormat="1" ht="12" hidden="1" customHeight="1">
      <c r="A4413" s="179"/>
    </row>
    <row r="4414" spans="1:1" s="180" customFormat="1" ht="12" hidden="1" customHeight="1">
      <c r="A4414" s="179"/>
    </row>
    <row r="4415" spans="1:1" s="180" customFormat="1" ht="12" hidden="1" customHeight="1">
      <c r="A4415" s="179"/>
    </row>
    <row r="4416" spans="1:1" s="180" customFormat="1" ht="12" hidden="1" customHeight="1">
      <c r="A4416" s="179"/>
    </row>
    <row r="4417" spans="1:1" s="180" customFormat="1" ht="12" hidden="1" customHeight="1">
      <c r="A4417" s="179"/>
    </row>
    <row r="4418" spans="1:1" s="180" customFormat="1" ht="12" hidden="1" customHeight="1">
      <c r="A4418" s="179"/>
    </row>
    <row r="4419" spans="1:1" s="180" customFormat="1" ht="12" hidden="1" customHeight="1">
      <c r="A4419" s="179"/>
    </row>
    <row r="4420" spans="1:1" s="180" customFormat="1" ht="12" hidden="1" customHeight="1">
      <c r="A4420" s="179"/>
    </row>
    <row r="4421" spans="1:1" s="180" customFormat="1" ht="12" hidden="1" customHeight="1">
      <c r="A4421" s="179"/>
    </row>
    <row r="4422" spans="1:1" s="180" customFormat="1" ht="12" hidden="1" customHeight="1">
      <c r="A4422" s="179"/>
    </row>
    <row r="4423" spans="1:1" s="180" customFormat="1" ht="12" hidden="1" customHeight="1">
      <c r="A4423" s="179"/>
    </row>
    <row r="4424" spans="1:1" s="180" customFormat="1" ht="12" hidden="1" customHeight="1">
      <c r="A4424" s="179"/>
    </row>
    <row r="4425" spans="1:1" s="180" customFormat="1" ht="12" hidden="1" customHeight="1">
      <c r="A4425" s="179"/>
    </row>
    <row r="4426" spans="1:1" s="180" customFormat="1" ht="12" hidden="1" customHeight="1">
      <c r="A4426" s="179"/>
    </row>
    <row r="4427" spans="1:1" s="180" customFormat="1" ht="12" hidden="1" customHeight="1">
      <c r="A4427" s="179"/>
    </row>
    <row r="4428" spans="1:1" s="180" customFormat="1" ht="12" hidden="1" customHeight="1">
      <c r="A4428" s="179"/>
    </row>
    <row r="4429" spans="1:1" s="180" customFormat="1" ht="12" hidden="1" customHeight="1">
      <c r="A4429" s="179"/>
    </row>
    <row r="4430" spans="1:1" s="180" customFormat="1" ht="12" hidden="1" customHeight="1">
      <c r="A4430" s="179"/>
    </row>
    <row r="4431" spans="1:1" s="180" customFormat="1" ht="12" hidden="1" customHeight="1">
      <c r="A4431" s="179"/>
    </row>
    <row r="4432" spans="1:1" s="180" customFormat="1" ht="12" hidden="1" customHeight="1">
      <c r="A4432" s="179"/>
    </row>
    <row r="4433" spans="1:1" s="180" customFormat="1" ht="12" hidden="1" customHeight="1">
      <c r="A4433" s="179"/>
    </row>
    <row r="4434" spans="1:1" s="180" customFormat="1" ht="12" hidden="1" customHeight="1">
      <c r="A4434" s="179"/>
    </row>
    <row r="4435" spans="1:1" s="180" customFormat="1" ht="12" hidden="1" customHeight="1">
      <c r="A4435" s="179"/>
    </row>
    <row r="4436" spans="1:1" s="180" customFormat="1" ht="12" hidden="1" customHeight="1">
      <c r="A4436" s="179"/>
    </row>
    <row r="4437" spans="1:1" s="180" customFormat="1" ht="12" hidden="1" customHeight="1">
      <c r="A4437" s="179"/>
    </row>
    <row r="4438" spans="1:1" s="180" customFormat="1" ht="12" hidden="1" customHeight="1">
      <c r="A4438" s="179"/>
    </row>
    <row r="4439" spans="1:1" s="180" customFormat="1" ht="12" hidden="1" customHeight="1">
      <c r="A4439" s="179"/>
    </row>
    <row r="4440" spans="1:1" s="180" customFormat="1" ht="12" hidden="1" customHeight="1">
      <c r="A4440" s="179"/>
    </row>
    <row r="4441" spans="1:1" s="180" customFormat="1" ht="12" hidden="1" customHeight="1">
      <c r="A4441" s="179"/>
    </row>
    <row r="4442" spans="1:1" s="180" customFormat="1" ht="12" hidden="1" customHeight="1">
      <c r="A4442" s="179"/>
    </row>
    <row r="4443" spans="1:1" s="180" customFormat="1" ht="12" hidden="1" customHeight="1">
      <c r="A4443" s="179"/>
    </row>
    <row r="4444" spans="1:1" s="180" customFormat="1" ht="12" hidden="1" customHeight="1">
      <c r="A4444" s="179"/>
    </row>
    <row r="4445" spans="1:1" s="180" customFormat="1" ht="12" hidden="1" customHeight="1">
      <c r="A4445" s="179"/>
    </row>
    <row r="4446" spans="1:1" s="180" customFormat="1" ht="12" hidden="1" customHeight="1">
      <c r="A4446" s="179"/>
    </row>
    <row r="4447" spans="1:1" s="180" customFormat="1" ht="12" hidden="1" customHeight="1">
      <c r="A4447" s="179"/>
    </row>
    <row r="4448" spans="1:1" s="180" customFormat="1" ht="12" hidden="1" customHeight="1">
      <c r="A4448" s="179"/>
    </row>
    <row r="4449" spans="1:1" s="180" customFormat="1" ht="12" hidden="1" customHeight="1">
      <c r="A4449" s="179"/>
    </row>
    <row r="4450" spans="1:1" s="180" customFormat="1" ht="12" hidden="1" customHeight="1">
      <c r="A4450" s="179"/>
    </row>
    <row r="4451" spans="1:1" s="180" customFormat="1" ht="12" hidden="1" customHeight="1">
      <c r="A4451" s="179"/>
    </row>
    <row r="4452" spans="1:1" s="180" customFormat="1" ht="12" hidden="1" customHeight="1">
      <c r="A4452" s="179"/>
    </row>
    <row r="4453" spans="1:1" s="180" customFormat="1" ht="12" hidden="1" customHeight="1">
      <c r="A4453" s="179"/>
    </row>
    <row r="4454" spans="1:1" s="180" customFormat="1" ht="12" hidden="1" customHeight="1">
      <c r="A4454" s="179"/>
    </row>
    <row r="4455" spans="1:1" s="180" customFormat="1" ht="12" hidden="1" customHeight="1">
      <c r="A4455" s="179"/>
    </row>
    <row r="4456" spans="1:1" s="180" customFormat="1" ht="12" hidden="1" customHeight="1">
      <c r="A4456" s="179"/>
    </row>
    <row r="4457" spans="1:1" s="180" customFormat="1" ht="12" hidden="1" customHeight="1">
      <c r="A4457" s="179"/>
    </row>
    <row r="4458" spans="1:1" s="180" customFormat="1" ht="12" hidden="1" customHeight="1">
      <c r="A4458" s="179"/>
    </row>
    <row r="4459" spans="1:1" s="180" customFormat="1" ht="12" hidden="1" customHeight="1">
      <c r="A4459" s="179"/>
    </row>
    <row r="4460" spans="1:1" s="180" customFormat="1" ht="12" hidden="1" customHeight="1">
      <c r="A4460" s="179"/>
    </row>
    <row r="4461" spans="1:1" s="180" customFormat="1" ht="12" hidden="1" customHeight="1">
      <c r="A4461" s="179"/>
    </row>
    <row r="4462" spans="1:1" s="180" customFormat="1" ht="12" hidden="1" customHeight="1">
      <c r="A4462" s="179"/>
    </row>
    <row r="4463" spans="1:1" s="180" customFormat="1" ht="12" hidden="1" customHeight="1">
      <c r="A4463" s="179"/>
    </row>
    <row r="4464" spans="1:1" s="180" customFormat="1" ht="12" hidden="1" customHeight="1">
      <c r="A4464" s="179"/>
    </row>
    <row r="4465" spans="1:1" s="180" customFormat="1" ht="12" hidden="1" customHeight="1">
      <c r="A4465" s="179"/>
    </row>
    <row r="4466" spans="1:1" s="180" customFormat="1" ht="12" hidden="1" customHeight="1">
      <c r="A4466" s="179"/>
    </row>
    <row r="4467" spans="1:1" s="180" customFormat="1" ht="12" hidden="1" customHeight="1">
      <c r="A4467" s="179"/>
    </row>
    <row r="4468" spans="1:1" s="180" customFormat="1" ht="12" hidden="1" customHeight="1">
      <c r="A4468" s="179"/>
    </row>
    <row r="4469" spans="1:1" s="180" customFormat="1" ht="12" hidden="1" customHeight="1">
      <c r="A4469" s="179"/>
    </row>
    <row r="4470" spans="1:1" s="180" customFormat="1" ht="12" hidden="1" customHeight="1">
      <c r="A4470" s="179"/>
    </row>
    <row r="4471" spans="1:1" s="180" customFormat="1" ht="12" hidden="1" customHeight="1">
      <c r="A4471" s="179"/>
    </row>
    <row r="4472" spans="1:1" s="180" customFormat="1" ht="12" hidden="1" customHeight="1">
      <c r="A4472" s="179"/>
    </row>
    <row r="4473" spans="1:1" s="180" customFormat="1" ht="12" hidden="1" customHeight="1">
      <c r="A4473" s="179"/>
    </row>
    <row r="4474" spans="1:1" s="180" customFormat="1" ht="12" hidden="1" customHeight="1">
      <c r="A4474" s="179"/>
    </row>
    <row r="4475" spans="1:1" s="180" customFormat="1" ht="12" hidden="1" customHeight="1">
      <c r="A4475" s="179"/>
    </row>
    <row r="4476" spans="1:1" s="180" customFormat="1" ht="12" hidden="1" customHeight="1">
      <c r="A4476" s="179"/>
    </row>
    <row r="4477" spans="1:1" s="180" customFormat="1" ht="12" hidden="1" customHeight="1">
      <c r="A4477" s="179"/>
    </row>
    <row r="4478" spans="1:1" s="180" customFormat="1" ht="12" hidden="1" customHeight="1">
      <c r="A4478" s="179"/>
    </row>
    <row r="4479" spans="1:1" s="180" customFormat="1" ht="12" hidden="1" customHeight="1">
      <c r="A4479" s="179"/>
    </row>
    <row r="4480" spans="1:1" s="180" customFormat="1" ht="12" hidden="1" customHeight="1">
      <c r="A4480" s="179"/>
    </row>
    <row r="4481" spans="1:1" s="180" customFormat="1" ht="12" hidden="1" customHeight="1">
      <c r="A4481" s="179"/>
    </row>
    <row r="4482" spans="1:1" s="180" customFormat="1" ht="12" hidden="1" customHeight="1">
      <c r="A4482" s="179"/>
    </row>
    <row r="4483" spans="1:1" s="180" customFormat="1" ht="12" hidden="1" customHeight="1">
      <c r="A4483" s="179"/>
    </row>
    <row r="4484" spans="1:1" s="180" customFormat="1" ht="12" hidden="1" customHeight="1">
      <c r="A4484" s="179"/>
    </row>
    <row r="4485" spans="1:1" s="180" customFormat="1" ht="12" hidden="1" customHeight="1">
      <c r="A4485" s="179"/>
    </row>
    <row r="4486" spans="1:1" s="180" customFormat="1" ht="12" hidden="1" customHeight="1">
      <c r="A4486" s="179"/>
    </row>
    <row r="4487" spans="1:1" s="180" customFormat="1" ht="12" hidden="1" customHeight="1">
      <c r="A4487" s="179"/>
    </row>
    <row r="4488" spans="1:1" s="180" customFormat="1" ht="12" hidden="1" customHeight="1">
      <c r="A4488" s="179"/>
    </row>
    <row r="4489" spans="1:1" s="180" customFormat="1" ht="12" hidden="1" customHeight="1">
      <c r="A4489" s="179"/>
    </row>
    <row r="4490" spans="1:1" s="180" customFormat="1" ht="12" hidden="1" customHeight="1">
      <c r="A4490" s="179"/>
    </row>
    <row r="4491" spans="1:1" s="180" customFormat="1" ht="12" hidden="1" customHeight="1">
      <c r="A4491" s="179"/>
    </row>
    <row r="4492" spans="1:1" s="180" customFormat="1" ht="12" hidden="1" customHeight="1">
      <c r="A4492" s="179"/>
    </row>
    <row r="4493" spans="1:1" s="180" customFormat="1" ht="12" hidden="1" customHeight="1">
      <c r="A4493" s="179"/>
    </row>
    <row r="4494" spans="1:1" s="180" customFormat="1" ht="12" hidden="1" customHeight="1">
      <c r="A4494" s="179"/>
    </row>
    <row r="4495" spans="1:1" s="180" customFormat="1" ht="12" hidden="1" customHeight="1">
      <c r="A4495" s="179"/>
    </row>
    <row r="4496" spans="1:1" s="180" customFormat="1" ht="12" hidden="1" customHeight="1">
      <c r="A4496" s="179"/>
    </row>
    <row r="4497" spans="1:1" s="180" customFormat="1" ht="12" hidden="1" customHeight="1">
      <c r="A4497" s="179"/>
    </row>
    <row r="4498" spans="1:1" s="180" customFormat="1" ht="12" hidden="1" customHeight="1">
      <c r="A4498" s="179"/>
    </row>
    <row r="4499" spans="1:1" s="180" customFormat="1" ht="12" hidden="1" customHeight="1">
      <c r="A4499" s="179"/>
    </row>
    <row r="4500" spans="1:1" s="180" customFormat="1" ht="12" hidden="1" customHeight="1">
      <c r="A4500" s="179"/>
    </row>
    <row r="4501" spans="1:1" s="180" customFormat="1" ht="12" hidden="1" customHeight="1">
      <c r="A4501" s="179"/>
    </row>
    <row r="4502" spans="1:1" s="180" customFormat="1" ht="12" hidden="1" customHeight="1">
      <c r="A4502" s="179"/>
    </row>
    <row r="4503" spans="1:1" s="180" customFormat="1" ht="12" hidden="1" customHeight="1">
      <c r="A4503" s="179"/>
    </row>
    <row r="4504" spans="1:1" s="180" customFormat="1" ht="12" hidden="1" customHeight="1">
      <c r="A4504" s="179"/>
    </row>
    <row r="4505" spans="1:1" s="180" customFormat="1" ht="12" hidden="1" customHeight="1">
      <c r="A4505" s="179"/>
    </row>
    <row r="4506" spans="1:1" s="180" customFormat="1" ht="12" hidden="1" customHeight="1">
      <c r="A4506" s="179"/>
    </row>
    <row r="4507" spans="1:1" s="180" customFormat="1" ht="12" hidden="1" customHeight="1">
      <c r="A4507" s="179"/>
    </row>
    <row r="4508" spans="1:1" s="180" customFormat="1" ht="12" hidden="1" customHeight="1">
      <c r="A4508" s="179"/>
    </row>
    <row r="4509" spans="1:1" s="180" customFormat="1" ht="12" hidden="1" customHeight="1">
      <c r="A4509" s="179"/>
    </row>
    <row r="4510" spans="1:1" s="180" customFormat="1" ht="12" hidden="1" customHeight="1">
      <c r="A4510" s="179"/>
    </row>
    <row r="4511" spans="1:1" s="180" customFormat="1" ht="12" hidden="1" customHeight="1">
      <c r="A4511" s="179"/>
    </row>
    <row r="4512" spans="1:1" s="180" customFormat="1" ht="12" hidden="1" customHeight="1">
      <c r="A4512" s="179"/>
    </row>
    <row r="4513" spans="1:1" s="180" customFormat="1" ht="12" hidden="1" customHeight="1">
      <c r="A4513" s="179"/>
    </row>
    <row r="4514" spans="1:1" s="180" customFormat="1" ht="12" hidden="1" customHeight="1">
      <c r="A4514" s="179"/>
    </row>
    <row r="4515" spans="1:1" s="180" customFormat="1" ht="12" hidden="1" customHeight="1">
      <c r="A4515" s="179"/>
    </row>
    <row r="4516" spans="1:1" s="180" customFormat="1" ht="12" hidden="1" customHeight="1">
      <c r="A4516" s="179"/>
    </row>
    <row r="4517" spans="1:1" s="180" customFormat="1" ht="12" hidden="1" customHeight="1">
      <c r="A4517" s="179"/>
    </row>
    <row r="4518" spans="1:1" s="180" customFormat="1" ht="12" hidden="1" customHeight="1">
      <c r="A4518" s="179"/>
    </row>
    <row r="4519" spans="1:1" s="180" customFormat="1" ht="12" hidden="1" customHeight="1">
      <c r="A4519" s="179"/>
    </row>
    <row r="4520" spans="1:1" s="180" customFormat="1" ht="12" hidden="1" customHeight="1">
      <c r="A4520" s="179"/>
    </row>
    <row r="4521" spans="1:1" s="180" customFormat="1" ht="12" hidden="1" customHeight="1">
      <c r="A4521" s="179"/>
    </row>
    <row r="4522" spans="1:1" s="180" customFormat="1" ht="12" hidden="1" customHeight="1">
      <c r="A4522" s="179"/>
    </row>
    <row r="4523" spans="1:1" s="180" customFormat="1" ht="12" hidden="1" customHeight="1">
      <c r="A4523" s="179"/>
    </row>
    <row r="4524" spans="1:1" s="180" customFormat="1" ht="12" hidden="1" customHeight="1">
      <c r="A4524" s="179"/>
    </row>
    <row r="4525" spans="1:1" s="180" customFormat="1" ht="12" hidden="1" customHeight="1">
      <c r="A4525" s="179"/>
    </row>
    <row r="4526" spans="1:1" s="180" customFormat="1" ht="12" hidden="1" customHeight="1">
      <c r="A4526" s="179"/>
    </row>
    <row r="4527" spans="1:1" s="180" customFormat="1" ht="12" hidden="1" customHeight="1">
      <c r="A4527" s="179"/>
    </row>
    <row r="4528" spans="1:1" s="180" customFormat="1" ht="12" hidden="1" customHeight="1">
      <c r="A4528" s="179"/>
    </row>
    <row r="4529" spans="1:1" s="180" customFormat="1" ht="12" hidden="1" customHeight="1">
      <c r="A4529" s="179"/>
    </row>
    <row r="4530" spans="1:1" s="180" customFormat="1" ht="12" hidden="1" customHeight="1">
      <c r="A4530" s="179"/>
    </row>
    <row r="4531" spans="1:1" s="180" customFormat="1" ht="12" hidden="1" customHeight="1">
      <c r="A4531" s="179"/>
    </row>
    <row r="4532" spans="1:1" s="180" customFormat="1" ht="12" hidden="1" customHeight="1">
      <c r="A4532" s="179"/>
    </row>
    <row r="4533" spans="1:1" s="180" customFormat="1" ht="12" hidden="1" customHeight="1">
      <c r="A4533" s="179"/>
    </row>
    <row r="4534" spans="1:1" s="180" customFormat="1" ht="12" hidden="1" customHeight="1">
      <c r="A4534" s="179"/>
    </row>
    <row r="4535" spans="1:1" s="180" customFormat="1" ht="12" hidden="1" customHeight="1">
      <c r="A4535" s="179"/>
    </row>
    <row r="4536" spans="1:1" s="180" customFormat="1" ht="12" hidden="1" customHeight="1">
      <c r="A4536" s="179"/>
    </row>
    <row r="4537" spans="1:1" s="180" customFormat="1" ht="12" hidden="1" customHeight="1">
      <c r="A4537" s="179"/>
    </row>
    <row r="4538" spans="1:1" s="180" customFormat="1" ht="12" hidden="1" customHeight="1">
      <c r="A4538" s="179"/>
    </row>
    <row r="4539" spans="1:1" s="180" customFormat="1" ht="12" hidden="1" customHeight="1">
      <c r="A4539" s="179"/>
    </row>
    <row r="4540" spans="1:1" s="180" customFormat="1" ht="12" hidden="1" customHeight="1">
      <c r="A4540" s="179"/>
    </row>
    <row r="4541" spans="1:1" s="180" customFormat="1" ht="12" hidden="1" customHeight="1">
      <c r="A4541" s="179"/>
    </row>
    <row r="4542" spans="1:1" s="180" customFormat="1" ht="12" hidden="1" customHeight="1">
      <c r="A4542" s="179"/>
    </row>
    <row r="4543" spans="1:1" s="180" customFormat="1" ht="12" hidden="1" customHeight="1">
      <c r="A4543" s="179"/>
    </row>
    <row r="4544" spans="1:1" s="180" customFormat="1" ht="12" hidden="1" customHeight="1">
      <c r="A4544" s="179"/>
    </row>
    <row r="4545" spans="1:1" s="180" customFormat="1" ht="12" hidden="1" customHeight="1">
      <c r="A4545" s="179"/>
    </row>
    <row r="4546" spans="1:1" s="180" customFormat="1" ht="12" hidden="1" customHeight="1">
      <c r="A4546" s="179"/>
    </row>
    <row r="4547" spans="1:1" s="180" customFormat="1" ht="12" hidden="1" customHeight="1">
      <c r="A4547" s="179"/>
    </row>
    <row r="4548" spans="1:1" s="180" customFormat="1" ht="12" hidden="1" customHeight="1">
      <c r="A4548" s="179"/>
    </row>
    <row r="4549" spans="1:1" s="180" customFormat="1" ht="12" hidden="1" customHeight="1">
      <c r="A4549" s="179"/>
    </row>
    <row r="4550" spans="1:1" s="180" customFormat="1" ht="12" hidden="1" customHeight="1">
      <c r="A4550" s="179"/>
    </row>
    <row r="4551" spans="1:1" s="180" customFormat="1" ht="12" hidden="1" customHeight="1">
      <c r="A4551" s="179"/>
    </row>
    <row r="4552" spans="1:1" s="180" customFormat="1" ht="12" hidden="1" customHeight="1">
      <c r="A4552" s="179"/>
    </row>
    <row r="4553" spans="1:1" s="180" customFormat="1" ht="12" hidden="1" customHeight="1">
      <c r="A4553" s="179"/>
    </row>
    <row r="4554" spans="1:1" s="180" customFormat="1" ht="12" hidden="1" customHeight="1">
      <c r="A4554" s="179"/>
    </row>
    <row r="4555" spans="1:1" s="180" customFormat="1" ht="12" hidden="1" customHeight="1">
      <c r="A4555" s="179"/>
    </row>
    <row r="4556" spans="1:1" s="180" customFormat="1" ht="12" hidden="1" customHeight="1">
      <c r="A4556" s="179"/>
    </row>
    <row r="4557" spans="1:1" s="180" customFormat="1" ht="12" hidden="1" customHeight="1">
      <c r="A4557" s="179"/>
    </row>
    <row r="4558" spans="1:1" s="180" customFormat="1" ht="12" hidden="1" customHeight="1">
      <c r="A4558" s="179"/>
    </row>
    <row r="4559" spans="1:1" s="180" customFormat="1" ht="12" hidden="1" customHeight="1">
      <c r="A4559" s="179"/>
    </row>
    <row r="4560" spans="1:1" s="180" customFormat="1" ht="12" hidden="1" customHeight="1">
      <c r="A4560" s="179"/>
    </row>
    <row r="4561" spans="1:1" s="180" customFormat="1" ht="12" hidden="1" customHeight="1">
      <c r="A4561" s="179"/>
    </row>
    <row r="4562" spans="1:1" s="180" customFormat="1" ht="12" hidden="1" customHeight="1">
      <c r="A4562" s="179"/>
    </row>
    <row r="4563" spans="1:1" s="180" customFormat="1" ht="12" hidden="1" customHeight="1">
      <c r="A4563" s="179"/>
    </row>
    <row r="4564" spans="1:1" s="180" customFormat="1" ht="12" hidden="1" customHeight="1">
      <c r="A4564" s="179"/>
    </row>
    <row r="4565" spans="1:1" s="180" customFormat="1" ht="12" hidden="1" customHeight="1">
      <c r="A4565" s="179"/>
    </row>
    <row r="4566" spans="1:1" s="180" customFormat="1" ht="12" hidden="1" customHeight="1">
      <c r="A4566" s="179"/>
    </row>
    <row r="4567" spans="1:1" s="180" customFormat="1" ht="12" hidden="1" customHeight="1">
      <c r="A4567" s="179"/>
    </row>
    <row r="4568" spans="1:1" s="180" customFormat="1" ht="12" hidden="1" customHeight="1">
      <c r="A4568" s="179"/>
    </row>
    <row r="4569" spans="1:1" s="180" customFormat="1" ht="12" hidden="1" customHeight="1">
      <c r="A4569" s="179"/>
    </row>
    <row r="4570" spans="1:1" s="180" customFormat="1" ht="12" hidden="1" customHeight="1">
      <c r="A4570" s="179"/>
    </row>
    <row r="4571" spans="1:1" s="180" customFormat="1" ht="12" hidden="1" customHeight="1">
      <c r="A4571" s="179"/>
    </row>
    <row r="4572" spans="1:1" s="180" customFormat="1" ht="12" hidden="1" customHeight="1">
      <c r="A4572" s="179"/>
    </row>
    <row r="4573" spans="1:1" s="180" customFormat="1" ht="12" hidden="1" customHeight="1">
      <c r="A4573" s="179"/>
    </row>
    <row r="4574" spans="1:1" s="180" customFormat="1" ht="12" hidden="1" customHeight="1">
      <c r="A4574" s="179"/>
    </row>
    <row r="4575" spans="1:1" s="180" customFormat="1" ht="12" hidden="1" customHeight="1">
      <c r="A4575" s="179"/>
    </row>
    <row r="4576" spans="1:1" s="180" customFormat="1" ht="12" hidden="1" customHeight="1">
      <c r="A4576" s="179"/>
    </row>
    <row r="4577" spans="1:1" s="180" customFormat="1" ht="12" hidden="1" customHeight="1">
      <c r="A4577" s="179"/>
    </row>
    <row r="4578" spans="1:1" s="180" customFormat="1" ht="12" hidden="1" customHeight="1">
      <c r="A4578" s="179"/>
    </row>
    <row r="4579" spans="1:1" s="180" customFormat="1" ht="12" hidden="1" customHeight="1">
      <c r="A4579" s="179"/>
    </row>
    <row r="4580" spans="1:1" s="180" customFormat="1" ht="12" hidden="1" customHeight="1">
      <c r="A4580" s="179"/>
    </row>
    <row r="4581" spans="1:1" s="180" customFormat="1" ht="12" hidden="1" customHeight="1">
      <c r="A4581" s="179"/>
    </row>
    <row r="4582" spans="1:1" s="180" customFormat="1" ht="12" hidden="1" customHeight="1">
      <c r="A4582" s="179"/>
    </row>
    <row r="4583" spans="1:1" s="180" customFormat="1" ht="12" hidden="1" customHeight="1">
      <c r="A4583" s="179"/>
    </row>
    <row r="4584" spans="1:1" s="180" customFormat="1" ht="12" hidden="1" customHeight="1">
      <c r="A4584" s="179"/>
    </row>
    <row r="4585" spans="1:1" s="180" customFormat="1" ht="12" hidden="1" customHeight="1">
      <c r="A4585" s="179"/>
    </row>
    <row r="4586" spans="1:1" s="180" customFormat="1" ht="12" hidden="1" customHeight="1">
      <c r="A4586" s="179"/>
    </row>
    <row r="4587" spans="1:1" s="180" customFormat="1" ht="12" hidden="1" customHeight="1">
      <c r="A4587" s="179"/>
    </row>
    <row r="4588" spans="1:1" s="180" customFormat="1" ht="12" hidden="1" customHeight="1">
      <c r="A4588" s="179"/>
    </row>
    <row r="4589" spans="1:1" s="180" customFormat="1" ht="12" hidden="1" customHeight="1">
      <c r="A4589" s="179"/>
    </row>
    <row r="4590" spans="1:1" s="180" customFormat="1" ht="12" hidden="1" customHeight="1">
      <c r="A4590" s="179"/>
    </row>
    <row r="4591" spans="1:1" s="180" customFormat="1" ht="12" hidden="1" customHeight="1">
      <c r="A4591" s="179"/>
    </row>
    <row r="4592" spans="1:1" s="180" customFormat="1" ht="12" hidden="1" customHeight="1">
      <c r="A4592" s="179"/>
    </row>
    <row r="4593" spans="1:1" s="180" customFormat="1" ht="12" hidden="1" customHeight="1">
      <c r="A4593" s="179"/>
    </row>
    <row r="4594" spans="1:1" s="180" customFormat="1" ht="12" hidden="1" customHeight="1">
      <c r="A4594" s="179"/>
    </row>
    <row r="4595" spans="1:1" s="180" customFormat="1" ht="12" hidden="1" customHeight="1">
      <c r="A4595" s="179"/>
    </row>
    <row r="4596" spans="1:1" s="180" customFormat="1" ht="12" hidden="1" customHeight="1">
      <c r="A4596" s="179"/>
    </row>
    <row r="4597" spans="1:1" s="180" customFormat="1" ht="12" hidden="1" customHeight="1">
      <c r="A4597" s="179"/>
    </row>
    <row r="4598" spans="1:1" s="180" customFormat="1" ht="12" hidden="1" customHeight="1">
      <c r="A4598" s="179"/>
    </row>
    <row r="4599" spans="1:1" s="180" customFormat="1" ht="12" hidden="1" customHeight="1">
      <c r="A4599" s="179"/>
    </row>
    <row r="4600" spans="1:1" s="180" customFormat="1" ht="12" hidden="1" customHeight="1">
      <c r="A4600" s="179"/>
    </row>
    <row r="4601" spans="1:1" s="180" customFormat="1" ht="12" hidden="1" customHeight="1">
      <c r="A4601" s="179"/>
    </row>
    <row r="4602" spans="1:1" s="180" customFormat="1" ht="12" hidden="1" customHeight="1">
      <c r="A4602" s="179"/>
    </row>
    <row r="4603" spans="1:1" s="180" customFormat="1" ht="12" hidden="1" customHeight="1">
      <c r="A4603" s="179"/>
    </row>
    <row r="4604" spans="1:1" s="180" customFormat="1" ht="12" hidden="1" customHeight="1">
      <c r="A4604" s="179"/>
    </row>
    <row r="4605" spans="1:1" s="180" customFormat="1" ht="12" hidden="1" customHeight="1">
      <c r="A4605" s="179"/>
    </row>
    <row r="4606" spans="1:1" s="180" customFormat="1" ht="12" hidden="1" customHeight="1">
      <c r="A4606" s="179"/>
    </row>
    <row r="4607" spans="1:1" s="180" customFormat="1" ht="12" hidden="1" customHeight="1">
      <c r="A4607" s="179"/>
    </row>
    <row r="4608" spans="1:1" s="180" customFormat="1" ht="12" hidden="1" customHeight="1">
      <c r="A4608" s="179"/>
    </row>
    <row r="4609" spans="1:1" s="180" customFormat="1" ht="12" hidden="1" customHeight="1">
      <c r="A4609" s="179"/>
    </row>
    <row r="4610" spans="1:1" s="180" customFormat="1" ht="12" hidden="1" customHeight="1">
      <c r="A4610" s="179"/>
    </row>
    <row r="4611" spans="1:1" s="180" customFormat="1" ht="12" hidden="1" customHeight="1">
      <c r="A4611" s="179"/>
    </row>
    <row r="4612" spans="1:1" s="180" customFormat="1" ht="12" hidden="1" customHeight="1">
      <c r="A4612" s="179"/>
    </row>
    <row r="4613" spans="1:1" s="180" customFormat="1" ht="12" hidden="1" customHeight="1">
      <c r="A4613" s="179"/>
    </row>
    <row r="4614" spans="1:1" s="180" customFormat="1" ht="12" hidden="1" customHeight="1">
      <c r="A4614" s="179"/>
    </row>
    <row r="4615" spans="1:1" s="180" customFormat="1" ht="12" hidden="1" customHeight="1">
      <c r="A4615" s="179"/>
    </row>
    <row r="4616" spans="1:1" s="180" customFormat="1" ht="12" hidden="1" customHeight="1">
      <c r="A4616" s="179"/>
    </row>
    <row r="4617" spans="1:1" s="180" customFormat="1" ht="12" hidden="1" customHeight="1">
      <c r="A4617" s="179"/>
    </row>
    <row r="4618" spans="1:1" s="180" customFormat="1" ht="12" hidden="1" customHeight="1">
      <c r="A4618" s="179"/>
    </row>
    <row r="4619" spans="1:1" s="180" customFormat="1" ht="12" hidden="1" customHeight="1">
      <c r="A4619" s="179"/>
    </row>
    <row r="4620" spans="1:1" s="180" customFormat="1" ht="12" hidden="1" customHeight="1">
      <c r="A4620" s="179"/>
    </row>
    <row r="4621" spans="1:1" s="180" customFormat="1" ht="12" hidden="1" customHeight="1">
      <c r="A4621" s="179"/>
    </row>
    <row r="4622" spans="1:1" s="180" customFormat="1" ht="12" hidden="1" customHeight="1">
      <c r="A4622" s="179"/>
    </row>
    <row r="4623" spans="1:1" s="180" customFormat="1" ht="12" hidden="1" customHeight="1">
      <c r="A4623" s="179"/>
    </row>
    <row r="4624" spans="1:1" s="180" customFormat="1" ht="12" hidden="1" customHeight="1">
      <c r="A4624" s="179"/>
    </row>
    <row r="4625" spans="1:1" s="180" customFormat="1" ht="12" hidden="1" customHeight="1">
      <c r="A4625" s="179"/>
    </row>
    <row r="4626" spans="1:1" s="180" customFormat="1" ht="12" hidden="1" customHeight="1">
      <c r="A4626" s="179"/>
    </row>
    <row r="4627" spans="1:1" s="180" customFormat="1" ht="12" hidden="1" customHeight="1">
      <c r="A4627" s="179"/>
    </row>
    <row r="4628" spans="1:1" s="180" customFormat="1" ht="12" hidden="1" customHeight="1">
      <c r="A4628" s="179"/>
    </row>
    <row r="4629" spans="1:1" s="180" customFormat="1" ht="12" hidden="1" customHeight="1">
      <c r="A4629" s="179"/>
    </row>
    <row r="4630" spans="1:1" s="180" customFormat="1" ht="12" hidden="1" customHeight="1">
      <c r="A4630" s="179"/>
    </row>
    <row r="4631" spans="1:1" s="180" customFormat="1" ht="12" hidden="1" customHeight="1">
      <c r="A4631" s="179"/>
    </row>
    <row r="4632" spans="1:1" s="180" customFormat="1" ht="12" hidden="1" customHeight="1">
      <c r="A4632" s="179"/>
    </row>
    <row r="4633" spans="1:1" s="180" customFormat="1" ht="12" hidden="1" customHeight="1">
      <c r="A4633" s="179"/>
    </row>
    <row r="4634" spans="1:1" s="180" customFormat="1" ht="12" hidden="1" customHeight="1">
      <c r="A4634" s="179"/>
    </row>
    <row r="4635" spans="1:1" s="180" customFormat="1" ht="12" hidden="1" customHeight="1">
      <c r="A4635" s="179"/>
    </row>
    <row r="4636" spans="1:1" s="180" customFormat="1" ht="12" hidden="1" customHeight="1">
      <c r="A4636" s="179"/>
    </row>
    <row r="4637" spans="1:1" s="180" customFormat="1" ht="12" hidden="1" customHeight="1">
      <c r="A4637" s="179"/>
    </row>
    <row r="4638" spans="1:1" s="180" customFormat="1" ht="12" hidden="1" customHeight="1">
      <c r="A4638" s="179"/>
    </row>
    <row r="4639" spans="1:1" s="180" customFormat="1" ht="12" hidden="1" customHeight="1">
      <c r="A4639" s="179"/>
    </row>
    <row r="4640" spans="1:1" s="180" customFormat="1" ht="12" hidden="1" customHeight="1">
      <c r="A4640" s="179"/>
    </row>
    <row r="4641" spans="1:1" s="180" customFormat="1" ht="12" hidden="1" customHeight="1">
      <c r="A4641" s="179"/>
    </row>
    <row r="4642" spans="1:1" s="180" customFormat="1" ht="12" hidden="1" customHeight="1">
      <c r="A4642" s="179"/>
    </row>
    <row r="4643" spans="1:1" s="180" customFormat="1" ht="12" hidden="1" customHeight="1">
      <c r="A4643" s="179"/>
    </row>
    <row r="4644" spans="1:1" s="180" customFormat="1" ht="12" hidden="1" customHeight="1">
      <c r="A4644" s="179"/>
    </row>
    <row r="4645" spans="1:1" s="180" customFormat="1" ht="12" hidden="1" customHeight="1">
      <c r="A4645" s="179"/>
    </row>
    <row r="4646" spans="1:1" s="180" customFormat="1" ht="12" hidden="1" customHeight="1">
      <c r="A4646" s="179"/>
    </row>
    <row r="4647" spans="1:1" s="180" customFormat="1" ht="12" hidden="1" customHeight="1">
      <c r="A4647" s="179"/>
    </row>
    <row r="4648" spans="1:1" s="180" customFormat="1" ht="12" hidden="1" customHeight="1">
      <c r="A4648" s="179"/>
    </row>
    <row r="4649" spans="1:1" s="180" customFormat="1" ht="12" hidden="1" customHeight="1">
      <c r="A4649" s="179"/>
    </row>
    <row r="4650" spans="1:1" s="180" customFormat="1" ht="12" hidden="1" customHeight="1">
      <c r="A4650" s="179"/>
    </row>
    <row r="4651" spans="1:1" s="180" customFormat="1" ht="12" hidden="1" customHeight="1">
      <c r="A4651" s="179"/>
    </row>
    <row r="4652" spans="1:1" s="180" customFormat="1" ht="12" hidden="1" customHeight="1">
      <c r="A4652" s="179"/>
    </row>
    <row r="4653" spans="1:1" s="180" customFormat="1" ht="12" hidden="1" customHeight="1">
      <c r="A4653" s="179"/>
    </row>
    <row r="4654" spans="1:1" s="180" customFormat="1" ht="12" hidden="1" customHeight="1">
      <c r="A4654" s="179"/>
    </row>
    <row r="4655" spans="1:1" s="180" customFormat="1" ht="12" hidden="1" customHeight="1">
      <c r="A4655" s="179"/>
    </row>
    <row r="4656" spans="1:1" s="180" customFormat="1" ht="12" hidden="1" customHeight="1">
      <c r="A4656" s="179"/>
    </row>
    <row r="4657" spans="1:1" s="180" customFormat="1" ht="12" hidden="1" customHeight="1">
      <c r="A4657" s="179"/>
    </row>
    <row r="4658" spans="1:1" s="180" customFormat="1" ht="12" hidden="1" customHeight="1">
      <c r="A4658" s="179"/>
    </row>
    <row r="4659" spans="1:1" s="180" customFormat="1" ht="12" hidden="1" customHeight="1">
      <c r="A4659" s="179"/>
    </row>
    <row r="4660" spans="1:1" s="180" customFormat="1" ht="12" hidden="1" customHeight="1">
      <c r="A4660" s="179"/>
    </row>
    <row r="4661" spans="1:1" s="180" customFormat="1" ht="12" hidden="1" customHeight="1">
      <c r="A4661" s="179"/>
    </row>
    <row r="4662" spans="1:1" s="180" customFormat="1" ht="12" hidden="1" customHeight="1">
      <c r="A4662" s="179"/>
    </row>
    <row r="4663" spans="1:1" s="180" customFormat="1" ht="12" hidden="1" customHeight="1">
      <c r="A4663" s="179"/>
    </row>
    <row r="4664" spans="1:1" s="180" customFormat="1" ht="12" hidden="1" customHeight="1">
      <c r="A4664" s="179"/>
    </row>
    <row r="4665" spans="1:1" s="180" customFormat="1" ht="12" hidden="1" customHeight="1">
      <c r="A4665" s="179"/>
    </row>
    <row r="4666" spans="1:1" s="180" customFormat="1" ht="12" hidden="1" customHeight="1">
      <c r="A4666" s="179"/>
    </row>
    <row r="4667" spans="1:1" s="180" customFormat="1" ht="12" hidden="1" customHeight="1">
      <c r="A4667" s="179"/>
    </row>
    <row r="4668" spans="1:1" s="180" customFormat="1" ht="12" hidden="1" customHeight="1">
      <c r="A4668" s="179"/>
    </row>
    <row r="4669" spans="1:1" s="180" customFormat="1" ht="12" hidden="1" customHeight="1">
      <c r="A4669" s="179"/>
    </row>
    <row r="4670" spans="1:1" s="180" customFormat="1" ht="12" hidden="1" customHeight="1">
      <c r="A4670" s="179"/>
    </row>
    <row r="4671" spans="1:1" s="180" customFormat="1" ht="12" hidden="1" customHeight="1">
      <c r="A4671" s="179"/>
    </row>
    <row r="4672" spans="1:1" s="180" customFormat="1" ht="12" hidden="1" customHeight="1">
      <c r="A4672" s="179"/>
    </row>
    <row r="4673" spans="1:1" s="180" customFormat="1" ht="12" hidden="1" customHeight="1">
      <c r="A4673" s="179"/>
    </row>
    <row r="4674" spans="1:1" s="180" customFormat="1" ht="12" hidden="1" customHeight="1">
      <c r="A4674" s="179"/>
    </row>
    <row r="4675" spans="1:1" s="180" customFormat="1" ht="12" hidden="1" customHeight="1">
      <c r="A4675" s="179"/>
    </row>
    <row r="4676" spans="1:1" s="180" customFormat="1" ht="12" hidden="1" customHeight="1">
      <c r="A4676" s="179"/>
    </row>
    <row r="4677" spans="1:1" s="180" customFormat="1" ht="12" hidden="1" customHeight="1">
      <c r="A4677" s="179"/>
    </row>
    <row r="4678" spans="1:1" s="180" customFormat="1" ht="12" hidden="1" customHeight="1">
      <c r="A4678" s="179"/>
    </row>
    <row r="4679" spans="1:1" s="180" customFormat="1" ht="12" hidden="1" customHeight="1">
      <c r="A4679" s="179"/>
    </row>
    <row r="4680" spans="1:1" s="180" customFormat="1" ht="12" hidden="1" customHeight="1">
      <c r="A4680" s="179"/>
    </row>
    <row r="4681" spans="1:1" s="180" customFormat="1" ht="12" hidden="1" customHeight="1">
      <c r="A4681" s="179"/>
    </row>
    <row r="4682" spans="1:1" s="180" customFormat="1" ht="12" hidden="1" customHeight="1">
      <c r="A4682" s="179"/>
    </row>
    <row r="4683" spans="1:1" s="180" customFormat="1" ht="12" hidden="1" customHeight="1">
      <c r="A4683" s="179"/>
    </row>
    <row r="4684" spans="1:1" s="180" customFormat="1" ht="12" hidden="1" customHeight="1">
      <c r="A4684" s="179"/>
    </row>
    <row r="4685" spans="1:1" s="180" customFormat="1" ht="12" hidden="1" customHeight="1">
      <c r="A4685" s="179"/>
    </row>
    <row r="4686" spans="1:1" s="180" customFormat="1" ht="12" hidden="1" customHeight="1">
      <c r="A4686" s="179"/>
    </row>
    <row r="4687" spans="1:1" s="180" customFormat="1" ht="12" hidden="1" customHeight="1">
      <c r="A4687" s="179"/>
    </row>
    <row r="4688" spans="1:1" s="180" customFormat="1" ht="12" hidden="1" customHeight="1">
      <c r="A4688" s="179"/>
    </row>
    <row r="4689" spans="1:1" s="180" customFormat="1" ht="12" hidden="1" customHeight="1">
      <c r="A4689" s="179"/>
    </row>
    <row r="4690" spans="1:1" s="180" customFormat="1" ht="12" hidden="1" customHeight="1">
      <c r="A4690" s="179"/>
    </row>
    <row r="4691" spans="1:1" s="180" customFormat="1" ht="12" hidden="1" customHeight="1">
      <c r="A4691" s="179"/>
    </row>
    <row r="4692" spans="1:1" s="180" customFormat="1" ht="12" hidden="1" customHeight="1">
      <c r="A4692" s="179"/>
    </row>
    <row r="4693" spans="1:1" s="180" customFormat="1" ht="12" hidden="1" customHeight="1">
      <c r="A4693" s="179"/>
    </row>
    <row r="4694" spans="1:1" s="180" customFormat="1" ht="12" hidden="1" customHeight="1">
      <c r="A4694" s="179"/>
    </row>
    <row r="4695" spans="1:1" s="180" customFormat="1" ht="12" hidden="1" customHeight="1">
      <c r="A4695" s="179"/>
    </row>
    <row r="4696" spans="1:1" s="180" customFormat="1" ht="12" hidden="1" customHeight="1">
      <c r="A4696" s="179"/>
    </row>
    <row r="4697" spans="1:1" s="180" customFormat="1" ht="12" hidden="1" customHeight="1">
      <c r="A4697" s="179"/>
    </row>
    <row r="4698" spans="1:1" s="180" customFormat="1" ht="12" hidden="1" customHeight="1">
      <c r="A4698" s="179"/>
    </row>
    <row r="4699" spans="1:1" s="180" customFormat="1" ht="12" hidden="1" customHeight="1">
      <c r="A4699" s="179"/>
    </row>
    <row r="4700" spans="1:1" s="180" customFormat="1" ht="12" hidden="1" customHeight="1">
      <c r="A4700" s="179"/>
    </row>
    <row r="4701" spans="1:1" s="180" customFormat="1" ht="12" hidden="1" customHeight="1">
      <c r="A4701" s="179"/>
    </row>
    <row r="4702" spans="1:1" s="180" customFormat="1" ht="12" hidden="1" customHeight="1">
      <c r="A4702" s="179"/>
    </row>
    <row r="4703" spans="1:1" s="180" customFormat="1" ht="12" hidden="1" customHeight="1">
      <c r="A4703" s="179"/>
    </row>
    <row r="4704" spans="1:1" s="180" customFormat="1" ht="12" hidden="1" customHeight="1">
      <c r="A4704" s="179"/>
    </row>
    <row r="4705" spans="1:1" s="180" customFormat="1" ht="12" hidden="1" customHeight="1">
      <c r="A4705" s="179"/>
    </row>
    <row r="4706" spans="1:1" s="180" customFormat="1" ht="12" hidden="1" customHeight="1">
      <c r="A4706" s="179"/>
    </row>
    <row r="4707" spans="1:1" s="180" customFormat="1" ht="12" hidden="1" customHeight="1">
      <c r="A4707" s="179"/>
    </row>
    <row r="4708" spans="1:1" s="180" customFormat="1" ht="12" hidden="1" customHeight="1">
      <c r="A4708" s="179"/>
    </row>
    <row r="4709" spans="1:1" s="180" customFormat="1" ht="12" hidden="1" customHeight="1">
      <c r="A4709" s="179"/>
    </row>
    <row r="4710" spans="1:1" s="180" customFormat="1" ht="12" hidden="1" customHeight="1">
      <c r="A4710" s="179"/>
    </row>
    <row r="4711" spans="1:1" s="180" customFormat="1" ht="12" hidden="1" customHeight="1">
      <c r="A4711" s="179"/>
    </row>
    <row r="4712" spans="1:1" s="180" customFormat="1" ht="12" hidden="1" customHeight="1">
      <c r="A4712" s="179"/>
    </row>
    <row r="4713" spans="1:1" s="180" customFormat="1" ht="12" hidden="1" customHeight="1">
      <c r="A4713" s="179"/>
    </row>
    <row r="4714" spans="1:1" s="180" customFormat="1" ht="12" hidden="1" customHeight="1">
      <c r="A4714" s="179"/>
    </row>
    <row r="4715" spans="1:1" s="180" customFormat="1" ht="12" hidden="1" customHeight="1">
      <c r="A4715" s="179"/>
    </row>
    <row r="4716" spans="1:1" s="180" customFormat="1" ht="12" hidden="1" customHeight="1">
      <c r="A4716" s="179"/>
    </row>
    <row r="4717" spans="1:1" s="180" customFormat="1" ht="12" hidden="1" customHeight="1">
      <c r="A4717" s="179"/>
    </row>
    <row r="4718" spans="1:1" s="180" customFormat="1" ht="12" hidden="1" customHeight="1">
      <c r="A4718" s="179"/>
    </row>
    <row r="4719" spans="1:1" s="180" customFormat="1" ht="12" hidden="1" customHeight="1">
      <c r="A4719" s="179"/>
    </row>
    <row r="4720" spans="1:1" s="180" customFormat="1" ht="12" hidden="1" customHeight="1">
      <c r="A4720" s="179"/>
    </row>
    <row r="4721" spans="1:1" s="180" customFormat="1" ht="12" hidden="1" customHeight="1">
      <c r="A4721" s="179"/>
    </row>
    <row r="4722" spans="1:1" s="180" customFormat="1" ht="12" hidden="1" customHeight="1">
      <c r="A4722" s="179"/>
    </row>
    <row r="4723" spans="1:1" s="180" customFormat="1" ht="12" hidden="1" customHeight="1">
      <c r="A4723" s="179"/>
    </row>
    <row r="4724" spans="1:1" s="180" customFormat="1" ht="12" hidden="1" customHeight="1">
      <c r="A4724" s="179"/>
    </row>
    <row r="4725" spans="1:1" s="180" customFormat="1" ht="12" hidden="1" customHeight="1">
      <c r="A4725" s="179"/>
    </row>
    <row r="4726" spans="1:1" s="180" customFormat="1" ht="12" hidden="1" customHeight="1">
      <c r="A4726" s="179"/>
    </row>
    <row r="4727" spans="1:1" s="180" customFormat="1" ht="12" hidden="1" customHeight="1">
      <c r="A4727" s="179"/>
    </row>
    <row r="4728" spans="1:1" s="180" customFormat="1" ht="12" hidden="1" customHeight="1">
      <c r="A4728" s="179"/>
    </row>
    <row r="4729" spans="1:1" s="180" customFormat="1" ht="12" hidden="1" customHeight="1">
      <c r="A4729" s="179"/>
    </row>
    <row r="4730" spans="1:1" s="180" customFormat="1" ht="12" hidden="1" customHeight="1">
      <c r="A4730" s="179"/>
    </row>
    <row r="4731" spans="1:1" s="180" customFormat="1" ht="12" hidden="1" customHeight="1">
      <c r="A4731" s="179"/>
    </row>
    <row r="4732" spans="1:1" s="180" customFormat="1" ht="12" hidden="1" customHeight="1">
      <c r="A4732" s="179"/>
    </row>
    <row r="4733" spans="1:1" s="180" customFormat="1" ht="12" hidden="1" customHeight="1">
      <c r="A4733" s="179"/>
    </row>
    <row r="4734" spans="1:1" s="180" customFormat="1" ht="12" hidden="1" customHeight="1">
      <c r="A4734" s="179"/>
    </row>
    <row r="4735" spans="1:1" s="180" customFormat="1" ht="12" hidden="1" customHeight="1">
      <c r="A4735" s="179"/>
    </row>
    <row r="4736" spans="1:1" s="180" customFormat="1" ht="12" hidden="1" customHeight="1">
      <c r="A4736" s="179"/>
    </row>
    <row r="4737" spans="1:1" s="180" customFormat="1" ht="12" hidden="1" customHeight="1">
      <c r="A4737" s="179"/>
    </row>
    <row r="4738" spans="1:1" s="180" customFormat="1" ht="12" hidden="1" customHeight="1">
      <c r="A4738" s="179"/>
    </row>
    <row r="4739" spans="1:1" s="180" customFormat="1" ht="12" hidden="1" customHeight="1">
      <c r="A4739" s="179"/>
    </row>
    <row r="4740" spans="1:1" s="180" customFormat="1" ht="12" hidden="1" customHeight="1">
      <c r="A4740" s="179"/>
    </row>
    <row r="4741" spans="1:1" s="180" customFormat="1" ht="12" hidden="1" customHeight="1">
      <c r="A4741" s="179"/>
    </row>
    <row r="4742" spans="1:1" s="180" customFormat="1" ht="12" hidden="1" customHeight="1">
      <c r="A4742" s="179"/>
    </row>
    <row r="4743" spans="1:1" s="180" customFormat="1" ht="12" hidden="1" customHeight="1">
      <c r="A4743" s="179"/>
    </row>
    <row r="4744" spans="1:1" s="180" customFormat="1" ht="12" hidden="1" customHeight="1">
      <c r="A4744" s="179"/>
    </row>
    <row r="4745" spans="1:1" s="180" customFormat="1" ht="12" hidden="1" customHeight="1">
      <c r="A4745" s="179"/>
    </row>
    <row r="4746" spans="1:1" s="180" customFormat="1" ht="12" hidden="1" customHeight="1">
      <c r="A4746" s="179"/>
    </row>
    <row r="4747" spans="1:1" s="180" customFormat="1" ht="12" hidden="1" customHeight="1">
      <c r="A4747" s="179"/>
    </row>
    <row r="4748" spans="1:1" s="180" customFormat="1" ht="12" hidden="1" customHeight="1">
      <c r="A4748" s="179"/>
    </row>
    <row r="4749" spans="1:1" s="180" customFormat="1" ht="12" hidden="1" customHeight="1">
      <c r="A4749" s="179"/>
    </row>
    <row r="4750" spans="1:1" s="180" customFormat="1" ht="12" hidden="1" customHeight="1">
      <c r="A4750" s="179"/>
    </row>
    <row r="4751" spans="1:1" s="180" customFormat="1" ht="12" hidden="1" customHeight="1">
      <c r="A4751" s="179"/>
    </row>
    <row r="4752" spans="1:1" s="180" customFormat="1" ht="12" hidden="1" customHeight="1">
      <c r="A4752" s="179"/>
    </row>
    <row r="4753" spans="1:1" s="180" customFormat="1" ht="12" hidden="1" customHeight="1">
      <c r="A4753" s="179"/>
    </row>
    <row r="4754" spans="1:1" s="180" customFormat="1" ht="12" hidden="1" customHeight="1">
      <c r="A4754" s="179"/>
    </row>
    <row r="4755" spans="1:1" s="180" customFormat="1" ht="12" hidden="1" customHeight="1">
      <c r="A4755" s="179"/>
    </row>
    <row r="4756" spans="1:1" s="180" customFormat="1" ht="12" hidden="1" customHeight="1">
      <c r="A4756" s="179"/>
    </row>
    <row r="4757" spans="1:1" s="180" customFormat="1" ht="12" hidden="1" customHeight="1">
      <c r="A4757" s="179"/>
    </row>
    <row r="4758" spans="1:1" s="180" customFormat="1" ht="12" hidden="1" customHeight="1">
      <c r="A4758" s="179"/>
    </row>
    <row r="4759" spans="1:1" s="180" customFormat="1" ht="12" hidden="1" customHeight="1">
      <c r="A4759" s="179"/>
    </row>
    <row r="4760" spans="1:1" s="180" customFormat="1" ht="12" hidden="1" customHeight="1">
      <c r="A4760" s="179"/>
    </row>
    <row r="4761" spans="1:1" s="180" customFormat="1" ht="12" hidden="1" customHeight="1">
      <c r="A4761" s="179"/>
    </row>
    <row r="4762" spans="1:1" s="180" customFormat="1" ht="12" hidden="1" customHeight="1">
      <c r="A4762" s="179"/>
    </row>
    <row r="4763" spans="1:1" s="180" customFormat="1" ht="12" hidden="1" customHeight="1">
      <c r="A4763" s="179"/>
    </row>
    <row r="4764" spans="1:1" s="180" customFormat="1" ht="12" hidden="1" customHeight="1">
      <c r="A4764" s="179"/>
    </row>
    <row r="4765" spans="1:1" s="180" customFormat="1" ht="12" hidden="1" customHeight="1">
      <c r="A4765" s="179"/>
    </row>
    <row r="4766" spans="1:1" s="180" customFormat="1" ht="12" hidden="1" customHeight="1">
      <c r="A4766" s="179"/>
    </row>
    <row r="4767" spans="1:1" s="180" customFormat="1" ht="12" hidden="1" customHeight="1">
      <c r="A4767" s="179"/>
    </row>
    <row r="4768" spans="1:1" s="180" customFormat="1" ht="12" hidden="1" customHeight="1">
      <c r="A4768" s="179"/>
    </row>
    <row r="4769" spans="1:1" s="180" customFormat="1" ht="12" hidden="1" customHeight="1">
      <c r="A4769" s="179"/>
    </row>
    <row r="4770" spans="1:1" s="180" customFormat="1" ht="12" hidden="1" customHeight="1">
      <c r="A4770" s="179"/>
    </row>
    <row r="4771" spans="1:1" s="180" customFormat="1" ht="12" hidden="1" customHeight="1">
      <c r="A4771" s="179"/>
    </row>
    <row r="4772" spans="1:1" s="180" customFormat="1" ht="12" hidden="1" customHeight="1">
      <c r="A4772" s="179"/>
    </row>
    <row r="4773" spans="1:1" s="180" customFormat="1" ht="12" hidden="1" customHeight="1">
      <c r="A4773" s="179"/>
    </row>
    <row r="4774" spans="1:1" s="180" customFormat="1" ht="12" hidden="1" customHeight="1">
      <c r="A4774" s="179"/>
    </row>
    <row r="4775" spans="1:1" s="180" customFormat="1" ht="12" hidden="1" customHeight="1">
      <c r="A4775" s="179"/>
    </row>
    <row r="4776" spans="1:1" s="180" customFormat="1" ht="12" hidden="1" customHeight="1">
      <c r="A4776" s="179"/>
    </row>
    <row r="4777" spans="1:1" s="180" customFormat="1" ht="12" hidden="1" customHeight="1">
      <c r="A4777" s="179"/>
    </row>
    <row r="4778" spans="1:1" s="180" customFormat="1" ht="12" hidden="1" customHeight="1">
      <c r="A4778" s="179"/>
    </row>
    <row r="4779" spans="1:1" s="180" customFormat="1" ht="12" hidden="1" customHeight="1">
      <c r="A4779" s="179"/>
    </row>
    <row r="4780" spans="1:1" s="180" customFormat="1" ht="12" hidden="1" customHeight="1">
      <c r="A4780" s="179"/>
    </row>
    <row r="4781" spans="1:1" s="180" customFormat="1" ht="12" hidden="1" customHeight="1">
      <c r="A4781" s="179"/>
    </row>
    <row r="4782" spans="1:1" s="180" customFormat="1" ht="12" hidden="1" customHeight="1">
      <c r="A4782" s="179"/>
    </row>
    <row r="4783" spans="1:1" s="180" customFormat="1" ht="12" hidden="1" customHeight="1">
      <c r="A4783" s="179"/>
    </row>
    <row r="4784" spans="1:1" s="180" customFormat="1" ht="12" hidden="1" customHeight="1">
      <c r="A4784" s="179"/>
    </row>
    <row r="4785" spans="1:1" s="180" customFormat="1" ht="12" hidden="1" customHeight="1">
      <c r="A4785" s="179"/>
    </row>
    <row r="4786" spans="1:1" s="180" customFormat="1" ht="12" hidden="1" customHeight="1">
      <c r="A4786" s="179"/>
    </row>
    <row r="4787" spans="1:1" s="180" customFormat="1" ht="12" hidden="1" customHeight="1">
      <c r="A4787" s="179"/>
    </row>
    <row r="4788" spans="1:1" s="180" customFormat="1" ht="12" hidden="1" customHeight="1">
      <c r="A4788" s="179"/>
    </row>
    <row r="4789" spans="1:1" s="180" customFormat="1" ht="12" hidden="1" customHeight="1">
      <c r="A4789" s="179"/>
    </row>
    <row r="4790" spans="1:1" s="180" customFormat="1" ht="12" hidden="1" customHeight="1">
      <c r="A4790" s="179"/>
    </row>
    <row r="4791" spans="1:1" s="180" customFormat="1" ht="12" hidden="1" customHeight="1">
      <c r="A4791" s="179"/>
    </row>
    <row r="4792" spans="1:1" s="180" customFormat="1" ht="12" hidden="1" customHeight="1">
      <c r="A4792" s="179"/>
    </row>
    <row r="4793" spans="1:1" s="180" customFormat="1" ht="12" hidden="1" customHeight="1">
      <c r="A4793" s="179"/>
    </row>
    <row r="4794" spans="1:1" s="180" customFormat="1" ht="12" hidden="1" customHeight="1">
      <c r="A4794" s="179"/>
    </row>
    <row r="4795" spans="1:1" s="180" customFormat="1" ht="12" hidden="1" customHeight="1">
      <c r="A4795" s="179"/>
    </row>
    <row r="4796" spans="1:1" s="180" customFormat="1" ht="12" hidden="1" customHeight="1">
      <c r="A4796" s="179"/>
    </row>
    <row r="4797" spans="1:1" s="180" customFormat="1" ht="12" hidden="1" customHeight="1">
      <c r="A4797" s="179"/>
    </row>
    <row r="4798" spans="1:1" s="180" customFormat="1" ht="12" hidden="1" customHeight="1">
      <c r="A4798" s="179"/>
    </row>
    <row r="4799" spans="1:1" s="180" customFormat="1" ht="12" hidden="1" customHeight="1">
      <c r="A4799" s="179"/>
    </row>
    <row r="4800" spans="1:1" s="180" customFormat="1" ht="12" hidden="1" customHeight="1">
      <c r="A4800" s="179"/>
    </row>
    <row r="4801" spans="1:1" s="180" customFormat="1" ht="12" hidden="1" customHeight="1">
      <c r="A4801" s="179"/>
    </row>
    <row r="4802" spans="1:1" s="180" customFormat="1" ht="12" hidden="1" customHeight="1">
      <c r="A4802" s="179"/>
    </row>
    <row r="4803" spans="1:1" s="180" customFormat="1" ht="12" hidden="1" customHeight="1">
      <c r="A4803" s="179"/>
    </row>
    <row r="4804" spans="1:1" s="180" customFormat="1" ht="12" hidden="1" customHeight="1">
      <c r="A4804" s="179"/>
    </row>
    <row r="4805" spans="1:1" s="180" customFormat="1" ht="12" hidden="1" customHeight="1">
      <c r="A4805" s="179"/>
    </row>
    <row r="4806" spans="1:1" s="180" customFormat="1" ht="12" hidden="1" customHeight="1">
      <c r="A4806" s="179"/>
    </row>
    <row r="4807" spans="1:1" s="180" customFormat="1" ht="12" hidden="1" customHeight="1">
      <c r="A4807" s="179"/>
    </row>
    <row r="4808" spans="1:1" s="180" customFormat="1" ht="12" hidden="1" customHeight="1">
      <c r="A4808" s="179"/>
    </row>
    <row r="4809" spans="1:1" s="180" customFormat="1" ht="12" hidden="1" customHeight="1">
      <c r="A4809" s="179"/>
    </row>
    <row r="4810" spans="1:1" s="180" customFormat="1" ht="12" hidden="1" customHeight="1">
      <c r="A4810" s="179"/>
    </row>
    <row r="4811" spans="1:1" s="180" customFormat="1" ht="12" hidden="1" customHeight="1">
      <c r="A4811" s="179"/>
    </row>
    <row r="4812" spans="1:1" s="180" customFormat="1" ht="12" hidden="1" customHeight="1">
      <c r="A4812" s="179"/>
    </row>
    <row r="4813" spans="1:1" s="180" customFormat="1" ht="12" hidden="1" customHeight="1">
      <c r="A4813" s="179"/>
    </row>
    <row r="4814" spans="1:1" s="180" customFormat="1" ht="12" hidden="1" customHeight="1">
      <c r="A4814" s="179"/>
    </row>
    <row r="4815" spans="1:1" s="180" customFormat="1" ht="12" hidden="1" customHeight="1">
      <c r="A4815" s="179"/>
    </row>
    <row r="4816" spans="1:1" s="180" customFormat="1" ht="12" hidden="1" customHeight="1">
      <c r="A4816" s="179"/>
    </row>
    <row r="4817" spans="1:1" s="180" customFormat="1" ht="12" hidden="1" customHeight="1">
      <c r="A4817" s="179"/>
    </row>
    <row r="4818" spans="1:1" s="180" customFormat="1" ht="12" hidden="1" customHeight="1">
      <c r="A4818" s="179"/>
    </row>
    <row r="4819" spans="1:1" s="180" customFormat="1" ht="12" hidden="1" customHeight="1">
      <c r="A4819" s="179"/>
    </row>
    <row r="4820" spans="1:1" s="180" customFormat="1" ht="12" hidden="1" customHeight="1">
      <c r="A4820" s="179"/>
    </row>
    <row r="4821" spans="1:1" s="180" customFormat="1" ht="12" hidden="1" customHeight="1">
      <c r="A4821" s="179"/>
    </row>
    <row r="4822" spans="1:1" s="180" customFormat="1" ht="12" hidden="1" customHeight="1">
      <c r="A4822" s="179"/>
    </row>
    <row r="4823" spans="1:1" s="180" customFormat="1" ht="12" hidden="1" customHeight="1">
      <c r="A4823" s="179"/>
    </row>
    <row r="4824" spans="1:1" s="180" customFormat="1" ht="12" hidden="1" customHeight="1">
      <c r="A4824" s="179"/>
    </row>
    <row r="4825" spans="1:1" s="180" customFormat="1" ht="12" hidden="1" customHeight="1">
      <c r="A4825" s="179"/>
    </row>
    <row r="4826" spans="1:1" s="180" customFormat="1" ht="12" hidden="1" customHeight="1">
      <c r="A4826" s="179"/>
    </row>
    <row r="4827" spans="1:1" s="180" customFormat="1" ht="12" hidden="1" customHeight="1">
      <c r="A4827" s="179"/>
    </row>
    <row r="4828" spans="1:1" s="180" customFormat="1" ht="12" hidden="1" customHeight="1">
      <c r="A4828" s="179"/>
    </row>
    <row r="4829" spans="1:1" s="180" customFormat="1" ht="12" hidden="1" customHeight="1">
      <c r="A4829" s="179"/>
    </row>
    <row r="4830" spans="1:1" s="180" customFormat="1" ht="12" hidden="1" customHeight="1">
      <c r="A4830" s="179"/>
    </row>
    <row r="4831" spans="1:1" s="180" customFormat="1" ht="12" hidden="1" customHeight="1">
      <c r="A4831" s="179"/>
    </row>
    <row r="4832" spans="1:1" s="180" customFormat="1" ht="12" hidden="1" customHeight="1">
      <c r="A4832" s="179"/>
    </row>
    <row r="4833" spans="1:1" s="180" customFormat="1" ht="12" hidden="1" customHeight="1">
      <c r="A4833" s="179"/>
    </row>
    <row r="4834" spans="1:1" s="180" customFormat="1" ht="12" hidden="1" customHeight="1">
      <c r="A4834" s="179"/>
    </row>
    <row r="4835" spans="1:1" s="180" customFormat="1" ht="12" hidden="1" customHeight="1">
      <c r="A4835" s="179"/>
    </row>
    <row r="4836" spans="1:1" s="180" customFormat="1" ht="12" hidden="1" customHeight="1">
      <c r="A4836" s="179"/>
    </row>
    <row r="4837" spans="1:1" s="180" customFormat="1" ht="12" hidden="1" customHeight="1">
      <c r="A4837" s="179"/>
    </row>
    <row r="4838" spans="1:1" s="180" customFormat="1" ht="12" hidden="1" customHeight="1">
      <c r="A4838" s="179"/>
    </row>
    <row r="4839" spans="1:1" s="180" customFormat="1" ht="12" hidden="1" customHeight="1">
      <c r="A4839" s="179"/>
    </row>
    <row r="4840" spans="1:1" s="180" customFormat="1" ht="12" hidden="1" customHeight="1">
      <c r="A4840" s="179"/>
    </row>
    <row r="4841" spans="1:1" s="180" customFormat="1" ht="12" hidden="1" customHeight="1">
      <c r="A4841" s="179"/>
    </row>
    <row r="4842" spans="1:1" s="180" customFormat="1" ht="12" hidden="1" customHeight="1">
      <c r="A4842" s="179"/>
    </row>
    <row r="4843" spans="1:1" s="180" customFormat="1" ht="12" hidden="1" customHeight="1">
      <c r="A4843" s="179"/>
    </row>
    <row r="4844" spans="1:1" s="180" customFormat="1" ht="12" hidden="1" customHeight="1">
      <c r="A4844" s="179"/>
    </row>
    <row r="4845" spans="1:1" s="180" customFormat="1" ht="12" hidden="1" customHeight="1">
      <c r="A4845" s="179"/>
    </row>
    <row r="4846" spans="1:1" s="180" customFormat="1" ht="12" hidden="1" customHeight="1">
      <c r="A4846" s="179"/>
    </row>
    <row r="4847" spans="1:1" s="180" customFormat="1" ht="12" hidden="1" customHeight="1">
      <c r="A4847" s="179"/>
    </row>
    <row r="4848" spans="1:1" s="180" customFormat="1" ht="12" hidden="1" customHeight="1">
      <c r="A4848" s="179"/>
    </row>
    <row r="4849" spans="1:1" s="180" customFormat="1" ht="12" hidden="1" customHeight="1">
      <c r="A4849" s="179"/>
    </row>
    <row r="4850" spans="1:1" s="180" customFormat="1" ht="12" hidden="1" customHeight="1">
      <c r="A4850" s="179"/>
    </row>
    <row r="4851" spans="1:1" s="180" customFormat="1" ht="12" hidden="1" customHeight="1">
      <c r="A4851" s="179"/>
    </row>
    <row r="4852" spans="1:1" s="180" customFormat="1" ht="12" hidden="1" customHeight="1">
      <c r="A4852" s="179"/>
    </row>
    <row r="4853" spans="1:1" s="180" customFormat="1" ht="12" hidden="1" customHeight="1">
      <c r="A4853" s="179"/>
    </row>
    <row r="4854" spans="1:1" s="180" customFormat="1" ht="12" hidden="1" customHeight="1">
      <c r="A4854" s="179"/>
    </row>
    <row r="4855" spans="1:1" s="180" customFormat="1" ht="12" hidden="1" customHeight="1">
      <c r="A4855" s="179"/>
    </row>
    <row r="4856" spans="1:1" s="180" customFormat="1" ht="12" hidden="1" customHeight="1">
      <c r="A4856" s="179"/>
    </row>
    <row r="4857" spans="1:1" s="180" customFormat="1" ht="12" hidden="1" customHeight="1">
      <c r="A4857" s="179"/>
    </row>
    <row r="4858" spans="1:1" s="180" customFormat="1" ht="12" hidden="1" customHeight="1">
      <c r="A4858" s="179"/>
    </row>
    <row r="4859" spans="1:1" s="180" customFormat="1" ht="12" hidden="1" customHeight="1">
      <c r="A4859" s="179"/>
    </row>
    <row r="4860" spans="1:1" s="180" customFormat="1" ht="12" hidden="1" customHeight="1">
      <c r="A4860" s="179"/>
    </row>
    <row r="4861" spans="1:1" s="180" customFormat="1" ht="12" hidden="1" customHeight="1">
      <c r="A4861" s="179"/>
    </row>
    <row r="4862" spans="1:1" s="180" customFormat="1" ht="12" hidden="1" customHeight="1">
      <c r="A4862" s="179"/>
    </row>
    <row r="4863" spans="1:1" s="180" customFormat="1" ht="12" hidden="1" customHeight="1">
      <c r="A4863" s="179"/>
    </row>
    <row r="4864" spans="1:1" s="180" customFormat="1" ht="12" hidden="1" customHeight="1">
      <c r="A4864" s="179"/>
    </row>
    <row r="4865" spans="1:1" s="180" customFormat="1" ht="12" hidden="1" customHeight="1">
      <c r="A4865" s="179"/>
    </row>
    <row r="4866" spans="1:1" s="180" customFormat="1" ht="12" hidden="1" customHeight="1">
      <c r="A4866" s="179"/>
    </row>
    <row r="4867" spans="1:1" s="180" customFormat="1" ht="12" hidden="1" customHeight="1">
      <c r="A4867" s="179"/>
    </row>
    <row r="4868" spans="1:1" s="180" customFormat="1" ht="12" hidden="1" customHeight="1">
      <c r="A4868" s="179"/>
    </row>
    <row r="4869" spans="1:1" s="180" customFormat="1" ht="12" hidden="1" customHeight="1">
      <c r="A4869" s="179"/>
    </row>
    <row r="4870" spans="1:1" s="180" customFormat="1" ht="12" hidden="1" customHeight="1">
      <c r="A4870" s="179"/>
    </row>
    <row r="4871" spans="1:1" s="180" customFormat="1" ht="12" hidden="1" customHeight="1">
      <c r="A4871" s="179"/>
    </row>
    <row r="4872" spans="1:1" s="180" customFormat="1" ht="12" hidden="1" customHeight="1">
      <c r="A4872" s="179"/>
    </row>
    <row r="4873" spans="1:1" s="180" customFormat="1" ht="12" hidden="1" customHeight="1">
      <c r="A4873" s="179"/>
    </row>
    <row r="4874" spans="1:1" s="180" customFormat="1" ht="12" hidden="1" customHeight="1">
      <c r="A4874" s="179"/>
    </row>
    <row r="4875" spans="1:1" s="180" customFormat="1" ht="12" hidden="1" customHeight="1">
      <c r="A4875" s="179"/>
    </row>
    <row r="4876" spans="1:1" s="180" customFormat="1" ht="12" hidden="1" customHeight="1">
      <c r="A4876" s="179"/>
    </row>
    <row r="4877" spans="1:1" s="180" customFormat="1" ht="12" hidden="1" customHeight="1">
      <c r="A4877" s="179"/>
    </row>
    <row r="4878" spans="1:1" s="180" customFormat="1" ht="12" hidden="1" customHeight="1">
      <c r="A4878" s="179"/>
    </row>
    <row r="4879" spans="1:1" s="180" customFormat="1" ht="12" hidden="1" customHeight="1">
      <c r="A4879" s="179"/>
    </row>
    <row r="4880" spans="1:1" s="180" customFormat="1" ht="12" hidden="1" customHeight="1">
      <c r="A4880" s="179"/>
    </row>
    <row r="4881" spans="1:1" s="180" customFormat="1" ht="12" hidden="1" customHeight="1">
      <c r="A4881" s="179"/>
    </row>
    <row r="4882" spans="1:1" s="180" customFormat="1" ht="12" hidden="1" customHeight="1">
      <c r="A4882" s="179"/>
    </row>
    <row r="4883" spans="1:1" s="180" customFormat="1" ht="12" hidden="1" customHeight="1">
      <c r="A4883" s="179"/>
    </row>
    <row r="4884" spans="1:1" s="180" customFormat="1" ht="12" hidden="1" customHeight="1">
      <c r="A4884" s="179"/>
    </row>
    <row r="4885" spans="1:1" s="180" customFormat="1" ht="12" hidden="1" customHeight="1">
      <c r="A4885" s="179"/>
    </row>
    <row r="4886" spans="1:1" s="180" customFormat="1" ht="12" hidden="1" customHeight="1">
      <c r="A4886" s="179"/>
    </row>
    <row r="4887" spans="1:1" s="180" customFormat="1" ht="12" hidden="1" customHeight="1">
      <c r="A4887" s="179"/>
    </row>
    <row r="4888" spans="1:1" s="180" customFormat="1" ht="12" hidden="1" customHeight="1">
      <c r="A4888" s="179"/>
    </row>
    <row r="4889" spans="1:1" s="180" customFormat="1" ht="12" hidden="1" customHeight="1">
      <c r="A4889" s="179"/>
    </row>
    <row r="4890" spans="1:1" s="180" customFormat="1" ht="12" hidden="1" customHeight="1">
      <c r="A4890" s="179"/>
    </row>
    <row r="4891" spans="1:1" s="180" customFormat="1" ht="12" hidden="1" customHeight="1">
      <c r="A4891" s="179"/>
    </row>
    <row r="4892" spans="1:1" s="180" customFormat="1" ht="12" hidden="1" customHeight="1">
      <c r="A4892" s="179"/>
    </row>
    <row r="4893" spans="1:1" s="180" customFormat="1" ht="12" hidden="1" customHeight="1">
      <c r="A4893" s="179"/>
    </row>
    <row r="4894" spans="1:1" s="180" customFormat="1" ht="12" hidden="1" customHeight="1">
      <c r="A4894" s="179"/>
    </row>
    <row r="4895" spans="1:1" s="180" customFormat="1" ht="12" hidden="1" customHeight="1">
      <c r="A4895" s="179"/>
    </row>
    <row r="4896" spans="1:1" s="180" customFormat="1" ht="12" hidden="1" customHeight="1">
      <c r="A4896" s="179"/>
    </row>
    <row r="4897" spans="1:1" s="180" customFormat="1" ht="12" hidden="1" customHeight="1">
      <c r="A4897" s="179"/>
    </row>
    <row r="4898" spans="1:1" s="180" customFormat="1" ht="12" hidden="1" customHeight="1">
      <c r="A4898" s="179"/>
    </row>
    <row r="4899" spans="1:1" s="180" customFormat="1" ht="12" hidden="1" customHeight="1">
      <c r="A4899" s="179"/>
    </row>
    <row r="4900" spans="1:1" s="180" customFormat="1" ht="12" hidden="1" customHeight="1">
      <c r="A4900" s="179"/>
    </row>
    <row r="4901" spans="1:1" s="180" customFormat="1" ht="12" hidden="1" customHeight="1">
      <c r="A4901" s="179"/>
    </row>
    <row r="4902" spans="1:1" s="180" customFormat="1" ht="12" hidden="1" customHeight="1">
      <c r="A4902" s="179"/>
    </row>
    <row r="4903" spans="1:1" s="180" customFormat="1" ht="12" hidden="1" customHeight="1">
      <c r="A4903" s="179"/>
    </row>
    <row r="4904" spans="1:1" s="180" customFormat="1" ht="12" hidden="1" customHeight="1">
      <c r="A4904" s="179"/>
    </row>
    <row r="4905" spans="1:1" s="180" customFormat="1" ht="12" hidden="1" customHeight="1">
      <c r="A4905" s="179"/>
    </row>
    <row r="4906" spans="1:1" s="180" customFormat="1" ht="12" hidden="1" customHeight="1">
      <c r="A4906" s="179"/>
    </row>
    <row r="4907" spans="1:1" s="180" customFormat="1" ht="12" hidden="1" customHeight="1">
      <c r="A4907" s="179"/>
    </row>
    <row r="4908" spans="1:1" s="180" customFormat="1" ht="12" hidden="1" customHeight="1">
      <c r="A4908" s="179"/>
    </row>
    <row r="4909" spans="1:1" s="180" customFormat="1" ht="12" hidden="1" customHeight="1">
      <c r="A4909" s="179"/>
    </row>
    <row r="4910" spans="1:1" s="180" customFormat="1" ht="12" hidden="1" customHeight="1">
      <c r="A4910" s="179"/>
    </row>
    <row r="4911" spans="1:1" s="180" customFormat="1" ht="12" hidden="1" customHeight="1">
      <c r="A4911" s="179"/>
    </row>
    <row r="4912" spans="1:1" s="180" customFormat="1" ht="12" hidden="1" customHeight="1">
      <c r="A4912" s="179"/>
    </row>
    <row r="4913" spans="1:1" s="180" customFormat="1" ht="12" hidden="1" customHeight="1">
      <c r="A4913" s="179"/>
    </row>
    <row r="4914" spans="1:1" s="180" customFormat="1" ht="12" hidden="1" customHeight="1">
      <c r="A4914" s="179"/>
    </row>
    <row r="4915" spans="1:1" s="180" customFormat="1" ht="12" hidden="1" customHeight="1">
      <c r="A4915" s="179"/>
    </row>
    <row r="4916" spans="1:1" s="180" customFormat="1" ht="12" hidden="1" customHeight="1">
      <c r="A4916" s="179"/>
    </row>
    <row r="4917" spans="1:1" s="180" customFormat="1" ht="12" hidden="1" customHeight="1">
      <c r="A4917" s="179"/>
    </row>
    <row r="4918" spans="1:1" s="180" customFormat="1" ht="12" hidden="1" customHeight="1">
      <c r="A4918" s="179"/>
    </row>
    <row r="4919" spans="1:1" s="180" customFormat="1" ht="12" hidden="1" customHeight="1">
      <c r="A4919" s="179"/>
    </row>
    <row r="4920" spans="1:1" s="180" customFormat="1" ht="12" hidden="1" customHeight="1">
      <c r="A4920" s="179"/>
    </row>
    <row r="4921" spans="1:1" s="180" customFormat="1" ht="12" hidden="1" customHeight="1">
      <c r="A4921" s="179"/>
    </row>
    <row r="4922" spans="1:1" s="180" customFormat="1" ht="12" hidden="1" customHeight="1">
      <c r="A4922" s="179"/>
    </row>
    <row r="4923" spans="1:1" s="180" customFormat="1" ht="12" hidden="1" customHeight="1">
      <c r="A4923" s="179"/>
    </row>
    <row r="4924" spans="1:1" s="180" customFormat="1" ht="12" hidden="1" customHeight="1">
      <c r="A4924" s="179"/>
    </row>
    <row r="4925" spans="1:1" s="180" customFormat="1" ht="12" hidden="1" customHeight="1">
      <c r="A4925" s="179"/>
    </row>
    <row r="4926" spans="1:1" s="180" customFormat="1" ht="12" hidden="1" customHeight="1">
      <c r="A4926" s="179"/>
    </row>
    <row r="4927" spans="1:1" s="180" customFormat="1" ht="12" hidden="1" customHeight="1">
      <c r="A4927" s="179"/>
    </row>
    <row r="4928" spans="1:1" s="180" customFormat="1" ht="12" hidden="1" customHeight="1">
      <c r="A4928" s="179"/>
    </row>
    <row r="4929" spans="1:1" s="180" customFormat="1" ht="12" hidden="1" customHeight="1">
      <c r="A4929" s="179"/>
    </row>
    <row r="4930" spans="1:1" s="180" customFormat="1" ht="12" hidden="1" customHeight="1">
      <c r="A4930" s="179"/>
    </row>
    <row r="4931" spans="1:1" s="180" customFormat="1" ht="12" hidden="1" customHeight="1">
      <c r="A4931" s="179"/>
    </row>
    <row r="4932" spans="1:1" s="180" customFormat="1" ht="12" hidden="1" customHeight="1">
      <c r="A4932" s="179"/>
    </row>
    <row r="4933" spans="1:1" s="180" customFormat="1" ht="12" hidden="1" customHeight="1">
      <c r="A4933" s="179"/>
    </row>
    <row r="4934" spans="1:1" s="180" customFormat="1" ht="12" hidden="1" customHeight="1">
      <c r="A4934" s="179"/>
    </row>
    <row r="4935" spans="1:1" s="180" customFormat="1" ht="12" hidden="1" customHeight="1">
      <c r="A4935" s="179"/>
    </row>
    <row r="4936" spans="1:1" s="180" customFormat="1" ht="12" hidden="1" customHeight="1">
      <c r="A4936" s="179"/>
    </row>
    <row r="4937" spans="1:1" s="180" customFormat="1" ht="12" hidden="1" customHeight="1">
      <c r="A4937" s="179"/>
    </row>
    <row r="4938" spans="1:1" s="180" customFormat="1" ht="12" hidden="1" customHeight="1">
      <c r="A4938" s="179"/>
    </row>
    <row r="4939" spans="1:1" s="180" customFormat="1" ht="12" hidden="1" customHeight="1">
      <c r="A4939" s="179"/>
    </row>
    <row r="4940" spans="1:1" s="180" customFormat="1" ht="12" hidden="1" customHeight="1">
      <c r="A4940" s="179"/>
    </row>
    <row r="4941" spans="1:1" s="180" customFormat="1" ht="12" hidden="1" customHeight="1">
      <c r="A4941" s="179"/>
    </row>
    <row r="4942" spans="1:1" s="180" customFormat="1" ht="12" hidden="1" customHeight="1">
      <c r="A4942" s="179"/>
    </row>
    <row r="4943" spans="1:1" s="180" customFormat="1" ht="12" hidden="1" customHeight="1">
      <c r="A4943" s="179"/>
    </row>
    <row r="4944" spans="1:1" s="180" customFormat="1" ht="12" hidden="1" customHeight="1">
      <c r="A4944" s="179"/>
    </row>
    <row r="4945" spans="1:1" s="180" customFormat="1" ht="12" hidden="1" customHeight="1">
      <c r="A4945" s="179"/>
    </row>
    <row r="4946" spans="1:1" s="180" customFormat="1" ht="12" hidden="1" customHeight="1">
      <c r="A4946" s="179"/>
    </row>
    <row r="4947" spans="1:1" s="180" customFormat="1" ht="12" hidden="1" customHeight="1">
      <c r="A4947" s="179"/>
    </row>
    <row r="4948" spans="1:1" s="180" customFormat="1" ht="12" hidden="1" customHeight="1">
      <c r="A4948" s="179"/>
    </row>
    <row r="4949" spans="1:1" s="180" customFormat="1" ht="12" hidden="1" customHeight="1">
      <c r="A4949" s="179"/>
    </row>
    <row r="4950" spans="1:1" s="180" customFormat="1" ht="12" hidden="1" customHeight="1">
      <c r="A4950" s="179"/>
    </row>
    <row r="4951" spans="1:1" s="180" customFormat="1" ht="12" hidden="1" customHeight="1">
      <c r="A4951" s="179"/>
    </row>
    <row r="4952" spans="1:1" s="180" customFormat="1" ht="12" hidden="1" customHeight="1">
      <c r="A4952" s="179"/>
    </row>
    <row r="4953" spans="1:1" s="180" customFormat="1" ht="12" hidden="1" customHeight="1">
      <c r="A4953" s="179"/>
    </row>
    <row r="4954" spans="1:1" s="180" customFormat="1" ht="12" hidden="1" customHeight="1">
      <c r="A4954" s="179"/>
    </row>
    <row r="4955" spans="1:1" s="180" customFormat="1" ht="12" hidden="1" customHeight="1">
      <c r="A4955" s="179"/>
    </row>
    <row r="4956" spans="1:1" s="180" customFormat="1" ht="12" hidden="1" customHeight="1">
      <c r="A4956" s="179"/>
    </row>
    <row r="4957" spans="1:1" s="180" customFormat="1" ht="12" hidden="1" customHeight="1">
      <c r="A4957" s="179"/>
    </row>
    <row r="4958" spans="1:1" s="180" customFormat="1" ht="12" hidden="1" customHeight="1">
      <c r="A4958" s="179"/>
    </row>
    <row r="4959" spans="1:1" s="180" customFormat="1" ht="12" hidden="1" customHeight="1">
      <c r="A4959" s="179"/>
    </row>
    <row r="4960" spans="1:1" s="180" customFormat="1" ht="12" hidden="1" customHeight="1">
      <c r="A4960" s="179"/>
    </row>
    <row r="4961" spans="1:1" s="180" customFormat="1" ht="12" hidden="1" customHeight="1">
      <c r="A4961" s="179"/>
    </row>
    <row r="4962" spans="1:1" s="180" customFormat="1" ht="12" hidden="1" customHeight="1">
      <c r="A4962" s="179"/>
    </row>
    <row r="4963" spans="1:1" s="180" customFormat="1" ht="12" hidden="1" customHeight="1">
      <c r="A4963" s="179"/>
    </row>
    <row r="4964" spans="1:1" s="180" customFormat="1" ht="12" hidden="1" customHeight="1">
      <c r="A4964" s="179"/>
    </row>
    <row r="4965" spans="1:1" s="180" customFormat="1" ht="12" hidden="1" customHeight="1">
      <c r="A4965" s="179"/>
    </row>
    <row r="4966" spans="1:1" s="180" customFormat="1" ht="12" hidden="1" customHeight="1">
      <c r="A4966" s="179"/>
    </row>
    <row r="4967" spans="1:1" s="180" customFormat="1" ht="12" hidden="1" customHeight="1">
      <c r="A4967" s="179"/>
    </row>
    <row r="4968" spans="1:1" s="180" customFormat="1" ht="12" hidden="1" customHeight="1">
      <c r="A4968" s="179"/>
    </row>
    <row r="4969" spans="1:1" s="180" customFormat="1" ht="12" hidden="1" customHeight="1">
      <c r="A4969" s="179"/>
    </row>
    <row r="4970" spans="1:1" s="180" customFormat="1" ht="12" hidden="1" customHeight="1">
      <c r="A4970" s="179"/>
    </row>
    <row r="4971" spans="1:1" s="180" customFormat="1" ht="12" hidden="1" customHeight="1">
      <c r="A4971" s="179"/>
    </row>
    <row r="4972" spans="1:1" s="180" customFormat="1" ht="12" hidden="1" customHeight="1">
      <c r="A4972" s="179"/>
    </row>
    <row r="4973" spans="1:1" s="180" customFormat="1" ht="12" hidden="1" customHeight="1">
      <c r="A4973" s="179"/>
    </row>
    <row r="4974" spans="1:1" s="180" customFormat="1" ht="12" hidden="1" customHeight="1">
      <c r="A4974" s="179"/>
    </row>
    <row r="4975" spans="1:1" s="180" customFormat="1" ht="12" hidden="1" customHeight="1">
      <c r="A4975" s="179"/>
    </row>
    <row r="4976" spans="1:1" s="180" customFormat="1" ht="12" hidden="1" customHeight="1">
      <c r="A4976" s="179"/>
    </row>
    <row r="4977" spans="1:1" s="180" customFormat="1" ht="12" hidden="1" customHeight="1">
      <c r="A4977" s="179"/>
    </row>
    <row r="4978" spans="1:1" s="180" customFormat="1" ht="12" hidden="1" customHeight="1">
      <c r="A4978" s="179"/>
    </row>
    <row r="4979" spans="1:1" s="180" customFormat="1" ht="12" hidden="1" customHeight="1">
      <c r="A4979" s="179"/>
    </row>
    <row r="4980" spans="1:1" s="180" customFormat="1" ht="12" hidden="1" customHeight="1">
      <c r="A4980" s="179"/>
    </row>
    <row r="4981" spans="1:1" s="180" customFormat="1" ht="12" hidden="1" customHeight="1">
      <c r="A4981" s="179"/>
    </row>
    <row r="4982" spans="1:1" s="180" customFormat="1" ht="12" hidden="1" customHeight="1">
      <c r="A4982" s="179"/>
    </row>
    <row r="4983" spans="1:1" s="180" customFormat="1" ht="12" hidden="1" customHeight="1">
      <c r="A4983" s="179"/>
    </row>
    <row r="4984" spans="1:1" s="180" customFormat="1" ht="12" hidden="1" customHeight="1">
      <c r="A4984" s="179"/>
    </row>
    <row r="4985" spans="1:1" s="180" customFormat="1" ht="12" hidden="1" customHeight="1">
      <c r="A4985" s="179"/>
    </row>
    <row r="4986" spans="1:1" s="180" customFormat="1" ht="12" hidden="1" customHeight="1">
      <c r="A4986" s="179"/>
    </row>
    <row r="4987" spans="1:1" s="180" customFormat="1" ht="12" hidden="1" customHeight="1">
      <c r="A4987" s="179"/>
    </row>
    <row r="4988" spans="1:1" s="180" customFormat="1" ht="12" hidden="1" customHeight="1">
      <c r="A4988" s="179"/>
    </row>
    <row r="4989" spans="1:1" s="180" customFormat="1" ht="12" hidden="1" customHeight="1">
      <c r="A4989" s="179"/>
    </row>
    <row r="4990" spans="1:1" s="180" customFormat="1" ht="12" hidden="1" customHeight="1">
      <c r="A4990" s="179"/>
    </row>
    <row r="4991" spans="1:1" s="180" customFormat="1" ht="12" hidden="1" customHeight="1">
      <c r="A4991" s="179"/>
    </row>
    <row r="4992" spans="1:1" s="180" customFormat="1" ht="12" hidden="1" customHeight="1">
      <c r="A4992" s="179"/>
    </row>
    <row r="4993" spans="1:1" s="180" customFormat="1" ht="12" hidden="1" customHeight="1">
      <c r="A4993" s="179"/>
    </row>
    <row r="4994" spans="1:1" s="180" customFormat="1" ht="12" hidden="1" customHeight="1">
      <c r="A4994" s="179"/>
    </row>
    <row r="4995" spans="1:1" s="180" customFormat="1" ht="12" hidden="1" customHeight="1">
      <c r="A4995" s="179"/>
    </row>
    <row r="4996" spans="1:1" s="180" customFormat="1" ht="12" hidden="1" customHeight="1">
      <c r="A4996" s="179"/>
    </row>
    <row r="4997" spans="1:1" s="180" customFormat="1" ht="12" hidden="1" customHeight="1">
      <c r="A4997" s="179"/>
    </row>
    <row r="4998" spans="1:1" s="180" customFormat="1" ht="12" hidden="1" customHeight="1">
      <c r="A4998" s="179"/>
    </row>
    <row r="4999" spans="1:1" s="180" customFormat="1" ht="12" hidden="1" customHeight="1">
      <c r="A4999" s="179"/>
    </row>
    <row r="5000" spans="1:1" s="180" customFormat="1" ht="12" hidden="1" customHeight="1">
      <c r="A5000" s="179"/>
    </row>
    <row r="5001" spans="1:1" s="180" customFormat="1" ht="12" hidden="1" customHeight="1">
      <c r="A5001" s="179"/>
    </row>
    <row r="5002" spans="1:1" s="180" customFormat="1" ht="12" hidden="1" customHeight="1">
      <c r="A5002" s="179"/>
    </row>
    <row r="5003" spans="1:1" s="180" customFormat="1" ht="12" hidden="1" customHeight="1">
      <c r="A5003" s="179"/>
    </row>
    <row r="5004" spans="1:1" s="180" customFormat="1" ht="12" hidden="1" customHeight="1">
      <c r="A5004" s="179"/>
    </row>
    <row r="5005" spans="1:1" s="180" customFormat="1" ht="12" hidden="1" customHeight="1">
      <c r="A5005" s="179"/>
    </row>
    <row r="5006" spans="1:1" s="180" customFormat="1" ht="12" hidden="1" customHeight="1">
      <c r="A5006" s="179"/>
    </row>
    <row r="5007" spans="1:1" s="180" customFormat="1" ht="12" hidden="1" customHeight="1">
      <c r="A5007" s="179"/>
    </row>
    <row r="5008" spans="1:1" s="180" customFormat="1" ht="12" hidden="1" customHeight="1">
      <c r="A5008" s="179"/>
    </row>
    <row r="5009" spans="1:1" s="180" customFormat="1" ht="12" hidden="1" customHeight="1">
      <c r="A5009" s="179"/>
    </row>
    <row r="5010" spans="1:1" s="180" customFormat="1" ht="12" hidden="1" customHeight="1">
      <c r="A5010" s="179"/>
    </row>
    <row r="5011" spans="1:1" s="180" customFormat="1" ht="12" hidden="1" customHeight="1">
      <c r="A5011" s="179"/>
    </row>
    <row r="5012" spans="1:1" s="180" customFormat="1" ht="12" hidden="1" customHeight="1">
      <c r="A5012" s="179"/>
    </row>
    <row r="5013" spans="1:1" s="180" customFormat="1" ht="12" hidden="1" customHeight="1">
      <c r="A5013" s="179"/>
    </row>
    <row r="5014" spans="1:1" s="180" customFormat="1" ht="12" hidden="1" customHeight="1">
      <c r="A5014" s="179"/>
    </row>
    <row r="5015" spans="1:1" s="180" customFormat="1" ht="12" hidden="1" customHeight="1">
      <c r="A5015" s="179"/>
    </row>
    <row r="5016" spans="1:1" s="180" customFormat="1" ht="12" hidden="1" customHeight="1">
      <c r="A5016" s="179"/>
    </row>
    <row r="5017" spans="1:1" s="180" customFormat="1" ht="12" hidden="1" customHeight="1">
      <c r="A5017" s="179"/>
    </row>
    <row r="5018" spans="1:1" s="180" customFormat="1" ht="12" hidden="1" customHeight="1">
      <c r="A5018" s="179"/>
    </row>
    <row r="5019" spans="1:1" s="180" customFormat="1" ht="12" hidden="1" customHeight="1">
      <c r="A5019" s="179"/>
    </row>
    <row r="5020" spans="1:1" s="180" customFormat="1" ht="12" hidden="1" customHeight="1">
      <c r="A5020" s="179"/>
    </row>
    <row r="5021" spans="1:1" s="180" customFormat="1" ht="12" hidden="1" customHeight="1">
      <c r="A5021" s="179"/>
    </row>
    <row r="5022" spans="1:1" s="180" customFormat="1" ht="12" hidden="1" customHeight="1">
      <c r="A5022" s="179"/>
    </row>
    <row r="5023" spans="1:1" s="180" customFormat="1" ht="12" hidden="1" customHeight="1">
      <c r="A5023" s="179"/>
    </row>
    <row r="5024" spans="1:1" s="180" customFormat="1" ht="12" hidden="1" customHeight="1">
      <c r="A5024" s="179"/>
    </row>
    <row r="5025" spans="1:1" s="180" customFormat="1" ht="12" hidden="1" customHeight="1">
      <c r="A5025" s="179"/>
    </row>
    <row r="5026" spans="1:1" s="180" customFormat="1" ht="12" hidden="1" customHeight="1">
      <c r="A5026" s="179"/>
    </row>
    <row r="5027" spans="1:1" s="180" customFormat="1" ht="12" hidden="1" customHeight="1">
      <c r="A5027" s="179"/>
    </row>
    <row r="5028" spans="1:1" s="180" customFormat="1" ht="12" hidden="1" customHeight="1">
      <c r="A5028" s="179"/>
    </row>
    <row r="5029" spans="1:1" s="180" customFormat="1" ht="12" hidden="1" customHeight="1">
      <c r="A5029" s="179"/>
    </row>
    <row r="5030" spans="1:1" s="180" customFormat="1" ht="12" hidden="1" customHeight="1">
      <c r="A5030" s="179"/>
    </row>
    <row r="5031" spans="1:1" s="180" customFormat="1" ht="12" hidden="1" customHeight="1">
      <c r="A5031" s="179"/>
    </row>
    <row r="5032" spans="1:1" s="180" customFormat="1" ht="12" hidden="1" customHeight="1">
      <c r="A5032" s="179"/>
    </row>
    <row r="5033" spans="1:1" s="180" customFormat="1" ht="12" hidden="1" customHeight="1">
      <c r="A5033" s="179"/>
    </row>
    <row r="5034" spans="1:1" s="180" customFormat="1" ht="12" hidden="1" customHeight="1">
      <c r="A5034" s="179"/>
    </row>
    <row r="5035" spans="1:1" s="180" customFormat="1" ht="12" hidden="1" customHeight="1">
      <c r="A5035" s="179"/>
    </row>
    <row r="5036" spans="1:1" s="180" customFormat="1" ht="12" hidden="1" customHeight="1">
      <c r="A5036" s="179"/>
    </row>
    <row r="5037" spans="1:1" s="180" customFormat="1" ht="12" hidden="1" customHeight="1">
      <c r="A5037" s="179"/>
    </row>
    <row r="5038" spans="1:1" s="180" customFormat="1" ht="12" hidden="1" customHeight="1">
      <c r="A5038" s="179"/>
    </row>
    <row r="5039" spans="1:1" s="180" customFormat="1" ht="12" hidden="1" customHeight="1">
      <c r="A5039" s="179"/>
    </row>
    <row r="5040" spans="1:1" s="180" customFormat="1" ht="12" hidden="1" customHeight="1">
      <c r="A5040" s="179"/>
    </row>
    <row r="5041" spans="1:1" s="180" customFormat="1" ht="12" hidden="1" customHeight="1">
      <c r="A5041" s="179"/>
    </row>
    <row r="5042" spans="1:1" s="180" customFormat="1" ht="12" hidden="1" customHeight="1">
      <c r="A5042" s="179"/>
    </row>
    <row r="5043" spans="1:1" s="180" customFormat="1" ht="12" hidden="1" customHeight="1">
      <c r="A5043" s="179"/>
    </row>
    <row r="5044" spans="1:1" s="180" customFormat="1" ht="12" hidden="1" customHeight="1">
      <c r="A5044" s="179"/>
    </row>
    <row r="5045" spans="1:1" s="180" customFormat="1" ht="12" hidden="1" customHeight="1">
      <c r="A5045" s="179"/>
    </row>
    <row r="5046" spans="1:1" s="180" customFormat="1" ht="12" hidden="1" customHeight="1">
      <c r="A5046" s="179"/>
    </row>
    <row r="5047" spans="1:1" s="180" customFormat="1" ht="12" hidden="1" customHeight="1">
      <c r="A5047" s="179"/>
    </row>
    <row r="5048" spans="1:1" s="180" customFormat="1" ht="12" hidden="1" customHeight="1">
      <c r="A5048" s="179"/>
    </row>
    <row r="5049" spans="1:1" s="180" customFormat="1" ht="12" hidden="1" customHeight="1">
      <c r="A5049" s="179"/>
    </row>
    <row r="5050" spans="1:1" s="180" customFormat="1" ht="12" hidden="1" customHeight="1">
      <c r="A5050" s="179"/>
    </row>
    <row r="5051" spans="1:1" s="180" customFormat="1" ht="12" hidden="1" customHeight="1">
      <c r="A5051" s="179"/>
    </row>
    <row r="5052" spans="1:1" s="180" customFormat="1" ht="12" hidden="1" customHeight="1">
      <c r="A5052" s="179"/>
    </row>
    <row r="5053" spans="1:1" s="180" customFormat="1" ht="12" hidden="1" customHeight="1">
      <c r="A5053" s="179"/>
    </row>
    <row r="5054" spans="1:1" s="180" customFormat="1" ht="12" hidden="1" customHeight="1">
      <c r="A5054" s="179"/>
    </row>
    <row r="5055" spans="1:1" s="180" customFormat="1" ht="12" hidden="1" customHeight="1">
      <c r="A5055" s="179"/>
    </row>
    <row r="5056" spans="1:1" s="180" customFormat="1" ht="12" hidden="1" customHeight="1">
      <c r="A5056" s="179"/>
    </row>
    <row r="5057" spans="1:1" s="180" customFormat="1" ht="12" hidden="1" customHeight="1">
      <c r="A5057" s="179"/>
    </row>
    <row r="5058" spans="1:1" s="180" customFormat="1" ht="12" hidden="1" customHeight="1">
      <c r="A5058" s="179"/>
    </row>
    <row r="5059" spans="1:1" s="180" customFormat="1" ht="12" hidden="1" customHeight="1">
      <c r="A5059" s="179"/>
    </row>
    <row r="5060" spans="1:1" s="180" customFormat="1" ht="12" hidden="1" customHeight="1">
      <c r="A5060" s="179"/>
    </row>
    <row r="5061" spans="1:1" s="180" customFormat="1" ht="12" hidden="1" customHeight="1">
      <c r="A5061" s="179"/>
    </row>
    <row r="5062" spans="1:1" s="180" customFormat="1" ht="12" hidden="1" customHeight="1">
      <c r="A5062" s="179"/>
    </row>
    <row r="5063" spans="1:1" s="180" customFormat="1" ht="12" hidden="1" customHeight="1">
      <c r="A5063" s="179"/>
    </row>
    <row r="5064" spans="1:1" s="180" customFormat="1" ht="12" hidden="1" customHeight="1">
      <c r="A5064" s="179"/>
    </row>
    <row r="5065" spans="1:1" s="180" customFormat="1" ht="12" hidden="1" customHeight="1">
      <c r="A5065" s="179"/>
    </row>
    <row r="5066" spans="1:1" s="180" customFormat="1" ht="12" hidden="1" customHeight="1">
      <c r="A5066" s="179"/>
    </row>
    <row r="5067" spans="1:1" s="180" customFormat="1" ht="12" hidden="1" customHeight="1">
      <c r="A5067" s="179"/>
    </row>
    <row r="5068" spans="1:1" s="180" customFormat="1" ht="12" hidden="1" customHeight="1">
      <c r="A5068" s="179"/>
    </row>
    <row r="5069" spans="1:1" s="180" customFormat="1" ht="12" hidden="1" customHeight="1">
      <c r="A5069" s="179"/>
    </row>
    <row r="5070" spans="1:1" s="180" customFormat="1" ht="12" hidden="1" customHeight="1">
      <c r="A5070" s="179"/>
    </row>
    <row r="5071" spans="1:1" s="180" customFormat="1" ht="12" hidden="1" customHeight="1">
      <c r="A5071" s="179"/>
    </row>
    <row r="5072" spans="1:1" s="180" customFormat="1" ht="12" hidden="1" customHeight="1">
      <c r="A5072" s="179"/>
    </row>
    <row r="5073" spans="1:1" s="180" customFormat="1" ht="12" hidden="1" customHeight="1">
      <c r="A5073" s="179"/>
    </row>
    <row r="5074" spans="1:1" s="180" customFormat="1" ht="12" hidden="1" customHeight="1">
      <c r="A5074" s="179"/>
    </row>
    <row r="5075" spans="1:1" s="180" customFormat="1" ht="12" hidden="1" customHeight="1">
      <c r="A5075" s="179"/>
    </row>
    <row r="5076" spans="1:1" s="180" customFormat="1" ht="12" hidden="1" customHeight="1">
      <c r="A5076" s="179"/>
    </row>
    <row r="5077" spans="1:1" s="180" customFormat="1" ht="12" hidden="1" customHeight="1">
      <c r="A5077" s="179"/>
    </row>
    <row r="5078" spans="1:1" s="180" customFormat="1" ht="12" hidden="1" customHeight="1">
      <c r="A5078" s="179"/>
    </row>
    <row r="5079" spans="1:1" s="180" customFormat="1" ht="12" hidden="1" customHeight="1">
      <c r="A5079" s="179"/>
    </row>
    <row r="5080" spans="1:1" s="180" customFormat="1" ht="12" hidden="1" customHeight="1">
      <c r="A5080" s="179"/>
    </row>
    <row r="5081" spans="1:1" s="180" customFormat="1" ht="12" hidden="1" customHeight="1">
      <c r="A5081" s="179"/>
    </row>
    <row r="5082" spans="1:1" s="180" customFormat="1" ht="12" hidden="1" customHeight="1">
      <c r="A5082" s="179"/>
    </row>
    <row r="5083" spans="1:1" s="180" customFormat="1" ht="12" hidden="1" customHeight="1">
      <c r="A5083" s="179"/>
    </row>
    <row r="5084" spans="1:1" s="180" customFormat="1" ht="12" hidden="1" customHeight="1">
      <c r="A5084" s="179"/>
    </row>
    <row r="5085" spans="1:1" s="180" customFormat="1" ht="12" hidden="1" customHeight="1">
      <c r="A5085" s="179"/>
    </row>
    <row r="5086" spans="1:1" s="180" customFormat="1" ht="12" hidden="1" customHeight="1">
      <c r="A5086" s="179"/>
    </row>
    <row r="5087" spans="1:1" s="180" customFormat="1" ht="12" hidden="1" customHeight="1">
      <c r="A5087" s="179"/>
    </row>
    <row r="5088" spans="1:1" s="180" customFormat="1" ht="12" hidden="1" customHeight="1">
      <c r="A5088" s="179"/>
    </row>
    <row r="5089" spans="1:1" s="180" customFormat="1" ht="12" hidden="1" customHeight="1">
      <c r="A5089" s="179"/>
    </row>
    <row r="5090" spans="1:1" s="180" customFormat="1" ht="12" hidden="1" customHeight="1">
      <c r="A5090" s="179"/>
    </row>
    <row r="5091" spans="1:1" s="180" customFormat="1" ht="12" hidden="1" customHeight="1">
      <c r="A5091" s="179"/>
    </row>
    <row r="5092" spans="1:1" s="180" customFormat="1" ht="12" hidden="1" customHeight="1">
      <c r="A5092" s="179"/>
    </row>
    <row r="5093" spans="1:1" s="180" customFormat="1" ht="12" hidden="1" customHeight="1">
      <c r="A5093" s="179"/>
    </row>
    <row r="5094" spans="1:1" s="180" customFormat="1" ht="12" hidden="1" customHeight="1">
      <c r="A5094" s="179"/>
    </row>
    <row r="5095" spans="1:1" s="180" customFormat="1" ht="12" hidden="1" customHeight="1">
      <c r="A5095" s="179"/>
    </row>
    <row r="5096" spans="1:1" s="180" customFormat="1" ht="12" hidden="1" customHeight="1">
      <c r="A5096" s="179"/>
    </row>
    <row r="5097" spans="1:1" s="180" customFormat="1" ht="12" hidden="1" customHeight="1">
      <c r="A5097" s="179"/>
    </row>
    <row r="5098" spans="1:1" s="180" customFormat="1" ht="12" hidden="1" customHeight="1">
      <c r="A5098" s="179"/>
    </row>
    <row r="5099" spans="1:1" s="180" customFormat="1" ht="12" hidden="1" customHeight="1">
      <c r="A5099" s="179"/>
    </row>
    <row r="5100" spans="1:1" s="180" customFormat="1" ht="12" hidden="1" customHeight="1">
      <c r="A5100" s="179"/>
    </row>
    <row r="5101" spans="1:1" s="180" customFormat="1" ht="12" hidden="1" customHeight="1">
      <c r="A5101" s="179"/>
    </row>
    <row r="5102" spans="1:1" s="180" customFormat="1" ht="12" hidden="1" customHeight="1">
      <c r="A5102" s="179"/>
    </row>
    <row r="5103" spans="1:1" s="180" customFormat="1" ht="12" hidden="1" customHeight="1">
      <c r="A5103" s="179"/>
    </row>
    <row r="5104" spans="1:1" s="180" customFormat="1" ht="12" hidden="1" customHeight="1">
      <c r="A5104" s="179"/>
    </row>
    <row r="5105" spans="1:1" s="180" customFormat="1" ht="12" hidden="1" customHeight="1">
      <c r="A5105" s="179"/>
    </row>
    <row r="5106" spans="1:1" s="180" customFormat="1" ht="12" hidden="1" customHeight="1">
      <c r="A5106" s="179"/>
    </row>
    <row r="5107" spans="1:1" s="180" customFormat="1" ht="12" hidden="1" customHeight="1">
      <c r="A5107" s="179"/>
    </row>
    <row r="5108" spans="1:1" s="180" customFormat="1" ht="12" hidden="1" customHeight="1">
      <c r="A5108" s="179"/>
    </row>
    <row r="5109" spans="1:1" s="180" customFormat="1" ht="12" hidden="1" customHeight="1">
      <c r="A5109" s="179"/>
    </row>
    <row r="5110" spans="1:1" s="180" customFormat="1" ht="12" hidden="1" customHeight="1">
      <c r="A5110" s="179"/>
    </row>
    <row r="5111" spans="1:1" s="180" customFormat="1" ht="12" hidden="1" customHeight="1">
      <c r="A5111" s="179"/>
    </row>
    <row r="5112" spans="1:1" s="180" customFormat="1" ht="12" hidden="1" customHeight="1">
      <c r="A5112" s="179"/>
    </row>
    <row r="5113" spans="1:1" s="180" customFormat="1" ht="12" hidden="1" customHeight="1">
      <c r="A5113" s="179"/>
    </row>
    <row r="5114" spans="1:1" s="180" customFormat="1" ht="12" hidden="1" customHeight="1">
      <c r="A5114" s="179"/>
    </row>
    <row r="5115" spans="1:1" s="180" customFormat="1" ht="12" hidden="1" customHeight="1">
      <c r="A5115" s="179"/>
    </row>
    <row r="5116" spans="1:1" s="180" customFormat="1" ht="12" hidden="1" customHeight="1">
      <c r="A5116" s="179"/>
    </row>
    <row r="5117" spans="1:1" s="180" customFormat="1" ht="12" hidden="1" customHeight="1">
      <c r="A5117" s="179"/>
    </row>
    <row r="5118" spans="1:1" s="180" customFormat="1" ht="12" hidden="1" customHeight="1">
      <c r="A5118" s="179"/>
    </row>
    <row r="5119" spans="1:1" s="180" customFormat="1" ht="12" hidden="1" customHeight="1">
      <c r="A5119" s="179"/>
    </row>
    <row r="5120" spans="1:1" s="180" customFormat="1" ht="12" hidden="1" customHeight="1">
      <c r="A5120" s="179"/>
    </row>
    <row r="5121" spans="1:1" s="180" customFormat="1" ht="12" hidden="1" customHeight="1">
      <c r="A5121" s="179"/>
    </row>
    <row r="5122" spans="1:1" s="180" customFormat="1" ht="12" hidden="1" customHeight="1">
      <c r="A5122" s="179"/>
    </row>
    <row r="5123" spans="1:1" s="180" customFormat="1" ht="12" hidden="1" customHeight="1">
      <c r="A5123" s="179"/>
    </row>
    <row r="5124" spans="1:1" s="180" customFormat="1" ht="12" hidden="1" customHeight="1">
      <c r="A5124" s="179"/>
    </row>
    <row r="5125" spans="1:1" s="180" customFormat="1" ht="12" hidden="1" customHeight="1">
      <c r="A5125" s="179"/>
    </row>
    <row r="5126" spans="1:1" s="180" customFormat="1" ht="12" hidden="1" customHeight="1">
      <c r="A5126" s="179"/>
    </row>
    <row r="5127" spans="1:1" s="180" customFormat="1" ht="12" hidden="1" customHeight="1">
      <c r="A5127" s="179"/>
    </row>
    <row r="5128" spans="1:1" s="180" customFormat="1" ht="12" hidden="1" customHeight="1">
      <c r="A5128" s="179"/>
    </row>
    <row r="5129" spans="1:1" s="180" customFormat="1" ht="12" hidden="1" customHeight="1">
      <c r="A5129" s="179"/>
    </row>
    <row r="5130" spans="1:1" s="180" customFormat="1" ht="12" hidden="1" customHeight="1">
      <c r="A5130" s="179"/>
    </row>
    <row r="5131" spans="1:1" s="180" customFormat="1" ht="12" hidden="1" customHeight="1">
      <c r="A5131" s="179"/>
    </row>
    <row r="5132" spans="1:1" s="180" customFormat="1" ht="12" hidden="1" customHeight="1">
      <c r="A5132" s="179"/>
    </row>
    <row r="5133" spans="1:1" s="180" customFormat="1" ht="12" hidden="1" customHeight="1">
      <c r="A5133" s="179"/>
    </row>
    <row r="5134" spans="1:1" s="180" customFormat="1" ht="12" hidden="1" customHeight="1">
      <c r="A5134" s="179"/>
    </row>
    <row r="5135" spans="1:1" s="180" customFormat="1" ht="12" hidden="1" customHeight="1">
      <c r="A5135" s="179"/>
    </row>
    <row r="5136" spans="1:1" s="180" customFormat="1" ht="12" hidden="1" customHeight="1">
      <c r="A5136" s="179"/>
    </row>
    <row r="5137" spans="1:1" s="180" customFormat="1" ht="12" hidden="1" customHeight="1">
      <c r="A5137" s="179"/>
    </row>
    <row r="5138" spans="1:1" s="180" customFormat="1" ht="12" hidden="1" customHeight="1">
      <c r="A5138" s="179"/>
    </row>
    <row r="5139" spans="1:1" s="180" customFormat="1" ht="12" hidden="1" customHeight="1">
      <c r="A5139" s="179"/>
    </row>
    <row r="5140" spans="1:1" s="180" customFormat="1" ht="12" hidden="1" customHeight="1">
      <c r="A5140" s="179"/>
    </row>
    <row r="5141" spans="1:1" s="180" customFormat="1" ht="12" hidden="1" customHeight="1">
      <c r="A5141" s="179"/>
    </row>
    <row r="5142" spans="1:1" s="180" customFormat="1" ht="12" hidden="1" customHeight="1">
      <c r="A5142" s="179"/>
    </row>
    <row r="5143" spans="1:1" s="180" customFormat="1" ht="12" hidden="1" customHeight="1">
      <c r="A5143" s="179"/>
    </row>
    <row r="5144" spans="1:1" s="180" customFormat="1" ht="12" hidden="1" customHeight="1">
      <c r="A5144" s="179"/>
    </row>
    <row r="5145" spans="1:1" s="180" customFormat="1" ht="12" hidden="1" customHeight="1">
      <c r="A5145" s="179"/>
    </row>
    <row r="5146" spans="1:1" s="180" customFormat="1" ht="12" hidden="1" customHeight="1">
      <c r="A5146" s="179"/>
    </row>
    <row r="5147" spans="1:1" s="180" customFormat="1" ht="12" hidden="1" customHeight="1">
      <c r="A5147" s="179"/>
    </row>
    <row r="5148" spans="1:1" s="180" customFormat="1" ht="12" hidden="1" customHeight="1">
      <c r="A5148" s="179"/>
    </row>
    <row r="5149" spans="1:1" s="180" customFormat="1" ht="12" hidden="1" customHeight="1">
      <c r="A5149" s="179"/>
    </row>
    <row r="5150" spans="1:1" s="180" customFormat="1" ht="12" hidden="1" customHeight="1">
      <c r="A5150" s="179"/>
    </row>
    <row r="5151" spans="1:1" s="180" customFormat="1" ht="12" hidden="1" customHeight="1">
      <c r="A5151" s="179"/>
    </row>
    <row r="5152" spans="1:1" s="180" customFormat="1" ht="12" hidden="1" customHeight="1">
      <c r="A5152" s="179"/>
    </row>
    <row r="5153" spans="1:1" s="180" customFormat="1" ht="12" hidden="1" customHeight="1">
      <c r="A5153" s="179"/>
    </row>
    <row r="5154" spans="1:1" s="180" customFormat="1" ht="12" hidden="1" customHeight="1">
      <c r="A5154" s="179"/>
    </row>
    <row r="5155" spans="1:1" s="180" customFormat="1" ht="12" hidden="1" customHeight="1">
      <c r="A5155" s="179"/>
    </row>
    <row r="5156" spans="1:1" s="180" customFormat="1" ht="12" hidden="1" customHeight="1">
      <c r="A5156" s="179"/>
    </row>
    <row r="5157" spans="1:1" s="180" customFormat="1" ht="12" hidden="1" customHeight="1">
      <c r="A5157" s="179"/>
    </row>
    <row r="5158" spans="1:1" s="180" customFormat="1" ht="12" hidden="1" customHeight="1">
      <c r="A5158" s="179"/>
    </row>
    <row r="5159" spans="1:1" s="180" customFormat="1" ht="12" hidden="1" customHeight="1">
      <c r="A5159" s="179"/>
    </row>
    <row r="5160" spans="1:1" s="180" customFormat="1" ht="12" hidden="1" customHeight="1">
      <c r="A5160" s="179"/>
    </row>
    <row r="5161" spans="1:1" s="180" customFormat="1" ht="12" hidden="1" customHeight="1">
      <c r="A5161" s="179"/>
    </row>
    <row r="5162" spans="1:1" s="180" customFormat="1" ht="12" hidden="1" customHeight="1">
      <c r="A5162" s="179"/>
    </row>
    <row r="5163" spans="1:1" s="180" customFormat="1" ht="12" hidden="1" customHeight="1">
      <c r="A5163" s="179"/>
    </row>
    <row r="5164" spans="1:1" s="180" customFormat="1" ht="12" hidden="1" customHeight="1">
      <c r="A5164" s="179"/>
    </row>
    <row r="5165" spans="1:1" s="180" customFormat="1" ht="12" hidden="1" customHeight="1">
      <c r="A5165" s="179"/>
    </row>
    <row r="5166" spans="1:1" s="180" customFormat="1" ht="12" hidden="1" customHeight="1">
      <c r="A5166" s="179"/>
    </row>
    <row r="5167" spans="1:1" s="180" customFormat="1" ht="12" hidden="1" customHeight="1">
      <c r="A5167" s="179"/>
    </row>
    <row r="5168" spans="1:1" s="180" customFormat="1" ht="12" hidden="1" customHeight="1">
      <c r="A5168" s="179"/>
    </row>
    <row r="5169" spans="1:1" s="180" customFormat="1" ht="12" hidden="1" customHeight="1">
      <c r="A5169" s="179"/>
    </row>
    <row r="5170" spans="1:1" s="180" customFormat="1" ht="12" hidden="1" customHeight="1">
      <c r="A5170" s="179"/>
    </row>
    <row r="5171" spans="1:1" s="180" customFormat="1" ht="12" hidden="1" customHeight="1">
      <c r="A5171" s="179"/>
    </row>
    <row r="5172" spans="1:1" s="180" customFormat="1" ht="12" hidden="1" customHeight="1">
      <c r="A5172" s="179"/>
    </row>
    <row r="5173" spans="1:1" s="180" customFormat="1" ht="12" hidden="1" customHeight="1">
      <c r="A5173" s="179"/>
    </row>
    <row r="5174" spans="1:1" s="180" customFormat="1" ht="12" hidden="1" customHeight="1">
      <c r="A5174" s="179"/>
    </row>
    <row r="5175" spans="1:1" s="180" customFormat="1" ht="12" hidden="1" customHeight="1">
      <c r="A5175" s="179"/>
    </row>
    <row r="5176" spans="1:1" s="180" customFormat="1" ht="12" hidden="1" customHeight="1">
      <c r="A5176" s="179"/>
    </row>
    <row r="5177" spans="1:1" s="180" customFormat="1" ht="12" hidden="1" customHeight="1">
      <c r="A5177" s="179"/>
    </row>
    <row r="5178" spans="1:1" s="180" customFormat="1" ht="12" hidden="1" customHeight="1">
      <c r="A5178" s="179"/>
    </row>
    <row r="5179" spans="1:1" s="180" customFormat="1" ht="12" hidden="1" customHeight="1">
      <c r="A5179" s="179"/>
    </row>
    <row r="5180" spans="1:1" s="180" customFormat="1" ht="12" hidden="1" customHeight="1">
      <c r="A5180" s="179"/>
    </row>
    <row r="5181" spans="1:1" s="180" customFormat="1" ht="12" hidden="1" customHeight="1">
      <c r="A5181" s="179"/>
    </row>
    <row r="5182" spans="1:1" s="180" customFormat="1" ht="12" hidden="1" customHeight="1">
      <c r="A5182" s="179"/>
    </row>
    <row r="5183" spans="1:1" s="180" customFormat="1" ht="12" hidden="1" customHeight="1">
      <c r="A5183" s="179"/>
    </row>
    <row r="5184" spans="1:1" s="180" customFormat="1" ht="12" hidden="1" customHeight="1">
      <c r="A5184" s="179"/>
    </row>
    <row r="5185" spans="1:1" s="180" customFormat="1" ht="12" hidden="1" customHeight="1">
      <c r="A5185" s="179"/>
    </row>
    <row r="5186" spans="1:1" s="180" customFormat="1" ht="12" hidden="1" customHeight="1">
      <c r="A5186" s="179"/>
    </row>
    <row r="5187" spans="1:1" s="180" customFormat="1" ht="12" hidden="1" customHeight="1">
      <c r="A5187" s="179"/>
    </row>
    <row r="5188" spans="1:1" s="180" customFormat="1" ht="12" hidden="1" customHeight="1">
      <c r="A5188" s="179"/>
    </row>
    <row r="5189" spans="1:1" s="180" customFormat="1" ht="12" hidden="1" customHeight="1">
      <c r="A5189" s="179"/>
    </row>
    <row r="5190" spans="1:1" s="180" customFormat="1" ht="12" hidden="1" customHeight="1">
      <c r="A5190" s="179"/>
    </row>
    <row r="5191" spans="1:1" s="180" customFormat="1" ht="12" hidden="1" customHeight="1">
      <c r="A5191" s="179"/>
    </row>
    <row r="5192" spans="1:1" s="180" customFormat="1" ht="12" hidden="1" customHeight="1">
      <c r="A5192" s="179"/>
    </row>
    <row r="5193" spans="1:1" s="180" customFormat="1" ht="12" hidden="1" customHeight="1">
      <c r="A5193" s="179"/>
    </row>
    <row r="5194" spans="1:1" s="180" customFormat="1" ht="12" hidden="1" customHeight="1">
      <c r="A5194" s="179"/>
    </row>
    <row r="5195" spans="1:1" s="180" customFormat="1" ht="12" hidden="1" customHeight="1">
      <c r="A5195" s="179"/>
    </row>
    <row r="5196" spans="1:1" s="180" customFormat="1" ht="12" hidden="1" customHeight="1">
      <c r="A5196" s="179"/>
    </row>
    <row r="5197" spans="1:1" s="180" customFormat="1" ht="12" hidden="1" customHeight="1">
      <c r="A5197" s="179"/>
    </row>
    <row r="5198" spans="1:1" s="180" customFormat="1" ht="12" hidden="1" customHeight="1">
      <c r="A5198" s="179"/>
    </row>
    <row r="5199" spans="1:1" s="180" customFormat="1" ht="12" hidden="1" customHeight="1">
      <c r="A5199" s="179"/>
    </row>
    <row r="5200" spans="1:1" s="180" customFormat="1" ht="12" hidden="1" customHeight="1">
      <c r="A5200" s="179"/>
    </row>
    <row r="5201" spans="1:1" s="180" customFormat="1" ht="12" hidden="1" customHeight="1">
      <c r="A5201" s="179"/>
    </row>
    <row r="5202" spans="1:1" s="180" customFormat="1" ht="12" hidden="1" customHeight="1">
      <c r="A5202" s="179"/>
    </row>
    <row r="5203" spans="1:1" s="180" customFormat="1" ht="12" hidden="1" customHeight="1">
      <c r="A5203" s="179"/>
    </row>
    <row r="5204" spans="1:1" s="180" customFormat="1" ht="12" hidden="1" customHeight="1">
      <c r="A5204" s="179"/>
    </row>
    <row r="5205" spans="1:1" s="180" customFormat="1" ht="12" hidden="1" customHeight="1">
      <c r="A5205" s="179"/>
    </row>
    <row r="5206" spans="1:1" s="180" customFormat="1" ht="12" hidden="1" customHeight="1">
      <c r="A5206" s="179"/>
    </row>
    <row r="5207" spans="1:1" s="180" customFormat="1" ht="12" hidden="1" customHeight="1">
      <c r="A5207" s="179"/>
    </row>
    <row r="5208" spans="1:1" s="180" customFormat="1" ht="12" hidden="1" customHeight="1">
      <c r="A5208" s="179"/>
    </row>
    <row r="5209" spans="1:1" s="180" customFormat="1" ht="12" hidden="1" customHeight="1">
      <c r="A5209" s="179"/>
    </row>
    <row r="5210" spans="1:1" s="180" customFormat="1" ht="12" hidden="1" customHeight="1">
      <c r="A5210" s="179"/>
    </row>
    <row r="5211" spans="1:1" s="180" customFormat="1" ht="12" hidden="1" customHeight="1">
      <c r="A5211" s="179"/>
    </row>
    <row r="5212" spans="1:1" s="180" customFormat="1" ht="12" hidden="1" customHeight="1">
      <c r="A5212" s="179"/>
    </row>
    <row r="5213" spans="1:1" s="180" customFormat="1" ht="12" hidden="1" customHeight="1">
      <c r="A5213" s="179"/>
    </row>
    <row r="5214" spans="1:1" s="180" customFormat="1" ht="12" hidden="1" customHeight="1">
      <c r="A5214" s="179"/>
    </row>
    <row r="5215" spans="1:1" s="180" customFormat="1" ht="12" hidden="1" customHeight="1">
      <c r="A5215" s="179"/>
    </row>
    <row r="5216" spans="1:1" s="180" customFormat="1" ht="12" hidden="1" customHeight="1">
      <c r="A5216" s="179"/>
    </row>
    <row r="5217" spans="1:1" s="180" customFormat="1" ht="12" hidden="1" customHeight="1">
      <c r="A5217" s="179"/>
    </row>
    <row r="5218" spans="1:1" s="180" customFormat="1" ht="12" hidden="1" customHeight="1">
      <c r="A5218" s="179"/>
    </row>
    <row r="5219" spans="1:1" s="180" customFormat="1" ht="12" hidden="1" customHeight="1">
      <c r="A5219" s="179"/>
    </row>
    <row r="5220" spans="1:1" s="180" customFormat="1" ht="12" hidden="1" customHeight="1">
      <c r="A5220" s="179"/>
    </row>
    <row r="5221" spans="1:1" s="180" customFormat="1" ht="12" hidden="1" customHeight="1">
      <c r="A5221" s="179"/>
    </row>
    <row r="5222" spans="1:1" s="180" customFormat="1" ht="12" hidden="1" customHeight="1">
      <c r="A5222" s="179"/>
    </row>
    <row r="5223" spans="1:1" s="180" customFormat="1" ht="12" hidden="1" customHeight="1">
      <c r="A5223" s="179"/>
    </row>
    <row r="5224" spans="1:1" s="180" customFormat="1" ht="12" hidden="1" customHeight="1">
      <c r="A5224" s="179"/>
    </row>
    <row r="5225" spans="1:1" s="180" customFormat="1" ht="12" hidden="1" customHeight="1">
      <c r="A5225" s="179"/>
    </row>
    <row r="5226" spans="1:1" s="180" customFormat="1" ht="12" hidden="1" customHeight="1">
      <c r="A5226" s="179"/>
    </row>
    <row r="5227" spans="1:1" s="180" customFormat="1" ht="12" hidden="1" customHeight="1">
      <c r="A5227" s="179"/>
    </row>
    <row r="5228" spans="1:1" s="180" customFormat="1" ht="12" hidden="1" customHeight="1">
      <c r="A5228" s="179"/>
    </row>
    <row r="5229" spans="1:1" s="180" customFormat="1" ht="12" hidden="1" customHeight="1">
      <c r="A5229" s="179"/>
    </row>
    <row r="5230" spans="1:1" s="180" customFormat="1" ht="12" hidden="1" customHeight="1">
      <c r="A5230" s="179"/>
    </row>
    <row r="5231" spans="1:1" s="180" customFormat="1" ht="12" hidden="1" customHeight="1">
      <c r="A5231" s="179"/>
    </row>
    <row r="5232" spans="1:1" s="180" customFormat="1" ht="12" hidden="1" customHeight="1">
      <c r="A5232" s="179"/>
    </row>
    <row r="5233" spans="1:1" s="180" customFormat="1" ht="12" hidden="1" customHeight="1">
      <c r="A5233" s="179"/>
    </row>
    <row r="5234" spans="1:1" s="180" customFormat="1" ht="12" hidden="1" customHeight="1">
      <c r="A5234" s="179"/>
    </row>
    <row r="5235" spans="1:1" s="180" customFormat="1" ht="12" hidden="1" customHeight="1">
      <c r="A5235" s="179"/>
    </row>
    <row r="5236" spans="1:1" s="180" customFormat="1" ht="12" hidden="1" customHeight="1">
      <c r="A5236" s="179"/>
    </row>
    <row r="5237" spans="1:1" s="180" customFormat="1" ht="12" hidden="1" customHeight="1">
      <c r="A5237" s="179"/>
    </row>
    <row r="5238" spans="1:1" s="180" customFormat="1" ht="12" hidden="1" customHeight="1">
      <c r="A5238" s="179"/>
    </row>
    <row r="5239" spans="1:1" s="180" customFormat="1" ht="12" hidden="1" customHeight="1">
      <c r="A5239" s="179"/>
    </row>
    <row r="5240" spans="1:1" s="180" customFormat="1" ht="12" hidden="1" customHeight="1">
      <c r="A5240" s="179"/>
    </row>
    <row r="5241" spans="1:1" s="180" customFormat="1" ht="12" hidden="1" customHeight="1">
      <c r="A5241" s="179"/>
    </row>
    <row r="5242" spans="1:1" s="180" customFormat="1" ht="12" hidden="1" customHeight="1">
      <c r="A5242" s="179"/>
    </row>
    <row r="5243" spans="1:1" s="180" customFormat="1" ht="12" hidden="1" customHeight="1">
      <c r="A5243" s="179"/>
    </row>
    <row r="5244" spans="1:1" s="180" customFormat="1" ht="12" hidden="1" customHeight="1">
      <c r="A5244" s="179"/>
    </row>
    <row r="5245" spans="1:1" s="180" customFormat="1" ht="12" hidden="1" customHeight="1">
      <c r="A5245" s="179"/>
    </row>
    <row r="5246" spans="1:1" s="180" customFormat="1" ht="12" hidden="1" customHeight="1">
      <c r="A5246" s="179"/>
    </row>
    <row r="5247" spans="1:1" s="180" customFormat="1" ht="12" hidden="1" customHeight="1">
      <c r="A5247" s="179"/>
    </row>
    <row r="5248" spans="1:1" s="180" customFormat="1" ht="12" hidden="1" customHeight="1">
      <c r="A5248" s="179"/>
    </row>
    <row r="5249" spans="1:1" s="180" customFormat="1" ht="12" hidden="1" customHeight="1">
      <c r="A5249" s="179"/>
    </row>
    <row r="5250" spans="1:1" s="180" customFormat="1" ht="12" hidden="1" customHeight="1">
      <c r="A5250" s="179"/>
    </row>
    <row r="5251" spans="1:1" s="180" customFormat="1" ht="12" hidden="1" customHeight="1">
      <c r="A5251" s="179"/>
    </row>
    <row r="5252" spans="1:1" s="180" customFormat="1" ht="12" hidden="1" customHeight="1">
      <c r="A5252" s="179"/>
    </row>
    <row r="5253" spans="1:1" s="180" customFormat="1" ht="12" hidden="1" customHeight="1">
      <c r="A5253" s="179"/>
    </row>
    <row r="5254" spans="1:1" s="180" customFormat="1" ht="12" hidden="1" customHeight="1">
      <c r="A5254" s="179"/>
    </row>
    <row r="5255" spans="1:1" s="180" customFormat="1" ht="12" hidden="1" customHeight="1">
      <c r="A5255" s="179"/>
    </row>
    <row r="5256" spans="1:1" s="180" customFormat="1" ht="12" hidden="1" customHeight="1">
      <c r="A5256" s="179"/>
    </row>
    <row r="5257" spans="1:1" s="180" customFormat="1" ht="12" hidden="1" customHeight="1">
      <c r="A5257" s="179"/>
    </row>
    <row r="5258" spans="1:1" s="180" customFormat="1" ht="12" hidden="1" customHeight="1">
      <c r="A5258" s="179"/>
    </row>
    <row r="5259" spans="1:1" s="180" customFormat="1" ht="12" hidden="1" customHeight="1">
      <c r="A5259" s="179"/>
    </row>
    <row r="5260" spans="1:1" s="180" customFormat="1" ht="12" hidden="1" customHeight="1">
      <c r="A5260" s="179"/>
    </row>
    <row r="5261" spans="1:1" s="180" customFormat="1" ht="12" hidden="1" customHeight="1">
      <c r="A5261" s="179"/>
    </row>
    <row r="5262" spans="1:1" s="180" customFormat="1" ht="12" hidden="1" customHeight="1">
      <c r="A5262" s="179"/>
    </row>
    <row r="5263" spans="1:1" s="180" customFormat="1" ht="12" hidden="1" customHeight="1">
      <c r="A5263" s="179"/>
    </row>
    <row r="5264" spans="1:1" s="180" customFormat="1" ht="12" hidden="1" customHeight="1">
      <c r="A5264" s="179"/>
    </row>
    <row r="5265" spans="1:1" s="180" customFormat="1" ht="12" hidden="1" customHeight="1">
      <c r="A5265" s="179"/>
    </row>
    <row r="5266" spans="1:1" s="180" customFormat="1" ht="12" hidden="1" customHeight="1">
      <c r="A5266" s="179"/>
    </row>
    <row r="5267" spans="1:1" s="180" customFormat="1" ht="12" hidden="1" customHeight="1">
      <c r="A5267" s="179"/>
    </row>
    <row r="5268" spans="1:1" s="180" customFormat="1" ht="12" hidden="1" customHeight="1">
      <c r="A5268" s="179"/>
    </row>
    <row r="5269" spans="1:1" s="180" customFormat="1" ht="12" hidden="1" customHeight="1">
      <c r="A5269" s="179"/>
    </row>
    <row r="5270" spans="1:1" s="180" customFormat="1" ht="12" hidden="1" customHeight="1">
      <c r="A5270" s="179"/>
    </row>
    <row r="5271" spans="1:1" s="180" customFormat="1" ht="12" hidden="1" customHeight="1">
      <c r="A5271" s="179"/>
    </row>
    <row r="5272" spans="1:1" s="180" customFormat="1" ht="12" hidden="1" customHeight="1">
      <c r="A5272" s="179"/>
    </row>
    <row r="5273" spans="1:1" s="180" customFormat="1" ht="12" hidden="1" customHeight="1">
      <c r="A5273" s="179"/>
    </row>
    <row r="5274" spans="1:1" s="180" customFormat="1" ht="12" hidden="1" customHeight="1">
      <c r="A5274" s="179"/>
    </row>
    <row r="5275" spans="1:1" s="180" customFormat="1" ht="12" hidden="1" customHeight="1">
      <c r="A5275" s="179"/>
    </row>
    <row r="5276" spans="1:1" s="180" customFormat="1" ht="12" hidden="1" customHeight="1">
      <c r="A5276" s="179"/>
    </row>
    <row r="5277" spans="1:1" s="180" customFormat="1" ht="12" hidden="1" customHeight="1">
      <c r="A5277" s="179"/>
    </row>
    <row r="5278" spans="1:1" s="180" customFormat="1" ht="12" hidden="1" customHeight="1">
      <c r="A5278" s="179"/>
    </row>
    <row r="5279" spans="1:1" s="180" customFormat="1" ht="12" hidden="1" customHeight="1">
      <c r="A5279" s="179"/>
    </row>
    <row r="5280" spans="1:1" s="180" customFormat="1" ht="12" hidden="1" customHeight="1">
      <c r="A5280" s="179"/>
    </row>
    <row r="5281" spans="1:1" s="180" customFormat="1" ht="12" hidden="1" customHeight="1">
      <c r="A5281" s="179"/>
    </row>
    <row r="5282" spans="1:1" s="180" customFormat="1" ht="12" hidden="1" customHeight="1">
      <c r="A5282" s="179"/>
    </row>
    <row r="5283" spans="1:1" s="180" customFormat="1" ht="12" hidden="1" customHeight="1">
      <c r="A5283" s="179"/>
    </row>
    <row r="5284" spans="1:1" s="180" customFormat="1" ht="12" hidden="1" customHeight="1">
      <c r="A5284" s="179"/>
    </row>
    <row r="5285" spans="1:1" s="180" customFormat="1" ht="12" hidden="1" customHeight="1">
      <c r="A5285" s="179"/>
    </row>
    <row r="5286" spans="1:1" s="180" customFormat="1" ht="12" hidden="1" customHeight="1">
      <c r="A5286" s="179"/>
    </row>
    <row r="5287" spans="1:1" s="180" customFormat="1" ht="12" hidden="1" customHeight="1">
      <c r="A5287" s="179"/>
    </row>
    <row r="5288" spans="1:1" s="180" customFormat="1" ht="12" hidden="1" customHeight="1">
      <c r="A5288" s="179"/>
    </row>
    <row r="5289" spans="1:1" s="180" customFormat="1" ht="12" hidden="1" customHeight="1">
      <c r="A5289" s="179"/>
    </row>
    <row r="5290" spans="1:1" s="180" customFormat="1" ht="12" hidden="1" customHeight="1">
      <c r="A5290" s="179"/>
    </row>
    <row r="5291" spans="1:1" s="180" customFormat="1" ht="12" hidden="1" customHeight="1">
      <c r="A5291" s="179"/>
    </row>
    <row r="5292" spans="1:1" s="180" customFormat="1" ht="12" hidden="1" customHeight="1">
      <c r="A5292" s="179"/>
    </row>
    <row r="5293" spans="1:1" s="180" customFormat="1" ht="12" hidden="1" customHeight="1">
      <c r="A5293" s="179"/>
    </row>
    <row r="5294" spans="1:1" s="180" customFormat="1" ht="12" hidden="1" customHeight="1">
      <c r="A5294" s="179"/>
    </row>
    <row r="5295" spans="1:1" s="180" customFormat="1" ht="12" hidden="1" customHeight="1">
      <c r="A5295" s="179"/>
    </row>
    <row r="5296" spans="1:1" s="180" customFormat="1" ht="12" hidden="1" customHeight="1">
      <c r="A5296" s="179"/>
    </row>
    <row r="5297" spans="1:1" s="180" customFormat="1" ht="12" hidden="1" customHeight="1">
      <c r="A5297" s="179"/>
    </row>
    <row r="5298" spans="1:1" s="180" customFormat="1" ht="12" hidden="1" customHeight="1">
      <c r="A5298" s="179"/>
    </row>
    <row r="5299" spans="1:1" s="180" customFormat="1" ht="12" hidden="1" customHeight="1">
      <c r="A5299" s="179"/>
    </row>
    <row r="5300" spans="1:1" s="180" customFormat="1" ht="12" hidden="1" customHeight="1">
      <c r="A5300" s="179"/>
    </row>
    <row r="5301" spans="1:1" s="180" customFormat="1" ht="12" hidden="1" customHeight="1">
      <c r="A5301" s="179"/>
    </row>
    <row r="5302" spans="1:1" s="180" customFormat="1" ht="12" hidden="1" customHeight="1">
      <c r="A5302" s="179"/>
    </row>
    <row r="5303" spans="1:1" s="180" customFormat="1" ht="12" hidden="1" customHeight="1">
      <c r="A5303" s="179"/>
    </row>
    <row r="5304" spans="1:1" s="180" customFormat="1" ht="12" hidden="1" customHeight="1">
      <c r="A5304" s="179"/>
    </row>
    <row r="5305" spans="1:1" s="180" customFormat="1" ht="12" hidden="1" customHeight="1">
      <c r="A5305" s="179"/>
    </row>
    <row r="5306" spans="1:1" s="180" customFormat="1" ht="12" hidden="1" customHeight="1">
      <c r="A5306" s="179"/>
    </row>
    <row r="5307" spans="1:1" s="180" customFormat="1" ht="12" hidden="1" customHeight="1">
      <c r="A5307" s="179"/>
    </row>
    <row r="5308" spans="1:1" s="180" customFormat="1" ht="12" hidden="1" customHeight="1">
      <c r="A5308" s="179"/>
    </row>
    <row r="5309" spans="1:1" s="180" customFormat="1" ht="12" hidden="1" customHeight="1">
      <c r="A5309" s="179"/>
    </row>
    <row r="5310" spans="1:1" s="180" customFormat="1" ht="12" hidden="1" customHeight="1">
      <c r="A5310" s="179"/>
    </row>
    <row r="5311" spans="1:1" s="180" customFormat="1" ht="12" hidden="1" customHeight="1">
      <c r="A5311" s="179"/>
    </row>
    <row r="5312" spans="1:1" s="180" customFormat="1" ht="12" hidden="1" customHeight="1">
      <c r="A5312" s="179"/>
    </row>
    <row r="5313" spans="1:1" s="180" customFormat="1" ht="12" hidden="1" customHeight="1">
      <c r="A5313" s="179"/>
    </row>
    <row r="5314" spans="1:1" s="180" customFormat="1" ht="12" hidden="1" customHeight="1">
      <c r="A5314" s="179"/>
    </row>
    <row r="5315" spans="1:1" s="180" customFormat="1" ht="12" hidden="1" customHeight="1">
      <c r="A5315" s="179"/>
    </row>
    <row r="5316" spans="1:1" s="180" customFormat="1" ht="12" hidden="1" customHeight="1">
      <c r="A5316" s="179"/>
    </row>
    <row r="5317" spans="1:1" s="180" customFormat="1" ht="12" hidden="1" customHeight="1">
      <c r="A5317" s="179"/>
    </row>
    <row r="5318" spans="1:1" s="180" customFormat="1" ht="12" hidden="1" customHeight="1">
      <c r="A5318" s="179"/>
    </row>
    <row r="5319" spans="1:1" s="180" customFormat="1" ht="12" hidden="1" customHeight="1">
      <c r="A5319" s="179"/>
    </row>
    <row r="5320" spans="1:1" s="180" customFormat="1" ht="12" hidden="1" customHeight="1">
      <c r="A5320" s="179"/>
    </row>
    <row r="5321" spans="1:1" s="180" customFormat="1" ht="12" hidden="1" customHeight="1">
      <c r="A5321" s="179"/>
    </row>
    <row r="5322" spans="1:1" s="180" customFormat="1" ht="12" hidden="1" customHeight="1">
      <c r="A5322" s="179"/>
    </row>
    <row r="5323" spans="1:1" s="180" customFormat="1" ht="12" hidden="1" customHeight="1">
      <c r="A5323" s="179"/>
    </row>
    <row r="5324" spans="1:1" s="180" customFormat="1" ht="12" hidden="1" customHeight="1">
      <c r="A5324" s="179"/>
    </row>
    <row r="5325" spans="1:1" s="180" customFormat="1" ht="12" hidden="1" customHeight="1">
      <c r="A5325" s="179"/>
    </row>
    <row r="5326" spans="1:1" s="180" customFormat="1" ht="12" hidden="1" customHeight="1">
      <c r="A5326" s="179"/>
    </row>
    <row r="5327" spans="1:1" s="180" customFormat="1" ht="12" hidden="1" customHeight="1">
      <c r="A5327" s="179"/>
    </row>
    <row r="5328" spans="1:1" s="180" customFormat="1" ht="12" hidden="1" customHeight="1">
      <c r="A5328" s="179"/>
    </row>
    <row r="5329" spans="1:1" s="180" customFormat="1" ht="12" hidden="1" customHeight="1">
      <c r="A5329" s="179"/>
    </row>
    <row r="5330" spans="1:1" s="180" customFormat="1" ht="12" hidden="1" customHeight="1">
      <c r="A5330" s="179"/>
    </row>
    <row r="5331" spans="1:1" s="180" customFormat="1" ht="12" hidden="1" customHeight="1">
      <c r="A5331" s="179"/>
    </row>
    <row r="5332" spans="1:1" s="180" customFormat="1" ht="12" hidden="1" customHeight="1">
      <c r="A5332" s="179"/>
    </row>
    <row r="5333" spans="1:1" s="180" customFormat="1" ht="12" hidden="1" customHeight="1">
      <c r="A5333" s="179"/>
    </row>
    <row r="5334" spans="1:1" s="180" customFormat="1" ht="12" hidden="1" customHeight="1">
      <c r="A5334" s="179"/>
    </row>
    <row r="5335" spans="1:1" s="180" customFormat="1" ht="12" hidden="1" customHeight="1">
      <c r="A5335" s="179"/>
    </row>
    <row r="5336" spans="1:1" s="180" customFormat="1" ht="12" hidden="1" customHeight="1">
      <c r="A5336" s="179"/>
    </row>
    <row r="5337" spans="1:1" s="180" customFormat="1" ht="12" hidden="1" customHeight="1">
      <c r="A5337" s="179"/>
    </row>
    <row r="5338" spans="1:1" s="180" customFormat="1" ht="12" hidden="1" customHeight="1">
      <c r="A5338" s="179"/>
    </row>
    <row r="5339" spans="1:1" s="180" customFormat="1" ht="12" hidden="1" customHeight="1">
      <c r="A5339" s="179"/>
    </row>
    <row r="5340" spans="1:1" s="180" customFormat="1" ht="12" hidden="1" customHeight="1">
      <c r="A5340" s="179"/>
    </row>
    <row r="5341" spans="1:1" s="180" customFormat="1" ht="12" hidden="1" customHeight="1">
      <c r="A5341" s="179"/>
    </row>
    <row r="5342" spans="1:1" s="180" customFormat="1" ht="12" hidden="1" customHeight="1">
      <c r="A5342" s="179"/>
    </row>
    <row r="5343" spans="1:1" s="180" customFormat="1" ht="12" hidden="1" customHeight="1">
      <c r="A5343" s="179"/>
    </row>
    <row r="5344" spans="1:1" s="180" customFormat="1" ht="12" hidden="1" customHeight="1">
      <c r="A5344" s="179"/>
    </row>
    <row r="5345" spans="1:1" s="180" customFormat="1" ht="12" hidden="1" customHeight="1">
      <c r="A5345" s="179"/>
    </row>
    <row r="5346" spans="1:1" s="180" customFormat="1" ht="12" hidden="1" customHeight="1">
      <c r="A5346" s="179"/>
    </row>
    <row r="5347" spans="1:1" s="180" customFormat="1" ht="12" hidden="1" customHeight="1">
      <c r="A5347" s="179"/>
    </row>
    <row r="5348" spans="1:1" s="180" customFormat="1" ht="12" hidden="1" customHeight="1">
      <c r="A5348" s="179"/>
    </row>
    <row r="5349" spans="1:1" s="180" customFormat="1" ht="12" hidden="1" customHeight="1">
      <c r="A5349" s="179"/>
    </row>
    <row r="5350" spans="1:1" s="180" customFormat="1" ht="12" hidden="1" customHeight="1">
      <c r="A5350" s="179"/>
    </row>
    <row r="5351" spans="1:1" s="180" customFormat="1" ht="12" hidden="1" customHeight="1">
      <c r="A5351" s="179"/>
    </row>
    <row r="5352" spans="1:1" s="180" customFormat="1" ht="12" hidden="1" customHeight="1">
      <c r="A5352" s="179"/>
    </row>
    <row r="5353" spans="1:1" s="180" customFormat="1" ht="12" hidden="1" customHeight="1">
      <c r="A5353" s="179"/>
    </row>
    <row r="5354" spans="1:1" s="180" customFormat="1" ht="12" hidden="1" customHeight="1">
      <c r="A5354" s="179"/>
    </row>
    <row r="5355" spans="1:1" s="180" customFormat="1" ht="12" hidden="1" customHeight="1">
      <c r="A5355" s="179"/>
    </row>
    <row r="5356" spans="1:1" s="180" customFormat="1" ht="12" hidden="1" customHeight="1">
      <c r="A5356" s="179"/>
    </row>
    <row r="5357" spans="1:1" s="180" customFormat="1" ht="12" hidden="1" customHeight="1">
      <c r="A5357" s="179"/>
    </row>
    <row r="5358" spans="1:1" s="180" customFormat="1" ht="12" hidden="1" customHeight="1">
      <c r="A5358" s="179"/>
    </row>
    <row r="5359" spans="1:1" s="180" customFormat="1" ht="12" hidden="1" customHeight="1">
      <c r="A5359" s="179"/>
    </row>
    <row r="5360" spans="1:1" s="180" customFormat="1" ht="12" hidden="1" customHeight="1">
      <c r="A5360" s="179"/>
    </row>
    <row r="5361" spans="1:1" s="180" customFormat="1" ht="12" hidden="1" customHeight="1">
      <c r="A5361" s="179"/>
    </row>
    <row r="5362" spans="1:1" s="180" customFormat="1" ht="12" hidden="1" customHeight="1">
      <c r="A5362" s="179"/>
    </row>
    <row r="5363" spans="1:1" s="180" customFormat="1" ht="12" hidden="1" customHeight="1">
      <c r="A5363" s="179"/>
    </row>
    <row r="5364" spans="1:1" s="180" customFormat="1" ht="12" hidden="1" customHeight="1">
      <c r="A5364" s="179"/>
    </row>
    <row r="5365" spans="1:1" s="180" customFormat="1" ht="12" hidden="1" customHeight="1">
      <c r="A5365" s="179"/>
    </row>
    <row r="5366" spans="1:1" s="180" customFormat="1" ht="12" hidden="1" customHeight="1">
      <c r="A5366" s="179"/>
    </row>
    <row r="5367" spans="1:1" s="180" customFormat="1" ht="12" hidden="1" customHeight="1">
      <c r="A5367" s="179"/>
    </row>
    <row r="5368" spans="1:1" s="180" customFormat="1" ht="12" hidden="1" customHeight="1">
      <c r="A5368" s="179"/>
    </row>
    <row r="5369" spans="1:1" s="180" customFormat="1" ht="12" hidden="1" customHeight="1">
      <c r="A5369" s="179"/>
    </row>
    <row r="5370" spans="1:1" s="180" customFormat="1" ht="12" hidden="1" customHeight="1">
      <c r="A5370" s="179"/>
    </row>
    <row r="5371" spans="1:1" s="180" customFormat="1" ht="12" hidden="1" customHeight="1">
      <c r="A5371" s="179"/>
    </row>
    <row r="5372" spans="1:1" s="180" customFormat="1" ht="12" hidden="1" customHeight="1">
      <c r="A5372" s="179"/>
    </row>
    <row r="5373" spans="1:1" s="180" customFormat="1" ht="12" hidden="1" customHeight="1">
      <c r="A5373" s="179"/>
    </row>
    <row r="5374" spans="1:1" s="180" customFormat="1" ht="12" hidden="1" customHeight="1">
      <c r="A5374" s="179"/>
    </row>
    <row r="5375" spans="1:1" s="180" customFormat="1" ht="12" hidden="1" customHeight="1">
      <c r="A5375" s="179"/>
    </row>
    <row r="5376" spans="1:1" s="180" customFormat="1" ht="12" hidden="1" customHeight="1">
      <c r="A5376" s="179"/>
    </row>
    <row r="5377" spans="1:1" s="180" customFormat="1" ht="12" hidden="1" customHeight="1">
      <c r="A5377" s="179"/>
    </row>
    <row r="5378" spans="1:1" s="180" customFormat="1" ht="12" hidden="1" customHeight="1">
      <c r="A5378" s="179"/>
    </row>
    <row r="5379" spans="1:1" s="180" customFormat="1" ht="12" hidden="1" customHeight="1">
      <c r="A5379" s="179"/>
    </row>
    <row r="5380" spans="1:1" s="180" customFormat="1" ht="12" hidden="1" customHeight="1">
      <c r="A5380" s="179"/>
    </row>
    <row r="5381" spans="1:1" s="180" customFormat="1" ht="12" hidden="1" customHeight="1">
      <c r="A5381" s="179"/>
    </row>
    <row r="5382" spans="1:1" s="180" customFormat="1" ht="12" hidden="1" customHeight="1">
      <c r="A5382" s="179"/>
    </row>
    <row r="5383" spans="1:1" s="180" customFormat="1" ht="12" hidden="1" customHeight="1">
      <c r="A5383" s="179"/>
    </row>
    <row r="5384" spans="1:1" s="180" customFormat="1" ht="12" hidden="1" customHeight="1">
      <c r="A5384" s="179"/>
    </row>
    <row r="5385" spans="1:1" s="180" customFormat="1" ht="12" hidden="1" customHeight="1">
      <c r="A5385" s="179"/>
    </row>
    <row r="5386" spans="1:1" s="180" customFormat="1" ht="12" hidden="1" customHeight="1">
      <c r="A5386" s="179"/>
    </row>
    <row r="5387" spans="1:1" s="180" customFormat="1" ht="12" hidden="1" customHeight="1">
      <c r="A5387" s="179"/>
    </row>
    <row r="5388" spans="1:1" s="180" customFormat="1" ht="12" hidden="1" customHeight="1">
      <c r="A5388" s="179"/>
    </row>
    <row r="5389" spans="1:1" s="180" customFormat="1" ht="12" hidden="1" customHeight="1">
      <c r="A5389" s="179"/>
    </row>
    <row r="5390" spans="1:1" s="180" customFormat="1" ht="12" hidden="1" customHeight="1">
      <c r="A5390" s="179"/>
    </row>
    <row r="5391" spans="1:1" s="180" customFormat="1" ht="12" hidden="1" customHeight="1">
      <c r="A5391" s="179"/>
    </row>
    <row r="5392" spans="1:1" s="180" customFormat="1" ht="12" hidden="1" customHeight="1">
      <c r="A5392" s="179"/>
    </row>
    <row r="5393" spans="1:1" s="180" customFormat="1" ht="12" hidden="1" customHeight="1">
      <c r="A5393" s="179"/>
    </row>
    <row r="5394" spans="1:1" s="180" customFormat="1" ht="12" hidden="1" customHeight="1">
      <c r="A5394" s="179"/>
    </row>
    <row r="5395" spans="1:1" s="180" customFormat="1" ht="12" hidden="1" customHeight="1">
      <c r="A5395" s="179"/>
    </row>
    <row r="5396" spans="1:1" s="180" customFormat="1" ht="12" hidden="1" customHeight="1">
      <c r="A5396" s="179"/>
    </row>
    <row r="5397" spans="1:1" s="180" customFormat="1" ht="12" hidden="1" customHeight="1">
      <c r="A5397" s="179"/>
    </row>
    <row r="5398" spans="1:1" s="180" customFormat="1" ht="12" hidden="1" customHeight="1">
      <c r="A5398" s="179"/>
    </row>
    <row r="5399" spans="1:1" s="180" customFormat="1" ht="12" hidden="1" customHeight="1">
      <c r="A5399" s="179"/>
    </row>
    <row r="5400" spans="1:1" s="180" customFormat="1" ht="12" hidden="1" customHeight="1">
      <c r="A5400" s="179"/>
    </row>
    <row r="5401" spans="1:1" s="180" customFormat="1" ht="12" hidden="1" customHeight="1">
      <c r="A5401" s="179"/>
    </row>
    <row r="5402" spans="1:1" s="180" customFormat="1" ht="12" hidden="1" customHeight="1">
      <c r="A5402" s="179"/>
    </row>
    <row r="5403" spans="1:1" s="180" customFormat="1" ht="12" hidden="1" customHeight="1">
      <c r="A5403" s="179"/>
    </row>
    <row r="5404" spans="1:1" s="180" customFormat="1" ht="12" hidden="1" customHeight="1">
      <c r="A5404" s="179"/>
    </row>
    <row r="5405" spans="1:1" s="180" customFormat="1" ht="12" hidden="1" customHeight="1">
      <c r="A5405" s="179"/>
    </row>
    <row r="5406" spans="1:1" s="180" customFormat="1" ht="12" hidden="1" customHeight="1">
      <c r="A5406" s="179"/>
    </row>
    <row r="5407" spans="1:1" s="180" customFormat="1" ht="12" hidden="1" customHeight="1">
      <c r="A5407" s="179"/>
    </row>
    <row r="5408" spans="1:1" s="180" customFormat="1" ht="12" hidden="1" customHeight="1">
      <c r="A5408" s="179"/>
    </row>
    <row r="5409" spans="1:1" s="180" customFormat="1" ht="12" hidden="1" customHeight="1">
      <c r="A5409" s="179"/>
    </row>
    <row r="5410" spans="1:1" s="180" customFormat="1" ht="12" hidden="1" customHeight="1">
      <c r="A5410" s="179"/>
    </row>
    <row r="5411" spans="1:1" s="180" customFormat="1" ht="12" hidden="1" customHeight="1">
      <c r="A5411" s="179"/>
    </row>
    <row r="5412" spans="1:1" s="180" customFormat="1" ht="12" hidden="1" customHeight="1">
      <c r="A5412" s="179"/>
    </row>
    <row r="5413" spans="1:1" s="180" customFormat="1" ht="12" hidden="1" customHeight="1">
      <c r="A5413" s="179"/>
    </row>
    <row r="5414" spans="1:1" s="180" customFormat="1" ht="12" hidden="1" customHeight="1">
      <c r="A5414" s="179"/>
    </row>
    <row r="5415" spans="1:1" s="180" customFormat="1" ht="12" hidden="1" customHeight="1">
      <c r="A5415" s="179"/>
    </row>
    <row r="5416" spans="1:1" s="180" customFormat="1" ht="12" hidden="1" customHeight="1">
      <c r="A5416" s="179"/>
    </row>
    <row r="5417" spans="1:1" s="180" customFormat="1" ht="12" hidden="1" customHeight="1">
      <c r="A5417" s="179"/>
    </row>
    <row r="5418" spans="1:1" s="180" customFormat="1" ht="12" hidden="1" customHeight="1">
      <c r="A5418" s="179"/>
    </row>
    <row r="5419" spans="1:1" s="180" customFormat="1" ht="12" hidden="1" customHeight="1">
      <c r="A5419" s="179"/>
    </row>
    <row r="5420" spans="1:1" s="180" customFormat="1" ht="12" hidden="1" customHeight="1">
      <c r="A5420" s="179"/>
    </row>
    <row r="5421" spans="1:1" s="180" customFormat="1" ht="12" hidden="1" customHeight="1">
      <c r="A5421" s="179"/>
    </row>
    <row r="5422" spans="1:1" s="180" customFormat="1" ht="12" hidden="1" customHeight="1">
      <c r="A5422" s="179"/>
    </row>
    <row r="5423" spans="1:1" s="180" customFormat="1" ht="12" hidden="1" customHeight="1">
      <c r="A5423" s="179"/>
    </row>
    <row r="5424" spans="1:1" s="180" customFormat="1" ht="12" hidden="1" customHeight="1">
      <c r="A5424" s="179"/>
    </row>
    <row r="5425" spans="1:1" s="180" customFormat="1" ht="12" hidden="1" customHeight="1">
      <c r="A5425" s="179"/>
    </row>
    <row r="5426" spans="1:1" s="180" customFormat="1" ht="12" hidden="1" customHeight="1">
      <c r="A5426" s="179"/>
    </row>
    <row r="5427" spans="1:1" s="180" customFormat="1" ht="12" hidden="1" customHeight="1">
      <c r="A5427" s="179"/>
    </row>
    <row r="5428" spans="1:1" s="180" customFormat="1" ht="12" hidden="1" customHeight="1">
      <c r="A5428" s="179"/>
    </row>
    <row r="5429" spans="1:1" s="180" customFormat="1" ht="12" hidden="1" customHeight="1">
      <c r="A5429" s="179"/>
    </row>
    <row r="5430" spans="1:1" s="180" customFormat="1" ht="12" hidden="1" customHeight="1">
      <c r="A5430" s="179"/>
    </row>
    <row r="5431" spans="1:1" s="180" customFormat="1" ht="12" hidden="1" customHeight="1">
      <c r="A5431" s="179"/>
    </row>
    <row r="5432" spans="1:1" s="180" customFormat="1" ht="12" hidden="1" customHeight="1">
      <c r="A5432" s="179"/>
    </row>
    <row r="5433" spans="1:1" s="180" customFormat="1" ht="12" hidden="1" customHeight="1">
      <c r="A5433" s="179"/>
    </row>
    <row r="5434" spans="1:1" s="180" customFormat="1" ht="12" hidden="1" customHeight="1">
      <c r="A5434" s="179"/>
    </row>
    <row r="5435" spans="1:1" s="180" customFormat="1" ht="12" hidden="1" customHeight="1">
      <c r="A5435" s="179"/>
    </row>
    <row r="5436" spans="1:1" s="180" customFormat="1" ht="12" hidden="1" customHeight="1">
      <c r="A5436" s="179"/>
    </row>
    <row r="5437" spans="1:1" s="180" customFormat="1" ht="12" hidden="1" customHeight="1">
      <c r="A5437" s="179"/>
    </row>
    <row r="5438" spans="1:1" s="180" customFormat="1" ht="12" hidden="1" customHeight="1">
      <c r="A5438" s="179"/>
    </row>
    <row r="5439" spans="1:1" s="180" customFormat="1" ht="12" hidden="1" customHeight="1">
      <c r="A5439" s="179"/>
    </row>
    <row r="5440" spans="1:1" s="180" customFormat="1" ht="12" hidden="1" customHeight="1">
      <c r="A5440" s="179"/>
    </row>
    <row r="5441" spans="1:1" s="180" customFormat="1" ht="12" hidden="1" customHeight="1">
      <c r="A5441" s="179"/>
    </row>
    <row r="5442" spans="1:1" s="180" customFormat="1" ht="12" hidden="1" customHeight="1">
      <c r="A5442" s="179"/>
    </row>
    <row r="5443" spans="1:1" s="180" customFormat="1" ht="12" hidden="1" customHeight="1">
      <c r="A5443" s="179"/>
    </row>
    <row r="5444" spans="1:1" s="180" customFormat="1" ht="12" hidden="1" customHeight="1">
      <c r="A5444" s="179"/>
    </row>
    <row r="5445" spans="1:1" s="180" customFormat="1" ht="12" hidden="1" customHeight="1">
      <c r="A5445" s="179"/>
    </row>
    <row r="5446" spans="1:1" s="180" customFormat="1" ht="12" hidden="1" customHeight="1">
      <c r="A5446" s="179"/>
    </row>
    <row r="5447" spans="1:1" s="180" customFormat="1" ht="12" hidden="1" customHeight="1">
      <c r="A5447" s="179"/>
    </row>
    <row r="5448" spans="1:1" s="180" customFormat="1" ht="12" hidden="1" customHeight="1">
      <c r="A5448" s="179"/>
    </row>
    <row r="5449" spans="1:1" s="180" customFormat="1" ht="12" hidden="1" customHeight="1">
      <c r="A5449" s="179"/>
    </row>
    <row r="5450" spans="1:1" s="180" customFormat="1" ht="12" hidden="1" customHeight="1">
      <c r="A5450" s="179"/>
    </row>
    <row r="5451" spans="1:1" s="180" customFormat="1" ht="12" hidden="1" customHeight="1">
      <c r="A5451" s="179"/>
    </row>
    <row r="5452" spans="1:1" s="180" customFormat="1" ht="12" hidden="1" customHeight="1">
      <c r="A5452" s="179"/>
    </row>
    <row r="5453" spans="1:1" s="180" customFormat="1" ht="12" hidden="1" customHeight="1">
      <c r="A5453" s="179"/>
    </row>
    <row r="5454" spans="1:1" s="180" customFormat="1" ht="12" hidden="1" customHeight="1">
      <c r="A5454" s="179"/>
    </row>
    <row r="5455" spans="1:1" s="180" customFormat="1" ht="12" hidden="1" customHeight="1">
      <c r="A5455" s="179"/>
    </row>
    <row r="5456" spans="1:1" s="180" customFormat="1" ht="12" hidden="1" customHeight="1">
      <c r="A5456" s="179"/>
    </row>
    <row r="5457" spans="1:1" s="180" customFormat="1" ht="12" hidden="1" customHeight="1">
      <c r="A5457" s="179"/>
    </row>
    <row r="5458" spans="1:1" s="180" customFormat="1" ht="12" hidden="1" customHeight="1">
      <c r="A5458" s="179"/>
    </row>
    <row r="5459" spans="1:1" s="180" customFormat="1" ht="12" hidden="1" customHeight="1">
      <c r="A5459" s="179"/>
    </row>
    <row r="5460" spans="1:1" s="180" customFormat="1" ht="12" hidden="1" customHeight="1">
      <c r="A5460" s="179"/>
    </row>
    <row r="5461" spans="1:1" s="180" customFormat="1" ht="12" hidden="1" customHeight="1">
      <c r="A5461" s="179"/>
    </row>
    <row r="5462" spans="1:1" s="180" customFormat="1" ht="12" hidden="1" customHeight="1">
      <c r="A5462" s="179"/>
    </row>
    <row r="5463" spans="1:1" s="180" customFormat="1" ht="12" hidden="1" customHeight="1">
      <c r="A5463" s="179"/>
    </row>
    <row r="5464" spans="1:1" s="180" customFormat="1" ht="12" hidden="1" customHeight="1">
      <c r="A5464" s="179"/>
    </row>
    <row r="5465" spans="1:1" s="180" customFormat="1" ht="12" hidden="1" customHeight="1">
      <c r="A5465" s="179"/>
    </row>
    <row r="5466" spans="1:1" s="180" customFormat="1" ht="12" hidden="1" customHeight="1">
      <c r="A5466" s="179"/>
    </row>
    <row r="5467" spans="1:1" s="180" customFormat="1" ht="12" hidden="1" customHeight="1">
      <c r="A5467" s="179"/>
    </row>
    <row r="5468" spans="1:1" s="180" customFormat="1" ht="12" hidden="1" customHeight="1">
      <c r="A5468" s="179"/>
    </row>
    <row r="5469" spans="1:1" s="180" customFormat="1" ht="12" hidden="1" customHeight="1">
      <c r="A5469" s="179"/>
    </row>
    <row r="5470" spans="1:1" s="180" customFormat="1" ht="12" hidden="1" customHeight="1">
      <c r="A5470" s="179"/>
    </row>
    <row r="5471" spans="1:1" s="180" customFormat="1" ht="12" hidden="1" customHeight="1">
      <c r="A5471" s="179"/>
    </row>
    <row r="5472" spans="1:1" s="180" customFormat="1" ht="12" hidden="1" customHeight="1">
      <c r="A5472" s="179"/>
    </row>
    <row r="5473" spans="1:1" s="180" customFormat="1" ht="12" hidden="1" customHeight="1">
      <c r="A5473" s="179"/>
    </row>
    <row r="5474" spans="1:1" s="180" customFormat="1" ht="12" hidden="1" customHeight="1">
      <c r="A5474" s="179"/>
    </row>
    <row r="5475" spans="1:1" s="180" customFormat="1" ht="12" hidden="1" customHeight="1">
      <c r="A5475" s="179"/>
    </row>
    <row r="5476" spans="1:1" s="180" customFormat="1" ht="12" hidden="1" customHeight="1">
      <c r="A5476" s="179"/>
    </row>
    <row r="5477" spans="1:1" s="180" customFormat="1" ht="12" hidden="1" customHeight="1">
      <c r="A5477" s="179"/>
    </row>
    <row r="5478" spans="1:1" s="180" customFormat="1" ht="12" hidden="1" customHeight="1">
      <c r="A5478" s="179"/>
    </row>
    <row r="5479" spans="1:1" s="180" customFormat="1" ht="12" hidden="1" customHeight="1">
      <c r="A5479" s="179"/>
    </row>
    <row r="5480" spans="1:1" s="180" customFormat="1" ht="12" hidden="1" customHeight="1">
      <c r="A5480" s="179"/>
    </row>
    <row r="5481" spans="1:1" s="180" customFormat="1" ht="12" hidden="1" customHeight="1">
      <c r="A5481" s="179"/>
    </row>
    <row r="5482" spans="1:1" s="180" customFormat="1" ht="12" hidden="1" customHeight="1">
      <c r="A5482" s="179"/>
    </row>
    <row r="5483" spans="1:1" s="180" customFormat="1" ht="12" hidden="1" customHeight="1">
      <c r="A5483" s="179"/>
    </row>
    <row r="5484" spans="1:1" s="180" customFormat="1" ht="12" hidden="1" customHeight="1">
      <c r="A5484" s="179"/>
    </row>
    <row r="5485" spans="1:1" s="180" customFormat="1" ht="12" hidden="1" customHeight="1">
      <c r="A5485" s="179"/>
    </row>
    <row r="5486" spans="1:1" s="180" customFormat="1" ht="12" hidden="1" customHeight="1">
      <c r="A5486" s="179"/>
    </row>
    <row r="5487" spans="1:1" s="180" customFormat="1" ht="12" hidden="1" customHeight="1">
      <c r="A5487" s="179"/>
    </row>
    <row r="5488" spans="1:1" s="180" customFormat="1" ht="12" hidden="1" customHeight="1">
      <c r="A5488" s="179"/>
    </row>
    <row r="5489" spans="1:1" s="180" customFormat="1" ht="12" hidden="1" customHeight="1">
      <c r="A5489" s="179"/>
    </row>
    <row r="5490" spans="1:1" s="180" customFormat="1" ht="12" hidden="1" customHeight="1">
      <c r="A5490" s="179"/>
    </row>
    <row r="5491" spans="1:1" s="180" customFormat="1" ht="12" hidden="1" customHeight="1">
      <c r="A5491" s="179"/>
    </row>
    <row r="5492" spans="1:1" s="180" customFormat="1" ht="12" hidden="1" customHeight="1">
      <c r="A5492" s="179"/>
    </row>
    <row r="5493" spans="1:1" s="180" customFormat="1" ht="12" hidden="1" customHeight="1">
      <c r="A5493" s="179"/>
    </row>
    <row r="5494" spans="1:1" s="180" customFormat="1" ht="12" hidden="1" customHeight="1">
      <c r="A5494" s="179"/>
    </row>
    <row r="5495" spans="1:1" s="180" customFormat="1" ht="12" hidden="1" customHeight="1">
      <c r="A5495" s="179"/>
    </row>
    <row r="5496" spans="1:1" s="180" customFormat="1" ht="12" hidden="1" customHeight="1">
      <c r="A5496" s="179"/>
    </row>
    <row r="5497" spans="1:1" s="180" customFormat="1" ht="12" hidden="1" customHeight="1">
      <c r="A5497" s="179"/>
    </row>
    <row r="5498" spans="1:1" s="180" customFormat="1" ht="12" hidden="1" customHeight="1">
      <c r="A5498" s="179"/>
    </row>
    <row r="5499" spans="1:1" s="180" customFormat="1" ht="12" hidden="1" customHeight="1">
      <c r="A5499" s="179"/>
    </row>
    <row r="5500" spans="1:1" s="180" customFormat="1" ht="12" hidden="1" customHeight="1">
      <c r="A5500" s="179"/>
    </row>
    <row r="5501" spans="1:1" s="180" customFormat="1" ht="12" hidden="1" customHeight="1">
      <c r="A5501" s="179"/>
    </row>
    <row r="5502" spans="1:1" s="180" customFormat="1" ht="12" hidden="1" customHeight="1">
      <c r="A5502" s="179"/>
    </row>
    <row r="5503" spans="1:1" s="180" customFormat="1" ht="12" hidden="1" customHeight="1">
      <c r="A5503" s="179"/>
    </row>
    <row r="5504" spans="1:1" s="180" customFormat="1" ht="12" hidden="1" customHeight="1">
      <c r="A5504" s="179"/>
    </row>
    <row r="5505" spans="1:1" s="180" customFormat="1" ht="12" hidden="1" customHeight="1">
      <c r="A5505" s="179"/>
    </row>
    <row r="5506" spans="1:1" s="180" customFormat="1" ht="12" hidden="1" customHeight="1">
      <c r="A5506" s="179"/>
    </row>
    <row r="5507" spans="1:1" s="180" customFormat="1" ht="12" hidden="1" customHeight="1">
      <c r="A5507" s="179"/>
    </row>
    <row r="5508" spans="1:1" s="180" customFormat="1" ht="12" hidden="1" customHeight="1">
      <c r="A5508" s="179"/>
    </row>
    <row r="5509" spans="1:1" s="180" customFormat="1" ht="12" hidden="1" customHeight="1">
      <c r="A5509" s="179"/>
    </row>
    <row r="5510" spans="1:1" s="180" customFormat="1" ht="12" hidden="1" customHeight="1">
      <c r="A5510" s="179"/>
    </row>
    <row r="5511" spans="1:1" s="180" customFormat="1" ht="12" hidden="1" customHeight="1">
      <c r="A5511" s="179"/>
    </row>
    <row r="5512" spans="1:1" s="180" customFormat="1" ht="12" hidden="1" customHeight="1">
      <c r="A5512" s="179"/>
    </row>
    <row r="5513" spans="1:1" s="180" customFormat="1" ht="12" hidden="1" customHeight="1">
      <c r="A5513" s="179"/>
    </row>
    <row r="5514" spans="1:1" s="180" customFormat="1" ht="12" hidden="1" customHeight="1">
      <c r="A5514" s="179"/>
    </row>
    <row r="5515" spans="1:1" s="180" customFormat="1" ht="12" hidden="1" customHeight="1">
      <c r="A5515" s="179"/>
    </row>
    <row r="5516" spans="1:1" s="180" customFormat="1" ht="12" hidden="1" customHeight="1">
      <c r="A5516" s="179"/>
    </row>
    <row r="5517" spans="1:1" s="180" customFormat="1" ht="12" hidden="1" customHeight="1">
      <c r="A5517" s="179"/>
    </row>
    <row r="5518" spans="1:1" s="180" customFormat="1" ht="12" hidden="1" customHeight="1">
      <c r="A5518" s="179"/>
    </row>
    <row r="5519" spans="1:1" s="180" customFormat="1" ht="12" hidden="1" customHeight="1">
      <c r="A5519" s="179"/>
    </row>
    <row r="5520" spans="1:1" s="180" customFormat="1" ht="12" hidden="1" customHeight="1">
      <c r="A5520" s="179"/>
    </row>
    <row r="5521" spans="1:1" s="180" customFormat="1" ht="12" hidden="1" customHeight="1">
      <c r="A5521" s="179"/>
    </row>
    <row r="5522" spans="1:1" s="180" customFormat="1" ht="12" hidden="1" customHeight="1">
      <c r="A5522" s="179"/>
    </row>
    <row r="5523" spans="1:1" s="180" customFormat="1" ht="12" hidden="1" customHeight="1">
      <c r="A5523" s="179"/>
    </row>
    <row r="5524" spans="1:1" s="180" customFormat="1" ht="12" hidden="1" customHeight="1">
      <c r="A5524" s="179"/>
    </row>
    <row r="5525" spans="1:1" s="180" customFormat="1" ht="12" hidden="1" customHeight="1">
      <c r="A5525" s="179"/>
    </row>
    <row r="5526" spans="1:1" s="180" customFormat="1" ht="12" hidden="1" customHeight="1">
      <c r="A5526" s="179"/>
    </row>
    <row r="5527" spans="1:1" s="180" customFormat="1" ht="12" hidden="1" customHeight="1">
      <c r="A5527" s="179"/>
    </row>
    <row r="5528" spans="1:1" s="180" customFormat="1" ht="12" hidden="1" customHeight="1">
      <c r="A5528" s="179"/>
    </row>
    <row r="5529" spans="1:1" s="180" customFormat="1" ht="12" hidden="1" customHeight="1">
      <c r="A5529" s="179"/>
    </row>
    <row r="5530" spans="1:1" s="180" customFormat="1" ht="12" hidden="1" customHeight="1">
      <c r="A5530" s="179"/>
    </row>
    <row r="5531" spans="1:1" s="180" customFormat="1" ht="12" hidden="1" customHeight="1">
      <c r="A5531" s="179"/>
    </row>
    <row r="5532" spans="1:1" s="180" customFormat="1" ht="12" hidden="1" customHeight="1">
      <c r="A5532" s="179"/>
    </row>
    <row r="5533" spans="1:1" s="180" customFormat="1" ht="12" hidden="1" customHeight="1">
      <c r="A5533" s="179"/>
    </row>
    <row r="5534" spans="1:1" s="180" customFormat="1" ht="12" hidden="1" customHeight="1">
      <c r="A5534" s="179"/>
    </row>
    <row r="5535" spans="1:1" s="180" customFormat="1" ht="12" hidden="1" customHeight="1">
      <c r="A5535" s="179"/>
    </row>
    <row r="5536" spans="1:1" s="180" customFormat="1" ht="12" hidden="1" customHeight="1">
      <c r="A5536" s="179"/>
    </row>
    <row r="5537" spans="1:1" s="180" customFormat="1" ht="12" hidden="1" customHeight="1">
      <c r="A5537" s="179"/>
    </row>
    <row r="5538" spans="1:1" s="180" customFormat="1" ht="12" hidden="1" customHeight="1">
      <c r="A5538" s="179"/>
    </row>
    <row r="5539" spans="1:1" s="180" customFormat="1" ht="12" hidden="1" customHeight="1">
      <c r="A5539" s="179"/>
    </row>
    <row r="5540" spans="1:1" s="180" customFormat="1" ht="12" hidden="1" customHeight="1">
      <c r="A5540" s="179"/>
    </row>
    <row r="5541" spans="1:1" s="180" customFormat="1" ht="12" hidden="1" customHeight="1">
      <c r="A5541" s="179"/>
    </row>
    <row r="5542" spans="1:1" s="180" customFormat="1" ht="12" hidden="1" customHeight="1">
      <c r="A5542" s="179"/>
    </row>
    <row r="5543" spans="1:1" s="180" customFormat="1" ht="12" hidden="1" customHeight="1">
      <c r="A5543" s="179"/>
    </row>
    <row r="5544" spans="1:1" s="180" customFormat="1" ht="12" hidden="1" customHeight="1">
      <c r="A5544" s="179"/>
    </row>
    <row r="5545" spans="1:1" s="180" customFormat="1" ht="12" hidden="1" customHeight="1">
      <c r="A5545" s="179"/>
    </row>
    <row r="5546" spans="1:1" s="180" customFormat="1" ht="12" hidden="1" customHeight="1">
      <c r="A5546" s="179"/>
    </row>
    <row r="5547" spans="1:1" s="180" customFormat="1" ht="12" hidden="1" customHeight="1">
      <c r="A5547" s="179"/>
    </row>
    <row r="5548" spans="1:1" s="180" customFormat="1" ht="12" hidden="1" customHeight="1">
      <c r="A5548" s="179"/>
    </row>
    <row r="5549" spans="1:1" s="180" customFormat="1" ht="12" hidden="1" customHeight="1">
      <c r="A5549" s="179"/>
    </row>
    <row r="5550" spans="1:1" s="180" customFormat="1" ht="12" hidden="1" customHeight="1">
      <c r="A5550" s="179"/>
    </row>
    <row r="5551" spans="1:1" s="180" customFormat="1" ht="12" hidden="1" customHeight="1">
      <c r="A5551" s="179"/>
    </row>
    <row r="5552" spans="1:1" s="180" customFormat="1" ht="12" hidden="1" customHeight="1">
      <c r="A5552" s="179"/>
    </row>
    <row r="5553" spans="1:1" s="180" customFormat="1" ht="12" hidden="1" customHeight="1">
      <c r="A5553" s="179"/>
    </row>
    <row r="5554" spans="1:1" s="180" customFormat="1" ht="12" hidden="1" customHeight="1">
      <c r="A5554" s="179"/>
    </row>
    <row r="5555" spans="1:1" s="180" customFormat="1" ht="12" hidden="1" customHeight="1">
      <c r="A5555" s="179"/>
    </row>
    <row r="5556" spans="1:1" s="180" customFormat="1" ht="12" hidden="1" customHeight="1">
      <c r="A5556" s="179"/>
    </row>
    <row r="5557" spans="1:1" s="180" customFormat="1" ht="12" hidden="1" customHeight="1">
      <c r="A5557" s="179"/>
    </row>
    <row r="5558" spans="1:1" s="180" customFormat="1" ht="12" hidden="1" customHeight="1">
      <c r="A5558" s="179"/>
    </row>
    <row r="5559" spans="1:1" s="180" customFormat="1" ht="12" hidden="1" customHeight="1">
      <c r="A5559" s="179"/>
    </row>
    <row r="5560" spans="1:1" s="180" customFormat="1" ht="12" hidden="1" customHeight="1">
      <c r="A5560" s="179"/>
    </row>
    <row r="5561" spans="1:1" s="180" customFormat="1" ht="12" hidden="1" customHeight="1">
      <c r="A5561" s="179"/>
    </row>
    <row r="5562" spans="1:1" s="180" customFormat="1" ht="12" hidden="1" customHeight="1">
      <c r="A5562" s="179"/>
    </row>
    <row r="5563" spans="1:1" s="180" customFormat="1" ht="12" hidden="1" customHeight="1">
      <c r="A5563" s="179"/>
    </row>
    <row r="5564" spans="1:1" s="180" customFormat="1" ht="12" hidden="1" customHeight="1">
      <c r="A5564" s="179"/>
    </row>
    <row r="5565" spans="1:1" s="180" customFormat="1" ht="12" hidden="1" customHeight="1">
      <c r="A5565" s="179"/>
    </row>
    <row r="5566" spans="1:1" s="180" customFormat="1" ht="12" hidden="1" customHeight="1">
      <c r="A5566" s="179"/>
    </row>
    <row r="5567" spans="1:1" s="180" customFormat="1" ht="12" hidden="1" customHeight="1">
      <c r="A5567" s="179"/>
    </row>
    <row r="5568" spans="1:1" s="180" customFormat="1" ht="12" hidden="1" customHeight="1">
      <c r="A5568" s="179"/>
    </row>
    <row r="5569" spans="1:1" s="180" customFormat="1" ht="12" hidden="1" customHeight="1">
      <c r="A5569" s="179"/>
    </row>
    <row r="5570" spans="1:1" s="180" customFormat="1" ht="12" hidden="1" customHeight="1">
      <c r="A5570" s="179"/>
    </row>
    <row r="5571" spans="1:1" s="180" customFormat="1" ht="12" hidden="1" customHeight="1">
      <c r="A5571" s="179"/>
    </row>
    <row r="5572" spans="1:1" s="180" customFormat="1" ht="12" hidden="1" customHeight="1">
      <c r="A5572" s="179"/>
    </row>
    <row r="5573" spans="1:1" s="180" customFormat="1" ht="12" hidden="1" customHeight="1">
      <c r="A5573" s="179"/>
    </row>
    <row r="5574" spans="1:1" s="180" customFormat="1" ht="12" hidden="1" customHeight="1">
      <c r="A5574" s="179"/>
    </row>
    <row r="5575" spans="1:1" s="180" customFormat="1" ht="12" hidden="1" customHeight="1">
      <c r="A5575" s="179"/>
    </row>
    <row r="5576" spans="1:1" s="180" customFormat="1" ht="12" hidden="1" customHeight="1">
      <c r="A5576" s="179"/>
    </row>
    <row r="5577" spans="1:1" s="180" customFormat="1" ht="12" hidden="1" customHeight="1">
      <c r="A5577" s="179"/>
    </row>
    <row r="5578" spans="1:1" s="180" customFormat="1" ht="12" hidden="1" customHeight="1">
      <c r="A5578" s="179"/>
    </row>
    <row r="5579" spans="1:1" s="180" customFormat="1" ht="12" hidden="1" customHeight="1">
      <c r="A5579" s="179"/>
    </row>
    <row r="5580" spans="1:1" s="180" customFormat="1" ht="12" hidden="1" customHeight="1">
      <c r="A5580" s="179"/>
    </row>
    <row r="5581" spans="1:1" s="180" customFormat="1" ht="12" hidden="1" customHeight="1">
      <c r="A5581" s="179"/>
    </row>
    <row r="5582" spans="1:1" s="180" customFormat="1" ht="12" hidden="1" customHeight="1">
      <c r="A5582" s="179"/>
    </row>
    <row r="5583" spans="1:1" s="180" customFormat="1" ht="12" hidden="1" customHeight="1">
      <c r="A5583" s="179"/>
    </row>
    <row r="5584" spans="1:1" s="180" customFormat="1" ht="12" hidden="1" customHeight="1">
      <c r="A5584" s="179"/>
    </row>
    <row r="5585" spans="1:1" s="180" customFormat="1" ht="12" hidden="1" customHeight="1">
      <c r="A5585" s="179"/>
    </row>
    <row r="5586" spans="1:1" s="180" customFormat="1" ht="12" hidden="1" customHeight="1">
      <c r="A5586" s="179"/>
    </row>
    <row r="5587" spans="1:1" s="180" customFormat="1" ht="12" hidden="1" customHeight="1">
      <c r="A5587" s="179"/>
    </row>
    <row r="5588" spans="1:1" s="180" customFormat="1" ht="12" hidden="1" customHeight="1">
      <c r="A5588" s="179"/>
    </row>
    <row r="5589" spans="1:1" s="180" customFormat="1" ht="12" hidden="1" customHeight="1">
      <c r="A5589" s="179"/>
    </row>
    <row r="5590" spans="1:1" s="180" customFormat="1" ht="12" hidden="1" customHeight="1">
      <c r="A5590" s="179"/>
    </row>
    <row r="5591" spans="1:1" s="180" customFormat="1" ht="12" hidden="1" customHeight="1">
      <c r="A5591" s="179"/>
    </row>
    <row r="5592" spans="1:1" s="180" customFormat="1" ht="12" hidden="1" customHeight="1">
      <c r="A5592" s="179"/>
    </row>
    <row r="5593" spans="1:1" s="180" customFormat="1" ht="12" hidden="1" customHeight="1">
      <c r="A5593" s="179"/>
    </row>
    <row r="5594" spans="1:1" s="180" customFormat="1" ht="12" hidden="1" customHeight="1">
      <c r="A5594" s="179"/>
    </row>
    <row r="5595" spans="1:1" s="180" customFormat="1" ht="12" hidden="1" customHeight="1">
      <c r="A5595" s="179"/>
    </row>
    <row r="5596" spans="1:1" s="180" customFormat="1" ht="12" hidden="1" customHeight="1">
      <c r="A5596" s="179"/>
    </row>
    <row r="5597" spans="1:1" s="180" customFormat="1" ht="12" hidden="1" customHeight="1">
      <c r="A5597" s="179"/>
    </row>
    <row r="5598" spans="1:1" s="180" customFormat="1" ht="12" hidden="1" customHeight="1">
      <c r="A5598" s="179"/>
    </row>
    <row r="5599" spans="1:1" s="180" customFormat="1" ht="12" hidden="1" customHeight="1">
      <c r="A5599" s="179"/>
    </row>
    <row r="5600" spans="1:1" s="180" customFormat="1" ht="12" hidden="1" customHeight="1">
      <c r="A5600" s="179"/>
    </row>
    <row r="5601" spans="1:1" s="180" customFormat="1" ht="12" hidden="1" customHeight="1">
      <c r="A5601" s="179"/>
    </row>
    <row r="5602" spans="1:1" s="180" customFormat="1" ht="12" hidden="1" customHeight="1">
      <c r="A5602" s="179"/>
    </row>
    <row r="5603" spans="1:1" s="180" customFormat="1" ht="12" hidden="1" customHeight="1">
      <c r="A5603" s="179"/>
    </row>
    <row r="5604" spans="1:1" s="180" customFormat="1" ht="12" hidden="1" customHeight="1">
      <c r="A5604" s="179"/>
    </row>
    <row r="5605" spans="1:1" s="180" customFormat="1" ht="12" hidden="1" customHeight="1">
      <c r="A5605" s="179"/>
    </row>
    <row r="5606" spans="1:1" s="180" customFormat="1" ht="12" hidden="1" customHeight="1">
      <c r="A5606" s="179"/>
    </row>
    <row r="5607" spans="1:1" s="180" customFormat="1" ht="12" hidden="1" customHeight="1">
      <c r="A5607" s="179"/>
    </row>
    <row r="5608" spans="1:1" s="180" customFormat="1" ht="12" hidden="1" customHeight="1">
      <c r="A5608" s="179"/>
    </row>
    <row r="5609" spans="1:1" s="180" customFormat="1" ht="12" hidden="1" customHeight="1">
      <c r="A5609" s="179"/>
    </row>
    <row r="5610" spans="1:1" s="180" customFormat="1" ht="12" hidden="1" customHeight="1">
      <c r="A5610" s="179"/>
    </row>
    <row r="5611" spans="1:1" s="180" customFormat="1" ht="12" hidden="1" customHeight="1">
      <c r="A5611" s="179"/>
    </row>
    <row r="5612" spans="1:1" s="180" customFormat="1" ht="12" hidden="1" customHeight="1">
      <c r="A5612" s="179"/>
    </row>
    <row r="5613" spans="1:1" s="180" customFormat="1" ht="12" hidden="1" customHeight="1">
      <c r="A5613" s="179"/>
    </row>
    <row r="5614" spans="1:1" s="180" customFormat="1" ht="12" hidden="1" customHeight="1">
      <c r="A5614" s="179"/>
    </row>
    <row r="5615" spans="1:1" s="180" customFormat="1" ht="12" hidden="1" customHeight="1">
      <c r="A5615" s="179"/>
    </row>
    <row r="5616" spans="1:1" s="180" customFormat="1" ht="12" hidden="1" customHeight="1">
      <c r="A5616" s="179"/>
    </row>
    <row r="5617" spans="1:1" s="180" customFormat="1" ht="12" hidden="1" customHeight="1">
      <c r="A5617" s="179"/>
    </row>
    <row r="5618" spans="1:1" s="180" customFormat="1" ht="12" hidden="1" customHeight="1">
      <c r="A5618" s="179"/>
    </row>
    <row r="5619" spans="1:1" s="180" customFormat="1" ht="12" hidden="1" customHeight="1">
      <c r="A5619" s="179"/>
    </row>
    <row r="5620" spans="1:1" s="180" customFormat="1" ht="12" hidden="1" customHeight="1">
      <c r="A5620" s="179"/>
    </row>
    <row r="5621" spans="1:1" s="180" customFormat="1" ht="12" hidden="1" customHeight="1">
      <c r="A5621" s="179"/>
    </row>
    <row r="5622" spans="1:1" s="180" customFormat="1" ht="12" hidden="1" customHeight="1">
      <c r="A5622" s="179"/>
    </row>
    <row r="5623" spans="1:1" s="180" customFormat="1" ht="12" hidden="1" customHeight="1">
      <c r="A5623" s="179"/>
    </row>
    <row r="5624" spans="1:1" s="180" customFormat="1" ht="12" hidden="1" customHeight="1">
      <c r="A5624" s="179"/>
    </row>
    <row r="5625" spans="1:1" s="180" customFormat="1" ht="12" hidden="1" customHeight="1">
      <c r="A5625" s="179"/>
    </row>
    <row r="5626" spans="1:1" s="180" customFormat="1" ht="12" hidden="1" customHeight="1">
      <c r="A5626" s="179"/>
    </row>
    <row r="5627" spans="1:1" s="180" customFormat="1" ht="12" hidden="1" customHeight="1">
      <c r="A5627" s="179"/>
    </row>
    <row r="5628" spans="1:1" s="180" customFormat="1" ht="12" hidden="1" customHeight="1">
      <c r="A5628" s="179"/>
    </row>
    <row r="5629" spans="1:1" s="180" customFormat="1" ht="12" hidden="1" customHeight="1">
      <c r="A5629" s="179"/>
    </row>
    <row r="5630" spans="1:1" s="180" customFormat="1" ht="12" hidden="1" customHeight="1">
      <c r="A5630" s="179"/>
    </row>
    <row r="5631" spans="1:1" s="180" customFormat="1" ht="12" hidden="1" customHeight="1">
      <c r="A5631" s="179"/>
    </row>
    <row r="5632" spans="1:1" s="180" customFormat="1" ht="12" hidden="1" customHeight="1">
      <c r="A5632" s="179"/>
    </row>
    <row r="5633" spans="1:1" s="180" customFormat="1" ht="12" hidden="1" customHeight="1">
      <c r="A5633" s="179"/>
    </row>
    <row r="5634" spans="1:1" s="180" customFormat="1" ht="12" hidden="1" customHeight="1">
      <c r="A5634" s="179"/>
    </row>
    <row r="5635" spans="1:1" s="180" customFormat="1" ht="12" hidden="1" customHeight="1">
      <c r="A5635" s="179"/>
    </row>
    <row r="5636" spans="1:1" s="180" customFormat="1" ht="12" hidden="1" customHeight="1">
      <c r="A5636" s="179"/>
    </row>
    <row r="5637" spans="1:1" s="180" customFormat="1" ht="12" hidden="1" customHeight="1">
      <c r="A5637" s="179"/>
    </row>
    <row r="5638" spans="1:1" s="180" customFormat="1" ht="12" hidden="1" customHeight="1">
      <c r="A5638" s="179"/>
    </row>
    <row r="5639" spans="1:1" s="180" customFormat="1" ht="12" hidden="1" customHeight="1">
      <c r="A5639" s="179"/>
    </row>
    <row r="5640" spans="1:1" s="180" customFormat="1" ht="12" hidden="1" customHeight="1">
      <c r="A5640" s="179"/>
    </row>
    <row r="5641" spans="1:1" s="180" customFormat="1" ht="12" hidden="1" customHeight="1">
      <c r="A5641" s="179"/>
    </row>
    <row r="5642" spans="1:1" s="180" customFormat="1" ht="12" hidden="1" customHeight="1">
      <c r="A5642" s="179"/>
    </row>
    <row r="5643" spans="1:1" s="180" customFormat="1" ht="12" hidden="1" customHeight="1">
      <c r="A5643" s="179"/>
    </row>
    <row r="5644" spans="1:1" s="180" customFormat="1" ht="12" hidden="1" customHeight="1">
      <c r="A5644" s="179"/>
    </row>
    <row r="5645" spans="1:1" s="180" customFormat="1" ht="12" hidden="1" customHeight="1">
      <c r="A5645" s="179"/>
    </row>
    <row r="5646" spans="1:1" s="180" customFormat="1" ht="12" hidden="1" customHeight="1">
      <c r="A5646" s="179"/>
    </row>
    <row r="5647" spans="1:1" s="180" customFormat="1" ht="12" hidden="1" customHeight="1">
      <c r="A5647" s="179"/>
    </row>
    <row r="5648" spans="1:1" s="180" customFormat="1" ht="12" hidden="1" customHeight="1">
      <c r="A5648" s="179"/>
    </row>
    <row r="5649" spans="1:1" s="180" customFormat="1" ht="12" hidden="1" customHeight="1">
      <c r="A5649" s="179"/>
    </row>
    <row r="5650" spans="1:1" s="180" customFormat="1" ht="12" hidden="1" customHeight="1">
      <c r="A5650" s="179"/>
    </row>
    <row r="5651" spans="1:1" s="180" customFormat="1" ht="12" hidden="1" customHeight="1">
      <c r="A5651" s="179"/>
    </row>
    <row r="5652" spans="1:1" s="180" customFormat="1" ht="12" hidden="1" customHeight="1">
      <c r="A5652" s="179"/>
    </row>
    <row r="5653" spans="1:1" s="180" customFormat="1" ht="12" hidden="1" customHeight="1">
      <c r="A5653" s="179"/>
    </row>
    <row r="5654" spans="1:1" s="180" customFormat="1" ht="12" hidden="1" customHeight="1">
      <c r="A5654" s="179"/>
    </row>
    <row r="5655" spans="1:1" s="180" customFormat="1" ht="12" hidden="1" customHeight="1">
      <c r="A5655" s="179"/>
    </row>
    <row r="5656" spans="1:1" s="180" customFormat="1" ht="12" hidden="1" customHeight="1">
      <c r="A5656" s="179"/>
    </row>
    <row r="5657" spans="1:1" s="180" customFormat="1" ht="12" hidden="1" customHeight="1">
      <c r="A5657" s="179"/>
    </row>
    <row r="5658" spans="1:1" s="180" customFormat="1" ht="12" hidden="1" customHeight="1">
      <c r="A5658" s="179"/>
    </row>
    <row r="5659" spans="1:1" s="180" customFormat="1" ht="12" hidden="1" customHeight="1">
      <c r="A5659" s="179"/>
    </row>
    <row r="5660" spans="1:1" s="180" customFormat="1" ht="12" hidden="1" customHeight="1">
      <c r="A5660" s="179"/>
    </row>
    <row r="5661" spans="1:1" s="180" customFormat="1" ht="12" hidden="1" customHeight="1">
      <c r="A5661" s="179"/>
    </row>
    <row r="5662" spans="1:1" s="180" customFormat="1" ht="12" hidden="1" customHeight="1">
      <c r="A5662" s="179"/>
    </row>
    <row r="5663" spans="1:1" s="180" customFormat="1" ht="12" hidden="1" customHeight="1">
      <c r="A5663" s="179"/>
    </row>
    <row r="5664" spans="1:1" s="180" customFormat="1" ht="12" hidden="1" customHeight="1">
      <c r="A5664" s="179"/>
    </row>
    <row r="5665" spans="1:1" s="180" customFormat="1" ht="12" hidden="1" customHeight="1">
      <c r="A5665" s="179"/>
    </row>
    <row r="5666" spans="1:1" s="180" customFormat="1" ht="12" hidden="1" customHeight="1">
      <c r="A5666" s="179"/>
    </row>
    <row r="5667" spans="1:1" s="180" customFormat="1" ht="12" hidden="1" customHeight="1">
      <c r="A5667" s="179"/>
    </row>
    <row r="5668" spans="1:1" s="180" customFormat="1" ht="12" hidden="1" customHeight="1">
      <c r="A5668" s="179"/>
    </row>
    <row r="5669" spans="1:1" s="180" customFormat="1" ht="12" hidden="1" customHeight="1">
      <c r="A5669" s="179"/>
    </row>
    <row r="5670" spans="1:1" s="180" customFormat="1" ht="12" hidden="1" customHeight="1">
      <c r="A5670" s="179"/>
    </row>
    <row r="5671" spans="1:1" s="180" customFormat="1" ht="12" hidden="1" customHeight="1">
      <c r="A5671" s="179"/>
    </row>
    <row r="5672" spans="1:1" s="180" customFormat="1" ht="12" hidden="1" customHeight="1">
      <c r="A5672" s="179"/>
    </row>
    <row r="5673" spans="1:1" s="180" customFormat="1" ht="12" hidden="1" customHeight="1">
      <c r="A5673" s="179"/>
    </row>
    <row r="5674" spans="1:1" s="180" customFormat="1" ht="12" hidden="1" customHeight="1">
      <c r="A5674" s="179"/>
    </row>
    <row r="5675" spans="1:1" s="180" customFormat="1" ht="12" hidden="1" customHeight="1">
      <c r="A5675" s="179"/>
    </row>
    <row r="5676" spans="1:1" s="180" customFormat="1" ht="12" hidden="1" customHeight="1">
      <c r="A5676" s="179"/>
    </row>
    <row r="5677" spans="1:1" s="180" customFormat="1" ht="12" hidden="1" customHeight="1">
      <c r="A5677" s="179"/>
    </row>
    <row r="5678" spans="1:1" s="180" customFormat="1" ht="12" hidden="1" customHeight="1">
      <c r="A5678" s="179"/>
    </row>
    <row r="5679" spans="1:1" s="180" customFormat="1" ht="12" hidden="1" customHeight="1">
      <c r="A5679" s="179"/>
    </row>
    <row r="5680" spans="1:1" s="180" customFormat="1" ht="12" hidden="1" customHeight="1">
      <c r="A5680" s="179"/>
    </row>
    <row r="5681" spans="1:1" s="180" customFormat="1" ht="12" hidden="1" customHeight="1">
      <c r="A5681" s="179"/>
    </row>
    <row r="5682" spans="1:1" s="180" customFormat="1" ht="12" hidden="1" customHeight="1">
      <c r="A5682" s="179"/>
    </row>
    <row r="5683" spans="1:1" s="180" customFormat="1" ht="12" hidden="1" customHeight="1">
      <c r="A5683" s="179"/>
    </row>
    <row r="5684" spans="1:1" s="180" customFormat="1" ht="12" hidden="1" customHeight="1">
      <c r="A5684" s="179"/>
    </row>
    <row r="5685" spans="1:1" s="180" customFormat="1" ht="12" hidden="1" customHeight="1">
      <c r="A5685" s="179"/>
    </row>
    <row r="5686" spans="1:1" s="180" customFormat="1" ht="12" hidden="1" customHeight="1">
      <c r="A5686" s="179"/>
    </row>
    <row r="5687" spans="1:1" s="180" customFormat="1" ht="12" hidden="1" customHeight="1">
      <c r="A5687" s="179"/>
    </row>
    <row r="5688" spans="1:1" s="180" customFormat="1" ht="12" hidden="1" customHeight="1">
      <c r="A5688" s="179"/>
    </row>
    <row r="5689" spans="1:1" s="180" customFormat="1" ht="12" hidden="1" customHeight="1">
      <c r="A5689" s="179"/>
    </row>
    <row r="5690" spans="1:1" s="180" customFormat="1" ht="12" hidden="1" customHeight="1">
      <c r="A5690" s="179"/>
    </row>
    <row r="5691" spans="1:1" s="180" customFormat="1" ht="12" hidden="1" customHeight="1">
      <c r="A5691" s="179"/>
    </row>
    <row r="5692" spans="1:1" s="180" customFormat="1" ht="12" hidden="1" customHeight="1">
      <c r="A5692" s="179"/>
    </row>
    <row r="5693" spans="1:1" s="180" customFormat="1" ht="12" hidden="1" customHeight="1">
      <c r="A5693" s="179"/>
    </row>
    <row r="5694" spans="1:1" s="180" customFormat="1" ht="12" hidden="1" customHeight="1">
      <c r="A5694" s="179"/>
    </row>
    <row r="5695" spans="1:1" s="180" customFormat="1" ht="12" hidden="1" customHeight="1">
      <c r="A5695" s="179"/>
    </row>
    <row r="5696" spans="1:1" s="180" customFormat="1" ht="12" hidden="1" customHeight="1">
      <c r="A5696" s="179"/>
    </row>
    <row r="5697" spans="1:1" s="180" customFormat="1" ht="12" hidden="1" customHeight="1">
      <c r="A5697" s="179"/>
    </row>
    <row r="5698" spans="1:1" s="180" customFormat="1" ht="12" hidden="1" customHeight="1">
      <c r="A5698" s="179"/>
    </row>
    <row r="5699" spans="1:1" s="180" customFormat="1" ht="12" hidden="1" customHeight="1">
      <c r="A5699" s="179"/>
    </row>
    <row r="5700" spans="1:1" s="180" customFormat="1" ht="12" hidden="1" customHeight="1">
      <c r="A5700" s="179"/>
    </row>
    <row r="5701" spans="1:1" s="180" customFormat="1" ht="12" hidden="1" customHeight="1">
      <c r="A5701" s="179"/>
    </row>
    <row r="5702" spans="1:1" s="180" customFormat="1" ht="12" hidden="1" customHeight="1">
      <c r="A5702" s="179"/>
    </row>
    <row r="5703" spans="1:1" s="180" customFormat="1" ht="12" hidden="1" customHeight="1">
      <c r="A5703" s="179"/>
    </row>
    <row r="5704" spans="1:1" s="180" customFormat="1" ht="12" hidden="1" customHeight="1">
      <c r="A5704" s="179"/>
    </row>
    <row r="5705" spans="1:1" s="180" customFormat="1" ht="12" hidden="1" customHeight="1">
      <c r="A5705" s="179"/>
    </row>
    <row r="5706" spans="1:1" s="180" customFormat="1" ht="12" hidden="1" customHeight="1">
      <c r="A5706" s="179"/>
    </row>
    <row r="5707" spans="1:1" s="180" customFormat="1" ht="12" hidden="1" customHeight="1">
      <c r="A5707" s="179"/>
    </row>
    <row r="5708" spans="1:1" s="180" customFormat="1" ht="12" hidden="1" customHeight="1">
      <c r="A5708" s="179"/>
    </row>
    <row r="5709" spans="1:1" s="180" customFormat="1" ht="12" hidden="1" customHeight="1">
      <c r="A5709" s="179"/>
    </row>
    <row r="5710" spans="1:1" s="180" customFormat="1" ht="12" hidden="1" customHeight="1">
      <c r="A5710" s="179"/>
    </row>
    <row r="5711" spans="1:1" s="180" customFormat="1" ht="12" hidden="1" customHeight="1">
      <c r="A5711" s="179"/>
    </row>
    <row r="5712" spans="1:1" s="180" customFormat="1" ht="12" hidden="1" customHeight="1">
      <c r="A5712" s="179"/>
    </row>
    <row r="5713" spans="1:1" s="180" customFormat="1" ht="12" hidden="1" customHeight="1">
      <c r="A5713" s="179"/>
    </row>
    <row r="5714" spans="1:1" s="180" customFormat="1" ht="12" hidden="1" customHeight="1">
      <c r="A5714" s="179"/>
    </row>
    <row r="5715" spans="1:1" s="180" customFormat="1" ht="12" hidden="1" customHeight="1">
      <c r="A5715" s="179"/>
    </row>
    <row r="5716" spans="1:1" s="180" customFormat="1" ht="12" hidden="1" customHeight="1">
      <c r="A5716" s="179"/>
    </row>
    <row r="5717" spans="1:1" s="180" customFormat="1" ht="12" hidden="1" customHeight="1">
      <c r="A5717" s="179"/>
    </row>
    <row r="5718" spans="1:1" s="180" customFormat="1" ht="12" hidden="1" customHeight="1">
      <c r="A5718" s="179"/>
    </row>
    <row r="5719" spans="1:1" s="180" customFormat="1" ht="12" hidden="1" customHeight="1">
      <c r="A5719" s="179"/>
    </row>
    <row r="5720" spans="1:1" s="180" customFormat="1" ht="12" hidden="1" customHeight="1">
      <c r="A5720" s="179"/>
    </row>
    <row r="5721" spans="1:1" s="180" customFormat="1" ht="12" hidden="1" customHeight="1">
      <c r="A5721" s="179"/>
    </row>
    <row r="5722" spans="1:1" s="180" customFormat="1" ht="12" hidden="1" customHeight="1">
      <c r="A5722" s="179"/>
    </row>
    <row r="5723" spans="1:1" s="180" customFormat="1" ht="12" hidden="1" customHeight="1">
      <c r="A5723" s="179"/>
    </row>
    <row r="5724" spans="1:1" s="180" customFormat="1" ht="12" hidden="1" customHeight="1">
      <c r="A5724" s="179"/>
    </row>
    <row r="5725" spans="1:1" s="180" customFormat="1" ht="12" hidden="1" customHeight="1">
      <c r="A5725" s="179"/>
    </row>
    <row r="5726" spans="1:1" s="180" customFormat="1" ht="12" hidden="1" customHeight="1">
      <c r="A5726" s="179"/>
    </row>
    <row r="5727" spans="1:1" s="180" customFormat="1" ht="12" hidden="1" customHeight="1">
      <c r="A5727" s="179"/>
    </row>
    <row r="5728" spans="1:1" s="180" customFormat="1" ht="12" hidden="1" customHeight="1">
      <c r="A5728" s="179"/>
    </row>
    <row r="5729" spans="1:1" s="180" customFormat="1" ht="12" hidden="1" customHeight="1">
      <c r="A5729" s="179"/>
    </row>
    <row r="5730" spans="1:1" s="180" customFormat="1" ht="12" hidden="1" customHeight="1">
      <c r="A5730" s="179"/>
    </row>
    <row r="5731" spans="1:1" s="180" customFormat="1" ht="12" hidden="1" customHeight="1">
      <c r="A5731" s="179"/>
    </row>
    <row r="5732" spans="1:1" s="180" customFormat="1" ht="12" hidden="1" customHeight="1">
      <c r="A5732" s="179"/>
    </row>
    <row r="5733" spans="1:1" s="180" customFormat="1" ht="12" hidden="1" customHeight="1">
      <c r="A5733" s="179"/>
    </row>
    <row r="5734" spans="1:1" s="180" customFormat="1" ht="12" hidden="1" customHeight="1">
      <c r="A5734" s="179"/>
    </row>
    <row r="5735" spans="1:1" s="180" customFormat="1" ht="12" hidden="1" customHeight="1">
      <c r="A5735" s="179"/>
    </row>
    <row r="5736" spans="1:1" s="180" customFormat="1" ht="12" hidden="1" customHeight="1">
      <c r="A5736" s="179"/>
    </row>
    <row r="5737" spans="1:1" s="180" customFormat="1" ht="12" hidden="1" customHeight="1">
      <c r="A5737" s="179"/>
    </row>
    <row r="5738" spans="1:1" s="180" customFormat="1" ht="12" hidden="1" customHeight="1">
      <c r="A5738" s="179"/>
    </row>
    <row r="5739" spans="1:1" s="180" customFormat="1" ht="12" hidden="1" customHeight="1">
      <c r="A5739" s="179"/>
    </row>
    <row r="5740" spans="1:1" s="180" customFormat="1" ht="12" hidden="1" customHeight="1">
      <c r="A5740" s="179"/>
    </row>
    <row r="5741" spans="1:1" s="180" customFormat="1" ht="12" hidden="1" customHeight="1">
      <c r="A5741" s="179"/>
    </row>
    <row r="5742" spans="1:1" s="180" customFormat="1" ht="12" hidden="1" customHeight="1">
      <c r="A5742" s="179"/>
    </row>
    <row r="5743" spans="1:1" s="180" customFormat="1" ht="12" hidden="1" customHeight="1">
      <c r="A5743" s="179"/>
    </row>
    <row r="5744" spans="1:1" s="180" customFormat="1" ht="12" hidden="1" customHeight="1">
      <c r="A5744" s="179"/>
    </row>
    <row r="5745" spans="1:1" s="180" customFormat="1" ht="12" hidden="1" customHeight="1">
      <c r="A5745" s="179"/>
    </row>
    <row r="5746" spans="1:1" s="180" customFormat="1" ht="12" hidden="1" customHeight="1">
      <c r="A5746" s="179"/>
    </row>
    <row r="5747" spans="1:1" s="180" customFormat="1" ht="12" hidden="1" customHeight="1">
      <c r="A5747" s="179"/>
    </row>
    <row r="5748" spans="1:1" s="180" customFormat="1" ht="12" hidden="1" customHeight="1">
      <c r="A5748" s="179"/>
    </row>
    <row r="5749" spans="1:1" s="180" customFormat="1" ht="12" hidden="1" customHeight="1">
      <c r="A5749" s="179"/>
    </row>
    <row r="5750" spans="1:1" s="180" customFormat="1" ht="12" hidden="1" customHeight="1">
      <c r="A5750" s="179"/>
    </row>
    <row r="5751" spans="1:1" s="180" customFormat="1" ht="12" hidden="1" customHeight="1">
      <c r="A5751" s="179"/>
    </row>
    <row r="5752" spans="1:1" s="180" customFormat="1" ht="12" hidden="1" customHeight="1">
      <c r="A5752" s="179"/>
    </row>
    <row r="5753" spans="1:1" s="180" customFormat="1" ht="12" hidden="1" customHeight="1">
      <c r="A5753" s="179"/>
    </row>
    <row r="5754" spans="1:1" s="180" customFormat="1" ht="12" hidden="1" customHeight="1">
      <c r="A5754" s="179"/>
    </row>
    <row r="5755" spans="1:1" s="180" customFormat="1" ht="12" hidden="1" customHeight="1">
      <c r="A5755" s="179"/>
    </row>
    <row r="5756" spans="1:1" s="180" customFormat="1" ht="12" hidden="1" customHeight="1">
      <c r="A5756" s="179"/>
    </row>
    <row r="5757" spans="1:1" s="180" customFormat="1" ht="12" hidden="1" customHeight="1">
      <c r="A5757" s="179"/>
    </row>
    <row r="5758" spans="1:1" s="180" customFormat="1" ht="12" hidden="1" customHeight="1">
      <c r="A5758" s="179"/>
    </row>
    <row r="5759" spans="1:1" s="180" customFormat="1" ht="12" hidden="1" customHeight="1">
      <c r="A5759" s="179"/>
    </row>
    <row r="5760" spans="1:1" s="180" customFormat="1" ht="12" hidden="1" customHeight="1">
      <c r="A5760" s="179"/>
    </row>
    <row r="5761" spans="1:1" s="180" customFormat="1" ht="12" hidden="1" customHeight="1">
      <c r="A5761" s="179"/>
    </row>
    <row r="5762" spans="1:1" s="180" customFormat="1" ht="12" hidden="1" customHeight="1">
      <c r="A5762" s="179"/>
    </row>
    <row r="5763" spans="1:1" s="180" customFormat="1" ht="12" hidden="1" customHeight="1">
      <c r="A5763" s="179"/>
    </row>
    <row r="5764" spans="1:1" s="180" customFormat="1" ht="12" hidden="1" customHeight="1">
      <c r="A5764" s="179"/>
    </row>
    <row r="5765" spans="1:1" s="180" customFormat="1" ht="12" hidden="1" customHeight="1">
      <c r="A5765" s="179"/>
    </row>
    <row r="5766" spans="1:1" s="180" customFormat="1" ht="12" hidden="1" customHeight="1">
      <c r="A5766" s="179"/>
    </row>
    <row r="5767" spans="1:1" s="180" customFormat="1" ht="12" hidden="1" customHeight="1">
      <c r="A5767" s="179"/>
    </row>
    <row r="5768" spans="1:1" s="180" customFormat="1" ht="12" hidden="1" customHeight="1">
      <c r="A5768" s="179"/>
    </row>
    <row r="5769" spans="1:1" s="180" customFormat="1" ht="12" hidden="1" customHeight="1">
      <c r="A5769" s="179"/>
    </row>
    <row r="5770" spans="1:1" s="180" customFormat="1" ht="12" hidden="1" customHeight="1">
      <c r="A5770" s="179"/>
    </row>
    <row r="5771" spans="1:1" s="180" customFormat="1" ht="12" hidden="1" customHeight="1">
      <c r="A5771" s="179"/>
    </row>
    <row r="5772" spans="1:1" s="180" customFormat="1" ht="12" hidden="1" customHeight="1">
      <c r="A5772" s="179"/>
    </row>
    <row r="5773" spans="1:1" s="180" customFormat="1" ht="12" hidden="1" customHeight="1">
      <c r="A5773" s="179"/>
    </row>
    <row r="5774" spans="1:1" s="180" customFormat="1" ht="12" hidden="1" customHeight="1">
      <c r="A5774" s="179"/>
    </row>
    <row r="5775" spans="1:1" s="180" customFormat="1" ht="12" hidden="1" customHeight="1">
      <c r="A5775" s="179"/>
    </row>
    <row r="5776" spans="1:1" s="180" customFormat="1" ht="12" hidden="1" customHeight="1">
      <c r="A5776" s="179"/>
    </row>
    <row r="5777" spans="1:1" s="180" customFormat="1" ht="12" hidden="1" customHeight="1">
      <c r="A5777" s="179"/>
    </row>
    <row r="5778" spans="1:1" s="180" customFormat="1" ht="12" hidden="1" customHeight="1">
      <c r="A5778" s="179"/>
    </row>
    <row r="5779" spans="1:1" s="180" customFormat="1" ht="12" hidden="1" customHeight="1">
      <c r="A5779" s="179"/>
    </row>
    <row r="5780" spans="1:1" s="180" customFormat="1" ht="12" hidden="1" customHeight="1">
      <c r="A5780" s="179"/>
    </row>
    <row r="5781" spans="1:1" s="180" customFormat="1" ht="12" hidden="1" customHeight="1">
      <c r="A5781" s="179"/>
    </row>
    <row r="5782" spans="1:1" s="180" customFormat="1" ht="12" hidden="1" customHeight="1">
      <c r="A5782" s="179"/>
    </row>
    <row r="5783" spans="1:1" s="180" customFormat="1" ht="12" hidden="1" customHeight="1">
      <c r="A5783" s="179"/>
    </row>
    <row r="5784" spans="1:1" s="180" customFormat="1" ht="12" hidden="1" customHeight="1">
      <c r="A5784" s="179"/>
    </row>
    <row r="5785" spans="1:1" s="180" customFormat="1" ht="12" hidden="1" customHeight="1">
      <c r="A5785" s="179"/>
    </row>
    <row r="5786" spans="1:1" s="180" customFormat="1" ht="12" hidden="1" customHeight="1">
      <c r="A5786" s="179"/>
    </row>
    <row r="5787" spans="1:1" s="180" customFormat="1" ht="12" hidden="1" customHeight="1">
      <c r="A5787" s="179"/>
    </row>
    <row r="5788" spans="1:1" s="180" customFormat="1" ht="12" hidden="1" customHeight="1">
      <c r="A5788" s="179"/>
    </row>
    <row r="5789" spans="1:1" s="180" customFormat="1" ht="12" hidden="1" customHeight="1">
      <c r="A5789" s="179"/>
    </row>
    <row r="5790" spans="1:1" s="180" customFormat="1" ht="12" hidden="1" customHeight="1">
      <c r="A5790" s="179"/>
    </row>
    <row r="5791" spans="1:1" s="180" customFormat="1" ht="12" hidden="1" customHeight="1">
      <c r="A5791" s="179"/>
    </row>
    <row r="5792" spans="1:1" s="180" customFormat="1" ht="12" hidden="1" customHeight="1">
      <c r="A5792" s="179"/>
    </row>
    <row r="5793" spans="1:1" s="180" customFormat="1" ht="12" hidden="1" customHeight="1">
      <c r="A5793" s="179"/>
    </row>
    <row r="5794" spans="1:1" s="180" customFormat="1" ht="12" hidden="1" customHeight="1">
      <c r="A5794" s="179"/>
    </row>
    <row r="5795" spans="1:1" s="180" customFormat="1" ht="12" hidden="1" customHeight="1">
      <c r="A5795" s="179"/>
    </row>
    <row r="5796" spans="1:1" s="180" customFormat="1" ht="12" hidden="1" customHeight="1">
      <c r="A5796" s="179"/>
    </row>
    <row r="5797" spans="1:1" s="180" customFormat="1" ht="12" hidden="1" customHeight="1">
      <c r="A5797" s="179"/>
    </row>
    <row r="5798" spans="1:1" s="180" customFormat="1" ht="12" hidden="1" customHeight="1">
      <c r="A5798" s="179"/>
    </row>
    <row r="5799" spans="1:1" s="180" customFormat="1" ht="12" hidden="1" customHeight="1">
      <c r="A5799" s="179"/>
    </row>
    <row r="5800" spans="1:1" s="180" customFormat="1" ht="12" hidden="1" customHeight="1">
      <c r="A5800" s="179"/>
    </row>
    <row r="5801" spans="1:1" s="180" customFormat="1" ht="12" hidden="1" customHeight="1">
      <c r="A5801" s="179"/>
    </row>
    <row r="5802" spans="1:1" s="180" customFormat="1" ht="12" hidden="1" customHeight="1">
      <c r="A5802" s="179"/>
    </row>
    <row r="5803" spans="1:1" s="180" customFormat="1" ht="12" hidden="1" customHeight="1">
      <c r="A5803" s="179"/>
    </row>
    <row r="5804" spans="1:1" s="180" customFormat="1" ht="12" hidden="1" customHeight="1">
      <c r="A5804" s="179"/>
    </row>
    <row r="5805" spans="1:1" s="180" customFormat="1" ht="12" hidden="1" customHeight="1">
      <c r="A5805" s="179"/>
    </row>
    <row r="5806" spans="1:1" s="180" customFormat="1" ht="12" hidden="1" customHeight="1">
      <c r="A5806" s="179"/>
    </row>
    <row r="5807" spans="1:1" s="180" customFormat="1" ht="12" hidden="1" customHeight="1">
      <c r="A5807" s="179"/>
    </row>
    <row r="5808" spans="1:1" s="180" customFormat="1" ht="12" hidden="1" customHeight="1">
      <c r="A5808" s="179"/>
    </row>
    <row r="5809" spans="1:1" s="180" customFormat="1" ht="12" hidden="1" customHeight="1">
      <c r="A5809" s="179"/>
    </row>
    <row r="5810" spans="1:1" s="180" customFormat="1" ht="12" hidden="1" customHeight="1">
      <c r="A5810" s="179"/>
    </row>
    <row r="5811" spans="1:1" s="180" customFormat="1" ht="12" hidden="1" customHeight="1">
      <c r="A5811" s="179"/>
    </row>
    <row r="5812" spans="1:1" s="180" customFormat="1" ht="12" hidden="1" customHeight="1">
      <c r="A5812" s="179"/>
    </row>
    <row r="5813" spans="1:1" s="180" customFormat="1" ht="12" hidden="1" customHeight="1">
      <c r="A5813" s="179"/>
    </row>
    <row r="5814" spans="1:1" s="180" customFormat="1" ht="12" hidden="1" customHeight="1">
      <c r="A5814" s="179"/>
    </row>
    <row r="5815" spans="1:1" s="180" customFormat="1" ht="12" hidden="1" customHeight="1">
      <c r="A5815" s="179"/>
    </row>
    <row r="5816" spans="1:1" s="180" customFormat="1" ht="12" hidden="1" customHeight="1">
      <c r="A5816" s="179"/>
    </row>
    <row r="5817" spans="1:1" s="180" customFormat="1" ht="12" hidden="1" customHeight="1">
      <c r="A5817" s="179"/>
    </row>
    <row r="5818" spans="1:1" s="180" customFormat="1" ht="12" hidden="1" customHeight="1">
      <c r="A5818" s="179"/>
    </row>
    <row r="5819" spans="1:1" s="180" customFormat="1" ht="12" hidden="1" customHeight="1">
      <c r="A5819" s="179"/>
    </row>
    <row r="5820" spans="1:1" s="180" customFormat="1" ht="12" hidden="1" customHeight="1">
      <c r="A5820" s="179"/>
    </row>
    <row r="5821" spans="1:1" s="180" customFormat="1" ht="12" hidden="1" customHeight="1">
      <c r="A5821" s="179"/>
    </row>
    <row r="5822" spans="1:1" s="180" customFormat="1" ht="12" hidden="1" customHeight="1">
      <c r="A5822" s="179"/>
    </row>
    <row r="5823" spans="1:1" s="180" customFormat="1" ht="12" hidden="1" customHeight="1">
      <c r="A5823" s="179"/>
    </row>
    <row r="5824" spans="1:1" s="180" customFormat="1" ht="12" hidden="1" customHeight="1">
      <c r="A5824" s="179"/>
    </row>
    <row r="5825" spans="1:1" s="180" customFormat="1" ht="12" hidden="1" customHeight="1">
      <c r="A5825" s="179"/>
    </row>
    <row r="5826" spans="1:1" s="180" customFormat="1" ht="12" hidden="1" customHeight="1">
      <c r="A5826" s="179"/>
    </row>
    <row r="5827" spans="1:1" s="180" customFormat="1" ht="12" hidden="1" customHeight="1">
      <c r="A5827" s="179"/>
    </row>
    <row r="5828" spans="1:1" s="180" customFormat="1" ht="12" hidden="1" customHeight="1">
      <c r="A5828" s="179"/>
    </row>
    <row r="5829" spans="1:1" s="180" customFormat="1" ht="12" hidden="1" customHeight="1">
      <c r="A5829" s="179"/>
    </row>
    <row r="5830" spans="1:1" s="180" customFormat="1" ht="12" hidden="1" customHeight="1">
      <c r="A5830" s="179"/>
    </row>
    <row r="5831" spans="1:1" s="180" customFormat="1" ht="12" hidden="1" customHeight="1">
      <c r="A5831" s="179"/>
    </row>
    <row r="5832" spans="1:1" s="180" customFormat="1" ht="12" hidden="1" customHeight="1">
      <c r="A5832" s="179"/>
    </row>
    <row r="5833" spans="1:1" s="180" customFormat="1" ht="12" hidden="1" customHeight="1">
      <c r="A5833" s="179"/>
    </row>
    <row r="5834" spans="1:1" s="180" customFormat="1" ht="12" hidden="1" customHeight="1">
      <c r="A5834" s="179"/>
    </row>
    <row r="5835" spans="1:1" s="180" customFormat="1" ht="12" hidden="1" customHeight="1">
      <c r="A5835" s="179"/>
    </row>
    <row r="5836" spans="1:1" s="180" customFormat="1" ht="12" hidden="1" customHeight="1">
      <c r="A5836" s="179"/>
    </row>
    <row r="5837" spans="1:1" s="180" customFormat="1" ht="12" hidden="1" customHeight="1">
      <c r="A5837" s="179"/>
    </row>
    <row r="5838" spans="1:1" s="180" customFormat="1" ht="12" hidden="1" customHeight="1">
      <c r="A5838" s="179"/>
    </row>
    <row r="5839" spans="1:1" s="180" customFormat="1" ht="12" hidden="1" customHeight="1">
      <c r="A5839" s="179"/>
    </row>
    <row r="5840" spans="1:1" s="180" customFormat="1" ht="12" hidden="1" customHeight="1">
      <c r="A5840" s="179"/>
    </row>
    <row r="5841" spans="1:1" s="180" customFormat="1" ht="12" hidden="1" customHeight="1">
      <c r="A5841" s="179"/>
    </row>
    <row r="5842" spans="1:1" s="180" customFormat="1" ht="12" hidden="1" customHeight="1">
      <c r="A5842" s="179"/>
    </row>
    <row r="5843" spans="1:1" s="180" customFormat="1" ht="12" hidden="1" customHeight="1">
      <c r="A5843" s="179"/>
    </row>
    <row r="5844" spans="1:1" s="180" customFormat="1" ht="12" hidden="1" customHeight="1">
      <c r="A5844" s="179"/>
    </row>
    <row r="5845" spans="1:1" s="180" customFormat="1" ht="12" hidden="1" customHeight="1">
      <c r="A5845" s="179"/>
    </row>
    <row r="5846" spans="1:1" s="180" customFormat="1" ht="12" hidden="1" customHeight="1">
      <c r="A5846" s="179"/>
    </row>
    <row r="5847" spans="1:1" s="180" customFormat="1" ht="12" hidden="1" customHeight="1">
      <c r="A5847" s="179"/>
    </row>
    <row r="5848" spans="1:1" s="180" customFormat="1" ht="12" hidden="1" customHeight="1">
      <c r="A5848" s="179"/>
    </row>
    <row r="5849" spans="1:1" s="180" customFormat="1" ht="12" hidden="1" customHeight="1">
      <c r="A5849" s="179"/>
    </row>
    <row r="5850" spans="1:1" s="180" customFormat="1" ht="12" hidden="1" customHeight="1">
      <c r="A5850" s="179"/>
    </row>
    <row r="5851" spans="1:1" s="180" customFormat="1" ht="12" hidden="1" customHeight="1">
      <c r="A5851" s="179"/>
    </row>
    <row r="5852" spans="1:1" s="180" customFormat="1" ht="12" hidden="1" customHeight="1">
      <c r="A5852" s="179"/>
    </row>
    <row r="5853" spans="1:1" s="180" customFormat="1" ht="12" hidden="1" customHeight="1">
      <c r="A5853" s="179"/>
    </row>
    <row r="5854" spans="1:1" s="180" customFormat="1" ht="12" hidden="1" customHeight="1">
      <c r="A5854" s="179"/>
    </row>
    <row r="5855" spans="1:1" s="180" customFormat="1" ht="12" hidden="1" customHeight="1">
      <c r="A5855" s="179"/>
    </row>
    <row r="5856" spans="1:1" s="180" customFormat="1" ht="12" hidden="1" customHeight="1">
      <c r="A5856" s="179"/>
    </row>
    <row r="5857" spans="1:1" s="180" customFormat="1" ht="12" hidden="1" customHeight="1">
      <c r="A5857" s="179"/>
    </row>
    <row r="5858" spans="1:1" s="180" customFormat="1" ht="12" hidden="1" customHeight="1">
      <c r="A5858" s="179"/>
    </row>
    <row r="5859" spans="1:1" s="180" customFormat="1" ht="12" hidden="1" customHeight="1">
      <c r="A5859" s="179"/>
    </row>
    <row r="5860" spans="1:1" s="180" customFormat="1" ht="12" hidden="1" customHeight="1">
      <c r="A5860" s="179"/>
    </row>
    <row r="5861" spans="1:1" s="180" customFormat="1" ht="12" hidden="1" customHeight="1">
      <c r="A5861" s="179"/>
    </row>
    <row r="5862" spans="1:1" s="180" customFormat="1" ht="12" hidden="1" customHeight="1">
      <c r="A5862" s="179"/>
    </row>
    <row r="5863" spans="1:1" s="180" customFormat="1" ht="12" hidden="1" customHeight="1">
      <c r="A5863" s="179"/>
    </row>
    <row r="5864" spans="1:1" s="180" customFormat="1" ht="12" hidden="1" customHeight="1">
      <c r="A5864" s="179"/>
    </row>
    <row r="5865" spans="1:1" s="180" customFormat="1" ht="12" hidden="1" customHeight="1">
      <c r="A5865" s="179"/>
    </row>
    <row r="5866" spans="1:1" s="180" customFormat="1" ht="12" hidden="1" customHeight="1">
      <c r="A5866" s="179"/>
    </row>
    <row r="5867" spans="1:1" s="180" customFormat="1" ht="12" hidden="1" customHeight="1">
      <c r="A5867" s="179"/>
    </row>
    <row r="5868" spans="1:1" s="180" customFormat="1" ht="12" hidden="1" customHeight="1">
      <c r="A5868" s="179"/>
    </row>
    <row r="5869" spans="1:1" s="180" customFormat="1" ht="12" hidden="1" customHeight="1">
      <c r="A5869" s="179"/>
    </row>
    <row r="5870" spans="1:1" s="180" customFormat="1" ht="12" hidden="1" customHeight="1">
      <c r="A5870" s="179"/>
    </row>
    <row r="5871" spans="1:1" s="180" customFormat="1" ht="12" hidden="1" customHeight="1">
      <c r="A5871" s="179"/>
    </row>
    <row r="5872" spans="1:1" s="180" customFormat="1" ht="12" hidden="1" customHeight="1">
      <c r="A5872" s="179"/>
    </row>
    <row r="5873" spans="1:1" s="180" customFormat="1" ht="12" hidden="1" customHeight="1">
      <c r="A5873" s="179"/>
    </row>
    <row r="5874" spans="1:1" s="180" customFormat="1" ht="12" hidden="1" customHeight="1">
      <c r="A5874" s="179"/>
    </row>
    <row r="5875" spans="1:1" s="180" customFormat="1" ht="12" hidden="1" customHeight="1">
      <c r="A5875" s="179"/>
    </row>
    <row r="5876" spans="1:1" s="180" customFormat="1" ht="12" hidden="1" customHeight="1">
      <c r="A5876" s="179"/>
    </row>
    <row r="5877" spans="1:1" s="180" customFormat="1" ht="12" hidden="1" customHeight="1">
      <c r="A5877" s="179"/>
    </row>
    <row r="5878" spans="1:1" s="180" customFormat="1" ht="12" hidden="1" customHeight="1">
      <c r="A5878" s="179"/>
    </row>
    <row r="5879" spans="1:1" s="180" customFormat="1" ht="12" hidden="1" customHeight="1">
      <c r="A5879" s="179"/>
    </row>
    <row r="5880" spans="1:1" s="180" customFormat="1" ht="12" hidden="1" customHeight="1">
      <c r="A5880" s="179"/>
    </row>
    <row r="5881" spans="1:1" s="180" customFormat="1" ht="12" hidden="1" customHeight="1">
      <c r="A5881" s="179"/>
    </row>
    <row r="5882" spans="1:1" s="180" customFormat="1" ht="12" hidden="1" customHeight="1">
      <c r="A5882" s="179"/>
    </row>
    <row r="5883" spans="1:1" s="180" customFormat="1" ht="12" hidden="1" customHeight="1">
      <c r="A5883" s="179"/>
    </row>
    <row r="5884" spans="1:1" s="180" customFormat="1" ht="12" hidden="1" customHeight="1">
      <c r="A5884" s="179"/>
    </row>
    <row r="5885" spans="1:1" s="180" customFormat="1" ht="12" hidden="1" customHeight="1">
      <c r="A5885" s="179"/>
    </row>
    <row r="5886" spans="1:1" s="180" customFormat="1" ht="12" hidden="1" customHeight="1">
      <c r="A5886" s="179"/>
    </row>
    <row r="5887" spans="1:1" s="180" customFormat="1" ht="12" hidden="1" customHeight="1">
      <c r="A5887" s="179"/>
    </row>
    <row r="5888" spans="1:1" s="180" customFormat="1" ht="12" hidden="1" customHeight="1">
      <c r="A5888" s="179"/>
    </row>
    <row r="5889" spans="1:1" s="180" customFormat="1" ht="12" hidden="1" customHeight="1">
      <c r="A5889" s="179"/>
    </row>
    <row r="5890" spans="1:1" s="180" customFormat="1" ht="12" hidden="1" customHeight="1">
      <c r="A5890" s="179"/>
    </row>
    <row r="5891" spans="1:1" s="180" customFormat="1" ht="12" hidden="1" customHeight="1">
      <c r="A5891" s="179"/>
    </row>
    <row r="5892" spans="1:1" s="180" customFormat="1" ht="12" hidden="1" customHeight="1">
      <c r="A5892" s="179"/>
    </row>
    <row r="5893" spans="1:1" s="180" customFormat="1" ht="12" hidden="1" customHeight="1">
      <c r="A5893" s="179"/>
    </row>
    <row r="5894" spans="1:1" s="180" customFormat="1" ht="12" hidden="1" customHeight="1">
      <c r="A5894" s="179"/>
    </row>
    <row r="5895" spans="1:1" s="180" customFormat="1" ht="12" hidden="1" customHeight="1">
      <c r="A5895" s="179"/>
    </row>
    <row r="5896" spans="1:1" s="180" customFormat="1" ht="12" hidden="1" customHeight="1">
      <c r="A5896" s="179"/>
    </row>
    <row r="5897" spans="1:1" s="180" customFormat="1" ht="12" hidden="1" customHeight="1">
      <c r="A5897" s="179"/>
    </row>
    <row r="5898" spans="1:1" s="180" customFormat="1" ht="12" hidden="1" customHeight="1">
      <c r="A5898" s="179"/>
    </row>
    <row r="5899" spans="1:1" s="180" customFormat="1" ht="12" hidden="1" customHeight="1">
      <c r="A5899" s="179"/>
    </row>
    <row r="5900" spans="1:1" s="180" customFormat="1" ht="12" hidden="1" customHeight="1">
      <c r="A5900" s="179"/>
    </row>
    <row r="5901" spans="1:1" s="180" customFormat="1" ht="12" hidden="1" customHeight="1">
      <c r="A5901" s="179"/>
    </row>
    <row r="5902" spans="1:1" s="180" customFormat="1" ht="12" hidden="1" customHeight="1">
      <c r="A5902" s="179"/>
    </row>
    <row r="5903" spans="1:1" s="180" customFormat="1" ht="12" hidden="1" customHeight="1">
      <c r="A5903" s="179"/>
    </row>
    <row r="5904" spans="1:1" s="180" customFormat="1" ht="12" hidden="1" customHeight="1">
      <c r="A5904" s="179"/>
    </row>
    <row r="5905" spans="1:1" s="180" customFormat="1" ht="12" hidden="1" customHeight="1">
      <c r="A5905" s="179"/>
    </row>
    <row r="5906" spans="1:1" s="180" customFormat="1" ht="12" hidden="1" customHeight="1">
      <c r="A5906" s="179"/>
    </row>
    <row r="5907" spans="1:1" s="180" customFormat="1" ht="12" hidden="1" customHeight="1">
      <c r="A5907" s="179"/>
    </row>
    <row r="5908" spans="1:1" s="180" customFormat="1" ht="12" hidden="1" customHeight="1">
      <c r="A5908" s="179"/>
    </row>
    <row r="5909" spans="1:1" s="180" customFormat="1" ht="12" hidden="1" customHeight="1">
      <c r="A5909" s="179"/>
    </row>
    <row r="5910" spans="1:1" s="180" customFormat="1" ht="12" hidden="1" customHeight="1">
      <c r="A5910" s="179"/>
    </row>
    <row r="5911" spans="1:1" s="180" customFormat="1" ht="12" hidden="1" customHeight="1">
      <c r="A5911" s="179"/>
    </row>
    <row r="5912" spans="1:1" s="180" customFormat="1" ht="12" hidden="1" customHeight="1">
      <c r="A5912" s="179"/>
    </row>
    <row r="5913" spans="1:1" s="180" customFormat="1" ht="12" hidden="1" customHeight="1">
      <c r="A5913" s="179"/>
    </row>
    <row r="5914" spans="1:1" s="180" customFormat="1" ht="12" hidden="1" customHeight="1">
      <c r="A5914" s="179"/>
    </row>
    <row r="5915" spans="1:1" s="180" customFormat="1" ht="12" hidden="1" customHeight="1">
      <c r="A5915" s="179"/>
    </row>
    <row r="5916" spans="1:1" s="180" customFormat="1" ht="12" hidden="1" customHeight="1">
      <c r="A5916" s="179"/>
    </row>
    <row r="5917" spans="1:1" s="180" customFormat="1" ht="12" hidden="1" customHeight="1">
      <c r="A5917" s="179"/>
    </row>
    <row r="5918" spans="1:1" s="180" customFormat="1" ht="12" hidden="1" customHeight="1">
      <c r="A5918" s="179"/>
    </row>
    <row r="5919" spans="1:1" s="180" customFormat="1" ht="12" hidden="1" customHeight="1">
      <c r="A5919" s="179"/>
    </row>
    <row r="5920" spans="1:1" s="180" customFormat="1" ht="12" hidden="1" customHeight="1">
      <c r="A5920" s="179"/>
    </row>
    <row r="5921" spans="1:1" s="180" customFormat="1" ht="12" hidden="1" customHeight="1">
      <c r="A5921" s="179"/>
    </row>
    <row r="5922" spans="1:1" s="180" customFormat="1" ht="12" hidden="1" customHeight="1">
      <c r="A5922" s="179"/>
    </row>
    <row r="5923" spans="1:1" s="180" customFormat="1" ht="12" hidden="1" customHeight="1">
      <c r="A5923" s="179"/>
    </row>
    <row r="5924" spans="1:1" s="180" customFormat="1" ht="12" hidden="1" customHeight="1">
      <c r="A5924" s="179"/>
    </row>
    <row r="5925" spans="1:1" s="180" customFormat="1" ht="12" hidden="1" customHeight="1">
      <c r="A5925" s="179"/>
    </row>
    <row r="5926" spans="1:1" s="180" customFormat="1" ht="12" hidden="1" customHeight="1">
      <c r="A5926" s="179"/>
    </row>
    <row r="5927" spans="1:1" s="180" customFormat="1" ht="12" hidden="1" customHeight="1">
      <c r="A5927" s="179"/>
    </row>
    <row r="5928" spans="1:1" s="180" customFormat="1" ht="12" hidden="1" customHeight="1">
      <c r="A5928" s="179"/>
    </row>
    <row r="5929" spans="1:1" s="180" customFormat="1" ht="12" hidden="1" customHeight="1">
      <c r="A5929" s="179"/>
    </row>
    <row r="5930" spans="1:1" s="180" customFormat="1" ht="12" hidden="1" customHeight="1">
      <c r="A5930" s="179"/>
    </row>
    <row r="5931" spans="1:1" s="180" customFormat="1" ht="12" hidden="1" customHeight="1">
      <c r="A5931" s="179"/>
    </row>
    <row r="5932" spans="1:1" s="180" customFormat="1" ht="12" hidden="1" customHeight="1">
      <c r="A5932" s="179"/>
    </row>
    <row r="5933" spans="1:1" s="180" customFormat="1" ht="12" hidden="1" customHeight="1">
      <c r="A5933" s="179"/>
    </row>
    <row r="5934" spans="1:1" s="180" customFormat="1" ht="12" hidden="1" customHeight="1">
      <c r="A5934" s="179"/>
    </row>
    <row r="5935" spans="1:1" s="180" customFormat="1" ht="12" hidden="1" customHeight="1">
      <c r="A5935" s="179"/>
    </row>
    <row r="5936" spans="1:1" s="180" customFormat="1" ht="12" hidden="1" customHeight="1">
      <c r="A5936" s="179"/>
    </row>
    <row r="5937" spans="1:1" s="180" customFormat="1" ht="12" hidden="1" customHeight="1">
      <c r="A5937" s="179"/>
    </row>
    <row r="5938" spans="1:1" s="180" customFormat="1" ht="12" hidden="1" customHeight="1">
      <c r="A5938" s="179"/>
    </row>
    <row r="5939" spans="1:1" s="180" customFormat="1" ht="12" hidden="1" customHeight="1">
      <c r="A5939" s="179"/>
    </row>
    <row r="5940" spans="1:1" s="180" customFormat="1" ht="12" hidden="1" customHeight="1">
      <c r="A5940" s="179"/>
    </row>
    <row r="5941" spans="1:1" s="180" customFormat="1" ht="12" hidden="1" customHeight="1">
      <c r="A5941" s="179"/>
    </row>
    <row r="5942" spans="1:1" s="180" customFormat="1" ht="12" hidden="1" customHeight="1">
      <c r="A5942" s="179"/>
    </row>
    <row r="5943" spans="1:1" s="180" customFormat="1" ht="12" hidden="1" customHeight="1">
      <c r="A5943" s="179"/>
    </row>
    <row r="5944" spans="1:1" s="180" customFormat="1" ht="12" hidden="1" customHeight="1">
      <c r="A5944" s="179"/>
    </row>
    <row r="5945" spans="1:1" s="180" customFormat="1" ht="12" hidden="1" customHeight="1">
      <c r="A5945" s="179"/>
    </row>
    <row r="5946" spans="1:1" s="180" customFormat="1" ht="12" hidden="1" customHeight="1">
      <c r="A5946" s="179"/>
    </row>
    <row r="5947" spans="1:1" s="180" customFormat="1" ht="12" hidden="1" customHeight="1">
      <c r="A5947" s="179"/>
    </row>
    <row r="5948" spans="1:1" s="180" customFormat="1" ht="12" hidden="1" customHeight="1">
      <c r="A5948" s="179"/>
    </row>
    <row r="5949" spans="1:1" s="180" customFormat="1" ht="12" hidden="1" customHeight="1">
      <c r="A5949" s="179"/>
    </row>
    <row r="5950" spans="1:1" s="180" customFormat="1" ht="12" hidden="1" customHeight="1">
      <c r="A5950" s="179"/>
    </row>
    <row r="5951" spans="1:1" s="180" customFormat="1" ht="12" hidden="1" customHeight="1">
      <c r="A5951" s="179"/>
    </row>
    <row r="5952" spans="1:1" s="180" customFormat="1" ht="12" hidden="1" customHeight="1">
      <c r="A5952" s="179"/>
    </row>
    <row r="5953" spans="1:1" s="180" customFormat="1" ht="12" hidden="1" customHeight="1">
      <c r="A5953" s="179"/>
    </row>
    <row r="5954" spans="1:1" s="180" customFormat="1" ht="12" hidden="1" customHeight="1">
      <c r="A5954" s="179"/>
    </row>
    <row r="5955" spans="1:1" s="180" customFormat="1" ht="12" hidden="1" customHeight="1">
      <c r="A5955" s="179"/>
    </row>
    <row r="5956" spans="1:1" s="180" customFormat="1" ht="12" hidden="1" customHeight="1">
      <c r="A5956" s="179"/>
    </row>
    <row r="5957" spans="1:1" s="180" customFormat="1" ht="12" hidden="1" customHeight="1">
      <c r="A5957" s="179"/>
    </row>
    <row r="5958" spans="1:1" s="180" customFormat="1" ht="12" hidden="1" customHeight="1">
      <c r="A5958" s="179"/>
    </row>
    <row r="5959" spans="1:1" s="180" customFormat="1" ht="12" hidden="1" customHeight="1">
      <c r="A5959" s="179"/>
    </row>
    <row r="5960" spans="1:1" s="180" customFormat="1" ht="12" hidden="1" customHeight="1">
      <c r="A5960" s="179"/>
    </row>
    <row r="5961" spans="1:1" s="180" customFormat="1" ht="12" hidden="1" customHeight="1">
      <c r="A5961" s="179"/>
    </row>
    <row r="5962" spans="1:1" s="180" customFormat="1" ht="12" hidden="1" customHeight="1">
      <c r="A5962" s="179"/>
    </row>
    <row r="5963" spans="1:1" s="180" customFormat="1" ht="12" hidden="1" customHeight="1">
      <c r="A5963" s="179"/>
    </row>
    <row r="5964" spans="1:1" s="180" customFormat="1" ht="12" hidden="1" customHeight="1">
      <c r="A5964" s="179"/>
    </row>
    <row r="5965" spans="1:1" s="180" customFormat="1" ht="12" hidden="1" customHeight="1">
      <c r="A5965" s="179"/>
    </row>
    <row r="5966" spans="1:1" s="180" customFormat="1" ht="12" hidden="1" customHeight="1">
      <c r="A5966" s="179"/>
    </row>
    <row r="5967" spans="1:1" s="180" customFormat="1" ht="12" hidden="1" customHeight="1">
      <c r="A5967" s="179"/>
    </row>
    <row r="5968" spans="1:1" s="180" customFormat="1" ht="12" hidden="1" customHeight="1">
      <c r="A5968" s="179"/>
    </row>
    <row r="5969" spans="1:1" s="180" customFormat="1" ht="12" hidden="1" customHeight="1">
      <c r="A5969" s="179"/>
    </row>
    <row r="5970" spans="1:1" s="180" customFormat="1" ht="12" hidden="1" customHeight="1">
      <c r="A5970" s="179"/>
    </row>
    <row r="5971" spans="1:1" s="180" customFormat="1" ht="12" hidden="1" customHeight="1">
      <c r="A5971" s="179"/>
    </row>
    <row r="5972" spans="1:1" s="180" customFormat="1" ht="12" hidden="1" customHeight="1">
      <c r="A5972" s="179"/>
    </row>
    <row r="5973" spans="1:1" s="180" customFormat="1" ht="12" hidden="1" customHeight="1">
      <c r="A5973" s="179"/>
    </row>
    <row r="5974" spans="1:1" s="180" customFormat="1" ht="12" hidden="1" customHeight="1">
      <c r="A5974" s="179"/>
    </row>
    <row r="5975" spans="1:1" s="180" customFormat="1" ht="12" hidden="1" customHeight="1">
      <c r="A5975" s="179"/>
    </row>
    <row r="5976" spans="1:1" s="180" customFormat="1" ht="12" hidden="1" customHeight="1">
      <c r="A5976" s="179"/>
    </row>
    <row r="5977" spans="1:1" s="180" customFormat="1" ht="12" hidden="1" customHeight="1">
      <c r="A5977" s="179"/>
    </row>
    <row r="5978" spans="1:1" s="180" customFormat="1" ht="12" hidden="1" customHeight="1">
      <c r="A5978" s="179"/>
    </row>
    <row r="5979" spans="1:1" s="180" customFormat="1" ht="12" hidden="1" customHeight="1">
      <c r="A5979" s="179"/>
    </row>
    <row r="5980" spans="1:1" s="180" customFormat="1" ht="12" hidden="1" customHeight="1">
      <c r="A5980" s="179"/>
    </row>
    <row r="5981" spans="1:1" s="180" customFormat="1" ht="12" hidden="1" customHeight="1">
      <c r="A5981" s="179"/>
    </row>
    <row r="5982" spans="1:1" s="180" customFormat="1" ht="12" hidden="1" customHeight="1">
      <c r="A5982" s="179"/>
    </row>
    <row r="5983" spans="1:1" s="180" customFormat="1" ht="12" hidden="1" customHeight="1">
      <c r="A5983" s="179"/>
    </row>
    <row r="5984" spans="1:1" s="180" customFormat="1" ht="12" hidden="1" customHeight="1">
      <c r="A5984" s="179"/>
    </row>
    <row r="5985" spans="1:1" s="180" customFormat="1" ht="12" hidden="1" customHeight="1">
      <c r="A5985" s="179"/>
    </row>
    <row r="5986" spans="1:1" s="180" customFormat="1" ht="12" hidden="1" customHeight="1">
      <c r="A5986" s="179"/>
    </row>
    <row r="5987" spans="1:1" s="180" customFormat="1" ht="12" hidden="1" customHeight="1">
      <c r="A5987" s="179"/>
    </row>
    <row r="5988" spans="1:1" s="180" customFormat="1" ht="12" hidden="1" customHeight="1">
      <c r="A5988" s="179"/>
    </row>
    <row r="5989" spans="1:1" s="180" customFormat="1" ht="12" hidden="1" customHeight="1">
      <c r="A5989" s="179"/>
    </row>
    <row r="5990" spans="1:1" s="180" customFormat="1" ht="12" hidden="1" customHeight="1">
      <c r="A5990" s="179"/>
    </row>
    <row r="5991" spans="1:1" s="180" customFormat="1" ht="12" hidden="1" customHeight="1">
      <c r="A5991" s="179"/>
    </row>
    <row r="5992" spans="1:1" s="180" customFormat="1" ht="12" hidden="1" customHeight="1">
      <c r="A5992" s="179"/>
    </row>
    <row r="5993" spans="1:1" s="180" customFormat="1" ht="12" hidden="1" customHeight="1">
      <c r="A5993" s="179"/>
    </row>
    <row r="5994" spans="1:1" s="180" customFormat="1" ht="12" hidden="1" customHeight="1">
      <c r="A5994" s="179"/>
    </row>
    <row r="5995" spans="1:1" s="180" customFormat="1" ht="12" hidden="1" customHeight="1">
      <c r="A5995" s="179"/>
    </row>
    <row r="5996" spans="1:1" s="180" customFormat="1" ht="12" hidden="1" customHeight="1">
      <c r="A5996" s="179"/>
    </row>
    <row r="5997" spans="1:1" s="180" customFormat="1" ht="12" hidden="1" customHeight="1">
      <c r="A5997" s="179"/>
    </row>
    <row r="5998" spans="1:1" s="180" customFormat="1" ht="12" hidden="1" customHeight="1">
      <c r="A5998" s="179"/>
    </row>
    <row r="5999" spans="1:1" s="180" customFormat="1" ht="12" hidden="1" customHeight="1">
      <c r="A5999" s="179"/>
    </row>
    <row r="6000" spans="1:1" s="180" customFormat="1" ht="12" hidden="1" customHeight="1">
      <c r="A6000" s="179"/>
    </row>
    <row r="6001" spans="1:1" s="180" customFormat="1" ht="12" hidden="1" customHeight="1">
      <c r="A6001" s="179"/>
    </row>
    <row r="6002" spans="1:1" s="180" customFormat="1" ht="12" hidden="1" customHeight="1">
      <c r="A6002" s="179"/>
    </row>
    <row r="6003" spans="1:1" s="180" customFormat="1" ht="12" hidden="1" customHeight="1">
      <c r="A6003" s="179"/>
    </row>
    <row r="6004" spans="1:1" s="180" customFormat="1" ht="12" hidden="1" customHeight="1">
      <c r="A6004" s="179"/>
    </row>
    <row r="6005" spans="1:1" s="180" customFormat="1" ht="12" hidden="1" customHeight="1">
      <c r="A6005" s="179"/>
    </row>
    <row r="6006" spans="1:1" s="180" customFormat="1" ht="12" hidden="1" customHeight="1">
      <c r="A6006" s="179"/>
    </row>
    <row r="6007" spans="1:1" s="180" customFormat="1" ht="12" hidden="1" customHeight="1">
      <c r="A6007" s="179"/>
    </row>
    <row r="6008" spans="1:1" s="180" customFormat="1" ht="12" hidden="1" customHeight="1">
      <c r="A6008" s="179"/>
    </row>
    <row r="6009" spans="1:1" s="180" customFormat="1" ht="12" hidden="1" customHeight="1">
      <c r="A6009" s="179"/>
    </row>
    <row r="6010" spans="1:1" s="180" customFormat="1" ht="12" hidden="1" customHeight="1">
      <c r="A6010" s="179"/>
    </row>
    <row r="6011" spans="1:1" s="180" customFormat="1" ht="12" hidden="1" customHeight="1">
      <c r="A6011" s="179"/>
    </row>
    <row r="6012" spans="1:1" s="180" customFormat="1" ht="12" hidden="1" customHeight="1">
      <c r="A6012" s="179"/>
    </row>
    <row r="6013" spans="1:1" s="180" customFormat="1" ht="12" hidden="1" customHeight="1">
      <c r="A6013" s="179"/>
    </row>
    <row r="6014" spans="1:1" s="180" customFormat="1" ht="12" hidden="1" customHeight="1">
      <c r="A6014" s="179"/>
    </row>
    <row r="6015" spans="1:1" s="180" customFormat="1" ht="12" hidden="1" customHeight="1">
      <c r="A6015" s="179"/>
    </row>
    <row r="6016" spans="1:1" s="180" customFormat="1" ht="12" hidden="1" customHeight="1">
      <c r="A6016" s="179"/>
    </row>
    <row r="6017" spans="1:1" s="180" customFormat="1" ht="12" hidden="1" customHeight="1">
      <c r="A6017" s="179"/>
    </row>
    <row r="6018" spans="1:1" s="180" customFormat="1" ht="12" hidden="1" customHeight="1">
      <c r="A6018" s="179"/>
    </row>
    <row r="6019" spans="1:1" s="180" customFormat="1" ht="12" hidden="1" customHeight="1">
      <c r="A6019" s="179"/>
    </row>
    <row r="6020" spans="1:1" s="180" customFormat="1" ht="12" hidden="1" customHeight="1">
      <c r="A6020" s="179"/>
    </row>
    <row r="6021" spans="1:1" s="180" customFormat="1" ht="12" hidden="1" customHeight="1">
      <c r="A6021" s="179"/>
    </row>
    <row r="6022" spans="1:1" s="180" customFormat="1" ht="12" hidden="1" customHeight="1">
      <c r="A6022" s="179"/>
    </row>
    <row r="6023" spans="1:1" s="180" customFormat="1" ht="12" hidden="1" customHeight="1">
      <c r="A6023" s="179"/>
    </row>
    <row r="6024" spans="1:1" s="180" customFormat="1" ht="12" hidden="1" customHeight="1">
      <c r="A6024" s="179"/>
    </row>
    <row r="6025" spans="1:1" s="180" customFormat="1" ht="12" hidden="1" customHeight="1">
      <c r="A6025" s="179"/>
    </row>
    <row r="6026" spans="1:1" s="180" customFormat="1" ht="12" hidden="1" customHeight="1">
      <c r="A6026" s="179"/>
    </row>
    <row r="6027" spans="1:1" s="180" customFormat="1" ht="12" hidden="1" customHeight="1">
      <c r="A6027" s="179"/>
    </row>
    <row r="6028" spans="1:1" s="180" customFormat="1" ht="12" hidden="1" customHeight="1">
      <c r="A6028" s="179"/>
    </row>
    <row r="6029" spans="1:1" s="180" customFormat="1" ht="12" hidden="1" customHeight="1">
      <c r="A6029" s="179"/>
    </row>
    <row r="6030" spans="1:1" s="180" customFormat="1" ht="12" hidden="1" customHeight="1">
      <c r="A6030" s="179"/>
    </row>
    <row r="6031" spans="1:1" s="180" customFormat="1" ht="12" hidden="1" customHeight="1">
      <c r="A6031" s="179"/>
    </row>
    <row r="6032" spans="1:1" s="180" customFormat="1" ht="12" hidden="1" customHeight="1">
      <c r="A6032" s="179"/>
    </row>
    <row r="6033" spans="1:1" s="180" customFormat="1" ht="12" hidden="1" customHeight="1">
      <c r="A6033" s="179"/>
    </row>
    <row r="6034" spans="1:1" s="180" customFormat="1" ht="12" hidden="1" customHeight="1">
      <c r="A6034" s="179"/>
    </row>
    <row r="6035" spans="1:1" s="180" customFormat="1" ht="12" hidden="1" customHeight="1">
      <c r="A6035" s="179"/>
    </row>
    <row r="6036" spans="1:1" s="180" customFormat="1" ht="12" hidden="1" customHeight="1">
      <c r="A6036" s="179"/>
    </row>
    <row r="6037" spans="1:1" s="180" customFormat="1" ht="12" hidden="1" customHeight="1">
      <c r="A6037" s="179"/>
    </row>
    <row r="6038" spans="1:1" s="180" customFormat="1" ht="12" hidden="1" customHeight="1">
      <c r="A6038" s="179"/>
    </row>
    <row r="6039" spans="1:1" s="180" customFormat="1" ht="12" hidden="1" customHeight="1">
      <c r="A6039" s="179"/>
    </row>
    <row r="6040" spans="1:1" s="180" customFormat="1" ht="12" hidden="1" customHeight="1">
      <c r="A6040" s="179"/>
    </row>
    <row r="6041" spans="1:1" s="180" customFormat="1" ht="12" hidden="1" customHeight="1">
      <c r="A6041" s="179"/>
    </row>
    <row r="6042" spans="1:1" s="180" customFormat="1" ht="12" hidden="1" customHeight="1">
      <c r="A6042" s="179"/>
    </row>
    <row r="6043" spans="1:1" s="180" customFormat="1" ht="12" hidden="1" customHeight="1">
      <c r="A6043" s="179"/>
    </row>
    <row r="6044" spans="1:1" s="180" customFormat="1" ht="12" hidden="1" customHeight="1">
      <c r="A6044" s="179"/>
    </row>
    <row r="6045" spans="1:1" s="180" customFormat="1" ht="12" hidden="1" customHeight="1">
      <c r="A6045" s="179"/>
    </row>
    <row r="6046" spans="1:1" s="180" customFormat="1" ht="12" hidden="1" customHeight="1">
      <c r="A6046" s="179"/>
    </row>
    <row r="6047" spans="1:1" s="180" customFormat="1" ht="12" hidden="1" customHeight="1">
      <c r="A6047" s="179"/>
    </row>
    <row r="6048" spans="1:1" s="180" customFormat="1" ht="12" hidden="1" customHeight="1">
      <c r="A6048" s="179"/>
    </row>
    <row r="6049" spans="1:1" s="180" customFormat="1" ht="12" hidden="1" customHeight="1">
      <c r="A6049" s="179"/>
    </row>
    <row r="6050" spans="1:1" s="180" customFormat="1" ht="12" hidden="1" customHeight="1">
      <c r="A6050" s="179"/>
    </row>
    <row r="6051" spans="1:1" s="180" customFormat="1" ht="12" hidden="1" customHeight="1">
      <c r="A6051" s="179"/>
    </row>
    <row r="6052" spans="1:1" s="180" customFormat="1" ht="12" hidden="1" customHeight="1">
      <c r="A6052" s="179"/>
    </row>
    <row r="6053" spans="1:1" s="180" customFormat="1" ht="12" hidden="1" customHeight="1">
      <c r="A6053" s="179"/>
    </row>
    <row r="6054" spans="1:1" s="180" customFormat="1" ht="12" hidden="1" customHeight="1">
      <c r="A6054" s="179"/>
    </row>
    <row r="6055" spans="1:1" s="180" customFormat="1" ht="12" hidden="1" customHeight="1">
      <c r="A6055" s="179"/>
    </row>
    <row r="6056" spans="1:1" s="180" customFormat="1" ht="12" hidden="1" customHeight="1">
      <c r="A6056" s="179"/>
    </row>
    <row r="6057" spans="1:1" s="180" customFormat="1" ht="12" hidden="1" customHeight="1">
      <c r="A6057" s="179"/>
    </row>
    <row r="6058" spans="1:1" s="180" customFormat="1" ht="12" hidden="1" customHeight="1">
      <c r="A6058" s="179"/>
    </row>
    <row r="6059" spans="1:1" s="180" customFormat="1" ht="12" hidden="1" customHeight="1">
      <c r="A6059" s="179"/>
    </row>
    <row r="6060" spans="1:1" s="180" customFormat="1" ht="12" hidden="1" customHeight="1">
      <c r="A6060" s="179"/>
    </row>
    <row r="6061" spans="1:1" s="180" customFormat="1" ht="12" hidden="1" customHeight="1">
      <c r="A6061" s="179"/>
    </row>
    <row r="6062" spans="1:1" s="180" customFormat="1" ht="12" hidden="1" customHeight="1">
      <c r="A6062" s="179"/>
    </row>
    <row r="6063" spans="1:1" s="180" customFormat="1" ht="12" hidden="1" customHeight="1">
      <c r="A6063" s="179"/>
    </row>
    <row r="6064" spans="1:1" s="180" customFormat="1" ht="12" hidden="1" customHeight="1">
      <c r="A6064" s="179"/>
    </row>
    <row r="6065" spans="1:1" s="180" customFormat="1" ht="12" hidden="1" customHeight="1">
      <c r="A6065" s="179"/>
    </row>
    <row r="6066" spans="1:1" s="180" customFormat="1" ht="12" hidden="1" customHeight="1">
      <c r="A6066" s="179"/>
    </row>
    <row r="6067" spans="1:1" s="180" customFormat="1" ht="12" hidden="1" customHeight="1">
      <c r="A6067" s="179"/>
    </row>
    <row r="6068" spans="1:1" s="180" customFormat="1" ht="12" hidden="1" customHeight="1">
      <c r="A6068" s="179"/>
    </row>
    <row r="6069" spans="1:1" s="180" customFormat="1" ht="12" hidden="1" customHeight="1">
      <c r="A6069" s="179"/>
    </row>
    <row r="6070" spans="1:1" s="180" customFormat="1" ht="12" hidden="1" customHeight="1">
      <c r="A6070" s="179"/>
    </row>
    <row r="6071" spans="1:1" s="180" customFormat="1" ht="12" hidden="1" customHeight="1">
      <c r="A6071" s="179"/>
    </row>
    <row r="6072" spans="1:1" s="180" customFormat="1" ht="12" hidden="1" customHeight="1">
      <c r="A6072" s="179"/>
    </row>
    <row r="6073" spans="1:1" s="180" customFormat="1" ht="12" hidden="1" customHeight="1">
      <c r="A6073" s="179"/>
    </row>
    <row r="6074" spans="1:1" s="180" customFormat="1" ht="12" hidden="1" customHeight="1">
      <c r="A6074" s="179"/>
    </row>
    <row r="6075" spans="1:1" s="180" customFormat="1" ht="12" hidden="1" customHeight="1">
      <c r="A6075" s="179"/>
    </row>
    <row r="6076" spans="1:1" s="180" customFormat="1" ht="12" hidden="1" customHeight="1">
      <c r="A6076" s="179"/>
    </row>
    <row r="6077" spans="1:1" s="180" customFormat="1" ht="12" hidden="1" customHeight="1">
      <c r="A6077" s="179"/>
    </row>
    <row r="6078" spans="1:1" s="180" customFormat="1" ht="12" hidden="1" customHeight="1">
      <c r="A6078" s="179"/>
    </row>
    <row r="6079" spans="1:1" s="180" customFormat="1" ht="12" hidden="1" customHeight="1">
      <c r="A6079" s="179"/>
    </row>
    <row r="6080" spans="1:1" s="180" customFormat="1" ht="12" hidden="1" customHeight="1">
      <c r="A6080" s="179"/>
    </row>
    <row r="6081" spans="1:1" s="180" customFormat="1" ht="12" hidden="1" customHeight="1">
      <c r="A6081" s="179"/>
    </row>
    <row r="6082" spans="1:1" s="180" customFormat="1" ht="12" hidden="1" customHeight="1">
      <c r="A6082" s="179"/>
    </row>
    <row r="6083" spans="1:1" s="180" customFormat="1" ht="12" hidden="1" customHeight="1">
      <c r="A6083" s="179"/>
    </row>
    <row r="6084" spans="1:1" s="180" customFormat="1" ht="12" hidden="1" customHeight="1">
      <c r="A6084" s="179"/>
    </row>
    <row r="6085" spans="1:1" s="180" customFormat="1" ht="12" hidden="1" customHeight="1">
      <c r="A6085" s="179"/>
    </row>
    <row r="6086" spans="1:1" s="180" customFormat="1" ht="12" hidden="1" customHeight="1">
      <c r="A6086" s="179"/>
    </row>
    <row r="6087" spans="1:1" s="180" customFormat="1" ht="12" hidden="1" customHeight="1">
      <c r="A6087" s="179"/>
    </row>
    <row r="6088" spans="1:1" s="180" customFormat="1" ht="12" hidden="1" customHeight="1">
      <c r="A6088" s="179"/>
    </row>
    <row r="6089" spans="1:1" s="180" customFormat="1" ht="12" hidden="1" customHeight="1">
      <c r="A6089" s="179"/>
    </row>
    <row r="6090" spans="1:1" s="180" customFormat="1" ht="12" hidden="1" customHeight="1">
      <c r="A6090" s="179"/>
    </row>
    <row r="6091" spans="1:1" s="180" customFormat="1" ht="12" hidden="1" customHeight="1">
      <c r="A6091" s="179"/>
    </row>
    <row r="6092" spans="1:1" s="180" customFormat="1" ht="12" hidden="1" customHeight="1">
      <c r="A6092" s="179"/>
    </row>
    <row r="6093" spans="1:1" s="180" customFormat="1" ht="12" hidden="1" customHeight="1">
      <c r="A6093" s="179"/>
    </row>
    <row r="6094" spans="1:1" s="180" customFormat="1" ht="12" hidden="1" customHeight="1">
      <c r="A6094" s="179"/>
    </row>
    <row r="6095" spans="1:1" s="180" customFormat="1" ht="12" hidden="1" customHeight="1">
      <c r="A6095" s="179"/>
    </row>
    <row r="6096" spans="1:1" s="180" customFormat="1" ht="12" hidden="1" customHeight="1">
      <c r="A6096" s="179"/>
    </row>
    <row r="6097" spans="1:1" s="180" customFormat="1" ht="12" hidden="1" customHeight="1">
      <c r="A6097" s="179"/>
    </row>
    <row r="6098" spans="1:1" s="180" customFormat="1" ht="12" hidden="1" customHeight="1">
      <c r="A6098" s="179"/>
    </row>
    <row r="6099" spans="1:1" s="180" customFormat="1" ht="12" hidden="1" customHeight="1">
      <c r="A6099" s="179"/>
    </row>
    <row r="6100" spans="1:1" s="180" customFormat="1" ht="12" hidden="1" customHeight="1">
      <c r="A6100" s="179"/>
    </row>
    <row r="6101" spans="1:1" s="180" customFormat="1" ht="12" hidden="1" customHeight="1">
      <c r="A6101" s="179"/>
    </row>
    <row r="6102" spans="1:1" s="180" customFormat="1" ht="12" hidden="1" customHeight="1">
      <c r="A6102" s="179"/>
    </row>
    <row r="6103" spans="1:1" s="180" customFormat="1" ht="12" hidden="1" customHeight="1">
      <c r="A6103" s="179"/>
    </row>
    <row r="6104" spans="1:1" s="180" customFormat="1" ht="12" hidden="1" customHeight="1">
      <c r="A6104" s="179"/>
    </row>
    <row r="6105" spans="1:1" s="180" customFormat="1" ht="12" hidden="1" customHeight="1">
      <c r="A6105" s="179"/>
    </row>
    <row r="6106" spans="1:1" s="180" customFormat="1" ht="12" hidden="1" customHeight="1">
      <c r="A6106" s="179"/>
    </row>
    <row r="6107" spans="1:1" s="180" customFormat="1" ht="12" hidden="1" customHeight="1">
      <c r="A6107" s="179"/>
    </row>
    <row r="6108" spans="1:1" s="180" customFormat="1" ht="12" hidden="1" customHeight="1">
      <c r="A6108" s="179"/>
    </row>
    <row r="6109" spans="1:1" s="180" customFormat="1" ht="12" hidden="1" customHeight="1">
      <c r="A6109" s="179"/>
    </row>
    <row r="6110" spans="1:1" s="180" customFormat="1" ht="12" hidden="1" customHeight="1">
      <c r="A6110" s="179"/>
    </row>
    <row r="6111" spans="1:1" s="180" customFormat="1" ht="12" hidden="1" customHeight="1">
      <c r="A6111" s="179"/>
    </row>
    <row r="6112" spans="1:1" s="180" customFormat="1" ht="12" hidden="1" customHeight="1">
      <c r="A6112" s="179"/>
    </row>
    <row r="6113" spans="1:1" s="180" customFormat="1" ht="12" hidden="1" customHeight="1">
      <c r="A6113" s="179"/>
    </row>
    <row r="6114" spans="1:1" s="180" customFormat="1" ht="12" hidden="1" customHeight="1">
      <c r="A6114" s="179"/>
    </row>
    <row r="6115" spans="1:1" s="180" customFormat="1" ht="12" hidden="1" customHeight="1">
      <c r="A6115" s="179"/>
    </row>
    <row r="6116" spans="1:1" s="180" customFormat="1" ht="12" hidden="1" customHeight="1">
      <c r="A6116" s="179"/>
    </row>
    <row r="6117" spans="1:1" s="180" customFormat="1" ht="12" hidden="1" customHeight="1">
      <c r="A6117" s="179"/>
    </row>
    <row r="6118" spans="1:1" s="180" customFormat="1" ht="12" hidden="1" customHeight="1">
      <c r="A6118" s="179"/>
    </row>
    <row r="6119" spans="1:1" s="180" customFormat="1" ht="12" hidden="1" customHeight="1">
      <c r="A6119" s="179"/>
    </row>
    <row r="6120" spans="1:1" s="180" customFormat="1" ht="12" hidden="1" customHeight="1">
      <c r="A6120" s="179"/>
    </row>
    <row r="6121" spans="1:1" s="180" customFormat="1" ht="12" hidden="1" customHeight="1">
      <c r="A6121" s="179"/>
    </row>
    <row r="6122" spans="1:1" s="180" customFormat="1" ht="12" hidden="1" customHeight="1">
      <c r="A6122" s="179"/>
    </row>
    <row r="6123" spans="1:1" s="180" customFormat="1" ht="12" hidden="1" customHeight="1">
      <c r="A6123" s="179"/>
    </row>
    <row r="6124" spans="1:1" s="180" customFormat="1" ht="12" hidden="1" customHeight="1">
      <c r="A6124" s="179"/>
    </row>
    <row r="6125" spans="1:1" s="180" customFormat="1" ht="12" hidden="1" customHeight="1">
      <c r="A6125" s="179"/>
    </row>
    <row r="6126" spans="1:1" s="180" customFormat="1" ht="12" hidden="1" customHeight="1">
      <c r="A6126" s="179"/>
    </row>
    <row r="6127" spans="1:1" s="180" customFormat="1" ht="12" hidden="1" customHeight="1">
      <c r="A6127" s="179"/>
    </row>
    <row r="6128" spans="1:1" s="180" customFormat="1" ht="12" hidden="1" customHeight="1">
      <c r="A6128" s="179"/>
    </row>
    <row r="6129" spans="1:1" s="180" customFormat="1" ht="12" hidden="1" customHeight="1">
      <c r="A6129" s="179"/>
    </row>
    <row r="6130" spans="1:1" s="180" customFormat="1" ht="12" hidden="1" customHeight="1">
      <c r="A6130" s="179"/>
    </row>
    <row r="6131" spans="1:1" s="180" customFormat="1" ht="12" hidden="1" customHeight="1">
      <c r="A6131" s="179"/>
    </row>
    <row r="6132" spans="1:1" s="180" customFormat="1" ht="12" hidden="1" customHeight="1">
      <c r="A6132" s="179"/>
    </row>
    <row r="6133" spans="1:1" s="180" customFormat="1" ht="12" hidden="1" customHeight="1">
      <c r="A6133" s="179"/>
    </row>
    <row r="6134" spans="1:1" s="180" customFormat="1" ht="12" hidden="1" customHeight="1">
      <c r="A6134" s="179"/>
    </row>
    <row r="6135" spans="1:1" s="180" customFormat="1" ht="12" hidden="1" customHeight="1">
      <c r="A6135" s="179"/>
    </row>
    <row r="6136" spans="1:1" s="180" customFormat="1" ht="12" hidden="1" customHeight="1">
      <c r="A6136" s="179"/>
    </row>
    <row r="6137" spans="1:1" s="180" customFormat="1" ht="12" hidden="1" customHeight="1">
      <c r="A6137" s="179"/>
    </row>
    <row r="6138" spans="1:1" s="180" customFormat="1" ht="12" hidden="1" customHeight="1">
      <c r="A6138" s="179"/>
    </row>
    <row r="6139" spans="1:1" s="180" customFormat="1" ht="12" hidden="1" customHeight="1">
      <c r="A6139" s="179"/>
    </row>
    <row r="6140" spans="1:1" s="180" customFormat="1" ht="12" hidden="1" customHeight="1">
      <c r="A6140" s="179"/>
    </row>
    <row r="6141" spans="1:1" s="180" customFormat="1" ht="12" hidden="1" customHeight="1">
      <c r="A6141" s="179"/>
    </row>
    <row r="6142" spans="1:1" s="180" customFormat="1" ht="12" hidden="1" customHeight="1">
      <c r="A6142" s="179"/>
    </row>
    <row r="6143" spans="1:1" s="180" customFormat="1" ht="12" hidden="1" customHeight="1">
      <c r="A6143" s="179"/>
    </row>
    <row r="6144" spans="1:1" s="180" customFormat="1" ht="12" hidden="1" customHeight="1">
      <c r="A6144" s="179"/>
    </row>
    <row r="6145" spans="1:1" s="180" customFormat="1" ht="12" hidden="1" customHeight="1">
      <c r="A6145" s="179"/>
    </row>
    <row r="6146" spans="1:1" s="180" customFormat="1" ht="12" hidden="1" customHeight="1">
      <c r="A6146" s="179"/>
    </row>
    <row r="6147" spans="1:1" s="180" customFormat="1" ht="12" hidden="1" customHeight="1">
      <c r="A6147" s="179"/>
    </row>
    <row r="6148" spans="1:1" s="180" customFormat="1" ht="12" hidden="1" customHeight="1">
      <c r="A6148" s="179"/>
    </row>
    <row r="6149" spans="1:1" s="180" customFormat="1" ht="12" hidden="1" customHeight="1">
      <c r="A6149" s="179"/>
    </row>
    <row r="6150" spans="1:1" s="180" customFormat="1" ht="12" hidden="1" customHeight="1">
      <c r="A6150" s="179"/>
    </row>
    <row r="6151" spans="1:1" s="180" customFormat="1" ht="12" hidden="1" customHeight="1">
      <c r="A6151" s="179"/>
    </row>
    <row r="6152" spans="1:1" s="180" customFormat="1" ht="12" hidden="1" customHeight="1">
      <c r="A6152" s="179"/>
    </row>
    <row r="6153" spans="1:1" s="180" customFormat="1" ht="12" hidden="1" customHeight="1">
      <c r="A6153" s="179"/>
    </row>
    <row r="6154" spans="1:1" s="180" customFormat="1" ht="12" hidden="1" customHeight="1">
      <c r="A6154" s="179"/>
    </row>
    <row r="6155" spans="1:1" s="180" customFormat="1" ht="12" hidden="1" customHeight="1">
      <c r="A6155" s="179"/>
    </row>
    <row r="6156" spans="1:1" s="180" customFormat="1" ht="12" hidden="1" customHeight="1">
      <c r="A6156" s="179"/>
    </row>
    <row r="6157" spans="1:1" s="180" customFormat="1" ht="12" hidden="1" customHeight="1">
      <c r="A6157" s="179"/>
    </row>
    <row r="6158" spans="1:1" s="180" customFormat="1" ht="12" hidden="1" customHeight="1">
      <c r="A6158" s="179"/>
    </row>
    <row r="6159" spans="1:1" s="180" customFormat="1" ht="12" hidden="1" customHeight="1">
      <c r="A6159" s="179"/>
    </row>
    <row r="6160" spans="1:1" s="180" customFormat="1" ht="12" hidden="1" customHeight="1">
      <c r="A6160" s="179"/>
    </row>
    <row r="6161" spans="1:1" s="180" customFormat="1" ht="12" hidden="1" customHeight="1">
      <c r="A6161" s="179"/>
    </row>
    <row r="6162" spans="1:1" s="180" customFormat="1" ht="12" hidden="1" customHeight="1">
      <c r="A6162" s="179"/>
    </row>
    <row r="6163" spans="1:1" s="180" customFormat="1" ht="12" hidden="1" customHeight="1">
      <c r="A6163" s="179"/>
    </row>
    <row r="6164" spans="1:1" s="180" customFormat="1" ht="12" hidden="1" customHeight="1">
      <c r="A6164" s="179"/>
    </row>
    <row r="6165" spans="1:1" s="180" customFormat="1" ht="12" hidden="1" customHeight="1">
      <c r="A6165" s="179"/>
    </row>
    <row r="6166" spans="1:1" s="180" customFormat="1" ht="12" hidden="1" customHeight="1">
      <c r="A6166" s="179"/>
    </row>
    <row r="6167" spans="1:1" s="180" customFormat="1" ht="12" hidden="1" customHeight="1">
      <c r="A6167" s="179"/>
    </row>
    <row r="6168" spans="1:1" s="180" customFormat="1" ht="12" hidden="1" customHeight="1">
      <c r="A6168" s="179"/>
    </row>
    <row r="6169" spans="1:1" s="180" customFormat="1" ht="12" hidden="1" customHeight="1">
      <c r="A6169" s="179"/>
    </row>
    <row r="6170" spans="1:1" s="180" customFormat="1" ht="12" hidden="1" customHeight="1">
      <c r="A6170" s="179"/>
    </row>
    <row r="6171" spans="1:1" s="180" customFormat="1" ht="12" hidden="1" customHeight="1">
      <c r="A6171" s="179"/>
    </row>
    <row r="6172" spans="1:1" s="180" customFormat="1" ht="12" hidden="1" customHeight="1">
      <c r="A6172" s="179"/>
    </row>
    <row r="6173" spans="1:1" s="180" customFormat="1" ht="12" hidden="1" customHeight="1">
      <c r="A6173" s="179"/>
    </row>
    <row r="6174" spans="1:1" s="180" customFormat="1" ht="12" hidden="1" customHeight="1">
      <c r="A6174" s="179"/>
    </row>
    <row r="6175" spans="1:1" s="180" customFormat="1" ht="12" hidden="1" customHeight="1">
      <c r="A6175" s="179"/>
    </row>
    <row r="6176" spans="1:1" s="180" customFormat="1" ht="12" hidden="1" customHeight="1">
      <c r="A6176" s="179"/>
    </row>
    <row r="6177" spans="1:1" s="180" customFormat="1" ht="12" hidden="1" customHeight="1">
      <c r="A6177" s="179"/>
    </row>
    <row r="6178" spans="1:1" s="180" customFormat="1" ht="12" hidden="1" customHeight="1">
      <c r="A6178" s="179"/>
    </row>
    <row r="6179" spans="1:1" s="180" customFormat="1" ht="12" hidden="1" customHeight="1">
      <c r="A6179" s="179"/>
    </row>
    <row r="6180" spans="1:1" s="180" customFormat="1" ht="12" hidden="1" customHeight="1">
      <c r="A6180" s="179"/>
    </row>
    <row r="6181" spans="1:1" s="180" customFormat="1" ht="12" hidden="1" customHeight="1">
      <c r="A6181" s="179"/>
    </row>
    <row r="6182" spans="1:1" s="180" customFormat="1" ht="12" hidden="1" customHeight="1">
      <c r="A6182" s="179"/>
    </row>
    <row r="6183" spans="1:1" s="180" customFormat="1" ht="12" hidden="1" customHeight="1">
      <c r="A6183" s="179"/>
    </row>
    <row r="6184" spans="1:1" s="180" customFormat="1" ht="12" hidden="1" customHeight="1">
      <c r="A6184" s="179"/>
    </row>
    <row r="6185" spans="1:1" s="180" customFormat="1" ht="12" hidden="1" customHeight="1">
      <c r="A6185" s="179"/>
    </row>
    <row r="6186" spans="1:1" s="180" customFormat="1" ht="12" hidden="1" customHeight="1">
      <c r="A6186" s="179"/>
    </row>
    <row r="6187" spans="1:1" s="180" customFormat="1" ht="12" hidden="1" customHeight="1">
      <c r="A6187" s="179"/>
    </row>
    <row r="6188" spans="1:1" s="180" customFormat="1" ht="12" hidden="1" customHeight="1">
      <c r="A6188" s="179"/>
    </row>
    <row r="6189" spans="1:1" s="180" customFormat="1" ht="12" hidden="1" customHeight="1">
      <c r="A6189" s="179"/>
    </row>
    <row r="6190" spans="1:1" s="180" customFormat="1" ht="12" hidden="1" customHeight="1">
      <c r="A6190" s="179"/>
    </row>
    <row r="6191" spans="1:1" s="180" customFormat="1" ht="12" hidden="1" customHeight="1">
      <c r="A6191" s="179"/>
    </row>
    <row r="6192" spans="1:1" s="180" customFormat="1" ht="12" hidden="1" customHeight="1">
      <c r="A6192" s="179"/>
    </row>
    <row r="6193" spans="1:1" s="180" customFormat="1" ht="12" hidden="1" customHeight="1">
      <c r="A6193" s="179"/>
    </row>
    <row r="6194" spans="1:1" s="180" customFormat="1" ht="12" hidden="1" customHeight="1">
      <c r="A6194" s="179"/>
    </row>
    <row r="6195" spans="1:1" s="180" customFormat="1" ht="12" hidden="1" customHeight="1">
      <c r="A6195" s="179"/>
    </row>
    <row r="6196" spans="1:1" s="180" customFormat="1" ht="12" hidden="1" customHeight="1">
      <c r="A6196" s="179"/>
    </row>
    <row r="6197" spans="1:1" s="180" customFormat="1" ht="12" hidden="1" customHeight="1">
      <c r="A6197" s="179"/>
    </row>
    <row r="6198" spans="1:1" s="180" customFormat="1" ht="12" hidden="1" customHeight="1">
      <c r="A6198" s="179"/>
    </row>
    <row r="6199" spans="1:1" s="180" customFormat="1" ht="12" hidden="1" customHeight="1">
      <c r="A6199" s="179"/>
    </row>
    <row r="6200" spans="1:1" s="180" customFormat="1" ht="12" hidden="1" customHeight="1">
      <c r="A6200" s="179"/>
    </row>
    <row r="6201" spans="1:1" s="180" customFormat="1" ht="12" hidden="1" customHeight="1">
      <c r="A6201" s="179"/>
    </row>
    <row r="6202" spans="1:1" s="180" customFormat="1" ht="12" hidden="1" customHeight="1">
      <c r="A6202" s="179"/>
    </row>
    <row r="6203" spans="1:1" s="180" customFormat="1" ht="12" hidden="1" customHeight="1">
      <c r="A6203" s="179"/>
    </row>
    <row r="6204" spans="1:1" s="180" customFormat="1" ht="12" hidden="1" customHeight="1">
      <c r="A6204" s="179"/>
    </row>
    <row r="6205" spans="1:1" s="180" customFormat="1" ht="12" hidden="1" customHeight="1">
      <c r="A6205" s="179"/>
    </row>
    <row r="6206" spans="1:1" s="180" customFormat="1" ht="12" hidden="1" customHeight="1">
      <c r="A6206" s="179"/>
    </row>
    <row r="6207" spans="1:1" s="180" customFormat="1" ht="12" hidden="1" customHeight="1">
      <c r="A6207" s="179"/>
    </row>
    <row r="6208" spans="1:1" s="180" customFormat="1" ht="12" hidden="1" customHeight="1">
      <c r="A6208" s="179"/>
    </row>
    <row r="6209" spans="1:1" s="180" customFormat="1" ht="12" hidden="1" customHeight="1">
      <c r="A6209" s="179"/>
    </row>
    <row r="6210" spans="1:1" s="180" customFormat="1" ht="12" hidden="1" customHeight="1">
      <c r="A6210" s="179"/>
    </row>
    <row r="6211" spans="1:1" s="180" customFormat="1" ht="12" hidden="1" customHeight="1">
      <c r="A6211" s="179"/>
    </row>
    <row r="6212" spans="1:1" s="180" customFormat="1" ht="12" hidden="1" customHeight="1">
      <c r="A6212" s="179"/>
    </row>
    <row r="6213" spans="1:1" s="180" customFormat="1" ht="12" hidden="1" customHeight="1">
      <c r="A6213" s="179"/>
    </row>
    <row r="6214" spans="1:1" s="180" customFormat="1" ht="12" hidden="1" customHeight="1">
      <c r="A6214" s="179"/>
    </row>
    <row r="6215" spans="1:1" s="180" customFormat="1" ht="12" hidden="1" customHeight="1">
      <c r="A6215" s="179"/>
    </row>
    <row r="6216" spans="1:1" s="180" customFormat="1" ht="12" hidden="1" customHeight="1">
      <c r="A6216" s="179"/>
    </row>
    <row r="6217" spans="1:1" s="180" customFormat="1" ht="12" hidden="1" customHeight="1">
      <c r="A6217" s="179"/>
    </row>
    <row r="6218" spans="1:1" s="180" customFormat="1" ht="12" hidden="1" customHeight="1">
      <c r="A6218" s="179"/>
    </row>
    <row r="6219" spans="1:1" s="180" customFormat="1" ht="12" hidden="1" customHeight="1">
      <c r="A6219" s="179"/>
    </row>
    <row r="6220" spans="1:1" s="180" customFormat="1" ht="12" hidden="1" customHeight="1">
      <c r="A6220" s="179"/>
    </row>
    <row r="6221" spans="1:1" s="180" customFormat="1" ht="12" hidden="1" customHeight="1">
      <c r="A6221" s="179"/>
    </row>
    <row r="6222" spans="1:1" s="180" customFormat="1" ht="12" hidden="1" customHeight="1">
      <c r="A6222" s="179"/>
    </row>
    <row r="6223" spans="1:1" s="180" customFormat="1" ht="12" hidden="1" customHeight="1">
      <c r="A6223" s="179"/>
    </row>
    <row r="6224" spans="1:1" s="180" customFormat="1" ht="12" hidden="1" customHeight="1">
      <c r="A6224" s="179"/>
    </row>
    <row r="6225" spans="1:1" s="180" customFormat="1" ht="12" hidden="1" customHeight="1">
      <c r="A6225" s="179"/>
    </row>
    <row r="6226" spans="1:1" s="180" customFormat="1" ht="12" hidden="1" customHeight="1">
      <c r="A6226" s="179"/>
    </row>
    <row r="6227" spans="1:1" s="180" customFormat="1" ht="12" hidden="1" customHeight="1">
      <c r="A6227" s="179"/>
    </row>
    <row r="6228" spans="1:1" s="180" customFormat="1" ht="12" hidden="1" customHeight="1">
      <c r="A6228" s="179"/>
    </row>
    <row r="6229" spans="1:1" s="180" customFormat="1" ht="12" hidden="1" customHeight="1">
      <c r="A6229" s="179"/>
    </row>
    <row r="6230" spans="1:1" s="180" customFormat="1" ht="12" hidden="1" customHeight="1">
      <c r="A6230" s="179"/>
    </row>
    <row r="6231" spans="1:1" s="180" customFormat="1" ht="12" hidden="1" customHeight="1">
      <c r="A6231" s="179"/>
    </row>
    <row r="6232" spans="1:1" s="180" customFormat="1" ht="12" hidden="1" customHeight="1">
      <c r="A6232" s="179"/>
    </row>
    <row r="6233" spans="1:1" s="180" customFormat="1" ht="12" hidden="1" customHeight="1">
      <c r="A6233" s="179"/>
    </row>
    <row r="6234" spans="1:1" s="180" customFormat="1" ht="12" hidden="1" customHeight="1">
      <c r="A6234" s="179"/>
    </row>
    <row r="6235" spans="1:1" s="180" customFormat="1" ht="12" hidden="1" customHeight="1">
      <c r="A6235" s="179"/>
    </row>
    <row r="6236" spans="1:1" s="180" customFormat="1" ht="12" hidden="1" customHeight="1">
      <c r="A6236" s="179"/>
    </row>
    <row r="6237" spans="1:1" s="180" customFormat="1" ht="12" hidden="1" customHeight="1">
      <c r="A6237" s="179"/>
    </row>
    <row r="6238" spans="1:1" s="180" customFormat="1" ht="12" hidden="1" customHeight="1">
      <c r="A6238" s="179"/>
    </row>
    <row r="6239" spans="1:1" s="180" customFormat="1" ht="12" hidden="1" customHeight="1">
      <c r="A6239" s="179"/>
    </row>
    <row r="6240" spans="1:1" s="180" customFormat="1" ht="12" hidden="1" customHeight="1">
      <c r="A6240" s="179"/>
    </row>
    <row r="6241" spans="1:1" s="180" customFormat="1" ht="12" hidden="1" customHeight="1">
      <c r="A6241" s="179"/>
    </row>
    <row r="6242" spans="1:1" s="180" customFormat="1" ht="12" hidden="1" customHeight="1">
      <c r="A6242" s="179"/>
    </row>
    <row r="6243" spans="1:1" s="180" customFormat="1" ht="12" hidden="1" customHeight="1">
      <c r="A6243" s="179"/>
    </row>
    <row r="6244" spans="1:1" s="180" customFormat="1" ht="12" hidden="1" customHeight="1">
      <c r="A6244" s="179"/>
    </row>
    <row r="6245" spans="1:1" s="180" customFormat="1" ht="12" hidden="1" customHeight="1">
      <c r="A6245" s="179"/>
    </row>
    <row r="6246" spans="1:1" s="180" customFormat="1" ht="12" hidden="1" customHeight="1">
      <c r="A6246" s="179"/>
    </row>
    <row r="6247" spans="1:1" s="180" customFormat="1" ht="12" hidden="1" customHeight="1">
      <c r="A6247" s="179"/>
    </row>
    <row r="6248" spans="1:1" s="180" customFormat="1" ht="12" hidden="1" customHeight="1">
      <c r="A6248" s="179"/>
    </row>
    <row r="6249" spans="1:1" s="180" customFormat="1" ht="12" hidden="1" customHeight="1">
      <c r="A6249" s="179"/>
    </row>
    <row r="6250" spans="1:1" s="180" customFormat="1" ht="12" hidden="1" customHeight="1">
      <c r="A6250" s="179"/>
    </row>
    <row r="6251" spans="1:1" s="180" customFormat="1" ht="12" hidden="1" customHeight="1">
      <c r="A6251" s="179"/>
    </row>
    <row r="6252" spans="1:1" s="180" customFormat="1" ht="12" hidden="1" customHeight="1">
      <c r="A6252" s="179"/>
    </row>
    <row r="6253" spans="1:1" s="180" customFormat="1" ht="12" hidden="1" customHeight="1">
      <c r="A6253" s="179"/>
    </row>
    <row r="6254" spans="1:1" s="180" customFormat="1" ht="12" hidden="1" customHeight="1">
      <c r="A6254" s="179"/>
    </row>
    <row r="6255" spans="1:1" s="180" customFormat="1" ht="12" hidden="1" customHeight="1">
      <c r="A6255" s="179"/>
    </row>
    <row r="6256" spans="1:1" s="180" customFormat="1" ht="12" hidden="1" customHeight="1">
      <c r="A6256" s="179"/>
    </row>
    <row r="6257" spans="1:1" s="180" customFormat="1" ht="12" hidden="1" customHeight="1">
      <c r="A6257" s="179"/>
    </row>
    <row r="6258" spans="1:1" s="180" customFormat="1" ht="12" hidden="1" customHeight="1">
      <c r="A6258" s="179"/>
    </row>
    <row r="6259" spans="1:1" s="180" customFormat="1" ht="12" hidden="1" customHeight="1">
      <c r="A6259" s="179"/>
    </row>
    <row r="6260" spans="1:1" s="180" customFormat="1" ht="12" hidden="1" customHeight="1">
      <c r="A6260" s="179"/>
    </row>
    <row r="6261" spans="1:1" s="180" customFormat="1" ht="12" hidden="1" customHeight="1">
      <c r="A6261" s="179"/>
    </row>
    <row r="6262" spans="1:1" s="180" customFormat="1" ht="12" hidden="1" customHeight="1">
      <c r="A6262" s="179"/>
    </row>
    <row r="6263" spans="1:1" s="180" customFormat="1" ht="12" hidden="1" customHeight="1">
      <c r="A6263" s="179"/>
    </row>
    <row r="6264" spans="1:1" s="180" customFormat="1" ht="12" hidden="1" customHeight="1">
      <c r="A6264" s="179"/>
    </row>
    <row r="6265" spans="1:1" s="180" customFormat="1" ht="12" hidden="1" customHeight="1">
      <c r="A6265" s="179"/>
    </row>
    <row r="6266" spans="1:1" s="180" customFormat="1" ht="12" hidden="1" customHeight="1">
      <c r="A6266" s="179"/>
    </row>
    <row r="6267" spans="1:1" s="180" customFormat="1" ht="12" hidden="1" customHeight="1">
      <c r="A6267" s="179"/>
    </row>
    <row r="6268" spans="1:1" s="180" customFormat="1" ht="12" hidden="1" customHeight="1">
      <c r="A6268" s="179"/>
    </row>
    <row r="6269" spans="1:1" s="180" customFormat="1" ht="12" hidden="1" customHeight="1">
      <c r="A6269" s="179"/>
    </row>
    <row r="6270" spans="1:1" s="180" customFormat="1" ht="12" hidden="1" customHeight="1">
      <c r="A6270" s="179"/>
    </row>
    <row r="6271" spans="1:1" s="180" customFormat="1" ht="12" hidden="1" customHeight="1">
      <c r="A6271" s="179"/>
    </row>
    <row r="6272" spans="1:1" s="180" customFormat="1" ht="12" hidden="1" customHeight="1">
      <c r="A6272" s="179"/>
    </row>
    <row r="6273" spans="1:1" s="180" customFormat="1" ht="12" hidden="1" customHeight="1">
      <c r="A6273" s="179"/>
    </row>
    <row r="6274" spans="1:1" s="180" customFormat="1" ht="12" hidden="1" customHeight="1">
      <c r="A6274" s="179"/>
    </row>
    <row r="6275" spans="1:1" s="180" customFormat="1" ht="12" hidden="1" customHeight="1">
      <c r="A6275" s="179"/>
    </row>
    <row r="6276" spans="1:1" s="180" customFormat="1" ht="12" hidden="1" customHeight="1">
      <c r="A6276" s="179"/>
    </row>
    <row r="6277" spans="1:1" s="180" customFormat="1" ht="12" hidden="1" customHeight="1">
      <c r="A6277" s="179"/>
    </row>
    <row r="6278" spans="1:1" s="180" customFormat="1" ht="12" hidden="1" customHeight="1">
      <c r="A6278" s="179"/>
    </row>
    <row r="6279" spans="1:1" s="180" customFormat="1" ht="12" hidden="1" customHeight="1">
      <c r="A6279" s="179"/>
    </row>
    <row r="6280" spans="1:1" s="180" customFormat="1" ht="12" hidden="1" customHeight="1">
      <c r="A6280" s="179"/>
    </row>
    <row r="6281" spans="1:1" s="180" customFormat="1" ht="12" hidden="1" customHeight="1">
      <c r="A6281" s="179"/>
    </row>
    <row r="6282" spans="1:1" s="180" customFormat="1" ht="12" hidden="1" customHeight="1">
      <c r="A6282" s="179"/>
    </row>
    <row r="6283" spans="1:1" s="180" customFormat="1" ht="12" hidden="1" customHeight="1">
      <c r="A6283" s="179"/>
    </row>
    <row r="6284" spans="1:1" s="180" customFormat="1" ht="12" hidden="1" customHeight="1">
      <c r="A6284" s="179"/>
    </row>
    <row r="6285" spans="1:1" s="180" customFormat="1" ht="12" hidden="1" customHeight="1">
      <c r="A6285" s="179"/>
    </row>
    <row r="6286" spans="1:1" s="180" customFormat="1" ht="12" hidden="1" customHeight="1">
      <c r="A6286" s="179"/>
    </row>
    <row r="6287" spans="1:1" s="180" customFormat="1" ht="12" hidden="1" customHeight="1">
      <c r="A6287" s="179"/>
    </row>
    <row r="6288" spans="1:1" s="180" customFormat="1" ht="12" hidden="1" customHeight="1">
      <c r="A6288" s="179"/>
    </row>
    <row r="6289" spans="1:1" s="180" customFormat="1" ht="12" hidden="1" customHeight="1">
      <c r="A6289" s="179"/>
    </row>
    <row r="6290" spans="1:1" s="180" customFormat="1" ht="12" hidden="1" customHeight="1">
      <c r="A6290" s="179"/>
    </row>
    <row r="6291" spans="1:1" s="180" customFormat="1" ht="12" hidden="1" customHeight="1">
      <c r="A6291" s="179"/>
    </row>
    <row r="6292" spans="1:1" s="180" customFormat="1" ht="12" hidden="1" customHeight="1">
      <c r="A6292" s="179"/>
    </row>
    <row r="6293" spans="1:1" s="180" customFormat="1" ht="12" hidden="1" customHeight="1">
      <c r="A6293" s="179"/>
    </row>
    <row r="6294" spans="1:1" s="180" customFormat="1" ht="12" hidden="1" customHeight="1">
      <c r="A6294" s="179"/>
    </row>
    <row r="6295" spans="1:1" s="180" customFormat="1" ht="12" hidden="1" customHeight="1">
      <c r="A6295" s="179"/>
    </row>
    <row r="6296" spans="1:1" s="180" customFormat="1" ht="12" hidden="1" customHeight="1">
      <c r="A6296" s="179"/>
    </row>
    <row r="6297" spans="1:1" s="180" customFormat="1" ht="12" hidden="1" customHeight="1">
      <c r="A6297" s="179"/>
    </row>
    <row r="6298" spans="1:1" s="180" customFormat="1" ht="12" hidden="1" customHeight="1">
      <c r="A6298" s="179"/>
    </row>
    <row r="6299" spans="1:1" s="180" customFormat="1" ht="12" hidden="1" customHeight="1">
      <c r="A6299" s="179"/>
    </row>
    <row r="6300" spans="1:1" s="180" customFormat="1" ht="12" hidden="1" customHeight="1">
      <c r="A6300" s="179"/>
    </row>
    <row r="6301" spans="1:1" s="180" customFormat="1" ht="12" hidden="1" customHeight="1">
      <c r="A6301" s="179"/>
    </row>
    <row r="6302" spans="1:1" s="180" customFormat="1" ht="12" hidden="1" customHeight="1">
      <c r="A6302" s="179"/>
    </row>
    <row r="6303" spans="1:1" s="180" customFormat="1" ht="12" hidden="1" customHeight="1">
      <c r="A6303" s="179"/>
    </row>
    <row r="6304" spans="1:1" s="180" customFormat="1" ht="12" hidden="1" customHeight="1">
      <c r="A6304" s="179"/>
    </row>
    <row r="6305" spans="1:1" s="180" customFormat="1" ht="12" hidden="1" customHeight="1">
      <c r="A6305" s="179"/>
    </row>
    <row r="6306" spans="1:1" s="180" customFormat="1" ht="12" hidden="1" customHeight="1">
      <c r="A6306" s="179"/>
    </row>
    <row r="6307" spans="1:1" s="180" customFormat="1" ht="12" hidden="1" customHeight="1">
      <c r="A6307" s="179"/>
    </row>
    <row r="6308" spans="1:1" s="180" customFormat="1" ht="12" hidden="1" customHeight="1">
      <c r="A6308" s="179"/>
    </row>
    <row r="6309" spans="1:1" s="180" customFormat="1" ht="12" hidden="1" customHeight="1">
      <c r="A6309" s="179"/>
    </row>
    <row r="6310" spans="1:1" s="180" customFormat="1" ht="12" hidden="1" customHeight="1">
      <c r="A6310" s="179"/>
    </row>
    <row r="6311" spans="1:1" s="180" customFormat="1" ht="12" hidden="1" customHeight="1">
      <c r="A6311" s="179"/>
    </row>
    <row r="6312" spans="1:1" s="180" customFormat="1" ht="12" hidden="1" customHeight="1">
      <c r="A6312" s="179"/>
    </row>
    <row r="6313" spans="1:1" s="180" customFormat="1" ht="12" hidden="1" customHeight="1">
      <c r="A6313" s="179"/>
    </row>
    <row r="6314" spans="1:1" s="180" customFormat="1" ht="12" hidden="1" customHeight="1">
      <c r="A6314" s="179"/>
    </row>
    <row r="6315" spans="1:1" s="180" customFormat="1" ht="12" hidden="1" customHeight="1">
      <c r="A6315" s="179"/>
    </row>
    <row r="6316" spans="1:1" s="180" customFormat="1" ht="12" hidden="1" customHeight="1">
      <c r="A6316" s="179"/>
    </row>
    <row r="6317" spans="1:1" s="180" customFormat="1" ht="12" hidden="1" customHeight="1">
      <c r="A6317" s="179"/>
    </row>
    <row r="6318" spans="1:1" s="180" customFormat="1" ht="12" hidden="1" customHeight="1">
      <c r="A6318" s="179"/>
    </row>
    <row r="6319" spans="1:1" s="180" customFormat="1" ht="12" hidden="1" customHeight="1">
      <c r="A6319" s="179"/>
    </row>
    <row r="6320" spans="1:1" s="180" customFormat="1" ht="12" hidden="1" customHeight="1">
      <c r="A6320" s="179"/>
    </row>
    <row r="6321" spans="1:1" s="180" customFormat="1" ht="12" hidden="1" customHeight="1">
      <c r="A6321" s="179"/>
    </row>
    <row r="6322" spans="1:1" s="180" customFormat="1" ht="12" hidden="1" customHeight="1">
      <c r="A6322" s="179"/>
    </row>
    <row r="6323" spans="1:1" s="180" customFormat="1" ht="12" hidden="1" customHeight="1">
      <c r="A6323" s="179"/>
    </row>
    <row r="6324" spans="1:1" s="180" customFormat="1" ht="12" hidden="1" customHeight="1">
      <c r="A6324" s="179"/>
    </row>
    <row r="6325" spans="1:1" s="180" customFormat="1" ht="12" hidden="1" customHeight="1">
      <c r="A6325" s="179"/>
    </row>
    <row r="6326" spans="1:1" s="180" customFormat="1" ht="12" hidden="1" customHeight="1">
      <c r="A6326" s="179"/>
    </row>
    <row r="6327" spans="1:1" s="180" customFormat="1" ht="12" hidden="1" customHeight="1">
      <c r="A6327" s="179"/>
    </row>
    <row r="6328" spans="1:1" s="180" customFormat="1" ht="12" hidden="1" customHeight="1">
      <c r="A6328" s="179"/>
    </row>
    <row r="6329" spans="1:1" s="180" customFormat="1" ht="12" hidden="1" customHeight="1">
      <c r="A6329" s="179"/>
    </row>
    <row r="6330" spans="1:1" s="180" customFormat="1" ht="12" hidden="1" customHeight="1">
      <c r="A6330" s="179"/>
    </row>
    <row r="6331" spans="1:1" s="180" customFormat="1" ht="12" hidden="1" customHeight="1">
      <c r="A6331" s="179"/>
    </row>
    <row r="6332" spans="1:1" s="180" customFormat="1" ht="12" hidden="1" customHeight="1">
      <c r="A6332" s="179"/>
    </row>
    <row r="6333" spans="1:1" s="180" customFormat="1" ht="12" hidden="1" customHeight="1">
      <c r="A6333" s="179"/>
    </row>
    <row r="6334" spans="1:1" s="180" customFormat="1" ht="12" hidden="1" customHeight="1">
      <c r="A6334" s="179"/>
    </row>
    <row r="6335" spans="1:1" s="180" customFormat="1" ht="12" hidden="1" customHeight="1">
      <c r="A6335" s="179"/>
    </row>
    <row r="6336" spans="1:1" s="180" customFormat="1" ht="12" hidden="1" customHeight="1">
      <c r="A6336" s="179"/>
    </row>
    <row r="6337" spans="1:1" s="180" customFormat="1" ht="12" hidden="1" customHeight="1">
      <c r="A6337" s="179"/>
    </row>
    <row r="6338" spans="1:1" s="180" customFormat="1" ht="12" hidden="1" customHeight="1">
      <c r="A6338" s="179"/>
    </row>
    <row r="6339" spans="1:1" s="180" customFormat="1" ht="12" hidden="1" customHeight="1">
      <c r="A6339" s="179"/>
    </row>
    <row r="6340" spans="1:1" s="180" customFormat="1" ht="12" hidden="1" customHeight="1">
      <c r="A6340" s="179"/>
    </row>
    <row r="6341" spans="1:1" s="180" customFormat="1" ht="12" hidden="1" customHeight="1">
      <c r="A6341" s="179"/>
    </row>
    <row r="6342" spans="1:1" s="180" customFormat="1" ht="12" hidden="1" customHeight="1">
      <c r="A6342" s="179"/>
    </row>
    <row r="6343" spans="1:1" s="180" customFormat="1" ht="12" hidden="1" customHeight="1">
      <c r="A6343" s="179"/>
    </row>
    <row r="6344" spans="1:1" s="180" customFormat="1" ht="12" hidden="1" customHeight="1">
      <c r="A6344" s="179"/>
    </row>
    <row r="6345" spans="1:1" s="180" customFormat="1" ht="12" hidden="1" customHeight="1">
      <c r="A6345" s="179"/>
    </row>
    <row r="6346" spans="1:1" s="180" customFormat="1" ht="12" hidden="1" customHeight="1">
      <c r="A6346" s="179"/>
    </row>
    <row r="6347" spans="1:1" s="180" customFormat="1" ht="12" hidden="1" customHeight="1">
      <c r="A6347" s="179"/>
    </row>
    <row r="6348" spans="1:1" s="180" customFormat="1" ht="12" hidden="1" customHeight="1">
      <c r="A6348" s="179"/>
    </row>
    <row r="6349" spans="1:1" s="180" customFormat="1" ht="12" hidden="1" customHeight="1">
      <c r="A6349" s="179"/>
    </row>
    <row r="6350" spans="1:1" s="180" customFormat="1" ht="12" hidden="1" customHeight="1">
      <c r="A6350" s="179"/>
    </row>
    <row r="6351" spans="1:1" s="180" customFormat="1" ht="12" hidden="1" customHeight="1">
      <c r="A6351" s="179"/>
    </row>
    <row r="6352" spans="1:1" s="180" customFormat="1" ht="12" hidden="1" customHeight="1">
      <c r="A6352" s="179"/>
    </row>
    <row r="6353" spans="1:1" s="180" customFormat="1" ht="12" hidden="1" customHeight="1">
      <c r="A6353" s="179"/>
    </row>
    <row r="6354" spans="1:1" s="180" customFormat="1" ht="12" hidden="1" customHeight="1">
      <c r="A6354" s="179"/>
    </row>
    <row r="6355" spans="1:1" s="180" customFormat="1" ht="12" hidden="1" customHeight="1">
      <c r="A6355" s="179"/>
    </row>
    <row r="6356" spans="1:1" s="180" customFormat="1" ht="12" hidden="1" customHeight="1">
      <c r="A6356" s="179"/>
    </row>
    <row r="6357" spans="1:1" s="180" customFormat="1" ht="12" hidden="1" customHeight="1">
      <c r="A6357" s="179"/>
    </row>
    <row r="6358" spans="1:1" s="180" customFormat="1" ht="12" hidden="1" customHeight="1">
      <c r="A6358" s="179"/>
    </row>
    <row r="6359" spans="1:1" s="180" customFormat="1" ht="12" hidden="1" customHeight="1">
      <c r="A6359" s="179"/>
    </row>
    <row r="6360" spans="1:1" s="180" customFormat="1" ht="12" hidden="1" customHeight="1">
      <c r="A6360" s="179"/>
    </row>
    <row r="6361" spans="1:1" s="180" customFormat="1" ht="12" hidden="1" customHeight="1">
      <c r="A6361" s="179"/>
    </row>
    <row r="6362" spans="1:1" s="180" customFormat="1" ht="12" hidden="1" customHeight="1">
      <c r="A6362" s="179"/>
    </row>
    <row r="6363" spans="1:1" s="180" customFormat="1" ht="12" hidden="1" customHeight="1">
      <c r="A6363" s="179"/>
    </row>
    <row r="6364" spans="1:1" s="180" customFormat="1" ht="12" hidden="1" customHeight="1">
      <c r="A6364" s="179"/>
    </row>
    <row r="6365" spans="1:1" s="180" customFormat="1" ht="12" hidden="1" customHeight="1">
      <c r="A6365" s="179"/>
    </row>
    <row r="6366" spans="1:1" s="180" customFormat="1" ht="12" hidden="1" customHeight="1">
      <c r="A6366" s="179"/>
    </row>
    <row r="6367" spans="1:1" s="180" customFormat="1" ht="12" hidden="1" customHeight="1">
      <c r="A6367" s="179"/>
    </row>
    <row r="6368" spans="1:1" s="180" customFormat="1" ht="12" hidden="1" customHeight="1">
      <c r="A6368" s="179"/>
    </row>
    <row r="6369" spans="1:1" s="180" customFormat="1" ht="12" hidden="1" customHeight="1">
      <c r="A6369" s="179"/>
    </row>
    <row r="6370" spans="1:1" s="180" customFormat="1" ht="12" hidden="1" customHeight="1">
      <c r="A6370" s="179"/>
    </row>
    <row r="6371" spans="1:1" s="180" customFormat="1" ht="12" hidden="1" customHeight="1">
      <c r="A6371" s="179"/>
    </row>
    <row r="6372" spans="1:1" s="180" customFormat="1" ht="12" hidden="1" customHeight="1">
      <c r="A6372" s="179"/>
    </row>
    <row r="6373" spans="1:1" s="180" customFormat="1" ht="12" hidden="1" customHeight="1">
      <c r="A6373" s="179"/>
    </row>
    <row r="6374" spans="1:1" s="180" customFormat="1" ht="12" hidden="1" customHeight="1">
      <c r="A6374" s="179"/>
    </row>
    <row r="6375" spans="1:1" s="180" customFormat="1" ht="12" hidden="1" customHeight="1">
      <c r="A6375" s="179"/>
    </row>
    <row r="6376" spans="1:1" s="180" customFormat="1" ht="12" hidden="1" customHeight="1">
      <c r="A6376" s="179"/>
    </row>
    <row r="6377" spans="1:1" s="180" customFormat="1" ht="12" hidden="1" customHeight="1">
      <c r="A6377" s="179"/>
    </row>
    <row r="6378" spans="1:1" s="180" customFormat="1" ht="12" hidden="1" customHeight="1">
      <c r="A6378" s="179"/>
    </row>
    <row r="6379" spans="1:1" s="180" customFormat="1" ht="12" hidden="1" customHeight="1">
      <c r="A6379" s="179"/>
    </row>
    <row r="6380" spans="1:1" s="180" customFormat="1" ht="12" hidden="1" customHeight="1">
      <c r="A6380" s="179"/>
    </row>
    <row r="6381" spans="1:1" s="180" customFormat="1" ht="12" hidden="1" customHeight="1">
      <c r="A6381" s="179"/>
    </row>
    <row r="6382" spans="1:1" s="180" customFormat="1" ht="12" hidden="1" customHeight="1">
      <c r="A6382" s="179"/>
    </row>
    <row r="6383" spans="1:1" s="180" customFormat="1" ht="12" hidden="1" customHeight="1">
      <c r="A6383" s="179"/>
    </row>
    <row r="6384" spans="1:1" s="180" customFormat="1" ht="12" hidden="1" customHeight="1">
      <c r="A6384" s="179"/>
    </row>
    <row r="6385" spans="1:1" s="180" customFormat="1" ht="12" hidden="1" customHeight="1">
      <c r="A6385" s="179"/>
    </row>
    <row r="6386" spans="1:1" s="180" customFormat="1" ht="12" hidden="1" customHeight="1">
      <c r="A6386" s="179"/>
    </row>
    <row r="6387" spans="1:1" s="180" customFormat="1" ht="12" hidden="1" customHeight="1">
      <c r="A6387" s="179"/>
    </row>
    <row r="6388" spans="1:1" s="180" customFormat="1" ht="12" hidden="1" customHeight="1">
      <c r="A6388" s="179"/>
    </row>
    <row r="6389" spans="1:1" s="180" customFormat="1" ht="12" hidden="1" customHeight="1">
      <c r="A6389" s="179"/>
    </row>
    <row r="6390" spans="1:1" s="180" customFormat="1" ht="12" hidden="1" customHeight="1">
      <c r="A6390" s="179"/>
    </row>
    <row r="6391" spans="1:1" s="180" customFormat="1" ht="12" hidden="1" customHeight="1">
      <c r="A6391" s="179"/>
    </row>
    <row r="6392" spans="1:1" s="180" customFormat="1" ht="12" hidden="1" customHeight="1">
      <c r="A6392" s="179"/>
    </row>
    <row r="6393" spans="1:1" s="180" customFormat="1" ht="12" hidden="1" customHeight="1">
      <c r="A6393" s="179"/>
    </row>
    <row r="6394" spans="1:1" s="180" customFormat="1" ht="12" hidden="1" customHeight="1">
      <c r="A6394" s="179"/>
    </row>
    <row r="6395" spans="1:1" s="180" customFormat="1" ht="12" hidden="1" customHeight="1">
      <c r="A6395" s="179"/>
    </row>
    <row r="6396" spans="1:1" s="180" customFormat="1" ht="12" hidden="1" customHeight="1">
      <c r="A6396" s="179"/>
    </row>
    <row r="6397" spans="1:1" s="180" customFormat="1" ht="12" hidden="1" customHeight="1">
      <c r="A6397" s="179"/>
    </row>
    <row r="6398" spans="1:1" s="180" customFormat="1" ht="12" hidden="1" customHeight="1">
      <c r="A6398" s="179"/>
    </row>
    <row r="6399" spans="1:1" s="180" customFormat="1" ht="12" hidden="1" customHeight="1">
      <c r="A6399" s="179"/>
    </row>
    <row r="6400" spans="1:1" s="180" customFormat="1" ht="12" hidden="1" customHeight="1">
      <c r="A6400" s="179"/>
    </row>
    <row r="6401" spans="1:1" s="180" customFormat="1" ht="12" hidden="1" customHeight="1">
      <c r="A6401" s="179"/>
    </row>
    <row r="6402" spans="1:1" s="180" customFormat="1" ht="12" hidden="1" customHeight="1">
      <c r="A6402" s="179"/>
    </row>
    <row r="6403" spans="1:1" s="180" customFormat="1" ht="12" hidden="1" customHeight="1">
      <c r="A6403" s="179"/>
    </row>
    <row r="6404" spans="1:1" s="180" customFormat="1" ht="12" hidden="1" customHeight="1">
      <c r="A6404" s="179"/>
    </row>
    <row r="6405" spans="1:1" s="180" customFormat="1" ht="12" hidden="1" customHeight="1">
      <c r="A6405" s="179"/>
    </row>
    <row r="6406" spans="1:1" s="180" customFormat="1" ht="12" hidden="1" customHeight="1">
      <c r="A6406" s="179"/>
    </row>
    <row r="6407" spans="1:1" s="180" customFormat="1" ht="12" hidden="1" customHeight="1">
      <c r="A6407" s="179"/>
    </row>
    <row r="6408" spans="1:1" s="180" customFormat="1" ht="12" hidden="1" customHeight="1">
      <c r="A6408" s="179"/>
    </row>
    <row r="6409" spans="1:1" s="180" customFormat="1" ht="12" hidden="1" customHeight="1">
      <c r="A6409" s="179"/>
    </row>
    <row r="6410" spans="1:1" s="180" customFormat="1" ht="12" hidden="1" customHeight="1">
      <c r="A6410" s="179"/>
    </row>
    <row r="6411" spans="1:1" s="180" customFormat="1" ht="12" hidden="1" customHeight="1">
      <c r="A6411" s="179"/>
    </row>
    <row r="6412" spans="1:1" s="180" customFormat="1" ht="12" hidden="1" customHeight="1">
      <c r="A6412" s="179"/>
    </row>
    <row r="6413" spans="1:1" s="180" customFormat="1" ht="12" hidden="1" customHeight="1">
      <c r="A6413" s="179"/>
    </row>
    <row r="6414" spans="1:1" s="180" customFormat="1" ht="12" hidden="1" customHeight="1">
      <c r="A6414" s="179"/>
    </row>
    <row r="6415" spans="1:1" s="180" customFormat="1" ht="12" hidden="1" customHeight="1">
      <c r="A6415" s="179"/>
    </row>
    <row r="6416" spans="1:1" s="180" customFormat="1" ht="12" hidden="1" customHeight="1">
      <c r="A6416" s="179"/>
    </row>
    <row r="6417" spans="1:1" s="180" customFormat="1" ht="12" hidden="1" customHeight="1">
      <c r="A6417" s="179"/>
    </row>
    <row r="6418" spans="1:1" s="180" customFormat="1" ht="12" hidden="1" customHeight="1">
      <c r="A6418" s="179"/>
    </row>
    <row r="6419" spans="1:1" s="180" customFormat="1" ht="12" hidden="1" customHeight="1">
      <c r="A6419" s="179"/>
    </row>
    <row r="6420" spans="1:1" s="180" customFormat="1" ht="12" hidden="1" customHeight="1">
      <c r="A6420" s="179"/>
    </row>
    <row r="6421" spans="1:1" s="180" customFormat="1" ht="12" hidden="1" customHeight="1">
      <c r="A6421" s="179"/>
    </row>
    <row r="6422" spans="1:1" s="180" customFormat="1" ht="12" hidden="1" customHeight="1">
      <c r="A6422" s="179"/>
    </row>
    <row r="6423" spans="1:1" s="180" customFormat="1" ht="12" hidden="1" customHeight="1">
      <c r="A6423" s="179"/>
    </row>
    <row r="6424" spans="1:1" s="180" customFormat="1" ht="12" hidden="1" customHeight="1">
      <c r="A6424" s="179"/>
    </row>
    <row r="6425" spans="1:1" s="180" customFormat="1" ht="12" hidden="1" customHeight="1">
      <c r="A6425" s="179"/>
    </row>
    <row r="6426" spans="1:1" s="180" customFormat="1" ht="12" hidden="1" customHeight="1">
      <c r="A6426" s="179"/>
    </row>
    <row r="6427" spans="1:1" s="180" customFormat="1" ht="12" hidden="1" customHeight="1">
      <c r="A6427" s="179"/>
    </row>
    <row r="6428" spans="1:1" s="180" customFormat="1" ht="12" hidden="1" customHeight="1">
      <c r="A6428" s="179"/>
    </row>
    <row r="6429" spans="1:1" s="180" customFormat="1" ht="12" hidden="1" customHeight="1">
      <c r="A6429" s="179"/>
    </row>
    <row r="6430" spans="1:1" s="180" customFormat="1" ht="12" hidden="1" customHeight="1">
      <c r="A6430" s="179"/>
    </row>
    <row r="6431" spans="1:1" s="180" customFormat="1" ht="12" hidden="1" customHeight="1">
      <c r="A6431" s="179"/>
    </row>
    <row r="6432" spans="1:1" s="180" customFormat="1" ht="12" hidden="1" customHeight="1">
      <c r="A6432" s="179"/>
    </row>
    <row r="6433" spans="1:1" s="180" customFormat="1" ht="12" hidden="1" customHeight="1">
      <c r="A6433" s="179"/>
    </row>
    <row r="6434" spans="1:1" s="180" customFormat="1" ht="12" hidden="1" customHeight="1">
      <c r="A6434" s="179"/>
    </row>
    <row r="6435" spans="1:1" s="180" customFormat="1" ht="12" hidden="1" customHeight="1">
      <c r="A6435" s="179"/>
    </row>
    <row r="6436" spans="1:1" s="180" customFormat="1" ht="12" hidden="1" customHeight="1">
      <c r="A6436" s="179"/>
    </row>
    <row r="6437" spans="1:1" s="180" customFormat="1" ht="12" hidden="1" customHeight="1">
      <c r="A6437" s="179"/>
    </row>
    <row r="6438" spans="1:1" s="180" customFormat="1" ht="12" hidden="1" customHeight="1">
      <c r="A6438" s="179"/>
    </row>
    <row r="6439" spans="1:1" s="180" customFormat="1" ht="12" hidden="1" customHeight="1">
      <c r="A6439" s="179"/>
    </row>
    <row r="6440" spans="1:1" s="180" customFormat="1" ht="12" hidden="1" customHeight="1">
      <c r="A6440" s="179"/>
    </row>
    <row r="6441" spans="1:1" s="180" customFormat="1" ht="12" hidden="1" customHeight="1">
      <c r="A6441" s="179"/>
    </row>
    <row r="6442" spans="1:1" s="180" customFormat="1" ht="12" hidden="1" customHeight="1">
      <c r="A6442" s="179"/>
    </row>
    <row r="6443" spans="1:1" s="180" customFormat="1" ht="12" hidden="1" customHeight="1">
      <c r="A6443" s="179"/>
    </row>
    <row r="6444" spans="1:1" s="180" customFormat="1" ht="12" hidden="1" customHeight="1">
      <c r="A6444" s="179"/>
    </row>
    <row r="6445" spans="1:1" s="180" customFormat="1" ht="12" hidden="1" customHeight="1">
      <c r="A6445" s="179"/>
    </row>
    <row r="6446" spans="1:1" s="180" customFormat="1" ht="12" hidden="1" customHeight="1">
      <c r="A6446" s="179"/>
    </row>
    <row r="6447" spans="1:1" s="180" customFormat="1" ht="12" hidden="1" customHeight="1">
      <c r="A6447" s="179"/>
    </row>
    <row r="6448" spans="1:1" s="180" customFormat="1" ht="12" hidden="1" customHeight="1">
      <c r="A6448" s="179"/>
    </row>
    <row r="6449" spans="1:1" s="180" customFormat="1" ht="12" hidden="1" customHeight="1">
      <c r="A6449" s="179"/>
    </row>
    <row r="6450" spans="1:1" s="180" customFormat="1" ht="12" hidden="1" customHeight="1">
      <c r="A6450" s="179"/>
    </row>
    <row r="6451" spans="1:1" s="180" customFormat="1" ht="12" hidden="1" customHeight="1">
      <c r="A6451" s="179"/>
    </row>
    <row r="6452" spans="1:1" s="180" customFormat="1" ht="12" hidden="1" customHeight="1">
      <c r="A6452" s="179"/>
    </row>
    <row r="6453" spans="1:1" s="180" customFormat="1" ht="12" hidden="1" customHeight="1">
      <c r="A6453" s="179"/>
    </row>
    <row r="6454" spans="1:1" s="180" customFormat="1" ht="12" hidden="1" customHeight="1">
      <c r="A6454" s="179"/>
    </row>
    <row r="6455" spans="1:1" s="180" customFormat="1" ht="12" hidden="1" customHeight="1">
      <c r="A6455" s="179"/>
    </row>
    <row r="6456" spans="1:1" s="180" customFormat="1" ht="12" hidden="1" customHeight="1">
      <c r="A6456" s="179"/>
    </row>
    <row r="6457" spans="1:1" s="180" customFormat="1" ht="12" hidden="1" customHeight="1">
      <c r="A6457" s="179"/>
    </row>
    <row r="6458" spans="1:1" s="180" customFormat="1" ht="12" hidden="1" customHeight="1">
      <c r="A6458" s="179"/>
    </row>
    <row r="6459" spans="1:1" s="180" customFormat="1" ht="12" hidden="1" customHeight="1">
      <c r="A6459" s="179"/>
    </row>
    <row r="6460" spans="1:1" s="180" customFormat="1" ht="12" hidden="1" customHeight="1">
      <c r="A6460" s="179"/>
    </row>
    <row r="6461" spans="1:1" s="180" customFormat="1" ht="12" hidden="1" customHeight="1">
      <c r="A6461" s="179"/>
    </row>
    <row r="6462" spans="1:1" s="180" customFormat="1" ht="12" hidden="1" customHeight="1">
      <c r="A6462" s="179"/>
    </row>
    <row r="6463" spans="1:1" s="180" customFormat="1" ht="12" hidden="1" customHeight="1">
      <c r="A6463" s="179"/>
    </row>
    <row r="6464" spans="1:1" s="180" customFormat="1" ht="12" hidden="1" customHeight="1">
      <c r="A6464" s="179"/>
    </row>
    <row r="6465" spans="1:1" s="180" customFormat="1" ht="12" hidden="1" customHeight="1">
      <c r="A6465" s="179"/>
    </row>
    <row r="6466" spans="1:1" s="180" customFormat="1" ht="12" hidden="1" customHeight="1">
      <c r="A6466" s="179"/>
    </row>
    <row r="6467" spans="1:1" s="180" customFormat="1" ht="12" hidden="1" customHeight="1">
      <c r="A6467" s="179"/>
    </row>
    <row r="6468" spans="1:1" s="180" customFormat="1" ht="12" hidden="1" customHeight="1">
      <c r="A6468" s="179"/>
    </row>
    <row r="6469" spans="1:1" s="180" customFormat="1" ht="12" hidden="1" customHeight="1">
      <c r="A6469" s="179"/>
    </row>
    <row r="6470" spans="1:1" s="180" customFormat="1" ht="12" hidden="1" customHeight="1">
      <c r="A6470" s="179"/>
    </row>
    <row r="6471" spans="1:1" s="180" customFormat="1" ht="12" hidden="1" customHeight="1">
      <c r="A6471" s="179"/>
    </row>
    <row r="6472" spans="1:1" s="180" customFormat="1" ht="12" hidden="1" customHeight="1">
      <c r="A6472" s="179"/>
    </row>
    <row r="6473" spans="1:1" s="180" customFormat="1" ht="12" hidden="1" customHeight="1">
      <c r="A6473" s="179"/>
    </row>
    <row r="6474" spans="1:1" s="180" customFormat="1" ht="12" hidden="1" customHeight="1">
      <c r="A6474" s="179"/>
    </row>
    <row r="6475" spans="1:1" s="180" customFormat="1" ht="12" hidden="1" customHeight="1">
      <c r="A6475" s="179"/>
    </row>
    <row r="6476" spans="1:1" s="180" customFormat="1" ht="12" hidden="1" customHeight="1">
      <c r="A6476" s="179"/>
    </row>
    <row r="6477" spans="1:1" s="180" customFormat="1" ht="12" hidden="1" customHeight="1">
      <c r="A6477" s="179"/>
    </row>
    <row r="6478" spans="1:1" s="180" customFormat="1" ht="12" hidden="1" customHeight="1">
      <c r="A6478" s="179"/>
    </row>
    <row r="6479" spans="1:1" s="180" customFormat="1" ht="12" hidden="1" customHeight="1">
      <c r="A6479" s="179"/>
    </row>
    <row r="6480" spans="1:1" s="180" customFormat="1" ht="12" hidden="1" customHeight="1">
      <c r="A6480" s="179"/>
    </row>
    <row r="6481" spans="1:1" s="180" customFormat="1" ht="12" hidden="1" customHeight="1">
      <c r="A6481" s="179"/>
    </row>
    <row r="6482" spans="1:1" s="180" customFormat="1" ht="12" hidden="1" customHeight="1">
      <c r="A6482" s="179"/>
    </row>
    <row r="6483" spans="1:1" s="180" customFormat="1" ht="12" hidden="1" customHeight="1">
      <c r="A6483" s="179"/>
    </row>
    <row r="6484" spans="1:1" s="180" customFormat="1" ht="12" hidden="1" customHeight="1">
      <c r="A6484" s="179"/>
    </row>
    <row r="6485" spans="1:1" s="180" customFormat="1" ht="12" hidden="1" customHeight="1">
      <c r="A6485" s="179"/>
    </row>
    <row r="6486" spans="1:1" s="180" customFormat="1" ht="12" hidden="1" customHeight="1">
      <c r="A6486" s="179"/>
    </row>
    <row r="6487" spans="1:1" s="180" customFormat="1" ht="12" hidden="1" customHeight="1">
      <c r="A6487" s="179"/>
    </row>
    <row r="6488" spans="1:1" s="180" customFormat="1" ht="12" hidden="1" customHeight="1">
      <c r="A6488" s="179"/>
    </row>
    <row r="6489" spans="1:1" s="180" customFormat="1" ht="12" hidden="1" customHeight="1">
      <c r="A6489" s="179"/>
    </row>
    <row r="6490" spans="1:1" s="180" customFormat="1" ht="12" hidden="1" customHeight="1">
      <c r="A6490" s="179"/>
    </row>
    <row r="6491" spans="1:1" s="180" customFormat="1" ht="12" hidden="1" customHeight="1">
      <c r="A6491" s="179"/>
    </row>
    <row r="6492" spans="1:1" s="180" customFormat="1" ht="12" hidden="1" customHeight="1">
      <c r="A6492" s="179"/>
    </row>
    <row r="6493" spans="1:1" s="180" customFormat="1" ht="12" hidden="1" customHeight="1">
      <c r="A6493" s="179"/>
    </row>
    <row r="6494" spans="1:1" s="180" customFormat="1" ht="12" hidden="1" customHeight="1">
      <c r="A6494" s="179"/>
    </row>
    <row r="6495" spans="1:1" s="180" customFormat="1" ht="12" hidden="1" customHeight="1">
      <c r="A6495" s="179"/>
    </row>
    <row r="6496" spans="1:1" s="180" customFormat="1" ht="12" hidden="1" customHeight="1">
      <c r="A6496" s="179"/>
    </row>
    <row r="6497" spans="1:1" s="180" customFormat="1" ht="12" hidden="1" customHeight="1">
      <c r="A6497" s="179"/>
    </row>
    <row r="6498" spans="1:1" s="180" customFormat="1" ht="12" hidden="1" customHeight="1">
      <c r="A6498" s="179"/>
    </row>
    <row r="6499" spans="1:1" s="180" customFormat="1" ht="12" hidden="1" customHeight="1">
      <c r="A6499" s="179"/>
    </row>
    <row r="6500" spans="1:1" s="180" customFormat="1" ht="12" hidden="1" customHeight="1">
      <c r="A6500" s="179"/>
    </row>
    <row r="6501" spans="1:1" s="180" customFormat="1" ht="12" hidden="1" customHeight="1">
      <c r="A6501" s="179"/>
    </row>
    <row r="6502" spans="1:1" s="180" customFormat="1" ht="12" hidden="1" customHeight="1">
      <c r="A6502" s="179"/>
    </row>
    <row r="6503" spans="1:1" s="180" customFormat="1" ht="12" hidden="1" customHeight="1">
      <c r="A6503" s="179"/>
    </row>
    <row r="6504" spans="1:1" s="180" customFormat="1" ht="12" hidden="1" customHeight="1">
      <c r="A6504" s="179"/>
    </row>
    <row r="6505" spans="1:1" s="180" customFormat="1" ht="12" hidden="1" customHeight="1">
      <c r="A6505" s="179"/>
    </row>
    <row r="6506" spans="1:1" s="180" customFormat="1" ht="12" hidden="1" customHeight="1">
      <c r="A6506" s="179"/>
    </row>
    <row r="6507" spans="1:1" s="180" customFormat="1" ht="12" hidden="1" customHeight="1">
      <c r="A6507" s="179"/>
    </row>
    <row r="6508" spans="1:1" s="180" customFormat="1" ht="12" hidden="1" customHeight="1">
      <c r="A6508" s="179"/>
    </row>
    <row r="6509" spans="1:1" s="180" customFormat="1" ht="12" hidden="1" customHeight="1">
      <c r="A6509" s="179"/>
    </row>
    <row r="6510" spans="1:1" s="180" customFormat="1" ht="12" hidden="1" customHeight="1">
      <c r="A6510" s="179"/>
    </row>
    <row r="6511" spans="1:1" s="180" customFormat="1" ht="12" hidden="1" customHeight="1">
      <c r="A6511" s="179"/>
    </row>
    <row r="6512" spans="1:1" s="180" customFormat="1" ht="12" hidden="1" customHeight="1">
      <c r="A6512" s="179"/>
    </row>
    <row r="6513" spans="1:1" s="180" customFormat="1" ht="12" hidden="1" customHeight="1">
      <c r="A6513" s="179"/>
    </row>
    <row r="6514" spans="1:1" s="180" customFormat="1" ht="12" hidden="1" customHeight="1">
      <c r="A6514" s="179"/>
    </row>
    <row r="6515" spans="1:1" s="180" customFormat="1" ht="12" hidden="1" customHeight="1">
      <c r="A6515" s="179"/>
    </row>
    <row r="6516" spans="1:1" s="180" customFormat="1" ht="12" hidden="1" customHeight="1">
      <c r="A6516" s="179"/>
    </row>
    <row r="6517" spans="1:1" s="180" customFormat="1" ht="12" hidden="1" customHeight="1">
      <c r="A6517" s="179"/>
    </row>
    <row r="6518" spans="1:1" s="180" customFormat="1" ht="12" hidden="1" customHeight="1">
      <c r="A6518" s="179"/>
    </row>
    <row r="6519" spans="1:1" s="180" customFormat="1" ht="12" hidden="1" customHeight="1">
      <c r="A6519" s="179"/>
    </row>
    <row r="6520" spans="1:1" s="180" customFormat="1" ht="12" hidden="1" customHeight="1">
      <c r="A6520" s="179"/>
    </row>
    <row r="6521" spans="1:1" s="180" customFormat="1" ht="12" hidden="1" customHeight="1">
      <c r="A6521" s="179"/>
    </row>
    <row r="6522" spans="1:1" s="180" customFormat="1" ht="12" hidden="1" customHeight="1">
      <c r="A6522" s="179"/>
    </row>
    <row r="6523" spans="1:1" s="180" customFormat="1" ht="12" hidden="1" customHeight="1">
      <c r="A6523" s="179"/>
    </row>
    <row r="6524" spans="1:1" s="180" customFormat="1" ht="12" hidden="1" customHeight="1">
      <c r="A6524" s="179"/>
    </row>
    <row r="6525" spans="1:1" s="180" customFormat="1" ht="12" hidden="1" customHeight="1">
      <c r="A6525" s="179"/>
    </row>
    <row r="6526" spans="1:1" s="180" customFormat="1" ht="12" hidden="1" customHeight="1">
      <c r="A6526" s="179"/>
    </row>
    <row r="6527" spans="1:1" s="180" customFormat="1" ht="12" hidden="1" customHeight="1">
      <c r="A6527" s="179"/>
    </row>
    <row r="6528" spans="1:1" s="180" customFormat="1" ht="12" hidden="1" customHeight="1">
      <c r="A6528" s="179"/>
    </row>
    <row r="6529" spans="1:1" s="180" customFormat="1" ht="12" hidden="1" customHeight="1">
      <c r="A6529" s="179"/>
    </row>
    <row r="6530" spans="1:1" s="180" customFormat="1" ht="12" hidden="1" customHeight="1">
      <c r="A6530" s="179"/>
    </row>
    <row r="6531" spans="1:1" s="180" customFormat="1" ht="12" hidden="1" customHeight="1">
      <c r="A6531" s="179"/>
    </row>
    <row r="6532" spans="1:1" s="180" customFormat="1" ht="12" hidden="1" customHeight="1">
      <c r="A6532" s="179"/>
    </row>
    <row r="6533" spans="1:1" s="180" customFormat="1" ht="12" hidden="1" customHeight="1">
      <c r="A6533" s="179"/>
    </row>
    <row r="6534" spans="1:1" s="180" customFormat="1" ht="12" hidden="1" customHeight="1">
      <c r="A6534" s="179"/>
    </row>
    <row r="6535" spans="1:1" s="180" customFormat="1" ht="12" hidden="1" customHeight="1">
      <c r="A6535" s="179"/>
    </row>
    <row r="6536" spans="1:1" s="180" customFormat="1" ht="12" hidden="1" customHeight="1">
      <c r="A6536" s="179"/>
    </row>
    <row r="6537" spans="1:1" s="180" customFormat="1" ht="12" hidden="1" customHeight="1">
      <c r="A6537" s="179"/>
    </row>
    <row r="6538" spans="1:1" s="180" customFormat="1" ht="12" hidden="1" customHeight="1">
      <c r="A6538" s="179"/>
    </row>
    <row r="6539" spans="1:1" s="180" customFormat="1" ht="12" hidden="1" customHeight="1">
      <c r="A6539" s="179"/>
    </row>
    <row r="6540" spans="1:1" s="180" customFormat="1" ht="12" hidden="1" customHeight="1">
      <c r="A6540" s="179"/>
    </row>
    <row r="6541" spans="1:1" s="180" customFormat="1" ht="12" hidden="1" customHeight="1">
      <c r="A6541" s="179"/>
    </row>
    <row r="6542" spans="1:1" s="180" customFormat="1" ht="12" hidden="1" customHeight="1">
      <c r="A6542" s="179"/>
    </row>
    <row r="6543" spans="1:1" s="180" customFormat="1" ht="12" hidden="1" customHeight="1">
      <c r="A6543" s="179"/>
    </row>
    <row r="6544" spans="1:1" s="180" customFormat="1" ht="12" hidden="1" customHeight="1">
      <c r="A6544" s="179"/>
    </row>
    <row r="6545" spans="1:1" s="180" customFormat="1" ht="12" hidden="1" customHeight="1">
      <c r="A6545" s="179"/>
    </row>
    <row r="6546" spans="1:1" s="180" customFormat="1" ht="12" hidden="1" customHeight="1">
      <c r="A6546" s="179"/>
    </row>
    <row r="6547" spans="1:1" s="180" customFormat="1" ht="12" hidden="1" customHeight="1">
      <c r="A6547" s="179"/>
    </row>
    <row r="6548" spans="1:1" s="180" customFormat="1" ht="12" hidden="1" customHeight="1">
      <c r="A6548" s="179"/>
    </row>
    <row r="6549" spans="1:1" s="180" customFormat="1" ht="12" hidden="1" customHeight="1">
      <c r="A6549" s="179"/>
    </row>
    <row r="6550" spans="1:1" s="180" customFormat="1" ht="12" hidden="1" customHeight="1">
      <c r="A6550" s="179"/>
    </row>
    <row r="6551" spans="1:1" s="180" customFormat="1" ht="12" hidden="1" customHeight="1">
      <c r="A6551" s="179"/>
    </row>
    <row r="6552" spans="1:1" s="180" customFormat="1" ht="12" hidden="1" customHeight="1">
      <c r="A6552" s="179"/>
    </row>
    <row r="6553" spans="1:1" s="180" customFormat="1" ht="12" hidden="1" customHeight="1">
      <c r="A6553" s="179"/>
    </row>
    <row r="6554" spans="1:1" s="180" customFormat="1" ht="12" hidden="1" customHeight="1">
      <c r="A6554" s="179"/>
    </row>
    <row r="6555" spans="1:1" s="180" customFormat="1" ht="12" hidden="1" customHeight="1">
      <c r="A6555" s="179"/>
    </row>
    <row r="6556" spans="1:1" s="180" customFormat="1" ht="12" hidden="1" customHeight="1">
      <c r="A6556" s="179"/>
    </row>
    <row r="6557" spans="1:1" s="180" customFormat="1" ht="12" hidden="1" customHeight="1">
      <c r="A6557" s="179"/>
    </row>
    <row r="6558" spans="1:1" s="180" customFormat="1" ht="12" hidden="1" customHeight="1">
      <c r="A6558" s="179"/>
    </row>
    <row r="6559" spans="1:1" s="180" customFormat="1" ht="12" hidden="1" customHeight="1">
      <c r="A6559" s="179"/>
    </row>
    <row r="6560" spans="1:1" s="180" customFormat="1" ht="12" hidden="1" customHeight="1">
      <c r="A6560" s="179"/>
    </row>
    <row r="6561" spans="1:1" s="180" customFormat="1" ht="12" hidden="1" customHeight="1">
      <c r="A6561" s="179"/>
    </row>
    <row r="6562" spans="1:1" s="180" customFormat="1" ht="12" hidden="1" customHeight="1">
      <c r="A6562" s="179"/>
    </row>
    <row r="6563" spans="1:1" s="180" customFormat="1" ht="12" hidden="1" customHeight="1">
      <c r="A6563" s="179"/>
    </row>
    <row r="6564" spans="1:1" s="180" customFormat="1" ht="12" hidden="1" customHeight="1">
      <c r="A6564" s="179"/>
    </row>
    <row r="6565" spans="1:1" s="180" customFormat="1" ht="12" hidden="1" customHeight="1">
      <c r="A6565" s="179"/>
    </row>
    <row r="6566" spans="1:1" s="180" customFormat="1" ht="12" hidden="1" customHeight="1">
      <c r="A6566" s="179"/>
    </row>
    <row r="6567" spans="1:1" s="180" customFormat="1" ht="12" hidden="1" customHeight="1">
      <c r="A6567" s="179"/>
    </row>
    <row r="6568" spans="1:1" s="180" customFormat="1" ht="12" hidden="1" customHeight="1">
      <c r="A6568" s="179"/>
    </row>
    <row r="6569" spans="1:1" s="180" customFormat="1" ht="12" hidden="1" customHeight="1">
      <c r="A6569" s="179"/>
    </row>
    <row r="6570" spans="1:1" s="180" customFormat="1" ht="12" hidden="1" customHeight="1">
      <c r="A6570" s="179"/>
    </row>
    <row r="6571" spans="1:1" s="180" customFormat="1" ht="12" hidden="1" customHeight="1">
      <c r="A6571" s="179"/>
    </row>
    <row r="6572" spans="1:1" s="180" customFormat="1" ht="12" hidden="1" customHeight="1">
      <c r="A6572" s="179"/>
    </row>
    <row r="6573" spans="1:1" s="180" customFormat="1" ht="12" hidden="1" customHeight="1">
      <c r="A6573" s="179"/>
    </row>
    <row r="6574" spans="1:1" s="180" customFormat="1" ht="12" hidden="1" customHeight="1">
      <c r="A6574" s="179"/>
    </row>
    <row r="6575" spans="1:1" s="180" customFormat="1" ht="12" hidden="1" customHeight="1">
      <c r="A6575" s="179"/>
    </row>
    <row r="6576" spans="1:1" s="180" customFormat="1" ht="12" hidden="1" customHeight="1">
      <c r="A6576" s="179"/>
    </row>
    <row r="6577" spans="1:1" s="180" customFormat="1" ht="12" hidden="1" customHeight="1">
      <c r="A6577" s="179"/>
    </row>
    <row r="6578" spans="1:1" s="180" customFormat="1" ht="12" hidden="1" customHeight="1">
      <c r="A6578" s="179"/>
    </row>
    <row r="6579" spans="1:1" s="180" customFormat="1" ht="12" hidden="1" customHeight="1">
      <c r="A6579" s="179"/>
    </row>
    <row r="6580" spans="1:1" s="180" customFormat="1" ht="12" hidden="1" customHeight="1">
      <c r="A6580" s="179"/>
    </row>
    <row r="6581" spans="1:1" s="180" customFormat="1" ht="12" hidden="1" customHeight="1">
      <c r="A6581" s="179"/>
    </row>
    <row r="6582" spans="1:1" s="180" customFormat="1" ht="12" hidden="1" customHeight="1">
      <c r="A6582" s="179"/>
    </row>
    <row r="6583" spans="1:1" s="180" customFormat="1" ht="12" hidden="1" customHeight="1">
      <c r="A6583" s="179"/>
    </row>
    <row r="6584" spans="1:1" s="180" customFormat="1" ht="12" hidden="1" customHeight="1">
      <c r="A6584" s="179"/>
    </row>
    <row r="6585" spans="1:1" s="180" customFormat="1" ht="12" hidden="1" customHeight="1">
      <c r="A6585" s="179"/>
    </row>
    <row r="6586" spans="1:1" s="180" customFormat="1" ht="12" hidden="1" customHeight="1">
      <c r="A6586" s="179"/>
    </row>
    <row r="6587" spans="1:1" s="180" customFormat="1" ht="12" hidden="1" customHeight="1">
      <c r="A6587" s="179"/>
    </row>
    <row r="6588" spans="1:1" s="180" customFormat="1" ht="12" hidden="1" customHeight="1">
      <c r="A6588" s="179"/>
    </row>
    <row r="6589" spans="1:1" s="180" customFormat="1" ht="12" hidden="1" customHeight="1">
      <c r="A6589" s="179"/>
    </row>
    <row r="6590" spans="1:1" s="180" customFormat="1" ht="12" hidden="1" customHeight="1">
      <c r="A6590" s="179"/>
    </row>
    <row r="6591" spans="1:1" s="180" customFormat="1" ht="12" hidden="1" customHeight="1">
      <c r="A6591" s="179"/>
    </row>
    <row r="6592" spans="1:1" s="180" customFormat="1" ht="12" hidden="1" customHeight="1">
      <c r="A6592" s="179"/>
    </row>
    <row r="6593" spans="1:1" s="180" customFormat="1" ht="12" hidden="1" customHeight="1">
      <c r="A6593" s="179"/>
    </row>
    <row r="6594" spans="1:1" s="180" customFormat="1" ht="12" hidden="1" customHeight="1">
      <c r="A6594" s="179"/>
    </row>
    <row r="6595" spans="1:1" s="180" customFormat="1" ht="12" hidden="1" customHeight="1">
      <c r="A6595" s="179"/>
    </row>
    <row r="6596" spans="1:1" s="180" customFormat="1" ht="12" hidden="1" customHeight="1">
      <c r="A6596" s="179"/>
    </row>
    <row r="6597" spans="1:1" s="180" customFormat="1" ht="12" hidden="1" customHeight="1">
      <c r="A6597" s="179"/>
    </row>
    <row r="6598" spans="1:1" s="180" customFormat="1" ht="12" hidden="1" customHeight="1">
      <c r="A6598" s="179"/>
    </row>
    <row r="6599" spans="1:1" s="180" customFormat="1" ht="12" hidden="1" customHeight="1">
      <c r="A6599" s="179"/>
    </row>
    <row r="6600" spans="1:1" s="180" customFormat="1" ht="12" hidden="1" customHeight="1">
      <c r="A6600" s="179"/>
    </row>
    <row r="6601" spans="1:1" s="180" customFormat="1" ht="12" hidden="1" customHeight="1">
      <c r="A6601" s="179"/>
    </row>
    <row r="6602" spans="1:1" s="180" customFormat="1" ht="12" hidden="1" customHeight="1">
      <c r="A6602" s="179"/>
    </row>
    <row r="6603" spans="1:1" s="180" customFormat="1" ht="12" hidden="1" customHeight="1">
      <c r="A6603" s="179"/>
    </row>
    <row r="6604" spans="1:1" s="180" customFormat="1" ht="12" hidden="1" customHeight="1">
      <c r="A6604" s="179"/>
    </row>
    <row r="6605" spans="1:1" s="180" customFormat="1" ht="12" hidden="1" customHeight="1">
      <c r="A6605" s="179"/>
    </row>
    <row r="6606" spans="1:1" s="180" customFormat="1" ht="12" hidden="1" customHeight="1">
      <c r="A6606" s="179"/>
    </row>
    <row r="6607" spans="1:1" s="180" customFormat="1" ht="12" hidden="1" customHeight="1">
      <c r="A6607" s="179"/>
    </row>
    <row r="6608" spans="1:1" s="180" customFormat="1" ht="12" hidden="1" customHeight="1">
      <c r="A6608" s="179"/>
    </row>
    <row r="6609" spans="1:1" s="180" customFormat="1" ht="12" hidden="1" customHeight="1">
      <c r="A6609" s="179"/>
    </row>
    <row r="6610" spans="1:1" s="180" customFormat="1" ht="12" hidden="1" customHeight="1">
      <c r="A6610" s="179"/>
    </row>
    <row r="6611" spans="1:1" s="180" customFormat="1" ht="12" hidden="1" customHeight="1">
      <c r="A6611" s="179"/>
    </row>
    <row r="6612" spans="1:1" s="180" customFormat="1" ht="12" hidden="1" customHeight="1">
      <c r="A6612" s="179"/>
    </row>
    <row r="6613" spans="1:1" s="180" customFormat="1" ht="12" hidden="1" customHeight="1">
      <c r="A6613" s="179"/>
    </row>
    <row r="6614" spans="1:1" s="180" customFormat="1" ht="12" hidden="1" customHeight="1">
      <c r="A6614" s="179"/>
    </row>
    <row r="6615" spans="1:1" s="180" customFormat="1" ht="12" hidden="1" customHeight="1">
      <c r="A6615" s="179"/>
    </row>
    <row r="6616" spans="1:1" s="180" customFormat="1" ht="12" hidden="1" customHeight="1">
      <c r="A6616" s="179"/>
    </row>
    <row r="6617" spans="1:1" s="180" customFormat="1" ht="12" hidden="1" customHeight="1">
      <c r="A6617" s="179"/>
    </row>
    <row r="6618" spans="1:1" s="180" customFormat="1" ht="12" hidden="1" customHeight="1">
      <c r="A6618" s="179"/>
    </row>
    <row r="6619" spans="1:1" s="180" customFormat="1" ht="12" hidden="1" customHeight="1">
      <c r="A6619" s="179"/>
    </row>
    <row r="6620" spans="1:1" s="180" customFormat="1" ht="12" hidden="1" customHeight="1">
      <c r="A6620" s="179"/>
    </row>
    <row r="6621" spans="1:1" s="180" customFormat="1" ht="12" hidden="1" customHeight="1">
      <c r="A6621" s="179"/>
    </row>
    <row r="6622" spans="1:1" s="180" customFormat="1" ht="12" hidden="1" customHeight="1">
      <c r="A6622" s="179"/>
    </row>
    <row r="6623" spans="1:1" s="180" customFormat="1" ht="12" hidden="1" customHeight="1">
      <c r="A6623" s="179"/>
    </row>
    <row r="6624" spans="1:1" s="180" customFormat="1" ht="12" hidden="1" customHeight="1">
      <c r="A6624" s="179"/>
    </row>
    <row r="6625" spans="1:1" s="180" customFormat="1" ht="12" hidden="1" customHeight="1">
      <c r="A6625" s="179"/>
    </row>
    <row r="6626" spans="1:1" s="180" customFormat="1" ht="12" hidden="1" customHeight="1">
      <c r="A6626" s="179"/>
    </row>
    <row r="6627" spans="1:1" s="180" customFormat="1" ht="12" hidden="1" customHeight="1">
      <c r="A6627" s="179"/>
    </row>
    <row r="6628" spans="1:1" s="180" customFormat="1" ht="12" hidden="1" customHeight="1">
      <c r="A6628" s="179"/>
    </row>
    <row r="6629" spans="1:1" s="180" customFormat="1" ht="12" hidden="1" customHeight="1">
      <c r="A6629" s="179"/>
    </row>
    <row r="6630" spans="1:1" s="180" customFormat="1" ht="12" hidden="1" customHeight="1">
      <c r="A6630" s="179"/>
    </row>
    <row r="6631" spans="1:1" s="180" customFormat="1" ht="12" hidden="1" customHeight="1">
      <c r="A6631" s="179"/>
    </row>
    <row r="6632" spans="1:1" s="180" customFormat="1" ht="12" hidden="1" customHeight="1">
      <c r="A6632" s="179"/>
    </row>
    <row r="6633" spans="1:1" s="180" customFormat="1" ht="12" hidden="1" customHeight="1">
      <c r="A6633" s="179"/>
    </row>
    <row r="6634" spans="1:1" s="180" customFormat="1" ht="12" hidden="1" customHeight="1">
      <c r="A6634" s="179"/>
    </row>
    <row r="6635" spans="1:1" s="180" customFormat="1" ht="12" hidden="1" customHeight="1">
      <c r="A6635" s="179"/>
    </row>
    <row r="6636" spans="1:1" s="180" customFormat="1" ht="12" hidden="1" customHeight="1">
      <c r="A6636" s="179"/>
    </row>
    <row r="6637" spans="1:1" s="180" customFormat="1" ht="12" hidden="1" customHeight="1">
      <c r="A6637" s="179"/>
    </row>
    <row r="6638" spans="1:1" s="180" customFormat="1" ht="12" hidden="1" customHeight="1">
      <c r="A6638" s="179"/>
    </row>
    <row r="6639" spans="1:1" s="180" customFormat="1" ht="12" hidden="1" customHeight="1">
      <c r="A6639" s="179"/>
    </row>
    <row r="6640" spans="1:1" s="180" customFormat="1" ht="12" hidden="1" customHeight="1">
      <c r="A6640" s="179"/>
    </row>
    <row r="6641" spans="1:1" s="180" customFormat="1" ht="12" hidden="1" customHeight="1">
      <c r="A6641" s="179"/>
    </row>
    <row r="6642" spans="1:1" s="180" customFormat="1" ht="12" hidden="1" customHeight="1">
      <c r="A6642" s="179"/>
    </row>
    <row r="6643" spans="1:1" s="180" customFormat="1" ht="12" hidden="1" customHeight="1">
      <c r="A6643" s="179"/>
    </row>
    <row r="6644" spans="1:1" s="180" customFormat="1" ht="12" hidden="1" customHeight="1">
      <c r="A6644" s="179"/>
    </row>
    <row r="6645" spans="1:1" s="180" customFormat="1" ht="12" hidden="1" customHeight="1">
      <c r="A6645" s="179"/>
    </row>
    <row r="6646" spans="1:1" s="180" customFormat="1" ht="12" hidden="1" customHeight="1">
      <c r="A6646" s="179"/>
    </row>
    <row r="6647" spans="1:1" s="180" customFormat="1" ht="12" hidden="1" customHeight="1">
      <c r="A6647" s="179"/>
    </row>
    <row r="6648" spans="1:1" s="180" customFormat="1" ht="12" hidden="1" customHeight="1">
      <c r="A6648" s="179"/>
    </row>
    <row r="6649" spans="1:1" s="180" customFormat="1" ht="12" hidden="1" customHeight="1">
      <c r="A6649" s="179"/>
    </row>
    <row r="6650" spans="1:1" s="180" customFormat="1" ht="12" hidden="1" customHeight="1">
      <c r="A6650" s="179"/>
    </row>
    <row r="6651" spans="1:1" s="180" customFormat="1" ht="12" hidden="1" customHeight="1">
      <c r="A6651" s="179"/>
    </row>
    <row r="6652" spans="1:1" s="180" customFormat="1" ht="12" hidden="1" customHeight="1">
      <c r="A6652" s="179"/>
    </row>
    <row r="6653" spans="1:1" s="180" customFormat="1" ht="12" hidden="1" customHeight="1">
      <c r="A6653" s="179"/>
    </row>
    <row r="6654" spans="1:1" s="180" customFormat="1" ht="12" hidden="1" customHeight="1">
      <c r="A6654" s="179"/>
    </row>
    <row r="6655" spans="1:1" s="180" customFormat="1" ht="12" hidden="1" customHeight="1">
      <c r="A6655" s="179"/>
    </row>
    <row r="6656" spans="1:1" s="180" customFormat="1" ht="12" hidden="1" customHeight="1">
      <c r="A6656" s="179"/>
    </row>
    <row r="6657" spans="1:1" s="180" customFormat="1" ht="12" hidden="1" customHeight="1">
      <c r="A6657" s="179"/>
    </row>
    <row r="6658" spans="1:1" s="180" customFormat="1" ht="12" hidden="1" customHeight="1">
      <c r="A6658" s="179"/>
    </row>
    <row r="6659" spans="1:1" s="180" customFormat="1" ht="12" hidden="1" customHeight="1">
      <c r="A6659" s="179"/>
    </row>
    <row r="6660" spans="1:1" s="180" customFormat="1" ht="12" hidden="1" customHeight="1">
      <c r="A6660" s="179"/>
    </row>
    <row r="6661" spans="1:1" s="180" customFormat="1" ht="12" hidden="1" customHeight="1">
      <c r="A6661" s="179"/>
    </row>
    <row r="6662" spans="1:1" s="180" customFormat="1" ht="12" hidden="1" customHeight="1">
      <c r="A6662" s="179"/>
    </row>
    <row r="6663" spans="1:1" s="180" customFormat="1" ht="12" hidden="1" customHeight="1">
      <c r="A6663" s="179"/>
    </row>
    <row r="6664" spans="1:1" s="180" customFormat="1" ht="12" hidden="1" customHeight="1">
      <c r="A6664" s="179"/>
    </row>
    <row r="6665" spans="1:1" s="180" customFormat="1" ht="12" hidden="1" customHeight="1">
      <c r="A6665" s="179"/>
    </row>
    <row r="6666" spans="1:1" s="180" customFormat="1" ht="12" hidden="1" customHeight="1">
      <c r="A6666" s="179"/>
    </row>
    <row r="6667" spans="1:1" s="180" customFormat="1" ht="12" hidden="1" customHeight="1">
      <c r="A6667" s="179"/>
    </row>
    <row r="6668" spans="1:1" s="180" customFormat="1" ht="12" hidden="1" customHeight="1">
      <c r="A6668" s="179"/>
    </row>
    <row r="6669" spans="1:1" s="180" customFormat="1" ht="12" hidden="1" customHeight="1">
      <c r="A6669" s="179"/>
    </row>
    <row r="6670" spans="1:1" s="180" customFormat="1" ht="12" hidden="1" customHeight="1">
      <c r="A6670" s="179"/>
    </row>
    <row r="6671" spans="1:1" s="180" customFormat="1" ht="12" hidden="1" customHeight="1">
      <c r="A6671" s="179"/>
    </row>
    <row r="6672" spans="1:1" s="180" customFormat="1" ht="12" hidden="1" customHeight="1">
      <c r="A6672" s="179"/>
    </row>
    <row r="6673" spans="1:1" s="180" customFormat="1" ht="12" hidden="1" customHeight="1">
      <c r="A6673" s="179"/>
    </row>
    <row r="6674" spans="1:1" s="180" customFormat="1" ht="12" hidden="1" customHeight="1">
      <c r="A6674" s="179"/>
    </row>
    <row r="6675" spans="1:1" s="180" customFormat="1" ht="12" hidden="1" customHeight="1">
      <c r="A6675" s="179"/>
    </row>
    <row r="6676" spans="1:1" s="180" customFormat="1" ht="12" hidden="1" customHeight="1">
      <c r="A6676" s="179"/>
    </row>
    <row r="6677" spans="1:1" s="180" customFormat="1" ht="12" hidden="1" customHeight="1">
      <c r="A6677" s="179"/>
    </row>
    <row r="6678" spans="1:1" s="180" customFormat="1" ht="12" hidden="1" customHeight="1">
      <c r="A6678" s="179"/>
    </row>
    <row r="6679" spans="1:1" s="180" customFormat="1" ht="12" hidden="1" customHeight="1">
      <c r="A6679" s="179"/>
    </row>
    <row r="6680" spans="1:1" s="180" customFormat="1" ht="12" hidden="1" customHeight="1">
      <c r="A6680" s="179"/>
    </row>
    <row r="6681" spans="1:1" s="180" customFormat="1" ht="12" hidden="1" customHeight="1">
      <c r="A6681" s="179"/>
    </row>
    <row r="6682" spans="1:1" s="180" customFormat="1" ht="12" hidden="1" customHeight="1">
      <c r="A6682" s="179"/>
    </row>
    <row r="6683" spans="1:1" s="180" customFormat="1" ht="12" hidden="1" customHeight="1">
      <c r="A6683" s="179"/>
    </row>
    <row r="6684" spans="1:1" s="180" customFormat="1" ht="12" hidden="1" customHeight="1">
      <c r="A6684" s="179"/>
    </row>
    <row r="6685" spans="1:1" s="180" customFormat="1" ht="12" hidden="1" customHeight="1">
      <c r="A6685" s="179"/>
    </row>
    <row r="6686" spans="1:1" s="180" customFormat="1" ht="12" hidden="1" customHeight="1">
      <c r="A6686" s="179"/>
    </row>
    <row r="6687" spans="1:1" s="180" customFormat="1" ht="12" hidden="1" customHeight="1">
      <c r="A6687" s="179"/>
    </row>
    <row r="6688" spans="1:1" s="180" customFormat="1" ht="12" hidden="1" customHeight="1">
      <c r="A6688" s="179"/>
    </row>
    <row r="6689" spans="1:1" s="180" customFormat="1" ht="12" hidden="1" customHeight="1">
      <c r="A6689" s="179"/>
    </row>
    <row r="6690" spans="1:1" s="180" customFormat="1" ht="12" hidden="1" customHeight="1">
      <c r="A6690" s="179"/>
    </row>
    <row r="6691" spans="1:1" s="180" customFormat="1" ht="12" hidden="1" customHeight="1">
      <c r="A6691" s="179"/>
    </row>
    <row r="6692" spans="1:1" s="180" customFormat="1" ht="12" hidden="1" customHeight="1">
      <c r="A6692" s="179"/>
    </row>
    <row r="6693" spans="1:1" s="180" customFormat="1" ht="12" hidden="1" customHeight="1">
      <c r="A6693" s="179"/>
    </row>
    <row r="6694" spans="1:1" s="180" customFormat="1" ht="12" hidden="1" customHeight="1">
      <c r="A6694" s="179"/>
    </row>
    <row r="6695" spans="1:1" s="180" customFormat="1" ht="12" hidden="1" customHeight="1">
      <c r="A6695" s="179"/>
    </row>
    <row r="6696" spans="1:1" s="180" customFormat="1" ht="12" hidden="1" customHeight="1">
      <c r="A6696" s="179"/>
    </row>
    <row r="6697" spans="1:1" s="180" customFormat="1" ht="12" hidden="1" customHeight="1">
      <c r="A6697" s="179"/>
    </row>
    <row r="6698" spans="1:1" s="180" customFormat="1" ht="12" hidden="1" customHeight="1">
      <c r="A6698" s="179"/>
    </row>
    <row r="6699" spans="1:1" s="180" customFormat="1" ht="12" hidden="1" customHeight="1">
      <c r="A6699" s="179"/>
    </row>
    <row r="6700" spans="1:1" s="180" customFormat="1" ht="12" hidden="1" customHeight="1">
      <c r="A6700" s="179"/>
    </row>
    <row r="6701" spans="1:1" s="180" customFormat="1" ht="12" hidden="1" customHeight="1">
      <c r="A6701" s="179"/>
    </row>
    <row r="6702" spans="1:1" s="180" customFormat="1" ht="12" hidden="1" customHeight="1">
      <c r="A6702" s="179"/>
    </row>
    <row r="6703" spans="1:1" s="180" customFormat="1" ht="12" hidden="1" customHeight="1">
      <c r="A6703" s="179"/>
    </row>
    <row r="6704" spans="1:1" s="180" customFormat="1" ht="12" hidden="1" customHeight="1">
      <c r="A6704" s="179"/>
    </row>
    <row r="6705" spans="1:1" s="180" customFormat="1" ht="12" hidden="1" customHeight="1">
      <c r="A6705" s="179"/>
    </row>
    <row r="6706" spans="1:1" s="180" customFormat="1" ht="12" hidden="1" customHeight="1">
      <c r="A6706" s="179"/>
    </row>
    <row r="6707" spans="1:1" s="180" customFormat="1" ht="12" hidden="1" customHeight="1">
      <c r="A6707" s="179"/>
    </row>
    <row r="6708" spans="1:1" s="180" customFormat="1" ht="12" hidden="1" customHeight="1">
      <c r="A6708" s="179"/>
    </row>
    <row r="6709" spans="1:1" s="180" customFormat="1" ht="12" hidden="1" customHeight="1">
      <c r="A6709" s="179"/>
    </row>
    <row r="6710" spans="1:1" s="180" customFormat="1" ht="12" hidden="1" customHeight="1">
      <c r="A6710" s="179"/>
    </row>
    <row r="6711" spans="1:1" s="180" customFormat="1" ht="12" hidden="1" customHeight="1">
      <c r="A6711" s="179"/>
    </row>
    <row r="6712" spans="1:1" s="180" customFormat="1" ht="12" hidden="1" customHeight="1">
      <c r="A6712" s="179"/>
    </row>
    <row r="6713" spans="1:1" s="180" customFormat="1" ht="12" hidden="1" customHeight="1">
      <c r="A6713" s="179"/>
    </row>
    <row r="6714" spans="1:1" s="180" customFormat="1" ht="12" hidden="1" customHeight="1">
      <c r="A6714" s="179"/>
    </row>
    <row r="6715" spans="1:1" s="180" customFormat="1" ht="12" hidden="1" customHeight="1">
      <c r="A6715" s="179"/>
    </row>
    <row r="6716" spans="1:1" s="180" customFormat="1" ht="12" hidden="1" customHeight="1">
      <c r="A6716" s="179"/>
    </row>
    <row r="6717" spans="1:1" s="180" customFormat="1" ht="12" hidden="1" customHeight="1">
      <c r="A6717" s="179"/>
    </row>
    <row r="6718" spans="1:1" s="180" customFormat="1" ht="12" hidden="1" customHeight="1">
      <c r="A6718" s="179"/>
    </row>
    <row r="6719" spans="1:1" s="180" customFormat="1" ht="12" hidden="1" customHeight="1">
      <c r="A6719" s="179"/>
    </row>
    <row r="6720" spans="1:1" s="180" customFormat="1" ht="12" hidden="1" customHeight="1">
      <c r="A6720" s="179"/>
    </row>
    <row r="6721" spans="1:1" s="180" customFormat="1" ht="12" hidden="1" customHeight="1">
      <c r="A6721" s="179"/>
    </row>
    <row r="6722" spans="1:1" s="180" customFormat="1" ht="12" hidden="1" customHeight="1">
      <c r="A6722" s="179"/>
    </row>
    <row r="6723" spans="1:1" s="180" customFormat="1" ht="12" hidden="1" customHeight="1">
      <c r="A6723" s="179"/>
    </row>
    <row r="6724" spans="1:1" s="180" customFormat="1" ht="12" hidden="1" customHeight="1">
      <c r="A6724" s="179"/>
    </row>
    <row r="6725" spans="1:1" s="180" customFormat="1" ht="12" hidden="1" customHeight="1">
      <c r="A6725" s="179"/>
    </row>
    <row r="6726" spans="1:1" s="180" customFormat="1" ht="12" hidden="1" customHeight="1">
      <c r="A6726" s="179"/>
    </row>
    <row r="6727" spans="1:1" s="180" customFormat="1" ht="12" hidden="1" customHeight="1">
      <c r="A6727" s="179"/>
    </row>
    <row r="6728" spans="1:1" s="180" customFormat="1" ht="12" hidden="1" customHeight="1">
      <c r="A6728" s="179"/>
    </row>
    <row r="6729" spans="1:1" s="180" customFormat="1" ht="12" hidden="1" customHeight="1">
      <c r="A6729" s="179"/>
    </row>
    <row r="6730" spans="1:1" s="180" customFormat="1" ht="12" hidden="1" customHeight="1">
      <c r="A6730" s="179"/>
    </row>
    <row r="6731" spans="1:1" s="180" customFormat="1" ht="12" hidden="1" customHeight="1">
      <c r="A6731" s="179"/>
    </row>
    <row r="6732" spans="1:1" s="180" customFormat="1" ht="12" hidden="1" customHeight="1">
      <c r="A6732" s="179"/>
    </row>
    <row r="6733" spans="1:1" s="180" customFormat="1" ht="12" hidden="1" customHeight="1">
      <c r="A6733" s="179"/>
    </row>
    <row r="6734" spans="1:1" s="180" customFormat="1" ht="12" hidden="1" customHeight="1">
      <c r="A6734" s="179"/>
    </row>
    <row r="6735" spans="1:1" s="180" customFormat="1" ht="12" hidden="1" customHeight="1">
      <c r="A6735" s="179"/>
    </row>
    <row r="6736" spans="1:1" s="180" customFormat="1" ht="12" hidden="1" customHeight="1">
      <c r="A6736" s="179"/>
    </row>
    <row r="6737" spans="1:1" s="180" customFormat="1" ht="12" hidden="1" customHeight="1">
      <c r="A6737" s="179"/>
    </row>
    <row r="6738" spans="1:1" s="180" customFormat="1" ht="12" hidden="1" customHeight="1">
      <c r="A6738" s="179"/>
    </row>
    <row r="6739" spans="1:1" s="180" customFormat="1" ht="12" hidden="1" customHeight="1">
      <c r="A6739" s="179"/>
    </row>
    <row r="6740" spans="1:1" s="180" customFormat="1" ht="12" hidden="1" customHeight="1">
      <c r="A6740" s="179"/>
    </row>
    <row r="6741" spans="1:1" s="180" customFormat="1" ht="12" hidden="1" customHeight="1">
      <c r="A6741" s="179"/>
    </row>
    <row r="6742" spans="1:1" s="180" customFormat="1" ht="12" hidden="1" customHeight="1">
      <c r="A6742" s="179"/>
    </row>
    <row r="6743" spans="1:1" s="180" customFormat="1" ht="12" hidden="1" customHeight="1">
      <c r="A6743" s="179"/>
    </row>
    <row r="6744" spans="1:1" s="180" customFormat="1" ht="12" hidden="1" customHeight="1">
      <c r="A6744" s="179"/>
    </row>
    <row r="6745" spans="1:1" s="180" customFormat="1" ht="12" hidden="1" customHeight="1">
      <c r="A6745" s="179"/>
    </row>
    <row r="6746" spans="1:1" s="180" customFormat="1" ht="12" hidden="1" customHeight="1">
      <c r="A6746" s="179"/>
    </row>
    <row r="6747" spans="1:1" s="180" customFormat="1" ht="12" hidden="1" customHeight="1">
      <c r="A6747" s="179"/>
    </row>
    <row r="6748" spans="1:1" s="180" customFormat="1" ht="12" hidden="1" customHeight="1">
      <c r="A6748" s="179"/>
    </row>
    <row r="6749" spans="1:1" s="180" customFormat="1" ht="12" hidden="1" customHeight="1">
      <c r="A6749" s="179"/>
    </row>
    <row r="6750" spans="1:1" s="180" customFormat="1" ht="12" hidden="1" customHeight="1">
      <c r="A6750" s="179"/>
    </row>
    <row r="6751" spans="1:1" s="180" customFormat="1" ht="12" hidden="1" customHeight="1">
      <c r="A6751" s="179"/>
    </row>
    <row r="6752" spans="1:1" s="180" customFormat="1" ht="12" hidden="1" customHeight="1">
      <c r="A6752" s="179"/>
    </row>
    <row r="6753" spans="1:1" s="180" customFormat="1" ht="12" hidden="1" customHeight="1">
      <c r="A6753" s="179"/>
    </row>
    <row r="6754" spans="1:1" s="180" customFormat="1" ht="12" hidden="1" customHeight="1">
      <c r="A6754" s="179"/>
    </row>
    <row r="6755" spans="1:1" s="180" customFormat="1" ht="12" hidden="1" customHeight="1">
      <c r="A6755" s="179"/>
    </row>
    <row r="6756" spans="1:1" s="180" customFormat="1" ht="12" hidden="1" customHeight="1">
      <c r="A6756" s="179"/>
    </row>
    <row r="6757" spans="1:1" s="180" customFormat="1" ht="12" hidden="1" customHeight="1">
      <c r="A6757" s="179"/>
    </row>
    <row r="6758" spans="1:1" s="180" customFormat="1" ht="12" hidden="1" customHeight="1">
      <c r="A6758" s="179"/>
    </row>
    <row r="6759" spans="1:1" s="180" customFormat="1" ht="12" hidden="1" customHeight="1">
      <c r="A6759" s="179"/>
    </row>
    <row r="6760" spans="1:1" s="180" customFormat="1" ht="12" hidden="1" customHeight="1">
      <c r="A6760" s="179"/>
    </row>
    <row r="6761" spans="1:1" s="180" customFormat="1" ht="12" hidden="1" customHeight="1">
      <c r="A6761" s="179"/>
    </row>
    <row r="6762" spans="1:1" s="180" customFormat="1" ht="12" hidden="1" customHeight="1">
      <c r="A6762" s="179"/>
    </row>
    <row r="6763" spans="1:1" s="180" customFormat="1" ht="12" hidden="1" customHeight="1">
      <c r="A6763" s="179"/>
    </row>
    <row r="6764" spans="1:1" s="180" customFormat="1" ht="12" hidden="1" customHeight="1">
      <c r="A6764" s="179"/>
    </row>
    <row r="6765" spans="1:1" s="180" customFormat="1" ht="12" hidden="1" customHeight="1">
      <c r="A6765" s="179"/>
    </row>
    <row r="6766" spans="1:1" s="180" customFormat="1" ht="12" hidden="1" customHeight="1">
      <c r="A6766" s="179"/>
    </row>
    <row r="6767" spans="1:1" s="180" customFormat="1" ht="12" hidden="1" customHeight="1">
      <c r="A6767" s="179"/>
    </row>
    <row r="6768" spans="1:1" s="180" customFormat="1" ht="12" hidden="1" customHeight="1">
      <c r="A6768" s="179"/>
    </row>
    <row r="6769" spans="1:1" s="180" customFormat="1" ht="12" hidden="1" customHeight="1">
      <c r="A6769" s="179"/>
    </row>
    <row r="6770" spans="1:1" s="180" customFormat="1" ht="12" hidden="1" customHeight="1">
      <c r="A6770" s="179"/>
    </row>
    <row r="6771" spans="1:1" s="180" customFormat="1" ht="12" hidden="1" customHeight="1">
      <c r="A6771" s="179"/>
    </row>
    <row r="6772" spans="1:1" s="180" customFormat="1" ht="12" hidden="1" customHeight="1">
      <c r="A6772" s="179"/>
    </row>
    <row r="6773" spans="1:1" s="180" customFormat="1" ht="12" hidden="1" customHeight="1">
      <c r="A6773" s="179"/>
    </row>
    <row r="6774" spans="1:1" s="180" customFormat="1" ht="12" hidden="1" customHeight="1">
      <c r="A6774" s="179"/>
    </row>
    <row r="6775" spans="1:1" s="180" customFormat="1" ht="12" hidden="1" customHeight="1">
      <c r="A6775" s="179"/>
    </row>
    <row r="6776" spans="1:1" s="180" customFormat="1" ht="12" hidden="1" customHeight="1">
      <c r="A6776" s="179"/>
    </row>
    <row r="6777" spans="1:1" s="180" customFormat="1" ht="12" hidden="1" customHeight="1">
      <c r="A6777" s="179"/>
    </row>
    <row r="6778" spans="1:1" s="180" customFormat="1" ht="12" hidden="1" customHeight="1">
      <c r="A6778" s="179"/>
    </row>
    <row r="6779" spans="1:1" s="180" customFormat="1" ht="12" hidden="1" customHeight="1">
      <c r="A6779" s="179"/>
    </row>
    <row r="6780" spans="1:1" s="180" customFormat="1" ht="12" hidden="1" customHeight="1">
      <c r="A6780" s="179"/>
    </row>
    <row r="6781" spans="1:1" s="180" customFormat="1" ht="12" hidden="1" customHeight="1">
      <c r="A6781" s="179"/>
    </row>
    <row r="6782" spans="1:1" s="180" customFormat="1" ht="12" hidden="1" customHeight="1">
      <c r="A6782" s="179"/>
    </row>
    <row r="6783" spans="1:1" s="180" customFormat="1" ht="12" hidden="1" customHeight="1">
      <c r="A6783" s="179"/>
    </row>
    <row r="6784" spans="1:1" s="180" customFormat="1" ht="12" hidden="1" customHeight="1">
      <c r="A6784" s="179"/>
    </row>
    <row r="6785" spans="1:1" s="180" customFormat="1" ht="12" hidden="1" customHeight="1">
      <c r="A6785" s="179"/>
    </row>
    <row r="6786" spans="1:1" s="180" customFormat="1" ht="12" hidden="1" customHeight="1">
      <c r="A6786" s="179"/>
    </row>
    <row r="6787" spans="1:1" s="180" customFormat="1" ht="12" hidden="1" customHeight="1">
      <c r="A6787" s="179"/>
    </row>
    <row r="6788" spans="1:1" s="180" customFormat="1" ht="12" hidden="1" customHeight="1">
      <c r="A6788" s="179"/>
    </row>
    <row r="6789" spans="1:1" s="180" customFormat="1" ht="12" hidden="1" customHeight="1">
      <c r="A6789" s="179"/>
    </row>
    <row r="6790" spans="1:1" s="180" customFormat="1" ht="12" hidden="1" customHeight="1">
      <c r="A6790" s="179"/>
    </row>
    <row r="6791" spans="1:1" s="180" customFormat="1" ht="12" hidden="1" customHeight="1">
      <c r="A6791" s="179"/>
    </row>
    <row r="6792" spans="1:1" s="180" customFormat="1" ht="12" hidden="1" customHeight="1">
      <c r="A6792" s="179"/>
    </row>
    <row r="6793" spans="1:1" s="180" customFormat="1" ht="12" hidden="1" customHeight="1">
      <c r="A6793" s="179"/>
    </row>
    <row r="6794" spans="1:1" s="180" customFormat="1" ht="12" hidden="1" customHeight="1">
      <c r="A6794" s="179"/>
    </row>
    <row r="6795" spans="1:1" s="180" customFormat="1" ht="12" hidden="1" customHeight="1">
      <c r="A6795" s="179"/>
    </row>
    <row r="6796" spans="1:1" s="180" customFormat="1" ht="12" hidden="1" customHeight="1">
      <c r="A6796" s="179"/>
    </row>
    <row r="6797" spans="1:1" s="180" customFormat="1" ht="12" hidden="1" customHeight="1">
      <c r="A6797" s="179"/>
    </row>
    <row r="6798" spans="1:1" s="180" customFormat="1" ht="12" hidden="1" customHeight="1">
      <c r="A6798" s="179"/>
    </row>
    <row r="6799" spans="1:1" s="180" customFormat="1" ht="12" hidden="1" customHeight="1">
      <c r="A6799" s="179"/>
    </row>
    <row r="6800" spans="1:1" s="180" customFormat="1" ht="12" hidden="1" customHeight="1">
      <c r="A6800" s="179"/>
    </row>
    <row r="6801" spans="1:1" s="180" customFormat="1" ht="12" hidden="1" customHeight="1">
      <c r="A6801" s="179"/>
    </row>
    <row r="6802" spans="1:1" s="180" customFormat="1" ht="12" hidden="1" customHeight="1">
      <c r="A6802" s="179"/>
    </row>
    <row r="6803" spans="1:1" s="180" customFormat="1" ht="12" hidden="1" customHeight="1">
      <c r="A6803" s="179"/>
    </row>
    <row r="6804" spans="1:1" s="180" customFormat="1" ht="12" hidden="1" customHeight="1">
      <c r="A6804" s="179"/>
    </row>
    <row r="6805" spans="1:1" s="180" customFormat="1" ht="12" hidden="1" customHeight="1">
      <c r="A6805" s="179"/>
    </row>
    <row r="6806" spans="1:1" s="180" customFormat="1" ht="12" hidden="1" customHeight="1">
      <c r="A6806" s="179"/>
    </row>
    <row r="6807" spans="1:1" s="180" customFormat="1" ht="12" hidden="1" customHeight="1">
      <c r="A6807" s="179"/>
    </row>
    <row r="6808" spans="1:1" s="180" customFormat="1" ht="12" hidden="1" customHeight="1">
      <c r="A6808" s="179"/>
    </row>
    <row r="6809" spans="1:1" s="180" customFormat="1" ht="12" hidden="1" customHeight="1">
      <c r="A6809" s="179"/>
    </row>
    <row r="6810" spans="1:1" s="180" customFormat="1" ht="12" hidden="1" customHeight="1">
      <c r="A6810" s="179"/>
    </row>
    <row r="6811" spans="1:1" s="180" customFormat="1" ht="12" hidden="1" customHeight="1">
      <c r="A6811" s="179"/>
    </row>
    <row r="6812" spans="1:1" s="180" customFormat="1" ht="12" hidden="1" customHeight="1">
      <c r="A6812" s="179"/>
    </row>
    <row r="6813" spans="1:1" s="180" customFormat="1" ht="12" hidden="1" customHeight="1">
      <c r="A6813" s="179"/>
    </row>
    <row r="6814" spans="1:1" s="180" customFormat="1" ht="12" hidden="1" customHeight="1">
      <c r="A6814" s="179"/>
    </row>
    <row r="6815" spans="1:1" s="180" customFormat="1" ht="12" hidden="1" customHeight="1">
      <c r="A6815" s="179"/>
    </row>
    <row r="6816" spans="1:1" s="180" customFormat="1" ht="12" hidden="1" customHeight="1">
      <c r="A6816" s="179"/>
    </row>
    <row r="6817" spans="1:1" s="180" customFormat="1" ht="12" hidden="1" customHeight="1">
      <c r="A6817" s="179"/>
    </row>
    <row r="6818" spans="1:1" s="180" customFormat="1" ht="12" hidden="1" customHeight="1">
      <c r="A6818" s="179"/>
    </row>
    <row r="6819" spans="1:1" s="180" customFormat="1" ht="12" hidden="1" customHeight="1">
      <c r="A6819" s="179"/>
    </row>
    <row r="6820" spans="1:1" s="180" customFormat="1" ht="12" hidden="1" customHeight="1">
      <c r="A6820" s="179"/>
    </row>
    <row r="6821" spans="1:1" s="180" customFormat="1" ht="12" hidden="1" customHeight="1">
      <c r="A6821" s="179"/>
    </row>
    <row r="6822" spans="1:1" s="180" customFormat="1" ht="12" hidden="1" customHeight="1">
      <c r="A6822" s="179"/>
    </row>
    <row r="6823" spans="1:1" s="180" customFormat="1" ht="12" hidden="1" customHeight="1">
      <c r="A6823" s="179"/>
    </row>
    <row r="6824" spans="1:1" s="180" customFormat="1" ht="12" hidden="1" customHeight="1">
      <c r="A6824" s="179"/>
    </row>
    <row r="6825" spans="1:1" s="180" customFormat="1" ht="12" hidden="1" customHeight="1">
      <c r="A6825" s="179"/>
    </row>
    <row r="6826" spans="1:1" s="180" customFormat="1" ht="12" hidden="1" customHeight="1">
      <c r="A6826" s="179"/>
    </row>
    <row r="6827" spans="1:1" s="180" customFormat="1" ht="12" hidden="1" customHeight="1">
      <c r="A6827" s="179"/>
    </row>
    <row r="6828" spans="1:1" s="180" customFormat="1" ht="12" hidden="1" customHeight="1">
      <c r="A6828" s="179"/>
    </row>
    <row r="6829" spans="1:1" s="180" customFormat="1" ht="12" hidden="1" customHeight="1">
      <c r="A6829" s="179"/>
    </row>
    <row r="6830" spans="1:1" s="180" customFormat="1" ht="12" hidden="1" customHeight="1">
      <c r="A6830" s="179"/>
    </row>
    <row r="6831" spans="1:1" s="180" customFormat="1" ht="12" hidden="1" customHeight="1">
      <c r="A6831" s="179"/>
    </row>
    <row r="6832" spans="1:1" s="180" customFormat="1" ht="12" hidden="1" customHeight="1">
      <c r="A6832" s="179"/>
    </row>
    <row r="6833" spans="1:1" s="180" customFormat="1" ht="12" hidden="1" customHeight="1">
      <c r="A6833" s="179"/>
    </row>
    <row r="6834" spans="1:1" s="180" customFormat="1" ht="12" hidden="1" customHeight="1">
      <c r="A6834" s="179"/>
    </row>
    <row r="6835" spans="1:1" s="180" customFormat="1" ht="12" hidden="1" customHeight="1">
      <c r="A6835" s="179"/>
    </row>
    <row r="6836" spans="1:1" s="180" customFormat="1" ht="12" hidden="1" customHeight="1">
      <c r="A6836" s="179"/>
    </row>
    <row r="6837" spans="1:1" s="180" customFormat="1" ht="12" hidden="1" customHeight="1">
      <c r="A6837" s="179"/>
    </row>
    <row r="6838" spans="1:1" s="180" customFormat="1" ht="12" hidden="1" customHeight="1">
      <c r="A6838" s="179"/>
    </row>
    <row r="6839" spans="1:1" s="180" customFormat="1" ht="12" hidden="1" customHeight="1">
      <c r="A6839" s="179"/>
    </row>
    <row r="6840" spans="1:1" s="180" customFormat="1" ht="12" hidden="1" customHeight="1">
      <c r="A6840" s="179"/>
    </row>
    <row r="6841" spans="1:1" s="180" customFormat="1" ht="12" hidden="1" customHeight="1">
      <c r="A6841" s="179"/>
    </row>
    <row r="6842" spans="1:1" s="180" customFormat="1" ht="12" hidden="1" customHeight="1">
      <c r="A6842" s="179"/>
    </row>
    <row r="6843" spans="1:1" s="180" customFormat="1" ht="12" hidden="1" customHeight="1">
      <c r="A6843" s="179"/>
    </row>
    <row r="6844" spans="1:1" s="180" customFormat="1" ht="12" hidden="1" customHeight="1">
      <c r="A6844" s="179"/>
    </row>
    <row r="6845" spans="1:1" s="180" customFormat="1" ht="12" hidden="1" customHeight="1">
      <c r="A6845" s="179"/>
    </row>
    <row r="6846" spans="1:1" s="180" customFormat="1" ht="12" hidden="1" customHeight="1">
      <c r="A6846" s="179"/>
    </row>
    <row r="6847" spans="1:1" s="180" customFormat="1" ht="12" hidden="1" customHeight="1">
      <c r="A6847" s="179"/>
    </row>
    <row r="6848" spans="1:1" s="180" customFormat="1" ht="12" hidden="1" customHeight="1">
      <c r="A6848" s="179"/>
    </row>
    <row r="6849" spans="1:1" s="180" customFormat="1" ht="12" hidden="1" customHeight="1">
      <c r="A6849" s="179"/>
    </row>
    <row r="6850" spans="1:1" s="180" customFormat="1" ht="12" hidden="1" customHeight="1">
      <c r="A6850" s="179"/>
    </row>
    <row r="6851" spans="1:1" s="180" customFormat="1" ht="12" hidden="1" customHeight="1">
      <c r="A6851" s="179"/>
    </row>
    <row r="6852" spans="1:1" s="180" customFormat="1" ht="12" hidden="1" customHeight="1">
      <c r="A6852" s="179"/>
    </row>
    <row r="6853" spans="1:1" s="180" customFormat="1" ht="12" hidden="1" customHeight="1">
      <c r="A6853" s="179"/>
    </row>
    <row r="6854" spans="1:1" s="180" customFormat="1" ht="12" hidden="1" customHeight="1">
      <c r="A6854" s="179"/>
    </row>
    <row r="6855" spans="1:1" s="180" customFormat="1" ht="12" hidden="1" customHeight="1">
      <c r="A6855" s="179"/>
    </row>
    <row r="6856" spans="1:1" s="180" customFormat="1" ht="12" hidden="1" customHeight="1">
      <c r="A6856" s="179"/>
    </row>
    <row r="6857" spans="1:1" s="180" customFormat="1" ht="12" hidden="1" customHeight="1">
      <c r="A6857" s="179"/>
    </row>
    <row r="6858" spans="1:1" s="180" customFormat="1" ht="12" hidden="1" customHeight="1">
      <c r="A6858" s="179"/>
    </row>
    <row r="6859" spans="1:1" s="180" customFormat="1" ht="12" hidden="1" customHeight="1">
      <c r="A6859" s="179"/>
    </row>
    <row r="6860" spans="1:1" s="180" customFormat="1" ht="12" hidden="1" customHeight="1">
      <c r="A6860" s="179"/>
    </row>
    <row r="6861" spans="1:1" s="180" customFormat="1" ht="12" hidden="1" customHeight="1">
      <c r="A6861" s="179"/>
    </row>
    <row r="6862" spans="1:1" s="180" customFormat="1" ht="12" hidden="1" customHeight="1">
      <c r="A6862" s="179"/>
    </row>
    <row r="6863" spans="1:1" s="180" customFormat="1" ht="12" hidden="1" customHeight="1">
      <c r="A6863" s="179"/>
    </row>
    <row r="6864" spans="1:1" s="180" customFormat="1" ht="12" hidden="1" customHeight="1">
      <c r="A6864" s="179"/>
    </row>
    <row r="6865" spans="1:1" s="180" customFormat="1" ht="12" hidden="1" customHeight="1">
      <c r="A6865" s="179"/>
    </row>
    <row r="6866" spans="1:1" s="180" customFormat="1" ht="12" hidden="1" customHeight="1">
      <c r="A6866" s="179"/>
    </row>
    <row r="6867" spans="1:1" s="180" customFormat="1" ht="12" hidden="1" customHeight="1">
      <c r="A6867" s="179"/>
    </row>
    <row r="6868" spans="1:1" s="180" customFormat="1" ht="12" hidden="1" customHeight="1">
      <c r="A6868" s="179"/>
    </row>
    <row r="6869" spans="1:1" s="180" customFormat="1" ht="12" hidden="1" customHeight="1">
      <c r="A6869" s="179"/>
    </row>
    <row r="6870" spans="1:1" s="180" customFormat="1" ht="12" hidden="1" customHeight="1">
      <c r="A6870" s="179"/>
    </row>
    <row r="6871" spans="1:1" s="180" customFormat="1" ht="12" hidden="1" customHeight="1">
      <c r="A6871" s="179"/>
    </row>
    <row r="6872" spans="1:1" s="180" customFormat="1" ht="12" hidden="1" customHeight="1">
      <c r="A6872" s="179"/>
    </row>
    <row r="6873" spans="1:1" s="180" customFormat="1" ht="12" hidden="1" customHeight="1">
      <c r="A6873" s="179"/>
    </row>
    <row r="6874" spans="1:1" s="180" customFormat="1" ht="12" hidden="1" customHeight="1">
      <c r="A6874" s="179"/>
    </row>
    <row r="6875" spans="1:1" s="180" customFormat="1" ht="12" hidden="1" customHeight="1">
      <c r="A6875" s="179"/>
    </row>
    <row r="6876" spans="1:1" s="180" customFormat="1" ht="12" hidden="1" customHeight="1">
      <c r="A6876" s="179"/>
    </row>
    <row r="6877" spans="1:1" s="180" customFormat="1" ht="12" hidden="1" customHeight="1">
      <c r="A6877" s="179"/>
    </row>
    <row r="6878" spans="1:1" s="180" customFormat="1" ht="12" hidden="1" customHeight="1">
      <c r="A6878" s="179"/>
    </row>
    <row r="6879" spans="1:1" s="180" customFormat="1" ht="12" hidden="1" customHeight="1">
      <c r="A6879" s="179"/>
    </row>
    <row r="6880" spans="1:1" s="180" customFormat="1" ht="12" hidden="1" customHeight="1">
      <c r="A6880" s="179"/>
    </row>
    <row r="6881" spans="1:1" s="180" customFormat="1" ht="12" hidden="1" customHeight="1">
      <c r="A6881" s="179"/>
    </row>
    <row r="6882" spans="1:1" s="180" customFormat="1" ht="12" hidden="1" customHeight="1">
      <c r="A6882" s="179"/>
    </row>
    <row r="6883" spans="1:1" s="180" customFormat="1" ht="12" hidden="1" customHeight="1">
      <c r="A6883" s="179"/>
    </row>
    <row r="6884" spans="1:1" s="180" customFormat="1" ht="12" hidden="1" customHeight="1">
      <c r="A6884" s="179"/>
    </row>
    <row r="6885" spans="1:1" s="180" customFormat="1" ht="12" hidden="1" customHeight="1">
      <c r="A6885" s="179"/>
    </row>
    <row r="6886" spans="1:1" s="180" customFormat="1" ht="12" hidden="1" customHeight="1">
      <c r="A6886" s="179"/>
    </row>
    <row r="6887" spans="1:1" s="180" customFormat="1" ht="12" hidden="1" customHeight="1">
      <c r="A6887" s="179"/>
    </row>
    <row r="6888" spans="1:1" s="180" customFormat="1" ht="12" hidden="1" customHeight="1">
      <c r="A6888" s="179"/>
    </row>
    <row r="6889" spans="1:1" s="180" customFormat="1" ht="12" hidden="1" customHeight="1">
      <c r="A6889" s="179"/>
    </row>
    <row r="6890" spans="1:1" s="180" customFormat="1" ht="12" hidden="1" customHeight="1">
      <c r="A6890" s="179"/>
    </row>
    <row r="6891" spans="1:1" s="180" customFormat="1" ht="12" hidden="1" customHeight="1">
      <c r="A6891" s="179"/>
    </row>
    <row r="6892" spans="1:1" s="180" customFormat="1" ht="12" hidden="1" customHeight="1">
      <c r="A6892" s="179"/>
    </row>
    <row r="6893" spans="1:1" s="180" customFormat="1" ht="12" hidden="1" customHeight="1">
      <c r="A6893" s="179"/>
    </row>
    <row r="6894" spans="1:1" s="180" customFormat="1" ht="12" hidden="1" customHeight="1">
      <c r="A6894" s="179"/>
    </row>
    <row r="6895" spans="1:1" s="180" customFormat="1" ht="12" hidden="1" customHeight="1">
      <c r="A6895" s="179"/>
    </row>
    <row r="6896" spans="1:1" s="180" customFormat="1" ht="12" hidden="1" customHeight="1">
      <c r="A6896" s="179"/>
    </row>
    <row r="6897" spans="1:1" s="180" customFormat="1" ht="12" hidden="1" customHeight="1">
      <c r="A6897" s="179"/>
    </row>
    <row r="6898" spans="1:1" s="180" customFormat="1" ht="12" hidden="1" customHeight="1">
      <c r="A6898" s="179"/>
    </row>
    <row r="6899" spans="1:1" s="180" customFormat="1" ht="12" hidden="1" customHeight="1">
      <c r="A6899" s="179"/>
    </row>
    <row r="6900" spans="1:1" s="180" customFormat="1" ht="12" hidden="1" customHeight="1">
      <c r="A6900" s="179"/>
    </row>
    <row r="6901" spans="1:1" s="180" customFormat="1" ht="12" hidden="1" customHeight="1">
      <c r="A6901" s="179"/>
    </row>
    <row r="6902" spans="1:1" s="180" customFormat="1" ht="12" hidden="1" customHeight="1">
      <c r="A6902" s="179"/>
    </row>
    <row r="6903" spans="1:1" s="180" customFormat="1" ht="12" hidden="1" customHeight="1">
      <c r="A6903" s="179"/>
    </row>
    <row r="6904" spans="1:1" s="180" customFormat="1" ht="12" hidden="1" customHeight="1">
      <c r="A6904" s="179"/>
    </row>
    <row r="6905" spans="1:1" s="180" customFormat="1" ht="12" hidden="1" customHeight="1">
      <c r="A6905" s="179"/>
    </row>
    <row r="6906" spans="1:1" s="180" customFormat="1" ht="12" hidden="1" customHeight="1">
      <c r="A6906" s="179"/>
    </row>
    <row r="6907" spans="1:1" s="180" customFormat="1" ht="12" hidden="1" customHeight="1">
      <c r="A6907" s="179"/>
    </row>
    <row r="6908" spans="1:1" s="180" customFormat="1" ht="12" hidden="1" customHeight="1">
      <c r="A6908" s="179"/>
    </row>
    <row r="6909" spans="1:1" s="180" customFormat="1" ht="12" hidden="1" customHeight="1">
      <c r="A6909" s="179"/>
    </row>
    <row r="6910" spans="1:1" s="180" customFormat="1" ht="12" hidden="1" customHeight="1">
      <c r="A6910" s="179"/>
    </row>
    <row r="6911" spans="1:1" s="180" customFormat="1" ht="12" hidden="1" customHeight="1">
      <c r="A6911" s="179"/>
    </row>
    <row r="6912" spans="1:1" s="180" customFormat="1" ht="12" hidden="1" customHeight="1">
      <c r="A6912" s="179"/>
    </row>
    <row r="6913" spans="1:1" s="180" customFormat="1" ht="12" hidden="1" customHeight="1">
      <c r="A6913" s="179"/>
    </row>
    <row r="6914" spans="1:1" s="180" customFormat="1" ht="12" hidden="1" customHeight="1">
      <c r="A6914" s="179"/>
    </row>
    <row r="6915" spans="1:1" s="180" customFormat="1" ht="12" hidden="1" customHeight="1">
      <c r="A6915" s="179"/>
    </row>
    <row r="6916" spans="1:1" s="180" customFormat="1" ht="12" hidden="1" customHeight="1">
      <c r="A6916" s="179"/>
    </row>
    <row r="6917" spans="1:1" s="180" customFormat="1" ht="12" hidden="1" customHeight="1">
      <c r="A6917" s="179"/>
    </row>
    <row r="6918" spans="1:1" s="180" customFormat="1" ht="12" hidden="1" customHeight="1">
      <c r="A6918" s="179"/>
    </row>
    <row r="6919" spans="1:1" s="180" customFormat="1" ht="12" hidden="1" customHeight="1">
      <c r="A6919" s="179"/>
    </row>
    <row r="6920" spans="1:1" s="180" customFormat="1" ht="12" hidden="1" customHeight="1">
      <c r="A6920" s="179"/>
    </row>
    <row r="6921" spans="1:1" s="180" customFormat="1" ht="12" hidden="1" customHeight="1">
      <c r="A6921" s="179"/>
    </row>
    <row r="6922" spans="1:1" s="180" customFormat="1" ht="12" hidden="1" customHeight="1">
      <c r="A6922" s="179"/>
    </row>
    <row r="6923" spans="1:1" s="180" customFormat="1" ht="12" hidden="1" customHeight="1">
      <c r="A6923" s="179"/>
    </row>
    <row r="6924" spans="1:1" s="180" customFormat="1" ht="12" hidden="1" customHeight="1">
      <c r="A6924" s="179"/>
    </row>
    <row r="6925" spans="1:1" s="180" customFormat="1" ht="12" hidden="1" customHeight="1">
      <c r="A6925" s="179"/>
    </row>
    <row r="6926" spans="1:1" s="180" customFormat="1" ht="12" hidden="1" customHeight="1">
      <c r="A6926" s="179"/>
    </row>
    <row r="6927" spans="1:1" s="180" customFormat="1" ht="12" hidden="1" customHeight="1">
      <c r="A6927" s="179"/>
    </row>
    <row r="6928" spans="1:1" s="180" customFormat="1" ht="12" hidden="1" customHeight="1">
      <c r="A6928" s="179"/>
    </row>
    <row r="6929" spans="1:1" s="180" customFormat="1" ht="12" hidden="1" customHeight="1">
      <c r="A6929" s="179"/>
    </row>
    <row r="6930" spans="1:1" s="180" customFormat="1" ht="12" hidden="1" customHeight="1">
      <c r="A6930" s="179"/>
    </row>
    <row r="6931" spans="1:1" s="180" customFormat="1" ht="12" hidden="1" customHeight="1">
      <c r="A6931" s="179"/>
    </row>
    <row r="6932" spans="1:1" s="180" customFormat="1" ht="12" hidden="1" customHeight="1">
      <c r="A6932" s="179"/>
    </row>
    <row r="6933" spans="1:1" s="180" customFormat="1" ht="12" hidden="1" customHeight="1">
      <c r="A6933" s="179"/>
    </row>
    <row r="6934" spans="1:1" s="180" customFormat="1" ht="12" hidden="1" customHeight="1">
      <c r="A6934" s="179"/>
    </row>
    <row r="6935" spans="1:1" s="180" customFormat="1" ht="12" hidden="1" customHeight="1">
      <c r="A6935" s="179"/>
    </row>
    <row r="6936" spans="1:1" s="180" customFormat="1" ht="12" hidden="1" customHeight="1">
      <c r="A6936" s="179"/>
    </row>
    <row r="6937" spans="1:1" s="180" customFormat="1" ht="12" hidden="1" customHeight="1">
      <c r="A6937" s="179"/>
    </row>
    <row r="6938" spans="1:1" s="180" customFormat="1" ht="12" hidden="1" customHeight="1">
      <c r="A6938" s="179"/>
    </row>
    <row r="6939" spans="1:1" s="180" customFormat="1" ht="12" hidden="1" customHeight="1">
      <c r="A6939" s="179"/>
    </row>
    <row r="6940" spans="1:1" s="180" customFormat="1" ht="12" hidden="1" customHeight="1">
      <c r="A6940" s="179"/>
    </row>
    <row r="6941" spans="1:1" s="180" customFormat="1" ht="12" hidden="1" customHeight="1">
      <c r="A6941" s="179"/>
    </row>
    <row r="6942" spans="1:1" s="180" customFormat="1" ht="12" hidden="1" customHeight="1">
      <c r="A6942" s="179"/>
    </row>
    <row r="6943" spans="1:1" s="180" customFormat="1" ht="12" hidden="1" customHeight="1">
      <c r="A6943" s="179"/>
    </row>
    <row r="6944" spans="1:1" s="180" customFormat="1" ht="12" hidden="1" customHeight="1">
      <c r="A6944" s="179"/>
    </row>
    <row r="6945" spans="1:1" s="180" customFormat="1" ht="12" hidden="1" customHeight="1">
      <c r="A6945" s="179"/>
    </row>
    <row r="6946" spans="1:1" s="180" customFormat="1" ht="12" hidden="1" customHeight="1">
      <c r="A6946" s="179"/>
    </row>
    <row r="6947" spans="1:1" s="180" customFormat="1" ht="12" hidden="1" customHeight="1">
      <c r="A6947" s="179"/>
    </row>
    <row r="6948" spans="1:1" s="180" customFormat="1" ht="12" hidden="1" customHeight="1">
      <c r="A6948" s="179"/>
    </row>
    <row r="6949" spans="1:1" s="180" customFormat="1" ht="12" hidden="1" customHeight="1">
      <c r="A6949" s="179"/>
    </row>
    <row r="6950" spans="1:1" s="180" customFormat="1" ht="12" hidden="1" customHeight="1">
      <c r="A6950" s="179"/>
    </row>
    <row r="6951" spans="1:1" s="180" customFormat="1" ht="12" hidden="1" customHeight="1">
      <c r="A6951" s="179"/>
    </row>
    <row r="6952" spans="1:1" s="180" customFormat="1" ht="12" hidden="1" customHeight="1">
      <c r="A6952" s="179"/>
    </row>
    <row r="6953" spans="1:1" s="180" customFormat="1" ht="12" hidden="1" customHeight="1">
      <c r="A6953" s="179"/>
    </row>
    <row r="6954" spans="1:1" s="180" customFormat="1" ht="12" hidden="1" customHeight="1">
      <c r="A6954" s="179"/>
    </row>
    <row r="6955" spans="1:1" s="180" customFormat="1" ht="12" hidden="1" customHeight="1">
      <c r="A6955" s="179"/>
    </row>
    <row r="6956" spans="1:1" s="180" customFormat="1" ht="12" hidden="1" customHeight="1">
      <c r="A6956" s="179"/>
    </row>
    <row r="6957" spans="1:1" s="180" customFormat="1" ht="12" hidden="1" customHeight="1">
      <c r="A6957" s="179"/>
    </row>
    <row r="6958" spans="1:1" s="180" customFormat="1" ht="12" hidden="1" customHeight="1">
      <c r="A6958" s="179"/>
    </row>
    <row r="6959" spans="1:1" s="180" customFormat="1" ht="12" hidden="1" customHeight="1">
      <c r="A6959" s="179"/>
    </row>
    <row r="6960" spans="1:1" s="180" customFormat="1" ht="12" hidden="1" customHeight="1">
      <c r="A6960" s="179"/>
    </row>
    <row r="6961" spans="1:1" s="180" customFormat="1" ht="12" hidden="1" customHeight="1">
      <c r="A6961" s="179"/>
    </row>
    <row r="6962" spans="1:1" s="180" customFormat="1" ht="12" hidden="1" customHeight="1">
      <c r="A6962" s="179"/>
    </row>
    <row r="6963" spans="1:1" s="180" customFormat="1" ht="12" hidden="1" customHeight="1">
      <c r="A6963" s="179"/>
    </row>
    <row r="6964" spans="1:1" s="180" customFormat="1" ht="12" hidden="1" customHeight="1">
      <c r="A6964" s="179"/>
    </row>
    <row r="6965" spans="1:1" s="180" customFormat="1" ht="12" hidden="1" customHeight="1">
      <c r="A6965" s="179"/>
    </row>
    <row r="6966" spans="1:1" s="180" customFormat="1" ht="12" hidden="1" customHeight="1">
      <c r="A6966" s="179"/>
    </row>
    <row r="6967" spans="1:1" s="180" customFormat="1" ht="12" hidden="1" customHeight="1">
      <c r="A6967" s="179"/>
    </row>
    <row r="6968" spans="1:1" s="180" customFormat="1" ht="12" hidden="1" customHeight="1">
      <c r="A6968" s="179"/>
    </row>
    <row r="6969" spans="1:1" s="180" customFormat="1" ht="12" hidden="1" customHeight="1">
      <c r="A6969" s="179"/>
    </row>
    <row r="6970" spans="1:1" s="180" customFormat="1" ht="12" hidden="1" customHeight="1">
      <c r="A6970" s="179"/>
    </row>
    <row r="6971" spans="1:1" s="180" customFormat="1" ht="12" hidden="1" customHeight="1">
      <c r="A6971" s="179"/>
    </row>
    <row r="6972" spans="1:1" s="180" customFormat="1" ht="12" hidden="1" customHeight="1">
      <c r="A6972" s="179"/>
    </row>
    <row r="6973" spans="1:1" s="180" customFormat="1" ht="12" hidden="1" customHeight="1">
      <c r="A6973" s="179"/>
    </row>
    <row r="6974" spans="1:1" s="180" customFormat="1" ht="12" hidden="1" customHeight="1">
      <c r="A6974" s="179"/>
    </row>
    <row r="6975" spans="1:1" s="180" customFormat="1" ht="12" hidden="1" customHeight="1">
      <c r="A6975" s="179"/>
    </row>
    <row r="6976" spans="1:1" s="180" customFormat="1" ht="12" hidden="1" customHeight="1">
      <c r="A6976" s="179"/>
    </row>
    <row r="6977" spans="1:1" s="180" customFormat="1" ht="12" hidden="1" customHeight="1">
      <c r="A6977" s="179"/>
    </row>
    <row r="6978" spans="1:1" s="180" customFormat="1" ht="12" hidden="1" customHeight="1">
      <c r="A6978" s="179"/>
    </row>
    <row r="6979" spans="1:1" s="180" customFormat="1" ht="12" hidden="1" customHeight="1">
      <c r="A6979" s="179"/>
    </row>
    <row r="6980" spans="1:1" s="180" customFormat="1" ht="12" hidden="1" customHeight="1">
      <c r="A6980" s="179"/>
    </row>
    <row r="6981" spans="1:1" s="180" customFormat="1" ht="12" hidden="1" customHeight="1">
      <c r="A6981" s="179"/>
    </row>
    <row r="6982" spans="1:1" s="180" customFormat="1" ht="12" hidden="1" customHeight="1">
      <c r="A6982" s="179"/>
    </row>
    <row r="6983" spans="1:1" s="180" customFormat="1" ht="12" hidden="1" customHeight="1">
      <c r="A6983" s="179"/>
    </row>
    <row r="6984" spans="1:1" s="180" customFormat="1" ht="12" hidden="1" customHeight="1">
      <c r="A6984" s="179"/>
    </row>
    <row r="6985" spans="1:1" s="180" customFormat="1" ht="12" hidden="1" customHeight="1">
      <c r="A6985" s="179"/>
    </row>
    <row r="6986" spans="1:1" s="180" customFormat="1" ht="12" hidden="1" customHeight="1">
      <c r="A6986" s="179"/>
    </row>
    <row r="6987" spans="1:1" s="180" customFormat="1" ht="12" hidden="1" customHeight="1">
      <c r="A6987" s="179"/>
    </row>
    <row r="6988" spans="1:1" s="180" customFormat="1" ht="12" hidden="1" customHeight="1">
      <c r="A6988" s="179"/>
    </row>
    <row r="6989" spans="1:1" s="180" customFormat="1" ht="12" hidden="1" customHeight="1">
      <c r="A6989" s="179"/>
    </row>
    <row r="6990" spans="1:1" s="180" customFormat="1" ht="12" hidden="1" customHeight="1">
      <c r="A6990" s="179"/>
    </row>
    <row r="6991" spans="1:1" s="180" customFormat="1" ht="12" hidden="1" customHeight="1">
      <c r="A6991" s="179"/>
    </row>
    <row r="6992" spans="1:1" s="180" customFormat="1" ht="12" hidden="1" customHeight="1">
      <c r="A6992" s="179"/>
    </row>
    <row r="6993" spans="1:1" s="180" customFormat="1" ht="12" hidden="1" customHeight="1">
      <c r="A6993" s="179"/>
    </row>
    <row r="6994" spans="1:1" s="180" customFormat="1" ht="12" hidden="1" customHeight="1">
      <c r="A6994" s="179"/>
    </row>
    <row r="6995" spans="1:1" s="180" customFormat="1" ht="12" hidden="1" customHeight="1">
      <c r="A6995" s="179"/>
    </row>
    <row r="6996" spans="1:1" s="180" customFormat="1" ht="12" hidden="1" customHeight="1">
      <c r="A6996" s="179"/>
    </row>
    <row r="6997" spans="1:1" s="180" customFormat="1" ht="12" hidden="1" customHeight="1">
      <c r="A6997" s="179"/>
    </row>
    <row r="6998" spans="1:1" s="180" customFormat="1" ht="12" hidden="1" customHeight="1">
      <c r="A6998" s="179"/>
    </row>
    <row r="6999" spans="1:1" s="180" customFormat="1" ht="12" hidden="1" customHeight="1">
      <c r="A6999" s="179"/>
    </row>
    <row r="7000" spans="1:1" s="180" customFormat="1" ht="12" hidden="1" customHeight="1">
      <c r="A7000" s="179"/>
    </row>
    <row r="7001" spans="1:1" s="180" customFormat="1" ht="12" hidden="1" customHeight="1">
      <c r="A7001" s="179"/>
    </row>
    <row r="7002" spans="1:1" s="180" customFormat="1" ht="12" hidden="1" customHeight="1">
      <c r="A7002" s="179"/>
    </row>
    <row r="7003" spans="1:1" s="180" customFormat="1" ht="12" hidden="1" customHeight="1">
      <c r="A7003" s="179"/>
    </row>
    <row r="7004" spans="1:1" s="180" customFormat="1" ht="12" hidden="1" customHeight="1">
      <c r="A7004" s="179"/>
    </row>
    <row r="7005" spans="1:1" s="180" customFormat="1" ht="12" hidden="1" customHeight="1">
      <c r="A7005" s="179"/>
    </row>
    <row r="7006" spans="1:1" s="180" customFormat="1" ht="12" hidden="1" customHeight="1">
      <c r="A7006" s="179"/>
    </row>
    <row r="7007" spans="1:1" s="180" customFormat="1" ht="12" hidden="1" customHeight="1">
      <c r="A7007" s="179"/>
    </row>
    <row r="7008" spans="1:1" s="180" customFormat="1" ht="12" hidden="1" customHeight="1">
      <c r="A7008" s="179"/>
    </row>
    <row r="7009" spans="1:1" s="180" customFormat="1" ht="12" hidden="1" customHeight="1">
      <c r="A7009" s="179"/>
    </row>
    <row r="7010" spans="1:1" s="180" customFormat="1" ht="12" hidden="1" customHeight="1">
      <c r="A7010" s="179"/>
    </row>
    <row r="7011" spans="1:1" s="180" customFormat="1" ht="12" hidden="1" customHeight="1">
      <c r="A7011" s="179"/>
    </row>
    <row r="7012" spans="1:1" s="180" customFormat="1" ht="12" hidden="1" customHeight="1">
      <c r="A7012" s="179"/>
    </row>
    <row r="7013" spans="1:1" s="180" customFormat="1" ht="12" hidden="1" customHeight="1">
      <c r="A7013" s="179"/>
    </row>
    <row r="7014" spans="1:1" s="180" customFormat="1" ht="12" hidden="1" customHeight="1">
      <c r="A7014" s="179"/>
    </row>
    <row r="7015" spans="1:1" s="180" customFormat="1" ht="12" hidden="1" customHeight="1">
      <c r="A7015" s="179"/>
    </row>
    <row r="7016" spans="1:1" s="180" customFormat="1" ht="12" hidden="1" customHeight="1">
      <c r="A7016" s="179"/>
    </row>
    <row r="7017" spans="1:1" s="180" customFormat="1" ht="12" hidden="1" customHeight="1">
      <c r="A7017" s="179"/>
    </row>
    <row r="7018" spans="1:1" s="180" customFormat="1" ht="12" hidden="1" customHeight="1">
      <c r="A7018" s="179"/>
    </row>
    <row r="7019" spans="1:1" s="180" customFormat="1" ht="12" hidden="1" customHeight="1">
      <c r="A7019" s="179"/>
    </row>
    <row r="7020" spans="1:1" s="180" customFormat="1" ht="12" hidden="1" customHeight="1">
      <c r="A7020" s="179"/>
    </row>
    <row r="7021" spans="1:1" s="180" customFormat="1" ht="12" hidden="1" customHeight="1">
      <c r="A7021" s="179"/>
    </row>
    <row r="7022" spans="1:1" s="180" customFormat="1" ht="12" hidden="1" customHeight="1">
      <c r="A7022" s="179"/>
    </row>
    <row r="7023" spans="1:1" s="180" customFormat="1" ht="12" hidden="1" customHeight="1">
      <c r="A7023" s="179"/>
    </row>
    <row r="7024" spans="1:1" s="180" customFormat="1" ht="12" hidden="1" customHeight="1">
      <c r="A7024" s="179"/>
    </row>
    <row r="7025" spans="1:1" s="180" customFormat="1" ht="12" hidden="1" customHeight="1">
      <c r="A7025" s="179"/>
    </row>
    <row r="7026" spans="1:1" s="180" customFormat="1" ht="12" hidden="1" customHeight="1">
      <c r="A7026" s="179"/>
    </row>
    <row r="7027" spans="1:1" s="180" customFormat="1" ht="12" hidden="1" customHeight="1">
      <c r="A7027" s="179"/>
    </row>
    <row r="7028" spans="1:1" s="180" customFormat="1" ht="12" hidden="1" customHeight="1">
      <c r="A7028" s="179"/>
    </row>
    <row r="7029" spans="1:1" s="180" customFormat="1" ht="12" hidden="1" customHeight="1">
      <c r="A7029" s="179"/>
    </row>
    <row r="7030" spans="1:1" s="180" customFormat="1" ht="12" hidden="1" customHeight="1">
      <c r="A7030" s="179"/>
    </row>
    <row r="7031" spans="1:1" s="180" customFormat="1" ht="12" hidden="1" customHeight="1">
      <c r="A7031" s="179"/>
    </row>
    <row r="7032" spans="1:1" s="180" customFormat="1" ht="12" hidden="1" customHeight="1">
      <c r="A7032" s="179"/>
    </row>
    <row r="7033" spans="1:1" s="180" customFormat="1" ht="12" hidden="1" customHeight="1">
      <c r="A7033" s="179"/>
    </row>
    <row r="7034" spans="1:1" s="180" customFormat="1" ht="12" hidden="1" customHeight="1">
      <c r="A7034" s="179"/>
    </row>
    <row r="7035" spans="1:1" s="180" customFormat="1" ht="12" hidden="1" customHeight="1">
      <c r="A7035" s="179"/>
    </row>
    <row r="7036" spans="1:1" s="180" customFormat="1" ht="12" hidden="1" customHeight="1">
      <c r="A7036" s="179"/>
    </row>
    <row r="7037" spans="1:1" s="180" customFormat="1" ht="12" hidden="1" customHeight="1">
      <c r="A7037" s="179"/>
    </row>
    <row r="7038" spans="1:1" s="180" customFormat="1" ht="12" hidden="1" customHeight="1">
      <c r="A7038" s="179"/>
    </row>
    <row r="7039" spans="1:1" s="180" customFormat="1" ht="12" hidden="1" customHeight="1">
      <c r="A7039" s="179"/>
    </row>
    <row r="7040" spans="1:1" s="180" customFormat="1" ht="12" hidden="1" customHeight="1">
      <c r="A7040" s="179"/>
    </row>
    <row r="7041" spans="1:1" s="180" customFormat="1" ht="12" hidden="1" customHeight="1">
      <c r="A7041" s="179"/>
    </row>
    <row r="7042" spans="1:1" s="180" customFormat="1" ht="12" hidden="1" customHeight="1">
      <c r="A7042" s="179"/>
    </row>
    <row r="7043" spans="1:1" s="180" customFormat="1" ht="12" hidden="1" customHeight="1">
      <c r="A7043" s="179"/>
    </row>
    <row r="7044" spans="1:1" s="180" customFormat="1" ht="12" hidden="1" customHeight="1">
      <c r="A7044" s="179"/>
    </row>
    <row r="7045" spans="1:1" s="180" customFormat="1" ht="12" hidden="1" customHeight="1">
      <c r="A7045" s="179"/>
    </row>
    <row r="7046" spans="1:1" s="180" customFormat="1" ht="12" hidden="1" customHeight="1">
      <c r="A7046" s="179"/>
    </row>
    <row r="7047" spans="1:1" s="180" customFormat="1" ht="12" hidden="1" customHeight="1">
      <c r="A7047" s="179"/>
    </row>
    <row r="7048" spans="1:1" s="180" customFormat="1" ht="12" hidden="1" customHeight="1">
      <c r="A7048" s="179"/>
    </row>
    <row r="7049" spans="1:1" s="180" customFormat="1" ht="12" hidden="1" customHeight="1">
      <c r="A7049" s="179"/>
    </row>
    <row r="7050" spans="1:1" s="180" customFormat="1" ht="12" hidden="1" customHeight="1">
      <c r="A7050" s="179"/>
    </row>
    <row r="7051" spans="1:1" s="180" customFormat="1" ht="12" hidden="1" customHeight="1">
      <c r="A7051" s="179"/>
    </row>
    <row r="7052" spans="1:1" s="180" customFormat="1" ht="12" hidden="1" customHeight="1">
      <c r="A7052" s="179"/>
    </row>
    <row r="7053" spans="1:1" s="180" customFormat="1" ht="12" hidden="1" customHeight="1">
      <c r="A7053" s="179"/>
    </row>
    <row r="7054" spans="1:1" s="180" customFormat="1" ht="12" hidden="1" customHeight="1">
      <c r="A7054" s="179"/>
    </row>
    <row r="7055" spans="1:1" s="180" customFormat="1" ht="12" hidden="1" customHeight="1">
      <c r="A7055" s="179"/>
    </row>
    <row r="7056" spans="1:1" s="180" customFormat="1" ht="12" hidden="1" customHeight="1">
      <c r="A7056" s="179"/>
    </row>
    <row r="7057" spans="1:1" s="180" customFormat="1" ht="12" hidden="1" customHeight="1">
      <c r="A7057" s="179"/>
    </row>
    <row r="7058" spans="1:1" s="180" customFormat="1" ht="12" hidden="1" customHeight="1">
      <c r="A7058" s="179"/>
    </row>
    <row r="7059" spans="1:1" s="180" customFormat="1" ht="12" hidden="1" customHeight="1">
      <c r="A7059" s="179"/>
    </row>
    <row r="7060" spans="1:1" s="180" customFormat="1" ht="12" hidden="1" customHeight="1">
      <c r="A7060" s="179"/>
    </row>
    <row r="7061" spans="1:1" s="180" customFormat="1" ht="12" hidden="1" customHeight="1">
      <c r="A7061" s="179"/>
    </row>
    <row r="7062" spans="1:1" s="180" customFormat="1" ht="12" hidden="1" customHeight="1">
      <c r="A7062" s="179"/>
    </row>
    <row r="7063" spans="1:1" s="180" customFormat="1" ht="12" hidden="1" customHeight="1">
      <c r="A7063" s="179"/>
    </row>
    <row r="7064" spans="1:1" s="180" customFormat="1" ht="12" hidden="1" customHeight="1">
      <c r="A7064" s="179"/>
    </row>
    <row r="7065" spans="1:1" s="180" customFormat="1" ht="12" hidden="1" customHeight="1">
      <c r="A7065" s="179"/>
    </row>
    <row r="7066" spans="1:1" s="180" customFormat="1" ht="12" hidden="1" customHeight="1">
      <c r="A7066" s="179"/>
    </row>
    <row r="7067" spans="1:1" s="180" customFormat="1" ht="12" hidden="1" customHeight="1">
      <c r="A7067" s="179"/>
    </row>
    <row r="7068" spans="1:1" s="180" customFormat="1" ht="12" hidden="1" customHeight="1">
      <c r="A7068" s="179"/>
    </row>
    <row r="7069" spans="1:1" s="180" customFormat="1" ht="12" hidden="1" customHeight="1">
      <c r="A7069" s="179"/>
    </row>
    <row r="7070" spans="1:1" s="180" customFormat="1" ht="12" hidden="1" customHeight="1">
      <c r="A7070" s="179"/>
    </row>
    <row r="7071" spans="1:1" s="180" customFormat="1" ht="12" hidden="1" customHeight="1">
      <c r="A7071" s="179"/>
    </row>
    <row r="7072" spans="1:1" s="180" customFormat="1" ht="12" hidden="1" customHeight="1">
      <c r="A7072" s="179"/>
    </row>
    <row r="7073" spans="1:1" s="180" customFormat="1" ht="12" hidden="1" customHeight="1">
      <c r="A7073" s="179"/>
    </row>
    <row r="7074" spans="1:1" s="180" customFormat="1" ht="12" hidden="1" customHeight="1">
      <c r="A7074" s="179"/>
    </row>
    <row r="7075" spans="1:1" s="180" customFormat="1" ht="12" hidden="1" customHeight="1">
      <c r="A7075" s="179"/>
    </row>
    <row r="7076" spans="1:1" s="180" customFormat="1" ht="12" hidden="1" customHeight="1">
      <c r="A7076" s="179"/>
    </row>
    <row r="7077" spans="1:1" s="180" customFormat="1" ht="12" hidden="1" customHeight="1">
      <c r="A7077" s="179"/>
    </row>
    <row r="7078" spans="1:1" s="180" customFormat="1" ht="12" hidden="1" customHeight="1">
      <c r="A7078" s="179"/>
    </row>
    <row r="7079" spans="1:1" s="180" customFormat="1" ht="12" hidden="1" customHeight="1">
      <c r="A7079" s="179"/>
    </row>
    <row r="7080" spans="1:1" s="180" customFormat="1" ht="12" hidden="1" customHeight="1">
      <c r="A7080" s="179"/>
    </row>
    <row r="7081" spans="1:1" s="180" customFormat="1" ht="12" hidden="1" customHeight="1">
      <c r="A7081" s="179"/>
    </row>
    <row r="7082" spans="1:1" s="180" customFormat="1" ht="12" hidden="1" customHeight="1">
      <c r="A7082" s="179"/>
    </row>
    <row r="7083" spans="1:1" s="180" customFormat="1" ht="12" hidden="1" customHeight="1">
      <c r="A7083" s="179"/>
    </row>
    <row r="7084" spans="1:1" s="180" customFormat="1" ht="12" hidden="1" customHeight="1">
      <c r="A7084" s="179"/>
    </row>
    <row r="7085" spans="1:1" s="180" customFormat="1" ht="12" hidden="1" customHeight="1">
      <c r="A7085" s="179"/>
    </row>
    <row r="7086" spans="1:1" s="180" customFormat="1" ht="12" hidden="1" customHeight="1">
      <c r="A7086" s="179"/>
    </row>
    <row r="7087" spans="1:1" s="180" customFormat="1" ht="12" hidden="1" customHeight="1">
      <c r="A7087" s="179"/>
    </row>
    <row r="7088" spans="1:1" s="180" customFormat="1" ht="12" hidden="1" customHeight="1">
      <c r="A7088" s="179"/>
    </row>
    <row r="7089" spans="1:1" s="180" customFormat="1" ht="12" hidden="1" customHeight="1">
      <c r="A7089" s="179"/>
    </row>
    <row r="7090" spans="1:1" s="180" customFormat="1" ht="12" hidden="1" customHeight="1">
      <c r="A7090" s="179"/>
    </row>
    <row r="7091" spans="1:1" s="180" customFormat="1" ht="12" hidden="1" customHeight="1">
      <c r="A7091" s="179"/>
    </row>
    <row r="7092" spans="1:1" s="180" customFormat="1" ht="12" hidden="1" customHeight="1">
      <c r="A7092" s="179"/>
    </row>
    <row r="7093" spans="1:1" s="180" customFormat="1" ht="12" hidden="1" customHeight="1">
      <c r="A7093" s="179"/>
    </row>
    <row r="7094" spans="1:1" s="180" customFormat="1" ht="12" hidden="1" customHeight="1">
      <c r="A7094" s="179"/>
    </row>
    <row r="7095" spans="1:1" s="180" customFormat="1" ht="12" hidden="1" customHeight="1">
      <c r="A7095" s="179"/>
    </row>
    <row r="7096" spans="1:1" s="180" customFormat="1" ht="12" hidden="1" customHeight="1">
      <c r="A7096" s="179"/>
    </row>
    <row r="7097" spans="1:1" s="180" customFormat="1" ht="12" hidden="1" customHeight="1">
      <c r="A7097" s="179"/>
    </row>
    <row r="7098" spans="1:1" s="180" customFormat="1" ht="12" hidden="1" customHeight="1">
      <c r="A7098" s="179"/>
    </row>
    <row r="7099" spans="1:1" s="180" customFormat="1" ht="12" hidden="1" customHeight="1">
      <c r="A7099" s="179"/>
    </row>
    <row r="7100" spans="1:1" s="180" customFormat="1" ht="12" hidden="1" customHeight="1">
      <c r="A7100" s="179"/>
    </row>
    <row r="7101" spans="1:1" s="180" customFormat="1" ht="12" hidden="1" customHeight="1">
      <c r="A7101" s="179"/>
    </row>
    <row r="7102" spans="1:1" s="180" customFormat="1" ht="12" hidden="1" customHeight="1">
      <c r="A7102" s="179"/>
    </row>
    <row r="7103" spans="1:1" s="180" customFormat="1" ht="12" hidden="1" customHeight="1">
      <c r="A7103" s="179"/>
    </row>
    <row r="7104" spans="1:1" s="180" customFormat="1" ht="12" hidden="1" customHeight="1">
      <c r="A7104" s="179"/>
    </row>
    <row r="7105" spans="1:1" s="180" customFormat="1" ht="12" hidden="1" customHeight="1">
      <c r="A7105" s="179"/>
    </row>
    <row r="7106" spans="1:1" s="180" customFormat="1" ht="12" hidden="1" customHeight="1">
      <c r="A7106" s="179"/>
    </row>
    <row r="7107" spans="1:1" s="180" customFormat="1" ht="12" hidden="1" customHeight="1">
      <c r="A7107" s="179"/>
    </row>
    <row r="7108" spans="1:1" s="180" customFormat="1" ht="12" hidden="1" customHeight="1">
      <c r="A7108" s="179"/>
    </row>
    <row r="7109" spans="1:1" s="180" customFormat="1" ht="12" hidden="1" customHeight="1">
      <c r="A7109" s="179"/>
    </row>
    <row r="7110" spans="1:1" s="180" customFormat="1" ht="12" hidden="1" customHeight="1">
      <c r="A7110" s="179"/>
    </row>
    <row r="7111" spans="1:1" s="180" customFormat="1" ht="12" hidden="1" customHeight="1">
      <c r="A7111" s="179"/>
    </row>
    <row r="7112" spans="1:1" s="180" customFormat="1" ht="12" hidden="1" customHeight="1">
      <c r="A7112" s="179"/>
    </row>
    <row r="7113" spans="1:1" s="180" customFormat="1" ht="12" hidden="1" customHeight="1">
      <c r="A7113" s="179"/>
    </row>
    <row r="7114" spans="1:1" s="180" customFormat="1" ht="12" hidden="1" customHeight="1">
      <c r="A7114" s="179"/>
    </row>
    <row r="7115" spans="1:1" s="180" customFormat="1" ht="12" hidden="1" customHeight="1">
      <c r="A7115" s="179"/>
    </row>
    <row r="7116" spans="1:1" s="180" customFormat="1" ht="12" hidden="1" customHeight="1">
      <c r="A7116" s="179"/>
    </row>
    <row r="7117" spans="1:1" s="180" customFormat="1" ht="12" hidden="1" customHeight="1">
      <c r="A7117" s="179"/>
    </row>
    <row r="7118" spans="1:1" s="180" customFormat="1" ht="12" hidden="1" customHeight="1">
      <c r="A7118" s="179"/>
    </row>
    <row r="7119" spans="1:1" s="180" customFormat="1" ht="12" hidden="1" customHeight="1">
      <c r="A7119" s="179"/>
    </row>
    <row r="7120" spans="1:1" s="180" customFormat="1" ht="12" hidden="1" customHeight="1">
      <c r="A7120" s="179"/>
    </row>
    <row r="7121" spans="1:1" s="180" customFormat="1" ht="12" hidden="1" customHeight="1">
      <c r="A7121" s="179"/>
    </row>
    <row r="7122" spans="1:1" s="180" customFormat="1" ht="12" hidden="1" customHeight="1">
      <c r="A7122" s="179"/>
    </row>
    <row r="7123" spans="1:1" s="180" customFormat="1" ht="12" hidden="1" customHeight="1">
      <c r="A7123" s="179"/>
    </row>
    <row r="7124" spans="1:1" s="180" customFormat="1" ht="12" hidden="1" customHeight="1">
      <c r="A7124" s="179"/>
    </row>
    <row r="7125" spans="1:1" s="180" customFormat="1" ht="12" hidden="1" customHeight="1">
      <c r="A7125" s="179"/>
    </row>
    <row r="7126" spans="1:1" s="180" customFormat="1" ht="12" hidden="1" customHeight="1">
      <c r="A7126" s="179"/>
    </row>
    <row r="7127" spans="1:1" s="180" customFormat="1" ht="12" hidden="1" customHeight="1">
      <c r="A7127" s="179"/>
    </row>
    <row r="7128" spans="1:1" s="180" customFormat="1" ht="12" hidden="1" customHeight="1">
      <c r="A7128" s="179"/>
    </row>
    <row r="7129" spans="1:1" s="180" customFormat="1" ht="12" hidden="1" customHeight="1">
      <c r="A7129" s="179"/>
    </row>
    <row r="7130" spans="1:1" s="180" customFormat="1" ht="12" hidden="1" customHeight="1">
      <c r="A7130" s="179"/>
    </row>
    <row r="7131" spans="1:1" s="180" customFormat="1" ht="12" hidden="1" customHeight="1">
      <c r="A7131" s="179"/>
    </row>
    <row r="7132" spans="1:1" s="180" customFormat="1" ht="12" hidden="1" customHeight="1">
      <c r="A7132" s="179"/>
    </row>
    <row r="7133" spans="1:1" s="180" customFormat="1" ht="12" hidden="1" customHeight="1">
      <c r="A7133" s="179"/>
    </row>
    <row r="7134" spans="1:1" s="180" customFormat="1" ht="12" hidden="1" customHeight="1">
      <c r="A7134" s="179"/>
    </row>
    <row r="7135" spans="1:1" s="180" customFormat="1" ht="12" hidden="1" customHeight="1">
      <c r="A7135" s="179"/>
    </row>
    <row r="7136" spans="1:1" s="180" customFormat="1" ht="12" hidden="1" customHeight="1">
      <c r="A7136" s="179"/>
    </row>
    <row r="7137" spans="1:1" s="180" customFormat="1" ht="12" hidden="1" customHeight="1">
      <c r="A7137" s="179"/>
    </row>
    <row r="7138" spans="1:1" s="180" customFormat="1" ht="12" hidden="1" customHeight="1">
      <c r="A7138" s="179"/>
    </row>
    <row r="7139" spans="1:1" s="180" customFormat="1" ht="12" hidden="1" customHeight="1">
      <c r="A7139" s="179"/>
    </row>
    <row r="7140" spans="1:1" s="180" customFormat="1" ht="12" hidden="1" customHeight="1">
      <c r="A7140" s="179"/>
    </row>
    <row r="7141" spans="1:1" s="180" customFormat="1" ht="12" hidden="1" customHeight="1">
      <c r="A7141" s="179"/>
    </row>
    <row r="7142" spans="1:1" s="180" customFormat="1" ht="12" hidden="1" customHeight="1">
      <c r="A7142" s="179"/>
    </row>
    <row r="7143" spans="1:1" s="180" customFormat="1" ht="12" hidden="1" customHeight="1">
      <c r="A7143" s="179"/>
    </row>
    <row r="7144" spans="1:1" s="180" customFormat="1" ht="12" hidden="1" customHeight="1">
      <c r="A7144" s="179"/>
    </row>
    <row r="7145" spans="1:1" s="180" customFormat="1" ht="12" hidden="1" customHeight="1">
      <c r="A7145" s="179"/>
    </row>
    <row r="7146" spans="1:1" s="180" customFormat="1" ht="12" hidden="1" customHeight="1">
      <c r="A7146" s="179"/>
    </row>
    <row r="7147" spans="1:1" s="180" customFormat="1" ht="12" hidden="1" customHeight="1">
      <c r="A7147" s="179"/>
    </row>
    <row r="7148" spans="1:1" s="180" customFormat="1" ht="12" hidden="1" customHeight="1">
      <c r="A7148" s="179"/>
    </row>
    <row r="7149" spans="1:1" s="180" customFormat="1" ht="12" hidden="1" customHeight="1">
      <c r="A7149" s="179"/>
    </row>
    <row r="7150" spans="1:1" s="180" customFormat="1" ht="12" hidden="1" customHeight="1">
      <c r="A7150" s="179"/>
    </row>
    <row r="7151" spans="1:1" s="180" customFormat="1" ht="12" hidden="1" customHeight="1">
      <c r="A7151" s="179"/>
    </row>
    <row r="7152" spans="1:1" s="180" customFormat="1" ht="12" hidden="1" customHeight="1">
      <c r="A7152" s="179"/>
    </row>
    <row r="7153" spans="1:1" s="180" customFormat="1" ht="12" hidden="1" customHeight="1">
      <c r="A7153" s="179"/>
    </row>
    <row r="7154" spans="1:1" s="180" customFormat="1" ht="12" hidden="1" customHeight="1">
      <c r="A7154" s="179"/>
    </row>
    <row r="7155" spans="1:1" s="180" customFormat="1" ht="12" hidden="1" customHeight="1">
      <c r="A7155" s="179"/>
    </row>
    <row r="7156" spans="1:1" s="180" customFormat="1" ht="12" hidden="1" customHeight="1">
      <c r="A7156" s="179"/>
    </row>
    <row r="7157" spans="1:1" s="180" customFormat="1" ht="12" hidden="1" customHeight="1">
      <c r="A7157" s="179"/>
    </row>
    <row r="7158" spans="1:1" s="180" customFormat="1" ht="12" hidden="1" customHeight="1">
      <c r="A7158" s="179"/>
    </row>
    <row r="7159" spans="1:1" s="180" customFormat="1" ht="12" hidden="1" customHeight="1">
      <c r="A7159" s="179"/>
    </row>
    <row r="7160" spans="1:1" s="180" customFormat="1" ht="12" hidden="1" customHeight="1">
      <c r="A7160" s="179"/>
    </row>
    <row r="7161" spans="1:1" s="180" customFormat="1" ht="12" hidden="1" customHeight="1">
      <c r="A7161" s="179"/>
    </row>
    <row r="7162" spans="1:1" s="180" customFormat="1" ht="12" hidden="1" customHeight="1">
      <c r="A7162" s="179"/>
    </row>
    <row r="7163" spans="1:1" s="180" customFormat="1" ht="12" hidden="1" customHeight="1">
      <c r="A7163" s="179"/>
    </row>
    <row r="7164" spans="1:1" s="180" customFormat="1" ht="12" hidden="1" customHeight="1">
      <c r="A7164" s="179"/>
    </row>
    <row r="7165" spans="1:1" s="180" customFormat="1" ht="12" hidden="1" customHeight="1">
      <c r="A7165" s="179"/>
    </row>
    <row r="7166" spans="1:1" s="180" customFormat="1" ht="12" hidden="1" customHeight="1">
      <c r="A7166" s="179"/>
    </row>
    <row r="7167" spans="1:1" s="180" customFormat="1" ht="12" hidden="1" customHeight="1">
      <c r="A7167" s="179"/>
    </row>
    <row r="7168" spans="1:1" s="180" customFormat="1" ht="12" hidden="1" customHeight="1">
      <c r="A7168" s="179"/>
    </row>
    <row r="7169" spans="1:1" s="180" customFormat="1" ht="12" hidden="1" customHeight="1">
      <c r="A7169" s="179"/>
    </row>
    <row r="7170" spans="1:1" s="180" customFormat="1" ht="12" hidden="1" customHeight="1">
      <c r="A7170" s="179"/>
    </row>
    <row r="7171" spans="1:1" s="180" customFormat="1" ht="12" hidden="1" customHeight="1">
      <c r="A7171" s="179"/>
    </row>
    <row r="7172" spans="1:1" s="180" customFormat="1" ht="12" hidden="1" customHeight="1">
      <c r="A7172" s="179"/>
    </row>
    <row r="7173" spans="1:1" s="180" customFormat="1" ht="12" hidden="1" customHeight="1">
      <c r="A7173" s="179"/>
    </row>
    <row r="7174" spans="1:1" s="180" customFormat="1" ht="12" hidden="1" customHeight="1">
      <c r="A7174" s="179"/>
    </row>
    <row r="7175" spans="1:1" s="180" customFormat="1" ht="12" hidden="1" customHeight="1">
      <c r="A7175" s="179"/>
    </row>
    <row r="7176" spans="1:1" s="180" customFormat="1" ht="12" hidden="1" customHeight="1">
      <c r="A7176" s="179"/>
    </row>
    <row r="7177" spans="1:1" s="180" customFormat="1" ht="12" hidden="1" customHeight="1">
      <c r="A7177" s="179"/>
    </row>
    <row r="7178" spans="1:1" s="180" customFormat="1" ht="12" hidden="1" customHeight="1">
      <c r="A7178" s="179"/>
    </row>
    <row r="7179" spans="1:1" s="180" customFormat="1" ht="12" hidden="1" customHeight="1">
      <c r="A7179" s="179"/>
    </row>
    <row r="7180" spans="1:1" s="180" customFormat="1" ht="12" hidden="1" customHeight="1">
      <c r="A7180" s="179"/>
    </row>
    <row r="7181" spans="1:1" s="180" customFormat="1" ht="12" hidden="1" customHeight="1">
      <c r="A7181" s="179"/>
    </row>
    <row r="7182" spans="1:1" s="180" customFormat="1" ht="12" hidden="1" customHeight="1">
      <c r="A7182" s="179"/>
    </row>
    <row r="7183" spans="1:1" s="180" customFormat="1" ht="12" hidden="1" customHeight="1">
      <c r="A7183" s="179"/>
    </row>
    <row r="7184" spans="1:1" s="180" customFormat="1" ht="12" hidden="1" customHeight="1">
      <c r="A7184" s="179"/>
    </row>
    <row r="7185" spans="1:1" s="180" customFormat="1" ht="12" hidden="1" customHeight="1">
      <c r="A7185" s="179"/>
    </row>
    <row r="7186" spans="1:1" s="180" customFormat="1" ht="12" hidden="1" customHeight="1">
      <c r="A7186" s="179"/>
    </row>
    <row r="7187" spans="1:1" s="180" customFormat="1" ht="12" hidden="1" customHeight="1">
      <c r="A7187" s="179"/>
    </row>
    <row r="7188" spans="1:1" s="180" customFormat="1" ht="12" hidden="1" customHeight="1">
      <c r="A7188" s="179"/>
    </row>
    <row r="7189" spans="1:1" s="180" customFormat="1" ht="12" hidden="1" customHeight="1">
      <c r="A7189" s="179"/>
    </row>
    <row r="7190" spans="1:1" s="180" customFormat="1" ht="12" hidden="1" customHeight="1">
      <c r="A7190" s="179"/>
    </row>
    <row r="7191" spans="1:1" s="180" customFormat="1" ht="12" hidden="1" customHeight="1">
      <c r="A7191" s="179"/>
    </row>
    <row r="7192" spans="1:1" s="180" customFormat="1" ht="12" hidden="1" customHeight="1">
      <c r="A7192" s="179"/>
    </row>
    <row r="7193" spans="1:1" s="180" customFormat="1" ht="12" hidden="1" customHeight="1">
      <c r="A7193" s="179"/>
    </row>
    <row r="7194" spans="1:1" s="180" customFormat="1" ht="12" hidden="1" customHeight="1">
      <c r="A7194" s="179"/>
    </row>
    <row r="7195" spans="1:1" s="180" customFormat="1" ht="12" hidden="1" customHeight="1">
      <c r="A7195" s="179"/>
    </row>
    <row r="7196" spans="1:1" s="180" customFormat="1" ht="12" hidden="1" customHeight="1">
      <c r="A7196" s="179"/>
    </row>
    <row r="7197" spans="1:1" s="180" customFormat="1" ht="12" hidden="1" customHeight="1">
      <c r="A7197" s="179"/>
    </row>
    <row r="7198" spans="1:1" s="180" customFormat="1" ht="12" hidden="1" customHeight="1">
      <c r="A7198" s="179"/>
    </row>
    <row r="7199" spans="1:1" s="180" customFormat="1" ht="12" hidden="1" customHeight="1">
      <c r="A7199" s="179"/>
    </row>
    <row r="7200" spans="1:1" s="180" customFormat="1" ht="12" hidden="1" customHeight="1">
      <c r="A7200" s="179"/>
    </row>
    <row r="7201" spans="1:1" s="180" customFormat="1" ht="12" hidden="1" customHeight="1">
      <c r="A7201" s="179"/>
    </row>
    <row r="7202" spans="1:1" s="180" customFormat="1" ht="12" hidden="1" customHeight="1">
      <c r="A7202" s="179"/>
    </row>
    <row r="7203" spans="1:1" s="180" customFormat="1" ht="12" hidden="1" customHeight="1">
      <c r="A7203" s="179"/>
    </row>
    <row r="7204" spans="1:1" s="180" customFormat="1" ht="12" hidden="1" customHeight="1">
      <c r="A7204" s="179"/>
    </row>
    <row r="7205" spans="1:1" s="180" customFormat="1" ht="12" hidden="1" customHeight="1">
      <c r="A7205" s="179"/>
    </row>
    <row r="7206" spans="1:1" s="180" customFormat="1" ht="12" hidden="1" customHeight="1">
      <c r="A7206" s="179"/>
    </row>
    <row r="7207" spans="1:1" s="180" customFormat="1" ht="12" hidden="1" customHeight="1">
      <c r="A7207" s="179"/>
    </row>
    <row r="7208" spans="1:1" s="180" customFormat="1" ht="12" hidden="1" customHeight="1">
      <c r="A7208" s="179"/>
    </row>
    <row r="7209" spans="1:1" s="180" customFormat="1" ht="12" hidden="1" customHeight="1">
      <c r="A7209" s="179"/>
    </row>
    <row r="7210" spans="1:1" s="180" customFormat="1" ht="12" hidden="1" customHeight="1">
      <c r="A7210" s="179"/>
    </row>
    <row r="7211" spans="1:1" s="180" customFormat="1" ht="12" hidden="1" customHeight="1">
      <c r="A7211" s="179"/>
    </row>
    <row r="7212" spans="1:1" s="180" customFormat="1" ht="12" hidden="1" customHeight="1">
      <c r="A7212" s="179"/>
    </row>
    <row r="7213" spans="1:1" s="180" customFormat="1" ht="12" hidden="1" customHeight="1">
      <c r="A7213" s="179"/>
    </row>
    <row r="7214" spans="1:1" s="180" customFormat="1" ht="12" hidden="1" customHeight="1">
      <c r="A7214" s="179"/>
    </row>
    <row r="7215" spans="1:1" s="180" customFormat="1" ht="12" hidden="1" customHeight="1">
      <c r="A7215" s="179"/>
    </row>
    <row r="7216" spans="1:1" s="180" customFormat="1" ht="12" hidden="1" customHeight="1">
      <c r="A7216" s="179"/>
    </row>
    <row r="7217" spans="1:1" s="180" customFormat="1" ht="12" hidden="1" customHeight="1">
      <c r="A7217" s="179"/>
    </row>
    <row r="7218" spans="1:1" s="180" customFormat="1" ht="12" hidden="1" customHeight="1">
      <c r="A7218" s="179"/>
    </row>
    <row r="7219" spans="1:1" s="180" customFormat="1" ht="12" hidden="1" customHeight="1">
      <c r="A7219" s="179"/>
    </row>
    <row r="7220" spans="1:1" s="180" customFormat="1" ht="12" hidden="1" customHeight="1">
      <c r="A7220" s="179"/>
    </row>
    <row r="7221" spans="1:1" s="180" customFormat="1" ht="12" hidden="1" customHeight="1">
      <c r="A7221" s="179"/>
    </row>
    <row r="7222" spans="1:1" s="180" customFormat="1" ht="12" hidden="1" customHeight="1">
      <c r="A7222" s="179"/>
    </row>
    <row r="7223" spans="1:1" s="180" customFormat="1" ht="12" hidden="1" customHeight="1">
      <c r="A7223" s="179"/>
    </row>
    <row r="7224" spans="1:1" s="180" customFormat="1" ht="12" hidden="1" customHeight="1">
      <c r="A7224" s="179"/>
    </row>
    <row r="7225" spans="1:1" s="180" customFormat="1" ht="12" hidden="1" customHeight="1">
      <c r="A7225" s="179"/>
    </row>
    <row r="7226" spans="1:1" s="180" customFormat="1" ht="12" hidden="1" customHeight="1">
      <c r="A7226" s="179"/>
    </row>
    <row r="7227" spans="1:1" s="180" customFormat="1" ht="12" hidden="1" customHeight="1">
      <c r="A7227" s="179"/>
    </row>
    <row r="7228" spans="1:1" s="180" customFormat="1" ht="12" hidden="1" customHeight="1">
      <c r="A7228" s="179"/>
    </row>
    <row r="7229" spans="1:1" s="180" customFormat="1" ht="12" hidden="1" customHeight="1">
      <c r="A7229" s="179"/>
    </row>
    <row r="7230" spans="1:1" s="180" customFormat="1" ht="12" hidden="1" customHeight="1">
      <c r="A7230" s="179"/>
    </row>
    <row r="7231" spans="1:1" s="180" customFormat="1" ht="12" hidden="1" customHeight="1">
      <c r="A7231" s="179"/>
    </row>
    <row r="7232" spans="1:1" s="180" customFormat="1" ht="12" hidden="1" customHeight="1">
      <c r="A7232" s="179"/>
    </row>
    <row r="7233" spans="1:1" s="180" customFormat="1" ht="12" hidden="1" customHeight="1">
      <c r="A7233" s="179"/>
    </row>
    <row r="7234" spans="1:1" s="180" customFormat="1" ht="12" hidden="1" customHeight="1">
      <c r="A7234" s="179"/>
    </row>
    <row r="7235" spans="1:1" s="180" customFormat="1" ht="12" hidden="1" customHeight="1">
      <c r="A7235" s="179"/>
    </row>
    <row r="7236" spans="1:1" s="180" customFormat="1" ht="12" hidden="1" customHeight="1">
      <c r="A7236" s="179"/>
    </row>
    <row r="7237" spans="1:1" s="180" customFormat="1" ht="12" hidden="1" customHeight="1">
      <c r="A7237" s="179"/>
    </row>
    <row r="7238" spans="1:1" s="180" customFormat="1" ht="12" hidden="1" customHeight="1">
      <c r="A7238" s="179"/>
    </row>
    <row r="7239" spans="1:1" s="180" customFormat="1" ht="12" hidden="1" customHeight="1">
      <c r="A7239" s="179"/>
    </row>
    <row r="7240" spans="1:1" s="180" customFormat="1" ht="12" hidden="1" customHeight="1">
      <c r="A7240" s="179"/>
    </row>
    <row r="7241" spans="1:1" s="180" customFormat="1" ht="12" hidden="1" customHeight="1">
      <c r="A7241" s="179"/>
    </row>
    <row r="7242" spans="1:1" s="180" customFormat="1" ht="12" hidden="1" customHeight="1">
      <c r="A7242" s="179"/>
    </row>
    <row r="7243" spans="1:1" s="180" customFormat="1" ht="12" hidden="1" customHeight="1">
      <c r="A7243" s="179"/>
    </row>
    <row r="7244" spans="1:1" s="180" customFormat="1" ht="12" hidden="1" customHeight="1">
      <c r="A7244" s="179"/>
    </row>
    <row r="7245" spans="1:1" s="180" customFormat="1" ht="12" hidden="1" customHeight="1">
      <c r="A7245" s="179"/>
    </row>
    <row r="7246" spans="1:1" s="180" customFormat="1" ht="12" hidden="1" customHeight="1">
      <c r="A7246" s="179"/>
    </row>
    <row r="7247" spans="1:1" s="180" customFormat="1" ht="12" hidden="1" customHeight="1">
      <c r="A7247" s="179"/>
    </row>
    <row r="7248" spans="1:1" s="180" customFormat="1" ht="12" hidden="1" customHeight="1">
      <c r="A7248" s="179"/>
    </row>
    <row r="7249" spans="1:1" s="180" customFormat="1" ht="12" hidden="1" customHeight="1">
      <c r="A7249" s="179"/>
    </row>
    <row r="7250" spans="1:1" s="180" customFormat="1" ht="12" hidden="1" customHeight="1">
      <c r="A7250" s="179"/>
    </row>
    <row r="7251" spans="1:1" s="180" customFormat="1" ht="12" hidden="1" customHeight="1">
      <c r="A7251" s="179"/>
    </row>
    <row r="7252" spans="1:1" s="180" customFormat="1" ht="12" hidden="1" customHeight="1">
      <c r="A7252" s="179"/>
    </row>
    <row r="7253" spans="1:1" s="180" customFormat="1" ht="12" hidden="1" customHeight="1">
      <c r="A7253" s="179"/>
    </row>
    <row r="7254" spans="1:1" s="180" customFormat="1" ht="12" hidden="1" customHeight="1">
      <c r="A7254" s="179"/>
    </row>
    <row r="7255" spans="1:1" s="180" customFormat="1" ht="12" hidden="1" customHeight="1">
      <c r="A7255" s="179"/>
    </row>
    <row r="7256" spans="1:1" s="180" customFormat="1" ht="12" hidden="1" customHeight="1">
      <c r="A7256" s="179"/>
    </row>
    <row r="7257" spans="1:1" s="180" customFormat="1" ht="12" hidden="1" customHeight="1">
      <c r="A7257" s="179"/>
    </row>
    <row r="7258" spans="1:1" s="180" customFormat="1" ht="12" hidden="1" customHeight="1">
      <c r="A7258" s="179"/>
    </row>
    <row r="7259" spans="1:1" s="180" customFormat="1" ht="12" hidden="1" customHeight="1">
      <c r="A7259" s="179"/>
    </row>
    <row r="7260" spans="1:1" s="180" customFormat="1" ht="12" hidden="1" customHeight="1">
      <c r="A7260" s="179"/>
    </row>
    <row r="7261" spans="1:1" s="180" customFormat="1" ht="12" hidden="1" customHeight="1">
      <c r="A7261" s="179"/>
    </row>
    <row r="7262" spans="1:1" s="180" customFormat="1" ht="12" hidden="1" customHeight="1">
      <c r="A7262" s="179"/>
    </row>
    <row r="7263" spans="1:1" s="180" customFormat="1" ht="12" hidden="1" customHeight="1">
      <c r="A7263" s="179"/>
    </row>
    <row r="7264" spans="1:1" s="180" customFormat="1" ht="12" hidden="1" customHeight="1">
      <c r="A7264" s="179"/>
    </row>
    <row r="7265" spans="1:1" s="180" customFormat="1" ht="12" hidden="1" customHeight="1">
      <c r="A7265" s="179"/>
    </row>
    <row r="7266" spans="1:1" s="180" customFormat="1" ht="12" hidden="1" customHeight="1">
      <c r="A7266" s="179"/>
    </row>
    <row r="7267" spans="1:1" s="180" customFormat="1" ht="12" hidden="1" customHeight="1">
      <c r="A7267" s="179"/>
    </row>
    <row r="7268" spans="1:1" s="180" customFormat="1" ht="12" hidden="1" customHeight="1">
      <c r="A7268" s="179"/>
    </row>
    <row r="7269" spans="1:1" s="180" customFormat="1" ht="12" hidden="1" customHeight="1">
      <c r="A7269" s="179"/>
    </row>
    <row r="7270" spans="1:1" s="180" customFormat="1" ht="12" hidden="1" customHeight="1">
      <c r="A7270" s="179"/>
    </row>
    <row r="7271" spans="1:1" s="180" customFormat="1" ht="12" hidden="1" customHeight="1">
      <c r="A7271" s="179"/>
    </row>
    <row r="7272" spans="1:1" s="180" customFormat="1" ht="12" hidden="1" customHeight="1">
      <c r="A7272" s="179"/>
    </row>
    <row r="7273" spans="1:1" s="180" customFormat="1" ht="12" hidden="1" customHeight="1">
      <c r="A7273" s="179"/>
    </row>
    <row r="7274" spans="1:1" s="180" customFormat="1" ht="12" hidden="1" customHeight="1">
      <c r="A7274" s="179"/>
    </row>
    <row r="7275" spans="1:1" s="180" customFormat="1" ht="12" hidden="1" customHeight="1">
      <c r="A7275" s="179"/>
    </row>
    <row r="7276" spans="1:1" s="180" customFormat="1" ht="12" hidden="1" customHeight="1">
      <c r="A7276" s="179"/>
    </row>
    <row r="7277" spans="1:1" s="180" customFormat="1" ht="12" hidden="1" customHeight="1">
      <c r="A7277" s="179"/>
    </row>
    <row r="7278" spans="1:1" s="180" customFormat="1" ht="12" hidden="1" customHeight="1">
      <c r="A7278" s="179"/>
    </row>
    <row r="7279" spans="1:1" s="180" customFormat="1" ht="12" hidden="1" customHeight="1">
      <c r="A7279" s="179"/>
    </row>
    <row r="7280" spans="1:1" s="180" customFormat="1" ht="12" hidden="1" customHeight="1">
      <c r="A7280" s="179"/>
    </row>
    <row r="7281" spans="1:1" s="180" customFormat="1" ht="12" hidden="1" customHeight="1">
      <c r="A7281" s="179"/>
    </row>
    <row r="7282" spans="1:1" s="180" customFormat="1" ht="12" hidden="1" customHeight="1">
      <c r="A7282" s="179"/>
    </row>
    <row r="7283" spans="1:1" s="180" customFormat="1" ht="12" hidden="1" customHeight="1">
      <c r="A7283" s="179"/>
    </row>
    <row r="7284" spans="1:1" s="180" customFormat="1" ht="12" hidden="1" customHeight="1">
      <c r="A7284" s="179"/>
    </row>
    <row r="7285" spans="1:1" s="180" customFormat="1" ht="12" hidden="1" customHeight="1">
      <c r="A7285" s="179"/>
    </row>
    <row r="7286" spans="1:1" s="180" customFormat="1" ht="12" hidden="1" customHeight="1">
      <c r="A7286" s="179"/>
    </row>
    <row r="7287" spans="1:1" s="180" customFormat="1" ht="12" hidden="1" customHeight="1">
      <c r="A7287" s="179"/>
    </row>
    <row r="7288" spans="1:1" s="180" customFormat="1" ht="12" hidden="1" customHeight="1">
      <c r="A7288" s="179"/>
    </row>
    <row r="7289" spans="1:1" s="180" customFormat="1" ht="12" hidden="1" customHeight="1">
      <c r="A7289" s="179"/>
    </row>
    <row r="7290" spans="1:1" s="180" customFormat="1" ht="12" hidden="1" customHeight="1">
      <c r="A7290" s="179"/>
    </row>
    <row r="7291" spans="1:1" s="180" customFormat="1" ht="12" hidden="1" customHeight="1">
      <c r="A7291" s="179"/>
    </row>
    <row r="7292" spans="1:1" s="180" customFormat="1" ht="12" hidden="1" customHeight="1">
      <c r="A7292" s="179"/>
    </row>
    <row r="7293" spans="1:1" s="180" customFormat="1" ht="12" hidden="1" customHeight="1">
      <c r="A7293" s="179"/>
    </row>
    <row r="7294" spans="1:1" s="180" customFormat="1" ht="12" hidden="1" customHeight="1">
      <c r="A7294" s="179"/>
    </row>
    <row r="7295" spans="1:1" s="180" customFormat="1" ht="12" hidden="1" customHeight="1">
      <c r="A7295" s="179"/>
    </row>
    <row r="7296" spans="1:1" s="180" customFormat="1" ht="12" hidden="1" customHeight="1">
      <c r="A7296" s="179"/>
    </row>
    <row r="7297" spans="1:1" s="180" customFormat="1" ht="12" hidden="1" customHeight="1">
      <c r="A7297" s="179"/>
    </row>
    <row r="7298" spans="1:1" s="180" customFormat="1" ht="12" hidden="1" customHeight="1">
      <c r="A7298" s="179"/>
    </row>
    <row r="7299" spans="1:1" s="180" customFormat="1" ht="12" hidden="1" customHeight="1">
      <c r="A7299" s="179"/>
    </row>
    <row r="7300" spans="1:1" s="180" customFormat="1" ht="12" hidden="1" customHeight="1">
      <c r="A7300" s="179"/>
    </row>
    <row r="7301" spans="1:1" s="180" customFormat="1" ht="12" hidden="1" customHeight="1">
      <c r="A7301" s="179"/>
    </row>
    <row r="7302" spans="1:1" s="180" customFormat="1" ht="12" hidden="1" customHeight="1">
      <c r="A7302" s="179"/>
    </row>
    <row r="7303" spans="1:1" s="180" customFormat="1" ht="12" hidden="1" customHeight="1">
      <c r="A7303" s="179"/>
    </row>
    <row r="7304" spans="1:1" s="180" customFormat="1" ht="12" hidden="1" customHeight="1">
      <c r="A7304" s="179"/>
    </row>
    <row r="7305" spans="1:1" s="180" customFormat="1" ht="12" hidden="1" customHeight="1">
      <c r="A7305" s="179"/>
    </row>
    <row r="7306" spans="1:1" s="180" customFormat="1" ht="12" hidden="1" customHeight="1">
      <c r="A7306" s="179"/>
    </row>
    <row r="7307" spans="1:1" s="180" customFormat="1" ht="12" hidden="1" customHeight="1">
      <c r="A7307" s="179"/>
    </row>
    <row r="7308" spans="1:1" s="180" customFormat="1" ht="12" hidden="1" customHeight="1">
      <c r="A7308" s="179"/>
    </row>
    <row r="7309" spans="1:1" s="180" customFormat="1" ht="12" hidden="1" customHeight="1">
      <c r="A7309" s="179"/>
    </row>
    <row r="7310" spans="1:1" s="180" customFormat="1" ht="12" hidden="1" customHeight="1">
      <c r="A7310" s="179"/>
    </row>
    <row r="7311" spans="1:1" s="180" customFormat="1" ht="12" hidden="1" customHeight="1">
      <c r="A7311" s="179"/>
    </row>
    <row r="7312" spans="1:1" s="180" customFormat="1" ht="12" hidden="1" customHeight="1">
      <c r="A7312" s="179"/>
    </row>
    <row r="7313" spans="1:1" s="180" customFormat="1" ht="12" hidden="1" customHeight="1">
      <c r="A7313" s="179"/>
    </row>
    <row r="7314" spans="1:1" s="180" customFormat="1" ht="12" hidden="1" customHeight="1">
      <c r="A7314" s="179"/>
    </row>
    <row r="7315" spans="1:1" s="180" customFormat="1" ht="12" hidden="1" customHeight="1">
      <c r="A7315" s="179"/>
    </row>
    <row r="7316" spans="1:1" s="180" customFormat="1" ht="12" hidden="1" customHeight="1">
      <c r="A7316" s="179"/>
    </row>
    <row r="7317" spans="1:1" s="180" customFormat="1" ht="12" hidden="1" customHeight="1">
      <c r="A7317" s="179"/>
    </row>
    <row r="7318" spans="1:1" s="180" customFormat="1" ht="12" hidden="1" customHeight="1">
      <c r="A7318" s="179"/>
    </row>
    <row r="7319" spans="1:1" s="180" customFormat="1" ht="12" hidden="1" customHeight="1">
      <c r="A7319" s="179"/>
    </row>
    <row r="7320" spans="1:1" s="180" customFormat="1" ht="12" hidden="1" customHeight="1">
      <c r="A7320" s="179"/>
    </row>
    <row r="7321" spans="1:1" s="180" customFormat="1" ht="12" hidden="1" customHeight="1">
      <c r="A7321" s="179"/>
    </row>
    <row r="7322" spans="1:1" s="180" customFormat="1" ht="12" hidden="1" customHeight="1">
      <c r="A7322" s="179"/>
    </row>
    <row r="7323" spans="1:1" s="180" customFormat="1" ht="12" hidden="1" customHeight="1">
      <c r="A7323" s="179"/>
    </row>
    <row r="7324" spans="1:1" s="180" customFormat="1" ht="12" hidden="1" customHeight="1">
      <c r="A7324" s="179"/>
    </row>
    <row r="7325" spans="1:1" s="180" customFormat="1" ht="12" hidden="1" customHeight="1">
      <c r="A7325" s="179"/>
    </row>
    <row r="7326" spans="1:1" s="180" customFormat="1" ht="12" hidden="1" customHeight="1">
      <c r="A7326" s="179"/>
    </row>
    <row r="7327" spans="1:1" s="180" customFormat="1" ht="12" hidden="1" customHeight="1">
      <c r="A7327" s="179"/>
    </row>
    <row r="7328" spans="1:1" s="180" customFormat="1" ht="12" hidden="1" customHeight="1">
      <c r="A7328" s="179"/>
    </row>
    <row r="7329" spans="1:1" s="180" customFormat="1" ht="12" hidden="1" customHeight="1">
      <c r="A7329" s="179"/>
    </row>
    <row r="7330" spans="1:1" s="180" customFormat="1" ht="12" hidden="1" customHeight="1">
      <c r="A7330" s="179"/>
    </row>
    <row r="7331" spans="1:1" s="180" customFormat="1" ht="12" hidden="1" customHeight="1">
      <c r="A7331" s="179"/>
    </row>
    <row r="7332" spans="1:1" s="180" customFormat="1" ht="12" hidden="1" customHeight="1">
      <c r="A7332" s="179"/>
    </row>
    <row r="7333" spans="1:1" s="180" customFormat="1" ht="12" hidden="1" customHeight="1">
      <c r="A7333" s="179"/>
    </row>
    <row r="7334" spans="1:1" s="180" customFormat="1" ht="12" hidden="1" customHeight="1">
      <c r="A7334" s="179"/>
    </row>
    <row r="7335" spans="1:1" s="180" customFormat="1" ht="12" hidden="1" customHeight="1">
      <c r="A7335" s="179"/>
    </row>
    <row r="7336" spans="1:1" s="180" customFormat="1" ht="12" hidden="1" customHeight="1">
      <c r="A7336" s="179"/>
    </row>
    <row r="7337" spans="1:1" s="180" customFormat="1" ht="12" hidden="1" customHeight="1">
      <c r="A7337" s="179"/>
    </row>
    <row r="7338" spans="1:1" s="180" customFormat="1" ht="12" hidden="1" customHeight="1">
      <c r="A7338" s="179"/>
    </row>
    <row r="7339" spans="1:1" s="180" customFormat="1" ht="12" hidden="1" customHeight="1">
      <c r="A7339" s="179"/>
    </row>
    <row r="7340" spans="1:1" s="180" customFormat="1" ht="12" hidden="1" customHeight="1">
      <c r="A7340" s="179"/>
    </row>
    <row r="7341" spans="1:1" s="180" customFormat="1" ht="12" hidden="1" customHeight="1">
      <c r="A7341" s="179"/>
    </row>
    <row r="7342" spans="1:1" s="180" customFormat="1" ht="12" hidden="1" customHeight="1">
      <c r="A7342" s="179"/>
    </row>
    <row r="7343" spans="1:1" s="180" customFormat="1" ht="12" hidden="1" customHeight="1">
      <c r="A7343" s="179"/>
    </row>
    <row r="7344" spans="1:1" s="180" customFormat="1" ht="12" hidden="1" customHeight="1">
      <c r="A7344" s="179"/>
    </row>
    <row r="7345" spans="1:1" s="180" customFormat="1" ht="12" hidden="1" customHeight="1">
      <c r="A7345" s="179"/>
    </row>
    <row r="7346" spans="1:1" s="180" customFormat="1" ht="12" hidden="1" customHeight="1">
      <c r="A7346" s="179"/>
    </row>
    <row r="7347" spans="1:1" s="180" customFormat="1" ht="12" hidden="1" customHeight="1">
      <c r="A7347" s="179"/>
    </row>
    <row r="7348" spans="1:1" s="180" customFormat="1" ht="12" hidden="1" customHeight="1">
      <c r="A7348" s="179"/>
    </row>
    <row r="7349" spans="1:1" s="180" customFormat="1" ht="12" hidden="1" customHeight="1">
      <c r="A7349" s="179"/>
    </row>
    <row r="7350" spans="1:1" s="180" customFormat="1" ht="12" hidden="1" customHeight="1">
      <c r="A7350" s="179"/>
    </row>
    <row r="7351" spans="1:1" s="180" customFormat="1" ht="12" hidden="1" customHeight="1">
      <c r="A7351" s="179"/>
    </row>
    <row r="7352" spans="1:1" s="180" customFormat="1" ht="12" hidden="1" customHeight="1">
      <c r="A7352" s="179"/>
    </row>
    <row r="7353" spans="1:1" s="180" customFormat="1" ht="12" hidden="1" customHeight="1">
      <c r="A7353" s="179"/>
    </row>
    <row r="7354" spans="1:1" s="180" customFormat="1" ht="12" hidden="1" customHeight="1">
      <c r="A7354" s="179"/>
    </row>
    <row r="7355" spans="1:1" s="180" customFormat="1" ht="12" hidden="1" customHeight="1">
      <c r="A7355" s="179"/>
    </row>
    <row r="7356" spans="1:1" s="180" customFormat="1" ht="12" hidden="1" customHeight="1">
      <c r="A7356" s="179"/>
    </row>
    <row r="7357" spans="1:1" s="180" customFormat="1" ht="12" hidden="1" customHeight="1">
      <c r="A7357" s="179"/>
    </row>
    <row r="7358" spans="1:1" s="180" customFormat="1" ht="12" hidden="1" customHeight="1">
      <c r="A7358" s="179"/>
    </row>
    <row r="7359" spans="1:1" s="180" customFormat="1" ht="12" hidden="1" customHeight="1">
      <c r="A7359" s="179"/>
    </row>
    <row r="7360" spans="1:1" s="180" customFormat="1" ht="12" hidden="1" customHeight="1">
      <c r="A7360" s="179"/>
    </row>
    <row r="7361" spans="1:1" s="180" customFormat="1" ht="12" hidden="1" customHeight="1">
      <c r="A7361" s="179"/>
    </row>
    <row r="7362" spans="1:1" s="180" customFormat="1" ht="12" hidden="1" customHeight="1">
      <c r="A7362" s="179"/>
    </row>
    <row r="7363" spans="1:1" s="180" customFormat="1" ht="12" hidden="1" customHeight="1">
      <c r="A7363" s="179"/>
    </row>
    <row r="7364" spans="1:1" s="180" customFormat="1" ht="12" hidden="1" customHeight="1">
      <c r="A7364" s="179"/>
    </row>
    <row r="7365" spans="1:1" s="180" customFormat="1" ht="12" hidden="1" customHeight="1">
      <c r="A7365" s="179"/>
    </row>
    <row r="7366" spans="1:1" s="180" customFormat="1" ht="12" hidden="1" customHeight="1">
      <c r="A7366" s="179"/>
    </row>
    <row r="7367" spans="1:1" s="180" customFormat="1" ht="12" hidden="1" customHeight="1">
      <c r="A7367" s="179"/>
    </row>
    <row r="7368" spans="1:1" s="180" customFormat="1" ht="12" hidden="1" customHeight="1">
      <c r="A7368" s="179"/>
    </row>
    <row r="7369" spans="1:1" s="180" customFormat="1" ht="12" hidden="1" customHeight="1">
      <c r="A7369" s="179"/>
    </row>
    <row r="7370" spans="1:1" s="180" customFormat="1" ht="12" hidden="1" customHeight="1">
      <c r="A7370" s="179"/>
    </row>
    <row r="7371" spans="1:1" s="180" customFormat="1" ht="12" hidden="1" customHeight="1">
      <c r="A7371" s="179"/>
    </row>
    <row r="7372" spans="1:1" s="180" customFormat="1" ht="12" hidden="1" customHeight="1">
      <c r="A7372" s="179"/>
    </row>
    <row r="7373" spans="1:1" s="180" customFormat="1" ht="12" hidden="1" customHeight="1">
      <c r="A7373" s="179"/>
    </row>
    <row r="7374" spans="1:1" s="180" customFormat="1" ht="12" hidden="1" customHeight="1">
      <c r="A7374" s="179"/>
    </row>
    <row r="7375" spans="1:1" s="180" customFormat="1" ht="12" hidden="1" customHeight="1">
      <c r="A7375" s="179"/>
    </row>
    <row r="7376" spans="1:1" s="180" customFormat="1" ht="12" hidden="1" customHeight="1">
      <c r="A7376" s="179"/>
    </row>
    <row r="7377" spans="1:1" s="180" customFormat="1" ht="12" hidden="1" customHeight="1">
      <c r="A7377" s="179"/>
    </row>
    <row r="7378" spans="1:1" s="180" customFormat="1" ht="12" hidden="1" customHeight="1">
      <c r="A7378" s="179"/>
    </row>
    <row r="7379" spans="1:1" s="180" customFormat="1" ht="12" hidden="1" customHeight="1">
      <c r="A7379" s="179"/>
    </row>
    <row r="7380" spans="1:1" s="180" customFormat="1" ht="12" hidden="1" customHeight="1">
      <c r="A7380" s="179"/>
    </row>
    <row r="7381" spans="1:1" s="180" customFormat="1" ht="12" hidden="1" customHeight="1">
      <c r="A7381" s="179"/>
    </row>
    <row r="7382" spans="1:1" s="180" customFormat="1" ht="12" hidden="1" customHeight="1">
      <c r="A7382" s="179"/>
    </row>
    <row r="7383" spans="1:1" s="180" customFormat="1" ht="12" hidden="1" customHeight="1">
      <c r="A7383" s="179"/>
    </row>
    <row r="7384" spans="1:1" s="180" customFormat="1" ht="12" hidden="1" customHeight="1">
      <c r="A7384" s="179"/>
    </row>
    <row r="7385" spans="1:1" s="180" customFormat="1" ht="12" hidden="1" customHeight="1">
      <c r="A7385" s="179"/>
    </row>
    <row r="7386" spans="1:1" s="180" customFormat="1" ht="12" hidden="1" customHeight="1">
      <c r="A7386" s="179"/>
    </row>
    <row r="7387" spans="1:1" s="180" customFormat="1" ht="12" hidden="1" customHeight="1">
      <c r="A7387" s="179"/>
    </row>
    <row r="7388" spans="1:1" s="180" customFormat="1" ht="12" hidden="1" customHeight="1">
      <c r="A7388" s="179"/>
    </row>
    <row r="7389" spans="1:1" s="180" customFormat="1" ht="12" hidden="1" customHeight="1">
      <c r="A7389" s="179"/>
    </row>
    <row r="7390" spans="1:1" s="180" customFormat="1" ht="12" hidden="1" customHeight="1">
      <c r="A7390" s="179"/>
    </row>
    <row r="7391" spans="1:1" s="180" customFormat="1" ht="12" hidden="1" customHeight="1">
      <c r="A7391" s="179"/>
    </row>
    <row r="7392" spans="1:1" s="180" customFormat="1" ht="12" hidden="1" customHeight="1">
      <c r="A7392" s="179"/>
    </row>
    <row r="7393" spans="1:1" s="180" customFormat="1" ht="12" hidden="1" customHeight="1">
      <c r="A7393" s="179"/>
    </row>
    <row r="7394" spans="1:1" s="180" customFormat="1" ht="12" hidden="1" customHeight="1">
      <c r="A7394" s="179"/>
    </row>
    <row r="7395" spans="1:1" s="180" customFormat="1" ht="12" hidden="1" customHeight="1">
      <c r="A7395" s="179"/>
    </row>
    <row r="7396" spans="1:1" s="180" customFormat="1" ht="12" hidden="1" customHeight="1">
      <c r="A7396" s="179"/>
    </row>
    <row r="7397" spans="1:1" s="180" customFormat="1" ht="12" hidden="1" customHeight="1">
      <c r="A7397" s="179"/>
    </row>
    <row r="7398" spans="1:1" s="180" customFormat="1" ht="12" hidden="1" customHeight="1">
      <c r="A7398" s="179"/>
    </row>
    <row r="7399" spans="1:1" s="180" customFormat="1" ht="12" hidden="1" customHeight="1">
      <c r="A7399" s="179"/>
    </row>
    <row r="7400" spans="1:1" s="180" customFormat="1" ht="12" hidden="1" customHeight="1">
      <c r="A7400" s="179"/>
    </row>
    <row r="7401" spans="1:1" s="180" customFormat="1" ht="12" hidden="1" customHeight="1">
      <c r="A7401" s="179"/>
    </row>
    <row r="7402" spans="1:1" s="180" customFormat="1" ht="12" hidden="1" customHeight="1">
      <c r="A7402" s="179"/>
    </row>
    <row r="7403" spans="1:1" s="180" customFormat="1" ht="12" hidden="1" customHeight="1">
      <c r="A7403" s="179"/>
    </row>
    <row r="7404" spans="1:1" s="180" customFormat="1" ht="12" hidden="1" customHeight="1">
      <c r="A7404" s="179"/>
    </row>
    <row r="7405" spans="1:1" s="180" customFormat="1" ht="12" hidden="1" customHeight="1">
      <c r="A7405" s="179"/>
    </row>
    <row r="7406" spans="1:1" s="180" customFormat="1" ht="12" hidden="1" customHeight="1">
      <c r="A7406" s="179"/>
    </row>
    <row r="7407" spans="1:1" s="180" customFormat="1" ht="12" hidden="1" customHeight="1">
      <c r="A7407" s="179"/>
    </row>
    <row r="7408" spans="1:1" s="180" customFormat="1" ht="12" hidden="1" customHeight="1">
      <c r="A7408" s="179"/>
    </row>
    <row r="7409" spans="1:1" s="180" customFormat="1" ht="12" hidden="1" customHeight="1">
      <c r="A7409" s="179"/>
    </row>
    <row r="7410" spans="1:1" s="180" customFormat="1" ht="12" hidden="1" customHeight="1">
      <c r="A7410" s="179"/>
    </row>
    <row r="7411" spans="1:1" s="180" customFormat="1" ht="12" hidden="1" customHeight="1">
      <c r="A7411" s="179"/>
    </row>
    <row r="7412" spans="1:1" s="180" customFormat="1" ht="12" hidden="1" customHeight="1">
      <c r="A7412" s="179"/>
    </row>
    <row r="7413" spans="1:1" s="180" customFormat="1" ht="12" hidden="1" customHeight="1">
      <c r="A7413" s="179"/>
    </row>
    <row r="7414" spans="1:1" s="180" customFormat="1" ht="12" hidden="1" customHeight="1">
      <c r="A7414" s="179"/>
    </row>
    <row r="7415" spans="1:1" s="180" customFormat="1" ht="12" hidden="1" customHeight="1">
      <c r="A7415" s="179"/>
    </row>
    <row r="7416" spans="1:1" s="180" customFormat="1" ht="12" hidden="1" customHeight="1">
      <c r="A7416" s="179"/>
    </row>
    <row r="7417" spans="1:1" s="180" customFormat="1" ht="12" hidden="1" customHeight="1">
      <c r="A7417" s="179"/>
    </row>
    <row r="7418" spans="1:1" s="180" customFormat="1" ht="12" hidden="1" customHeight="1">
      <c r="A7418" s="179"/>
    </row>
    <row r="7419" spans="1:1" s="180" customFormat="1" ht="12" hidden="1" customHeight="1">
      <c r="A7419" s="179"/>
    </row>
    <row r="7420" spans="1:1" s="180" customFormat="1" ht="12" hidden="1" customHeight="1">
      <c r="A7420" s="179"/>
    </row>
    <row r="7421" spans="1:1" s="180" customFormat="1" ht="12" hidden="1" customHeight="1">
      <c r="A7421" s="179"/>
    </row>
    <row r="7422" spans="1:1" s="180" customFormat="1" ht="12" hidden="1" customHeight="1">
      <c r="A7422" s="179"/>
    </row>
    <row r="7423" spans="1:1" s="180" customFormat="1" ht="12" hidden="1" customHeight="1">
      <c r="A7423" s="179"/>
    </row>
    <row r="7424" spans="1:1" s="180" customFormat="1" ht="12" hidden="1" customHeight="1">
      <c r="A7424" s="179"/>
    </row>
    <row r="7425" spans="1:1" s="180" customFormat="1" ht="12" hidden="1" customHeight="1">
      <c r="A7425" s="179"/>
    </row>
    <row r="7426" spans="1:1" s="180" customFormat="1" ht="12" hidden="1" customHeight="1">
      <c r="A7426" s="179"/>
    </row>
    <row r="7427" spans="1:1" s="180" customFormat="1" ht="12" hidden="1" customHeight="1">
      <c r="A7427" s="179"/>
    </row>
    <row r="7428" spans="1:1" s="180" customFormat="1" ht="12" hidden="1" customHeight="1">
      <c r="A7428" s="179"/>
    </row>
    <row r="7429" spans="1:1" s="180" customFormat="1" ht="12" hidden="1" customHeight="1">
      <c r="A7429" s="179"/>
    </row>
    <row r="7430" spans="1:1" s="180" customFormat="1" ht="12" hidden="1" customHeight="1">
      <c r="A7430" s="179"/>
    </row>
    <row r="7431" spans="1:1" s="180" customFormat="1" ht="12" hidden="1" customHeight="1">
      <c r="A7431" s="179"/>
    </row>
    <row r="7432" spans="1:1" s="180" customFormat="1" ht="12" hidden="1" customHeight="1">
      <c r="A7432" s="179"/>
    </row>
    <row r="7433" spans="1:1" s="180" customFormat="1" ht="12" hidden="1" customHeight="1">
      <c r="A7433" s="179"/>
    </row>
    <row r="7434" spans="1:1" s="180" customFormat="1" ht="12" hidden="1" customHeight="1">
      <c r="A7434" s="179"/>
    </row>
    <row r="7435" spans="1:1" s="180" customFormat="1" ht="12" hidden="1" customHeight="1">
      <c r="A7435" s="179"/>
    </row>
    <row r="7436" spans="1:1" s="180" customFormat="1" ht="12" hidden="1" customHeight="1">
      <c r="A7436" s="179"/>
    </row>
    <row r="7437" spans="1:1" s="180" customFormat="1" ht="12" hidden="1" customHeight="1">
      <c r="A7437" s="179"/>
    </row>
    <row r="7438" spans="1:1" s="180" customFormat="1" ht="12" hidden="1" customHeight="1">
      <c r="A7438" s="179"/>
    </row>
    <row r="7439" spans="1:1" s="180" customFormat="1" ht="12" hidden="1" customHeight="1">
      <c r="A7439" s="179"/>
    </row>
    <row r="7440" spans="1:1" s="180" customFormat="1" ht="12" hidden="1" customHeight="1">
      <c r="A7440" s="179"/>
    </row>
    <row r="7441" spans="1:1" s="180" customFormat="1" ht="12" hidden="1" customHeight="1">
      <c r="A7441" s="179"/>
    </row>
    <row r="7442" spans="1:1" s="180" customFormat="1" ht="12" hidden="1" customHeight="1">
      <c r="A7442" s="179"/>
    </row>
    <row r="7443" spans="1:1" s="180" customFormat="1" ht="12" hidden="1" customHeight="1">
      <c r="A7443" s="179"/>
    </row>
    <row r="7444" spans="1:1" s="180" customFormat="1" ht="12" hidden="1" customHeight="1">
      <c r="A7444" s="179"/>
    </row>
    <row r="7445" spans="1:1" s="180" customFormat="1" ht="12" hidden="1" customHeight="1">
      <c r="A7445" s="179"/>
    </row>
    <row r="7446" spans="1:1" s="180" customFormat="1" ht="12" hidden="1" customHeight="1">
      <c r="A7446" s="179"/>
    </row>
    <row r="7447" spans="1:1" s="180" customFormat="1" ht="12" hidden="1" customHeight="1">
      <c r="A7447" s="179"/>
    </row>
    <row r="7448" spans="1:1" s="180" customFormat="1" ht="12" hidden="1" customHeight="1">
      <c r="A7448" s="179"/>
    </row>
    <row r="7449" spans="1:1" s="180" customFormat="1" ht="12" hidden="1" customHeight="1">
      <c r="A7449" s="179"/>
    </row>
    <row r="7450" spans="1:1" s="180" customFormat="1" ht="12" hidden="1" customHeight="1">
      <c r="A7450" s="179"/>
    </row>
    <row r="7451" spans="1:1" s="180" customFormat="1" ht="12" hidden="1" customHeight="1">
      <c r="A7451" s="179"/>
    </row>
    <row r="7452" spans="1:1" s="180" customFormat="1" ht="12" hidden="1" customHeight="1">
      <c r="A7452" s="179"/>
    </row>
    <row r="7453" spans="1:1" s="180" customFormat="1" ht="12" hidden="1" customHeight="1">
      <c r="A7453" s="179"/>
    </row>
    <row r="7454" spans="1:1" s="180" customFormat="1" ht="12" hidden="1" customHeight="1">
      <c r="A7454" s="179"/>
    </row>
    <row r="7455" spans="1:1" s="180" customFormat="1" ht="12" hidden="1" customHeight="1">
      <c r="A7455" s="179"/>
    </row>
    <row r="7456" spans="1:1" s="180" customFormat="1" ht="12" hidden="1" customHeight="1">
      <c r="A7456" s="179"/>
    </row>
    <row r="7457" spans="1:1" s="180" customFormat="1" ht="12" hidden="1" customHeight="1">
      <c r="A7457" s="179"/>
    </row>
    <row r="7458" spans="1:1" s="180" customFormat="1" ht="12" hidden="1" customHeight="1">
      <c r="A7458" s="179"/>
    </row>
    <row r="7459" spans="1:1" s="180" customFormat="1" ht="12" hidden="1" customHeight="1">
      <c r="A7459" s="179"/>
    </row>
    <row r="7460" spans="1:1" s="180" customFormat="1" ht="12" hidden="1" customHeight="1">
      <c r="A7460" s="179"/>
    </row>
    <row r="7461" spans="1:1" s="180" customFormat="1" ht="12" hidden="1" customHeight="1">
      <c r="A7461" s="179"/>
    </row>
    <row r="7462" spans="1:1" s="180" customFormat="1" ht="12" hidden="1" customHeight="1">
      <c r="A7462" s="179"/>
    </row>
    <row r="7463" spans="1:1" s="180" customFormat="1" ht="12" hidden="1" customHeight="1">
      <c r="A7463" s="179"/>
    </row>
    <row r="7464" spans="1:1" s="180" customFormat="1" ht="12" hidden="1" customHeight="1">
      <c r="A7464" s="179"/>
    </row>
    <row r="7465" spans="1:1" s="180" customFormat="1" ht="12" hidden="1" customHeight="1">
      <c r="A7465" s="179"/>
    </row>
    <row r="7466" spans="1:1" s="180" customFormat="1" ht="12" hidden="1" customHeight="1">
      <c r="A7466" s="179"/>
    </row>
    <row r="7467" spans="1:1" s="180" customFormat="1" ht="12" hidden="1" customHeight="1">
      <c r="A7467" s="179"/>
    </row>
    <row r="7468" spans="1:1" s="180" customFormat="1" ht="12" hidden="1" customHeight="1">
      <c r="A7468" s="179"/>
    </row>
    <row r="7469" spans="1:1" s="180" customFormat="1" ht="12" hidden="1" customHeight="1">
      <c r="A7469" s="179"/>
    </row>
    <row r="7470" spans="1:1" s="180" customFormat="1" ht="12" hidden="1" customHeight="1">
      <c r="A7470" s="179"/>
    </row>
    <row r="7471" spans="1:1" s="180" customFormat="1" ht="12" hidden="1" customHeight="1">
      <c r="A7471" s="179"/>
    </row>
    <row r="7472" spans="1:1" s="180" customFormat="1" ht="12" hidden="1" customHeight="1">
      <c r="A7472" s="179"/>
    </row>
    <row r="7473" spans="1:1" s="180" customFormat="1" ht="12" hidden="1" customHeight="1">
      <c r="A7473" s="179"/>
    </row>
    <row r="7474" spans="1:1" s="180" customFormat="1" ht="12" hidden="1" customHeight="1">
      <c r="A7474" s="179"/>
    </row>
    <row r="7475" spans="1:1" s="180" customFormat="1" ht="12" hidden="1" customHeight="1">
      <c r="A7475" s="179"/>
    </row>
    <row r="7476" spans="1:1" s="180" customFormat="1" ht="12" hidden="1" customHeight="1">
      <c r="A7476" s="179"/>
    </row>
    <row r="7477" spans="1:1" s="180" customFormat="1" ht="12" hidden="1" customHeight="1">
      <c r="A7477" s="179"/>
    </row>
    <row r="7478" spans="1:1" s="180" customFormat="1" ht="12" hidden="1" customHeight="1">
      <c r="A7478" s="179"/>
    </row>
    <row r="7479" spans="1:1" s="180" customFormat="1" ht="12" hidden="1" customHeight="1">
      <c r="A7479" s="179"/>
    </row>
    <row r="7480" spans="1:1" s="180" customFormat="1" ht="12" hidden="1" customHeight="1">
      <c r="A7480" s="179"/>
    </row>
    <row r="7481" spans="1:1" s="180" customFormat="1" ht="12" hidden="1" customHeight="1">
      <c r="A7481" s="179"/>
    </row>
    <row r="7482" spans="1:1" s="180" customFormat="1" ht="12" hidden="1" customHeight="1">
      <c r="A7482" s="179"/>
    </row>
    <row r="7483" spans="1:1" s="180" customFormat="1" ht="12" hidden="1" customHeight="1">
      <c r="A7483" s="179"/>
    </row>
    <row r="7484" spans="1:1" s="180" customFormat="1" ht="12" hidden="1" customHeight="1">
      <c r="A7484" s="179"/>
    </row>
    <row r="7485" spans="1:1" s="180" customFormat="1" ht="12" hidden="1" customHeight="1">
      <c r="A7485" s="179"/>
    </row>
    <row r="7486" spans="1:1" s="180" customFormat="1" ht="12" hidden="1" customHeight="1">
      <c r="A7486" s="179"/>
    </row>
    <row r="7487" spans="1:1" s="180" customFormat="1" ht="12" hidden="1" customHeight="1">
      <c r="A7487" s="179"/>
    </row>
    <row r="7488" spans="1:1" s="180" customFormat="1" ht="12" hidden="1" customHeight="1">
      <c r="A7488" s="179"/>
    </row>
    <row r="7489" spans="1:1" s="180" customFormat="1" ht="12" hidden="1" customHeight="1">
      <c r="A7489" s="179"/>
    </row>
    <row r="7490" spans="1:1" s="180" customFormat="1" ht="12" hidden="1" customHeight="1">
      <c r="A7490" s="179"/>
    </row>
    <row r="7491" spans="1:1" s="180" customFormat="1" ht="12" hidden="1" customHeight="1">
      <c r="A7491" s="179"/>
    </row>
    <row r="7492" spans="1:1" s="180" customFormat="1" ht="12" hidden="1" customHeight="1">
      <c r="A7492" s="179"/>
    </row>
    <row r="7493" spans="1:1" s="180" customFormat="1" ht="12" hidden="1" customHeight="1">
      <c r="A7493" s="179"/>
    </row>
    <row r="7494" spans="1:1" s="180" customFormat="1" ht="12" hidden="1" customHeight="1">
      <c r="A7494" s="179"/>
    </row>
    <row r="7495" spans="1:1" s="180" customFormat="1" ht="12" hidden="1" customHeight="1">
      <c r="A7495" s="179"/>
    </row>
    <row r="7496" spans="1:1" s="180" customFormat="1" ht="12" hidden="1" customHeight="1">
      <c r="A7496" s="179"/>
    </row>
    <row r="7497" spans="1:1" s="180" customFormat="1" ht="12" hidden="1" customHeight="1">
      <c r="A7497" s="179"/>
    </row>
    <row r="7498" spans="1:1" s="180" customFormat="1" ht="12" hidden="1" customHeight="1">
      <c r="A7498" s="179"/>
    </row>
    <row r="7499" spans="1:1" s="180" customFormat="1" ht="12" hidden="1" customHeight="1">
      <c r="A7499" s="179"/>
    </row>
    <row r="7500" spans="1:1" s="180" customFormat="1" ht="12" hidden="1" customHeight="1">
      <c r="A7500" s="179"/>
    </row>
    <row r="7501" spans="1:1" s="180" customFormat="1" ht="12" hidden="1" customHeight="1">
      <c r="A7501" s="179"/>
    </row>
    <row r="7502" spans="1:1" s="180" customFormat="1" ht="12" hidden="1" customHeight="1">
      <c r="A7502" s="179"/>
    </row>
    <row r="7503" spans="1:1" s="180" customFormat="1" ht="12" hidden="1" customHeight="1">
      <c r="A7503" s="179"/>
    </row>
    <row r="7504" spans="1:1" s="180" customFormat="1" ht="12" hidden="1" customHeight="1">
      <c r="A7504" s="179"/>
    </row>
    <row r="7505" spans="1:1" s="180" customFormat="1" ht="12" hidden="1" customHeight="1">
      <c r="A7505" s="179"/>
    </row>
    <row r="7506" spans="1:1" s="180" customFormat="1" ht="12" hidden="1" customHeight="1">
      <c r="A7506" s="179"/>
    </row>
    <row r="7507" spans="1:1" s="180" customFormat="1" ht="12" hidden="1" customHeight="1">
      <c r="A7507" s="179"/>
    </row>
    <row r="7508" spans="1:1" s="180" customFormat="1" ht="12" hidden="1" customHeight="1">
      <c r="A7508" s="179"/>
    </row>
    <row r="7509" spans="1:1" s="180" customFormat="1" ht="12" hidden="1" customHeight="1">
      <c r="A7509" s="179"/>
    </row>
    <row r="7510" spans="1:1" s="180" customFormat="1" ht="12" hidden="1" customHeight="1">
      <c r="A7510" s="179"/>
    </row>
    <row r="7511" spans="1:1" s="180" customFormat="1" ht="12" hidden="1" customHeight="1">
      <c r="A7511" s="179"/>
    </row>
    <row r="7512" spans="1:1" s="180" customFormat="1" ht="12" hidden="1" customHeight="1">
      <c r="A7512" s="179"/>
    </row>
    <row r="7513" spans="1:1" s="180" customFormat="1" ht="12" hidden="1" customHeight="1">
      <c r="A7513" s="179"/>
    </row>
    <row r="7514" spans="1:1" s="180" customFormat="1" ht="12" hidden="1" customHeight="1">
      <c r="A7514" s="179"/>
    </row>
    <row r="7515" spans="1:1" s="180" customFormat="1" ht="12" hidden="1" customHeight="1">
      <c r="A7515" s="179"/>
    </row>
    <row r="7516" spans="1:1" s="180" customFormat="1" ht="12" hidden="1" customHeight="1">
      <c r="A7516" s="179"/>
    </row>
    <row r="7517" spans="1:1" s="180" customFormat="1" ht="12" hidden="1" customHeight="1">
      <c r="A7517" s="179"/>
    </row>
    <row r="7518" spans="1:1" s="180" customFormat="1" ht="12" hidden="1" customHeight="1">
      <c r="A7518" s="179"/>
    </row>
    <row r="7519" spans="1:1" s="180" customFormat="1" ht="12" hidden="1" customHeight="1">
      <c r="A7519" s="179"/>
    </row>
    <row r="7520" spans="1:1" s="180" customFormat="1" ht="12" hidden="1" customHeight="1">
      <c r="A7520" s="179"/>
    </row>
    <row r="7521" spans="1:1" s="180" customFormat="1" ht="12" hidden="1" customHeight="1">
      <c r="A7521" s="179"/>
    </row>
    <row r="7522" spans="1:1" s="180" customFormat="1" ht="12" hidden="1" customHeight="1">
      <c r="A7522" s="179"/>
    </row>
    <row r="7523" spans="1:1" s="180" customFormat="1" ht="12" hidden="1" customHeight="1">
      <c r="A7523" s="179"/>
    </row>
    <row r="7524" spans="1:1" s="180" customFormat="1" ht="12" hidden="1" customHeight="1">
      <c r="A7524" s="179"/>
    </row>
    <row r="7525" spans="1:1" s="180" customFormat="1" ht="12" hidden="1" customHeight="1">
      <c r="A7525" s="179"/>
    </row>
    <row r="7526" spans="1:1" s="180" customFormat="1" ht="12" hidden="1" customHeight="1">
      <c r="A7526" s="179"/>
    </row>
    <row r="7527" spans="1:1" s="180" customFormat="1" ht="12" hidden="1" customHeight="1">
      <c r="A7527" s="179"/>
    </row>
    <row r="7528" spans="1:1" s="180" customFormat="1" ht="12" hidden="1" customHeight="1">
      <c r="A7528" s="179"/>
    </row>
    <row r="7529" spans="1:1" s="180" customFormat="1" ht="12" hidden="1" customHeight="1">
      <c r="A7529" s="179"/>
    </row>
    <row r="7530" spans="1:1" s="180" customFormat="1" ht="12" hidden="1" customHeight="1">
      <c r="A7530" s="179"/>
    </row>
    <row r="7531" spans="1:1" s="180" customFormat="1" ht="12" hidden="1" customHeight="1">
      <c r="A7531" s="179"/>
    </row>
    <row r="7532" spans="1:1" s="180" customFormat="1" ht="12" hidden="1" customHeight="1">
      <c r="A7532" s="179"/>
    </row>
    <row r="7533" spans="1:1" s="180" customFormat="1" ht="12" hidden="1" customHeight="1">
      <c r="A7533" s="179"/>
    </row>
    <row r="7534" spans="1:1" s="180" customFormat="1" ht="12" hidden="1" customHeight="1">
      <c r="A7534" s="179"/>
    </row>
    <row r="7535" spans="1:1" s="180" customFormat="1" ht="12" hidden="1" customHeight="1">
      <c r="A7535" s="179"/>
    </row>
    <row r="7536" spans="1:1" s="180" customFormat="1" ht="12" hidden="1" customHeight="1">
      <c r="A7536" s="179"/>
    </row>
    <row r="7537" spans="1:1" s="180" customFormat="1" ht="12" hidden="1" customHeight="1">
      <c r="A7537" s="179"/>
    </row>
    <row r="7538" spans="1:1" s="180" customFormat="1" ht="12" hidden="1" customHeight="1">
      <c r="A7538" s="179"/>
    </row>
    <row r="7539" spans="1:1" s="180" customFormat="1" ht="12" hidden="1" customHeight="1">
      <c r="A7539" s="179"/>
    </row>
    <row r="7540" spans="1:1" s="180" customFormat="1" ht="12" hidden="1" customHeight="1">
      <c r="A7540" s="179"/>
    </row>
    <row r="7541" spans="1:1" s="180" customFormat="1" ht="12" hidden="1" customHeight="1">
      <c r="A7541" s="179"/>
    </row>
    <row r="7542" spans="1:1" s="180" customFormat="1" ht="12" hidden="1" customHeight="1">
      <c r="A7542" s="179"/>
    </row>
    <row r="7543" spans="1:1" s="180" customFormat="1" ht="12" hidden="1" customHeight="1">
      <c r="A7543" s="179"/>
    </row>
    <row r="7544" spans="1:1" s="180" customFormat="1" ht="12" hidden="1" customHeight="1">
      <c r="A7544" s="179"/>
    </row>
    <row r="7545" spans="1:1" s="180" customFormat="1" ht="12" hidden="1" customHeight="1">
      <c r="A7545" s="179"/>
    </row>
    <row r="7546" spans="1:1" s="180" customFormat="1" ht="12" hidden="1" customHeight="1">
      <c r="A7546" s="179"/>
    </row>
    <row r="7547" spans="1:1" s="180" customFormat="1" ht="12" hidden="1" customHeight="1">
      <c r="A7547" s="179"/>
    </row>
    <row r="7548" spans="1:1" s="180" customFormat="1" ht="12" hidden="1" customHeight="1">
      <c r="A7548" s="179"/>
    </row>
    <row r="7549" spans="1:1" s="180" customFormat="1" ht="12" hidden="1" customHeight="1">
      <c r="A7549" s="179"/>
    </row>
    <row r="7550" spans="1:1" s="180" customFormat="1" ht="12" hidden="1" customHeight="1">
      <c r="A7550" s="179"/>
    </row>
    <row r="7551" spans="1:1" s="180" customFormat="1" ht="12" hidden="1" customHeight="1">
      <c r="A7551" s="179"/>
    </row>
    <row r="7552" spans="1:1" s="180" customFormat="1" ht="12" hidden="1" customHeight="1">
      <c r="A7552" s="179"/>
    </row>
    <row r="7553" spans="1:1" s="180" customFormat="1" ht="12" hidden="1" customHeight="1">
      <c r="A7553" s="179"/>
    </row>
    <row r="7554" spans="1:1" s="180" customFormat="1" ht="12" hidden="1" customHeight="1">
      <c r="A7554" s="179"/>
    </row>
    <row r="7555" spans="1:1" s="180" customFormat="1" ht="12" hidden="1" customHeight="1">
      <c r="A7555" s="179"/>
    </row>
    <row r="7556" spans="1:1" s="180" customFormat="1" ht="12" hidden="1" customHeight="1">
      <c r="A7556" s="179"/>
    </row>
    <row r="7557" spans="1:1" s="180" customFormat="1" ht="12" hidden="1" customHeight="1">
      <c r="A7557" s="179"/>
    </row>
    <row r="7558" spans="1:1" s="180" customFormat="1" ht="12" hidden="1" customHeight="1">
      <c r="A7558" s="179"/>
    </row>
    <row r="7559" spans="1:1" s="180" customFormat="1" ht="12" hidden="1" customHeight="1">
      <c r="A7559" s="179"/>
    </row>
    <row r="7560" spans="1:1" s="180" customFormat="1" ht="12" hidden="1" customHeight="1">
      <c r="A7560" s="179"/>
    </row>
    <row r="7561" spans="1:1" s="180" customFormat="1" ht="12" hidden="1" customHeight="1">
      <c r="A7561" s="179"/>
    </row>
    <row r="7562" spans="1:1" s="180" customFormat="1" ht="12" hidden="1" customHeight="1">
      <c r="A7562" s="179"/>
    </row>
    <row r="7563" spans="1:1" s="180" customFormat="1" ht="12" hidden="1" customHeight="1">
      <c r="A7563" s="179"/>
    </row>
    <row r="7564" spans="1:1" s="180" customFormat="1" ht="12" hidden="1" customHeight="1">
      <c r="A7564" s="179"/>
    </row>
    <row r="7565" spans="1:1" s="180" customFormat="1" ht="12" hidden="1" customHeight="1">
      <c r="A7565" s="179"/>
    </row>
    <row r="7566" spans="1:1" s="180" customFormat="1" ht="12" hidden="1" customHeight="1">
      <c r="A7566" s="179"/>
    </row>
    <row r="7567" spans="1:1" s="180" customFormat="1" ht="12" hidden="1" customHeight="1">
      <c r="A7567" s="179"/>
    </row>
    <row r="7568" spans="1:1" s="180" customFormat="1" ht="12" hidden="1" customHeight="1">
      <c r="A7568" s="179"/>
    </row>
    <row r="7569" spans="1:1" s="180" customFormat="1" ht="12" hidden="1" customHeight="1">
      <c r="A7569" s="179"/>
    </row>
    <row r="7570" spans="1:1" s="180" customFormat="1" ht="12" hidden="1" customHeight="1">
      <c r="A7570" s="179"/>
    </row>
    <row r="7571" spans="1:1" s="180" customFormat="1" ht="12" hidden="1" customHeight="1">
      <c r="A7571" s="179"/>
    </row>
    <row r="7572" spans="1:1" s="180" customFormat="1" ht="12" hidden="1" customHeight="1">
      <c r="A7572" s="179"/>
    </row>
    <row r="7573" spans="1:1" s="180" customFormat="1" ht="12" hidden="1" customHeight="1">
      <c r="A7573" s="179"/>
    </row>
    <row r="7574" spans="1:1" s="180" customFormat="1" ht="12" hidden="1" customHeight="1">
      <c r="A7574" s="179"/>
    </row>
    <row r="7575" spans="1:1" s="180" customFormat="1" ht="12" hidden="1" customHeight="1">
      <c r="A7575" s="179"/>
    </row>
    <row r="7576" spans="1:1" s="180" customFormat="1" ht="12" hidden="1" customHeight="1">
      <c r="A7576" s="179"/>
    </row>
    <row r="7577" spans="1:1" s="180" customFormat="1" ht="12" hidden="1" customHeight="1">
      <c r="A7577" s="179"/>
    </row>
    <row r="7578" spans="1:1" s="180" customFormat="1" ht="12" hidden="1" customHeight="1">
      <c r="A7578" s="179"/>
    </row>
    <row r="7579" spans="1:1" s="180" customFormat="1" ht="12" hidden="1" customHeight="1">
      <c r="A7579" s="179"/>
    </row>
    <row r="7580" spans="1:1" s="180" customFormat="1" ht="12" hidden="1" customHeight="1">
      <c r="A7580" s="179"/>
    </row>
    <row r="7581" spans="1:1" s="180" customFormat="1" ht="12" hidden="1" customHeight="1">
      <c r="A7581" s="179"/>
    </row>
    <row r="7582" spans="1:1" s="180" customFormat="1" ht="12" hidden="1" customHeight="1">
      <c r="A7582" s="179"/>
    </row>
    <row r="7583" spans="1:1" s="180" customFormat="1" ht="12" hidden="1" customHeight="1">
      <c r="A7583" s="179"/>
    </row>
    <row r="7584" spans="1:1" s="180" customFormat="1" ht="12" hidden="1" customHeight="1">
      <c r="A7584" s="179"/>
    </row>
    <row r="7585" spans="1:1" s="180" customFormat="1" ht="12" hidden="1" customHeight="1">
      <c r="A7585" s="179"/>
    </row>
    <row r="7586" spans="1:1" s="180" customFormat="1" ht="12" hidden="1" customHeight="1">
      <c r="A7586" s="179"/>
    </row>
    <row r="7587" spans="1:1" s="180" customFormat="1" ht="12" hidden="1" customHeight="1">
      <c r="A7587" s="179"/>
    </row>
    <row r="7588" spans="1:1" s="180" customFormat="1" ht="12" hidden="1" customHeight="1">
      <c r="A7588" s="179"/>
    </row>
    <row r="7589" spans="1:1" s="180" customFormat="1" ht="12" hidden="1" customHeight="1">
      <c r="A7589" s="179"/>
    </row>
    <row r="7590" spans="1:1" s="180" customFormat="1" ht="12" hidden="1" customHeight="1">
      <c r="A7590" s="179"/>
    </row>
    <row r="7591" spans="1:1" s="180" customFormat="1" ht="12" hidden="1" customHeight="1">
      <c r="A7591" s="179"/>
    </row>
    <row r="7592" spans="1:1" s="180" customFormat="1" ht="12" hidden="1" customHeight="1">
      <c r="A7592" s="179"/>
    </row>
    <row r="7593" spans="1:1" s="180" customFormat="1" ht="12" hidden="1" customHeight="1">
      <c r="A7593" s="179"/>
    </row>
    <row r="7594" spans="1:1" s="180" customFormat="1" ht="12" hidden="1" customHeight="1">
      <c r="A7594" s="179"/>
    </row>
    <row r="7595" spans="1:1" s="180" customFormat="1" ht="12" hidden="1" customHeight="1">
      <c r="A7595" s="179"/>
    </row>
    <row r="7596" spans="1:1" s="180" customFormat="1" ht="12" hidden="1" customHeight="1">
      <c r="A7596" s="179"/>
    </row>
    <row r="7597" spans="1:1" s="180" customFormat="1" ht="12" hidden="1" customHeight="1">
      <c r="A7597" s="179"/>
    </row>
    <row r="7598" spans="1:1" s="180" customFormat="1" ht="12" hidden="1" customHeight="1">
      <c r="A7598" s="179"/>
    </row>
    <row r="7599" spans="1:1" s="180" customFormat="1" ht="12" hidden="1" customHeight="1">
      <c r="A7599" s="179"/>
    </row>
    <row r="7600" spans="1:1" s="180" customFormat="1" ht="12" hidden="1" customHeight="1">
      <c r="A7600" s="179"/>
    </row>
    <row r="7601" spans="1:1" s="180" customFormat="1" ht="12" hidden="1" customHeight="1">
      <c r="A7601" s="179"/>
    </row>
    <row r="7602" spans="1:1" s="180" customFormat="1" ht="12" hidden="1" customHeight="1">
      <c r="A7602" s="179"/>
    </row>
    <row r="7603" spans="1:1" s="180" customFormat="1" ht="12" hidden="1" customHeight="1">
      <c r="A7603" s="179"/>
    </row>
    <row r="7604" spans="1:1" s="180" customFormat="1" ht="12" hidden="1" customHeight="1">
      <c r="A7604" s="179"/>
    </row>
    <row r="7605" spans="1:1" s="180" customFormat="1" ht="12" hidden="1" customHeight="1">
      <c r="A7605" s="179"/>
    </row>
    <row r="7606" spans="1:1" s="180" customFormat="1" ht="12" hidden="1" customHeight="1">
      <c r="A7606" s="179"/>
    </row>
    <row r="7607" spans="1:1" s="180" customFormat="1" ht="12" hidden="1" customHeight="1">
      <c r="A7607" s="179"/>
    </row>
    <row r="7608" spans="1:1" s="180" customFormat="1" ht="12" hidden="1" customHeight="1">
      <c r="A7608" s="179"/>
    </row>
    <row r="7609" spans="1:1" s="180" customFormat="1" ht="12" hidden="1" customHeight="1">
      <c r="A7609" s="179"/>
    </row>
    <row r="7610" spans="1:1" s="180" customFormat="1" ht="12" hidden="1" customHeight="1">
      <c r="A7610" s="179"/>
    </row>
    <row r="7611" spans="1:1" s="180" customFormat="1" ht="12" hidden="1" customHeight="1">
      <c r="A7611" s="179"/>
    </row>
    <row r="7612" spans="1:1" s="180" customFormat="1" ht="12" hidden="1" customHeight="1">
      <c r="A7612" s="179"/>
    </row>
    <row r="7613" spans="1:1" s="180" customFormat="1" ht="12" hidden="1" customHeight="1">
      <c r="A7613" s="179"/>
    </row>
    <row r="7614" spans="1:1" s="180" customFormat="1" ht="12" hidden="1" customHeight="1">
      <c r="A7614" s="179"/>
    </row>
    <row r="7615" spans="1:1" s="180" customFormat="1" ht="12" hidden="1" customHeight="1">
      <c r="A7615" s="179"/>
    </row>
    <row r="7616" spans="1:1" s="180" customFormat="1" ht="12" hidden="1" customHeight="1">
      <c r="A7616" s="179"/>
    </row>
    <row r="7617" spans="1:1" s="180" customFormat="1" ht="12" hidden="1" customHeight="1">
      <c r="A7617" s="179"/>
    </row>
    <row r="7618" spans="1:1" s="180" customFormat="1" ht="12" hidden="1" customHeight="1">
      <c r="A7618" s="179"/>
    </row>
    <row r="7619" spans="1:1" s="180" customFormat="1" ht="12" hidden="1" customHeight="1">
      <c r="A7619" s="179"/>
    </row>
    <row r="7620" spans="1:1" s="180" customFormat="1" ht="12" hidden="1" customHeight="1">
      <c r="A7620" s="179"/>
    </row>
    <row r="7621" spans="1:1" s="180" customFormat="1" ht="12" hidden="1" customHeight="1">
      <c r="A7621" s="179"/>
    </row>
    <row r="7622" spans="1:1" s="180" customFormat="1" ht="12" hidden="1" customHeight="1">
      <c r="A7622" s="179"/>
    </row>
    <row r="7623" spans="1:1" s="180" customFormat="1" ht="12" hidden="1" customHeight="1">
      <c r="A7623" s="179"/>
    </row>
    <row r="7624" spans="1:1" s="180" customFormat="1" ht="12" hidden="1" customHeight="1">
      <c r="A7624" s="179"/>
    </row>
    <row r="7625" spans="1:1" s="180" customFormat="1" ht="12" hidden="1" customHeight="1">
      <c r="A7625" s="179"/>
    </row>
    <row r="7626" spans="1:1" s="180" customFormat="1" ht="12" hidden="1" customHeight="1">
      <c r="A7626" s="179"/>
    </row>
    <row r="7627" spans="1:1" s="180" customFormat="1" ht="12" hidden="1" customHeight="1">
      <c r="A7627" s="179"/>
    </row>
    <row r="7628" spans="1:1" s="180" customFormat="1" ht="12" hidden="1" customHeight="1">
      <c r="A7628" s="179"/>
    </row>
    <row r="7629" spans="1:1" s="180" customFormat="1" ht="12" hidden="1" customHeight="1">
      <c r="A7629" s="179"/>
    </row>
    <row r="7630" spans="1:1" s="180" customFormat="1" ht="12" hidden="1" customHeight="1">
      <c r="A7630" s="179"/>
    </row>
    <row r="7631" spans="1:1" s="180" customFormat="1" ht="12" hidden="1" customHeight="1">
      <c r="A7631" s="179"/>
    </row>
    <row r="7632" spans="1:1" s="180" customFormat="1" ht="12" hidden="1" customHeight="1">
      <c r="A7632" s="179"/>
    </row>
    <row r="7633" spans="1:1" s="180" customFormat="1" ht="12" hidden="1" customHeight="1">
      <c r="A7633" s="179"/>
    </row>
    <row r="7634" spans="1:1" s="180" customFormat="1" ht="12" hidden="1" customHeight="1">
      <c r="A7634" s="179"/>
    </row>
    <row r="7635" spans="1:1" s="180" customFormat="1" ht="12" hidden="1" customHeight="1">
      <c r="A7635" s="179"/>
    </row>
    <row r="7636" spans="1:1" s="180" customFormat="1" ht="12" hidden="1" customHeight="1">
      <c r="A7636" s="179"/>
    </row>
    <row r="7637" spans="1:1" s="180" customFormat="1" ht="12" hidden="1" customHeight="1">
      <c r="A7637" s="179"/>
    </row>
    <row r="7638" spans="1:1" s="180" customFormat="1" ht="12" hidden="1" customHeight="1">
      <c r="A7638" s="179"/>
    </row>
    <row r="7639" spans="1:1" s="180" customFormat="1" ht="12" hidden="1" customHeight="1">
      <c r="A7639" s="179"/>
    </row>
    <row r="7640" spans="1:1" s="180" customFormat="1" ht="12" hidden="1" customHeight="1">
      <c r="A7640" s="179"/>
    </row>
    <row r="7641" spans="1:1" s="180" customFormat="1" ht="12" hidden="1" customHeight="1">
      <c r="A7641" s="179"/>
    </row>
    <row r="7642" spans="1:1" s="180" customFormat="1" ht="12" hidden="1" customHeight="1">
      <c r="A7642" s="179"/>
    </row>
    <row r="7643" spans="1:1" s="180" customFormat="1" ht="12" hidden="1" customHeight="1">
      <c r="A7643" s="179"/>
    </row>
    <row r="7644" spans="1:1" s="180" customFormat="1" ht="12" hidden="1" customHeight="1">
      <c r="A7644" s="179"/>
    </row>
    <row r="7645" spans="1:1" s="180" customFormat="1" ht="12" hidden="1" customHeight="1">
      <c r="A7645" s="179"/>
    </row>
    <row r="7646" spans="1:1" s="180" customFormat="1" ht="12" hidden="1" customHeight="1">
      <c r="A7646" s="179"/>
    </row>
    <row r="7647" spans="1:1" s="180" customFormat="1" ht="12" hidden="1" customHeight="1">
      <c r="A7647" s="179"/>
    </row>
    <row r="7648" spans="1:1" s="180" customFormat="1" ht="12" hidden="1" customHeight="1">
      <c r="A7648" s="179"/>
    </row>
    <row r="7649" spans="1:1" s="180" customFormat="1" ht="12" hidden="1" customHeight="1">
      <c r="A7649" s="179"/>
    </row>
    <row r="7650" spans="1:1" s="180" customFormat="1" ht="12" hidden="1" customHeight="1">
      <c r="A7650" s="179"/>
    </row>
    <row r="7651" spans="1:1" s="180" customFormat="1" ht="12" hidden="1" customHeight="1">
      <c r="A7651" s="179"/>
    </row>
    <row r="7652" spans="1:1" s="180" customFormat="1" ht="12" hidden="1" customHeight="1">
      <c r="A7652" s="179"/>
    </row>
    <row r="7653" spans="1:1" s="180" customFormat="1" ht="12" hidden="1" customHeight="1">
      <c r="A7653" s="179"/>
    </row>
    <row r="7654" spans="1:1" s="180" customFormat="1" ht="12" hidden="1" customHeight="1">
      <c r="A7654" s="179"/>
    </row>
    <row r="7655" spans="1:1" s="180" customFormat="1" ht="12" hidden="1" customHeight="1">
      <c r="A7655" s="179"/>
    </row>
    <row r="7656" spans="1:1" s="180" customFormat="1" ht="12" hidden="1" customHeight="1">
      <c r="A7656" s="179"/>
    </row>
    <row r="7657" spans="1:1" s="180" customFormat="1" ht="12" hidden="1" customHeight="1">
      <c r="A7657" s="179"/>
    </row>
    <row r="7658" spans="1:1" s="180" customFormat="1" ht="12" hidden="1" customHeight="1">
      <c r="A7658" s="179"/>
    </row>
    <row r="7659" spans="1:1" s="180" customFormat="1" ht="12" hidden="1" customHeight="1">
      <c r="A7659" s="179"/>
    </row>
    <row r="7660" spans="1:1" s="180" customFormat="1" ht="12" hidden="1" customHeight="1">
      <c r="A7660" s="179"/>
    </row>
    <row r="7661" spans="1:1" s="180" customFormat="1" ht="12" hidden="1" customHeight="1">
      <c r="A7661" s="179"/>
    </row>
    <row r="7662" spans="1:1" s="180" customFormat="1" ht="12" hidden="1" customHeight="1">
      <c r="A7662" s="179"/>
    </row>
    <row r="7663" spans="1:1" s="180" customFormat="1" ht="12" hidden="1" customHeight="1">
      <c r="A7663" s="179"/>
    </row>
    <row r="7664" spans="1:1" s="180" customFormat="1" ht="12" hidden="1" customHeight="1">
      <c r="A7664" s="179"/>
    </row>
    <row r="7665" spans="1:1" s="180" customFormat="1" ht="12" hidden="1" customHeight="1">
      <c r="A7665" s="179"/>
    </row>
    <row r="7666" spans="1:1" s="180" customFormat="1" ht="12" hidden="1" customHeight="1">
      <c r="A7666" s="179"/>
    </row>
    <row r="7667" spans="1:1" s="180" customFormat="1" ht="12" hidden="1" customHeight="1">
      <c r="A7667" s="179"/>
    </row>
    <row r="7668" spans="1:1" s="180" customFormat="1" ht="12" hidden="1" customHeight="1">
      <c r="A7668" s="179"/>
    </row>
    <row r="7669" spans="1:1" s="180" customFormat="1" ht="12" hidden="1" customHeight="1">
      <c r="A7669" s="179"/>
    </row>
    <row r="7670" spans="1:1" s="180" customFormat="1" ht="12" hidden="1" customHeight="1">
      <c r="A7670" s="179"/>
    </row>
    <row r="7671" spans="1:1" s="180" customFormat="1" ht="12" hidden="1" customHeight="1">
      <c r="A7671" s="179"/>
    </row>
    <row r="7672" spans="1:1" s="180" customFormat="1" ht="12" hidden="1" customHeight="1">
      <c r="A7672" s="179"/>
    </row>
    <row r="7673" spans="1:1" s="180" customFormat="1" ht="12" hidden="1" customHeight="1">
      <c r="A7673" s="179"/>
    </row>
    <row r="7674" spans="1:1" s="180" customFormat="1" ht="12" hidden="1" customHeight="1">
      <c r="A7674" s="179"/>
    </row>
    <row r="7675" spans="1:1" s="180" customFormat="1" ht="12" hidden="1" customHeight="1">
      <c r="A7675" s="179"/>
    </row>
    <row r="7676" spans="1:1" s="180" customFormat="1" ht="12" hidden="1" customHeight="1">
      <c r="A7676" s="179"/>
    </row>
    <row r="7677" spans="1:1" s="180" customFormat="1" ht="12" hidden="1" customHeight="1">
      <c r="A7677" s="179"/>
    </row>
    <row r="7678" spans="1:1" s="180" customFormat="1" ht="12" hidden="1" customHeight="1">
      <c r="A7678" s="179"/>
    </row>
    <row r="7679" spans="1:1" s="180" customFormat="1" ht="12" hidden="1" customHeight="1">
      <c r="A7679" s="179"/>
    </row>
    <row r="7680" spans="1:1" s="180" customFormat="1" ht="12" hidden="1" customHeight="1">
      <c r="A7680" s="179"/>
    </row>
    <row r="7681" spans="1:1" s="180" customFormat="1" ht="12" hidden="1" customHeight="1">
      <c r="A7681" s="179"/>
    </row>
    <row r="7682" spans="1:1" s="180" customFormat="1" ht="12" hidden="1" customHeight="1">
      <c r="A7682" s="179"/>
    </row>
    <row r="7683" spans="1:1" s="180" customFormat="1" ht="12" hidden="1" customHeight="1">
      <c r="A7683" s="179"/>
    </row>
    <row r="7684" spans="1:1" s="180" customFormat="1" ht="12" hidden="1" customHeight="1">
      <c r="A7684" s="179"/>
    </row>
    <row r="7685" spans="1:1" s="180" customFormat="1" ht="12" hidden="1" customHeight="1">
      <c r="A7685" s="179"/>
    </row>
    <row r="7686" spans="1:1" s="180" customFormat="1" ht="12" hidden="1" customHeight="1">
      <c r="A7686" s="179"/>
    </row>
    <row r="7687" spans="1:1" s="180" customFormat="1" ht="12" hidden="1" customHeight="1">
      <c r="A7687" s="179"/>
    </row>
    <row r="7688" spans="1:1" s="180" customFormat="1" ht="12" hidden="1" customHeight="1">
      <c r="A7688" s="179"/>
    </row>
    <row r="7689" spans="1:1" s="180" customFormat="1" ht="12" hidden="1" customHeight="1">
      <c r="A7689" s="179"/>
    </row>
    <row r="7690" spans="1:1" s="180" customFormat="1" ht="12" hidden="1" customHeight="1">
      <c r="A7690" s="179"/>
    </row>
    <row r="7691" spans="1:1" s="180" customFormat="1" ht="12" hidden="1" customHeight="1">
      <c r="A7691" s="179"/>
    </row>
    <row r="7692" spans="1:1" s="180" customFormat="1" ht="12" hidden="1" customHeight="1">
      <c r="A7692" s="179"/>
    </row>
    <row r="7693" spans="1:1" s="180" customFormat="1" ht="12" hidden="1" customHeight="1">
      <c r="A7693" s="179"/>
    </row>
    <row r="7694" spans="1:1" s="180" customFormat="1" ht="12" hidden="1" customHeight="1">
      <c r="A7694" s="179"/>
    </row>
    <row r="7695" spans="1:1" s="180" customFormat="1" ht="12" hidden="1" customHeight="1">
      <c r="A7695" s="179"/>
    </row>
    <row r="7696" spans="1:1" s="180" customFormat="1" ht="12" hidden="1" customHeight="1">
      <c r="A7696" s="179"/>
    </row>
    <row r="7697" spans="1:1" s="180" customFormat="1" ht="12" hidden="1" customHeight="1">
      <c r="A7697" s="179"/>
    </row>
    <row r="7698" spans="1:1" s="180" customFormat="1" ht="12" hidden="1" customHeight="1">
      <c r="A7698" s="179"/>
    </row>
    <row r="7699" spans="1:1" s="180" customFormat="1" ht="12" hidden="1" customHeight="1">
      <c r="A7699" s="179"/>
    </row>
    <row r="7700" spans="1:1" s="180" customFormat="1" ht="12" hidden="1" customHeight="1">
      <c r="A7700" s="179"/>
    </row>
    <row r="7701" spans="1:1" s="180" customFormat="1" ht="12" hidden="1" customHeight="1">
      <c r="A7701" s="179"/>
    </row>
    <row r="7702" spans="1:1" s="180" customFormat="1" ht="12" hidden="1" customHeight="1">
      <c r="A7702" s="179"/>
    </row>
    <row r="7703" spans="1:1" s="180" customFormat="1" ht="12" hidden="1" customHeight="1">
      <c r="A7703" s="179"/>
    </row>
    <row r="7704" spans="1:1" s="180" customFormat="1" ht="12" hidden="1" customHeight="1">
      <c r="A7704" s="179"/>
    </row>
    <row r="7705" spans="1:1" s="180" customFormat="1" ht="12" hidden="1" customHeight="1">
      <c r="A7705" s="179"/>
    </row>
    <row r="7706" spans="1:1" s="180" customFormat="1" ht="12" hidden="1" customHeight="1">
      <c r="A7706" s="179"/>
    </row>
    <row r="7707" spans="1:1" s="180" customFormat="1" ht="12" hidden="1" customHeight="1">
      <c r="A7707" s="179"/>
    </row>
    <row r="7708" spans="1:1" s="180" customFormat="1" ht="12" hidden="1" customHeight="1">
      <c r="A7708" s="179"/>
    </row>
    <row r="7709" spans="1:1" s="180" customFormat="1" ht="12" hidden="1" customHeight="1">
      <c r="A7709" s="179"/>
    </row>
    <row r="7710" spans="1:1" s="180" customFormat="1" ht="12" hidden="1" customHeight="1">
      <c r="A7710" s="179"/>
    </row>
    <row r="7711" spans="1:1" s="180" customFormat="1" ht="12" hidden="1" customHeight="1">
      <c r="A7711" s="179"/>
    </row>
    <row r="7712" spans="1:1" s="180" customFormat="1" ht="12" hidden="1" customHeight="1">
      <c r="A7712" s="179"/>
    </row>
    <row r="7713" spans="1:1" s="180" customFormat="1" ht="12" hidden="1" customHeight="1">
      <c r="A7713" s="179"/>
    </row>
    <row r="7714" spans="1:1" s="180" customFormat="1" ht="12" hidden="1" customHeight="1">
      <c r="A7714" s="179"/>
    </row>
    <row r="7715" spans="1:1" s="180" customFormat="1" ht="12" hidden="1" customHeight="1">
      <c r="A7715" s="179"/>
    </row>
    <row r="7716" spans="1:1" s="180" customFormat="1" ht="12" hidden="1" customHeight="1">
      <c r="A7716" s="179"/>
    </row>
    <row r="7717" spans="1:1" s="180" customFormat="1" ht="12" hidden="1" customHeight="1">
      <c r="A7717" s="179"/>
    </row>
    <row r="7718" spans="1:1" s="180" customFormat="1" ht="12" hidden="1" customHeight="1">
      <c r="A7718" s="179"/>
    </row>
    <row r="7719" spans="1:1" s="180" customFormat="1" ht="12" hidden="1" customHeight="1">
      <c r="A7719" s="179"/>
    </row>
    <row r="7720" spans="1:1" s="180" customFormat="1" ht="12" hidden="1" customHeight="1">
      <c r="A7720" s="179"/>
    </row>
    <row r="7721" spans="1:1" s="180" customFormat="1" ht="12" hidden="1" customHeight="1">
      <c r="A7721" s="179"/>
    </row>
    <row r="7722" spans="1:1" s="180" customFormat="1" ht="12" hidden="1" customHeight="1">
      <c r="A7722" s="179"/>
    </row>
    <row r="7723" spans="1:1" s="180" customFormat="1" ht="12" hidden="1" customHeight="1">
      <c r="A7723" s="179"/>
    </row>
    <row r="7724" spans="1:1" s="180" customFormat="1" ht="12" hidden="1" customHeight="1">
      <c r="A7724" s="179"/>
    </row>
    <row r="7725" spans="1:1" s="180" customFormat="1" ht="12" hidden="1" customHeight="1">
      <c r="A7725" s="179"/>
    </row>
    <row r="7726" spans="1:1" s="180" customFormat="1" ht="12" hidden="1" customHeight="1">
      <c r="A7726" s="179"/>
    </row>
    <row r="7727" spans="1:1" s="180" customFormat="1" ht="12" hidden="1" customHeight="1">
      <c r="A7727" s="179"/>
    </row>
    <row r="7728" spans="1:1" s="180" customFormat="1" ht="12" hidden="1" customHeight="1">
      <c r="A7728" s="179"/>
    </row>
    <row r="7729" spans="1:1" s="180" customFormat="1" ht="12" hidden="1" customHeight="1">
      <c r="A7729" s="179"/>
    </row>
    <row r="7730" spans="1:1" s="180" customFormat="1" ht="12" hidden="1" customHeight="1">
      <c r="A7730" s="179"/>
    </row>
    <row r="7731" spans="1:1" s="180" customFormat="1" ht="12" hidden="1" customHeight="1">
      <c r="A7731" s="179"/>
    </row>
    <row r="7732" spans="1:1" s="180" customFormat="1" ht="12" hidden="1" customHeight="1">
      <c r="A7732" s="179"/>
    </row>
    <row r="7733" spans="1:1" s="180" customFormat="1" ht="12" hidden="1" customHeight="1">
      <c r="A7733" s="179"/>
    </row>
    <row r="7734" spans="1:1" s="180" customFormat="1" ht="12" hidden="1" customHeight="1">
      <c r="A7734" s="179"/>
    </row>
    <row r="7735" spans="1:1" s="180" customFormat="1" ht="12" hidden="1" customHeight="1">
      <c r="A7735" s="179"/>
    </row>
    <row r="7736" spans="1:1" s="180" customFormat="1" ht="12" hidden="1" customHeight="1">
      <c r="A7736" s="179"/>
    </row>
    <row r="7737" spans="1:1" s="180" customFormat="1" ht="12" hidden="1" customHeight="1">
      <c r="A7737" s="179"/>
    </row>
    <row r="7738" spans="1:1" s="180" customFormat="1" ht="12" hidden="1" customHeight="1">
      <c r="A7738" s="179"/>
    </row>
    <row r="7739" spans="1:1" s="180" customFormat="1" ht="12" hidden="1" customHeight="1">
      <c r="A7739" s="179"/>
    </row>
    <row r="7740" spans="1:1" s="180" customFormat="1" ht="12" hidden="1" customHeight="1">
      <c r="A7740" s="179"/>
    </row>
    <row r="7741" spans="1:1" s="180" customFormat="1" ht="12" hidden="1" customHeight="1">
      <c r="A7741" s="179"/>
    </row>
    <row r="7742" spans="1:1" s="180" customFormat="1" ht="12" hidden="1" customHeight="1">
      <c r="A7742" s="179"/>
    </row>
    <row r="7743" spans="1:1" s="180" customFormat="1" ht="12" hidden="1" customHeight="1">
      <c r="A7743" s="179"/>
    </row>
    <row r="7744" spans="1:1" s="180" customFormat="1" ht="12" hidden="1" customHeight="1">
      <c r="A7744" s="179"/>
    </row>
    <row r="7745" spans="1:1" s="180" customFormat="1" ht="12" hidden="1" customHeight="1">
      <c r="A7745" s="179"/>
    </row>
    <row r="7746" spans="1:1" s="180" customFormat="1" ht="12" hidden="1" customHeight="1">
      <c r="A7746" s="179"/>
    </row>
    <row r="7747" spans="1:1" s="180" customFormat="1" ht="12" hidden="1" customHeight="1">
      <c r="A7747" s="179"/>
    </row>
    <row r="7748" spans="1:1" s="180" customFormat="1" ht="12" hidden="1" customHeight="1">
      <c r="A7748" s="179"/>
    </row>
    <row r="7749" spans="1:1" s="180" customFormat="1" ht="12" hidden="1" customHeight="1">
      <c r="A7749" s="179"/>
    </row>
    <row r="7750" spans="1:1" s="180" customFormat="1" ht="12" hidden="1" customHeight="1">
      <c r="A7750" s="179"/>
    </row>
    <row r="7751" spans="1:1" s="180" customFormat="1" ht="12" hidden="1" customHeight="1">
      <c r="A7751" s="179"/>
    </row>
    <row r="7752" spans="1:1" s="180" customFormat="1" ht="12" hidden="1" customHeight="1">
      <c r="A7752" s="179"/>
    </row>
    <row r="7753" spans="1:1" s="180" customFormat="1" ht="12" hidden="1" customHeight="1">
      <c r="A7753" s="179"/>
    </row>
    <row r="7754" spans="1:1" s="180" customFormat="1" ht="12" hidden="1" customHeight="1">
      <c r="A7754" s="179"/>
    </row>
    <row r="7755" spans="1:1" s="180" customFormat="1" ht="12" hidden="1" customHeight="1">
      <c r="A7755" s="179"/>
    </row>
    <row r="7756" spans="1:1" s="180" customFormat="1" ht="12" hidden="1" customHeight="1">
      <c r="A7756" s="179"/>
    </row>
    <row r="7757" spans="1:1" s="180" customFormat="1" ht="12" hidden="1" customHeight="1">
      <c r="A7757" s="179"/>
    </row>
    <row r="7758" spans="1:1" s="180" customFormat="1" ht="12" hidden="1" customHeight="1">
      <c r="A7758" s="179"/>
    </row>
    <row r="7759" spans="1:1" s="180" customFormat="1" ht="12" hidden="1" customHeight="1">
      <c r="A7759" s="179"/>
    </row>
    <row r="7760" spans="1:1" s="180" customFormat="1" ht="12" hidden="1" customHeight="1">
      <c r="A7760" s="179"/>
    </row>
    <row r="7761" spans="1:1" s="180" customFormat="1" ht="12" hidden="1" customHeight="1">
      <c r="A7761" s="179"/>
    </row>
    <row r="7762" spans="1:1" s="180" customFormat="1" ht="12" hidden="1" customHeight="1">
      <c r="A7762" s="179"/>
    </row>
    <row r="7763" spans="1:1" s="180" customFormat="1" ht="12" hidden="1" customHeight="1">
      <c r="A7763" s="179"/>
    </row>
    <row r="7764" spans="1:1" s="180" customFormat="1" ht="12" hidden="1" customHeight="1">
      <c r="A7764" s="179"/>
    </row>
    <row r="7765" spans="1:1" s="180" customFormat="1" ht="12" hidden="1" customHeight="1">
      <c r="A7765" s="179"/>
    </row>
    <row r="7766" spans="1:1" s="180" customFormat="1" ht="12" hidden="1" customHeight="1">
      <c r="A7766" s="179"/>
    </row>
    <row r="7767" spans="1:1" s="180" customFormat="1" ht="12" hidden="1" customHeight="1">
      <c r="A7767" s="179"/>
    </row>
    <row r="7768" spans="1:1" s="180" customFormat="1" ht="12" hidden="1" customHeight="1">
      <c r="A7768" s="179"/>
    </row>
    <row r="7769" spans="1:1" s="180" customFormat="1" ht="12" hidden="1" customHeight="1">
      <c r="A7769" s="179"/>
    </row>
    <row r="7770" spans="1:1" s="180" customFormat="1" ht="12" hidden="1" customHeight="1">
      <c r="A7770" s="179"/>
    </row>
    <row r="7771" spans="1:1" s="180" customFormat="1" ht="12" hidden="1" customHeight="1">
      <c r="A7771" s="179"/>
    </row>
    <row r="7772" spans="1:1" s="180" customFormat="1" ht="12" hidden="1" customHeight="1">
      <c r="A7772" s="179"/>
    </row>
    <row r="7773" spans="1:1" s="180" customFormat="1" ht="12" hidden="1" customHeight="1">
      <c r="A7773" s="179"/>
    </row>
    <row r="7774" spans="1:1" s="180" customFormat="1" ht="12" hidden="1" customHeight="1">
      <c r="A7774" s="179"/>
    </row>
    <row r="7775" spans="1:1" s="180" customFormat="1" ht="12" hidden="1" customHeight="1">
      <c r="A7775" s="179"/>
    </row>
    <row r="7776" spans="1:1" s="180" customFormat="1" ht="12" hidden="1" customHeight="1">
      <c r="A7776" s="179"/>
    </row>
    <row r="7777" spans="1:1" s="180" customFormat="1" ht="12" hidden="1" customHeight="1">
      <c r="A7777" s="179"/>
    </row>
    <row r="7778" spans="1:1" s="180" customFormat="1" ht="12" hidden="1" customHeight="1">
      <c r="A7778" s="179"/>
    </row>
    <row r="7779" spans="1:1" s="180" customFormat="1" ht="12" hidden="1" customHeight="1">
      <c r="A7779" s="179"/>
    </row>
    <row r="7780" spans="1:1" s="180" customFormat="1" ht="12" hidden="1" customHeight="1">
      <c r="A7780" s="179"/>
    </row>
    <row r="7781" spans="1:1" s="180" customFormat="1" ht="12" hidden="1" customHeight="1">
      <c r="A7781" s="179"/>
    </row>
    <row r="7782" spans="1:1" s="180" customFormat="1" ht="12" hidden="1" customHeight="1">
      <c r="A7782" s="179"/>
    </row>
    <row r="7783" spans="1:1" s="180" customFormat="1" ht="12" hidden="1" customHeight="1">
      <c r="A7783" s="179"/>
    </row>
    <row r="7784" spans="1:1" s="180" customFormat="1" ht="12" hidden="1" customHeight="1">
      <c r="A7784" s="179"/>
    </row>
    <row r="7785" spans="1:1" s="180" customFormat="1" ht="12" hidden="1" customHeight="1">
      <c r="A7785" s="179"/>
    </row>
    <row r="7786" spans="1:1" s="180" customFormat="1" ht="12" hidden="1" customHeight="1">
      <c r="A7786" s="179"/>
    </row>
    <row r="7787" spans="1:1" s="180" customFormat="1" ht="12" hidden="1" customHeight="1">
      <c r="A7787" s="179"/>
    </row>
    <row r="7788" spans="1:1" s="180" customFormat="1" ht="12" hidden="1" customHeight="1">
      <c r="A7788" s="179"/>
    </row>
    <row r="7789" spans="1:1" s="180" customFormat="1" ht="12" hidden="1" customHeight="1">
      <c r="A7789" s="179"/>
    </row>
    <row r="7790" spans="1:1" s="180" customFormat="1" ht="12" hidden="1" customHeight="1">
      <c r="A7790" s="179"/>
    </row>
    <row r="7791" spans="1:1" s="180" customFormat="1" ht="12" hidden="1" customHeight="1">
      <c r="A7791" s="179"/>
    </row>
    <row r="7792" spans="1:1" s="180" customFormat="1" ht="12" hidden="1" customHeight="1">
      <c r="A7792" s="179"/>
    </row>
    <row r="7793" spans="1:1" s="180" customFormat="1" ht="12" hidden="1" customHeight="1">
      <c r="A7793" s="179"/>
    </row>
    <row r="7794" spans="1:1" s="180" customFormat="1" ht="12" hidden="1" customHeight="1">
      <c r="A7794" s="179"/>
    </row>
    <row r="7795" spans="1:1" s="180" customFormat="1" ht="12" hidden="1" customHeight="1">
      <c r="A7795" s="179"/>
    </row>
    <row r="7796" spans="1:1" s="180" customFormat="1" ht="12" hidden="1" customHeight="1">
      <c r="A7796" s="179"/>
    </row>
    <row r="7797" spans="1:1" s="180" customFormat="1" ht="12" hidden="1" customHeight="1">
      <c r="A7797" s="179"/>
    </row>
    <row r="7798" spans="1:1" s="180" customFormat="1" ht="12" hidden="1" customHeight="1">
      <c r="A7798" s="179"/>
    </row>
    <row r="7799" spans="1:1" s="180" customFormat="1" ht="12" hidden="1" customHeight="1">
      <c r="A7799" s="179"/>
    </row>
    <row r="7800" spans="1:1" s="180" customFormat="1" ht="12" hidden="1" customHeight="1">
      <c r="A7800" s="179"/>
    </row>
    <row r="7801" spans="1:1" s="180" customFormat="1" ht="12" hidden="1" customHeight="1">
      <c r="A7801" s="179"/>
    </row>
    <row r="7802" spans="1:1" s="180" customFormat="1" ht="12" hidden="1" customHeight="1">
      <c r="A7802" s="179"/>
    </row>
    <row r="7803" spans="1:1" s="180" customFormat="1" ht="12" hidden="1" customHeight="1">
      <c r="A7803" s="179"/>
    </row>
    <row r="7804" spans="1:1" s="180" customFormat="1" ht="12" hidden="1" customHeight="1">
      <c r="A7804" s="179"/>
    </row>
    <row r="7805" spans="1:1" s="180" customFormat="1" ht="12" hidden="1" customHeight="1">
      <c r="A7805" s="179"/>
    </row>
    <row r="7806" spans="1:1" s="180" customFormat="1" ht="12" hidden="1" customHeight="1">
      <c r="A7806" s="179"/>
    </row>
    <row r="7807" spans="1:1" s="180" customFormat="1" ht="12" hidden="1" customHeight="1">
      <c r="A7807" s="179"/>
    </row>
    <row r="7808" spans="1:1" s="180" customFormat="1" ht="12" hidden="1" customHeight="1">
      <c r="A7808" s="179"/>
    </row>
    <row r="7809" spans="1:1" s="180" customFormat="1" ht="12" hidden="1" customHeight="1">
      <c r="A7809" s="179"/>
    </row>
    <row r="7810" spans="1:1" s="180" customFormat="1" ht="12" hidden="1" customHeight="1">
      <c r="A7810" s="179"/>
    </row>
    <row r="7811" spans="1:1" s="180" customFormat="1" ht="12" hidden="1" customHeight="1">
      <c r="A7811" s="179"/>
    </row>
    <row r="7812" spans="1:1" s="180" customFormat="1" ht="12" hidden="1" customHeight="1">
      <c r="A7812" s="179"/>
    </row>
    <row r="7813" spans="1:1" s="180" customFormat="1" ht="12" hidden="1" customHeight="1">
      <c r="A7813" s="179"/>
    </row>
    <row r="7814" spans="1:1" s="180" customFormat="1" ht="12" hidden="1" customHeight="1">
      <c r="A7814" s="179"/>
    </row>
    <row r="7815" spans="1:1" s="180" customFormat="1" ht="12" hidden="1" customHeight="1">
      <c r="A7815" s="179"/>
    </row>
    <row r="7816" spans="1:1" s="180" customFormat="1" ht="12" hidden="1" customHeight="1">
      <c r="A7816" s="179"/>
    </row>
    <row r="7817" spans="1:1" s="180" customFormat="1" ht="12" hidden="1" customHeight="1">
      <c r="A7817" s="179"/>
    </row>
    <row r="7818" spans="1:1" s="180" customFormat="1" ht="12" hidden="1" customHeight="1">
      <c r="A7818" s="179"/>
    </row>
    <row r="7819" spans="1:1" s="180" customFormat="1" ht="12" hidden="1" customHeight="1">
      <c r="A7819" s="179"/>
    </row>
    <row r="7820" spans="1:1" s="180" customFormat="1" ht="12" hidden="1" customHeight="1">
      <c r="A7820" s="179"/>
    </row>
    <row r="7821" spans="1:1" s="180" customFormat="1" ht="12" hidden="1" customHeight="1">
      <c r="A7821" s="179"/>
    </row>
    <row r="7822" spans="1:1" s="180" customFormat="1" ht="12" hidden="1" customHeight="1">
      <c r="A7822" s="179"/>
    </row>
    <row r="7823" spans="1:1" s="180" customFormat="1" ht="12" hidden="1" customHeight="1">
      <c r="A7823" s="179"/>
    </row>
    <row r="7824" spans="1:1" s="180" customFormat="1" ht="12" hidden="1" customHeight="1">
      <c r="A7824" s="179"/>
    </row>
    <row r="7825" spans="1:1" s="180" customFormat="1" ht="12" hidden="1" customHeight="1">
      <c r="A7825" s="179"/>
    </row>
    <row r="7826" spans="1:1" s="180" customFormat="1" ht="12" hidden="1" customHeight="1">
      <c r="A7826" s="179"/>
    </row>
    <row r="7827" spans="1:1" s="180" customFormat="1" ht="12" hidden="1" customHeight="1">
      <c r="A7827" s="179"/>
    </row>
    <row r="7828" spans="1:1" s="180" customFormat="1" ht="12" hidden="1" customHeight="1">
      <c r="A7828" s="179"/>
    </row>
    <row r="7829" spans="1:1" s="180" customFormat="1" ht="12" hidden="1" customHeight="1">
      <c r="A7829" s="179"/>
    </row>
    <row r="7830" spans="1:1" s="180" customFormat="1" ht="12" hidden="1" customHeight="1">
      <c r="A7830" s="179"/>
    </row>
    <row r="7831" spans="1:1" s="180" customFormat="1" ht="12" hidden="1" customHeight="1">
      <c r="A7831" s="179"/>
    </row>
    <row r="7832" spans="1:1" s="180" customFormat="1" ht="12" hidden="1" customHeight="1">
      <c r="A7832" s="179"/>
    </row>
    <row r="7833" spans="1:1" s="180" customFormat="1" ht="12" hidden="1" customHeight="1">
      <c r="A7833" s="179"/>
    </row>
    <row r="7834" spans="1:1" s="180" customFormat="1" ht="12" hidden="1" customHeight="1">
      <c r="A7834" s="179"/>
    </row>
    <row r="7835" spans="1:1" s="180" customFormat="1" ht="12" hidden="1" customHeight="1">
      <c r="A7835" s="179"/>
    </row>
    <row r="7836" spans="1:1" s="180" customFormat="1" ht="12" hidden="1" customHeight="1">
      <c r="A7836" s="179"/>
    </row>
    <row r="7837" spans="1:1" s="180" customFormat="1" ht="12" hidden="1" customHeight="1">
      <c r="A7837" s="179"/>
    </row>
    <row r="7838" spans="1:1" s="180" customFormat="1" ht="12" hidden="1" customHeight="1">
      <c r="A7838" s="179"/>
    </row>
    <row r="7839" spans="1:1" s="180" customFormat="1" ht="12" hidden="1" customHeight="1">
      <c r="A7839" s="179"/>
    </row>
    <row r="7840" spans="1:1" s="180" customFormat="1" ht="12" hidden="1" customHeight="1">
      <c r="A7840" s="179"/>
    </row>
    <row r="7841" spans="1:1" s="180" customFormat="1" ht="12" hidden="1" customHeight="1">
      <c r="A7841" s="179"/>
    </row>
    <row r="7842" spans="1:1" s="180" customFormat="1" ht="12" hidden="1" customHeight="1">
      <c r="A7842" s="179"/>
    </row>
    <row r="7843" spans="1:1" s="180" customFormat="1" ht="12" hidden="1" customHeight="1">
      <c r="A7843" s="179"/>
    </row>
    <row r="7844" spans="1:1" s="180" customFormat="1" ht="12" hidden="1" customHeight="1">
      <c r="A7844" s="179"/>
    </row>
    <row r="7845" spans="1:1" s="180" customFormat="1" ht="12" hidden="1" customHeight="1">
      <c r="A7845" s="179"/>
    </row>
    <row r="7846" spans="1:1" s="180" customFormat="1" ht="12" hidden="1" customHeight="1">
      <c r="A7846" s="179"/>
    </row>
    <row r="7847" spans="1:1" s="180" customFormat="1" ht="12" hidden="1" customHeight="1">
      <c r="A7847" s="179"/>
    </row>
    <row r="7848" spans="1:1" s="180" customFormat="1" ht="12" hidden="1" customHeight="1">
      <c r="A7848" s="179"/>
    </row>
    <row r="7849" spans="1:1" s="180" customFormat="1" ht="12" hidden="1" customHeight="1">
      <c r="A7849" s="179"/>
    </row>
    <row r="7850" spans="1:1" s="180" customFormat="1" ht="12" hidden="1" customHeight="1">
      <c r="A7850" s="179"/>
    </row>
    <row r="7851" spans="1:1" s="180" customFormat="1" ht="12" hidden="1" customHeight="1">
      <c r="A7851" s="179"/>
    </row>
    <row r="7852" spans="1:1" s="180" customFormat="1" ht="12" hidden="1" customHeight="1">
      <c r="A7852" s="179"/>
    </row>
    <row r="7853" spans="1:1" s="180" customFormat="1" ht="12" hidden="1" customHeight="1">
      <c r="A7853" s="179"/>
    </row>
    <row r="7854" spans="1:1" s="180" customFormat="1" ht="12" hidden="1" customHeight="1">
      <c r="A7854" s="179"/>
    </row>
    <row r="7855" spans="1:1" s="180" customFormat="1" ht="12" hidden="1" customHeight="1">
      <c r="A7855" s="179"/>
    </row>
    <row r="7856" spans="1:1" s="180" customFormat="1" ht="12" hidden="1" customHeight="1">
      <c r="A7856" s="179"/>
    </row>
    <row r="7857" spans="1:1" s="180" customFormat="1" ht="12" hidden="1" customHeight="1">
      <c r="A7857" s="179"/>
    </row>
    <row r="7858" spans="1:1" s="180" customFormat="1" ht="12" hidden="1" customHeight="1">
      <c r="A7858" s="179"/>
    </row>
    <row r="7859" spans="1:1" s="180" customFormat="1" ht="12" hidden="1" customHeight="1">
      <c r="A7859" s="179"/>
    </row>
    <row r="7860" spans="1:1" s="180" customFormat="1" ht="12" hidden="1" customHeight="1">
      <c r="A7860" s="179"/>
    </row>
    <row r="7861" spans="1:1" s="180" customFormat="1" ht="12" hidden="1" customHeight="1">
      <c r="A7861" s="179"/>
    </row>
    <row r="7862" spans="1:1" s="180" customFormat="1" ht="12" hidden="1" customHeight="1">
      <c r="A7862" s="179"/>
    </row>
    <row r="7863" spans="1:1" s="180" customFormat="1" ht="12" hidden="1" customHeight="1">
      <c r="A7863" s="179"/>
    </row>
    <row r="7864" spans="1:1" s="180" customFormat="1" ht="12" hidden="1" customHeight="1">
      <c r="A7864" s="179"/>
    </row>
    <row r="7865" spans="1:1" s="180" customFormat="1" ht="12" hidden="1" customHeight="1">
      <c r="A7865" s="179"/>
    </row>
    <row r="7866" spans="1:1" s="180" customFormat="1" ht="12" hidden="1" customHeight="1">
      <c r="A7866" s="179"/>
    </row>
    <row r="7867" spans="1:1" s="180" customFormat="1" ht="12" hidden="1" customHeight="1">
      <c r="A7867" s="179"/>
    </row>
    <row r="7868" spans="1:1" s="180" customFormat="1" ht="12" hidden="1" customHeight="1">
      <c r="A7868" s="179"/>
    </row>
    <row r="7869" spans="1:1" s="180" customFormat="1" ht="12" hidden="1" customHeight="1">
      <c r="A7869" s="179"/>
    </row>
    <row r="7870" spans="1:1" s="180" customFormat="1" ht="12" hidden="1" customHeight="1">
      <c r="A7870" s="179"/>
    </row>
    <row r="7871" spans="1:1" s="180" customFormat="1" ht="12" hidden="1" customHeight="1">
      <c r="A7871" s="179"/>
    </row>
    <row r="7872" spans="1:1" s="180" customFormat="1" ht="12" hidden="1" customHeight="1">
      <c r="A7872" s="179"/>
    </row>
    <row r="7873" spans="1:1" s="180" customFormat="1" ht="12" hidden="1" customHeight="1">
      <c r="A7873" s="179"/>
    </row>
    <row r="7874" spans="1:1" s="180" customFormat="1" ht="12" hidden="1" customHeight="1">
      <c r="A7874" s="179"/>
    </row>
    <row r="7875" spans="1:1" s="180" customFormat="1" ht="12" hidden="1" customHeight="1">
      <c r="A7875" s="179"/>
    </row>
    <row r="7876" spans="1:1" s="180" customFormat="1" ht="12" hidden="1" customHeight="1">
      <c r="A7876" s="179"/>
    </row>
    <row r="7877" spans="1:1" s="180" customFormat="1" ht="12" hidden="1" customHeight="1">
      <c r="A7877" s="179"/>
    </row>
    <row r="7878" spans="1:1" s="180" customFormat="1" ht="12" hidden="1" customHeight="1">
      <c r="A7878" s="179"/>
    </row>
    <row r="7879" spans="1:1" s="180" customFormat="1" ht="12" hidden="1" customHeight="1">
      <c r="A7879" s="179"/>
    </row>
    <row r="7880" spans="1:1" s="180" customFormat="1" ht="12" hidden="1" customHeight="1">
      <c r="A7880" s="179"/>
    </row>
    <row r="7881" spans="1:1" s="180" customFormat="1" ht="12" hidden="1" customHeight="1">
      <c r="A7881" s="179"/>
    </row>
    <row r="7882" spans="1:1" s="180" customFormat="1" ht="12" hidden="1" customHeight="1">
      <c r="A7882" s="179"/>
    </row>
    <row r="7883" spans="1:1" s="180" customFormat="1" ht="12" hidden="1" customHeight="1">
      <c r="A7883" s="179"/>
    </row>
    <row r="7884" spans="1:1" s="180" customFormat="1" ht="12" hidden="1" customHeight="1">
      <c r="A7884" s="179"/>
    </row>
    <row r="7885" spans="1:1" s="180" customFormat="1" ht="12" hidden="1" customHeight="1">
      <c r="A7885" s="179"/>
    </row>
    <row r="7886" spans="1:1" s="180" customFormat="1" ht="12" hidden="1" customHeight="1">
      <c r="A7886" s="179"/>
    </row>
    <row r="7887" spans="1:1" s="180" customFormat="1" ht="12" hidden="1" customHeight="1">
      <c r="A7887" s="179"/>
    </row>
    <row r="7888" spans="1:1" s="180" customFormat="1" ht="12" hidden="1" customHeight="1">
      <c r="A7888" s="179"/>
    </row>
    <row r="7889" spans="1:1" s="180" customFormat="1" ht="12" hidden="1" customHeight="1">
      <c r="A7889" s="179"/>
    </row>
    <row r="7890" spans="1:1" s="180" customFormat="1" ht="12" hidden="1" customHeight="1">
      <c r="A7890" s="179"/>
    </row>
    <row r="7891" spans="1:1" s="180" customFormat="1" ht="12" hidden="1" customHeight="1">
      <c r="A7891" s="179"/>
    </row>
    <row r="7892" spans="1:1" s="180" customFormat="1" ht="12" hidden="1" customHeight="1">
      <c r="A7892" s="179"/>
    </row>
    <row r="7893" spans="1:1" s="180" customFormat="1" ht="12" hidden="1" customHeight="1">
      <c r="A7893" s="179"/>
    </row>
    <row r="7894" spans="1:1" s="180" customFormat="1" ht="12" hidden="1" customHeight="1">
      <c r="A7894" s="179"/>
    </row>
    <row r="7895" spans="1:1" s="180" customFormat="1" ht="12" hidden="1" customHeight="1">
      <c r="A7895" s="179"/>
    </row>
    <row r="7896" spans="1:1" s="180" customFormat="1" ht="12" hidden="1" customHeight="1">
      <c r="A7896" s="179"/>
    </row>
    <row r="7897" spans="1:1" s="180" customFormat="1" ht="12" hidden="1" customHeight="1">
      <c r="A7897" s="179"/>
    </row>
    <row r="7898" spans="1:1" s="180" customFormat="1" ht="12" hidden="1" customHeight="1">
      <c r="A7898" s="179"/>
    </row>
    <row r="7899" spans="1:1" s="180" customFormat="1" ht="12" hidden="1" customHeight="1">
      <c r="A7899" s="179"/>
    </row>
    <row r="7900" spans="1:1" s="180" customFormat="1" ht="12" hidden="1" customHeight="1">
      <c r="A7900" s="179"/>
    </row>
    <row r="7901" spans="1:1" s="180" customFormat="1" ht="12" hidden="1" customHeight="1">
      <c r="A7901" s="179"/>
    </row>
    <row r="7902" spans="1:1" s="180" customFormat="1" ht="12" hidden="1" customHeight="1">
      <c r="A7902" s="179"/>
    </row>
    <row r="7903" spans="1:1" s="180" customFormat="1" ht="12" hidden="1" customHeight="1">
      <c r="A7903" s="179"/>
    </row>
    <row r="7904" spans="1:1" s="180" customFormat="1" ht="12" hidden="1" customHeight="1">
      <c r="A7904" s="179"/>
    </row>
    <row r="7905" spans="1:1" s="180" customFormat="1" ht="12" hidden="1" customHeight="1">
      <c r="A7905" s="179"/>
    </row>
    <row r="7906" spans="1:1" s="180" customFormat="1" ht="12" hidden="1" customHeight="1">
      <c r="A7906" s="179"/>
    </row>
    <row r="7907" spans="1:1" s="180" customFormat="1" ht="12" hidden="1" customHeight="1">
      <c r="A7907" s="179"/>
    </row>
    <row r="7908" spans="1:1" s="180" customFormat="1" ht="12" hidden="1" customHeight="1">
      <c r="A7908" s="179"/>
    </row>
    <row r="7909" spans="1:1" s="180" customFormat="1" ht="12" hidden="1" customHeight="1">
      <c r="A7909" s="179"/>
    </row>
    <row r="7910" spans="1:1" s="180" customFormat="1" ht="12" hidden="1" customHeight="1">
      <c r="A7910" s="179"/>
    </row>
    <row r="7911" spans="1:1" s="180" customFormat="1" ht="12" hidden="1" customHeight="1">
      <c r="A7911" s="179"/>
    </row>
    <row r="7912" spans="1:1" s="180" customFormat="1" ht="12" hidden="1" customHeight="1">
      <c r="A7912" s="179"/>
    </row>
    <row r="7913" spans="1:1" s="180" customFormat="1" ht="12" hidden="1" customHeight="1">
      <c r="A7913" s="179"/>
    </row>
    <row r="7914" spans="1:1" s="180" customFormat="1" ht="12" hidden="1" customHeight="1">
      <c r="A7914" s="179"/>
    </row>
    <row r="7915" spans="1:1" s="180" customFormat="1" ht="12" hidden="1" customHeight="1">
      <c r="A7915" s="179"/>
    </row>
    <row r="7916" spans="1:1" s="180" customFormat="1" ht="12" hidden="1" customHeight="1">
      <c r="A7916" s="179"/>
    </row>
    <row r="7917" spans="1:1" s="180" customFormat="1" ht="12" hidden="1" customHeight="1">
      <c r="A7917" s="179"/>
    </row>
    <row r="7918" spans="1:1" s="180" customFormat="1" ht="12" hidden="1" customHeight="1">
      <c r="A7918" s="179"/>
    </row>
    <row r="7919" spans="1:1" s="180" customFormat="1" ht="12" hidden="1" customHeight="1">
      <c r="A7919" s="179"/>
    </row>
    <row r="7920" spans="1:1" s="180" customFormat="1" ht="12" hidden="1" customHeight="1">
      <c r="A7920" s="179"/>
    </row>
    <row r="7921" spans="1:1" s="180" customFormat="1" ht="12" hidden="1" customHeight="1">
      <c r="A7921" s="179"/>
    </row>
    <row r="7922" spans="1:1" s="180" customFormat="1" ht="12" hidden="1" customHeight="1">
      <c r="A7922" s="179"/>
    </row>
    <row r="7923" spans="1:1" s="180" customFormat="1" ht="12" hidden="1" customHeight="1">
      <c r="A7923" s="179"/>
    </row>
    <row r="7924" spans="1:1" s="180" customFormat="1" ht="12" hidden="1" customHeight="1">
      <c r="A7924" s="179"/>
    </row>
    <row r="7925" spans="1:1" s="180" customFormat="1" ht="12" hidden="1" customHeight="1">
      <c r="A7925" s="179"/>
    </row>
    <row r="7926" spans="1:1" s="180" customFormat="1" ht="12" hidden="1" customHeight="1">
      <c r="A7926" s="179"/>
    </row>
    <row r="7927" spans="1:1" s="180" customFormat="1" ht="12" hidden="1" customHeight="1">
      <c r="A7927" s="179"/>
    </row>
    <row r="7928" spans="1:1" s="180" customFormat="1" ht="12" hidden="1" customHeight="1">
      <c r="A7928" s="179"/>
    </row>
    <row r="7929" spans="1:1" s="180" customFormat="1" ht="12" hidden="1" customHeight="1">
      <c r="A7929" s="179"/>
    </row>
    <row r="7930" spans="1:1" s="180" customFormat="1" ht="12" hidden="1" customHeight="1">
      <c r="A7930" s="179"/>
    </row>
    <row r="7931" spans="1:1" s="180" customFormat="1" ht="12" hidden="1" customHeight="1">
      <c r="A7931" s="179"/>
    </row>
    <row r="7932" spans="1:1" s="180" customFormat="1" ht="12" hidden="1" customHeight="1">
      <c r="A7932" s="179"/>
    </row>
    <row r="7933" spans="1:1" s="180" customFormat="1" ht="12" hidden="1" customHeight="1">
      <c r="A7933" s="179"/>
    </row>
    <row r="7934" spans="1:1" s="180" customFormat="1" ht="12" hidden="1" customHeight="1">
      <c r="A7934" s="179"/>
    </row>
    <row r="7935" spans="1:1" s="180" customFormat="1" ht="12" hidden="1" customHeight="1">
      <c r="A7935" s="179"/>
    </row>
    <row r="7936" spans="1:1" s="180" customFormat="1" ht="12" hidden="1" customHeight="1">
      <c r="A7936" s="179"/>
    </row>
    <row r="7937" spans="1:1" s="180" customFormat="1" ht="12" hidden="1" customHeight="1">
      <c r="A7937" s="179"/>
    </row>
    <row r="7938" spans="1:1" s="180" customFormat="1" ht="12" hidden="1" customHeight="1">
      <c r="A7938" s="179"/>
    </row>
    <row r="7939" spans="1:1" s="180" customFormat="1" ht="12" hidden="1" customHeight="1">
      <c r="A7939" s="179"/>
    </row>
    <row r="7940" spans="1:1" s="180" customFormat="1" ht="12" hidden="1" customHeight="1">
      <c r="A7940" s="179"/>
    </row>
    <row r="7941" spans="1:1" s="180" customFormat="1" ht="12" hidden="1" customHeight="1">
      <c r="A7941" s="179"/>
    </row>
    <row r="7942" spans="1:1" s="180" customFormat="1" ht="12" hidden="1" customHeight="1">
      <c r="A7942" s="179"/>
    </row>
    <row r="7943" spans="1:1" s="180" customFormat="1" ht="12" hidden="1" customHeight="1">
      <c r="A7943" s="179"/>
    </row>
    <row r="7944" spans="1:1" s="180" customFormat="1" ht="12" hidden="1" customHeight="1">
      <c r="A7944" s="179"/>
    </row>
    <row r="7945" spans="1:1" s="180" customFormat="1" ht="12" hidden="1" customHeight="1">
      <c r="A7945" s="179"/>
    </row>
    <row r="7946" spans="1:1" s="180" customFormat="1" ht="12" hidden="1" customHeight="1">
      <c r="A7946" s="179"/>
    </row>
    <row r="7947" spans="1:1" s="180" customFormat="1" ht="12" hidden="1" customHeight="1">
      <c r="A7947" s="179"/>
    </row>
    <row r="7948" spans="1:1" s="180" customFormat="1" ht="12" hidden="1" customHeight="1">
      <c r="A7948" s="179"/>
    </row>
    <row r="7949" spans="1:1" s="180" customFormat="1" ht="12" hidden="1" customHeight="1">
      <c r="A7949" s="179"/>
    </row>
    <row r="7950" spans="1:1" s="180" customFormat="1" ht="12" hidden="1" customHeight="1">
      <c r="A7950" s="179"/>
    </row>
    <row r="7951" spans="1:1" s="180" customFormat="1" ht="12" hidden="1" customHeight="1">
      <c r="A7951" s="179"/>
    </row>
    <row r="7952" spans="1:1" s="180" customFormat="1" ht="12" hidden="1" customHeight="1">
      <c r="A7952" s="179"/>
    </row>
    <row r="7953" spans="1:1" s="180" customFormat="1" ht="12" hidden="1" customHeight="1">
      <c r="A7953" s="179"/>
    </row>
    <row r="7954" spans="1:1" s="180" customFormat="1" ht="12" hidden="1" customHeight="1">
      <c r="A7954" s="179"/>
    </row>
    <row r="7955" spans="1:1" s="180" customFormat="1" ht="12" hidden="1" customHeight="1">
      <c r="A7955" s="179"/>
    </row>
    <row r="7956" spans="1:1" s="180" customFormat="1" ht="12" hidden="1" customHeight="1">
      <c r="A7956" s="179"/>
    </row>
    <row r="7957" spans="1:1" s="180" customFormat="1" ht="12" hidden="1" customHeight="1">
      <c r="A7957" s="179"/>
    </row>
    <row r="7958" spans="1:1" s="180" customFormat="1" ht="12" hidden="1" customHeight="1">
      <c r="A7958" s="179"/>
    </row>
    <row r="7959" spans="1:1" s="180" customFormat="1" ht="12" hidden="1" customHeight="1">
      <c r="A7959" s="179"/>
    </row>
    <row r="7960" spans="1:1" s="180" customFormat="1" ht="12" hidden="1" customHeight="1">
      <c r="A7960" s="179"/>
    </row>
    <row r="7961" spans="1:1" s="180" customFormat="1" ht="12" hidden="1" customHeight="1">
      <c r="A7961" s="179"/>
    </row>
    <row r="7962" spans="1:1" s="180" customFormat="1" ht="12" hidden="1" customHeight="1">
      <c r="A7962" s="179"/>
    </row>
    <row r="7963" spans="1:1" s="180" customFormat="1" ht="12" hidden="1" customHeight="1">
      <c r="A7963" s="179"/>
    </row>
    <row r="7964" spans="1:1" s="180" customFormat="1" ht="12" hidden="1" customHeight="1">
      <c r="A7964" s="179"/>
    </row>
    <row r="7965" spans="1:1" s="180" customFormat="1" ht="12" hidden="1" customHeight="1">
      <c r="A7965" s="179"/>
    </row>
    <row r="7966" spans="1:1" s="180" customFormat="1" ht="12" hidden="1" customHeight="1">
      <c r="A7966" s="179"/>
    </row>
    <row r="7967" spans="1:1" s="180" customFormat="1" ht="12" hidden="1" customHeight="1">
      <c r="A7967" s="179"/>
    </row>
    <row r="7968" spans="1:1" s="180" customFormat="1" ht="12" hidden="1" customHeight="1">
      <c r="A7968" s="179"/>
    </row>
    <row r="7969" spans="1:1" s="180" customFormat="1" ht="12" hidden="1" customHeight="1">
      <c r="A7969" s="179"/>
    </row>
    <row r="7970" spans="1:1" s="180" customFormat="1" ht="12" hidden="1" customHeight="1">
      <c r="A7970" s="179"/>
    </row>
    <row r="7971" spans="1:1" s="180" customFormat="1" ht="12" hidden="1" customHeight="1">
      <c r="A7971" s="179"/>
    </row>
    <row r="7972" spans="1:1" s="180" customFormat="1" ht="12" hidden="1" customHeight="1">
      <c r="A7972" s="179"/>
    </row>
    <row r="7973" spans="1:1" s="180" customFormat="1" ht="12" hidden="1" customHeight="1">
      <c r="A7973" s="179"/>
    </row>
    <row r="7974" spans="1:1" s="180" customFormat="1" ht="12" hidden="1" customHeight="1">
      <c r="A7974" s="179"/>
    </row>
    <row r="7975" spans="1:1" s="180" customFormat="1" ht="12" hidden="1" customHeight="1">
      <c r="A7975" s="179"/>
    </row>
    <row r="7976" spans="1:1" s="180" customFormat="1" ht="12" hidden="1" customHeight="1">
      <c r="A7976" s="179"/>
    </row>
    <row r="7977" spans="1:1" s="180" customFormat="1" ht="12" hidden="1" customHeight="1">
      <c r="A7977" s="179"/>
    </row>
    <row r="7978" spans="1:1" s="180" customFormat="1" ht="12" hidden="1" customHeight="1">
      <c r="A7978" s="179"/>
    </row>
    <row r="7979" spans="1:1" s="180" customFormat="1" ht="12" hidden="1" customHeight="1">
      <c r="A7979" s="179"/>
    </row>
    <row r="7980" spans="1:1" s="180" customFormat="1" ht="12" hidden="1" customHeight="1">
      <c r="A7980" s="179"/>
    </row>
    <row r="7981" spans="1:1" s="180" customFormat="1" ht="12" hidden="1" customHeight="1">
      <c r="A7981" s="179"/>
    </row>
    <row r="7982" spans="1:1" s="180" customFormat="1" ht="12" hidden="1" customHeight="1">
      <c r="A7982" s="179"/>
    </row>
    <row r="7983" spans="1:1" s="180" customFormat="1" ht="12" hidden="1" customHeight="1">
      <c r="A7983" s="179"/>
    </row>
    <row r="7984" spans="1:1" s="180" customFormat="1" ht="12" hidden="1" customHeight="1">
      <c r="A7984" s="179"/>
    </row>
    <row r="7985" spans="1:1" s="180" customFormat="1" ht="12" hidden="1" customHeight="1">
      <c r="A7985" s="179"/>
    </row>
    <row r="7986" spans="1:1" s="180" customFormat="1" ht="12" hidden="1" customHeight="1">
      <c r="A7986" s="179"/>
    </row>
    <row r="7987" spans="1:1" s="180" customFormat="1" ht="12" hidden="1" customHeight="1">
      <c r="A7987" s="179"/>
    </row>
    <row r="7988" spans="1:1" s="180" customFormat="1" ht="12" hidden="1" customHeight="1">
      <c r="A7988" s="179"/>
    </row>
    <row r="7989" spans="1:1" s="180" customFormat="1" ht="12" hidden="1" customHeight="1">
      <c r="A7989" s="179"/>
    </row>
    <row r="7990" spans="1:1" s="180" customFormat="1" ht="12" hidden="1" customHeight="1">
      <c r="A7990" s="179"/>
    </row>
    <row r="7991" spans="1:1" s="180" customFormat="1" ht="12" hidden="1" customHeight="1">
      <c r="A7991" s="179"/>
    </row>
    <row r="7992" spans="1:1" s="180" customFormat="1" ht="12" hidden="1" customHeight="1">
      <c r="A7992" s="179"/>
    </row>
    <row r="7993" spans="1:1" s="180" customFormat="1" ht="12" hidden="1" customHeight="1">
      <c r="A7993" s="179"/>
    </row>
    <row r="7994" spans="1:1" s="180" customFormat="1" ht="12" hidden="1" customHeight="1">
      <c r="A7994" s="179"/>
    </row>
    <row r="7995" spans="1:1" s="180" customFormat="1" ht="12" hidden="1" customHeight="1">
      <c r="A7995" s="179"/>
    </row>
    <row r="7996" spans="1:1" s="180" customFormat="1" ht="12" hidden="1" customHeight="1">
      <c r="A7996" s="179"/>
    </row>
    <row r="7997" spans="1:1" s="180" customFormat="1" ht="12" hidden="1" customHeight="1">
      <c r="A7997" s="179"/>
    </row>
    <row r="7998" spans="1:1" s="180" customFormat="1" ht="12" hidden="1" customHeight="1">
      <c r="A7998" s="179"/>
    </row>
    <row r="7999" spans="1:1" s="180" customFormat="1" ht="12" hidden="1" customHeight="1">
      <c r="A7999" s="179"/>
    </row>
    <row r="8000" spans="1:1" s="180" customFormat="1" ht="12" hidden="1" customHeight="1">
      <c r="A8000" s="179"/>
    </row>
    <row r="8001" spans="1:1" s="180" customFormat="1" ht="12" hidden="1" customHeight="1">
      <c r="A8001" s="179"/>
    </row>
    <row r="8002" spans="1:1" s="180" customFormat="1" ht="12" hidden="1" customHeight="1">
      <c r="A8002" s="179"/>
    </row>
    <row r="8003" spans="1:1" s="180" customFormat="1" ht="12" hidden="1" customHeight="1">
      <c r="A8003" s="179"/>
    </row>
    <row r="8004" spans="1:1" s="180" customFormat="1" ht="12" hidden="1" customHeight="1">
      <c r="A8004" s="179"/>
    </row>
    <row r="8005" spans="1:1" s="180" customFormat="1" ht="12" hidden="1" customHeight="1">
      <c r="A8005" s="179"/>
    </row>
    <row r="8006" spans="1:1" s="180" customFormat="1" ht="12" hidden="1" customHeight="1">
      <c r="A8006" s="179"/>
    </row>
    <row r="8007" spans="1:1" s="180" customFormat="1" ht="12" hidden="1" customHeight="1">
      <c r="A8007" s="179"/>
    </row>
    <row r="8008" spans="1:1" s="180" customFormat="1" ht="12" hidden="1" customHeight="1">
      <c r="A8008" s="179"/>
    </row>
    <row r="8009" spans="1:1" s="180" customFormat="1" ht="12" hidden="1" customHeight="1">
      <c r="A8009" s="179"/>
    </row>
    <row r="8010" spans="1:1" s="180" customFormat="1" ht="12" hidden="1" customHeight="1">
      <c r="A8010" s="179"/>
    </row>
    <row r="8011" spans="1:1" s="180" customFormat="1" ht="12" hidden="1" customHeight="1">
      <c r="A8011" s="179"/>
    </row>
    <row r="8012" spans="1:1" s="180" customFormat="1" ht="12" hidden="1" customHeight="1">
      <c r="A8012" s="179"/>
    </row>
    <row r="8013" spans="1:1" s="180" customFormat="1" ht="12" hidden="1" customHeight="1">
      <c r="A8013" s="179"/>
    </row>
    <row r="8014" spans="1:1" s="180" customFormat="1" ht="12" hidden="1" customHeight="1">
      <c r="A8014" s="179"/>
    </row>
    <row r="8015" spans="1:1" s="180" customFormat="1" ht="12" hidden="1" customHeight="1">
      <c r="A8015" s="179"/>
    </row>
    <row r="8016" spans="1:1" s="180" customFormat="1" ht="12" hidden="1" customHeight="1">
      <c r="A8016" s="179"/>
    </row>
    <row r="8017" spans="1:1" s="180" customFormat="1" ht="12" hidden="1" customHeight="1">
      <c r="A8017" s="179"/>
    </row>
    <row r="8018" spans="1:1" s="180" customFormat="1" ht="12" hidden="1" customHeight="1">
      <c r="A8018" s="179"/>
    </row>
    <row r="8019" spans="1:1" s="180" customFormat="1" ht="12" hidden="1" customHeight="1">
      <c r="A8019" s="179"/>
    </row>
    <row r="8020" spans="1:1" s="180" customFormat="1" ht="12" hidden="1" customHeight="1">
      <c r="A8020" s="179"/>
    </row>
    <row r="8021" spans="1:1" s="180" customFormat="1" ht="12" hidden="1" customHeight="1">
      <c r="A8021" s="179"/>
    </row>
    <row r="8022" spans="1:1" s="180" customFormat="1" ht="12" hidden="1" customHeight="1">
      <c r="A8022" s="179"/>
    </row>
    <row r="8023" spans="1:1" s="180" customFormat="1" ht="12" hidden="1" customHeight="1">
      <c r="A8023" s="179"/>
    </row>
    <row r="8024" spans="1:1" s="180" customFormat="1" ht="12" hidden="1" customHeight="1">
      <c r="A8024" s="179"/>
    </row>
    <row r="8025" spans="1:1" s="180" customFormat="1" ht="12" hidden="1" customHeight="1">
      <c r="A8025" s="179"/>
    </row>
    <row r="8026" spans="1:1" s="180" customFormat="1" ht="12" hidden="1" customHeight="1">
      <c r="A8026" s="179"/>
    </row>
    <row r="8027" spans="1:1" s="180" customFormat="1" ht="12" hidden="1" customHeight="1">
      <c r="A8027" s="179"/>
    </row>
    <row r="8028" spans="1:1" s="180" customFormat="1" ht="12" hidden="1" customHeight="1">
      <c r="A8028" s="179"/>
    </row>
    <row r="8029" spans="1:1" s="180" customFormat="1" ht="12" hidden="1" customHeight="1">
      <c r="A8029" s="179"/>
    </row>
    <row r="8030" spans="1:1" s="180" customFormat="1" ht="12" hidden="1" customHeight="1">
      <c r="A8030" s="179"/>
    </row>
    <row r="8031" spans="1:1" s="180" customFormat="1" ht="12" hidden="1" customHeight="1">
      <c r="A8031" s="179"/>
    </row>
    <row r="8032" spans="1:1" s="180" customFormat="1" ht="12" hidden="1" customHeight="1">
      <c r="A8032" s="179"/>
    </row>
    <row r="8033" spans="1:1" s="180" customFormat="1" ht="12" hidden="1" customHeight="1">
      <c r="A8033" s="179"/>
    </row>
    <row r="8034" spans="1:1" s="180" customFormat="1" ht="12" hidden="1" customHeight="1">
      <c r="A8034" s="179"/>
    </row>
    <row r="8035" spans="1:1" s="180" customFormat="1" ht="12" hidden="1" customHeight="1">
      <c r="A8035" s="179"/>
    </row>
    <row r="8036" spans="1:1" s="180" customFormat="1" ht="12" hidden="1" customHeight="1">
      <c r="A8036" s="179"/>
    </row>
    <row r="8037" spans="1:1" s="180" customFormat="1" ht="12" hidden="1" customHeight="1">
      <c r="A8037" s="179"/>
    </row>
    <row r="8038" spans="1:1" s="180" customFormat="1" ht="12" hidden="1" customHeight="1">
      <c r="A8038" s="179"/>
    </row>
    <row r="8039" spans="1:1" s="180" customFormat="1" ht="12" hidden="1" customHeight="1">
      <c r="A8039" s="179"/>
    </row>
    <row r="8040" spans="1:1" s="180" customFormat="1" ht="12" hidden="1" customHeight="1">
      <c r="A8040" s="179"/>
    </row>
    <row r="8041" spans="1:1" s="180" customFormat="1" ht="12" hidden="1" customHeight="1">
      <c r="A8041" s="179"/>
    </row>
    <row r="8042" spans="1:1" s="180" customFormat="1" ht="12" hidden="1" customHeight="1">
      <c r="A8042" s="179"/>
    </row>
    <row r="8043" spans="1:1" s="180" customFormat="1" ht="12" hidden="1" customHeight="1">
      <c r="A8043" s="179"/>
    </row>
    <row r="8044" spans="1:1" s="180" customFormat="1" ht="12" hidden="1" customHeight="1">
      <c r="A8044" s="179"/>
    </row>
    <row r="8045" spans="1:1" s="180" customFormat="1" ht="12" hidden="1" customHeight="1">
      <c r="A8045" s="179"/>
    </row>
    <row r="8046" spans="1:1" s="180" customFormat="1" ht="12" hidden="1" customHeight="1">
      <c r="A8046" s="179"/>
    </row>
    <row r="8047" spans="1:1" s="180" customFormat="1" ht="12" hidden="1" customHeight="1">
      <c r="A8047" s="179"/>
    </row>
    <row r="8048" spans="1:1" s="180" customFormat="1" ht="12" hidden="1" customHeight="1">
      <c r="A8048" s="179"/>
    </row>
    <row r="8049" spans="1:1" s="180" customFormat="1" ht="12" hidden="1" customHeight="1">
      <c r="A8049" s="179"/>
    </row>
    <row r="8050" spans="1:1" s="180" customFormat="1" ht="12" hidden="1" customHeight="1">
      <c r="A8050" s="179"/>
    </row>
    <row r="8051" spans="1:1" s="180" customFormat="1" ht="12" hidden="1" customHeight="1">
      <c r="A8051" s="179"/>
    </row>
    <row r="8052" spans="1:1" s="180" customFormat="1" ht="12" hidden="1" customHeight="1">
      <c r="A8052" s="179"/>
    </row>
    <row r="8053" spans="1:1" s="180" customFormat="1" ht="12" hidden="1" customHeight="1">
      <c r="A8053" s="179"/>
    </row>
    <row r="8054" spans="1:1" s="180" customFormat="1" ht="12" hidden="1" customHeight="1">
      <c r="A8054" s="179"/>
    </row>
    <row r="8055" spans="1:1" s="180" customFormat="1" ht="12" hidden="1" customHeight="1">
      <c r="A8055" s="179"/>
    </row>
    <row r="8056" spans="1:1" s="180" customFormat="1" ht="12" hidden="1" customHeight="1">
      <c r="A8056" s="179"/>
    </row>
    <row r="8057" spans="1:1" s="180" customFormat="1" ht="12" hidden="1" customHeight="1">
      <c r="A8057" s="179"/>
    </row>
    <row r="8058" spans="1:1" s="180" customFormat="1" ht="12" hidden="1" customHeight="1">
      <c r="A8058" s="179"/>
    </row>
    <row r="8059" spans="1:1" s="180" customFormat="1" ht="12" hidden="1" customHeight="1">
      <c r="A8059" s="179"/>
    </row>
    <row r="8060" spans="1:1" s="180" customFormat="1" ht="12" hidden="1" customHeight="1">
      <c r="A8060" s="179"/>
    </row>
    <row r="8061" spans="1:1" s="180" customFormat="1" ht="12" hidden="1" customHeight="1">
      <c r="A8061" s="179"/>
    </row>
    <row r="8062" spans="1:1" s="180" customFormat="1" ht="12" hidden="1" customHeight="1">
      <c r="A8062" s="179"/>
    </row>
    <row r="8063" spans="1:1" s="180" customFormat="1" ht="12" hidden="1" customHeight="1">
      <c r="A8063" s="179"/>
    </row>
    <row r="8064" spans="1:1" s="180" customFormat="1" ht="12" hidden="1" customHeight="1">
      <c r="A8064" s="179"/>
    </row>
    <row r="8065" spans="1:1" s="180" customFormat="1" ht="12" hidden="1" customHeight="1">
      <c r="A8065" s="179"/>
    </row>
    <row r="8066" spans="1:1" s="180" customFormat="1" ht="12" hidden="1" customHeight="1">
      <c r="A8066" s="179"/>
    </row>
    <row r="8067" spans="1:1" s="180" customFormat="1" ht="12" hidden="1" customHeight="1">
      <c r="A8067" s="179"/>
    </row>
    <row r="8068" spans="1:1" s="180" customFormat="1" ht="12" hidden="1" customHeight="1">
      <c r="A8068" s="179"/>
    </row>
    <row r="8069" spans="1:1" s="180" customFormat="1" ht="12" hidden="1" customHeight="1">
      <c r="A8069" s="179"/>
    </row>
    <row r="8070" spans="1:1" s="180" customFormat="1" ht="12" hidden="1" customHeight="1">
      <c r="A8070" s="179"/>
    </row>
    <row r="8071" spans="1:1" s="180" customFormat="1" ht="12" hidden="1" customHeight="1">
      <c r="A8071" s="179"/>
    </row>
    <row r="8072" spans="1:1" s="180" customFormat="1" ht="12" hidden="1" customHeight="1">
      <c r="A8072" s="179"/>
    </row>
    <row r="8073" spans="1:1" s="180" customFormat="1" ht="12" hidden="1" customHeight="1">
      <c r="A8073" s="179"/>
    </row>
    <row r="8074" spans="1:1" s="180" customFormat="1" ht="12" hidden="1" customHeight="1">
      <c r="A8074" s="179"/>
    </row>
    <row r="8075" spans="1:1" s="180" customFormat="1" ht="12" hidden="1" customHeight="1">
      <c r="A8075" s="179"/>
    </row>
    <row r="8076" spans="1:1" s="180" customFormat="1" ht="12" hidden="1" customHeight="1">
      <c r="A8076" s="179"/>
    </row>
    <row r="8077" spans="1:1" s="180" customFormat="1" ht="12" hidden="1" customHeight="1">
      <c r="A8077" s="179"/>
    </row>
    <row r="8078" spans="1:1" s="180" customFormat="1" ht="12" hidden="1" customHeight="1">
      <c r="A8078" s="179"/>
    </row>
    <row r="8079" spans="1:1" s="180" customFormat="1" ht="12" hidden="1" customHeight="1">
      <c r="A8079" s="179"/>
    </row>
    <row r="8080" spans="1:1" s="180" customFormat="1" ht="12" hidden="1" customHeight="1">
      <c r="A8080" s="179"/>
    </row>
    <row r="8081" spans="1:1" s="180" customFormat="1" ht="12" hidden="1" customHeight="1">
      <c r="A8081" s="179"/>
    </row>
    <row r="8082" spans="1:1" s="180" customFormat="1" ht="12" hidden="1" customHeight="1">
      <c r="A8082" s="179"/>
    </row>
    <row r="8083" spans="1:1" s="180" customFormat="1" ht="12" hidden="1" customHeight="1">
      <c r="A8083" s="179"/>
    </row>
    <row r="8084" spans="1:1" s="180" customFormat="1" ht="12" hidden="1" customHeight="1">
      <c r="A8084" s="179"/>
    </row>
    <row r="8085" spans="1:1" s="180" customFormat="1" ht="12" hidden="1" customHeight="1">
      <c r="A8085" s="179"/>
    </row>
    <row r="8086" spans="1:1" s="180" customFormat="1" ht="12" hidden="1" customHeight="1">
      <c r="A8086" s="179"/>
    </row>
    <row r="8087" spans="1:1" s="180" customFormat="1" ht="12" hidden="1" customHeight="1">
      <c r="A8087" s="179"/>
    </row>
    <row r="8088" spans="1:1" s="180" customFormat="1" ht="12" hidden="1" customHeight="1">
      <c r="A8088" s="179"/>
    </row>
    <row r="8089" spans="1:1" s="180" customFormat="1" ht="12" hidden="1" customHeight="1">
      <c r="A8089" s="179"/>
    </row>
    <row r="8090" spans="1:1" s="180" customFormat="1" ht="12" hidden="1" customHeight="1">
      <c r="A8090" s="179"/>
    </row>
    <row r="8091" spans="1:1" s="180" customFormat="1" ht="12" hidden="1" customHeight="1">
      <c r="A8091" s="179"/>
    </row>
    <row r="8092" spans="1:1" s="180" customFormat="1" ht="12" hidden="1" customHeight="1">
      <c r="A8092" s="179"/>
    </row>
    <row r="8093" spans="1:1" s="180" customFormat="1" ht="12" hidden="1" customHeight="1">
      <c r="A8093" s="179"/>
    </row>
    <row r="8094" spans="1:1" s="180" customFormat="1" ht="12" hidden="1" customHeight="1">
      <c r="A8094" s="179"/>
    </row>
    <row r="8095" spans="1:1" s="180" customFormat="1" ht="12" hidden="1" customHeight="1">
      <c r="A8095" s="179"/>
    </row>
    <row r="8096" spans="1:1" s="180" customFormat="1" ht="12" hidden="1" customHeight="1">
      <c r="A8096" s="179"/>
    </row>
    <row r="8097" spans="1:1" s="180" customFormat="1" ht="12" hidden="1" customHeight="1">
      <c r="A8097" s="179"/>
    </row>
    <row r="8098" spans="1:1" s="180" customFormat="1" ht="12" hidden="1" customHeight="1">
      <c r="A8098" s="179"/>
    </row>
    <row r="8099" spans="1:1" s="180" customFormat="1" ht="12" hidden="1" customHeight="1">
      <c r="A8099" s="179"/>
    </row>
    <row r="8100" spans="1:1" s="180" customFormat="1" ht="12" hidden="1" customHeight="1">
      <c r="A8100" s="179"/>
    </row>
    <row r="8101" spans="1:1" s="180" customFormat="1" ht="12" hidden="1" customHeight="1">
      <c r="A8101" s="179"/>
    </row>
    <row r="8102" spans="1:1" s="180" customFormat="1" ht="12" hidden="1" customHeight="1">
      <c r="A8102" s="179"/>
    </row>
    <row r="8103" spans="1:1" s="180" customFormat="1" ht="12" hidden="1" customHeight="1">
      <c r="A8103" s="179"/>
    </row>
    <row r="8104" spans="1:1" s="180" customFormat="1" ht="12" hidden="1" customHeight="1">
      <c r="A8104" s="179"/>
    </row>
    <row r="8105" spans="1:1" s="180" customFormat="1" ht="12" hidden="1" customHeight="1">
      <c r="A8105" s="179"/>
    </row>
    <row r="8106" spans="1:1" s="180" customFormat="1" ht="12" hidden="1" customHeight="1">
      <c r="A8106" s="179"/>
    </row>
    <row r="8107" spans="1:1" s="180" customFormat="1" ht="12" hidden="1" customHeight="1">
      <c r="A8107" s="179"/>
    </row>
    <row r="8108" spans="1:1" s="180" customFormat="1" ht="12" hidden="1" customHeight="1">
      <c r="A8108" s="179"/>
    </row>
    <row r="8109" spans="1:1" s="180" customFormat="1" ht="12" hidden="1" customHeight="1">
      <c r="A8109" s="179"/>
    </row>
    <row r="8110" spans="1:1" s="180" customFormat="1" ht="12" hidden="1" customHeight="1">
      <c r="A8110" s="179"/>
    </row>
    <row r="8111" spans="1:1" s="180" customFormat="1" ht="12" hidden="1" customHeight="1">
      <c r="A8111" s="179"/>
    </row>
    <row r="8112" spans="1:1" s="180" customFormat="1" ht="12" hidden="1" customHeight="1">
      <c r="A8112" s="179"/>
    </row>
    <row r="8113" spans="1:1" s="180" customFormat="1" ht="12" hidden="1" customHeight="1">
      <c r="A8113" s="179"/>
    </row>
    <row r="8114" spans="1:1" s="180" customFormat="1" ht="12" hidden="1" customHeight="1">
      <c r="A8114" s="179"/>
    </row>
    <row r="8115" spans="1:1" s="180" customFormat="1" ht="12" hidden="1" customHeight="1">
      <c r="A8115" s="179"/>
    </row>
    <row r="8116" spans="1:1" s="180" customFormat="1" ht="12" hidden="1" customHeight="1">
      <c r="A8116" s="179"/>
    </row>
    <row r="8117" spans="1:1" s="180" customFormat="1" ht="12" hidden="1" customHeight="1">
      <c r="A8117" s="179"/>
    </row>
    <row r="8118" spans="1:1" s="180" customFormat="1" ht="12" hidden="1" customHeight="1">
      <c r="A8118" s="179"/>
    </row>
    <row r="8119" spans="1:1" s="180" customFormat="1" ht="12" hidden="1" customHeight="1">
      <c r="A8119" s="179"/>
    </row>
    <row r="8120" spans="1:1" s="180" customFormat="1" ht="12" hidden="1" customHeight="1">
      <c r="A8120" s="179"/>
    </row>
    <row r="8121" spans="1:1" s="180" customFormat="1" ht="12" hidden="1" customHeight="1">
      <c r="A8121" s="179"/>
    </row>
    <row r="8122" spans="1:1" s="180" customFormat="1" ht="12" hidden="1" customHeight="1">
      <c r="A8122" s="179"/>
    </row>
    <row r="8123" spans="1:1" s="180" customFormat="1" ht="12" hidden="1" customHeight="1">
      <c r="A8123" s="179"/>
    </row>
    <row r="8124" spans="1:1" s="180" customFormat="1" ht="12" hidden="1" customHeight="1">
      <c r="A8124" s="179"/>
    </row>
    <row r="8125" spans="1:1" s="180" customFormat="1" ht="12" hidden="1" customHeight="1">
      <c r="A8125" s="179"/>
    </row>
    <row r="8126" spans="1:1" s="180" customFormat="1" ht="12" hidden="1" customHeight="1">
      <c r="A8126" s="179"/>
    </row>
    <row r="8127" spans="1:1" s="180" customFormat="1" ht="12" hidden="1" customHeight="1">
      <c r="A8127" s="179"/>
    </row>
    <row r="8128" spans="1:1" s="180" customFormat="1" ht="12" hidden="1" customHeight="1">
      <c r="A8128" s="179"/>
    </row>
    <row r="8129" spans="1:1" s="180" customFormat="1" ht="12" hidden="1" customHeight="1">
      <c r="A8129" s="179"/>
    </row>
    <row r="8130" spans="1:1" s="180" customFormat="1" ht="12" hidden="1" customHeight="1">
      <c r="A8130" s="179"/>
    </row>
    <row r="8131" spans="1:1" s="180" customFormat="1" ht="12" hidden="1" customHeight="1">
      <c r="A8131" s="179"/>
    </row>
    <row r="8132" spans="1:1" s="180" customFormat="1" ht="12" hidden="1" customHeight="1">
      <c r="A8132" s="179"/>
    </row>
    <row r="8133" spans="1:1" s="180" customFormat="1" ht="12" hidden="1" customHeight="1">
      <c r="A8133" s="179"/>
    </row>
    <row r="8134" spans="1:1" s="180" customFormat="1" ht="12" hidden="1" customHeight="1">
      <c r="A8134" s="179"/>
    </row>
    <row r="8135" spans="1:1" s="180" customFormat="1" ht="12" hidden="1" customHeight="1">
      <c r="A8135" s="179"/>
    </row>
    <row r="8136" spans="1:1" s="180" customFormat="1" ht="12" hidden="1" customHeight="1">
      <c r="A8136" s="179"/>
    </row>
    <row r="8137" spans="1:1" s="180" customFormat="1" ht="12" hidden="1" customHeight="1">
      <c r="A8137" s="179"/>
    </row>
    <row r="8138" spans="1:1" s="180" customFormat="1" ht="12" hidden="1" customHeight="1">
      <c r="A8138" s="179"/>
    </row>
    <row r="8139" spans="1:1" s="180" customFormat="1" ht="12" hidden="1" customHeight="1">
      <c r="A8139" s="179"/>
    </row>
    <row r="8140" spans="1:1" s="180" customFormat="1" ht="12" hidden="1" customHeight="1">
      <c r="A8140" s="179"/>
    </row>
    <row r="8141" spans="1:1" s="180" customFormat="1" ht="12" hidden="1" customHeight="1">
      <c r="A8141" s="179"/>
    </row>
    <row r="8142" spans="1:1" s="180" customFormat="1" ht="12" hidden="1" customHeight="1">
      <c r="A8142" s="179"/>
    </row>
    <row r="8143" spans="1:1" s="180" customFormat="1" ht="12" hidden="1" customHeight="1">
      <c r="A8143" s="179"/>
    </row>
    <row r="8144" spans="1:1" s="180" customFormat="1" ht="12" hidden="1" customHeight="1">
      <c r="A8144" s="179"/>
    </row>
    <row r="8145" spans="1:1" s="180" customFormat="1" ht="12" hidden="1" customHeight="1">
      <c r="A8145" s="179"/>
    </row>
    <row r="8146" spans="1:1" s="180" customFormat="1" ht="12" hidden="1" customHeight="1">
      <c r="A8146" s="179"/>
    </row>
    <row r="8147" spans="1:1" s="180" customFormat="1" ht="12" hidden="1" customHeight="1">
      <c r="A8147" s="179"/>
    </row>
    <row r="8148" spans="1:1" s="180" customFormat="1" ht="12" hidden="1" customHeight="1">
      <c r="A8148" s="179"/>
    </row>
    <row r="8149" spans="1:1" s="180" customFormat="1" ht="12" hidden="1" customHeight="1">
      <c r="A8149" s="179"/>
    </row>
    <row r="8150" spans="1:1" s="180" customFormat="1" ht="12" hidden="1" customHeight="1">
      <c r="A8150" s="179"/>
    </row>
    <row r="8151" spans="1:1" s="180" customFormat="1" ht="12" hidden="1" customHeight="1">
      <c r="A8151" s="179"/>
    </row>
    <row r="8152" spans="1:1" s="180" customFormat="1" ht="12" hidden="1" customHeight="1">
      <c r="A8152" s="179"/>
    </row>
    <row r="8153" spans="1:1" s="180" customFormat="1" ht="12" hidden="1" customHeight="1">
      <c r="A8153" s="179"/>
    </row>
    <row r="8154" spans="1:1" s="180" customFormat="1" ht="12" hidden="1" customHeight="1">
      <c r="A8154" s="179"/>
    </row>
    <row r="8155" spans="1:1" s="180" customFormat="1" ht="12" hidden="1" customHeight="1">
      <c r="A8155" s="179"/>
    </row>
    <row r="8156" spans="1:1" s="180" customFormat="1" ht="12" hidden="1" customHeight="1">
      <c r="A8156" s="179"/>
    </row>
    <row r="8157" spans="1:1" s="180" customFormat="1" ht="12" hidden="1" customHeight="1">
      <c r="A8157" s="179"/>
    </row>
    <row r="8158" spans="1:1" s="180" customFormat="1" ht="12" hidden="1" customHeight="1">
      <c r="A8158" s="179"/>
    </row>
    <row r="8159" spans="1:1" s="180" customFormat="1" ht="12" hidden="1" customHeight="1">
      <c r="A8159" s="179"/>
    </row>
    <row r="8160" spans="1:1" s="180" customFormat="1" ht="12" hidden="1" customHeight="1">
      <c r="A8160" s="179"/>
    </row>
    <row r="8161" spans="1:1" s="180" customFormat="1" ht="12" hidden="1" customHeight="1">
      <c r="A8161" s="179"/>
    </row>
    <row r="8162" spans="1:1" s="180" customFormat="1" ht="12" hidden="1" customHeight="1">
      <c r="A8162" s="179"/>
    </row>
    <row r="8163" spans="1:1" s="180" customFormat="1" ht="12" hidden="1" customHeight="1">
      <c r="A8163" s="179"/>
    </row>
    <row r="8164" spans="1:1" s="180" customFormat="1" ht="12" hidden="1" customHeight="1">
      <c r="A8164" s="179"/>
    </row>
    <row r="8165" spans="1:1" s="180" customFormat="1" ht="12" hidden="1" customHeight="1">
      <c r="A8165" s="179"/>
    </row>
    <row r="8166" spans="1:1" s="180" customFormat="1" ht="12" hidden="1" customHeight="1">
      <c r="A8166" s="179"/>
    </row>
    <row r="8167" spans="1:1" s="180" customFormat="1" ht="12" hidden="1" customHeight="1">
      <c r="A8167" s="179"/>
    </row>
    <row r="8168" spans="1:1" s="180" customFormat="1" ht="12" hidden="1" customHeight="1">
      <c r="A8168" s="179"/>
    </row>
    <row r="8169" spans="1:1" s="180" customFormat="1" ht="12" hidden="1" customHeight="1">
      <c r="A8169" s="179"/>
    </row>
    <row r="8170" spans="1:1" s="180" customFormat="1" ht="12" hidden="1" customHeight="1">
      <c r="A8170" s="179"/>
    </row>
    <row r="8171" spans="1:1" s="180" customFormat="1" ht="12" hidden="1" customHeight="1">
      <c r="A8171" s="179"/>
    </row>
    <row r="8172" spans="1:1" s="180" customFormat="1" ht="12" hidden="1" customHeight="1">
      <c r="A8172" s="179"/>
    </row>
    <row r="8173" spans="1:1" s="180" customFormat="1" ht="12" hidden="1" customHeight="1">
      <c r="A8173" s="179"/>
    </row>
    <row r="8174" spans="1:1" s="180" customFormat="1" ht="12" hidden="1" customHeight="1">
      <c r="A8174" s="179"/>
    </row>
    <row r="8175" spans="1:1" s="180" customFormat="1" ht="12" hidden="1" customHeight="1">
      <c r="A8175" s="179"/>
    </row>
    <row r="8176" spans="1:1" s="180" customFormat="1" ht="12" hidden="1" customHeight="1">
      <c r="A8176" s="179"/>
    </row>
    <row r="8177" spans="1:1" s="180" customFormat="1" ht="12" hidden="1" customHeight="1">
      <c r="A8177" s="179"/>
    </row>
    <row r="8178" spans="1:1" s="180" customFormat="1" ht="12" hidden="1" customHeight="1">
      <c r="A8178" s="179"/>
    </row>
    <row r="8179" spans="1:1" s="180" customFormat="1" ht="12" hidden="1" customHeight="1">
      <c r="A8179" s="179"/>
    </row>
    <row r="8180" spans="1:1" s="180" customFormat="1" ht="12" hidden="1" customHeight="1">
      <c r="A8180" s="179"/>
    </row>
    <row r="8181" spans="1:1" s="180" customFormat="1" ht="12" hidden="1" customHeight="1">
      <c r="A8181" s="179"/>
    </row>
    <row r="8182" spans="1:1" s="180" customFormat="1" ht="12" hidden="1" customHeight="1">
      <c r="A8182" s="179"/>
    </row>
    <row r="8183" spans="1:1" s="180" customFormat="1" ht="12" hidden="1" customHeight="1">
      <c r="A8183" s="179"/>
    </row>
    <row r="8184" spans="1:1" s="180" customFormat="1" ht="12" hidden="1" customHeight="1">
      <c r="A8184" s="179"/>
    </row>
    <row r="8185" spans="1:1" s="180" customFormat="1" ht="12" hidden="1" customHeight="1">
      <c r="A8185" s="179"/>
    </row>
    <row r="8186" spans="1:1" s="180" customFormat="1" ht="12" hidden="1" customHeight="1">
      <c r="A8186" s="179"/>
    </row>
    <row r="8187" spans="1:1" s="180" customFormat="1" ht="12" hidden="1" customHeight="1">
      <c r="A8187" s="179"/>
    </row>
    <row r="8188" spans="1:1" s="180" customFormat="1" ht="12" hidden="1" customHeight="1">
      <c r="A8188" s="179"/>
    </row>
    <row r="8189" spans="1:1" s="180" customFormat="1" ht="12" hidden="1" customHeight="1">
      <c r="A8189" s="179"/>
    </row>
    <row r="8190" spans="1:1" s="180" customFormat="1" ht="12" hidden="1" customHeight="1">
      <c r="A8190" s="179"/>
    </row>
    <row r="8191" spans="1:1" s="180" customFormat="1" ht="12" hidden="1" customHeight="1">
      <c r="A8191" s="179"/>
    </row>
    <row r="8192" spans="1:1" s="180" customFormat="1" ht="12" hidden="1" customHeight="1">
      <c r="A8192" s="179"/>
    </row>
    <row r="8193" spans="1:1" s="180" customFormat="1" ht="12" hidden="1" customHeight="1">
      <c r="A8193" s="179"/>
    </row>
    <row r="8194" spans="1:1" s="180" customFormat="1" ht="12" hidden="1" customHeight="1">
      <c r="A8194" s="179"/>
    </row>
    <row r="8195" spans="1:1" s="180" customFormat="1" ht="12" hidden="1" customHeight="1">
      <c r="A8195" s="179"/>
    </row>
    <row r="8196" spans="1:1" s="180" customFormat="1" ht="12" hidden="1" customHeight="1">
      <c r="A8196" s="179"/>
    </row>
    <row r="8197" spans="1:1" s="180" customFormat="1" ht="12" hidden="1" customHeight="1">
      <c r="A8197" s="179"/>
    </row>
    <row r="8198" spans="1:1" s="180" customFormat="1" ht="12" hidden="1" customHeight="1">
      <c r="A8198" s="179"/>
    </row>
    <row r="8199" spans="1:1" s="180" customFormat="1" ht="12" hidden="1" customHeight="1">
      <c r="A8199" s="179"/>
    </row>
    <row r="8200" spans="1:1" s="180" customFormat="1" ht="12" hidden="1" customHeight="1">
      <c r="A8200" s="179"/>
    </row>
    <row r="8201" spans="1:1" s="180" customFormat="1" ht="12" hidden="1" customHeight="1">
      <c r="A8201" s="179"/>
    </row>
    <row r="8202" spans="1:1" s="180" customFormat="1" ht="12" hidden="1" customHeight="1">
      <c r="A8202" s="179"/>
    </row>
    <row r="8203" spans="1:1" s="180" customFormat="1" ht="12" hidden="1" customHeight="1">
      <c r="A8203" s="179"/>
    </row>
    <row r="8204" spans="1:1" s="180" customFormat="1" ht="12" hidden="1" customHeight="1">
      <c r="A8204" s="179"/>
    </row>
    <row r="8205" spans="1:1" s="180" customFormat="1" ht="12" hidden="1" customHeight="1">
      <c r="A8205" s="179"/>
    </row>
    <row r="8206" spans="1:1" s="180" customFormat="1" ht="12" hidden="1" customHeight="1">
      <c r="A8206" s="179"/>
    </row>
    <row r="8207" spans="1:1" s="180" customFormat="1" ht="12" hidden="1" customHeight="1">
      <c r="A8207" s="179"/>
    </row>
    <row r="8208" spans="1:1" s="180" customFormat="1" ht="12" hidden="1" customHeight="1">
      <c r="A8208" s="179"/>
    </row>
    <row r="8209" spans="1:1" s="180" customFormat="1" ht="12" hidden="1" customHeight="1">
      <c r="A8209" s="179"/>
    </row>
    <row r="8210" spans="1:1" s="180" customFormat="1" ht="12" hidden="1" customHeight="1">
      <c r="A8210" s="179"/>
    </row>
    <row r="8211" spans="1:1" s="180" customFormat="1" ht="12" hidden="1" customHeight="1">
      <c r="A8211" s="179"/>
    </row>
    <row r="8212" spans="1:1" s="180" customFormat="1" ht="12" hidden="1" customHeight="1">
      <c r="A8212" s="179"/>
    </row>
    <row r="8213" spans="1:1" s="180" customFormat="1" ht="12" hidden="1" customHeight="1">
      <c r="A8213" s="179"/>
    </row>
    <row r="8214" spans="1:1" s="180" customFormat="1" ht="12" hidden="1" customHeight="1">
      <c r="A8214" s="179"/>
    </row>
    <row r="8215" spans="1:1" s="180" customFormat="1" ht="12" hidden="1" customHeight="1">
      <c r="A8215" s="179"/>
    </row>
    <row r="8216" spans="1:1" s="180" customFormat="1" ht="12" hidden="1" customHeight="1">
      <c r="A8216" s="179"/>
    </row>
    <row r="8217" spans="1:1" s="180" customFormat="1" ht="12" hidden="1" customHeight="1">
      <c r="A8217" s="179"/>
    </row>
    <row r="8218" spans="1:1" s="180" customFormat="1" ht="12" hidden="1" customHeight="1">
      <c r="A8218" s="179"/>
    </row>
    <row r="8219" spans="1:1" s="180" customFormat="1" ht="12" hidden="1" customHeight="1">
      <c r="A8219" s="179"/>
    </row>
    <row r="8220" spans="1:1" s="180" customFormat="1" ht="12" hidden="1" customHeight="1">
      <c r="A8220" s="179"/>
    </row>
    <row r="8221" spans="1:1" s="180" customFormat="1" ht="12" hidden="1" customHeight="1">
      <c r="A8221" s="179"/>
    </row>
    <row r="8222" spans="1:1" s="180" customFormat="1" ht="12" hidden="1" customHeight="1">
      <c r="A8222" s="179"/>
    </row>
    <row r="8223" spans="1:1" s="180" customFormat="1" ht="12" hidden="1" customHeight="1">
      <c r="A8223" s="179"/>
    </row>
    <row r="8224" spans="1:1" s="180" customFormat="1" ht="12" hidden="1" customHeight="1">
      <c r="A8224" s="179"/>
    </row>
    <row r="8225" spans="1:1" s="180" customFormat="1" ht="12" hidden="1" customHeight="1">
      <c r="A8225" s="179"/>
    </row>
    <row r="8226" spans="1:1" s="180" customFormat="1" ht="12" hidden="1" customHeight="1">
      <c r="A8226" s="179"/>
    </row>
    <row r="8227" spans="1:1" s="180" customFormat="1" ht="12" hidden="1" customHeight="1">
      <c r="A8227" s="179"/>
    </row>
    <row r="8228" spans="1:1" s="180" customFormat="1" ht="12" hidden="1" customHeight="1">
      <c r="A8228" s="179"/>
    </row>
    <row r="8229" spans="1:1" s="180" customFormat="1" ht="12" hidden="1" customHeight="1">
      <c r="A8229" s="179"/>
    </row>
    <row r="8230" spans="1:1" s="180" customFormat="1" ht="12" hidden="1" customHeight="1">
      <c r="A8230" s="179"/>
    </row>
    <row r="8231" spans="1:1" s="180" customFormat="1" ht="12" hidden="1" customHeight="1">
      <c r="A8231" s="179"/>
    </row>
    <row r="8232" spans="1:1" s="180" customFormat="1" ht="12" hidden="1" customHeight="1">
      <c r="A8232" s="179"/>
    </row>
    <row r="8233" spans="1:1" s="180" customFormat="1" ht="12" hidden="1" customHeight="1">
      <c r="A8233" s="179"/>
    </row>
    <row r="8234" spans="1:1" s="180" customFormat="1" ht="12" hidden="1" customHeight="1">
      <c r="A8234" s="179"/>
    </row>
    <row r="8235" spans="1:1" s="180" customFormat="1" ht="12" hidden="1" customHeight="1">
      <c r="A8235" s="179"/>
    </row>
    <row r="8236" spans="1:1" s="180" customFormat="1" ht="12" hidden="1" customHeight="1">
      <c r="A8236" s="179"/>
    </row>
    <row r="8237" spans="1:1" s="180" customFormat="1" ht="12" hidden="1" customHeight="1">
      <c r="A8237" s="179"/>
    </row>
    <row r="8238" spans="1:1" s="180" customFormat="1" ht="12" hidden="1" customHeight="1">
      <c r="A8238" s="179"/>
    </row>
    <row r="8239" spans="1:1" s="180" customFormat="1" ht="12" hidden="1" customHeight="1">
      <c r="A8239" s="179"/>
    </row>
    <row r="8240" spans="1:1" s="180" customFormat="1" ht="12" hidden="1" customHeight="1">
      <c r="A8240" s="179"/>
    </row>
    <row r="8241" spans="1:1" s="180" customFormat="1" ht="12" hidden="1" customHeight="1">
      <c r="A8241" s="179"/>
    </row>
    <row r="8242" spans="1:1" s="180" customFormat="1" ht="12" hidden="1" customHeight="1">
      <c r="A8242" s="179"/>
    </row>
    <row r="8243" spans="1:1" s="180" customFormat="1" ht="12" hidden="1" customHeight="1">
      <c r="A8243" s="179"/>
    </row>
    <row r="8244" spans="1:1" s="180" customFormat="1" ht="12" hidden="1" customHeight="1">
      <c r="A8244" s="179"/>
    </row>
    <row r="8245" spans="1:1" s="180" customFormat="1" ht="12" hidden="1" customHeight="1">
      <c r="A8245" s="179"/>
    </row>
    <row r="8246" spans="1:1" s="180" customFormat="1" ht="12" hidden="1" customHeight="1">
      <c r="A8246" s="179"/>
    </row>
    <row r="8247" spans="1:1" s="180" customFormat="1" ht="12" hidden="1" customHeight="1">
      <c r="A8247" s="179"/>
    </row>
    <row r="8248" spans="1:1" s="180" customFormat="1" ht="12" hidden="1" customHeight="1">
      <c r="A8248" s="179"/>
    </row>
    <row r="8249" spans="1:1" s="180" customFormat="1" ht="12" hidden="1" customHeight="1">
      <c r="A8249" s="179"/>
    </row>
    <row r="8250" spans="1:1" s="180" customFormat="1" ht="12" hidden="1" customHeight="1">
      <c r="A8250" s="179"/>
    </row>
    <row r="8251" spans="1:1" s="180" customFormat="1" ht="12" hidden="1" customHeight="1">
      <c r="A8251" s="179"/>
    </row>
    <row r="8252" spans="1:1" s="180" customFormat="1" ht="12" hidden="1" customHeight="1">
      <c r="A8252" s="179"/>
    </row>
    <row r="8253" spans="1:1" s="180" customFormat="1" ht="12" hidden="1" customHeight="1">
      <c r="A8253" s="179"/>
    </row>
    <row r="8254" spans="1:1" s="180" customFormat="1" ht="12" hidden="1" customHeight="1">
      <c r="A8254" s="179"/>
    </row>
    <row r="8255" spans="1:1" s="180" customFormat="1" ht="12" hidden="1" customHeight="1">
      <c r="A8255" s="179"/>
    </row>
    <row r="8256" spans="1:1" s="180" customFormat="1" ht="12" hidden="1" customHeight="1">
      <c r="A8256" s="179"/>
    </row>
    <row r="8257" spans="1:1" s="180" customFormat="1" ht="12" hidden="1" customHeight="1">
      <c r="A8257" s="179"/>
    </row>
    <row r="8258" spans="1:1" s="180" customFormat="1" ht="12" hidden="1" customHeight="1">
      <c r="A8258" s="179"/>
    </row>
    <row r="8259" spans="1:1" s="180" customFormat="1" ht="12" hidden="1" customHeight="1">
      <c r="A8259" s="179"/>
    </row>
    <row r="8260" spans="1:1" s="180" customFormat="1" ht="12" hidden="1" customHeight="1">
      <c r="A8260" s="179"/>
    </row>
    <row r="8261" spans="1:1" s="180" customFormat="1" ht="12" hidden="1" customHeight="1">
      <c r="A8261" s="179"/>
    </row>
    <row r="8262" spans="1:1" s="180" customFormat="1" ht="12" hidden="1" customHeight="1">
      <c r="A8262" s="179"/>
    </row>
    <row r="8263" spans="1:1" s="180" customFormat="1" ht="12" hidden="1" customHeight="1">
      <c r="A8263" s="179"/>
    </row>
    <row r="8264" spans="1:1" s="180" customFormat="1" ht="12" hidden="1" customHeight="1">
      <c r="A8264" s="179"/>
    </row>
    <row r="8265" spans="1:1" s="180" customFormat="1" ht="12" hidden="1" customHeight="1">
      <c r="A8265" s="179"/>
    </row>
    <row r="8266" spans="1:1" s="180" customFormat="1" ht="12" hidden="1" customHeight="1">
      <c r="A8266" s="179"/>
    </row>
    <row r="8267" spans="1:1" s="180" customFormat="1" ht="12" hidden="1" customHeight="1">
      <c r="A8267" s="179"/>
    </row>
    <row r="8268" spans="1:1" s="180" customFormat="1" ht="12" hidden="1" customHeight="1">
      <c r="A8268" s="179"/>
    </row>
    <row r="8269" spans="1:1" s="180" customFormat="1" ht="12" hidden="1" customHeight="1">
      <c r="A8269" s="179"/>
    </row>
    <row r="8270" spans="1:1" s="180" customFormat="1" ht="12" hidden="1" customHeight="1">
      <c r="A8270" s="179"/>
    </row>
    <row r="8271" spans="1:1" s="180" customFormat="1" ht="12" hidden="1" customHeight="1">
      <c r="A8271" s="179"/>
    </row>
    <row r="8272" spans="1:1" s="180" customFormat="1" ht="12" hidden="1" customHeight="1">
      <c r="A8272" s="179"/>
    </row>
    <row r="8273" spans="1:1" s="180" customFormat="1" ht="12" hidden="1" customHeight="1">
      <c r="A8273" s="179"/>
    </row>
    <row r="8274" spans="1:1" s="180" customFormat="1" ht="12" hidden="1" customHeight="1">
      <c r="A8274" s="179"/>
    </row>
    <row r="8275" spans="1:1" s="180" customFormat="1" ht="12" hidden="1" customHeight="1">
      <c r="A8275" s="179"/>
    </row>
    <row r="8276" spans="1:1" s="180" customFormat="1" ht="12" hidden="1" customHeight="1">
      <c r="A8276" s="179"/>
    </row>
    <row r="8277" spans="1:1" s="180" customFormat="1" ht="12" hidden="1" customHeight="1">
      <c r="A8277" s="179"/>
    </row>
    <row r="8278" spans="1:1" s="180" customFormat="1" ht="12" hidden="1" customHeight="1">
      <c r="A8278" s="179"/>
    </row>
    <row r="8279" spans="1:1" s="180" customFormat="1" ht="12" hidden="1" customHeight="1">
      <c r="A8279" s="179"/>
    </row>
    <row r="8280" spans="1:1" s="180" customFormat="1" ht="12" hidden="1" customHeight="1">
      <c r="A8280" s="179"/>
    </row>
    <row r="8281" spans="1:1" s="180" customFormat="1" ht="12" hidden="1" customHeight="1">
      <c r="A8281" s="179"/>
    </row>
    <row r="8282" spans="1:1" s="180" customFormat="1" ht="12" hidden="1" customHeight="1">
      <c r="A8282" s="179"/>
    </row>
    <row r="8283" spans="1:1" s="180" customFormat="1" ht="12" hidden="1" customHeight="1">
      <c r="A8283" s="179"/>
    </row>
    <row r="8284" spans="1:1" s="180" customFormat="1" ht="12" hidden="1" customHeight="1">
      <c r="A8284" s="179"/>
    </row>
    <row r="8285" spans="1:1" s="180" customFormat="1" ht="12" hidden="1" customHeight="1">
      <c r="A8285" s="179"/>
    </row>
    <row r="8286" spans="1:1" s="180" customFormat="1" ht="12" hidden="1" customHeight="1">
      <c r="A8286" s="179"/>
    </row>
    <row r="8287" spans="1:1" s="180" customFormat="1" ht="12" hidden="1" customHeight="1">
      <c r="A8287" s="179"/>
    </row>
    <row r="8288" spans="1:1" s="180" customFormat="1" ht="12" hidden="1" customHeight="1">
      <c r="A8288" s="179"/>
    </row>
    <row r="8289" spans="1:1" s="180" customFormat="1" ht="12" hidden="1" customHeight="1">
      <c r="A8289" s="179"/>
    </row>
    <row r="8290" spans="1:1" s="180" customFormat="1" ht="12" hidden="1" customHeight="1">
      <c r="A8290" s="179"/>
    </row>
    <row r="8291" spans="1:1" s="180" customFormat="1" ht="12" hidden="1" customHeight="1">
      <c r="A8291" s="179"/>
    </row>
    <row r="8292" spans="1:1" s="180" customFormat="1" ht="12" hidden="1" customHeight="1">
      <c r="A8292" s="179"/>
    </row>
    <row r="8293" spans="1:1" s="180" customFormat="1" ht="12" hidden="1" customHeight="1">
      <c r="A8293" s="179"/>
    </row>
    <row r="8294" spans="1:1" s="180" customFormat="1" ht="12" hidden="1" customHeight="1">
      <c r="A8294" s="179"/>
    </row>
    <row r="8295" spans="1:1" s="180" customFormat="1" ht="12" hidden="1" customHeight="1">
      <c r="A8295" s="179"/>
    </row>
    <row r="8296" spans="1:1" s="180" customFormat="1" ht="12" hidden="1" customHeight="1">
      <c r="A8296" s="179"/>
    </row>
    <row r="8297" spans="1:1" s="180" customFormat="1" ht="12" hidden="1" customHeight="1">
      <c r="A8297" s="179"/>
    </row>
    <row r="8298" spans="1:1" s="180" customFormat="1" ht="12" hidden="1" customHeight="1">
      <c r="A8298" s="179"/>
    </row>
    <row r="8299" spans="1:1" s="180" customFormat="1" ht="12" hidden="1" customHeight="1">
      <c r="A8299" s="179"/>
    </row>
    <row r="8300" spans="1:1" s="180" customFormat="1" ht="12" hidden="1" customHeight="1">
      <c r="A8300" s="179"/>
    </row>
    <row r="8301" spans="1:1" s="180" customFormat="1" ht="12" hidden="1" customHeight="1">
      <c r="A8301" s="179"/>
    </row>
    <row r="8302" spans="1:1" s="180" customFormat="1" ht="12" hidden="1" customHeight="1">
      <c r="A8302" s="179"/>
    </row>
    <row r="8303" spans="1:1" s="180" customFormat="1" ht="12" hidden="1" customHeight="1">
      <c r="A8303" s="179"/>
    </row>
    <row r="8304" spans="1:1" s="180" customFormat="1" ht="12" hidden="1" customHeight="1">
      <c r="A8304" s="179"/>
    </row>
    <row r="8305" spans="1:1" s="180" customFormat="1" ht="12" hidden="1" customHeight="1">
      <c r="A8305" s="179"/>
    </row>
    <row r="8306" spans="1:1" s="180" customFormat="1" ht="12" hidden="1" customHeight="1">
      <c r="A8306" s="179"/>
    </row>
    <row r="8307" spans="1:1" s="180" customFormat="1" ht="12" hidden="1" customHeight="1">
      <c r="A8307" s="179"/>
    </row>
    <row r="8308" spans="1:1" s="180" customFormat="1" ht="12" hidden="1" customHeight="1">
      <c r="A8308" s="179"/>
    </row>
    <row r="8309" spans="1:1" s="180" customFormat="1" ht="12" hidden="1" customHeight="1">
      <c r="A8309" s="179"/>
    </row>
    <row r="8310" spans="1:1" s="180" customFormat="1" ht="12" hidden="1" customHeight="1">
      <c r="A8310" s="179"/>
    </row>
    <row r="8311" spans="1:1" s="180" customFormat="1" ht="12" hidden="1" customHeight="1">
      <c r="A8311" s="179"/>
    </row>
    <row r="8312" spans="1:1" s="180" customFormat="1" ht="12" hidden="1" customHeight="1">
      <c r="A8312" s="179"/>
    </row>
    <row r="8313" spans="1:1" s="180" customFormat="1" ht="12" hidden="1" customHeight="1">
      <c r="A8313" s="179"/>
    </row>
    <row r="8314" spans="1:1" s="180" customFormat="1" ht="12" hidden="1" customHeight="1">
      <c r="A8314" s="179"/>
    </row>
    <row r="8315" spans="1:1" s="180" customFormat="1" ht="12" hidden="1" customHeight="1">
      <c r="A8315" s="179"/>
    </row>
    <row r="8316" spans="1:1" s="180" customFormat="1" ht="12" hidden="1" customHeight="1">
      <c r="A8316" s="179"/>
    </row>
    <row r="8317" spans="1:1" s="180" customFormat="1" ht="12" hidden="1" customHeight="1">
      <c r="A8317" s="179"/>
    </row>
    <row r="8318" spans="1:1" s="180" customFormat="1" ht="12" hidden="1" customHeight="1">
      <c r="A8318" s="179"/>
    </row>
    <row r="8319" spans="1:1" s="180" customFormat="1" ht="12" hidden="1" customHeight="1">
      <c r="A8319" s="179"/>
    </row>
    <row r="8320" spans="1:1" s="180" customFormat="1" ht="12" hidden="1" customHeight="1">
      <c r="A8320" s="179"/>
    </row>
    <row r="8321" spans="1:1" s="180" customFormat="1" ht="12" hidden="1" customHeight="1">
      <c r="A8321" s="179"/>
    </row>
    <row r="8322" spans="1:1" s="180" customFormat="1" ht="12" hidden="1" customHeight="1">
      <c r="A8322" s="179"/>
    </row>
    <row r="8323" spans="1:1" s="180" customFormat="1" ht="12" hidden="1" customHeight="1">
      <c r="A8323" s="179"/>
    </row>
    <row r="8324" spans="1:1" s="180" customFormat="1" ht="12" hidden="1" customHeight="1">
      <c r="A8324" s="179"/>
    </row>
    <row r="8325" spans="1:1" s="180" customFormat="1" ht="12" hidden="1" customHeight="1">
      <c r="A8325" s="179"/>
    </row>
    <row r="8326" spans="1:1" s="180" customFormat="1" ht="12" hidden="1" customHeight="1">
      <c r="A8326" s="179"/>
    </row>
    <row r="8327" spans="1:1" s="180" customFormat="1" ht="12" hidden="1" customHeight="1">
      <c r="A8327" s="179"/>
    </row>
    <row r="8328" spans="1:1" s="180" customFormat="1" ht="12" hidden="1" customHeight="1">
      <c r="A8328" s="179"/>
    </row>
    <row r="8329" spans="1:1" s="180" customFormat="1" ht="12" hidden="1" customHeight="1">
      <c r="A8329" s="179"/>
    </row>
    <row r="8330" spans="1:1" s="180" customFormat="1" ht="12" hidden="1" customHeight="1">
      <c r="A8330" s="179"/>
    </row>
    <row r="8331" spans="1:1" s="180" customFormat="1" ht="12" hidden="1" customHeight="1">
      <c r="A8331" s="179"/>
    </row>
    <row r="8332" spans="1:1" s="180" customFormat="1" ht="12" hidden="1" customHeight="1">
      <c r="A8332" s="179"/>
    </row>
    <row r="8333" spans="1:1" s="180" customFormat="1" ht="12" hidden="1" customHeight="1">
      <c r="A8333" s="179"/>
    </row>
    <row r="8334" spans="1:1" s="180" customFormat="1" ht="12" hidden="1" customHeight="1">
      <c r="A8334" s="179"/>
    </row>
    <row r="8335" spans="1:1" s="180" customFormat="1" ht="12" hidden="1" customHeight="1">
      <c r="A8335" s="179"/>
    </row>
    <row r="8336" spans="1:1" s="180" customFormat="1" ht="12" hidden="1" customHeight="1">
      <c r="A8336" s="179"/>
    </row>
    <row r="8337" spans="1:1" s="180" customFormat="1" ht="12" hidden="1" customHeight="1">
      <c r="A8337" s="179"/>
    </row>
    <row r="8338" spans="1:1" s="180" customFormat="1" ht="12" hidden="1" customHeight="1">
      <c r="A8338" s="179"/>
    </row>
    <row r="8339" spans="1:1" s="180" customFormat="1" ht="12" hidden="1" customHeight="1">
      <c r="A8339" s="179"/>
    </row>
    <row r="8340" spans="1:1" s="180" customFormat="1" ht="12" hidden="1" customHeight="1">
      <c r="A8340" s="179"/>
    </row>
    <row r="8341" spans="1:1" s="180" customFormat="1" ht="12" hidden="1" customHeight="1">
      <c r="A8341" s="179"/>
    </row>
    <row r="8342" spans="1:1" s="180" customFormat="1" ht="12" hidden="1" customHeight="1">
      <c r="A8342" s="179"/>
    </row>
    <row r="8343" spans="1:1" s="180" customFormat="1" ht="12" hidden="1" customHeight="1">
      <c r="A8343" s="179"/>
    </row>
    <row r="8344" spans="1:1" s="180" customFormat="1" ht="12" hidden="1" customHeight="1">
      <c r="A8344" s="179"/>
    </row>
    <row r="8345" spans="1:1" s="180" customFormat="1" ht="12" hidden="1" customHeight="1">
      <c r="A8345" s="179"/>
    </row>
    <row r="8346" spans="1:1" s="180" customFormat="1" ht="12" hidden="1" customHeight="1">
      <c r="A8346" s="179"/>
    </row>
    <row r="8347" spans="1:1" s="180" customFormat="1" ht="12" hidden="1" customHeight="1">
      <c r="A8347" s="179"/>
    </row>
    <row r="8348" spans="1:1" s="180" customFormat="1" ht="12" hidden="1" customHeight="1">
      <c r="A8348" s="179"/>
    </row>
    <row r="8349" spans="1:1" s="180" customFormat="1" ht="12" hidden="1" customHeight="1">
      <c r="A8349" s="179"/>
    </row>
    <row r="8350" spans="1:1" s="180" customFormat="1" ht="12" hidden="1" customHeight="1">
      <c r="A8350" s="179"/>
    </row>
    <row r="8351" spans="1:1" s="180" customFormat="1" ht="12" hidden="1" customHeight="1">
      <c r="A8351" s="179"/>
    </row>
    <row r="8352" spans="1:1" s="180" customFormat="1" ht="12" hidden="1" customHeight="1">
      <c r="A8352" s="179"/>
    </row>
    <row r="8353" spans="1:1" s="180" customFormat="1" ht="12" hidden="1" customHeight="1">
      <c r="A8353" s="179"/>
    </row>
    <row r="8354" spans="1:1" s="180" customFormat="1" ht="12" hidden="1" customHeight="1">
      <c r="A8354" s="179"/>
    </row>
    <row r="8355" spans="1:1" s="180" customFormat="1" ht="12" hidden="1" customHeight="1">
      <c r="A8355" s="179"/>
    </row>
    <row r="8356" spans="1:1" s="180" customFormat="1" ht="12" hidden="1" customHeight="1">
      <c r="A8356" s="179"/>
    </row>
    <row r="8357" spans="1:1" s="180" customFormat="1" ht="12" hidden="1" customHeight="1">
      <c r="A8357" s="179"/>
    </row>
    <row r="8358" spans="1:1" s="180" customFormat="1" ht="12" hidden="1" customHeight="1">
      <c r="A8358" s="179"/>
    </row>
    <row r="8359" spans="1:1" s="180" customFormat="1" ht="12" hidden="1" customHeight="1">
      <c r="A8359" s="179"/>
    </row>
    <row r="8360" spans="1:1" s="180" customFormat="1" ht="12" hidden="1" customHeight="1">
      <c r="A8360" s="179"/>
    </row>
    <row r="8361" spans="1:1" s="180" customFormat="1" ht="12" hidden="1" customHeight="1">
      <c r="A8361" s="179"/>
    </row>
    <row r="8362" spans="1:1" s="180" customFormat="1" ht="12" hidden="1" customHeight="1">
      <c r="A8362" s="179"/>
    </row>
    <row r="8363" spans="1:1" s="180" customFormat="1" ht="12" hidden="1" customHeight="1">
      <c r="A8363" s="179"/>
    </row>
    <row r="8364" spans="1:1" s="180" customFormat="1" ht="12" hidden="1" customHeight="1">
      <c r="A8364" s="179"/>
    </row>
    <row r="8365" spans="1:1" s="180" customFormat="1" ht="12" hidden="1" customHeight="1">
      <c r="A8365" s="179"/>
    </row>
    <row r="8366" spans="1:1" s="180" customFormat="1" ht="12" hidden="1" customHeight="1">
      <c r="A8366" s="179"/>
    </row>
    <row r="8367" spans="1:1" s="180" customFormat="1" ht="12" hidden="1" customHeight="1">
      <c r="A8367" s="179"/>
    </row>
    <row r="8368" spans="1:1" s="180" customFormat="1" ht="12" hidden="1" customHeight="1">
      <c r="A8368" s="179"/>
    </row>
    <row r="8369" spans="1:1" s="180" customFormat="1" ht="12" hidden="1" customHeight="1">
      <c r="A8369" s="179"/>
    </row>
    <row r="8370" spans="1:1" s="180" customFormat="1" ht="12" hidden="1" customHeight="1">
      <c r="A8370" s="179"/>
    </row>
    <row r="8371" spans="1:1" s="180" customFormat="1" ht="12" hidden="1" customHeight="1">
      <c r="A8371" s="179"/>
    </row>
    <row r="8372" spans="1:1" s="180" customFormat="1" ht="12" hidden="1" customHeight="1">
      <c r="A8372" s="179"/>
    </row>
    <row r="8373" spans="1:1" s="180" customFormat="1" ht="12" hidden="1" customHeight="1">
      <c r="A8373" s="179"/>
    </row>
    <row r="8374" spans="1:1" s="180" customFormat="1" ht="12" hidden="1" customHeight="1">
      <c r="A8374" s="179"/>
    </row>
    <row r="8375" spans="1:1" s="180" customFormat="1" ht="12" hidden="1" customHeight="1">
      <c r="A8375" s="179"/>
    </row>
    <row r="8376" spans="1:1" s="180" customFormat="1" ht="12" hidden="1" customHeight="1">
      <c r="A8376" s="179"/>
    </row>
    <row r="8377" spans="1:1" s="180" customFormat="1" ht="12" hidden="1" customHeight="1">
      <c r="A8377" s="179"/>
    </row>
    <row r="8378" spans="1:1" s="180" customFormat="1" ht="12" hidden="1" customHeight="1">
      <c r="A8378" s="179"/>
    </row>
    <row r="8379" spans="1:1" s="180" customFormat="1" ht="12" hidden="1" customHeight="1">
      <c r="A8379" s="179"/>
    </row>
    <row r="8380" spans="1:1" s="180" customFormat="1" ht="12" hidden="1" customHeight="1">
      <c r="A8380" s="179"/>
    </row>
    <row r="8381" spans="1:1" s="180" customFormat="1" ht="12" hidden="1" customHeight="1">
      <c r="A8381" s="179"/>
    </row>
    <row r="8382" spans="1:1" s="180" customFormat="1" ht="12" hidden="1" customHeight="1">
      <c r="A8382" s="179"/>
    </row>
    <row r="8383" spans="1:1" s="180" customFormat="1" ht="12" hidden="1" customHeight="1">
      <c r="A8383" s="179"/>
    </row>
    <row r="8384" spans="1:1" s="180" customFormat="1" ht="12" hidden="1" customHeight="1">
      <c r="A8384" s="179"/>
    </row>
    <row r="8385" spans="1:1" s="180" customFormat="1" ht="12" hidden="1" customHeight="1">
      <c r="A8385" s="179"/>
    </row>
    <row r="8386" spans="1:1" s="180" customFormat="1" ht="12" hidden="1" customHeight="1">
      <c r="A8386" s="179"/>
    </row>
    <row r="8387" spans="1:1" s="180" customFormat="1" ht="12" hidden="1" customHeight="1">
      <c r="A8387" s="179"/>
    </row>
    <row r="8388" spans="1:1" s="180" customFormat="1" ht="12" hidden="1" customHeight="1">
      <c r="A8388" s="179"/>
    </row>
    <row r="8389" spans="1:1" s="180" customFormat="1" ht="12" hidden="1" customHeight="1">
      <c r="A8389" s="179"/>
    </row>
    <row r="8390" spans="1:1" s="180" customFormat="1" ht="12" hidden="1" customHeight="1">
      <c r="A8390" s="179"/>
    </row>
    <row r="8391" spans="1:1" s="180" customFormat="1" ht="12" hidden="1" customHeight="1">
      <c r="A8391" s="179"/>
    </row>
    <row r="8392" spans="1:1" s="180" customFormat="1" ht="12" hidden="1" customHeight="1">
      <c r="A8392" s="179"/>
    </row>
    <row r="8393" spans="1:1" s="180" customFormat="1" ht="12" hidden="1" customHeight="1">
      <c r="A8393" s="179"/>
    </row>
    <row r="8394" spans="1:1" s="180" customFormat="1" ht="12" hidden="1" customHeight="1">
      <c r="A8394" s="179"/>
    </row>
    <row r="8395" spans="1:1" s="180" customFormat="1" ht="12" hidden="1" customHeight="1">
      <c r="A8395" s="179"/>
    </row>
    <row r="8396" spans="1:1" s="180" customFormat="1" ht="12" hidden="1" customHeight="1">
      <c r="A8396" s="179"/>
    </row>
    <row r="8397" spans="1:1" s="180" customFormat="1" ht="12" hidden="1" customHeight="1">
      <c r="A8397" s="179"/>
    </row>
    <row r="8398" spans="1:1" s="180" customFormat="1" ht="12" hidden="1" customHeight="1">
      <c r="A8398" s="179"/>
    </row>
    <row r="8399" spans="1:1" s="180" customFormat="1" ht="12" hidden="1" customHeight="1">
      <c r="A8399" s="179"/>
    </row>
    <row r="8400" spans="1:1" s="180" customFormat="1" ht="12" hidden="1" customHeight="1">
      <c r="A8400" s="179"/>
    </row>
    <row r="8401" spans="1:1" s="180" customFormat="1" ht="12" hidden="1" customHeight="1">
      <c r="A8401" s="179"/>
    </row>
    <row r="8402" spans="1:1" s="180" customFormat="1" ht="12" hidden="1" customHeight="1">
      <c r="A8402" s="179"/>
    </row>
    <row r="8403" spans="1:1" s="180" customFormat="1" ht="12" hidden="1" customHeight="1">
      <c r="A8403" s="179"/>
    </row>
    <row r="8404" spans="1:1" s="180" customFormat="1" ht="12" hidden="1" customHeight="1">
      <c r="A8404" s="179"/>
    </row>
    <row r="8405" spans="1:1" s="180" customFormat="1" ht="12" hidden="1" customHeight="1">
      <c r="A8405" s="179"/>
    </row>
    <row r="8406" spans="1:1" s="180" customFormat="1" ht="12" hidden="1" customHeight="1">
      <c r="A8406" s="179"/>
    </row>
    <row r="8407" spans="1:1" s="180" customFormat="1" ht="12" hidden="1" customHeight="1">
      <c r="A8407" s="179"/>
    </row>
    <row r="8408" spans="1:1" s="180" customFormat="1" ht="12" hidden="1" customHeight="1">
      <c r="A8408" s="179"/>
    </row>
    <row r="8409" spans="1:1" s="180" customFormat="1" ht="12" hidden="1" customHeight="1">
      <c r="A8409" s="179"/>
    </row>
    <row r="8410" spans="1:1" s="180" customFormat="1" ht="12" hidden="1" customHeight="1">
      <c r="A8410" s="179"/>
    </row>
    <row r="8411" spans="1:1" s="180" customFormat="1" ht="12" hidden="1" customHeight="1">
      <c r="A8411" s="179"/>
    </row>
    <row r="8412" spans="1:1" s="180" customFormat="1" ht="12" hidden="1" customHeight="1">
      <c r="A8412" s="179"/>
    </row>
    <row r="8413" spans="1:1" s="180" customFormat="1" ht="12" hidden="1" customHeight="1">
      <c r="A8413" s="179"/>
    </row>
    <row r="8414" spans="1:1" s="180" customFormat="1" ht="12" hidden="1" customHeight="1">
      <c r="A8414" s="179"/>
    </row>
    <row r="8415" spans="1:1" s="180" customFormat="1" ht="12" hidden="1" customHeight="1">
      <c r="A8415" s="179"/>
    </row>
    <row r="8416" spans="1:1" s="180" customFormat="1" ht="12" hidden="1" customHeight="1">
      <c r="A8416" s="179"/>
    </row>
    <row r="8417" spans="1:1" s="180" customFormat="1" ht="12" hidden="1" customHeight="1">
      <c r="A8417" s="179"/>
    </row>
    <row r="8418" spans="1:1" s="180" customFormat="1" ht="12" hidden="1" customHeight="1">
      <c r="A8418" s="179"/>
    </row>
    <row r="8419" spans="1:1" s="180" customFormat="1" ht="12" hidden="1" customHeight="1">
      <c r="A8419" s="179"/>
    </row>
    <row r="8420" spans="1:1" s="180" customFormat="1" ht="12" hidden="1" customHeight="1">
      <c r="A8420" s="179"/>
    </row>
    <row r="8421" spans="1:1" s="180" customFormat="1" ht="12" hidden="1" customHeight="1">
      <c r="A8421" s="179"/>
    </row>
    <row r="8422" spans="1:1" s="180" customFormat="1" ht="12" hidden="1" customHeight="1">
      <c r="A8422" s="179"/>
    </row>
    <row r="8423" spans="1:1" s="180" customFormat="1" ht="12" hidden="1" customHeight="1">
      <c r="A8423" s="179"/>
    </row>
    <row r="8424" spans="1:1" s="180" customFormat="1" ht="12" hidden="1" customHeight="1">
      <c r="A8424" s="179"/>
    </row>
    <row r="8425" spans="1:1" s="180" customFormat="1" ht="12" hidden="1" customHeight="1">
      <c r="A8425" s="179"/>
    </row>
    <row r="8426" spans="1:1" s="180" customFormat="1" ht="12" hidden="1" customHeight="1">
      <c r="A8426" s="179"/>
    </row>
    <row r="8427" spans="1:1" s="180" customFormat="1" ht="12" hidden="1" customHeight="1">
      <c r="A8427" s="179"/>
    </row>
    <row r="8428" spans="1:1" s="180" customFormat="1" ht="12" hidden="1" customHeight="1">
      <c r="A8428" s="179"/>
    </row>
    <row r="8429" spans="1:1" s="180" customFormat="1" ht="12" hidden="1" customHeight="1">
      <c r="A8429" s="179"/>
    </row>
    <row r="8430" spans="1:1" s="180" customFormat="1" ht="12" hidden="1" customHeight="1">
      <c r="A8430" s="179"/>
    </row>
    <row r="8431" spans="1:1" s="180" customFormat="1" ht="12" hidden="1" customHeight="1">
      <c r="A8431" s="179"/>
    </row>
    <row r="8432" spans="1:1" s="180" customFormat="1" ht="12" hidden="1" customHeight="1">
      <c r="A8432" s="179"/>
    </row>
    <row r="8433" spans="1:1" s="180" customFormat="1" ht="12" hidden="1" customHeight="1">
      <c r="A8433" s="179"/>
    </row>
    <row r="8434" spans="1:1" s="180" customFormat="1" ht="12" hidden="1" customHeight="1">
      <c r="A8434" s="179"/>
    </row>
    <row r="8435" spans="1:1" s="180" customFormat="1" ht="12" hidden="1" customHeight="1">
      <c r="A8435" s="179"/>
    </row>
    <row r="8436" spans="1:1" s="180" customFormat="1" ht="12" hidden="1" customHeight="1">
      <c r="A8436" s="179"/>
    </row>
    <row r="8437" spans="1:1" s="180" customFormat="1" ht="12" hidden="1" customHeight="1">
      <c r="A8437" s="179"/>
    </row>
    <row r="8438" spans="1:1" s="180" customFormat="1" ht="12" hidden="1" customHeight="1">
      <c r="A8438" s="179"/>
    </row>
    <row r="8439" spans="1:1" s="180" customFormat="1" ht="12" hidden="1" customHeight="1">
      <c r="A8439" s="179"/>
    </row>
    <row r="8440" spans="1:1" s="180" customFormat="1" ht="12" hidden="1" customHeight="1">
      <c r="A8440" s="179"/>
    </row>
    <row r="8441" spans="1:1" s="180" customFormat="1" ht="12" hidden="1" customHeight="1">
      <c r="A8441" s="179"/>
    </row>
    <row r="8442" spans="1:1" s="180" customFormat="1" ht="12" hidden="1" customHeight="1">
      <c r="A8442" s="179"/>
    </row>
    <row r="8443" spans="1:1" s="180" customFormat="1" ht="12" hidden="1" customHeight="1">
      <c r="A8443" s="179"/>
    </row>
    <row r="8444" spans="1:1" s="180" customFormat="1" ht="12" hidden="1" customHeight="1">
      <c r="A8444" s="179"/>
    </row>
    <row r="8445" spans="1:1" s="180" customFormat="1" ht="12" hidden="1" customHeight="1">
      <c r="A8445" s="179"/>
    </row>
    <row r="8446" spans="1:1" s="180" customFormat="1" ht="12" hidden="1" customHeight="1">
      <c r="A8446" s="179"/>
    </row>
    <row r="8447" spans="1:1" s="180" customFormat="1" ht="12" hidden="1" customHeight="1">
      <c r="A8447" s="179"/>
    </row>
    <row r="8448" spans="1:1" s="180" customFormat="1" ht="12" hidden="1" customHeight="1">
      <c r="A8448" s="179"/>
    </row>
    <row r="8449" spans="1:1" s="180" customFormat="1" ht="12" hidden="1" customHeight="1">
      <c r="A8449" s="179"/>
    </row>
    <row r="8450" spans="1:1" s="180" customFormat="1" ht="12" hidden="1" customHeight="1">
      <c r="A8450" s="179"/>
    </row>
    <row r="8451" spans="1:1" s="180" customFormat="1" ht="12" hidden="1" customHeight="1">
      <c r="A8451" s="179"/>
    </row>
    <row r="8452" spans="1:1" s="180" customFormat="1" ht="12" hidden="1" customHeight="1">
      <c r="A8452" s="179"/>
    </row>
    <row r="8453" spans="1:1" s="180" customFormat="1" ht="12" hidden="1" customHeight="1">
      <c r="A8453" s="179"/>
    </row>
    <row r="8454" spans="1:1" s="180" customFormat="1" ht="12" hidden="1" customHeight="1">
      <c r="A8454" s="179"/>
    </row>
    <row r="8455" spans="1:1" s="180" customFormat="1" ht="12" hidden="1" customHeight="1">
      <c r="A8455" s="179"/>
    </row>
    <row r="8456" spans="1:1" s="180" customFormat="1" ht="12" hidden="1" customHeight="1">
      <c r="A8456" s="179"/>
    </row>
    <row r="8457" spans="1:1" s="180" customFormat="1" ht="12" hidden="1" customHeight="1">
      <c r="A8457" s="179"/>
    </row>
    <row r="8458" spans="1:1" s="180" customFormat="1" ht="12" hidden="1" customHeight="1">
      <c r="A8458" s="179"/>
    </row>
    <row r="8459" spans="1:1" s="180" customFormat="1" ht="12" hidden="1" customHeight="1">
      <c r="A8459" s="179"/>
    </row>
    <row r="8460" spans="1:1" s="180" customFormat="1" ht="12" hidden="1" customHeight="1">
      <c r="A8460" s="179"/>
    </row>
    <row r="8461" spans="1:1" s="180" customFormat="1" ht="12" hidden="1" customHeight="1">
      <c r="A8461" s="179"/>
    </row>
    <row r="8462" spans="1:1" s="180" customFormat="1" ht="12" hidden="1" customHeight="1">
      <c r="A8462" s="179"/>
    </row>
    <row r="8463" spans="1:1" s="180" customFormat="1" ht="12" hidden="1" customHeight="1">
      <c r="A8463" s="179"/>
    </row>
    <row r="8464" spans="1:1" s="180" customFormat="1" ht="12" hidden="1" customHeight="1">
      <c r="A8464" s="179"/>
    </row>
    <row r="8465" spans="1:1" s="180" customFormat="1" ht="12" hidden="1" customHeight="1">
      <c r="A8465" s="179"/>
    </row>
    <row r="8466" spans="1:1" s="180" customFormat="1" ht="12" hidden="1" customHeight="1">
      <c r="A8466" s="179"/>
    </row>
    <row r="8467" spans="1:1" s="180" customFormat="1" ht="12" hidden="1" customHeight="1">
      <c r="A8467" s="179"/>
    </row>
    <row r="8468" spans="1:1" s="180" customFormat="1" ht="12" hidden="1" customHeight="1">
      <c r="A8468" s="179"/>
    </row>
    <row r="8469" spans="1:1" s="180" customFormat="1" ht="12" hidden="1" customHeight="1">
      <c r="A8469" s="179"/>
    </row>
    <row r="8470" spans="1:1" s="180" customFormat="1" ht="12" hidden="1" customHeight="1">
      <c r="A8470" s="179"/>
    </row>
    <row r="8471" spans="1:1" s="180" customFormat="1" ht="12" hidden="1" customHeight="1">
      <c r="A8471" s="179"/>
    </row>
    <row r="8472" spans="1:1" s="180" customFormat="1" ht="12" hidden="1" customHeight="1">
      <c r="A8472" s="179"/>
    </row>
    <row r="8473" spans="1:1" s="180" customFormat="1" ht="12" hidden="1" customHeight="1">
      <c r="A8473" s="179"/>
    </row>
    <row r="8474" spans="1:1" s="180" customFormat="1" ht="12" hidden="1" customHeight="1">
      <c r="A8474" s="179"/>
    </row>
    <row r="8475" spans="1:1" s="180" customFormat="1" ht="12" hidden="1" customHeight="1">
      <c r="A8475" s="179"/>
    </row>
    <row r="8476" spans="1:1" s="180" customFormat="1" ht="12" hidden="1" customHeight="1">
      <c r="A8476" s="179"/>
    </row>
    <row r="8477" spans="1:1" s="180" customFormat="1" ht="12" hidden="1" customHeight="1">
      <c r="A8477" s="179"/>
    </row>
    <row r="8478" spans="1:1" s="180" customFormat="1" ht="12" hidden="1" customHeight="1">
      <c r="A8478" s="179"/>
    </row>
    <row r="8479" spans="1:1" s="180" customFormat="1" ht="12" hidden="1" customHeight="1">
      <c r="A8479" s="179"/>
    </row>
    <row r="8480" spans="1:1" s="180" customFormat="1" ht="12" hidden="1" customHeight="1">
      <c r="A8480" s="179"/>
    </row>
    <row r="8481" spans="1:1" s="180" customFormat="1" ht="12" hidden="1" customHeight="1">
      <c r="A8481" s="179"/>
    </row>
    <row r="8482" spans="1:1" s="180" customFormat="1" ht="12" hidden="1" customHeight="1">
      <c r="A8482" s="179"/>
    </row>
    <row r="8483" spans="1:1" s="180" customFormat="1" ht="12" hidden="1" customHeight="1">
      <c r="A8483" s="179"/>
    </row>
    <row r="8484" spans="1:1" s="180" customFormat="1" ht="12" hidden="1" customHeight="1">
      <c r="A8484" s="179"/>
    </row>
    <row r="8485" spans="1:1" s="180" customFormat="1" ht="12" hidden="1" customHeight="1">
      <c r="A8485" s="179"/>
    </row>
    <row r="8486" spans="1:1" s="180" customFormat="1" ht="12" hidden="1" customHeight="1">
      <c r="A8486" s="179"/>
    </row>
    <row r="8487" spans="1:1" s="180" customFormat="1" ht="12" hidden="1" customHeight="1">
      <c r="A8487" s="179"/>
    </row>
    <row r="8488" spans="1:1" s="180" customFormat="1" ht="12" hidden="1" customHeight="1">
      <c r="A8488" s="179"/>
    </row>
    <row r="8489" spans="1:1" s="180" customFormat="1" ht="12" hidden="1" customHeight="1">
      <c r="A8489" s="179"/>
    </row>
    <row r="8490" spans="1:1" s="180" customFormat="1" ht="12" hidden="1" customHeight="1">
      <c r="A8490" s="179"/>
    </row>
    <row r="8491" spans="1:1" s="180" customFormat="1" ht="12" hidden="1" customHeight="1">
      <c r="A8491" s="179"/>
    </row>
    <row r="8492" spans="1:1" s="180" customFormat="1" ht="12" hidden="1" customHeight="1">
      <c r="A8492" s="179"/>
    </row>
    <row r="8493" spans="1:1" s="180" customFormat="1" ht="12" hidden="1" customHeight="1">
      <c r="A8493" s="179"/>
    </row>
    <row r="8494" spans="1:1" s="180" customFormat="1" ht="12" hidden="1" customHeight="1">
      <c r="A8494" s="179"/>
    </row>
    <row r="8495" spans="1:1" s="180" customFormat="1" ht="12" hidden="1" customHeight="1">
      <c r="A8495" s="179"/>
    </row>
    <row r="8496" spans="1:1" s="180" customFormat="1" ht="12" hidden="1" customHeight="1">
      <c r="A8496" s="179"/>
    </row>
    <row r="8497" spans="1:1" s="180" customFormat="1" ht="12" hidden="1" customHeight="1">
      <c r="A8497" s="179"/>
    </row>
    <row r="8498" spans="1:1" s="180" customFormat="1" ht="12" hidden="1" customHeight="1">
      <c r="A8498" s="179"/>
    </row>
    <row r="8499" spans="1:1" s="180" customFormat="1" ht="12" hidden="1" customHeight="1">
      <c r="A8499" s="179"/>
    </row>
    <row r="8500" spans="1:1" s="180" customFormat="1" ht="12" hidden="1" customHeight="1">
      <c r="A8500" s="179"/>
    </row>
    <row r="8501" spans="1:1" s="180" customFormat="1" ht="12" hidden="1" customHeight="1">
      <c r="A8501" s="179"/>
    </row>
    <row r="8502" spans="1:1" s="180" customFormat="1" ht="12" hidden="1" customHeight="1">
      <c r="A8502" s="179"/>
    </row>
    <row r="8503" spans="1:1" s="180" customFormat="1" ht="12" hidden="1" customHeight="1">
      <c r="A8503" s="179"/>
    </row>
    <row r="8504" spans="1:1" s="180" customFormat="1" ht="12" hidden="1" customHeight="1">
      <c r="A8504" s="179"/>
    </row>
    <row r="8505" spans="1:1" s="180" customFormat="1" ht="12" hidden="1" customHeight="1">
      <c r="A8505" s="179"/>
    </row>
    <row r="8506" spans="1:1" s="180" customFormat="1" ht="12" hidden="1" customHeight="1">
      <c r="A8506" s="179"/>
    </row>
    <row r="8507" spans="1:1" s="180" customFormat="1" ht="12" hidden="1" customHeight="1">
      <c r="A8507" s="179"/>
    </row>
    <row r="8508" spans="1:1" s="180" customFormat="1" ht="12" hidden="1" customHeight="1">
      <c r="A8508" s="179"/>
    </row>
    <row r="8509" spans="1:1" s="180" customFormat="1" ht="12" hidden="1" customHeight="1">
      <c r="A8509" s="179"/>
    </row>
    <row r="8510" spans="1:1" s="180" customFormat="1" ht="12" hidden="1" customHeight="1">
      <c r="A8510" s="179"/>
    </row>
    <row r="8511" spans="1:1" s="180" customFormat="1" ht="12" hidden="1" customHeight="1">
      <c r="A8511" s="179"/>
    </row>
    <row r="8512" spans="1:1" s="180" customFormat="1" ht="12" hidden="1" customHeight="1">
      <c r="A8512" s="179"/>
    </row>
    <row r="8513" spans="1:1" s="180" customFormat="1" ht="12" hidden="1" customHeight="1">
      <c r="A8513" s="179"/>
    </row>
    <row r="8514" spans="1:1" s="180" customFormat="1" ht="12" hidden="1" customHeight="1">
      <c r="A8514" s="179"/>
    </row>
    <row r="8515" spans="1:1" s="180" customFormat="1" ht="12" hidden="1" customHeight="1">
      <c r="A8515" s="179"/>
    </row>
    <row r="8516" spans="1:1" s="180" customFormat="1" ht="12" hidden="1" customHeight="1">
      <c r="A8516" s="179"/>
    </row>
    <row r="8517" spans="1:1" s="180" customFormat="1" ht="12" hidden="1" customHeight="1">
      <c r="A8517" s="179"/>
    </row>
    <row r="8518" spans="1:1" s="180" customFormat="1" ht="12" hidden="1" customHeight="1">
      <c r="A8518" s="179"/>
    </row>
    <row r="8519" spans="1:1" s="180" customFormat="1" ht="12" hidden="1" customHeight="1">
      <c r="A8519" s="179"/>
    </row>
    <row r="8520" spans="1:1" s="180" customFormat="1" ht="12" hidden="1" customHeight="1">
      <c r="A8520" s="179"/>
    </row>
    <row r="8521" spans="1:1" s="180" customFormat="1" ht="12" hidden="1" customHeight="1">
      <c r="A8521" s="179"/>
    </row>
    <row r="8522" spans="1:1" s="180" customFormat="1" ht="12" hidden="1" customHeight="1">
      <c r="A8522" s="179"/>
    </row>
    <row r="8523" spans="1:1" s="180" customFormat="1" ht="12" hidden="1" customHeight="1">
      <c r="A8523" s="179"/>
    </row>
    <row r="8524" spans="1:1" s="180" customFormat="1" ht="12" hidden="1" customHeight="1">
      <c r="A8524" s="179"/>
    </row>
    <row r="8525" spans="1:1" s="180" customFormat="1" ht="12" hidden="1" customHeight="1">
      <c r="A8525" s="179"/>
    </row>
    <row r="8526" spans="1:1" s="180" customFormat="1" ht="12" hidden="1" customHeight="1">
      <c r="A8526" s="179"/>
    </row>
    <row r="8527" spans="1:1" s="180" customFormat="1" ht="12" hidden="1" customHeight="1">
      <c r="A8527" s="179"/>
    </row>
    <row r="8528" spans="1:1" s="180" customFormat="1" ht="12" hidden="1" customHeight="1">
      <c r="A8528" s="179"/>
    </row>
    <row r="8529" spans="1:1" s="180" customFormat="1" ht="12" hidden="1" customHeight="1">
      <c r="A8529" s="179"/>
    </row>
    <row r="8530" spans="1:1" s="180" customFormat="1" ht="12" hidden="1" customHeight="1">
      <c r="A8530" s="179"/>
    </row>
    <row r="8531" spans="1:1" s="180" customFormat="1" ht="12" hidden="1" customHeight="1">
      <c r="A8531" s="179"/>
    </row>
    <row r="8532" spans="1:1" s="180" customFormat="1" ht="12" hidden="1" customHeight="1">
      <c r="A8532" s="179"/>
    </row>
    <row r="8533" spans="1:1" s="180" customFormat="1" ht="12" hidden="1" customHeight="1">
      <c r="A8533" s="179"/>
    </row>
    <row r="8534" spans="1:1" s="180" customFormat="1" ht="12" hidden="1" customHeight="1">
      <c r="A8534" s="179"/>
    </row>
    <row r="8535" spans="1:1" s="180" customFormat="1" ht="12" hidden="1" customHeight="1">
      <c r="A8535" s="179"/>
    </row>
    <row r="8536" spans="1:1" s="180" customFormat="1" ht="12" hidden="1" customHeight="1">
      <c r="A8536" s="179"/>
    </row>
    <row r="8537" spans="1:1" s="180" customFormat="1" ht="12" hidden="1" customHeight="1">
      <c r="A8537" s="179"/>
    </row>
    <row r="8538" spans="1:1" s="180" customFormat="1" ht="12" hidden="1" customHeight="1">
      <c r="A8538" s="179"/>
    </row>
    <row r="8539" spans="1:1" s="180" customFormat="1" ht="12" hidden="1" customHeight="1">
      <c r="A8539" s="179"/>
    </row>
    <row r="8540" spans="1:1" s="180" customFormat="1" ht="12" hidden="1" customHeight="1">
      <c r="A8540" s="179"/>
    </row>
    <row r="8541" spans="1:1" s="180" customFormat="1" ht="12" hidden="1" customHeight="1">
      <c r="A8541" s="179"/>
    </row>
    <row r="8542" spans="1:1" s="180" customFormat="1" ht="12" hidden="1" customHeight="1">
      <c r="A8542" s="179"/>
    </row>
    <row r="8543" spans="1:1" s="180" customFormat="1" ht="12" hidden="1" customHeight="1">
      <c r="A8543" s="179"/>
    </row>
    <row r="8544" spans="1:1" s="180" customFormat="1" ht="12" hidden="1" customHeight="1">
      <c r="A8544" s="179"/>
    </row>
    <row r="8545" spans="1:1" s="180" customFormat="1" ht="12" hidden="1" customHeight="1">
      <c r="A8545" s="179"/>
    </row>
    <row r="8546" spans="1:1" s="180" customFormat="1" ht="12" hidden="1" customHeight="1">
      <c r="A8546" s="179"/>
    </row>
    <row r="8547" spans="1:1" s="180" customFormat="1" ht="12" hidden="1" customHeight="1">
      <c r="A8547" s="179"/>
    </row>
    <row r="8548" spans="1:1" s="180" customFormat="1" ht="12" hidden="1" customHeight="1">
      <c r="A8548" s="179"/>
    </row>
    <row r="8549" spans="1:1" s="180" customFormat="1" ht="12" hidden="1" customHeight="1">
      <c r="A8549" s="179"/>
    </row>
    <row r="8550" spans="1:1" s="180" customFormat="1" ht="12" hidden="1" customHeight="1">
      <c r="A8550" s="179"/>
    </row>
    <row r="8551" spans="1:1" s="180" customFormat="1" ht="12" hidden="1" customHeight="1">
      <c r="A8551" s="179"/>
    </row>
    <row r="8552" spans="1:1" s="180" customFormat="1" ht="12" hidden="1" customHeight="1">
      <c r="A8552" s="179"/>
    </row>
    <row r="8553" spans="1:1" s="180" customFormat="1" ht="12" hidden="1" customHeight="1">
      <c r="A8553" s="179"/>
    </row>
    <row r="8554" spans="1:1" s="180" customFormat="1" ht="12" hidden="1" customHeight="1">
      <c r="A8554" s="179"/>
    </row>
    <row r="8555" spans="1:1" s="180" customFormat="1" ht="12" hidden="1" customHeight="1">
      <c r="A8555" s="179"/>
    </row>
    <row r="8556" spans="1:1" s="180" customFormat="1" ht="12" hidden="1" customHeight="1">
      <c r="A8556" s="179"/>
    </row>
    <row r="8557" spans="1:1" s="180" customFormat="1" ht="12" hidden="1" customHeight="1">
      <c r="A8557" s="179"/>
    </row>
    <row r="8558" spans="1:1" s="180" customFormat="1" ht="12" hidden="1" customHeight="1">
      <c r="A8558" s="179"/>
    </row>
    <row r="8559" spans="1:1" s="180" customFormat="1" ht="12" hidden="1" customHeight="1">
      <c r="A8559" s="179"/>
    </row>
    <row r="8560" spans="1:1" s="180" customFormat="1" ht="12" hidden="1" customHeight="1">
      <c r="A8560" s="179"/>
    </row>
    <row r="8561" spans="1:1" s="180" customFormat="1" ht="12" hidden="1" customHeight="1">
      <c r="A8561" s="179"/>
    </row>
    <row r="8562" spans="1:1" s="180" customFormat="1" ht="12" hidden="1" customHeight="1">
      <c r="A8562" s="179"/>
    </row>
    <row r="8563" spans="1:1" s="180" customFormat="1" ht="12" hidden="1" customHeight="1">
      <c r="A8563" s="179"/>
    </row>
    <row r="8564" spans="1:1" s="180" customFormat="1" ht="12" hidden="1" customHeight="1">
      <c r="A8564" s="179"/>
    </row>
    <row r="8565" spans="1:1" s="180" customFormat="1" ht="12" hidden="1" customHeight="1">
      <c r="A8565" s="179"/>
    </row>
    <row r="8566" spans="1:1" s="180" customFormat="1" ht="12" hidden="1" customHeight="1">
      <c r="A8566" s="179"/>
    </row>
    <row r="8567" spans="1:1" s="180" customFormat="1" ht="12" hidden="1" customHeight="1">
      <c r="A8567" s="179"/>
    </row>
    <row r="8568" spans="1:1" s="180" customFormat="1" ht="12" hidden="1" customHeight="1">
      <c r="A8568" s="179"/>
    </row>
    <row r="8569" spans="1:1" s="180" customFormat="1" ht="12" hidden="1" customHeight="1">
      <c r="A8569" s="179"/>
    </row>
    <row r="8570" spans="1:1" s="180" customFormat="1" ht="12" hidden="1" customHeight="1">
      <c r="A8570" s="179"/>
    </row>
    <row r="8571" spans="1:1" s="180" customFormat="1" ht="12" hidden="1" customHeight="1">
      <c r="A8571" s="179"/>
    </row>
    <row r="8572" spans="1:1" s="180" customFormat="1" ht="12" hidden="1" customHeight="1">
      <c r="A8572" s="179"/>
    </row>
    <row r="8573" spans="1:1" s="180" customFormat="1" ht="12" hidden="1" customHeight="1">
      <c r="A8573" s="179"/>
    </row>
    <row r="8574" spans="1:1" s="180" customFormat="1" ht="12" hidden="1" customHeight="1">
      <c r="A8574" s="179"/>
    </row>
    <row r="8575" spans="1:1" s="180" customFormat="1" ht="12" hidden="1" customHeight="1">
      <c r="A8575" s="179"/>
    </row>
    <row r="8576" spans="1:1" s="180" customFormat="1" ht="12" hidden="1" customHeight="1">
      <c r="A8576" s="179"/>
    </row>
    <row r="8577" spans="1:1" s="180" customFormat="1" ht="12" hidden="1" customHeight="1">
      <c r="A8577" s="179"/>
    </row>
    <row r="8578" spans="1:1" s="180" customFormat="1" ht="12" hidden="1" customHeight="1">
      <c r="A8578" s="179"/>
    </row>
    <row r="8579" spans="1:1" s="180" customFormat="1" ht="12" hidden="1" customHeight="1">
      <c r="A8579" s="179"/>
    </row>
    <row r="8580" spans="1:1" s="180" customFormat="1" ht="12" hidden="1" customHeight="1">
      <c r="A8580" s="179"/>
    </row>
    <row r="8581" spans="1:1" s="180" customFormat="1" ht="12" hidden="1" customHeight="1">
      <c r="A8581" s="179"/>
    </row>
    <row r="8582" spans="1:1" s="180" customFormat="1" ht="12" hidden="1" customHeight="1">
      <c r="A8582" s="179"/>
    </row>
    <row r="8583" spans="1:1" s="180" customFormat="1" ht="12" hidden="1" customHeight="1">
      <c r="A8583" s="179"/>
    </row>
    <row r="8584" spans="1:1" s="180" customFormat="1" ht="12" hidden="1" customHeight="1">
      <c r="A8584" s="179"/>
    </row>
    <row r="8585" spans="1:1" s="180" customFormat="1" ht="12" hidden="1" customHeight="1">
      <c r="A8585" s="179"/>
    </row>
    <row r="8586" spans="1:1" s="180" customFormat="1" ht="12" hidden="1" customHeight="1">
      <c r="A8586" s="179"/>
    </row>
    <row r="8587" spans="1:1" s="180" customFormat="1" ht="12" hidden="1" customHeight="1">
      <c r="A8587" s="179"/>
    </row>
    <row r="8588" spans="1:1" s="180" customFormat="1" ht="12" hidden="1" customHeight="1">
      <c r="A8588" s="179"/>
    </row>
    <row r="8589" spans="1:1" s="180" customFormat="1" ht="12" hidden="1" customHeight="1">
      <c r="A8589" s="179"/>
    </row>
    <row r="8590" spans="1:1" s="180" customFormat="1" ht="12" hidden="1" customHeight="1">
      <c r="A8590" s="179"/>
    </row>
    <row r="8591" spans="1:1" s="180" customFormat="1" ht="12" hidden="1" customHeight="1">
      <c r="A8591" s="179"/>
    </row>
    <row r="8592" spans="1:1" s="180" customFormat="1" ht="12" hidden="1" customHeight="1">
      <c r="A8592" s="179"/>
    </row>
    <row r="8593" spans="1:1" s="180" customFormat="1" ht="12" hidden="1" customHeight="1">
      <c r="A8593" s="179"/>
    </row>
    <row r="8594" spans="1:1" s="180" customFormat="1" ht="12" hidden="1" customHeight="1">
      <c r="A8594" s="179"/>
    </row>
    <row r="8595" spans="1:1" s="180" customFormat="1" ht="12" hidden="1" customHeight="1">
      <c r="A8595" s="179"/>
    </row>
    <row r="8596" spans="1:1" s="180" customFormat="1" ht="12" hidden="1" customHeight="1">
      <c r="A8596" s="179"/>
    </row>
    <row r="8597" spans="1:1" s="180" customFormat="1" ht="12" hidden="1" customHeight="1">
      <c r="A8597" s="179"/>
    </row>
    <row r="8598" spans="1:1" s="180" customFormat="1" ht="12" hidden="1" customHeight="1">
      <c r="A8598" s="179"/>
    </row>
    <row r="8599" spans="1:1" s="180" customFormat="1" ht="12" hidden="1" customHeight="1">
      <c r="A8599" s="179"/>
    </row>
    <row r="8600" spans="1:1" s="180" customFormat="1" ht="12" hidden="1" customHeight="1">
      <c r="A8600" s="179"/>
    </row>
    <row r="8601" spans="1:1" s="180" customFormat="1" ht="12" hidden="1" customHeight="1">
      <c r="A8601" s="179"/>
    </row>
    <row r="8602" spans="1:1" s="180" customFormat="1" ht="12" hidden="1" customHeight="1">
      <c r="A8602" s="179"/>
    </row>
    <row r="8603" spans="1:1" s="180" customFormat="1" ht="12" hidden="1" customHeight="1">
      <c r="A8603" s="179"/>
    </row>
    <row r="8604" spans="1:1" s="180" customFormat="1" ht="12" hidden="1" customHeight="1">
      <c r="A8604" s="179"/>
    </row>
    <row r="8605" spans="1:1" s="180" customFormat="1" ht="12" hidden="1" customHeight="1">
      <c r="A8605" s="179"/>
    </row>
    <row r="8606" spans="1:1" s="180" customFormat="1" ht="12" hidden="1" customHeight="1">
      <c r="A8606" s="179"/>
    </row>
    <row r="8607" spans="1:1" s="180" customFormat="1" ht="12" hidden="1" customHeight="1">
      <c r="A8607" s="179"/>
    </row>
    <row r="8608" spans="1:1" s="180" customFormat="1" ht="12" hidden="1" customHeight="1">
      <c r="A8608" s="179"/>
    </row>
    <row r="8609" spans="1:1" s="180" customFormat="1" ht="12" hidden="1" customHeight="1">
      <c r="A8609" s="179"/>
    </row>
    <row r="8610" spans="1:1" s="180" customFormat="1" ht="12" hidden="1" customHeight="1">
      <c r="A8610" s="179"/>
    </row>
    <row r="8611" spans="1:1" s="180" customFormat="1" ht="12" hidden="1" customHeight="1">
      <c r="A8611" s="179"/>
    </row>
    <row r="8612" spans="1:1" s="180" customFormat="1" ht="12" hidden="1" customHeight="1">
      <c r="A8612" s="179"/>
    </row>
    <row r="8613" spans="1:1" s="180" customFormat="1" ht="12" hidden="1" customHeight="1">
      <c r="A8613" s="179"/>
    </row>
    <row r="8614" spans="1:1" s="180" customFormat="1" ht="12" hidden="1" customHeight="1">
      <c r="A8614" s="179"/>
    </row>
    <row r="8615" spans="1:1" s="180" customFormat="1" ht="12" hidden="1" customHeight="1">
      <c r="A8615" s="179"/>
    </row>
    <row r="8616" spans="1:1" s="180" customFormat="1" ht="12" hidden="1" customHeight="1">
      <c r="A8616" s="179"/>
    </row>
    <row r="8617" spans="1:1" s="180" customFormat="1" ht="12" hidden="1" customHeight="1">
      <c r="A8617" s="179"/>
    </row>
    <row r="8618" spans="1:1" s="180" customFormat="1" ht="12" hidden="1" customHeight="1">
      <c r="A8618" s="179"/>
    </row>
    <row r="8619" spans="1:1" s="180" customFormat="1" ht="12" hidden="1" customHeight="1">
      <c r="A8619" s="179"/>
    </row>
    <row r="8620" spans="1:1" s="180" customFormat="1" ht="12" hidden="1" customHeight="1">
      <c r="A8620" s="179"/>
    </row>
    <row r="8621" spans="1:1" s="180" customFormat="1" ht="12" hidden="1" customHeight="1">
      <c r="A8621" s="179"/>
    </row>
    <row r="8622" spans="1:1" s="180" customFormat="1" ht="12" hidden="1" customHeight="1">
      <c r="A8622" s="179"/>
    </row>
    <row r="8623" spans="1:1" s="180" customFormat="1" ht="12" hidden="1" customHeight="1">
      <c r="A8623" s="179"/>
    </row>
    <row r="8624" spans="1:1" s="180" customFormat="1" ht="12" hidden="1" customHeight="1">
      <c r="A8624" s="179"/>
    </row>
    <row r="8625" spans="1:1" s="180" customFormat="1" ht="12" hidden="1" customHeight="1">
      <c r="A8625" s="179"/>
    </row>
    <row r="8626" spans="1:1" s="180" customFormat="1" ht="12" hidden="1" customHeight="1">
      <c r="A8626" s="179"/>
    </row>
    <row r="8627" spans="1:1" s="180" customFormat="1" ht="12" hidden="1" customHeight="1">
      <c r="A8627" s="179"/>
    </row>
    <row r="8628" spans="1:1" s="180" customFormat="1" ht="12" hidden="1" customHeight="1">
      <c r="A8628" s="179"/>
    </row>
    <row r="8629" spans="1:1" s="180" customFormat="1" ht="12" hidden="1" customHeight="1">
      <c r="A8629" s="179"/>
    </row>
    <row r="8630" spans="1:1" s="180" customFormat="1" ht="12" hidden="1" customHeight="1">
      <c r="A8630" s="179"/>
    </row>
    <row r="8631" spans="1:1" s="180" customFormat="1" ht="12" hidden="1" customHeight="1">
      <c r="A8631" s="179"/>
    </row>
    <row r="8632" spans="1:1" s="180" customFormat="1" ht="12" hidden="1" customHeight="1">
      <c r="A8632" s="179"/>
    </row>
    <row r="8633" spans="1:1" s="180" customFormat="1" ht="12" hidden="1" customHeight="1">
      <c r="A8633" s="179"/>
    </row>
    <row r="8634" spans="1:1" s="180" customFormat="1" ht="12" hidden="1" customHeight="1">
      <c r="A8634" s="179"/>
    </row>
    <row r="8635" spans="1:1" s="180" customFormat="1" ht="12" hidden="1" customHeight="1">
      <c r="A8635" s="179"/>
    </row>
    <row r="8636" spans="1:1" s="180" customFormat="1" ht="12" hidden="1" customHeight="1">
      <c r="A8636" s="179"/>
    </row>
    <row r="8637" spans="1:1" s="180" customFormat="1" ht="12" hidden="1" customHeight="1">
      <c r="A8637" s="179"/>
    </row>
    <row r="8638" spans="1:1" s="180" customFormat="1" ht="12" hidden="1" customHeight="1">
      <c r="A8638" s="179"/>
    </row>
    <row r="8639" spans="1:1" s="180" customFormat="1" ht="12" hidden="1" customHeight="1">
      <c r="A8639" s="179"/>
    </row>
    <row r="8640" spans="1:1" s="180" customFormat="1" ht="12" hidden="1" customHeight="1">
      <c r="A8640" s="179"/>
    </row>
    <row r="8641" spans="1:1" s="180" customFormat="1" ht="12" hidden="1" customHeight="1">
      <c r="A8641" s="179"/>
    </row>
    <row r="8642" spans="1:1" s="180" customFormat="1" ht="12" hidden="1" customHeight="1">
      <c r="A8642" s="179"/>
    </row>
    <row r="8643" spans="1:1" s="180" customFormat="1" ht="12" hidden="1" customHeight="1">
      <c r="A8643" s="179"/>
    </row>
    <row r="8644" spans="1:1" s="180" customFormat="1" ht="12" hidden="1" customHeight="1">
      <c r="A8644" s="179"/>
    </row>
    <row r="8645" spans="1:1" s="180" customFormat="1" ht="12" hidden="1" customHeight="1">
      <c r="A8645" s="179"/>
    </row>
    <row r="8646" spans="1:1" s="180" customFormat="1" ht="12" hidden="1" customHeight="1">
      <c r="A8646" s="179"/>
    </row>
    <row r="8647" spans="1:1" s="180" customFormat="1" ht="12" hidden="1" customHeight="1">
      <c r="A8647" s="179"/>
    </row>
    <row r="8648" spans="1:1" s="180" customFormat="1" ht="12" hidden="1" customHeight="1">
      <c r="A8648" s="179"/>
    </row>
    <row r="8649" spans="1:1" s="180" customFormat="1" ht="12" hidden="1" customHeight="1">
      <c r="A8649" s="179"/>
    </row>
    <row r="8650" spans="1:1" s="180" customFormat="1" ht="12" hidden="1" customHeight="1">
      <c r="A8650" s="179"/>
    </row>
    <row r="8651" spans="1:1" s="180" customFormat="1" ht="12" hidden="1" customHeight="1">
      <c r="A8651" s="179"/>
    </row>
    <row r="8652" spans="1:1" s="180" customFormat="1" ht="12" hidden="1" customHeight="1">
      <c r="A8652" s="179"/>
    </row>
    <row r="8653" spans="1:1" s="180" customFormat="1" ht="12" hidden="1" customHeight="1">
      <c r="A8653" s="179"/>
    </row>
    <row r="8654" spans="1:1" s="180" customFormat="1" ht="12" hidden="1" customHeight="1">
      <c r="A8654" s="179"/>
    </row>
    <row r="8655" spans="1:1" s="180" customFormat="1" ht="12" hidden="1" customHeight="1">
      <c r="A8655" s="179"/>
    </row>
    <row r="8656" spans="1:1" s="180" customFormat="1" ht="12" hidden="1" customHeight="1">
      <c r="A8656" s="179"/>
    </row>
    <row r="8657" spans="1:1" s="180" customFormat="1" ht="12" hidden="1" customHeight="1">
      <c r="A8657" s="179"/>
    </row>
    <row r="8658" spans="1:1" s="180" customFormat="1" ht="12" hidden="1" customHeight="1">
      <c r="A8658" s="179"/>
    </row>
    <row r="8659" spans="1:1" s="180" customFormat="1" ht="12" hidden="1" customHeight="1">
      <c r="A8659" s="179"/>
    </row>
    <row r="8660" spans="1:1" s="180" customFormat="1" ht="12" hidden="1" customHeight="1">
      <c r="A8660" s="179"/>
    </row>
    <row r="8661" spans="1:1" s="180" customFormat="1" ht="12" hidden="1" customHeight="1">
      <c r="A8661" s="179"/>
    </row>
    <row r="8662" spans="1:1" s="180" customFormat="1" ht="12" hidden="1" customHeight="1">
      <c r="A8662" s="179"/>
    </row>
    <row r="8663" spans="1:1" s="180" customFormat="1" ht="12" hidden="1" customHeight="1">
      <c r="A8663" s="179"/>
    </row>
    <row r="8664" spans="1:1" s="180" customFormat="1" ht="12" hidden="1" customHeight="1">
      <c r="A8664" s="179"/>
    </row>
    <row r="8665" spans="1:1" s="180" customFormat="1" ht="12" hidden="1" customHeight="1">
      <c r="A8665" s="179"/>
    </row>
    <row r="8666" spans="1:1" s="180" customFormat="1" ht="12" hidden="1" customHeight="1">
      <c r="A8666" s="179"/>
    </row>
    <row r="8667" spans="1:1" s="180" customFormat="1" ht="12" hidden="1" customHeight="1">
      <c r="A8667" s="179"/>
    </row>
    <row r="8668" spans="1:1" s="180" customFormat="1" ht="12" hidden="1" customHeight="1">
      <c r="A8668" s="179"/>
    </row>
    <row r="8669" spans="1:1" s="180" customFormat="1" ht="12" hidden="1" customHeight="1">
      <c r="A8669" s="179"/>
    </row>
    <row r="8670" spans="1:1" s="180" customFormat="1" ht="12" hidden="1" customHeight="1">
      <c r="A8670" s="179"/>
    </row>
    <row r="8671" spans="1:1" s="180" customFormat="1" ht="12" hidden="1" customHeight="1">
      <c r="A8671" s="179"/>
    </row>
    <row r="8672" spans="1:1" s="180" customFormat="1" ht="12" hidden="1" customHeight="1">
      <c r="A8672" s="179"/>
    </row>
    <row r="8673" spans="1:1" s="180" customFormat="1" ht="12" hidden="1" customHeight="1">
      <c r="A8673" s="179"/>
    </row>
    <row r="8674" spans="1:1" s="180" customFormat="1" ht="12" hidden="1" customHeight="1">
      <c r="A8674" s="179"/>
    </row>
    <row r="8675" spans="1:1" s="180" customFormat="1" ht="12" hidden="1" customHeight="1">
      <c r="A8675" s="179"/>
    </row>
    <row r="8676" spans="1:1" s="180" customFormat="1" ht="12" hidden="1" customHeight="1">
      <c r="A8676" s="179"/>
    </row>
    <row r="8677" spans="1:1" s="180" customFormat="1" ht="12" hidden="1" customHeight="1">
      <c r="A8677" s="179"/>
    </row>
    <row r="8678" spans="1:1" s="180" customFormat="1" ht="12" hidden="1" customHeight="1">
      <c r="A8678" s="179"/>
    </row>
    <row r="8679" spans="1:1" s="180" customFormat="1" ht="12" hidden="1" customHeight="1">
      <c r="A8679" s="179"/>
    </row>
    <row r="8680" spans="1:1" s="180" customFormat="1" ht="12" hidden="1" customHeight="1">
      <c r="A8680" s="179"/>
    </row>
    <row r="8681" spans="1:1" s="180" customFormat="1" ht="12" hidden="1" customHeight="1">
      <c r="A8681" s="179"/>
    </row>
    <row r="8682" spans="1:1" s="180" customFormat="1" ht="12" hidden="1" customHeight="1">
      <c r="A8682" s="179"/>
    </row>
    <row r="8683" spans="1:1" s="180" customFormat="1" ht="12" hidden="1" customHeight="1">
      <c r="A8683" s="179"/>
    </row>
    <row r="8684" spans="1:1" s="180" customFormat="1" ht="12" hidden="1" customHeight="1">
      <c r="A8684" s="179"/>
    </row>
    <row r="8685" spans="1:1" s="180" customFormat="1" ht="12" hidden="1" customHeight="1">
      <c r="A8685" s="179"/>
    </row>
    <row r="8686" spans="1:1" s="180" customFormat="1" ht="12" hidden="1" customHeight="1">
      <c r="A8686" s="179"/>
    </row>
    <row r="8687" spans="1:1" s="180" customFormat="1" ht="12" hidden="1" customHeight="1">
      <c r="A8687" s="179"/>
    </row>
    <row r="8688" spans="1:1" s="180" customFormat="1" ht="12" hidden="1" customHeight="1">
      <c r="A8688" s="179"/>
    </row>
    <row r="8689" spans="1:1" s="180" customFormat="1" ht="12" hidden="1" customHeight="1">
      <c r="A8689" s="179"/>
    </row>
    <row r="8690" spans="1:1" s="180" customFormat="1" ht="12" hidden="1" customHeight="1">
      <c r="A8690" s="179"/>
    </row>
    <row r="8691" spans="1:1" s="180" customFormat="1" ht="12" hidden="1" customHeight="1">
      <c r="A8691" s="179"/>
    </row>
    <row r="8692" spans="1:1" s="180" customFormat="1" ht="12" hidden="1" customHeight="1">
      <c r="A8692" s="179"/>
    </row>
    <row r="8693" spans="1:1" s="180" customFormat="1" ht="12" hidden="1" customHeight="1">
      <c r="A8693" s="179"/>
    </row>
    <row r="8694" spans="1:1" s="180" customFormat="1" ht="12" hidden="1" customHeight="1">
      <c r="A8694" s="179"/>
    </row>
    <row r="8695" spans="1:1" s="180" customFormat="1" ht="12" hidden="1" customHeight="1">
      <c r="A8695" s="179"/>
    </row>
    <row r="8696" spans="1:1" s="180" customFormat="1" ht="12" hidden="1" customHeight="1">
      <c r="A8696" s="179"/>
    </row>
    <row r="8697" spans="1:1" s="180" customFormat="1" ht="12" hidden="1" customHeight="1">
      <c r="A8697" s="179"/>
    </row>
    <row r="8698" spans="1:1" s="180" customFormat="1" ht="12" hidden="1" customHeight="1">
      <c r="A8698" s="179"/>
    </row>
    <row r="8699" spans="1:1" s="180" customFormat="1" ht="12" hidden="1" customHeight="1">
      <c r="A8699" s="179"/>
    </row>
    <row r="8700" spans="1:1" s="180" customFormat="1" ht="12" hidden="1" customHeight="1">
      <c r="A8700" s="179"/>
    </row>
    <row r="8701" spans="1:1" s="180" customFormat="1" ht="12" hidden="1" customHeight="1">
      <c r="A8701" s="179"/>
    </row>
    <row r="8702" spans="1:1" s="180" customFormat="1" ht="12" hidden="1" customHeight="1">
      <c r="A8702" s="179"/>
    </row>
    <row r="8703" spans="1:1" s="180" customFormat="1" ht="12" hidden="1" customHeight="1">
      <c r="A8703" s="179"/>
    </row>
    <row r="8704" spans="1:1" s="180" customFormat="1" ht="12" hidden="1" customHeight="1">
      <c r="A8704" s="179"/>
    </row>
    <row r="8705" spans="1:1" s="180" customFormat="1" ht="12" hidden="1" customHeight="1">
      <c r="A8705" s="179"/>
    </row>
    <row r="8706" spans="1:1" s="180" customFormat="1" ht="12" hidden="1" customHeight="1">
      <c r="A8706" s="179"/>
    </row>
    <row r="8707" spans="1:1" s="180" customFormat="1" ht="12" hidden="1" customHeight="1">
      <c r="A8707" s="179"/>
    </row>
    <row r="8708" spans="1:1" s="180" customFormat="1" ht="12" hidden="1" customHeight="1">
      <c r="A8708" s="179"/>
    </row>
    <row r="8709" spans="1:1" s="180" customFormat="1" ht="12" hidden="1" customHeight="1">
      <c r="A8709" s="179"/>
    </row>
    <row r="8710" spans="1:1" s="180" customFormat="1" ht="12" hidden="1" customHeight="1">
      <c r="A8710" s="179"/>
    </row>
    <row r="8711" spans="1:1" s="180" customFormat="1" ht="12" hidden="1" customHeight="1">
      <c r="A8711" s="179"/>
    </row>
    <row r="8712" spans="1:1" s="180" customFormat="1" ht="12" hidden="1" customHeight="1">
      <c r="A8712" s="179"/>
    </row>
    <row r="8713" spans="1:1" s="180" customFormat="1" ht="12" hidden="1" customHeight="1">
      <c r="A8713" s="179"/>
    </row>
    <row r="8714" spans="1:1" s="180" customFormat="1" ht="12" hidden="1" customHeight="1">
      <c r="A8714" s="179"/>
    </row>
    <row r="8715" spans="1:1" s="180" customFormat="1" ht="12" hidden="1" customHeight="1">
      <c r="A8715" s="179"/>
    </row>
    <row r="8716" spans="1:1" s="180" customFormat="1" ht="12" hidden="1" customHeight="1">
      <c r="A8716" s="179"/>
    </row>
    <row r="8717" spans="1:1" s="180" customFormat="1" ht="12" hidden="1" customHeight="1">
      <c r="A8717" s="179"/>
    </row>
    <row r="8718" spans="1:1" s="180" customFormat="1" ht="12" hidden="1" customHeight="1">
      <c r="A8718" s="179"/>
    </row>
    <row r="8719" spans="1:1" s="180" customFormat="1" ht="12" hidden="1" customHeight="1">
      <c r="A8719" s="179"/>
    </row>
    <row r="8720" spans="1:1" s="180" customFormat="1" ht="12" hidden="1" customHeight="1">
      <c r="A8720" s="179"/>
    </row>
    <row r="8721" spans="1:1" s="180" customFormat="1" ht="12" hidden="1" customHeight="1">
      <c r="A8721" s="179"/>
    </row>
    <row r="8722" spans="1:1" s="180" customFormat="1" ht="12" hidden="1" customHeight="1">
      <c r="A8722" s="179"/>
    </row>
    <row r="8723" spans="1:1" s="180" customFormat="1" ht="12" hidden="1" customHeight="1">
      <c r="A8723" s="179"/>
    </row>
    <row r="8724" spans="1:1" s="180" customFormat="1" ht="12" hidden="1" customHeight="1">
      <c r="A8724" s="179"/>
    </row>
    <row r="8725" spans="1:1" s="180" customFormat="1" ht="12" hidden="1" customHeight="1">
      <c r="A8725" s="179"/>
    </row>
    <row r="8726" spans="1:1" s="180" customFormat="1" ht="12" hidden="1" customHeight="1">
      <c r="A8726" s="179"/>
    </row>
    <row r="8727" spans="1:1" s="180" customFormat="1" ht="12" hidden="1" customHeight="1">
      <c r="A8727" s="179"/>
    </row>
    <row r="8728" spans="1:1" s="180" customFormat="1" ht="12" hidden="1" customHeight="1">
      <c r="A8728" s="179"/>
    </row>
    <row r="8729" spans="1:1" s="180" customFormat="1" ht="12" hidden="1" customHeight="1">
      <c r="A8729" s="179"/>
    </row>
    <row r="8730" spans="1:1" s="180" customFormat="1" ht="12" hidden="1" customHeight="1">
      <c r="A8730" s="179"/>
    </row>
    <row r="8731" spans="1:1" s="180" customFormat="1" ht="12" hidden="1" customHeight="1">
      <c r="A8731" s="179"/>
    </row>
    <row r="8732" spans="1:1" s="180" customFormat="1" ht="12" hidden="1" customHeight="1">
      <c r="A8732" s="179"/>
    </row>
    <row r="8733" spans="1:1" s="180" customFormat="1" ht="12" hidden="1" customHeight="1">
      <c r="A8733" s="179"/>
    </row>
    <row r="8734" spans="1:1" s="180" customFormat="1" ht="12" hidden="1" customHeight="1">
      <c r="A8734" s="179"/>
    </row>
    <row r="8735" spans="1:1" s="180" customFormat="1" ht="12" hidden="1" customHeight="1">
      <c r="A8735" s="179"/>
    </row>
    <row r="8736" spans="1:1" s="180" customFormat="1" ht="12" hidden="1" customHeight="1">
      <c r="A8736" s="179"/>
    </row>
    <row r="8737" spans="1:1" s="180" customFormat="1" ht="12" hidden="1" customHeight="1">
      <c r="A8737" s="179"/>
    </row>
    <row r="8738" spans="1:1" s="180" customFormat="1" ht="12" hidden="1" customHeight="1">
      <c r="A8738" s="179"/>
    </row>
    <row r="8739" spans="1:1" s="180" customFormat="1" ht="12" hidden="1" customHeight="1">
      <c r="A8739" s="179"/>
    </row>
    <row r="8740" spans="1:1" s="180" customFormat="1" ht="12" hidden="1" customHeight="1">
      <c r="A8740" s="179"/>
    </row>
    <row r="8741" spans="1:1" s="180" customFormat="1" ht="12" hidden="1" customHeight="1">
      <c r="A8741" s="179"/>
    </row>
    <row r="8742" spans="1:1" s="180" customFormat="1" ht="12" hidden="1" customHeight="1">
      <c r="A8742" s="179"/>
    </row>
    <row r="8743" spans="1:1" s="180" customFormat="1" ht="12" hidden="1" customHeight="1">
      <c r="A8743" s="179"/>
    </row>
    <row r="8744" spans="1:1" s="180" customFormat="1" ht="12" hidden="1" customHeight="1">
      <c r="A8744" s="179"/>
    </row>
    <row r="8745" spans="1:1" s="180" customFormat="1" ht="12" hidden="1" customHeight="1">
      <c r="A8745" s="179"/>
    </row>
    <row r="8746" spans="1:1" s="180" customFormat="1" ht="12" hidden="1" customHeight="1">
      <c r="A8746" s="179"/>
    </row>
    <row r="8747" spans="1:1" s="180" customFormat="1" ht="12" hidden="1" customHeight="1">
      <c r="A8747" s="179"/>
    </row>
    <row r="8748" spans="1:1" s="180" customFormat="1" ht="12" hidden="1" customHeight="1">
      <c r="A8748" s="179"/>
    </row>
    <row r="8749" spans="1:1" s="180" customFormat="1" ht="12" hidden="1" customHeight="1">
      <c r="A8749" s="179"/>
    </row>
    <row r="8750" spans="1:1" s="180" customFormat="1" ht="12" hidden="1" customHeight="1">
      <c r="A8750" s="179"/>
    </row>
    <row r="8751" spans="1:1" s="180" customFormat="1" ht="12" hidden="1" customHeight="1">
      <c r="A8751" s="179"/>
    </row>
    <row r="8752" spans="1:1" s="180" customFormat="1" ht="12" hidden="1" customHeight="1">
      <c r="A8752" s="179"/>
    </row>
    <row r="8753" spans="1:1" s="180" customFormat="1" ht="12" hidden="1" customHeight="1">
      <c r="A8753" s="179"/>
    </row>
    <row r="8754" spans="1:1" s="180" customFormat="1" ht="12" hidden="1" customHeight="1">
      <c r="A8754" s="179"/>
    </row>
    <row r="8755" spans="1:1" s="180" customFormat="1" ht="12" hidden="1" customHeight="1">
      <c r="A8755" s="179"/>
    </row>
    <row r="8756" spans="1:1" s="180" customFormat="1" ht="12" hidden="1" customHeight="1">
      <c r="A8756" s="179"/>
    </row>
    <row r="8757" spans="1:1" s="180" customFormat="1" ht="12" hidden="1" customHeight="1">
      <c r="A8757" s="179"/>
    </row>
    <row r="8758" spans="1:1" s="180" customFormat="1" ht="12" hidden="1" customHeight="1">
      <c r="A8758" s="179"/>
    </row>
    <row r="8759" spans="1:1" s="180" customFormat="1" ht="12" hidden="1" customHeight="1">
      <c r="A8759" s="179"/>
    </row>
    <row r="8760" spans="1:1" s="180" customFormat="1" ht="12" hidden="1" customHeight="1">
      <c r="A8760" s="179"/>
    </row>
    <row r="8761" spans="1:1" s="180" customFormat="1" ht="12" hidden="1" customHeight="1">
      <c r="A8761" s="179"/>
    </row>
    <row r="8762" spans="1:1" s="180" customFormat="1" ht="12" hidden="1" customHeight="1">
      <c r="A8762" s="179"/>
    </row>
    <row r="8763" spans="1:1" s="180" customFormat="1" ht="12" hidden="1" customHeight="1">
      <c r="A8763" s="179"/>
    </row>
    <row r="8764" spans="1:1" s="180" customFormat="1" ht="12" hidden="1" customHeight="1">
      <c r="A8764" s="179"/>
    </row>
    <row r="8765" spans="1:1" s="180" customFormat="1" ht="12" hidden="1" customHeight="1">
      <c r="A8765" s="179"/>
    </row>
    <row r="8766" spans="1:1" s="180" customFormat="1" ht="12" hidden="1" customHeight="1">
      <c r="A8766" s="179"/>
    </row>
    <row r="8767" spans="1:1" s="180" customFormat="1" ht="12" hidden="1" customHeight="1">
      <c r="A8767" s="179"/>
    </row>
    <row r="8768" spans="1:1" s="180" customFormat="1" ht="12" hidden="1" customHeight="1">
      <c r="A8768" s="179"/>
    </row>
    <row r="8769" spans="1:1" s="180" customFormat="1" ht="12" hidden="1" customHeight="1">
      <c r="A8769" s="179"/>
    </row>
    <row r="8770" spans="1:1" s="180" customFormat="1" ht="12" hidden="1" customHeight="1">
      <c r="A8770" s="179"/>
    </row>
    <row r="8771" spans="1:1" s="180" customFormat="1" ht="12" hidden="1" customHeight="1">
      <c r="A8771" s="179"/>
    </row>
    <row r="8772" spans="1:1" s="180" customFormat="1" ht="12" hidden="1" customHeight="1">
      <c r="A8772" s="179"/>
    </row>
    <row r="8773" spans="1:1" s="180" customFormat="1" ht="12" hidden="1" customHeight="1">
      <c r="A8773" s="179"/>
    </row>
    <row r="8774" spans="1:1" s="180" customFormat="1" ht="12" hidden="1" customHeight="1">
      <c r="A8774" s="179"/>
    </row>
    <row r="8775" spans="1:1" s="180" customFormat="1" ht="12" hidden="1" customHeight="1">
      <c r="A8775" s="179"/>
    </row>
    <row r="8776" spans="1:1" s="180" customFormat="1" ht="12" hidden="1" customHeight="1">
      <c r="A8776" s="179"/>
    </row>
    <row r="8777" spans="1:1" s="180" customFormat="1" ht="12" hidden="1" customHeight="1">
      <c r="A8777" s="179"/>
    </row>
    <row r="8778" spans="1:1" s="180" customFormat="1" ht="12" hidden="1" customHeight="1">
      <c r="A8778" s="179"/>
    </row>
    <row r="8779" spans="1:1" s="180" customFormat="1" ht="12" hidden="1" customHeight="1">
      <c r="A8779" s="179"/>
    </row>
    <row r="8780" spans="1:1" s="180" customFormat="1" ht="12" hidden="1" customHeight="1">
      <c r="A8780" s="179"/>
    </row>
    <row r="8781" spans="1:1" s="180" customFormat="1" ht="12" hidden="1" customHeight="1">
      <c r="A8781" s="179"/>
    </row>
    <row r="8782" spans="1:1" s="180" customFormat="1" ht="12" hidden="1" customHeight="1">
      <c r="A8782" s="179"/>
    </row>
    <row r="8783" spans="1:1" s="180" customFormat="1" ht="12" hidden="1" customHeight="1">
      <c r="A8783" s="179"/>
    </row>
    <row r="8784" spans="1:1" s="180" customFormat="1" ht="12" hidden="1" customHeight="1">
      <c r="A8784" s="179"/>
    </row>
    <row r="8785" spans="1:1" s="180" customFormat="1" ht="12" hidden="1" customHeight="1">
      <c r="A8785" s="179"/>
    </row>
    <row r="8786" spans="1:1" s="180" customFormat="1" ht="12" hidden="1" customHeight="1">
      <c r="A8786" s="179"/>
    </row>
    <row r="8787" spans="1:1" s="180" customFormat="1" ht="12" hidden="1" customHeight="1">
      <c r="A8787" s="179"/>
    </row>
    <row r="8788" spans="1:1" s="180" customFormat="1" ht="12" hidden="1" customHeight="1">
      <c r="A8788" s="179"/>
    </row>
    <row r="8789" spans="1:1" s="180" customFormat="1" ht="12" hidden="1" customHeight="1">
      <c r="A8789" s="179"/>
    </row>
    <row r="8790" spans="1:1" s="180" customFormat="1" ht="12" hidden="1" customHeight="1">
      <c r="A8790" s="179"/>
    </row>
    <row r="8791" spans="1:1" s="180" customFormat="1" ht="12" hidden="1" customHeight="1">
      <c r="A8791" s="179"/>
    </row>
    <row r="8792" spans="1:1" s="180" customFormat="1" ht="12" hidden="1" customHeight="1">
      <c r="A8792" s="179"/>
    </row>
    <row r="8793" spans="1:1" s="180" customFormat="1" ht="12" hidden="1" customHeight="1">
      <c r="A8793" s="179"/>
    </row>
    <row r="8794" spans="1:1" s="180" customFormat="1" ht="12" hidden="1" customHeight="1">
      <c r="A8794" s="179"/>
    </row>
    <row r="8795" spans="1:1" s="180" customFormat="1" ht="12" hidden="1" customHeight="1">
      <c r="A8795" s="179"/>
    </row>
    <row r="8796" spans="1:1" s="180" customFormat="1" ht="12" hidden="1" customHeight="1">
      <c r="A8796" s="179"/>
    </row>
    <row r="8797" spans="1:1" s="180" customFormat="1" ht="12" hidden="1" customHeight="1">
      <c r="A8797" s="179"/>
    </row>
    <row r="8798" spans="1:1" s="180" customFormat="1" ht="12" hidden="1" customHeight="1">
      <c r="A8798" s="179"/>
    </row>
    <row r="8799" spans="1:1" s="180" customFormat="1" ht="12" hidden="1" customHeight="1">
      <c r="A8799" s="179"/>
    </row>
    <row r="8800" spans="1:1" s="180" customFormat="1" ht="12" hidden="1" customHeight="1">
      <c r="A8800" s="179"/>
    </row>
    <row r="8801" spans="1:1" s="180" customFormat="1" ht="12" hidden="1" customHeight="1">
      <c r="A8801" s="179"/>
    </row>
    <row r="8802" spans="1:1" s="180" customFormat="1" ht="12" hidden="1" customHeight="1">
      <c r="A8802" s="179"/>
    </row>
    <row r="8803" spans="1:1" s="180" customFormat="1" ht="12" hidden="1" customHeight="1">
      <c r="A8803" s="179"/>
    </row>
    <row r="8804" spans="1:1" s="180" customFormat="1" ht="12" hidden="1" customHeight="1">
      <c r="A8804" s="179"/>
    </row>
    <row r="8805" spans="1:1" s="180" customFormat="1" ht="12" hidden="1" customHeight="1">
      <c r="A8805" s="179"/>
    </row>
    <row r="8806" spans="1:1" s="180" customFormat="1" ht="12" hidden="1" customHeight="1">
      <c r="A8806" s="179"/>
    </row>
    <row r="8807" spans="1:1" s="180" customFormat="1" ht="12" hidden="1" customHeight="1">
      <c r="A8807" s="179"/>
    </row>
    <row r="8808" spans="1:1" s="180" customFormat="1" ht="12" hidden="1" customHeight="1">
      <c r="A8808" s="179"/>
    </row>
    <row r="8809" spans="1:1" s="180" customFormat="1" ht="12" hidden="1" customHeight="1">
      <c r="A8809" s="179"/>
    </row>
    <row r="8810" spans="1:1" s="180" customFormat="1" ht="12" hidden="1" customHeight="1">
      <c r="A8810" s="179"/>
    </row>
    <row r="8811" spans="1:1" s="180" customFormat="1" ht="12" hidden="1" customHeight="1">
      <c r="A8811" s="179"/>
    </row>
    <row r="8812" spans="1:1" s="180" customFormat="1" ht="12" hidden="1" customHeight="1">
      <c r="A8812" s="179"/>
    </row>
    <row r="8813" spans="1:1" s="180" customFormat="1" ht="12" hidden="1" customHeight="1">
      <c r="A8813" s="179"/>
    </row>
    <row r="8814" spans="1:1" s="180" customFormat="1" ht="12" hidden="1" customHeight="1">
      <c r="A8814" s="179"/>
    </row>
    <row r="8815" spans="1:1" s="180" customFormat="1" ht="12" hidden="1" customHeight="1">
      <c r="A8815" s="179"/>
    </row>
    <row r="8816" spans="1:1" s="180" customFormat="1" ht="12" hidden="1" customHeight="1">
      <c r="A8816" s="179"/>
    </row>
    <row r="8817" spans="1:1" s="180" customFormat="1" ht="12" hidden="1" customHeight="1">
      <c r="A8817" s="179"/>
    </row>
    <row r="8818" spans="1:1" s="180" customFormat="1" ht="12" hidden="1" customHeight="1">
      <c r="A8818" s="179"/>
    </row>
    <row r="8819" spans="1:1" s="180" customFormat="1" ht="12" hidden="1" customHeight="1">
      <c r="A8819" s="179"/>
    </row>
    <row r="8820" spans="1:1" s="180" customFormat="1" ht="12" hidden="1" customHeight="1">
      <c r="A8820" s="179"/>
    </row>
    <row r="8821" spans="1:1" s="180" customFormat="1" ht="12" hidden="1" customHeight="1">
      <c r="A8821" s="179"/>
    </row>
    <row r="8822" spans="1:1" s="180" customFormat="1" ht="12" hidden="1" customHeight="1">
      <c r="A8822" s="179"/>
    </row>
    <row r="8823" spans="1:1" s="180" customFormat="1" ht="12" hidden="1" customHeight="1">
      <c r="A8823" s="179"/>
    </row>
    <row r="8824" spans="1:1" s="180" customFormat="1" ht="12" hidden="1" customHeight="1">
      <c r="A8824" s="179"/>
    </row>
    <row r="8825" spans="1:1" s="180" customFormat="1" ht="12" hidden="1" customHeight="1">
      <c r="A8825" s="179"/>
    </row>
    <row r="8826" spans="1:1" s="180" customFormat="1" ht="12" hidden="1" customHeight="1">
      <c r="A8826" s="179"/>
    </row>
    <row r="8827" spans="1:1" s="180" customFormat="1" ht="12" hidden="1" customHeight="1">
      <c r="A8827" s="179"/>
    </row>
    <row r="8828" spans="1:1" s="180" customFormat="1" ht="12" hidden="1" customHeight="1">
      <c r="A8828" s="179"/>
    </row>
    <row r="8829" spans="1:1" s="180" customFormat="1" ht="12" hidden="1" customHeight="1">
      <c r="A8829" s="179"/>
    </row>
    <row r="8830" spans="1:1" s="180" customFormat="1" ht="12" hidden="1" customHeight="1">
      <c r="A8830" s="179"/>
    </row>
    <row r="8831" spans="1:1" s="180" customFormat="1" ht="12" hidden="1" customHeight="1">
      <c r="A8831" s="179"/>
    </row>
    <row r="8832" spans="1:1" s="180" customFormat="1" ht="12" hidden="1" customHeight="1">
      <c r="A8832" s="179"/>
    </row>
    <row r="8833" spans="1:1" s="180" customFormat="1" ht="12" hidden="1" customHeight="1">
      <c r="A8833" s="179"/>
    </row>
    <row r="8834" spans="1:1" s="180" customFormat="1" ht="12" hidden="1" customHeight="1">
      <c r="A8834" s="179"/>
    </row>
    <row r="8835" spans="1:1" s="180" customFormat="1" ht="12" hidden="1" customHeight="1">
      <c r="A8835" s="179"/>
    </row>
    <row r="8836" spans="1:1" s="180" customFormat="1" ht="12" hidden="1" customHeight="1">
      <c r="A8836" s="179"/>
    </row>
    <row r="8837" spans="1:1" s="180" customFormat="1" ht="12" hidden="1" customHeight="1">
      <c r="A8837" s="179"/>
    </row>
    <row r="8838" spans="1:1" s="180" customFormat="1" ht="12" hidden="1" customHeight="1">
      <c r="A8838" s="179"/>
    </row>
    <row r="8839" spans="1:1" s="180" customFormat="1" ht="12" hidden="1" customHeight="1">
      <c r="A8839" s="179"/>
    </row>
    <row r="8840" spans="1:1" s="180" customFormat="1" ht="12" hidden="1" customHeight="1">
      <c r="A8840" s="179"/>
    </row>
    <row r="8841" spans="1:1" s="180" customFormat="1" ht="12" hidden="1" customHeight="1">
      <c r="A8841" s="179"/>
    </row>
    <row r="8842" spans="1:1" s="180" customFormat="1" ht="12" hidden="1" customHeight="1">
      <c r="A8842" s="179"/>
    </row>
    <row r="8843" spans="1:1" s="180" customFormat="1" ht="12" hidden="1" customHeight="1">
      <c r="A8843" s="179"/>
    </row>
    <row r="8844" spans="1:1" s="180" customFormat="1" ht="12" hidden="1" customHeight="1">
      <c r="A8844" s="179"/>
    </row>
    <row r="8845" spans="1:1" s="180" customFormat="1" ht="12" hidden="1" customHeight="1">
      <c r="A8845" s="179"/>
    </row>
    <row r="8846" spans="1:1" s="180" customFormat="1" ht="12" hidden="1" customHeight="1">
      <c r="A8846" s="179"/>
    </row>
    <row r="8847" spans="1:1" s="180" customFormat="1" ht="12" hidden="1" customHeight="1">
      <c r="A8847" s="179"/>
    </row>
    <row r="8848" spans="1:1" s="180" customFormat="1" ht="12" hidden="1" customHeight="1">
      <c r="A8848" s="179"/>
    </row>
    <row r="8849" spans="1:1" s="180" customFormat="1" ht="12" hidden="1" customHeight="1">
      <c r="A8849" s="179"/>
    </row>
    <row r="8850" spans="1:1" s="180" customFormat="1" ht="12" hidden="1" customHeight="1">
      <c r="A8850" s="179"/>
    </row>
    <row r="8851" spans="1:1" s="180" customFormat="1" ht="12" hidden="1" customHeight="1">
      <c r="A8851" s="179"/>
    </row>
    <row r="8852" spans="1:1" s="180" customFormat="1" ht="12" hidden="1" customHeight="1">
      <c r="A8852" s="179"/>
    </row>
    <row r="8853" spans="1:1" s="180" customFormat="1" ht="12" hidden="1" customHeight="1">
      <c r="A8853" s="179"/>
    </row>
    <row r="8854" spans="1:1" s="180" customFormat="1" ht="12" hidden="1" customHeight="1">
      <c r="A8854" s="179"/>
    </row>
    <row r="8855" spans="1:1" s="180" customFormat="1" ht="12" hidden="1" customHeight="1">
      <c r="A8855" s="179"/>
    </row>
    <row r="8856" spans="1:1" s="180" customFormat="1" ht="12" hidden="1" customHeight="1">
      <c r="A8856" s="179"/>
    </row>
    <row r="8857" spans="1:1" s="180" customFormat="1" ht="12" hidden="1" customHeight="1">
      <c r="A8857" s="179"/>
    </row>
    <row r="8858" spans="1:1" s="180" customFormat="1" ht="12" hidden="1" customHeight="1">
      <c r="A8858" s="179"/>
    </row>
    <row r="8859" spans="1:1" s="180" customFormat="1" ht="12" hidden="1" customHeight="1">
      <c r="A8859" s="179"/>
    </row>
    <row r="8860" spans="1:1" s="180" customFormat="1" ht="12" hidden="1" customHeight="1">
      <c r="A8860" s="179"/>
    </row>
    <row r="8861" spans="1:1" s="180" customFormat="1" ht="12" hidden="1" customHeight="1">
      <c r="A8861" s="179"/>
    </row>
    <row r="8862" spans="1:1" s="180" customFormat="1" ht="12" hidden="1" customHeight="1">
      <c r="A8862" s="179"/>
    </row>
    <row r="8863" spans="1:1" s="180" customFormat="1" ht="12" hidden="1" customHeight="1">
      <c r="A8863" s="179"/>
    </row>
    <row r="8864" spans="1:1" s="180" customFormat="1" ht="12" hidden="1" customHeight="1">
      <c r="A8864" s="179"/>
    </row>
    <row r="8865" spans="1:1" s="180" customFormat="1" ht="12" hidden="1" customHeight="1">
      <c r="A8865" s="179"/>
    </row>
    <row r="8866" spans="1:1" s="180" customFormat="1" ht="12" hidden="1" customHeight="1">
      <c r="A8866" s="179"/>
    </row>
    <row r="8867" spans="1:1" s="180" customFormat="1" ht="12" hidden="1" customHeight="1">
      <c r="A8867" s="179"/>
    </row>
    <row r="8868" spans="1:1" s="180" customFormat="1" ht="12" hidden="1" customHeight="1">
      <c r="A8868" s="179"/>
    </row>
    <row r="8869" spans="1:1" s="180" customFormat="1" ht="12" hidden="1" customHeight="1">
      <c r="A8869" s="179"/>
    </row>
    <row r="8870" spans="1:1" s="180" customFormat="1" ht="12" hidden="1" customHeight="1">
      <c r="A8870" s="179"/>
    </row>
    <row r="8871" spans="1:1" s="180" customFormat="1" ht="12" hidden="1" customHeight="1">
      <c r="A8871" s="179"/>
    </row>
    <row r="8872" spans="1:1" s="180" customFormat="1" ht="12" hidden="1" customHeight="1">
      <c r="A8872" s="179"/>
    </row>
    <row r="8873" spans="1:1" s="180" customFormat="1" ht="12" hidden="1" customHeight="1">
      <c r="A8873" s="179"/>
    </row>
    <row r="8874" spans="1:1" s="180" customFormat="1" ht="12" hidden="1" customHeight="1">
      <c r="A8874" s="179"/>
    </row>
    <row r="8875" spans="1:1" s="180" customFormat="1" ht="12" hidden="1" customHeight="1">
      <c r="A8875" s="179"/>
    </row>
    <row r="8876" spans="1:1" s="180" customFormat="1" ht="12" hidden="1" customHeight="1">
      <c r="A8876" s="179"/>
    </row>
    <row r="8877" spans="1:1" s="180" customFormat="1" ht="12" hidden="1" customHeight="1">
      <c r="A8877" s="179"/>
    </row>
    <row r="8878" spans="1:1" s="180" customFormat="1" ht="12" hidden="1" customHeight="1">
      <c r="A8878" s="179"/>
    </row>
    <row r="8879" spans="1:1" s="180" customFormat="1" ht="12" hidden="1" customHeight="1">
      <c r="A8879" s="179"/>
    </row>
    <row r="8880" spans="1:1" s="180" customFormat="1" ht="12" hidden="1" customHeight="1">
      <c r="A8880" s="179"/>
    </row>
    <row r="8881" spans="1:1" s="180" customFormat="1" ht="12" hidden="1" customHeight="1">
      <c r="A8881" s="179"/>
    </row>
    <row r="8882" spans="1:1" s="180" customFormat="1" ht="12" hidden="1" customHeight="1">
      <c r="A8882" s="179"/>
    </row>
    <row r="8883" spans="1:1" s="180" customFormat="1" ht="12" hidden="1" customHeight="1">
      <c r="A8883" s="179"/>
    </row>
    <row r="8884" spans="1:1" s="180" customFormat="1" ht="12" hidden="1" customHeight="1">
      <c r="A8884" s="179"/>
    </row>
    <row r="8885" spans="1:1" s="180" customFormat="1" ht="12" hidden="1" customHeight="1">
      <c r="A8885" s="179"/>
    </row>
    <row r="8886" spans="1:1" s="180" customFormat="1" ht="12" hidden="1" customHeight="1">
      <c r="A8886" s="179"/>
    </row>
    <row r="8887" spans="1:1" s="180" customFormat="1" ht="12" hidden="1" customHeight="1">
      <c r="A8887" s="179"/>
    </row>
    <row r="8888" spans="1:1" s="180" customFormat="1" ht="12" hidden="1" customHeight="1">
      <c r="A8888" s="179"/>
    </row>
    <row r="8889" spans="1:1" s="180" customFormat="1" ht="12" hidden="1" customHeight="1">
      <c r="A8889" s="179"/>
    </row>
    <row r="8890" spans="1:1" s="180" customFormat="1" ht="12" hidden="1" customHeight="1">
      <c r="A8890" s="179"/>
    </row>
    <row r="8891" spans="1:1" s="180" customFormat="1" ht="12" hidden="1" customHeight="1">
      <c r="A8891" s="179"/>
    </row>
    <row r="8892" spans="1:1" s="180" customFormat="1" ht="12" hidden="1" customHeight="1">
      <c r="A8892" s="179"/>
    </row>
    <row r="8893" spans="1:1" s="180" customFormat="1" ht="12" hidden="1" customHeight="1">
      <c r="A8893" s="179"/>
    </row>
    <row r="8894" spans="1:1" s="180" customFormat="1" ht="12" hidden="1" customHeight="1">
      <c r="A8894" s="179"/>
    </row>
    <row r="8895" spans="1:1" s="180" customFormat="1" ht="12" hidden="1" customHeight="1">
      <c r="A8895" s="179"/>
    </row>
    <row r="8896" spans="1:1" s="180" customFormat="1" ht="12" hidden="1" customHeight="1">
      <c r="A8896" s="179"/>
    </row>
    <row r="8897" spans="1:1" s="180" customFormat="1" ht="12" hidden="1" customHeight="1">
      <c r="A8897" s="179"/>
    </row>
    <row r="8898" spans="1:1" s="180" customFormat="1" ht="12" hidden="1" customHeight="1">
      <c r="A8898" s="179"/>
    </row>
    <row r="8899" spans="1:1" s="180" customFormat="1" ht="12" hidden="1" customHeight="1">
      <c r="A8899" s="179"/>
    </row>
    <row r="8900" spans="1:1" s="180" customFormat="1" ht="12" hidden="1" customHeight="1">
      <c r="A8900" s="179"/>
    </row>
    <row r="8901" spans="1:1" s="180" customFormat="1" ht="12" hidden="1" customHeight="1">
      <c r="A8901" s="179"/>
    </row>
    <row r="8902" spans="1:1" s="180" customFormat="1" ht="12" hidden="1" customHeight="1">
      <c r="A8902" s="179"/>
    </row>
    <row r="8903" spans="1:1" s="180" customFormat="1" ht="12" hidden="1" customHeight="1">
      <c r="A8903" s="179"/>
    </row>
    <row r="8904" spans="1:1" s="180" customFormat="1" ht="12" hidden="1" customHeight="1">
      <c r="A8904" s="179"/>
    </row>
    <row r="8905" spans="1:1" s="180" customFormat="1" ht="12" hidden="1" customHeight="1">
      <c r="A8905" s="179"/>
    </row>
    <row r="8906" spans="1:1" s="180" customFormat="1" ht="12" hidden="1" customHeight="1">
      <c r="A8906" s="179"/>
    </row>
    <row r="8907" spans="1:1" s="180" customFormat="1" ht="12" hidden="1" customHeight="1">
      <c r="A8907" s="179"/>
    </row>
    <row r="8908" spans="1:1" s="180" customFormat="1" ht="12" hidden="1" customHeight="1">
      <c r="A8908" s="179"/>
    </row>
    <row r="8909" spans="1:1" s="180" customFormat="1" ht="12" hidden="1" customHeight="1">
      <c r="A8909" s="179"/>
    </row>
    <row r="8910" spans="1:1" s="180" customFormat="1" ht="12" hidden="1" customHeight="1">
      <c r="A8910" s="179"/>
    </row>
    <row r="8911" spans="1:1" s="180" customFormat="1" ht="12" hidden="1" customHeight="1">
      <c r="A8911" s="179"/>
    </row>
    <row r="8912" spans="1:1" s="180" customFormat="1" ht="12" hidden="1" customHeight="1">
      <c r="A8912" s="179"/>
    </row>
    <row r="8913" spans="1:1" s="180" customFormat="1" ht="12" hidden="1" customHeight="1">
      <c r="A8913" s="179"/>
    </row>
    <row r="8914" spans="1:1" s="180" customFormat="1" ht="12" hidden="1" customHeight="1">
      <c r="A8914" s="179"/>
    </row>
    <row r="8915" spans="1:1" s="180" customFormat="1" ht="12" hidden="1" customHeight="1">
      <c r="A8915" s="179"/>
    </row>
    <row r="8916" spans="1:1" s="180" customFormat="1" ht="12" hidden="1" customHeight="1">
      <c r="A8916" s="179"/>
    </row>
    <row r="8917" spans="1:1" s="180" customFormat="1" ht="12" hidden="1" customHeight="1">
      <c r="A8917" s="179"/>
    </row>
    <row r="8918" spans="1:1" s="180" customFormat="1" ht="12" hidden="1" customHeight="1">
      <c r="A8918" s="179"/>
    </row>
    <row r="8919" spans="1:1" s="180" customFormat="1" ht="12" hidden="1" customHeight="1">
      <c r="A8919" s="179"/>
    </row>
    <row r="8920" spans="1:1" s="180" customFormat="1" ht="12" hidden="1" customHeight="1">
      <c r="A8920" s="179"/>
    </row>
    <row r="8921" spans="1:1" s="180" customFormat="1" ht="12" hidden="1" customHeight="1">
      <c r="A8921" s="179"/>
    </row>
    <row r="8922" spans="1:1" s="180" customFormat="1" ht="12" hidden="1" customHeight="1">
      <c r="A8922" s="179"/>
    </row>
    <row r="8923" spans="1:1" s="180" customFormat="1" ht="12" hidden="1" customHeight="1">
      <c r="A8923" s="179"/>
    </row>
    <row r="8924" spans="1:1" s="180" customFormat="1" ht="12" hidden="1" customHeight="1">
      <c r="A8924" s="179"/>
    </row>
    <row r="8925" spans="1:1" s="180" customFormat="1" ht="12" hidden="1" customHeight="1">
      <c r="A8925" s="179"/>
    </row>
    <row r="8926" spans="1:1" s="180" customFormat="1" ht="12" hidden="1" customHeight="1">
      <c r="A8926" s="179"/>
    </row>
    <row r="8927" spans="1:1" s="180" customFormat="1" ht="12" hidden="1" customHeight="1">
      <c r="A8927" s="179"/>
    </row>
    <row r="8928" spans="1:1" s="180" customFormat="1" ht="12" hidden="1" customHeight="1">
      <c r="A8928" s="179"/>
    </row>
    <row r="8929" spans="1:1" s="180" customFormat="1" ht="12" hidden="1" customHeight="1">
      <c r="A8929" s="179"/>
    </row>
    <row r="8930" spans="1:1" s="180" customFormat="1" ht="12" hidden="1" customHeight="1">
      <c r="A8930" s="179"/>
    </row>
    <row r="8931" spans="1:1" s="180" customFormat="1" ht="12" hidden="1" customHeight="1">
      <c r="A8931" s="179"/>
    </row>
    <row r="8932" spans="1:1" s="180" customFormat="1" ht="12" hidden="1" customHeight="1">
      <c r="A8932" s="179"/>
    </row>
    <row r="8933" spans="1:1" s="180" customFormat="1" ht="12" hidden="1" customHeight="1">
      <c r="A8933" s="179"/>
    </row>
    <row r="8934" spans="1:1" s="180" customFormat="1" ht="12" hidden="1" customHeight="1">
      <c r="A8934" s="179"/>
    </row>
    <row r="8935" spans="1:1" s="180" customFormat="1" ht="12" hidden="1" customHeight="1">
      <c r="A8935" s="179"/>
    </row>
    <row r="8936" spans="1:1" s="180" customFormat="1" ht="12" hidden="1" customHeight="1">
      <c r="A8936" s="179"/>
    </row>
    <row r="8937" spans="1:1" s="180" customFormat="1" ht="12" hidden="1" customHeight="1">
      <c r="A8937" s="179"/>
    </row>
    <row r="8938" spans="1:1" s="180" customFormat="1" ht="12" hidden="1" customHeight="1">
      <c r="A8938" s="179"/>
    </row>
    <row r="8939" spans="1:1" s="180" customFormat="1" ht="12" hidden="1" customHeight="1">
      <c r="A8939" s="179"/>
    </row>
    <row r="8940" spans="1:1" s="180" customFormat="1" ht="12" hidden="1" customHeight="1">
      <c r="A8940" s="179"/>
    </row>
    <row r="8941" spans="1:1" s="180" customFormat="1" ht="12" hidden="1" customHeight="1">
      <c r="A8941" s="179"/>
    </row>
    <row r="8942" spans="1:1" s="180" customFormat="1" ht="12" hidden="1" customHeight="1">
      <c r="A8942" s="179"/>
    </row>
    <row r="8943" spans="1:1" s="180" customFormat="1" ht="12" hidden="1" customHeight="1">
      <c r="A8943" s="179"/>
    </row>
    <row r="8944" spans="1:1" s="180" customFormat="1" ht="12" hidden="1" customHeight="1">
      <c r="A8944" s="179"/>
    </row>
    <row r="8945" spans="1:1" s="180" customFormat="1" ht="12" hidden="1" customHeight="1">
      <c r="A8945" s="179"/>
    </row>
    <row r="8946" spans="1:1" s="180" customFormat="1" ht="12" hidden="1" customHeight="1">
      <c r="A8946" s="179"/>
    </row>
    <row r="8947" spans="1:1" s="180" customFormat="1" ht="12" hidden="1" customHeight="1">
      <c r="A8947" s="179"/>
    </row>
    <row r="8948" spans="1:1" s="180" customFormat="1" ht="12" hidden="1" customHeight="1">
      <c r="A8948" s="179"/>
    </row>
    <row r="8949" spans="1:1" s="180" customFormat="1" ht="12" hidden="1" customHeight="1">
      <c r="A8949" s="179"/>
    </row>
    <row r="8950" spans="1:1" s="180" customFormat="1" ht="12" hidden="1" customHeight="1">
      <c r="A8950" s="179"/>
    </row>
    <row r="8951" spans="1:1" s="180" customFormat="1" ht="12" hidden="1" customHeight="1">
      <c r="A8951" s="179"/>
    </row>
    <row r="8952" spans="1:1" s="180" customFormat="1" ht="12" hidden="1" customHeight="1">
      <c r="A8952" s="179"/>
    </row>
    <row r="8953" spans="1:1" s="180" customFormat="1" ht="12" hidden="1" customHeight="1">
      <c r="A8953" s="179"/>
    </row>
    <row r="8954" spans="1:1" s="180" customFormat="1" ht="12" hidden="1" customHeight="1">
      <c r="A8954" s="179"/>
    </row>
    <row r="8955" spans="1:1" s="180" customFormat="1" ht="12" hidden="1" customHeight="1">
      <c r="A8955" s="179"/>
    </row>
    <row r="8956" spans="1:1" s="180" customFormat="1" ht="12" hidden="1" customHeight="1">
      <c r="A8956" s="179"/>
    </row>
    <row r="8957" spans="1:1" s="180" customFormat="1" ht="12" hidden="1" customHeight="1">
      <c r="A8957" s="179"/>
    </row>
    <row r="8958" spans="1:1" s="180" customFormat="1" ht="12" hidden="1" customHeight="1">
      <c r="A8958" s="179"/>
    </row>
    <row r="8959" spans="1:1" s="180" customFormat="1" ht="12" hidden="1" customHeight="1">
      <c r="A8959" s="179"/>
    </row>
    <row r="8960" spans="1:1" s="180" customFormat="1" ht="12" hidden="1" customHeight="1">
      <c r="A8960" s="179"/>
    </row>
    <row r="8961" spans="1:1" s="180" customFormat="1" ht="12" hidden="1" customHeight="1">
      <c r="A8961" s="179"/>
    </row>
    <row r="8962" spans="1:1" s="180" customFormat="1" ht="12" hidden="1" customHeight="1">
      <c r="A8962" s="179"/>
    </row>
    <row r="8963" spans="1:1" s="180" customFormat="1" ht="12" hidden="1" customHeight="1">
      <c r="A8963" s="179"/>
    </row>
    <row r="8964" spans="1:1" s="180" customFormat="1" ht="12" hidden="1" customHeight="1">
      <c r="A8964" s="179"/>
    </row>
    <row r="8965" spans="1:1" s="180" customFormat="1" ht="12" hidden="1" customHeight="1">
      <c r="A8965" s="179"/>
    </row>
    <row r="8966" spans="1:1" s="180" customFormat="1" ht="12" hidden="1" customHeight="1">
      <c r="A8966" s="179"/>
    </row>
    <row r="8967" spans="1:1" s="180" customFormat="1" ht="12" hidden="1" customHeight="1">
      <c r="A8967" s="179"/>
    </row>
    <row r="8968" spans="1:1" s="180" customFormat="1" ht="12" hidden="1" customHeight="1">
      <c r="A8968" s="179"/>
    </row>
    <row r="8969" spans="1:1" s="180" customFormat="1" ht="12" hidden="1" customHeight="1">
      <c r="A8969" s="179"/>
    </row>
    <row r="8970" spans="1:1" s="180" customFormat="1" ht="12" hidden="1" customHeight="1">
      <c r="A8970" s="179"/>
    </row>
    <row r="8971" spans="1:1" s="180" customFormat="1" ht="12" hidden="1" customHeight="1">
      <c r="A8971" s="179"/>
    </row>
    <row r="8972" spans="1:1" s="180" customFormat="1" ht="12" hidden="1" customHeight="1">
      <c r="A8972" s="179"/>
    </row>
    <row r="8973" spans="1:1" s="180" customFormat="1" ht="12" hidden="1" customHeight="1">
      <c r="A8973" s="179"/>
    </row>
    <row r="8974" spans="1:1" s="180" customFormat="1" ht="12" hidden="1" customHeight="1">
      <c r="A8974" s="179"/>
    </row>
    <row r="8975" spans="1:1" s="180" customFormat="1" ht="12" hidden="1" customHeight="1">
      <c r="A8975" s="179"/>
    </row>
    <row r="8976" spans="1:1" s="180" customFormat="1" ht="12" hidden="1" customHeight="1">
      <c r="A8976" s="179"/>
    </row>
    <row r="8977" spans="1:1" s="180" customFormat="1" ht="12" hidden="1" customHeight="1">
      <c r="A8977" s="179"/>
    </row>
    <row r="8978" spans="1:1" s="180" customFormat="1" ht="12" hidden="1" customHeight="1">
      <c r="A8978" s="179"/>
    </row>
    <row r="8979" spans="1:1" s="180" customFormat="1" ht="12" hidden="1" customHeight="1">
      <c r="A8979" s="179"/>
    </row>
    <row r="8980" spans="1:1" s="180" customFormat="1" ht="12" hidden="1" customHeight="1">
      <c r="A8980" s="179"/>
    </row>
    <row r="8981" spans="1:1" s="180" customFormat="1" ht="12" hidden="1" customHeight="1">
      <c r="A8981" s="179"/>
    </row>
    <row r="8982" spans="1:1" s="180" customFormat="1" ht="12" hidden="1" customHeight="1">
      <c r="A8982" s="179"/>
    </row>
    <row r="8983" spans="1:1" s="180" customFormat="1" ht="12" hidden="1" customHeight="1">
      <c r="A8983" s="179"/>
    </row>
    <row r="8984" spans="1:1" s="180" customFormat="1" ht="12" hidden="1" customHeight="1">
      <c r="A8984" s="179"/>
    </row>
    <row r="8985" spans="1:1" s="180" customFormat="1" ht="12" hidden="1" customHeight="1">
      <c r="A8985" s="179"/>
    </row>
    <row r="8986" spans="1:1" s="180" customFormat="1" ht="12" hidden="1" customHeight="1">
      <c r="A8986" s="179"/>
    </row>
    <row r="8987" spans="1:1" s="180" customFormat="1" ht="12" hidden="1" customHeight="1">
      <c r="A8987" s="179"/>
    </row>
    <row r="8988" spans="1:1" s="180" customFormat="1" ht="12" hidden="1" customHeight="1">
      <c r="A8988" s="179"/>
    </row>
    <row r="8989" spans="1:1" s="180" customFormat="1" ht="12" hidden="1" customHeight="1">
      <c r="A8989" s="179"/>
    </row>
    <row r="8990" spans="1:1" s="180" customFormat="1" ht="12" hidden="1" customHeight="1">
      <c r="A8990" s="179"/>
    </row>
    <row r="8991" spans="1:1" s="180" customFormat="1" ht="12" hidden="1" customHeight="1">
      <c r="A8991" s="179"/>
    </row>
    <row r="8992" spans="1:1" s="180" customFormat="1" ht="12" hidden="1" customHeight="1">
      <c r="A8992" s="179"/>
    </row>
    <row r="8993" spans="1:1" s="180" customFormat="1" ht="12" hidden="1" customHeight="1">
      <c r="A8993" s="179"/>
    </row>
    <row r="8994" spans="1:1" s="180" customFormat="1" ht="12" hidden="1" customHeight="1">
      <c r="A8994" s="179"/>
    </row>
    <row r="8995" spans="1:1" s="180" customFormat="1" ht="12" hidden="1" customHeight="1">
      <c r="A8995" s="179"/>
    </row>
    <row r="8996" spans="1:1" s="180" customFormat="1" ht="12" hidden="1" customHeight="1">
      <c r="A8996" s="179"/>
    </row>
    <row r="8997" spans="1:1" s="180" customFormat="1" ht="12" hidden="1" customHeight="1">
      <c r="A8997" s="179"/>
    </row>
    <row r="8998" spans="1:1" s="180" customFormat="1" ht="12" hidden="1" customHeight="1">
      <c r="A8998" s="179"/>
    </row>
    <row r="8999" spans="1:1" s="180" customFormat="1" ht="12" hidden="1" customHeight="1">
      <c r="A8999" s="179"/>
    </row>
    <row r="9000" spans="1:1" s="180" customFormat="1" ht="12" hidden="1" customHeight="1">
      <c r="A9000" s="179"/>
    </row>
    <row r="9001" spans="1:1" s="180" customFormat="1" ht="12" hidden="1" customHeight="1">
      <c r="A9001" s="179"/>
    </row>
    <row r="9002" spans="1:1" s="180" customFormat="1" ht="12" hidden="1" customHeight="1">
      <c r="A9002" s="179"/>
    </row>
    <row r="9003" spans="1:1" s="180" customFormat="1" ht="12" hidden="1" customHeight="1">
      <c r="A9003" s="179"/>
    </row>
    <row r="9004" spans="1:1" s="180" customFormat="1" ht="12" hidden="1" customHeight="1">
      <c r="A9004" s="179"/>
    </row>
    <row r="9005" spans="1:1" s="180" customFormat="1" ht="12" hidden="1" customHeight="1">
      <c r="A9005" s="179"/>
    </row>
    <row r="9006" spans="1:1" s="180" customFormat="1" ht="12" hidden="1" customHeight="1">
      <c r="A9006" s="179"/>
    </row>
    <row r="9007" spans="1:1" s="180" customFormat="1" ht="12" hidden="1" customHeight="1">
      <c r="A9007" s="179"/>
    </row>
    <row r="9008" spans="1:1" s="180" customFormat="1" ht="12" hidden="1" customHeight="1">
      <c r="A9008" s="179"/>
    </row>
    <row r="9009" spans="1:1" s="180" customFormat="1" ht="12" hidden="1" customHeight="1">
      <c r="A9009" s="179"/>
    </row>
    <row r="9010" spans="1:1" s="180" customFormat="1" ht="12" hidden="1" customHeight="1">
      <c r="A9010" s="179"/>
    </row>
    <row r="9011" spans="1:1" s="180" customFormat="1" ht="12" hidden="1" customHeight="1">
      <c r="A9011" s="179"/>
    </row>
    <row r="9012" spans="1:1" s="180" customFormat="1" ht="12" hidden="1" customHeight="1">
      <c r="A9012" s="179"/>
    </row>
    <row r="9013" spans="1:1" s="180" customFormat="1" ht="12" hidden="1" customHeight="1">
      <c r="A9013" s="179"/>
    </row>
    <row r="9014" spans="1:1" s="180" customFormat="1" ht="12" hidden="1" customHeight="1">
      <c r="A9014" s="179"/>
    </row>
    <row r="9015" spans="1:1" s="180" customFormat="1" ht="12" hidden="1" customHeight="1">
      <c r="A9015" s="179"/>
    </row>
    <row r="9016" spans="1:1" s="180" customFormat="1" ht="12" hidden="1" customHeight="1">
      <c r="A9016" s="179"/>
    </row>
    <row r="9017" spans="1:1" s="180" customFormat="1" ht="12" hidden="1" customHeight="1">
      <c r="A9017" s="179"/>
    </row>
    <row r="9018" spans="1:1" s="180" customFormat="1" ht="12" hidden="1" customHeight="1">
      <c r="A9018" s="179"/>
    </row>
    <row r="9019" spans="1:1" s="180" customFormat="1" ht="12" hidden="1" customHeight="1">
      <c r="A9019" s="179"/>
    </row>
    <row r="9020" spans="1:1" s="180" customFormat="1" ht="12" hidden="1" customHeight="1">
      <c r="A9020" s="179"/>
    </row>
    <row r="9021" spans="1:1" s="180" customFormat="1" ht="12" hidden="1" customHeight="1">
      <c r="A9021" s="179"/>
    </row>
    <row r="9022" spans="1:1" s="180" customFormat="1" ht="12" hidden="1" customHeight="1">
      <c r="A9022" s="179"/>
    </row>
    <row r="9023" spans="1:1" s="180" customFormat="1" ht="12" hidden="1" customHeight="1">
      <c r="A9023" s="179"/>
    </row>
    <row r="9024" spans="1:1" s="180" customFormat="1" ht="12" hidden="1" customHeight="1">
      <c r="A9024" s="179"/>
    </row>
    <row r="9025" spans="1:1" s="180" customFormat="1" ht="12" hidden="1" customHeight="1">
      <c r="A9025" s="179"/>
    </row>
    <row r="9026" spans="1:1" s="180" customFormat="1" ht="12" hidden="1" customHeight="1">
      <c r="A9026" s="179"/>
    </row>
    <row r="9027" spans="1:1" s="180" customFormat="1" ht="12" hidden="1" customHeight="1">
      <c r="A9027" s="179"/>
    </row>
    <row r="9028" spans="1:1" s="180" customFormat="1" ht="12" hidden="1" customHeight="1">
      <c r="A9028" s="179"/>
    </row>
    <row r="9029" spans="1:1" s="180" customFormat="1" ht="12" hidden="1" customHeight="1">
      <c r="A9029" s="179"/>
    </row>
    <row r="9030" spans="1:1" s="180" customFormat="1" ht="12" hidden="1" customHeight="1">
      <c r="A9030" s="179"/>
    </row>
    <row r="9031" spans="1:1" s="180" customFormat="1" ht="12" hidden="1" customHeight="1">
      <c r="A9031" s="179"/>
    </row>
    <row r="9032" spans="1:1" s="180" customFormat="1" ht="12" hidden="1" customHeight="1">
      <c r="A9032" s="179"/>
    </row>
    <row r="9033" spans="1:1" s="180" customFormat="1" ht="12" hidden="1" customHeight="1">
      <c r="A9033" s="179"/>
    </row>
    <row r="9034" spans="1:1" s="180" customFormat="1" ht="12" hidden="1" customHeight="1">
      <c r="A9034" s="179"/>
    </row>
    <row r="9035" spans="1:1" s="180" customFormat="1" ht="12" hidden="1" customHeight="1">
      <c r="A9035" s="179"/>
    </row>
    <row r="9036" spans="1:1" s="180" customFormat="1" ht="12" hidden="1" customHeight="1">
      <c r="A9036" s="179"/>
    </row>
    <row r="9037" spans="1:1" s="180" customFormat="1" ht="12" hidden="1" customHeight="1">
      <c r="A9037" s="179"/>
    </row>
    <row r="9038" spans="1:1" s="180" customFormat="1" ht="12" hidden="1" customHeight="1">
      <c r="A9038" s="179"/>
    </row>
    <row r="9039" spans="1:1" s="180" customFormat="1" ht="12" hidden="1" customHeight="1">
      <c r="A9039" s="179"/>
    </row>
    <row r="9040" spans="1:1" s="180" customFormat="1" ht="12" hidden="1" customHeight="1">
      <c r="A9040" s="179"/>
    </row>
    <row r="9041" spans="1:1" s="180" customFormat="1" ht="12" hidden="1" customHeight="1">
      <c r="A9041" s="179"/>
    </row>
    <row r="9042" spans="1:1" s="180" customFormat="1" ht="12" hidden="1" customHeight="1">
      <c r="A9042" s="179"/>
    </row>
    <row r="9043" spans="1:1" s="180" customFormat="1" ht="12" hidden="1" customHeight="1">
      <c r="A9043" s="179"/>
    </row>
    <row r="9044" spans="1:1" s="180" customFormat="1" ht="12" hidden="1" customHeight="1">
      <c r="A9044" s="179"/>
    </row>
    <row r="9045" spans="1:1" s="180" customFormat="1" ht="12" hidden="1" customHeight="1">
      <c r="A9045" s="179"/>
    </row>
    <row r="9046" spans="1:1" s="180" customFormat="1" ht="12" hidden="1" customHeight="1">
      <c r="A9046" s="179"/>
    </row>
    <row r="9047" spans="1:1" s="180" customFormat="1" ht="12" hidden="1" customHeight="1">
      <c r="A9047" s="179"/>
    </row>
    <row r="9048" spans="1:1" s="180" customFormat="1" ht="12" hidden="1" customHeight="1">
      <c r="A9048" s="179"/>
    </row>
    <row r="9049" spans="1:1" s="180" customFormat="1" ht="12" hidden="1" customHeight="1">
      <c r="A9049" s="179"/>
    </row>
    <row r="9050" spans="1:1" s="180" customFormat="1" ht="12" hidden="1" customHeight="1">
      <c r="A9050" s="179"/>
    </row>
    <row r="9051" spans="1:1" s="180" customFormat="1" ht="12" hidden="1" customHeight="1">
      <c r="A9051" s="179"/>
    </row>
    <row r="9052" spans="1:1" s="180" customFormat="1" ht="12" hidden="1" customHeight="1">
      <c r="A9052" s="179"/>
    </row>
    <row r="9053" spans="1:1" s="180" customFormat="1" ht="12" hidden="1" customHeight="1">
      <c r="A9053" s="179"/>
    </row>
    <row r="9054" spans="1:1" s="180" customFormat="1" ht="12" hidden="1" customHeight="1">
      <c r="A9054" s="179"/>
    </row>
    <row r="9055" spans="1:1" s="180" customFormat="1" ht="12" hidden="1" customHeight="1">
      <c r="A9055" s="179"/>
    </row>
    <row r="9056" spans="1:1" s="180" customFormat="1" ht="12" hidden="1" customHeight="1">
      <c r="A9056" s="179"/>
    </row>
    <row r="9057" spans="1:1" s="180" customFormat="1" ht="12" hidden="1" customHeight="1">
      <c r="A9057" s="179"/>
    </row>
    <row r="9058" spans="1:1" s="180" customFormat="1" ht="12" hidden="1" customHeight="1">
      <c r="A9058" s="179"/>
    </row>
    <row r="9059" spans="1:1" s="180" customFormat="1" ht="12" hidden="1" customHeight="1">
      <c r="A9059" s="179"/>
    </row>
    <row r="9060" spans="1:1" s="180" customFormat="1" ht="12" hidden="1" customHeight="1">
      <c r="A9060" s="179"/>
    </row>
    <row r="9061" spans="1:1" s="180" customFormat="1" ht="12" hidden="1" customHeight="1">
      <c r="A9061" s="179"/>
    </row>
    <row r="9062" spans="1:1" s="180" customFormat="1" ht="12" hidden="1" customHeight="1">
      <c r="A9062" s="179"/>
    </row>
    <row r="9063" spans="1:1" s="180" customFormat="1" ht="12" hidden="1" customHeight="1">
      <c r="A9063" s="179"/>
    </row>
    <row r="9064" spans="1:1" s="180" customFormat="1" ht="12" hidden="1" customHeight="1">
      <c r="A9064" s="179"/>
    </row>
    <row r="9065" spans="1:1" s="180" customFormat="1" ht="12" hidden="1" customHeight="1">
      <c r="A9065" s="179"/>
    </row>
    <row r="9066" spans="1:1" s="180" customFormat="1" ht="12" hidden="1" customHeight="1">
      <c r="A9066" s="179"/>
    </row>
    <row r="9067" spans="1:1" s="180" customFormat="1" ht="12" hidden="1" customHeight="1">
      <c r="A9067" s="179"/>
    </row>
    <row r="9068" spans="1:1" s="180" customFormat="1" ht="12" hidden="1" customHeight="1">
      <c r="A9068" s="179"/>
    </row>
    <row r="9069" spans="1:1" s="180" customFormat="1" ht="12" hidden="1" customHeight="1">
      <c r="A9069" s="179"/>
    </row>
    <row r="9070" spans="1:1" s="180" customFormat="1" ht="12" hidden="1" customHeight="1">
      <c r="A9070" s="179"/>
    </row>
    <row r="9071" spans="1:1" s="180" customFormat="1" ht="12" hidden="1" customHeight="1">
      <c r="A9071" s="179"/>
    </row>
    <row r="9072" spans="1:1" s="180" customFormat="1" ht="12" hidden="1" customHeight="1">
      <c r="A9072" s="179"/>
    </row>
    <row r="9073" spans="1:1" s="180" customFormat="1" ht="12" hidden="1" customHeight="1">
      <c r="A9073" s="179"/>
    </row>
    <row r="9074" spans="1:1" s="180" customFormat="1" ht="12" hidden="1" customHeight="1">
      <c r="A9074" s="179"/>
    </row>
    <row r="9075" spans="1:1" s="180" customFormat="1" ht="12" hidden="1" customHeight="1">
      <c r="A9075" s="179"/>
    </row>
    <row r="9076" spans="1:1" s="180" customFormat="1" ht="12" hidden="1" customHeight="1">
      <c r="A9076" s="179"/>
    </row>
    <row r="9077" spans="1:1" s="180" customFormat="1" ht="12" hidden="1" customHeight="1">
      <c r="A9077" s="179"/>
    </row>
    <row r="9078" spans="1:1" s="180" customFormat="1" ht="12" hidden="1" customHeight="1">
      <c r="A9078" s="179"/>
    </row>
    <row r="9079" spans="1:1" s="180" customFormat="1" ht="12" hidden="1" customHeight="1">
      <c r="A9079" s="179"/>
    </row>
    <row r="9080" spans="1:1" s="180" customFormat="1" ht="12" hidden="1" customHeight="1">
      <c r="A9080" s="179"/>
    </row>
    <row r="9081" spans="1:1" s="180" customFormat="1" ht="12" hidden="1" customHeight="1">
      <c r="A9081" s="179"/>
    </row>
    <row r="9082" spans="1:1" s="180" customFormat="1" ht="12" hidden="1" customHeight="1">
      <c r="A9082" s="179"/>
    </row>
    <row r="9083" spans="1:1" s="180" customFormat="1" ht="12" hidden="1" customHeight="1">
      <c r="A9083" s="179"/>
    </row>
    <row r="9084" spans="1:1" s="180" customFormat="1" ht="12" hidden="1" customHeight="1">
      <c r="A9084" s="179"/>
    </row>
    <row r="9085" spans="1:1" s="180" customFormat="1" ht="12" hidden="1" customHeight="1">
      <c r="A9085" s="179"/>
    </row>
    <row r="9086" spans="1:1" s="180" customFormat="1" ht="12" hidden="1" customHeight="1">
      <c r="A9086" s="179"/>
    </row>
    <row r="9087" spans="1:1" s="180" customFormat="1" ht="12" hidden="1" customHeight="1">
      <c r="A9087" s="179"/>
    </row>
    <row r="9088" spans="1:1" s="180" customFormat="1" ht="12" hidden="1" customHeight="1">
      <c r="A9088" s="179"/>
    </row>
    <row r="9089" spans="1:1" s="180" customFormat="1" ht="12" hidden="1" customHeight="1">
      <c r="A9089" s="179"/>
    </row>
    <row r="9090" spans="1:1" s="180" customFormat="1" ht="12" hidden="1" customHeight="1">
      <c r="A9090" s="179"/>
    </row>
    <row r="9091" spans="1:1" s="180" customFormat="1" ht="12" hidden="1" customHeight="1">
      <c r="A9091" s="179"/>
    </row>
    <row r="9092" spans="1:1" s="180" customFormat="1" ht="12" hidden="1" customHeight="1">
      <c r="A9092" s="179"/>
    </row>
    <row r="9093" spans="1:1" s="180" customFormat="1" ht="12" hidden="1" customHeight="1">
      <c r="A9093" s="179"/>
    </row>
    <row r="9094" spans="1:1" s="180" customFormat="1" ht="12" hidden="1" customHeight="1">
      <c r="A9094" s="179"/>
    </row>
    <row r="9095" spans="1:1" s="180" customFormat="1" ht="12" hidden="1" customHeight="1">
      <c r="A9095" s="179"/>
    </row>
    <row r="9096" spans="1:1" s="180" customFormat="1" ht="12" hidden="1" customHeight="1">
      <c r="A9096" s="179"/>
    </row>
    <row r="9097" spans="1:1" s="180" customFormat="1" ht="12" hidden="1" customHeight="1">
      <c r="A9097" s="179"/>
    </row>
    <row r="9098" spans="1:1" s="180" customFormat="1" ht="12" hidden="1" customHeight="1">
      <c r="A9098" s="179"/>
    </row>
    <row r="9099" spans="1:1" s="180" customFormat="1" ht="12" hidden="1" customHeight="1">
      <c r="A9099" s="179"/>
    </row>
    <row r="9100" spans="1:1" s="180" customFormat="1" ht="12" hidden="1" customHeight="1">
      <c r="A9100" s="179"/>
    </row>
    <row r="9101" spans="1:1" s="180" customFormat="1" ht="12" hidden="1" customHeight="1">
      <c r="A9101" s="179"/>
    </row>
    <row r="9102" spans="1:1" s="180" customFormat="1" ht="12" hidden="1" customHeight="1">
      <c r="A9102" s="179"/>
    </row>
    <row r="9103" spans="1:1" s="180" customFormat="1" ht="12" hidden="1" customHeight="1">
      <c r="A9103" s="179"/>
    </row>
    <row r="9104" spans="1:1" s="180" customFormat="1" ht="12" hidden="1" customHeight="1">
      <c r="A9104" s="179"/>
    </row>
    <row r="9105" spans="1:1" s="180" customFormat="1" ht="12" hidden="1" customHeight="1">
      <c r="A9105" s="179"/>
    </row>
    <row r="9106" spans="1:1" s="180" customFormat="1" ht="12" hidden="1" customHeight="1">
      <c r="A9106" s="179"/>
    </row>
    <row r="9107" spans="1:1" s="180" customFormat="1" ht="12" hidden="1" customHeight="1">
      <c r="A9107" s="179"/>
    </row>
    <row r="9108" spans="1:1" s="180" customFormat="1" ht="12" hidden="1" customHeight="1">
      <c r="A9108" s="179"/>
    </row>
    <row r="9109" spans="1:1" s="180" customFormat="1" ht="12" hidden="1" customHeight="1">
      <c r="A9109" s="179"/>
    </row>
    <row r="9110" spans="1:1" s="180" customFormat="1" ht="12" hidden="1" customHeight="1">
      <c r="A9110" s="179"/>
    </row>
    <row r="9111" spans="1:1" s="180" customFormat="1" ht="12" hidden="1" customHeight="1">
      <c r="A9111" s="179"/>
    </row>
    <row r="9112" spans="1:1" s="180" customFormat="1" ht="12" hidden="1" customHeight="1">
      <c r="A9112" s="179"/>
    </row>
    <row r="9113" spans="1:1" s="180" customFormat="1" ht="12" hidden="1" customHeight="1">
      <c r="A9113" s="179"/>
    </row>
    <row r="9114" spans="1:1" s="180" customFormat="1" ht="12" hidden="1" customHeight="1">
      <c r="A9114" s="179"/>
    </row>
    <row r="9115" spans="1:1" s="180" customFormat="1" ht="12" hidden="1" customHeight="1">
      <c r="A9115" s="179"/>
    </row>
    <row r="9116" spans="1:1" s="180" customFormat="1" ht="12" hidden="1" customHeight="1">
      <c r="A9116" s="179"/>
    </row>
    <row r="9117" spans="1:1" s="180" customFormat="1" ht="12" hidden="1" customHeight="1">
      <c r="A9117" s="179"/>
    </row>
    <row r="9118" spans="1:1" s="180" customFormat="1" ht="12" hidden="1" customHeight="1">
      <c r="A9118" s="179"/>
    </row>
    <row r="9119" spans="1:1" s="180" customFormat="1" ht="12" hidden="1" customHeight="1">
      <c r="A9119" s="179"/>
    </row>
    <row r="9120" spans="1:1" s="180" customFormat="1" ht="12" hidden="1" customHeight="1">
      <c r="A9120" s="179"/>
    </row>
    <row r="9121" spans="1:1" s="180" customFormat="1" ht="12" hidden="1" customHeight="1">
      <c r="A9121" s="179"/>
    </row>
    <row r="9122" spans="1:1" s="180" customFormat="1" ht="12" hidden="1" customHeight="1">
      <c r="A9122" s="179"/>
    </row>
    <row r="9123" spans="1:1" s="180" customFormat="1" ht="12" hidden="1" customHeight="1">
      <c r="A9123" s="179"/>
    </row>
    <row r="9124" spans="1:1" s="180" customFormat="1" ht="12" hidden="1" customHeight="1">
      <c r="A9124" s="179"/>
    </row>
    <row r="9125" spans="1:1" s="180" customFormat="1" ht="12" hidden="1" customHeight="1">
      <c r="A9125" s="179"/>
    </row>
    <row r="9126" spans="1:1" s="180" customFormat="1" ht="12" hidden="1" customHeight="1">
      <c r="A9126" s="179"/>
    </row>
    <row r="9127" spans="1:1" s="180" customFormat="1" ht="12" hidden="1" customHeight="1">
      <c r="A9127" s="179"/>
    </row>
    <row r="9128" spans="1:1" s="180" customFormat="1" ht="12" hidden="1" customHeight="1">
      <c r="A9128" s="179"/>
    </row>
    <row r="9129" spans="1:1" s="180" customFormat="1" ht="12" hidden="1" customHeight="1">
      <c r="A9129" s="179"/>
    </row>
    <row r="9130" spans="1:1" s="180" customFormat="1" ht="12" hidden="1" customHeight="1">
      <c r="A9130" s="179"/>
    </row>
    <row r="9131" spans="1:1" s="180" customFormat="1" ht="12" hidden="1" customHeight="1">
      <c r="A9131" s="179"/>
    </row>
    <row r="9132" spans="1:1" s="180" customFormat="1" ht="12" hidden="1" customHeight="1">
      <c r="A9132" s="179"/>
    </row>
    <row r="9133" spans="1:1" s="180" customFormat="1" ht="12" hidden="1" customHeight="1">
      <c r="A9133" s="179"/>
    </row>
    <row r="9134" spans="1:1" s="180" customFormat="1" ht="12" hidden="1" customHeight="1">
      <c r="A9134" s="179"/>
    </row>
    <row r="9135" spans="1:1" s="180" customFormat="1" ht="12" hidden="1" customHeight="1">
      <c r="A9135" s="179"/>
    </row>
    <row r="9136" spans="1:1" s="180" customFormat="1" ht="12" hidden="1" customHeight="1">
      <c r="A9136" s="179"/>
    </row>
    <row r="9137" spans="1:1" s="180" customFormat="1" ht="12" hidden="1" customHeight="1">
      <c r="A9137" s="179"/>
    </row>
    <row r="9138" spans="1:1" s="180" customFormat="1" ht="12" hidden="1" customHeight="1">
      <c r="A9138" s="179"/>
    </row>
    <row r="9139" spans="1:1" s="180" customFormat="1" ht="12" hidden="1" customHeight="1">
      <c r="A9139" s="179"/>
    </row>
    <row r="9140" spans="1:1" s="180" customFormat="1" ht="12" hidden="1" customHeight="1">
      <c r="A9140" s="179"/>
    </row>
    <row r="9141" spans="1:1" s="180" customFormat="1" ht="12" hidden="1" customHeight="1">
      <c r="A9141" s="179"/>
    </row>
    <row r="9142" spans="1:1" s="180" customFormat="1" ht="12" hidden="1" customHeight="1">
      <c r="A9142" s="179"/>
    </row>
    <row r="9143" spans="1:1" s="180" customFormat="1" ht="12" hidden="1" customHeight="1">
      <c r="A9143" s="179"/>
    </row>
    <row r="9144" spans="1:1" s="180" customFormat="1" ht="12" hidden="1" customHeight="1">
      <c r="A9144" s="179"/>
    </row>
    <row r="9145" spans="1:1" s="180" customFormat="1" ht="12" hidden="1" customHeight="1">
      <c r="A9145" s="179"/>
    </row>
    <row r="9146" spans="1:1" s="180" customFormat="1" ht="12" hidden="1" customHeight="1">
      <c r="A9146" s="179"/>
    </row>
    <row r="9147" spans="1:1" s="180" customFormat="1" ht="12" hidden="1" customHeight="1">
      <c r="A9147" s="179"/>
    </row>
    <row r="9148" spans="1:1" s="180" customFormat="1" ht="12" hidden="1" customHeight="1">
      <c r="A9148" s="179"/>
    </row>
    <row r="9149" spans="1:1" s="180" customFormat="1" ht="12" hidden="1" customHeight="1">
      <c r="A9149" s="179"/>
    </row>
    <row r="9150" spans="1:1" s="180" customFormat="1" ht="12" hidden="1" customHeight="1">
      <c r="A9150" s="179"/>
    </row>
    <row r="9151" spans="1:1" s="180" customFormat="1" ht="12" hidden="1" customHeight="1">
      <c r="A9151" s="179"/>
    </row>
    <row r="9152" spans="1:1" s="180" customFormat="1" ht="12" hidden="1" customHeight="1">
      <c r="A9152" s="179"/>
    </row>
    <row r="9153" spans="1:1" s="180" customFormat="1" ht="12" hidden="1" customHeight="1">
      <c r="A9153" s="179"/>
    </row>
    <row r="9154" spans="1:1" s="180" customFormat="1" ht="12" hidden="1" customHeight="1">
      <c r="A9154" s="179"/>
    </row>
    <row r="9155" spans="1:1" s="180" customFormat="1" ht="12" hidden="1" customHeight="1">
      <c r="A9155" s="179"/>
    </row>
    <row r="9156" spans="1:1" s="180" customFormat="1" ht="12" hidden="1" customHeight="1">
      <c r="A9156" s="179"/>
    </row>
    <row r="9157" spans="1:1" s="180" customFormat="1" ht="12" hidden="1" customHeight="1">
      <c r="A9157" s="179"/>
    </row>
    <row r="9158" spans="1:1" s="180" customFormat="1" ht="12" hidden="1" customHeight="1">
      <c r="A9158" s="179"/>
    </row>
    <row r="9159" spans="1:1" s="180" customFormat="1" ht="12" hidden="1" customHeight="1">
      <c r="A9159" s="179"/>
    </row>
    <row r="9160" spans="1:1" s="180" customFormat="1" ht="12" hidden="1" customHeight="1">
      <c r="A9160" s="179"/>
    </row>
    <row r="9161" spans="1:1" s="180" customFormat="1" ht="12" hidden="1" customHeight="1">
      <c r="A9161" s="179"/>
    </row>
    <row r="9162" spans="1:1" s="180" customFormat="1" ht="12" hidden="1" customHeight="1">
      <c r="A9162" s="179"/>
    </row>
    <row r="9163" spans="1:1" s="180" customFormat="1" ht="12" hidden="1" customHeight="1">
      <c r="A9163" s="179"/>
    </row>
    <row r="9164" spans="1:1" s="180" customFormat="1" ht="12" hidden="1" customHeight="1">
      <c r="A9164" s="179"/>
    </row>
    <row r="9165" spans="1:1" s="180" customFormat="1" ht="12" hidden="1" customHeight="1">
      <c r="A9165" s="179"/>
    </row>
    <row r="9166" spans="1:1" s="180" customFormat="1" ht="12" hidden="1" customHeight="1">
      <c r="A9166" s="179"/>
    </row>
    <row r="9167" spans="1:1" s="180" customFormat="1" ht="12" hidden="1" customHeight="1">
      <c r="A9167" s="179"/>
    </row>
    <row r="9168" spans="1:1" s="180" customFormat="1" ht="12" hidden="1" customHeight="1">
      <c r="A9168" s="179"/>
    </row>
    <row r="9169" spans="1:1" s="180" customFormat="1" ht="12" hidden="1" customHeight="1">
      <c r="A9169" s="179"/>
    </row>
    <row r="9170" spans="1:1" s="180" customFormat="1" ht="12" hidden="1" customHeight="1">
      <c r="A9170" s="179"/>
    </row>
    <row r="9171" spans="1:1" s="180" customFormat="1" ht="12" hidden="1" customHeight="1">
      <c r="A9171" s="179"/>
    </row>
    <row r="9172" spans="1:1" s="180" customFormat="1" ht="12" hidden="1" customHeight="1">
      <c r="A9172" s="179"/>
    </row>
    <row r="9173" spans="1:1" s="180" customFormat="1" ht="12" hidden="1" customHeight="1">
      <c r="A9173" s="179"/>
    </row>
    <row r="9174" spans="1:1" s="180" customFormat="1" ht="12" hidden="1" customHeight="1">
      <c r="A9174" s="179"/>
    </row>
    <row r="9175" spans="1:1" s="180" customFormat="1" ht="12" hidden="1" customHeight="1">
      <c r="A9175" s="179"/>
    </row>
    <row r="9176" spans="1:1" s="180" customFormat="1" ht="12" hidden="1" customHeight="1">
      <c r="A9176" s="179"/>
    </row>
    <row r="9177" spans="1:1" s="180" customFormat="1" ht="12" hidden="1" customHeight="1">
      <c r="A9177" s="179"/>
    </row>
    <row r="9178" spans="1:1" s="180" customFormat="1" ht="12" hidden="1" customHeight="1">
      <c r="A9178" s="179"/>
    </row>
    <row r="9179" spans="1:1" s="180" customFormat="1" ht="12" hidden="1" customHeight="1">
      <c r="A9179" s="179"/>
    </row>
    <row r="9180" spans="1:1" s="180" customFormat="1" ht="12" hidden="1" customHeight="1">
      <c r="A9180" s="179"/>
    </row>
    <row r="9181" spans="1:1" s="180" customFormat="1" ht="12" hidden="1" customHeight="1">
      <c r="A9181" s="179"/>
    </row>
    <row r="9182" spans="1:1" s="180" customFormat="1" ht="12" hidden="1" customHeight="1">
      <c r="A9182" s="179"/>
    </row>
    <row r="9183" spans="1:1" s="180" customFormat="1" ht="12" hidden="1" customHeight="1">
      <c r="A9183" s="179"/>
    </row>
    <row r="9184" spans="1:1" s="180" customFormat="1" ht="12" hidden="1" customHeight="1">
      <c r="A9184" s="179"/>
    </row>
    <row r="9185" spans="1:1" s="180" customFormat="1" ht="12" hidden="1" customHeight="1">
      <c r="A9185" s="179"/>
    </row>
    <row r="9186" spans="1:1" s="180" customFormat="1" ht="12" hidden="1" customHeight="1">
      <c r="A9186" s="179"/>
    </row>
    <row r="9187" spans="1:1" s="180" customFormat="1" ht="12" hidden="1" customHeight="1">
      <c r="A9187" s="179"/>
    </row>
    <row r="9188" spans="1:1" s="180" customFormat="1" ht="12" hidden="1" customHeight="1">
      <c r="A9188" s="179"/>
    </row>
    <row r="9189" spans="1:1" s="180" customFormat="1" ht="12" hidden="1" customHeight="1">
      <c r="A9189" s="179"/>
    </row>
    <row r="9190" spans="1:1" s="180" customFormat="1" ht="12" hidden="1" customHeight="1">
      <c r="A9190" s="179"/>
    </row>
    <row r="9191" spans="1:1" s="180" customFormat="1" ht="12" hidden="1" customHeight="1">
      <c r="A9191" s="179"/>
    </row>
    <row r="9192" spans="1:1" s="180" customFormat="1" ht="12" hidden="1" customHeight="1">
      <c r="A9192" s="179"/>
    </row>
    <row r="9193" spans="1:1" s="180" customFormat="1" ht="12" hidden="1" customHeight="1">
      <c r="A9193" s="179"/>
    </row>
    <row r="9194" spans="1:1" s="180" customFormat="1" ht="12" hidden="1" customHeight="1">
      <c r="A9194" s="179"/>
    </row>
    <row r="9195" spans="1:1" s="180" customFormat="1" ht="12" hidden="1" customHeight="1">
      <c r="A9195" s="179"/>
    </row>
    <row r="9196" spans="1:1" s="180" customFormat="1" ht="12" hidden="1" customHeight="1">
      <c r="A9196" s="179"/>
    </row>
    <row r="9197" spans="1:1" s="180" customFormat="1" ht="12" hidden="1" customHeight="1">
      <c r="A9197" s="179"/>
    </row>
    <row r="9198" spans="1:1" s="180" customFormat="1" ht="12" hidden="1" customHeight="1">
      <c r="A9198" s="179"/>
    </row>
    <row r="9199" spans="1:1" s="180" customFormat="1" ht="12" hidden="1" customHeight="1">
      <c r="A9199" s="179"/>
    </row>
    <row r="9200" spans="1:1" s="180" customFormat="1" ht="12" hidden="1" customHeight="1">
      <c r="A9200" s="179"/>
    </row>
    <row r="9201" spans="1:1" s="180" customFormat="1" ht="12" hidden="1" customHeight="1">
      <c r="A9201" s="179"/>
    </row>
    <row r="9202" spans="1:1" s="180" customFormat="1" ht="12" hidden="1" customHeight="1">
      <c r="A9202" s="179"/>
    </row>
    <row r="9203" spans="1:1" s="180" customFormat="1" ht="12" hidden="1" customHeight="1">
      <c r="A9203" s="179"/>
    </row>
    <row r="9204" spans="1:1" s="180" customFormat="1" ht="12" hidden="1" customHeight="1">
      <c r="A9204" s="179"/>
    </row>
    <row r="9205" spans="1:1" s="180" customFormat="1" ht="12" hidden="1" customHeight="1">
      <c r="A9205" s="179"/>
    </row>
    <row r="9206" spans="1:1" s="180" customFormat="1" ht="12" hidden="1" customHeight="1">
      <c r="A9206" s="179"/>
    </row>
    <row r="9207" spans="1:1" s="180" customFormat="1" ht="12" hidden="1" customHeight="1">
      <c r="A9207" s="179"/>
    </row>
    <row r="9208" spans="1:1" s="180" customFormat="1" ht="12" hidden="1" customHeight="1">
      <c r="A9208" s="179"/>
    </row>
    <row r="9209" spans="1:1" s="180" customFormat="1" ht="12" hidden="1" customHeight="1">
      <c r="A9209" s="179"/>
    </row>
    <row r="9210" spans="1:1" s="180" customFormat="1" ht="12" hidden="1" customHeight="1">
      <c r="A9210" s="179"/>
    </row>
    <row r="9211" spans="1:1" s="180" customFormat="1" ht="12" hidden="1" customHeight="1">
      <c r="A9211" s="179"/>
    </row>
    <row r="9212" spans="1:1" s="180" customFormat="1" ht="12" hidden="1" customHeight="1">
      <c r="A9212" s="179"/>
    </row>
    <row r="9213" spans="1:1" s="180" customFormat="1" ht="12" hidden="1" customHeight="1">
      <c r="A9213" s="179"/>
    </row>
    <row r="9214" spans="1:1" s="180" customFormat="1" ht="12" hidden="1" customHeight="1">
      <c r="A9214" s="179"/>
    </row>
    <row r="9215" spans="1:1" s="180" customFormat="1" ht="12" hidden="1" customHeight="1">
      <c r="A9215" s="179"/>
    </row>
    <row r="9216" spans="1:1" s="180" customFormat="1" ht="12" hidden="1" customHeight="1">
      <c r="A9216" s="179"/>
    </row>
    <row r="9217" spans="1:1" s="180" customFormat="1" ht="12" hidden="1" customHeight="1">
      <c r="A9217" s="179"/>
    </row>
    <row r="9218" spans="1:1" s="180" customFormat="1" ht="12" hidden="1" customHeight="1">
      <c r="A9218" s="179"/>
    </row>
    <row r="9219" spans="1:1" s="180" customFormat="1" ht="12" hidden="1" customHeight="1">
      <c r="A9219" s="179"/>
    </row>
    <row r="9220" spans="1:1" s="180" customFormat="1" ht="12" hidden="1" customHeight="1">
      <c r="A9220" s="179"/>
    </row>
    <row r="9221" spans="1:1" s="180" customFormat="1" ht="12" hidden="1" customHeight="1">
      <c r="A9221" s="179"/>
    </row>
    <row r="9222" spans="1:1" s="180" customFormat="1" ht="12" hidden="1" customHeight="1">
      <c r="A9222" s="179"/>
    </row>
    <row r="9223" spans="1:1" s="180" customFormat="1" ht="12" hidden="1" customHeight="1">
      <c r="A9223" s="179"/>
    </row>
    <row r="9224" spans="1:1" s="180" customFormat="1" ht="12" hidden="1" customHeight="1">
      <c r="A9224" s="179"/>
    </row>
    <row r="9225" spans="1:1" s="180" customFormat="1" ht="12" hidden="1" customHeight="1">
      <c r="A9225" s="179"/>
    </row>
    <row r="9226" spans="1:1" s="180" customFormat="1" ht="12" hidden="1" customHeight="1">
      <c r="A9226" s="179"/>
    </row>
    <row r="9227" spans="1:1" s="180" customFormat="1" ht="12" hidden="1" customHeight="1">
      <c r="A9227" s="179"/>
    </row>
    <row r="9228" spans="1:1" s="180" customFormat="1" ht="12" hidden="1" customHeight="1">
      <c r="A9228" s="179"/>
    </row>
    <row r="9229" spans="1:1" s="180" customFormat="1" ht="12" hidden="1" customHeight="1">
      <c r="A9229" s="179"/>
    </row>
    <row r="9230" spans="1:1" s="180" customFormat="1" ht="12" hidden="1" customHeight="1">
      <c r="A9230" s="179"/>
    </row>
    <row r="9231" spans="1:1" s="180" customFormat="1" ht="12" hidden="1" customHeight="1">
      <c r="A9231" s="179"/>
    </row>
    <row r="9232" spans="1:1" s="180" customFormat="1" ht="12" hidden="1" customHeight="1">
      <c r="A9232" s="179"/>
    </row>
    <row r="9233" spans="1:1" s="180" customFormat="1" ht="12" hidden="1" customHeight="1">
      <c r="A9233" s="179"/>
    </row>
    <row r="9234" spans="1:1" s="180" customFormat="1" ht="12" hidden="1" customHeight="1">
      <c r="A9234" s="179"/>
    </row>
    <row r="9235" spans="1:1" s="180" customFormat="1" ht="12" hidden="1" customHeight="1">
      <c r="A9235" s="179"/>
    </row>
    <row r="9236" spans="1:1" s="180" customFormat="1" ht="12" hidden="1" customHeight="1">
      <c r="A9236" s="179"/>
    </row>
    <row r="9237" spans="1:1" s="180" customFormat="1" ht="12" hidden="1" customHeight="1">
      <c r="A9237" s="179"/>
    </row>
    <row r="9238" spans="1:1" s="180" customFormat="1" ht="12" hidden="1" customHeight="1">
      <c r="A9238" s="179"/>
    </row>
    <row r="9239" spans="1:1" s="180" customFormat="1" ht="12" hidden="1" customHeight="1">
      <c r="A9239" s="179"/>
    </row>
    <row r="9240" spans="1:1" s="180" customFormat="1" ht="12" hidden="1" customHeight="1">
      <c r="A9240" s="179"/>
    </row>
    <row r="9241" spans="1:1" s="180" customFormat="1" ht="12" hidden="1" customHeight="1">
      <c r="A9241" s="179"/>
    </row>
    <row r="9242" spans="1:1" s="180" customFormat="1" ht="12" hidden="1" customHeight="1">
      <c r="A9242" s="179"/>
    </row>
    <row r="9243" spans="1:1" s="180" customFormat="1" ht="12" hidden="1" customHeight="1">
      <c r="A9243" s="179"/>
    </row>
    <row r="9244" spans="1:1" s="180" customFormat="1" ht="12" hidden="1" customHeight="1">
      <c r="A9244" s="179"/>
    </row>
    <row r="9245" spans="1:1" s="180" customFormat="1" ht="12" hidden="1" customHeight="1">
      <c r="A9245" s="179"/>
    </row>
    <row r="9246" spans="1:1" s="180" customFormat="1" ht="12" hidden="1" customHeight="1">
      <c r="A9246" s="179"/>
    </row>
    <row r="9247" spans="1:1" s="180" customFormat="1" ht="12" hidden="1" customHeight="1">
      <c r="A9247" s="179"/>
    </row>
    <row r="9248" spans="1:1" s="180" customFormat="1" ht="12" hidden="1" customHeight="1">
      <c r="A9248" s="179"/>
    </row>
    <row r="9249" spans="1:1" s="180" customFormat="1" ht="12" hidden="1" customHeight="1">
      <c r="A9249" s="179"/>
    </row>
    <row r="9250" spans="1:1" s="180" customFormat="1" ht="12" hidden="1" customHeight="1">
      <c r="A9250" s="179"/>
    </row>
    <row r="9251" spans="1:1" s="180" customFormat="1" ht="12" hidden="1" customHeight="1">
      <c r="A9251" s="179"/>
    </row>
    <row r="9252" spans="1:1" s="180" customFormat="1" ht="12" hidden="1" customHeight="1">
      <c r="A9252" s="179"/>
    </row>
    <row r="9253" spans="1:1" s="180" customFormat="1" ht="12" hidden="1" customHeight="1">
      <c r="A9253" s="179"/>
    </row>
    <row r="9254" spans="1:1" s="180" customFormat="1" ht="12" hidden="1" customHeight="1">
      <c r="A9254" s="179"/>
    </row>
    <row r="9255" spans="1:1" s="180" customFormat="1" ht="12" hidden="1" customHeight="1">
      <c r="A9255" s="179"/>
    </row>
    <row r="9256" spans="1:1" s="180" customFormat="1" ht="12" hidden="1" customHeight="1">
      <c r="A9256" s="179"/>
    </row>
    <row r="9257" spans="1:1" s="180" customFormat="1" ht="12" hidden="1" customHeight="1">
      <c r="A9257" s="179"/>
    </row>
    <row r="9258" spans="1:1" s="180" customFormat="1" ht="12" hidden="1" customHeight="1">
      <c r="A9258" s="179"/>
    </row>
    <row r="9259" spans="1:1" s="180" customFormat="1" ht="12" hidden="1" customHeight="1">
      <c r="A9259" s="179"/>
    </row>
    <row r="9260" spans="1:1" s="180" customFormat="1" ht="12" hidden="1" customHeight="1">
      <c r="A9260" s="179"/>
    </row>
    <row r="9261" spans="1:1" s="180" customFormat="1" ht="12" hidden="1" customHeight="1">
      <c r="A9261" s="179"/>
    </row>
    <row r="9262" spans="1:1" s="180" customFormat="1" ht="12" hidden="1" customHeight="1">
      <c r="A9262" s="179"/>
    </row>
    <row r="9263" spans="1:1" s="180" customFormat="1" ht="12" hidden="1" customHeight="1">
      <c r="A9263" s="179"/>
    </row>
    <row r="9264" spans="1:1" s="180" customFormat="1" ht="12" hidden="1" customHeight="1">
      <c r="A9264" s="179"/>
    </row>
    <row r="9265" spans="1:1" s="180" customFormat="1" ht="12" hidden="1" customHeight="1">
      <c r="A9265" s="179"/>
    </row>
    <row r="9266" spans="1:1" s="180" customFormat="1" ht="12" hidden="1" customHeight="1">
      <c r="A9266" s="179"/>
    </row>
    <row r="9267" spans="1:1" s="180" customFormat="1" ht="12" hidden="1" customHeight="1">
      <c r="A9267" s="179"/>
    </row>
    <row r="9268" spans="1:1" s="180" customFormat="1" ht="12" hidden="1" customHeight="1">
      <c r="A9268" s="179"/>
    </row>
    <row r="9269" spans="1:1" s="180" customFormat="1" ht="12" hidden="1" customHeight="1">
      <c r="A9269" s="179"/>
    </row>
    <row r="9270" spans="1:1" s="180" customFormat="1" ht="12" hidden="1" customHeight="1">
      <c r="A9270" s="179"/>
    </row>
    <row r="9271" spans="1:1" s="180" customFormat="1" ht="12" hidden="1" customHeight="1">
      <c r="A9271" s="179"/>
    </row>
    <row r="9272" spans="1:1" s="180" customFormat="1" ht="12" hidden="1" customHeight="1">
      <c r="A9272" s="179"/>
    </row>
    <row r="9273" spans="1:1" s="180" customFormat="1" ht="12" hidden="1" customHeight="1">
      <c r="A9273" s="179"/>
    </row>
    <row r="9274" spans="1:1" s="180" customFormat="1" ht="12" hidden="1" customHeight="1">
      <c r="A9274" s="179"/>
    </row>
    <row r="9275" spans="1:1" s="180" customFormat="1" ht="12" hidden="1" customHeight="1">
      <c r="A9275" s="179"/>
    </row>
    <row r="9276" spans="1:1" s="180" customFormat="1" ht="12" hidden="1" customHeight="1">
      <c r="A9276" s="179"/>
    </row>
    <row r="9277" spans="1:1" s="180" customFormat="1" ht="12" hidden="1" customHeight="1">
      <c r="A9277" s="179"/>
    </row>
    <row r="9278" spans="1:1" s="180" customFormat="1" ht="12" hidden="1" customHeight="1">
      <c r="A9278" s="179"/>
    </row>
    <row r="9279" spans="1:1" s="180" customFormat="1" ht="12" hidden="1" customHeight="1">
      <c r="A9279" s="179"/>
    </row>
    <row r="9280" spans="1:1" s="180" customFormat="1" ht="12" hidden="1" customHeight="1">
      <c r="A9280" s="179"/>
    </row>
    <row r="9281" spans="1:1" s="180" customFormat="1" ht="12" hidden="1" customHeight="1">
      <c r="A9281" s="179"/>
    </row>
    <row r="9282" spans="1:1" s="180" customFormat="1" ht="12" hidden="1" customHeight="1">
      <c r="A9282" s="179"/>
    </row>
    <row r="9283" spans="1:1" s="180" customFormat="1" ht="12" hidden="1" customHeight="1">
      <c r="A9283" s="179"/>
    </row>
    <row r="9284" spans="1:1" s="180" customFormat="1" ht="12" hidden="1" customHeight="1">
      <c r="A9284" s="179"/>
    </row>
    <row r="9285" spans="1:1" s="180" customFormat="1" ht="12" hidden="1" customHeight="1">
      <c r="A9285" s="179"/>
    </row>
    <row r="9286" spans="1:1" s="180" customFormat="1" ht="12" hidden="1" customHeight="1">
      <c r="A9286" s="179"/>
    </row>
    <row r="9287" spans="1:1" s="180" customFormat="1" ht="12" hidden="1" customHeight="1">
      <c r="A9287" s="179"/>
    </row>
    <row r="9288" spans="1:1" s="180" customFormat="1" ht="12" hidden="1" customHeight="1">
      <c r="A9288" s="179"/>
    </row>
    <row r="9289" spans="1:1" s="180" customFormat="1" ht="12" hidden="1" customHeight="1">
      <c r="A9289" s="179"/>
    </row>
    <row r="9290" spans="1:1" s="180" customFormat="1" ht="12" hidden="1" customHeight="1">
      <c r="A9290" s="179"/>
    </row>
    <row r="9291" spans="1:1" s="180" customFormat="1" ht="12" hidden="1" customHeight="1">
      <c r="A9291" s="179"/>
    </row>
    <row r="9292" spans="1:1" s="180" customFormat="1" ht="12" hidden="1" customHeight="1">
      <c r="A9292" s="179"/>
    </row>
    <row r="9293" spans="1:1" s="180" customFormat="1" ht="12" hidden="1" customHeight="1">
      <c r="A9293" s="179"/>
    </row>
    <row r="9294" spans="1:1" s="180" customFormat="1" ht="12" hidden="1" customHeight="1">
      <c r="A9294" s="179"/>
    </row>
    <row r="9295" spans="1:1" s="180" customFormat="1" ht="12" hidden="1" customHeight="1">
      <c r="A9295" s="179"/>
    </row>
    <row r="9296" spans="1:1" s="180" customFormat="1" ht="12" hidden="1" customHeight="1">
      <c r="A9296" s="179"/>
    </row>
    <row r="9297" spans="1:1" s="180" customFormat="1" ht="12" hidden="1" customHeight="1">
      <c r="A9297" s="179"/>
    </row>
    <row r="9298" spans="1:1" s="180" customFormat="1" ht="12" hidden="1" customHeight="1">
      <c r="A9298" s="179"/>
    </row>
    <row r="9299" spans="1:1" s="180" customFormat="1" ht="12" hidden="1" customHeight="1">
      <c r="A9299" s="179"/>
    </row>
    <row r="9300" spans="1:1" s="180" customFormat="1" ht="12" hidden="1" customHeight="1">
      <c r="A9300" s="179"/>
    </row>
    <row r="9301" spans="1:1" s="180" customFormat="1" ht="12" hidden="1" customHeight="1">
      <c r="A9301" s="179"/>
    </row>
    <row r="9302" spans="1:1" s="180" customFormat="1" ht="12" hidden="1" customHeight="1">
      <c r="A9302" s="179"/>
    </row>
    <row r="9303" spans="1:1" s="180" customFormat="1" ht="12" hidden="1" customHeight="1">
      <c r="A9303" s="179"/>
    </row>
    <row r="9304" spans="1:1" s="180" customFormat="1" ht="12" hidden="1" customHeight="1">
      <c r="A9304" s="179"/>
    </row>
    <row r="9305" spans="1:1" s="180" customFormat="1" ht="12" hidden="1" customHeight="1">
      <c r="A9305" s="179"/>
    </row>
    <row r="9306" spans="1:1" s="180" customFormat="1" ht="12" hidden="1" customHeight="1">
      <c r="A9306" s="179"/>
    </row>
    <row r="9307" spans="1:1" s="180" customFormat="1" ht="12" hidden="1" customHeight="1">
      <c r="A9307" s="179"/>
    </row>
    <row r="9308" spans="1:1" s="180" customFormat="1" ht="12" hidden="1" customHeight="1">
      <c r="A9308" s="179"/>
    </row>
    <row r="9309" spans="1:1" s="180" customFormat="1" ht="12" hidden="1" customHeight="1">
      <c r="A9309" s="179"/>
    </row>
    <row r="9310" spans="1:1" s="180" customFormat="1" ht="12" hidden="1" customHeight="1">
      <c r="A9310" s="179"/>
    </row>
    <row r="9311" spans="1:1" s="180" customFormat="1" ht="12" hidden="1" customHeight="1">
      <c r="A9311" s="179"/>
    </row>
    <row r="9312" spans="1:1" s="180" customFormat="1" ht="12" hidden="1" customHeight="1">
      <c r="A9312" s="179"/>
    </row>
    <row r="9313" spans="1:1" s="180" customFormat="1" ht="12" hidden="1" customHeight="1">
      <c r="A9313" s="179"/>
    </row>
    <row r="9314" spans="1:1" s="180" customFormat="1" ht="12" hidden="1" customHeight="1">
      <c r="A9314" s="179"/>
    </row>
    <row r="9315" spans="1:1" s="180" customFormat="1" ht="12" hidden="1" customHeight="1">
      <c r="A9315" s="179"/>
    </row>
    <row r="9316" spans="1:1" s="180" customFormat="1" ht="12" hidden="1" customHeight="1">
      <c r="A9316" s="179"/>
    </row>
    <row r="9317" spans="1:1" s="180" customFormat="1" ht="12" hidden="1" customHeight="1">
      <c r="A9317" s="179"/>
    </row>
    <row r="9318" spans="1:1" s="180" customFormat="1" ht="12" hidden="1" customHeight="1">
      <c r="A9318" s="179"/>
    </row>
    <row r="9319" spans="1:1" s="180" customFormat="1" ht="12" hidden="1" customHeight="1">
      <c r="A9319" s="179"/>
    </row>
    <row r="9320" spans="1:1" s="180" customFormat="1" ht="12" hidden="1" customHeight="1">
      <c r="A9320" s="179"/>
    </row>
    <row r="9321" spans="1:1" s="180" customFormat="1" ht="12" hidden="1" customHeight="1">
      <c r="A9321" s="179"/>
    </row>
    <row r="9322" spans="1:1" s="180" customFormat="1" ht="12" hidden="1" customHeight="1">
      <c r="A9322" s="179"/>
    </row>
    <row r="9323" spans="1:1" s="180" customFormat="1" ht="12" hidden="1" customHeight="1">
      <c r="A9323" s="179"/>
    </row>
    <row r="9324" spans="1:1" s="180" customFormat="1" ht="12" hidden="1" customHeight="1">
      <c r="A9324" s="179"/>
    </row>
    <row r="9325" spans="1:1" s="180" customFormat="1" ht="12" hidden="1" customHeight="1">
      <c r="A9325" s="179"/>
    </row>
    <row r="9326" spans="1:1" s="180" customFormat="1" ht="12" hidden="1" customHeight="1">
      <c r="A9326" s="179"/>
    </row>
    <row r="9327" spans="1:1" s="180" customFormat="1" ht="12" hidden="1" customHeight="1">
      <c r="A9327" s="179"/>
    </row>
    <row r="9328" spans="1:1" s="180" customFormat="1" ht="12" hidden="1" customHeight="1">
      <c r="A9328" s="179"/>
    </row>
    <row r="9329" spans="1:1" s="180" customFormat="1" ht="12" hidden="1" customHeight="1">
      <c r="A9329" s="179"/>
    </row>
    <row r="9330" spans="1:1" s="180" customFormat="1" ht="12" hidden="1" customHeight="1">
      <c r="A9330" s="179"/>
    </row>
    <row r="9331" spans="1:1" s="180" customFormat="1" ht="12" hidden="1" customHeight="1">
      <c r="A9331" s="179"/>
    </row>
    <row r="9332" spans="1:1" s="180" customFormat="1" ht="12" hidden="1" customHeight="1">
      <c r="A9332" s="179"/>
    </row>
    <row r="9333" spans="1:1" s="180" customFormat="1" ht="12" hidden="1" customHeight="1">
      <c r="A9333" s="179"/>
    </row>
    <row r="9334" spans="1:1" s="180" customFormat="1" ht="12" hidden="1" customHeight="1">
      <c r="A9334" s="179"/>
    </row>
    <row r="9335" spans="1:1" s="180" customFormat="1" ht="12" hidden="1" customHeight="1">
      <c r="A9335" s="179"/>
    </row>
    <row r="9336" spans="1:1" s="180" customFormat="1" ht="12" hidden="1" customHeight="1">
      <c r="A9336" s="179"/>
    </row>
    <row r="9337" spans="1:1" s="180" customFormat="1" ht="12" hidden="1" customHeight="1">
      <c r="A9337" s="179"/>
    </row>
    <row r="9338" spans="1:1" s="180" customFormat="1" ht="12" hidden="1" customHeight="1">
      <c r="A9338" s="179"/>
    </row>
    <row r="9339" spans="1:1" s="180" customFormat="1" ht="12" hidden="1" customHeight="1">
      <c r="A9339" s="179"/>
    </row>
    <row r="9340" spans="1:1" s="180" customFormat="1" ht="12" hidden="1" customHeight="1">
      <c r="A9340" s="179"/>
    </row>
    <row r="9341" spans="1:1" s="180" customFormat="1" ht="12" hidden="1" customHeight="1">
      <c r="A9341" s="179"/>
    </row>
    <row r="9342" spans="1:1" s="180" customFormat="1" ht="12" hidden="1" customHeight="1">
      <c r="A9342" s="179"/>
    </row>
    <row r="9343" spans="1:1" s="180" customFormat="1" ht="12" hidden="1" customHeight="1">
      <c r="A9343" s="179"/>
    </row>
    <row r="9344" spans="1:1" s="180" customFormat="1" ht="12" hidden="1" customHeight="1">
      <c r="A9344" s="179"/>
    </row>
    <row r="9345" spans="1:1" s="180" customFormat="1" ht="12" hidden="1" customHeight="1">
      <c r="A9345" s="179"/>
    </row>
    <row r="9346" spans="1:1" s="180" customFormat="1" ht="12" hidden="1" customHeight="1">
      <c r="A9346" s="179"/>
    </row>
    <row r="9347" spans="1:1" s="180" customFormat="1" ht="12" hidden="1" customHeight="1">
      <c r="A9347" s="179"/>
    </row>
    <row r="9348" spans="1:1" s="180" customFormat="1" ht="12" hidden="1" customHeight="1">
      <c r="A9348" s="179"/>
    </row>
    <row r="9349" spans="1:1" s="180" customFormat="1" ht="12" hidden="1" customHeight="1">
      <c r="A9349" s="179"/>
    </row>
    <row r="9350" spans="1:1" s="180" customFormat="1" ht="12" hidden="1" customHeight="1">
      <c r="A9350" s="179"/>
    </row>
    <row r="9351" spans="1:1" s="180" customFormat="1" ht="12" hidden="1" customHeight="1">
      <c r="A9351" s="179"/>
    </row>
    <row r="9352" spans="1:1" s="180" customFormat="1" ht="12" hidden="1" customHeight="1">
      <c r="A9352" s="179"/>
    </row>
    <row r="9353" spans="1:1" s="180" customFormat="1" ht="12" hidden="1" customHeight="1">
      <c r="A9353" s="179"/>
    </row>
    <row r="9354" spans="1:1" s="180" customFormat="1" ht="12" hidden="1" customHeight="1">
      <c r="A9354" s="179"/>
    </row>
    <row r="9355" spans="1:1" s="180" customFormat="1" ht="12" hidden="1" customHeight="1">
      <c r="A9355" s="179"/>
    </row>
    <row r="9356" spans="1:1" s="180" customFormat="1" ht="12" hidden="1" customHeight="1">
      <c r="A9356" s="179"/>
    </row>
    <row r="9357" spans="1:1" s="180" customFormat="1" ht="12" hidden="1" customHeight="1">
      <c r="A9357" s="179"/>
    </row>
    <row r="9358" spans="1:1" s="180" customFormat="1" ht="12" hidden="1" customHeight="1">
      <c r="A9358" s="179"/>
    </row>
    <row r="9359" spans="1:1" s="180" customFormat="1" ht="12" hidden="1" customHeight="1">
      <c r="A9359" s="179"/>
    </row>
    <row r="9360" spans="1:1" s="180" customFormat="1" ht="12" hidden="1" customHeight="1">
      <c r="A9360" s="179"/>
    </row>
    <row r="9361" spans="1:1" s="180" customFormat="1" ht="12" hidden="1" customHeight="1">
      <c r="A9361" s="179"/>
    </row>
    <row r="9362" spans="1:1" s="180" customFormat="1" ht="12" hidden="1" customHeight="1">
      <c r="A9362" s="179"/>
    </row>
    <row r="9363" spans="1:1" s="180" customFormat="1" ht="12" hidden="1" customHeight="1">
      <c r="A9363" s="179"/>
    </row>
    <row r="9364" spans="1:1" s="180" customFormat="1" ht="12" hidden="1" customHeight="1">
      <c r="A9364" s="179"/>
    </row>
    <row r="9365" spans="1:1" s="180" customFormat="1" ht="12" hidden="1" customHeight="1">
      <c r="A9365" s="179"/>
    </row>
    <row r="9366" spans="1:1" s="180" customFormat="1" ht="12" hidden="1" customHeight="1">
      <c r="A9366" s="179"/>
    </row>
    <row r="9367" spans="1:1" s="180" customFormat="1" ht="12" hidden="1" customHeight="1">
      <c r="A9367" s="179"/>
    </row>
    <row r="9368" spans="1:1" s="180" customFormat="1" ht="12" hidden="1" customHeight="1">
      <c r="A9368" s="179"/>
    </row>
    <row r="9369" spans="1:1" s="180" customFormat="1" ht="12" hidden="1" customHeight="1">
      <c r="A9369" s="179"/>
    </row>
    <row r="9370" spans="1:1" s="180" customFormat="1" ht="12" hidden="1" customHeight="1">
      <c r="A9370" s="179"/>
    </row>
    <row r="9371" spans="1:1" s="180" customFormat="1" ht="12" hidden="1" customHeight="1">
      <c r="A9371" s="179"/>
    </row>
    <row r="9372" spans="1:1" s="180" customFormat="1" ht="12" hidden="1" customHeight="1">
      <c r="A9372" s="179"/>
    </row>
    <row r="9373" spans="1:1" s="180" customFormat="1" ht="12" hidden="1" customHeight="1">
      <c r="A9373" s="179"/>
    </row>
    <row r="9374" spans="1:1" s="180" customFormat="1" ht="12" hidden="1" customHeight="1">
      <c r="A9374" s="179"/>
    </row>
    <row r="9375" spans="1:1" s="180" customFormat="1" ht="12" hidden="1" customHeight="1">
      <c r="A9375" s="179"/>
    </row>
    <row r="9376" spans="1:1" s="180" customFormat="1" ht="12" hidden="1" customHeight="1">
      <c r="A9376" s="179"/>
    </row>
    <row r="9377" spans="1:1" s="180" customFormat="1" ht="12" hidden="1" customHeight="1">
      <c r="A9377" s="179"/>
    </row>
    <row r="9378" spans="1:1" s="180" customFormat="1" ht="12" hidden="1" customHeight="1">
      <c r="A9378" s="179"/>
    </row>
    <row r="9379" spans="1:1" s="180" customFormat="1" ht="12" hidden="1" customHeight="1">
      <c r="A9379" s="179"/>
    </row>
    <row r="9380" spans="1:1" s="180" customFormat="1" ht="12" hidden="1" customHeight="1">
      <c r="A9380" s="179"/>
    </row>
    <row r="9381" spans="1:1" s="180" customFormat="1" ht="12" hidden="1" customHeight="1">
      <c r="A9381" s="179"/>
    </row>
    <row r="9382" spans="1:1" s="180" customFormat="1" ht="12" hidden="1" customHeight="1">
      <c r="A9382" s="179"/>
    </row>
    <row r="9383" spans="1:1" s="180" customFormat="1" ht="12" hidden="1" customHeight="1">
      <c r="A9383" s="179"/>
    </row>
    <row r="9384" spans="1:1" s="180" customFormat="1" ht="12" hidden="1" customHeight="1">
      <c r="A9384" s="179"/>
    </row>
    <row r="9385" spans="1:1" s="180" customFormat="1" ht="12" hidden="1" customHeight="1">
      <c r="A9385" s="179"/>
    </row>
    <row r="9386" spans="1:1" s="180" customFormat="1" ht="12" hidden="1" customHeight="1">
      <c r="A9386" s="179"/>
    </row>
    <row r="9387" spans="1:1" s="180" customFormat="1" ht="12" hidden="1" customHeight="1">
      <c r="A9387" s="179"/>
    </row>
    <row r="9388" spans="1:1" s="180" customFormat="1" ht="12" hidden="1" customHeight="1">
      <c r="A9388" s="179"/>
    </row>
    <row r="9389" spans="1:1" s="180" customFormat="1" ht="12" hidden="1" customHeight="1">
      <c r="A9389" s="179"/>
    </row>
    <row r="9390" spans="1:1" s="180" customFormat="1" ht="12" hidden="1" customHeight="1">
      <c r="A9390" s="179"/>
    </row>
    <row r="9391" spans="1:1" s="180" customFormat="1" ht="12" hidden="1" customHeight="1">
      <c r="A9391" s="179"/>
    </row>
    <row r="9392" spans="1:1" s="180" customFormat="1" ht="12" hidden="1" customHeight="1">
      <c r="A9392" s="179"/>
    </row>
    <row r="9393" spans="1:1" s="180" customFormat="1" ht="12" hidden="1" customHeight="1">
      <c r="A9393" s="179"/>
    </row>
    <row r="9394" spans="1:1" s="180" customFormat="1" ht="12" hidden="1" customHeight="1">
      <c r="A9394" s="179"/>
    </row>
    <row r="9395" spans="1:1" s="180" customFormat="1" ht="12" hidden="1" customHeight="1">
      <c r="A9395" s="179"/>
    </row>
    <row r="9396" spans="1:1" s="180" customFormat="1" ht="12" hidden="1" customHeight="1">
      <c r="A9396" s="179"/>
    </row>
    <row r="9397" spans="1:1" s="180" customFormat="1" ht="12" hidden="1" customHeight="1">
      <c r="A9397" s="179"/>
    </row>
    <row r="9398" spans="1:1" s="180" customFormat="1" ht="12" hidden="1" customHeight="1">
      <c r="A9398" s="179"/>
    </row>
    <row r="9399" spans="1:1" s="180" customFormat="1" ht="12" hidden="1" customHeight="1">
      <c r="A9399" s="179"/>
    </row>
    <row r="9400" spans="1:1" s="180" customFormat="1" ht="12" hidden="1" customHeight="1">
      <c r="A9400" s="179"/>
    </row>
    <row r="9401" spans="1:1" s="180" customFormat="1" ht="12" hidden="1" customHeight="1">
      <c r="A9401" s="179"/>
    </row>
    <row r="9402" spans="1:1" s="180" customFormat="1" ht="12" hidden="1" customHeight="1">
      <c r="A9402" s="179"/>
    </row>
    <row r="9403" spans="1:1" s="180" customFormat="1" ht="12" hidden="1" customHeight="1">
      <c r="A9403" s="179"/>
    </row>
    <row r="9404" spans="1:1" s="180" customFormat="1" ht="12" hidden="1" customHeight="1">
      <c r="A9404" s="179"/>
    </row>
    <row r="9405" spans="1:1" s="180" customFormat="1" ht="12" hidden="1" customHeight="1">
      <c r="A9405" s="179"/>
    </row>
    <row r="9406" spans="1:1" s="180" customFormat="1" ht="12" hidden="1" customHeight="1">
      <c r="A9406" s="179"/>
    </row>
    <row r="9407" spans="1:1" s="180" customFormat="1" ht="12" hidden="1" customHeight="1">
      <c r="A9407" s="179"/>
    </row>
    <row r="9408" spans="1:1" s="180" customFormat="1" ht="12" hidden="1" customHeight="1">
      <c r="A9408" s="179"/>
    </row>
    <row r="9409" spans="1:1" s="180" customFormat="1" ht="12" hidden="1" customHeight="1">
      <c r="A9409" s="179"/>
    </row>
    <row r="9410" spans="1:1" s="180" customFormat="1" ht="12" hidden="1" customHeight="1">
      <c r="A9410" s="179"/>
    </row>
    <row r="9411" spans="1:1" s="180" customFormat="1" ht="12" hidden="1" customHeight="1">
      <c r="A9411" s="179"/>
    </row>
    <row r="9412" spans="1:1" s="180" customFormat="1" ht="12" hidden="1" customHeight="1">
      <c r="A9412" s="179"/>
    </row>
    <row r="9413" spans="1:1" s="180" customFormat="1" ht="12" hidden="1" customHeight="1">
      <c r="A9413" s="179"/>
    </row>
    <row r="9414" spans="1:1" s="180" customFormat="1" ht="12" hidden="1" customHeight="1">
      <c r="A9414" s="179"/>
    </row>
    <row r="9415" spans="1:1" s="180" customFormat="1" ht="12" hidden="1" customHeight="1">
      <c r="A9415" s="179"/>
    </row>
    <row r="9416" spans="1:1" s="180" customFormat="1" ht="12" hidden="1" customHeight="1">
      <c r="A9416" s="179"/>
    </row>
    <row r="9417" spans="1:1" s="180" customFormat="1" ht="12" hidden="1" customHeight="1">
      <c r="A9417" s="179"/>
    </row>
    <row r="9418" spans="1:1" s="180" customFormat="1" ht="12" hidden="1" customHeight="1">
      <c r="A9418" s="179"/>
    </row>
    <row r="9419" spans="1:1" s="180" customFormat="1" ht="12" hidden="1" customHeight="1">
      <c r="A9419" s="179"/>
    </row>
    <row r="9420" spans="1:1" s="180" customFormat="1" ht="12" hidden="1" customHeight="1">
      <c r="A9420" s="179"/>
    </row>
    <row r="9421" spans="1:1" s="180" customFormat="1" ht="12" hidden="1" customHeight="1">
      <c r="A9421" s="179"/>
    </row>
    <row r="9422" spans="1:1" s="180" customFormat="1" ht="12" hidden="1" customHeight="1">
      <c r="A9422" s="179"/>
    </row>
    <row r="9423" spans="1:1" s="180" customFormat="1" ht="12" hidden="1" customHeight="1">
      <c r="A9423" s="179"/>
    </row>
    <row r="9424" spans="1:1" s="180" customFormat="1" ht="12" hidden="1" customHeight="1">
      <c r="A9424" s="179"/>
    </row>
    <row r="9425" spans="1:1" s="180" customFormat="1" ht="12" hidden="1" customHeight="1">
      <c r="A9425" s="179"/>
    </row>
    <row r="9426" spans="1:1" s="180" customFormat="1" ht="12" hidden="1" customHeight="1">
      <c r="A9426" s="179"/>
    </row>
    <row r="9427" spans="1:1" s="180" customFormat="1" ht="12" hidden="1" customHeight="1">
      <c r="A9427" s="179"/>
    </row>
    <row r="9428" spans="1:1" s="180" customFormat="1" ht="12" hidden="1" customHeight="1">
      <c r="A9428" s="179"/>
    </row>
    <row r="9429" spans="1:1" s="180" customFormat="1" ht="12" hidden="1" customHeight="1">
      <c r="A9429" s="179"/>
    </row>
    <row r="9430" spans="1:1" s="180" customFormat="1" ht="12" hidden="1" customHeight="1">
      <c r="A9430" s="179"/>
    </row>
    <row r="9431" spans="1:1" s="180" customFormat="1" ht="12" hidden="1" customHeight="1">
      <c r="A9431" s="179"/>
    </row>
    <row r="9432" spans="1:1" s="180" customFormat="1" ht="12" hidden="1" customHeight="1">
      <c r="A9432" s="179"/>
    </row>
    <row r="9433" spans="1:1" s="180" customFormat="1" ht="12" hidden="1" customHeight="1">
      <c r="A9433" s="179"/>
    </row>
    <row r="9434" spans="1:1" s="180" customFormat="1" ht="12" hidden="1" customHeight="1">
      <c r="A9434" s="179"/>
    </row>
    <row r="9435" spans="1:1" s="180" customFormat="1" ht="12" hidden="1" customHeight="1">
      <c r="A9435" s="179"/>
    </row>
    <row r="9436" spans="1:1" s="180" customFormat="1" ht="12" hidden="1" customHeight="1">
      <c r="A9436" s="179"/>
    </row>
    <row r="9437" spans="1:1" s="180" customFormat="1" ht="12" hidden="1" customHeight="1">
      <c r="A9437" s="179"/>
    </row>
    <row r="9438" spans="1:1" s="180" customFormat="1" ht="12" hidden="1" customHeight="1">
      <c r="A9438" s="179"/>
    </row>
    <row r="9439" spans="1:1" s="180" customFormat="1" ht="12" hidden="1" customHeight="1">
      <c r="A9439" s="179"/>
    </row>
    <row r="9440" spans="1:1" s="180" customFormat="1" ht="12" hidden="1" customHeight="1">
      <c r="A9440" s="179"/>
    </row>
    <row r="9441" spans="1:1" s="180" customFormat="1" ht="12" hidden="1" customHeight="1">
      <c r="A9441" s="179"/>
    </row>
    <row r="9442" spans="1:1" s="180" customFormat="1" ht="12" hidden="1" customHeight="1">
      <c r="A9442" s="179"/>
    </row>
    <row r="9443" spans="1:1" s="180" customFormat="1" ht="12" hidden="1" customHeight="1">
      <c r="A9443" s="179"/>
    </row>
    <row r="9444" spans="1:1" s="180" customFormat="1" ht="12" hidden="1" customHeight="1">
      <c r="A9444" s="179"/>
    </row>
    <row r="9445" spans="1:1" s="180" customFormat="1" ht="12" hidden="1" customHeight="1">
      <c r="A9445" s="179"/>
    </row>
    <row r="9446" spans="1:1" s="180" customFormat="1" ht="12" hidden="1" customHeight="1">
      <c r="A9446" s="179"/>
    </row>
    <row r="9447" spans="1:1" s="180" customFormat="1" ht="12" hidden="1" customHeight="1">
      <c r="A9447" s="179"/>
    </row>
    <row r="9448" spans="1:1" s="180" customFormat="1" ht="12" hidden="1" customHeight="1">
      <c r="A9448" s="179"/>
    </row>
    <row r="9449" spans="1:1" s="180" customFormat="1" ht="12" hidden="1" customHeight="1">
      <c r="A9449" s="179"/>
    </row>
    <row r="9450" spans="1:1" s="180" customFormat="1" ht="12" hidden="1" customHeight="1">
      <c r="A9450" s="179"/>
    </row>
    <row r="9451" spans="1:1" s="180" customFormat="1" ht="12" hidden="1" customHeight="1">
      <c r="A9451" s="179"/>
    </row>
    <row r="9452" spans="1:1" s="180" customFormat="1" ht="12" hidden="1" customHeight="1">
      <c r="A9452" s="179"/>
    </row>
    <row r="9453" spans="1:1" s="180" customFormat="1" ht="12" hidden="1" customHeight="1">
      <c r="A9453" s="179"/>
    </row>
    <row r="9454" spans="1:1" s="180" customFormat="1" ht="12" hidden="1" customHeight="1">
      <c r="A9454" s="179"/>
    </row>
    <row r="9455" spans="1:1" s="180" customFormat="1" ht="12" hidden="1" customHeight="1">
      <c r="A9455" s="179"/>
    </row>
    <row r="9456" spans="1:1" s="180" customFormat="1" ht="12" hidden="1" customHeight="1">
      <c r="A9456" s="179"/>
    </row>
    <row r="9457" spans="1:1" s="180" customFormat="1" ht="12" hidden="1" customHeight="1">
      <c r="A9457" s="179"/>
    </row>
    <row r="9458" spans="1:1" s="180" customFormat="1" ht="12" hidden="1" customHeight="1">
      <c r="A9458" s="179"/>
    </row>
    <row r="9459" spans="1:1" s="180" customFormat="1" ht="12" hidden="1" customHeight="1">
      <c r="A9459" s="179"/>
    </row>
    <row r="9460" spans="1:1" s="180" customFormat="1" ht="12" hidden="1" customHeight="1">
      <c r="A9460" s="179"/>
    </row>
    <row r="9461" spans="1:1" s="180" customFormat="1" ht="12" hidden="1" customHeight="1">
      <c r="A9461" s="179"/>
    </row>
    <row r="9462" spans="1:1" s="180" customFormat="1" ht="12" hidden="1" customHeight="1">
      <c r="A9462" s="179"/>
    </row>
    <row r="9463" spans="1:1" s="180" customFormat="1" ht="12" hidden="1" customHeight="1">
      <c r="A9463" s="179"/>
    </row>
    <row r="9464" spans="1:1" s="180" customFormat="1" ht="12" hidden="1" customHeight="1">
      <c r="A9464" s="179"/>
    </row>
    <row r="9465" spans="1:1" s="180" customFormat="1" ht="12" hidden="1" customHeight="1">
      <c r="A9465" s="179"/>
    </row>
    <row r="9466" spans="1:1" s="180" customFormat="1" ht="12" hidden="1" customHeight="1">
      <c r="A9466" s="179"/>
    </row>
    <row r="9467" spans="1:1" s="180" customFormat="1" ht="12" hidden="1" customHeight="1">
      <c r="A9467" s="179"/>
    </row>
    <row r="9468" spans="1:1" s="180" customFormat="1" ht="12" hidden="1" customHeight="1">
      <c r="A9468" s="179"/>
    </row>
    <row r="9469" spans="1:1" s="180" customFormat="1" ht="12" hidden="1" customHeight="1">
      <c r="A9469" s="179"/>
    </row>
    <row r="9470" spans="1:1" s="180" customFormat="1" ht="12" hidden="1" customHeight="1">
      <c r="A9470" s="179"/>
    </row>
    <row r="9471" spans="1:1" s="180" customFormat="1" ht="12" hidden="1" customHeight="1">
      <c r="A9471" s="179"/>
    </row>
    <row r="9472" spans="1:1" s="180" customFormat="1" ht="12" hidden="1" customHeight="1">
      <c r="A9472" s="179"/>
    </row>
    <row r="9473" spans="1:1" s="180" customFormat="1" ht="12" hidden="1" customHeight="1">
      <c r="A9473" s="179"/>
    </row>
    <row r="9474" spans="1:1" s="180" customFormat="1" ht="12" hidden="1" customHeight="1">
      <c r="A9474" s="179"/>
    </row>
    <row r="9475" spans="1:1" s="180" customFormat="1" ht="12" hidden="1" customHeight="1">
      <c r="A9475" s="179"/>
    </row>
    <row r="9476" spans="1:1" s="180" customFormat="1" ht="12" hidden="1" customHeight="1">
      <c r="A9476" s="179"/>
    </row>
    <row r="9477" spans="1:1" s="180" customFormat="1" ht="12" hidden="1" customHeight="1">
      <c r="A9477" s="179"/>
    </row>
    <row r="9478" spans="1:1" s="180" customFormat="1" ht="12" hidden="1" customHeight="1">
      <c r="A9478" s="179"/>
    </row>
    <row r="9479" spans="1:1" s="180" customFormat="1" ht="12" hidden="1" customHeight="1">
      <c r="A9479" s="179"/>
    </row>
    <row r="9480" spans="1:1" s="180" customFormat="1" ht="12" hidden="1" customHeight="1">
      <c r="A9480" s="179"/>
    </row>
    <row r="9481" spans="1:1" s="180" customFormat="1" ht="12" hidden="1" customHeight="1">
      <c r="A9481" s="179"/>
    </row>
    <row r="9482" spans="1:1" s="180" customFormat="1" ht="12" hidden="1" customHeight="1">
      <c r="A9482" s="179"/>
    </row>
    <row r="9483" spans="1:1" s="180" customFormat="1" ht="12" hidden="1" customHeight="1">
      <c r="A9483" s="179"/>
    </row>
    <row r="9484" spans="1:1" s="180" customFormat="1" ht="12" hidden="1" customHeight="1">
      <c r="A9484" s="179"/>
    </row>
    <row r="9485" spans="1:1" s="180" customFormat="1" ht="12" hidden="1" customHeight="1">
      <c r="A9485" s="179"/>
    </row>
    <row r="9486" spans="1:1" s="180" customFormat="1" ht="12" hidden="1" customHeight="1">
      <c r="A9486" s="179"/>
    </row>
    <row r="9487" spans="1:1" s="180" customFormat="1" ht="12" hidden="1" customHeight="1">
      <c r="A9487" s="179"/>
    </row>
    <row r="9488" spans="1:1" s="180" customFormat="1" ht="12" hidden="1" customHeight="1">
      <c r="A9488" s="179"/>
    </row>
    <row r="9489" spans="1:1" s="180" customFormat="1" ht="12" hidden="1" customHeight="1">
      <c r="A9489" s="179"/>
    </row>
    <row r="9490" spans="1:1" s="180" customFormat="1" ht="12" hidden="1" customHeight="1">
      <c r="A9490" s="179"/>
    </row>
    <row r="9491" spans="1:1" s="180" customFormat="1" ht="12" hidden="1" customHeight="1">
      <c r="A9491" s="179"/>
    </row>
    <row r="9492" spans="1:1" s="180" customFormat="1" ht="12" hidden="1" customHeight="1">
      <c r="A9492" s="179"/>
    </row>
    <row r="9493" spans="1:1" s="180" customFormat="1" ht="12" hidden="1" customHeight="1">
      <c r="A9493" s="179"/>
    </row>
    <row r="9494" spans="1:1" s="180" customFormat="1" ht="12" hidden="1" customHeight="1">
      <c r="A9494" s="179"/>
    </row>
    <row r="9495" spans="1:1" s="180" customFormat="1" ht="12" hidden="1" customHeight="1">
      <c r="A9495" s="179"/>
    </row>
    <row r="9496" spans="1:1" s="180" customFormat="1" ht="12" hidden="1" customHeight="1">
      <c r="A9496" s="179"/>
    </row>
    <row r="9497" spans="1:1" s="180" customFormat="1" ht="12" hidden="1" customHeight="1">
      <c r="A9497" s="179"/>
    </row>
    <row r="9498" spans="1:1" s="180" customFormat="1" ht="12" hidden="1" customHeight="1">
      <c r="A9498" s="179"/>
    </row>
    <row r="9499" spans="1:1" s="180" customFormat="1" ht="12" hidden="1" customHeight="1">
      <c r="A9499" s="179"/>
    </row>
    <row r="9500" spans="1:1" s="180" customFormat="1" ht="12" hidden="1" customHeight="1">
      <c r="A9500" s="179"/>
    </row>
    <row r="9501" spans="1:1" s="180" customFormat="1" ht="12" hidden="1" customHeight="1">
      <c r="A9501" s="179"/>
    </row>
    <row r="9502" spans="1:1" s="180" customFormat="1" ht="12" hidden="1" customHeight="1">
      <c r="A9502" s="179"/>
    </row>
    <row r="9503" spans="1:1" s="180" customFormat="1" ht="12" hidden="1" customHeight="1">
      <c r="A9503" s="179"/>
    </row>
    <row r="9504" spans="1:1" s="180" customFormat="1" ht="12" hidden="1" customHeight="1">
      <c r="A9504" s="179"/>
    </row>
    <row r="9505" spans="1:1" s="180" customFormat="1" ht="12" hidden="1" customHeight="1">
      <c r="A9505" s="179"/>
    </row>
    <row r="9506" spans="1:1" s="180" customFormat="1" ht="12" hidden="1" customHeight="1">
      <c r="A9506" s="179"/>
    </row>
    <row r="9507" spans="1:1" s="180" customFormat="1" ht="12" hidden="1" customHeight="1">
      <c r="A9507" s="179"/>
    </row>
    <row r="9508" spans="1:1" s="180" customFormat="1" ht="12" hidden="1" customHeight="1">
      <c r="A9508" s="179"/>
    </row>
    <row r="9509" spans="1:1" s="180" customFormat="1" ht="12" hidden="1" customHeight="1">
      <c r="A9509" s="179"/>
    </row>
    <row r="9510" spans="1:1" s="180" customFormat="1" ht="12" hidden="1" customHeight="1">
      <c r="A9510" s="179"/>
    </row>
    <row r="9511" spans="1:1" s="180" customFormat="1" ht="12" hidden="1" customHeight="1">
      <c r="A9511" s="179"/>
    </row>
    <row r="9512" spans="1:1" s="180" customFormat="1" ht="12" hidden="1" customHeight="1">
      <c r="A9512" s="179"/>
    </row>
    <row r="9513" spans="1:1" s="180" customFormat="1" ht="12" hidden="1" customHeight="1">
      <c r="A9513" s="179"/>
    </row>
    <row r="9514" spans="1:1" s="180" customFormat="1" ht="12" hidden="1" customHeight="1">
      <c r="A9514" s="179"/>
    </row>
    <row r="9515" spans="1:1" s="180" customFormat="1" ht="12" hidden="1" customHeight="1">
      <c r="A9515" s="179"/>
    </row>
    <row r="9516" spans="1:1" s="180" customFormat="1" ht="12" hidden="1" customHeight="1">
      <c r="A9516" s="179"/>
    </row>
    <row r="9517" spans="1:1" s="180" customFormat="1" ht="12" hidden="1" customHeight="1">
      <c r="A9517" s="179"/>
    </row>
    <row r="9518" spans="1:1" s="180" customFormat="1" ht="12" hidden="1" customHeight="1">
      <c r="A9518" s="179"/>
    </row>
    <row r="9519" spans="1:1" s="180" customFormat="1" ht="12" hidden="1" customHeight="1">
      <c r="A9519" s="179"/>
    </row>
    <row r="9520" spans="1:1" s="180" customFormat="1" ht="12" hidden="1" customHeight="1">
      <c r="A9520" s="179"/>
    </row>
    <row r="9521" spans="1:1" s="180" customFormat="1" ht="12" hidden="1" customHeight="1">
      <c r="A9521" s="179"/>
    </row>
    <row r="9522" spans="1:1" s="180" customFormat="1" ht="12" hidden="1" customHeight="1">
      <c r="A9522" s="179"/>
    </row>
    <row r="9523" spans="1:1" s="180" customFormat="1" ht="12" hidden="1" customHeight="1">
      <c r="A9523" s="179"/>
    </row>
    <row r="9524" spans="1:1" s="180" customFormat="1" ht="12" hidden="1" customHeight="1">
      <c r="A9524" s="179"/>
    </row>
    <row r="9525" spans="1:1" s="180" customFormat="1" ht="12" hidden="1" customHeight="1">
      <c r="A9525" s="179"/>
    </row>
    <row r="9526" spans="1:1" s="180" customFormat="1" ht="12" hidden="1" customHeight="1">
      <c r="A9526" s="179"/>
    </row>
    <row r="9527" spans="1:1" s="180" customFormat="1" ht="12" hidden="1" customHeight="1">
      <c r="A9527" s="179"/>
    </row>
    <row r="9528" spans="1:1" s="180" customFormat="1" ht="12" hidden="1" customHeight="1">
      <c r="A9528" s="179"/>
    </row>
    <row r="9529" spans="1:1" s="180" customFormat="1" ht="12" hidden="1" customHeight="1">
      <c r="A9529" s="179"/>
    </row>
    <row r="9530" spans="1:1" s="180" customFormat="1" ht="12" hidden="1" customHeight="1">
      <c r="A9530" s="179"/>
    </row>
    <row r="9531" spans="1:1" s="180" customFormat="1" ht="12" hidden="1" customHeight="1">
      <c r="A9531" s="179"/>
    </row>
    <row r="9532" spans="1:1" s="180" customFormat="1" ht="12" hidden="1" customHeight="1">
      <c r="A9532" s="179"/>
    </row>
    <row r="9533" spans="1:1" s="180" customFormat="1" ht="12" hidden="1" customHeight="1">
      <c r="A9533" s="179"/>
    </row>
    <row r="9534" spans="1:1" s="180" customFormat="1" ht="12" hidden="1" customHeight="1">
      <c r="A9534" s="179"/>
    </row>
    <row r="9535" spans="1:1" s="180" customFormat="1" ht="12" hidden="1" customHeight="1">
      <c r="A9535" s="179"/>
    </row>
    <row r="9536" spans="1:1" s="180" customFormat="1" ht="12" hidden="1" customHeight="1">
      <c r="A9536" s="179"/>
    </row>
    <row r="9537" spans="1:1" s="180" customFormat="1" ht="12" hidden="1" customHeight="1">
      <c r="A9537" s="179"/>
    </row>
    <row r="9538" spans="1:1" s="180" customFormat="1" ht="12" hidden="1" customHeight="1">
      <c r="A9538" s="179"/>
    </row>
    <row r="9539" spans="1:1" s="180" customFormat="1" ht="12" hidden="1" customHeight="1">
      <c r="A9539" s="179"/>
    </row>
    <row r="9540" spans="1:1" s="180" customFormat="1" ht="12" hidden="1" customHeight="1">
      <c r="A9540" s="179"/>
    </row>
    <row r="9541" spans="1:1" s="180" customFormat="1" ht="12" hidden="1" customHeight="1">
      <c r="A9541" s="179"/>
    </row>
    <row r="9542" spans="1:1" s="180" customFormat="1" ht="12" hidden="1" customHeight="1">
      <c r="A9542" s="179"/>
    </row>
    <row r="9543" spans="1:1" s="180" customFormat="1" ht="12" hidden="1" customHeight="1">
      <c r="A9543" s="179"/>
    </row>
    <row r="9544" spans="1:1" s="180" customFormat="1" ht="12" hidden="1" customHeight="1">
      <c r="A9544" s="179"/>
    </row>
    <row r="9545" spans="1:1" s="180" customFormat="1" ht="12" hidden="1" customHeight="1">
      <c r="A9545" s="179"/>
    </row>
    <row r="9546" spans="1:1" s="180" customFormat="1" ht="12" hidden="1" customHeight="1">
      <c r="A9546" s="179"/>
    </row>
    <row r="9547" spans="1:1" s="180" customFormat="1" ht="12" hidden="1" customHeight="1">
      <c r="A9547" s="179"/>
    </row>
    <row r="9548" spans="1:1" s="180" customFormat="1" ht="12" hidden="1" customHeight="1">
      <c r="A9548" s="179"/>
    </row>
    <row r="9549" spans="1:1" s="180" customFormat="1" ht="12" hidden="1" customHeight="1">
      <c r="A9549" s="179"/>
    </row>
    <row r="9550" spans="1:1" s="180" customFormat="1" ht="12" hidden="1" customHeight="1">
      <c r="A9550" s="179"/>
    </row>
    <row r="9551" spans="1:1" s="180" customFormat="1" ht="12" hidden="1" customHeight="1">
      <c r="A9551" s="179"/>
    </row>
    <row r="9552" spans="1:1" s="180" customFormat="1" ht="12" hidden="1" customHeight="1">
      <c r="A9552" s="179"/>
    </row>
    <row r="9553" spans="1:1" s="180" customFormat="1" ht="12" hidden="1" customHeight="1">
      <c r="A9553" s="179"/>
    </row>
    <row r="9554" spans="1:1" s="180" customFormat="1" ht="12" hidden="1" customHeight="1">
      <c r="A9554" s="179"/>
    </row>
    <row r="9555" spans="1:1" s="180" customFormat="1" ht="12" hidden="1" customHeight="1">
      <c r="A9555" s="179"/>
    </row>
    <row r="9556" spans="1:1" s="180" customFormat="1" ht="12" hidden="1" customHeight="1">
      <c r="A9556" s="179"/>
    </row>
    <row r="9557" spans="1:1" s="180" customFormat="1" ht="12" hidden="1" customHeight="1">
      <c r="A9557" s="179"/>
    </row>
    <row r="9558" spans="1:1" s="180" customFormat="1" ht="12" hidden="1" customHeight="1">
      <c r="A9558" s="179"/>
    </row>
    <row r="9559" spans="1:1" s="180" customFormat="1" ht="12" hidden="1" customHeight="1">
      <c r="A9559" s="179"/>
    </row>
    <row r="9560" spans="1:1" s="180" customFormat="1" ht="12" hidden="1" customHeight="1">
      <c r="A9560" s="179"/>
    </row>
    <row r="9561" spans="1:1" s="180" customFormat="1" ht="12" hidden="1" customHeight="1">
      <c r="A9561" s="179"/>
    </row>
    <row r="9562" spans="1:1" s="180" customFormat="1" ht="12" hidden="1" customHeight="1">
      <c r="A9562" s="179"/>
    </row>
    <row r="9563" spans="1:1" s="180" customFormat="1" ht="12" hidden="1" customHeight="1">
      <c r="A9563" s="179"/>
    </row>
    <row r="9564" spans="1:1" s="180" customFormat="1" ht="12" hidden="1" customHeight="1">
      <c r="A9564" s="179"/>
    </row>
    <row r="9565" spans="1:1" s="180" customFormat="1" ht="12" hidden="1" customHeight="1">
      <c r="A9565" s="179"/>
    </row>
    <row r="9566" spans="1:1" s="180" customFormat="1" ht="12" hidden="1" customHeight="1">
      <c r="A9566" s="179"/>
    </row>
    <row r="9567" spans="1:1" s="180" customFormat="1" ht="12" hidden="1" customHeight="1">
      <c r="A9567" s="179"/>
    </row>
    <row r="9568" spans="1:1" s="180" customFormat="1" ht="12" hidden="1" customHeight="1">
      <c r="A9568" s="179"/>
    </row>
    <row r="9569" spans="1:1" s="180" customFormat="1" ht="12" hidden="1" customHeight="1">
      <c r="A9569" s="179"/>
    </row>
    <row r="9570" spans="1:1" s="180" customFormat="1" ht="12" hidden="1" customHeight="1">
      <c r="A9570" s="179"/>
    </row>
    <row r="9571" spans="1:1" s="180" customFormat="1" ht="12" hidden="1" customHeight="1">
      <c r="A9571" s="179"/>
    </row>
    <row r="9572" spans="1:1" s="180" customFormat="1" ht="12" hidden="1" customHeight="1">
      <c r="A9572" s="179"/>
    </row>
    <row r="9573" spans="1:1" s="180" customFormat="1" ht="12" hidden="1" customHeight="1">
      <c r="A9573" s="179"/>
    </row>
    <row r="9574" spans="1:1" s="180" customFormat="1" ht="12" hidden="1" customHeight="1">
      <c r="A9574" s="179"/>
    </row>
    <row r="9575" spans="1:1" s="180" customFormat="1" ht="12" hidden="1" customHeight="1">
      <c r="A9575" s="179"/>
    </row>
    <row r="9576" spans="1:1" s="180" customFormat="1" ht="12" hidden="1" customHeight="1">
      <c r="A9576" s="179"/>
    </row>
    <row r="9577" spans="1:1" s="180" customFormat="1" ht="12" hidden="1" customHeight="1">
      <c r="A9577" s="179"/>
    </row>
    <row r="9578" spans="1:1" s="180" customFormat="1" ht="12" hidden="1" customHeight="1">
      <c r="A9578" s="179"/>
    </row>
    <row r="9579" spans="1:1" s="180" customFormat="1" ht="12" hidden="1" customHeight="1">
      <c r="A9579" s="179"/>
    </row>
    <row r="9580" spans="1:1" s="180" customFormat="1" ht="12" hidden="1" customHeight="1">
      <c r="A9580" s="179"/>
    </row>
    <row r="9581" spans="1:1" s="180" customFormat="1" ht="12" hidden="1" customHeight="1">
      <c r="A9581" s="179"/>
    </row>
    <row r="9582" spans="1:1" s="180" customFormat="1" ht="12" hidden="1" customHeight="1">
      <c r="A9582" s="179"/>
    </row>
    <row r="9583" spans="1:1" s="180" customFormat="1" ht="12" hidden="1" customHeight="1">
      <c r="A9583" s="179"/>
    </row>
    <row r="9584" spans="1:1" s="180" customFormat="1" ht="12" hidden="1" customHeight="1">
      <c r="A9584" s="179"/>
    </row>
    <row r="9585" spans="1:1" s="180" customFormat="1" ht="12" hidden="1" customHeight="1">
      <c r="A9585" s="179"/>
    </row>
    <row r="9586" spans="1:1" s="180" customFormat="1" ht="12" hidden="1" customHeight="1">
      <c r="A9586" s="179"/>
    </row>
    <row r="9587" spans="1:1" s="180" customFormat="1" ht="12" hidden="1" customHeight="1">
      <c r="A9587" s="179"/>
    </row>
    <row r="9588" spans="1:1" s="180" customFormat="1" ht="12" hidden="1" customHeight="1">
      <c r="A9588" s="179"/>
    </row>
    <row r="9589" spans="1:1" s="180" customFormat="1" ht="12" hidden="1" customHeight="1">
      <c r="A9589" s="179"/>
    </row>
    <row r="9590" spans="1:1" s="180" customFormat="1" ht="12" hidden="1" customHeight="1">
      <c r="A9590" s="179"/>
    </row>
    <row r="9591" spans="1:1" s="180" customFormat="1" ht="12" hidden="1" customHeight="1">
      <c r="A9591" s="179"/>
    </row>
    <row r="9592" spans="1:1" s="180" customFormat="1" ht="12" hidden="1" customHeight="1">
      <c r="A9592" s="179"/>
    </row>
    <row r="9593" spans="1:1" s="180" customFormat="1" ht="12" hidden="1" customHeight="1">
      <c r="A9593" s="179"/>
    </row>
    <row r="9594" spans="1:1" s="180" customFormat="1" ht="12" hidden="1" customHeight="1">
      <c r="A9594" s="179"/>
    </row>
    <row r="9595" spans="1:1" s="180" customFormat="1" ht="12" hidden="1" customHeight="1">
      <c r="A9595" s="179"/>
    </row>
    <row r="9596" spans="1:1" s="180" customFormat="1" ht="12" hidden="1" customHeight="1">
      <c r="A9596" s="179"/>
    </row>
    <row r="9597" spans="1:1" s="180" customFormat="1" ht="12" hidden="1" customHeight="1">
      <c r="A9597" s="179"/>
    </row>
    <row r="9598" spans="1:1" s="180" customFormat="1" ht="12" hidden="1" customHeight="1">
      <c r="A9598" s="179"/>
    </row>
    <row r="9599" spans="1:1" s="180" customFormat="1" ht="12" hidden="1" customHeight="1">
      <c r="A9599" s="179"/>
    </row>
    <row r="9600" spans="1:1" s="180" customFormat="1" ht="12" hidden="1" customHeight="1">
      <c r="A9600" s="179"/>
    </row>
    <row r="9601" spans="1:1" s="180" customFormat="1" ht="12" hidden="1" customHeight="1">
      <c r="A9601" s="179"/>
    </row>
    <row r="9602" spans="1:1" s="180" customFormat="1" ht="12" hidden="1" customHeight="1">
      <c r="A9602" s="179"/>
    </row>
    <row r="9603" spans="1:1" s="180" customFormat="1" ht="12" hidden="1" customHeight="1">
      <c r="A9603" s="179"/>
    </row>
    <row r="9604" spans="1:1" s="180" customFormat="1" ht="12" hidden="1" customHeight="1">
      <c r="A9604" s="179"/>
    </row>
    <row r="9605" spans="1:1" s="180" customFormat="1" ht="12" hidden="1" customHeight="1">
      <c r="A9605" s="179"/>
    </row>
    <row r="9606" spans="1:1" s="180" customFormat="1" ht="12" hidden="1" customHeight="1">
      <c r="A9606" s="179"/>
    </row>
    <row r="9607" spans="1:1" s="180" customFormat="1" ht="12" hidden="1" customHeight="1">
      <c r="A9607" s="179"/>
    </row>
    <row r="9608" spans="1:1" s="180" customFormat="1" ht="12" hidden="1" customHeight="1">
      <c r="A9608" s="179"/>
    </row>
    <row r="9609" spans="1:1" s="180" customFormat="1" ht="12" hidden="1" customHeight="1">
      <c r="A9609" s="179"/>
    </row>
    <row r="9610" spans="1:1" s="180" customFormat="1" ht="12" hidden="1" customHeight="1">
      <c r="A9610" s="179"/>
    </row>
    <row r="9611" spans="1:1" s="180" customFormat="1" ht="12" hidden="1" customHeight="1">
      <c r="A9611" s="179"/>
    </row>
    <row r="9612" spans="1:1" s="180" customFormat="1" ht="12" hidden="1" customHeight="1">
      <c r="A9612" s="179"/>
    </row>
    <row r="9613" spans="1:1" s="180" customFormat="1" ht="12" hidden="1" customHeight="1">
      <c r="A9613" s="179"/>
    </row>
    <row r="9614" spans="1:1" s="180" customFormat="1" ht="12" hidden="1" customHeight="1">
      <c r="A9614" s="179"/>
    </row>
    <row r="9615" spans="1:1" s="180" customFormat="1" ht="12" hidden="1" customHeight="1">
      <c r="A9615" s="179"/>
    </row>
    <row r="9616" spans="1:1" s="180" customFormat="1" ht="12" hidden="1" customHeight="1">
      <c r="A9616" s="179"/>
    </row>
    <row r="9617" spans="1:1" s="180" customFormat="1" ht="12" hidden="1" customHeight="1">
      <c r="A9617" s="179"/>
    </row>
    <row r="9618" spans="1:1" s="180" customFormat="1" ht="12" hidden="1" customHeight="1">
      <c r="A9618" s="179"/>
    </row>
    <row r="9619" spans="1:1" s="180" customFormat="1" ht="12" hidden="1" customHeight="1">
      <c r="A9619" s="179"/>
    </row>
    <row r="9620" spans="1:1" s="180" customFormat="1" ht="12" hidden="1" customHeight="1">
      <c r="A9620" s="179"/>
    </row>
    <row r="9621" spans="1:1" s="180" customFormat="1" ht="12" hidden="1" customHeight="1">
      <c r="A9621" s="179"/>
    </row>
    <row r="9622" spans="1:1" s="180" customFormat="1" ht="12" hidden="1" customHeight="1">
      <c r="A9622" s="179"/>
    </row>
    <row r="9623" spans="1:1" s="180" customFormat="1" ht="12" hidden="1" customHeight="1">
      <c r="A9623" s="179"/>
    </row>
    <row r="9624" spans="1:1" s="180" customFormat="1" ht="12" hidden="1" customHeight="1">
      <c r="A9624" s="179"/>
    </row>
    <row r="9625" spans="1:1" s="180" customFormat="1" ht="12" hidden="1" customHeight="1">
      <c r="A9625" s="179"/>
    </row>
    <row r="9626" spans="1:1" s="180" customFormat="1" ht="12" hidden="1" customHeight="1">
      <c r="A9626" s="179"/>
    </row>
    <row r="9627" spans="1:1" s="180" customFormat="1" ht="12" hidden="1" customHeight="1">
      <c r="A9627" s="179"/>
    </row>
    <row r="9628" spans="1:1" s="180" customFormat="1" ht="12" hidden="1" customHeight="1">
      <c r="A9628" s="179"/>
    </row>
    <row r="9629" spans="1:1" s="180" customFormat="1" ht="12" hidden="1" customHeight="1">
      <c r="A9629" s="179"/>
    </row>
    <row r="9630" spans="1:1" s="180" customFormat="1" ht="12" hidden="1" customHeight="1">
      <c r="A9630" s="179"/>
    </row>
    <row r="9631" spans="1:1" s="180" customFormat="1" ht="12" hidden="1" customHeight="1">
      <c r="A9631" s="179"/>
    </row>
    <row r="9632" spans="1:1" s="180" customFormat="1" ht="12" hidden="1" customHeight="1">
      <c r="A9632" s="179"/>
    </row>
    <row r="9633" spans="1:1" s="180" customFormat="1" ht="12" hidden="1" customHeight="1">
      <c r="A9633" s="179"/>
    </row>
    <row r="9634" spans="1:1" s="180" customFormat="1" ht="12" hidden="1" customHeight="1">
      <c r="A9634" s="179"/>
    </row>
    <row r="9635" spans="1:1" s="180" customFormat="1" ht="12" hidden="1" customHeight="1">
      <c r="A9635" s="179"/>
    </row>
    <row r="9636" spans="1:1" s="180" customFormat="1" ht="12" hidden="1" customHeight="1">
      <c r="A9636" s="179"/>
    </row>
    <row r="9637" spans="1:1" s="180" customFormat="1" ht="12" hidden="1" customHeight="1">
      <c r="A9637" s="179"/>
    </row>
    <row r="9638" spans="1:1" s="180" customFormat="1" ht="12" hidden="1" customHeight="1">
      <c r="A9638" s="179"/>
    </row>
    <row r="9639" spans="1:1" s="180" customFormat="1" ht="12" hidden="1" customHeight="1">
      <c r="A9639" s="179"/>
    </row>
    <row r="9640" spans="1:1" s="180" customFormat="1" ht="12" hidden="1" customHeight="1">
      <c r="A9640" s="179"/>
    </row>
    <row r="9641" spans="1:1" s="180" customFormat="1" ht="12" hidden="1" customHeight="1">
      <c r="A9641" s="179"/>
    </row>
    <row r="9642" spans="1:1" s="180" customFormat="1" ht="12" hidden="1" customHeight="1">
      <c r="A9642" s="179"/>
    </row>
    <row r="9643" spans="1:1" s="180" customFormat="1" ht="12" hidden="1" customHeight="1">
      <c r="A9643" s="179"/>
    </row>
    <row r="9644" spans="1:1" s="180" customFormat="1" ht="12" hidden="1" customHeight="1">
      <c r="A9644" s="179"/>
    </row>
    <row r="9645" spans="1:1" s="180" customFormat="1" ht="12" hidden="1" customHeight="1">
      <c r="A9645" s="179"/>
    </row>
    <row r="9646" spans="1:1" s="180" customFormat="1" ht="12" hidden="1" customHeight="1">
      <c r="A9646" s="179"/>
    </row>
    <row r="9647" spans="1:1" s="180" customFormat="1" ht="12" hidden="1" customHeight="1">
      <c r="A9647" s="179"/>
    </row>
    <row r="9648" spans="1:1" s="180" customFormat="1" ht="12" hidden="1" customHeight="1">
      <c r="A9648" s="179"/>
    </row>
    <row r="9649" spans="1:1" s="180" customFormat="1" ht="12" hidden="1" customHeight="1">
      <c r="A9649" s="179"/>
    </row>
    <row r="9650" spans="1:1" s="180" customFormat="1" ht="12" hidden="1" customHeight="1">
      <c r="A9650" s="179"/>
    </row>
    <row r="9651" spans="1:1" s="180" customFormat="1" ht="12" hidden="1" customHeight="1">
      <c r="A9651" s="179"/>
    </row>
    <row r="9652" spans="1:1" s="180" customFormat="1" ht="12" hidden="1" customHeight="1">
      <c r="A9652" s="179"/>
    </row>
    <row r="9653" spans="1:1" s="180" customFormat="1" ht="12" hidden="1" customHeight="1">
      <c r="A9653" s="179"/>
    </row>
    <row r="9654" spans="1:1" s="180" customFormat="1" ht="12" hidden="1" customHeight="1">
      <c r="A9654" s="179"/>
    </row>
    <row r="9655" spans="1:1" s="180" customFormat="1" ht="12" hidden="1" customHeight="1">
      <c r="A9655" s="179"/>
    </row>
    <row r="9656" spans="1:1" s="180" customFormat="1" ht="12" hidden="1" customHeight="1">
      <c r="A9656" s="179"/>
    </row>
    <row r="9657" spans="1:1" s="180" customFormat="1" ht="12" hidden="1" customHeight="1">
      <c r="A9657" s="179"/>
    </row>
    <row r="9658" spans="1:1" s="180" customFormat="1" ht="12" hidden="1" customHeight="1">
      <c r="A9658" s="179"/>
    </row>
    <row r="9659" spans="1:1" s="180" customFormat="1" ht="12" hidden="1" customHeight="1">
      <c r="A9659" s="179"/>
    </row>
    <row r="9660" spans="1:1" s="180" customFormat="1" ht="12" hidden="1" customHeight="1">
      <c r="A9660" s="179"/>
    </row>
    <row r="9661" spans="1:1" s="180" customFormat="1" ht="12" hidden="1" customHeight="1">
      <c r="A9661" s="179"/>
    </row>
    <row r="9662" spans="1:1" s="180" customFormat="1" ht="12" hidden="1" customHeight="1">
      <c r="A9662" s="179"/>
    </row>
    <row r="9663" spans="1:1" s="180" customFormat="1" ht="12" hidden="1" customHeight="1">
      <c r="A9663" s="179"/>
    </row>
    <row r="9664" spans="1:1" s="180" customFormat="1" ht="12" hidden="1" customHeight="1">
      <c r="A9664" s="179"/>
    </row>
    <row r="9665" spans="1:1" s="180" customFormat="1" ht="12" hidden="1" customHeight="1">
      <c r="A9665" s="179"/>
    </row>
    <row r="9666" spans="1:1" s="180" customFormat="1" ht="12" hidden="1" customHeight="1">
      <c r="A9666" s="179"/>
    </row>
    <row r="9667" spans="1:1" s="180" customFormat="1" ht="12" hidden="1" customHeight="1">
      <c r="A9667" s="179"/>
    </row>
    <row r="9668" spans="1:1" s="180" customFormat="1" ht="12" hidden="1" customHeight="1">
      <c r="A9668" s="179"/>
    </row>
    <row r="9669" spans="1:1" s="180" customFormat="1" ht="12" hidden="1" customHeight="1">
      <c r="A9669" s="179"/>
    </row>
    <row r="9670" spans="1:1" s="180" customFormat="1" ht="12" hidden="1" customHeight="1">
      <c r="A9670" s="179"/>
    </row>
    <row r="9671" spans="1:1" s="180" customFormat="1" ht="12" hidden="1" customHeight="1">
      <c r="A9671" s="179"/>
    </row>
    <row r="9672" spans="1:1" s="180" customFormat="1" ht="12" hidden="1" customHeight="1">
      <c r="A9672" s="179"/>
    </row>
    <row r="9673" spans="1:1" s="180" customFormat="1" ht="12" hidden="1" customHeight="1">
      <c r="A9673" s="179"/>
    </row>
    <row r="9674" spans="1:1" s="180" customFormat="1" ht="12" hidden="1" customHeight="1">
      <c r="A9674" s="179"/>
    </row>
    <row r="9675" spans="1:1" s="180" customFormat="1" ht="12" hidden="1" customHeight="1">
      <c r="A9675" s="179"/>
    </row>
    <row r="9676" spans="1:1" s="180" customFormat="1" ht="12" hidden="1" customHeight="1">
      <c r="A9676" s="179"/>
    </row>
    <row r="9677" spans="1:1" s="180" customFormat="1" ht="12" hidden="1" customHeight="1">
      <c r="A9677" s="179"/>
    </row>
    <row r="9678" spans="1:1" s="180" customFormat="1" ht="12" hidden="1" customHeight="1">
      <c r="A9678" s="179"/>
    </row>
    <row r="9679" spans="1:1" s="180" customFormat="1" ht="12" hidden="1" customHeight="1">
      <c r="A9679" s="179"/>
    </row>
    <row r="9680" spans="1:1" s="180" customFormat="1" ht="12" hidden="1" customHeight="1">
      <c r="A9680" s="179"/>
    </row>
    <row r="9681" spans="1:1" s="180" customFormat="1" ht="12" hidden="1" customHeight="1">
      <c r="A9681" s="179"/>
    </row>
    <row r="9682" spans="1:1" s="180" customFormat="1" ht="12" hidden="1" customHeight="1">
      <c r="A9682" s="179"/>
    </row>
    <row r="9683" spans="1:1" s="180" customFormat="1" ht="12" hidden="1" customHeight="1">
      <c r="A9683" s="179"/>
    </row>
    <row r="9684" spans="1:1" s="180" customFormat="1" ht="12" hidden="1" customHeight="1">
      <c r="A9684" s="179"/>
    </row>
    <row r="9685" spans="1:1" s="180" customFormat="1" ht="12" hidden="1" customHeight="1">
      <c r="A9685" s="179"/>
    </row>
    <row r="9686" spans="1:1" s="180" customFormat="1" ht="12" hidden="1" customHeight="1">
      <c r="A9686" s="179"/>
    </row>
    <row r="9687" spans="1:1" s="180" customFormat="1" ht="12" hidden="1" customHeight="1">
      <c r="A9687" s="179"/>
    </row>
    <row r="9688" spans="1:1" s="180" customFormat="1" ht="12" hidden="1" customHeight="1">
      <c r="A9688" s="179"/>
    </row>
    <row r="9689" spans="1:1" s="180" customFormat="1" ht="12" hidden="1" customHeight="1">
      <c r="A9689" s="179"/>
    </row>
    <row r="9690" spans="1:1" s="180" customFormat="1" ht="12" hidden="1" customHeight="1">
      <c r="A9690" s="179"/>
    </row>
    <row r="9691" spans="1:1" s="180" customFormat="1" ht="12" hidden="1" customHeight="1">
      <c r="A9691" s="179"/>
    </row>
    <row r="9692" spans="1:1" s="180" customFormat="1" ht="12" hidden="1" customHeight="1">
      <c r="A9692" s="179"/>
    </row>
    <row r="9693" spans="1:1" s="180" customFormat="1" ht="12" hidden="1" customHeight="1">
      <c r="A9693" s="179"/>
    </row>
    <row r="9694" spans="1:1" s="180" customFormat="1" ht="12" hidden="1" customHeight="1">
      <c r="A9694" s="179"/>
    </row>
    <row r="9695" spans="1:1" s="180" customFormat="1" ht="12" hidden="1" customHeight="1">
      <c r="A9695" s="179"/>
    </row>
    <row r="9696" spans="1:1" s="180" customFormat="1" ht="12" hidden="1" customHeight="1">
      <c r="A9696" s="179"/>
    </row>
    <row r="9697" spans="1:1" s="180" customFormat="1" ht="12" hidden="1" customHeight="1">
      <c r="A9697" s="179"/>
    </row>
    <row r="9698" spans="1:1" s="180" customFormat="1" ht="12" hidden="1" customHeight="1">
      <c r="A9698" s="179"/>
    </row>
    <row r="9699" spans="1:1" s="180" customFormat="1" ht="12" hidden="1" customHeight="1">
      <c r="A9699" s="179"/>
    </row>
    <row r="9700" spans="1:1" s="180" customFormat="1" ht="12" hidden="1" customHeight="1">
      <c r="A9700" s="179"/>
    </row>
    <row r="9701" spans="1:1" s="180" customFormat="1" ht="12" hidden="1" customHeight="1">
      <c r="A9701" s="179"/>
    </row>
    <row r="9702" spans="1:1" s="180" customFormat="1" ht="12" hidden="1" customHeight="1">
      <c r="A9702" s="179"/>
    </row>
    <row r="9703" spans="1:1" s="180" customFormat="1" ht="12" hidden="1" customHeight="1">
      <c r="A9703" s="179"/>
    </row>
    <row r="9704" spans="1:1" s="180" customFormat="1" ht="12" hidden="1" customHeight="1">
      <c r="A9704" s="179"/>
    </row>
    <row r="9705" spans="1:1" s="180" customFormat="1" ht="12" hidden="1" customHeight="1">
      <c r="A9705" s="179"/>
    </row>
    <row r="9706" spans="1:1" s="180" customFormat="1" ht="12" hidden="1" customHeight="1">
      <c r="A9706" s="179"/>
    </row>
    <row r="9707" spans="1:1" s="180" customFormat="1" ht="12" hidden="1" customHeight="1">
      <c r="A9707" s="179"/>
    </row>
    <row r="9708" spans="1:1" s="180" customFormat="1" ht="12" hidden="1" customHeight="1">
      <c r="A9708" s="179"/>
    </row>
    <row r="9709" spans="1:1" s="180" customFormat="1" ht="12" hidden="1" customHeight="1">
      <c r="A9709" s="179"/>
    </row>
    <row r="9710" spans="1:1" s="180" customFormat="1" ht="12" hidden="1" customHeight="1">
      <c r="A9710" s="179"/>
    </row>
    <row r="9711" spans="1:1" s="180" customFormat="1" ht="12" hidden="1" customHeight="1">
      <c r="A9711" s="179"/>
    </row>
    <row r="9712" spans="1:1" s="180" customFormat="1" ht="12" hidden="1" customHeight="1">
      <c r="A9712" s="179"/>
    </row>
    <row r="9713" spans="1:1" s="180" customFormat="1" ht="12" hidden="1" customHeight="1">
      <c r="A9713" s="179"/>
    </row>
    <row r="9714" spans="1:1" s="180" customFormat="1" ht="12" hidden="1" customHeight="1">
      <c r="A9714" s="179"/>
    </row>
    <row r="9715" spans="1:1" s="180" customFormat="1" ht="12" hidden="1" customHeight="1">
      <c r="A9715" s="179"/>
    </row>
    <row r="9716" spans="1:1" s="180" customFormat="1" ht="12" hidden="1" customHeight="1">
      <c r="A9716" s="179"/>
    </row>
    <row r="9717" spans="1:1" s="180" customFormat="1" ht="12" hidden="1" customHeight="1">
      <c r="A9717" s="179"/>
    </row>
    <row r="9718" spans="1:1" s="180" customFormat="1" ht="12" hidden="1" customHeight="1">
      <c r="A9718" s="179"/>
    </row>
    <row r="9719" spans="1:1" s="180" customFormat="1" ht="12" hidden="1" customHeight="1">
      <c r="A9719" s="179"/>
    </row>
    <row r="9720" spans="1:1" s="180" customFormat="1" ht="12" hidden="1" customHeight="1">
      <c r="A9720" s="179"/>
    </row>
    <row r="9721" spans="1:1" s="180" customFormat="1" ht="12" hidden="1" customHeight="1">
      <c r="A9721" s="179"/>
    </row>
    <row r="9722" spans="1:1" s="180" customFormat="1" ht="12" hidden="1" customHeight="1">
      <c r="A9722" s="179"/>
    </row>
    <row r="9723" spans="1:1" s="180" customFormat="1" ht="12" hidden="1" customHeight="1">
      <c r="A9723" s="179"/>
    </row>
    <row r="9724" spans="1:1" s="180" customFormat="1" ht="12" hidden="1" customHeight="1">
      <c r="A9724" s="179"/>
    </row>
    <row r="9725" spans="1:1" s="180" customFormat="1" ht="12" hidden="1" customHeight="1">
      <c r="A9725" s="179"/>
    </row>
    <row r="9726" spans="1:1" s="180" customFormat="1" ht="12" hidden="1" customHeight="1">
      <c r="A9726" s="179"/>
    </row>
    <row r="9727" spans="1:1" s="180" customFormat="1" ht="12" hidden="1" customHeight="1">
      <c r="A9727" s="179"/>
    </row>
    <row r="9728" spans="1:1" s="180" customFormat="1" ht="12" hidden="1" customHeight="1">
      <c r="A9728" s="179"/>
    </row>
    <row r="9729" spans="1:1" s="180" customFormat="1" ht="12" hidden="1" customHeight="1">
      <c r="A9729" s="179"/>
    </row>
    <row r="9730" spans="1:1" s="180" customFormat="1" ht="12" hidden="1" customHeight="1">
      <c r="A9730" s="179"/>
    </row>
    <row r="9731" spans="1:1" s="180" customFormat="1" ht="12" hidden="1" customHeight="1">
      <c r="A9731" s="179"/>
    </row>
    <row r="9732" spans="1:1" s="180" customFormat="1" ht="12" hidden="1" customHeight="1">
      <c r="A9732" s="179"/>
    </row>
    <row r="9733" spans="1:1" s="180" customFormat="1" ht="12" hidden="1" customHeight="1">
      <c r="A9733" s="179"/>
    </row>
    <row r="9734" spans="1:1" s="180" customFormat="1" ht="12" hidden="1" customHeight="1">
      <c r="A9734" s="179"/>
    </row>
    <row r="9735" spans="1:1" s="180" customFormat="1" ht="12" hidden="1" customHeight="1">
      <c r="A9735" s="179"/>
    </row>
    <row r="9736" spans="1:1" s="180" customFormat="1" ht="12" hidden="1" customHeight="1">
      <c r="A9736" s="179"/>
    </row>
    <row r="9737" spans="1:1" s="180" customFormat="1" ht="12" hidden="1" customHeight="1">
      <c r="A9737" s="179"/>
    </row>
    <row r="9738" spans="1:1" s="180" customFormat="1" ht="12" hidden="1" customHeight="1">
      <c r="A9738" s="179"/>
    </row>
    <row r="9739" spans="1:1" s="180" customFormat="1" ht="12" hidden="1" customHeight="1">
      <c r="A9739" s="179"/>
    </row>
    <row r="9740" spans="1:1" s="180" customFormat="1" ht="12" hidden="1" customHeight="1">
      <c r="A9740" s="179"/>
    </row>
    <row r="9741" spans="1:1" s="180" customFormat="1" ht="12" hidden="1" customHeight="1">
      <c r="A9741" s="179"/>
    </row>
    <row r="9742" spans="1:1" s="180" customFormat="1" ht="12" hidden="1" customHeight="1">
      <c r="A9742" s="179"/>
    </row>
    <row r="9743" spans="1:1" s="180" customFormat="1" ht="12" hidden="1" customHeight="1">
      <c r="A9743" s="179"/>
    </row>
    <row r="9744" spans="1:1" s="180" customFormat="1" ht="12" hidden="1" customHeight="1">
      <c r="A9744" s="179"/>
    </row>
    <row r="9745" spans="1:1" s="180" customFormat="1" ht="12" hidden="1" customHeight="1">
      <c r="A9745" s="179"/>
    </row>
    <row r="9746" spans="1:1" s="180" customFormat="1" ht="12" hidden="1" customHeight="1">
      <c r="A9746" s="179"/>
    </row>
    <row r="9747" spans="1:1" s="180" customFormat="1" ht="12" hidden="1" customHeight="1">
      <c r="A9747" s="179"/>
    </row>
    <row r="9748" spans="1:1" s="180" customFormat="1" ht="12" hidden="1" customHeight="1">
      <c r="A9748" s="179"/>
    </row>
    <row r="9749" spans="1:1" s="180" customFormat="1" ht="12" hidden="1" customHeight="1">
      <c r="A9749" s="179"/>
    </row>
    <row r="9750" spans="1:1" s="180" customFormat="1" ht="12" hidden="1" customHeight="1">
      <c r="A9750" s="179"/>
    </row>
    <row r="9751" spans="1:1" s="180" customFormat="1" ht="12" hidden="1" customHeight="1">
      <c r="A9751" s="179"/>
    </row>
    <row r="9752" spans="1:1" s="180" customFormat="1" ht="12" hidden="1" customHeight="1">
      <c r="A9752" s="179"/>
    </row>
    <row r="9753" spans="1:1" s="180" customFormat="1" ht="12" hidden="1" customHeight="1">
      <c r="A9753" s="179"/>
    </row>
    <row r="9754" spans="1:1" s="180" customFormat="1" ht="12" hidden="1" customHeight="1">
      <c r="A9754" s="179"/>
    </row>
    <row r="9755" spans="1:1" s="180" customFormat="1" ht="12" hidden="1" customHeight="1">
      <c r="A9755" s="179"/>
    </row>
    <row r="9756" spans="1:1" s="180" customFormat="1" ht="12" hidden="1" customHeight="1">
      <c r="A9756" s="179"/>
    </row>
    <row r="9757" spans="1:1" s="180" customFormat="1" ht="12" hidden="1" customHeight="1">
      <c r="A9757" s="179"/>
    </row>
    <row r="9758" spans="1:1" s="180" customFormat="1" ht="12" hidden="1" customHeight="1">
      <c r="A9758" s="179"/>
    </row>
    <row r="9759" spans="1:1" s="180" customFormat="1" ht="12" hidden="1" customHeight="1">
      <c r="A9759" s="179"/>
    </row>
    <row r="9760" spans="1:1" s="180" customFormat="1" ht="12" hidden="1" customHeight="1">
      <c r="A9760" s="179"/>
    </row>
    <row r="9761" spans="1:1" s="180" customFormat="1" ht="12" hidden="1" customHeight="1">
      <c r="A9761" s="179"/>
    </row>
    <row r="9762" spans="1:1" s="180" customFormat="1" ht="12" hidden="1" customHeight="1">
      <c r="A9762" s="179"/>
    </row>
    <row r="9763" spans="1:1" s="180" customFormat="1" ht="12" hidden="1" customHeight="1">
      <c r="A9763" s="179"/>
    </row>
    <row r="9764" spans="1:1" s="180" customFormat="1" ht="12" hidden="1" customHeight="1">
      <c r="A9764" s="179"/>
    </row>
    <row r="9765" spans="1:1" s="180" customFormat="1" ht="12" hidden="1" customHeight="1">
      <c r="A9765" s="179"/>
    </row>
    <row r="9766" spans="1:1" s="180" customFormat="1" ht="12" hidden="1" customHeight="1">
      <c r="A9766" s="179"/>
    </row>
    <row r="9767" spans="1:1" s="180" customFormat="1" ht="12" hidden="1" customHeight="1">
      <c r="A9767" s="179"/>
    </row>
    <row r="9768" spans="1:1" s="180" customFormat="1" ht="12" hidden="1" customHeight="1">
      <c r="A9768" s="179"/>
    </row>
    <row r="9769" spans="1:1" s="180" customFormat="1" ht="12" hidden="1" customHeight="1">
      <c r="A9769" s="179"/>
    </row>
    <row r="9770" spans="1:1" s="180" customFormat="1" ht="12" hidden="1" customHeight="1">
      <c r="A9770" s="179"/>
    </row>
    <row r="9771" spans="1:1" s="180" customFormat="1" ht="12" hidden="1" customHeight="1">
      <c r="A9771" s="179"/>
    </row>
    <row r="9772" spans="1:1" s="180" customFormat="1" ht="12" hidden="1" customHeight="1">
      <c r="A9772" s="179"/>
    </row>
    <row r="9773" spans="1:1" s="180" customFormat="1" ht="12" hidden="1" customHeight="1">
      <c r="A9773" s="179"/>
    </row>
    <row r="9774" spans="1:1" s="180" customFormat="1" ht="12" hidden="1" customHeight="1">
      <c r="A9774" s="179"/>
    </row>
    <row r="9775" spans="1:1" s="180" customFormat="1" ht="12" hidden="1" customHeight="1">
      <c r="A9775" s="179"/>
    </row>
    <row r="9776" spans="1:1" s="180" customFormat="1" ht="12" hidden="1" customHeight="1">
      <c r="A9776" s="179"/>
    </row>
    <row r="9777" spans="1:1" s="180" customFormat="1" ht="12" hidden="1" customHeight="1">
      <c r="A9777" s="179"/>
    </row>
    <row r="9778" spans="1:1" s="180" customFormat="1" ht="12" hidden="1" customHeight="1">
      <c r="A9778" s="179"/>
    </row>
    <row r="9779" spans="1:1" s="180" customFormat="1" ht="12" hidden="1" customHeight="1">
      <c r="A9779" s="179"/>
    </row>
    <row r="9780" spans="1:1" s="180" customFormat="1" ht="12" hidden="1" customHeight="1">
      <c r="A9780" s="179"/>
    </row>
    <row r="9781" spans="1:1" s="180" customFormat="1" ht="12" hidden="1" customHeight="1">
      <c r="A9781" s="179"/>
    </row>
    <row r="9782" spans="1:1" s="180" customFormat="1" ht="12" hidden="1" customHeight="1">
      <c r="A9782" s="179"/>
    </row>
    <row r="9783" spans="1:1" s="180" customFormat="1" ht="12" hidden="1" customHeight="1">
      <c r="A9783" s="179"/>
    </row>
    <row r="9784" spans="1:1" s="180" customFormat="1" ht="12" hidden="1" customHeight="1">
      <c r="A9784" s="179"/>
    </row>
    <row r="9785" spans="1:1" s="180" customFormat="1" ht="12" hidden="1" customHeight="1">
      <c r="A9785" s="179"/>
    </row>
    <row r="9786" spans="1:1" s="180" customFormat="1" ht="12" hidden="1" customHeight="1">
      <c r="A9786" s="179"/>
    </row>
    <row r="9787" spans="1:1" s="180" customFormat="1" ht="12" hidden="1" customHeight="1">
      <c r="A9787" s="179"/>
    </row>
    <row r="9788" spans="1:1" s="180" customFormat="1" ht="12" hidden="1" customHeight="1">
      <c r="A9788" s="179"/>
    </row>
    <row r="9789" spans="1:1" s="180" customFormat="1" ht="12" hidden="1" customHeight="1">
      <c r="A9789" s="179"/>
    </row>
    <row r="9790" spans="1:1" s="180" customFormat="1" ht="12" hidden="1" customHeight="1">
      <c r="A9790" s="179"/>
    </row>
    <row r="9791" spans="1:1" s="180" customFormat="1" ht="12" hidden="1" customHeight="1">
      <c r="A9791" s="179"/>
    </row>
    <row r="9792" spans="1:1" s="180" customFormat="1" ht="12" hidden="1" customHeight="1">
      <c r="A9792" s="179"/>
    </row>
    <row r="9793" spans="1:1" s="180" customFormat="1" ht="12" hidden="1" customHeight="1">
      <c r="A9793" s="179"/>
    </row>
    <row r="9794" spans="1:1" s="180" customFormat="1" ht="12" hidden="1" customHeight="1">
      <c r="A9794" s="179"/>
    </row>
    <row r="9795" spans="1:1" s="180" customFormat="1" ht="12" hidden="1" customHeight="1">
      <c r="A9795" s="179"/>
    </row>
    <row r="9796" spans="1:1" s="180" customFormat="1" ht="12" hidden="1" customHeight="1">
      <c r="A9796" s="179"/>
    </row>
    <row r="9797" spans="1:1" s="180" customFormat="1" ht="12" hidden="1" customHeight="1">
      <c r="A9797" s="179"/>
    </row>
    <row r="9798" spans="1:1" s="180" customFormat="1" ht="12" hidden="1" customHeight="1">
      <c r="A9798" s="179"/>
    </row>
    <row r="9799" spans="1:1" s="180" customFormat="1" ht="12" hidden="1" customHeight="1">
      <c r="A9799" s="179"/>
    </row>
    <row r="9800" spans="1:1" s="180" customFormat="1" ht="12" hidden="1" customHeight="1">
      <c r="A9800" s="179"/>
    </row>
    <row r="9801" spans="1:1" s="180" customFormat="1" ht="12" hidden="1" customHeight="1">
      <c r="A9801" s="179"/>
    </row>
    <row r="9802" spans="1:1" s="180" customFormat="1" ht="12" hidden="1" customHeight="1">
      <c r="A9802" s="179"/>
    </row>
    <row r="9803" spans="1:1" s="180" customFormat="1" ht="12" hidden="1" customHeight="1">
      <c r="A9803" s="179"/>
    </row>
    <row r="9804" spans="1:1" s="180" customFormat="1" ht="12" hidden="1" customHeight="1">
      <c r="A9804" s="179"/>
    </row>
    <row r="9805" spans="1:1" s="180" customFormat="1" ht="12" hidden="1" customHeight="1">
      <c r="A9805" s="179"/>
    </row>
    <row r="9806" spans="1:1" s="180" customFormat="1" ht="12" hidden="1" customHeight="1">
      <c r="A9806" s="179"/>
    </row>
    <row r="9807" spans="1:1" s="180" customFormat="1" ht="12" hidden="1" customHeight="1">
      <c r="A9807" s="179"/>
    </row>
    <row r="9808" spans="1:1" s="180" customFormat="1" ht="12" hidden="1" customHeight="1">
      <c r="A9808" s="179"/>
    </row>
    <row r="9809" spans="1:1" s="180" customFormat="1" ht="12" hidden="1" customHeight="1">
      <c r="A9809" s="179"/>
    </row>
    <row r="9810" spans="1:1" s="180" customFormat="1" ht="12" hidden="1" customHeight="1">
      <c r="A9810" s="179"/>
    </row>
    <row r="9811" spans="1:1" s="180" customFormat="1" ht="12" hidden="1" customHeight="1">
      <c r="A9811" s="179"/>
    </row>
    <row r="9812" spans="1:1" s="180" customFormat="1" ht="12" hidden="1" customHeight="1">
      <c r="A9812" s="179"/>
    </row>
    <row r="9813" spans="1:1" s="180" customFormat="1" ht="12" hidden="1" customHeight="1">
      <c r="A9813" s="179"/>
    </row>
    <row r="9814" spans="1:1" s="180" customFormat="1" ht="12" hidden="1" customHeight="1">
      <c r="A9814" s="179"/>
    </row>
    <row r="9815" spans="1:1" s="180" customFormat="1" ht="12" hidden="1" customHeight="1">
      <c r="A9815" s="179"/>
    </row>
    <row r="9816" spans="1:1" s="180" customFormat="1" ht="12" hidden="1" customHeight="1">
      <c r="A9816" s="179"/>
    </row>
    <row r="9817" spans="1:1" s="180" customFormat="1" ht="12" hidden="1" customHeight="1">
      <c r="A9817" s="179"/>
    </row>
    <row r="9818" spans="1:1" s="180" customFormat="1" ht="12" hidden="1" customHeight="1">
      <c r="A9818" s="179"/>
    </row>
    <row r="9819" spans="1:1" s="180" customFormat="1" ht="12" hidden="1" customHeight="1">
      <c r="A9819" s="179"/>
    </row>
    <row r="9820" spans="1:1" s="180" customFormat="1" ht="12" hidden="1" customHeight="1">
      <c r="A9820" s="179"/>
    </row>
    <row r="9821" spans="1:1" s="180" customFormat="1" ht="12" hidden="1" customHeight="1">
      <c r="A9821" s="179"/>
    </row>
    <row r="9822" spans="1:1" s="180" customFormat="1" ht="12" hidden="1" customHeight="1">
      <c r="A9822" s="179"/>
    </row>
    <row r="9823" spans="1:1" s="180" customFormat="1" ht="12" hidden="1" customHeight="1">
      <c r="A9823" s="179"/>
    </row>
    <row r="9824" spans="1:1" s="180" customFormat="1" ht="12" hidden="1" customHeight="1">
      <c r="A9824" s="179"/>
    </row>
    <row r="9825" spans="1:1" s="180" customFormat="1" ht="12" hidden="1" customHeight="1">
      <c r="A9825" s="179"/>
    </row>
    <row r="9826" spans="1:1" s="180" customFormat="1" ht="12" hidden="1" customHeight="1">
      <c r="A9826" s="179"/>
    </row>
    <row r="9827" spans="1:1" s="180" customFormat="1" ht="12" hidden="1" customHeight="1">
      <c r="A9827" s="179"/>
    </row>
    <row r="9828" spans="1:1" s="180" customFormat="1" ht="12" hidden="1" customHeight="1">
      <c r="A9828" s="179"/>
    </row>
    <row r="9829" spans="1:1" s="180" customFormat="1" ht="12" hidden="1" customHeight="1">
      <c r="A9829" s="179"/>
    </row>
    <row r="9830" spans="1:1" s="180" customFormat="1" ht="12" hidden="1" customHeight="1">
      <c r="A9830" s="179"/>
    </row>
    <row r="9831" spans="1:1" s="180" customFormat="1" ht="12" hidden="1" customHeight="1">
      <c r="A9831" s="179"/>
    </row>
    <row r="9832" spans="1:1" s="180" customFormat="1" ht="12" hidden="1" customHeight="1">
      <c r="A9832" s="179"/>
    </row>
    <row r="9833" spans="1:1" s="180" customFormat="1" ht="12" hidden="1" customHeight="1">
      <c r="A9833" s="179"/>
    </row>
    <row r="9834" spans="1:1" s="180" customFormat="1" ht="12" hidden="1" customHeight="1">
      <c r="A9834" s="179"/>
    </row>
    <row r="9835" spans="1:1" s="180" customFormat="1" ht="12" hidden="1" customHeight="1">
      <c r="A9835" s="179"/>
    </row>
    <row r="9836" spans="1:1" s="180" customFormat="1" ht="12" hidden="1" customHeight="1">
      <c r="A9836" s="179"/>
    </row>
    <row r="9837" spans="1:1" s="180" customFormat="1" ht="12" hidden="1" customHeight="1">
      <c r="A9837" s="179"/>
    </row>
    <row r="9838" spans="1:1" s="180" customFormat="1" ht="12" hidden="1" customHeight="1">
      <c r="A9838" s="179"/>
    </row>
    <row r="9839" spans="1:1" s="180" customFormat="1" ht="12" hidden="1" customHeight="1">
      <c r="A9839" s="179"/>
    </row>
    <row r="9840" spans="1:1" s="180" customFormat="1" ht="12" hidden="1" customHeight="1">
      <c r="A9840" s="179"/>
    </row>
    <row r="9841" spans="1:1" s="180" customFormat="1" ht="12" hidden="1" customHeight="1">
      <c r="A9841" s="179"/>
    </row>
    <row r="9842" spans="1:1" s="180" customFormat="1" ht="12" hidden="1" customHeight="1">
      <c r="A9842" s="179"/>
    </row>
    <row r="9843" spans="1:1" s="180" customFormat="1" ht="12" hidden="1" customHeight="1">
      <c r="A9843" s="179"/>
    </row>
    <row r="9844" spans="1:1" s="180" customFormat="1" ht="12" hidden="1" customHeight="1">
      <c r="A9844" s="179"/>
    </row>
    <row r="9845" spans="1:1" s="180" customFormat="1" ht="12" hidden="1" customHeight="1">
      <c r="A9845" s="179"/>
    </row>
    <row r="9846" spans="1:1" s="180" customFormat="1" ht="12" hidden="1" customHeight="1">
      <c r="A9846" s="179"/>
    </row>
    <row r="9847" spans="1:1" s="180" customFormat="1" ht="12" hidden="1" customHeight="1">
      <c r="A9847" s="179"/>
    </row>
    <row r="9848" spans="1:1" s="180" customFormat="1" ht="12" hidden="1" customHeight="1">
      <c r="A9848" s="179"/>
    </row>
    <row r="9849" spans="1:1" s="180" customFormat="1" ht="12" hidden="1" customHeight="1">
      <c r="A9849" s="179"/>
    </row>
    <row r="9850" spans="1:1" s="180" customFormat="1" ht="12" hidden="1" customHeight="1">
      <c r="A9850" s="179"/>
    </row>
    <row r="9851" spans="1:1" s="180" customFormat="1" ht="12" hidden="1" customHeight="1">
      <c r="A9851" s="179"/>
    </row>
    <row r="9852" spans="1:1" s="180" customFormat="1" ht="12" hidden="1" customHeight="1">
      <c r="A9852" s="179"/>
    </row>
    <row r="9853" spans="1:1" s="180" customFormat="1" ht="12" hidden="1" customHeight="1">
      <c r="A9853" s="179"/>
    </row>
    <row r="9854" spans="1:1" s="180" customFormat="1" ht="12" hidden="1" customHeight="1">
      <c r="A9854" s="179"/>
    </row>
    <row r="9855" spans="1:1" s="180" customFormat="1" ht="12" hidden="1" customHeight="1">
      <c r="A9855" s="179"/>
    </row>
    <row r="9856" spans="1:1" s="180" customFormat="1" ht="12" hidden="1" customHeight="1">
      <c r="A9856" s="179"/>
    </row>
    <row r="9857" spans="1:1" s="180" customFormat="1" ht="12" hidden="1" customHeight="1">
      <c r="A9857" s="179"/>
    </row>
    <row r="9858" spans="1:1" s="180" customFormat="1" ht="12" hidden="1" customHeight="1">
      <c r="A9858" s="179"/>
    </row>
    <row r="9859" spans="1:1" s="180" customFormat="1" ht="12" hidden="1" customHeight="1">
      <c r="A9859" s="179"/>
    </row>
    <row r="9860" spans="1:1" s="180" customFormat="1" ht="12" hidden="1" customHeight="1">
      <c r="A9860" s="179"/>
    </row>
    <row r="9861" spans="1:1" s="180" customFormat="1" ht="12" hidden="1" customHeight="1">
      <c r="A9861" s="179"/>
    </row>
    <row r="9862" spans="1:1" s="180" customFormat="1" ht="12" hidden="1" customHeight="1">
      <c r="A9862" s="179"/>
    </row>
    <row r="9863" spans="1:1" s="180" customFormat="1" ht="12" hidden="1" customHeight="1">
      <c r="A9863" s="179"/>
    </row>
    <row r="9864" spans="1:1" s="180" customFormat="1" ht="12" hidden="1" customHeight="1">
      <c r="A9864" s="179"/>
    </row>
    <row r="9865" spans="1:1" s="180" customFormat="1" ht="12" hidden="1" customHeight="1">
      <c r="A9865" s="179"/>
    </row>
    <row r="9866" spans="1:1" s="180" customFormat="1" ht="12" hidden="1" customHeight="1">
      <c r="A9866" s="179"/>
    </row>
    <row r="9867" spans="1:1" s="180" customFormat="1" ht="12" hidden="1" customHeight="1">
      <c r="A9867" s="179"/>
    </row>
    <row r="9868" spans="1:1" s="180" customFormat="1" ht="12" hidden="1" customHeight="1">
      <c r="A9868" s="179"/>
    </row>
    <row r="9869" spans="1:1" s="180" customFormat="1" ht="12" hidden="1" customHeight="1">
      <c r="A9869" s="179"/>
    </row>
    <row r="9870" spans="1:1" s="180" customFormat="1" ht="12" hidden="1" customHeight="1">
      <c r="A9870" s="179"/>
    </row>
    <row r="9871" spans="1:1" s="180" customFormat="1" ht="12" hidden="1" customHeight="1">
      <c r="A9871" s="179"/>
    </row>
    <row r="9872" spans="1:1" s="180" customFormat="1" ht="12" hidden="1" customHeight="1">
      <c r="A9872" s="179"/>
    </row>
    <row r="9873" spans="1:1" s="180" customFormat="1" ht="12" hidden="1" customHeight="1">
      <c r="A9873" s="179"/>
    </row>
    <row r="9874" spans="1:1" s="180" customFormat="1" ht="12" hidden="1" customHeight="1">
      <c r="A9874" s="179"/>
    </row>
    <row r="9875" spans="1:1" s="180" customFormat="1" ht="12" hidden="1" customHeight="1">
      <c r="A9875" s="179"/>
    </row>
    <row r="9876" spans="1:1" s="180" customFormat="1" ht="12" hidden="1" customHeight="1">
      <c r="A9876" s="179"/>
    </row>
    <row r="9877" spans="1:1" s="180" customFormat="1" ht="12" hidden="1" customHeight="1">
      <c r="A9877" s="179"/>
    </row>
    <row r="9878" spans="1:1" s="180" customFormat="1" ht="12" hidden="1" customHeight="1">
      <c r="A9878" s="179"/>
    </row>
    <row r="9879" spans="1:1" s="180" customFormat="1" ht="12" hidden="1" customHeight="1">
      <c r="A9879" s="179"/>
    </row>
    <row r="9880" spans="1:1" s="180" customFormat="1" ht="12" hidden="1" customHeight="1">
      <c r="A9880" s="179"/>
    </row>
    <row r="9881" spans="1:1" s="180" customFormat="1" ht="12" hidden="1" customHeight="1">
      <c r="A9881" s="179"/>
    </row>
    <row r="9882" spans="1:1" s="180" customFormat="1" ht="12" hidden="1" customHeight="1">
      <c r="A9882" s="179"/>
    </row>
    <row r="9883" spans="1:1" s="180" customFormat="1" ht="12" hidden="1" customHeight="1">
      <c r="A9883" s="179"/>
    </row>
    <row r="9884" spans="1:1" s="180" customFormat="1" ht="12" hidden="1" customHeight="1">
      <c r="A9884" s="179"/>
    </row>
    <row r="9885" spans="1:1" s="180" customFormat="1" ht="12" hidden="1" customHeight="1">
      <c r="A9885" s="179"/>
    </row>
    <row r="9886" spans="1:1" s="180" customFormat="1" ht="12" hidden="1" customHeight="1">
      <c r="A9886" s="179"/>
    </row>
    <row r="9887" spans="1:1" s="180" customFormat="1" ht="12" hidden="1" customHeight="1">
      <c r="A9887" s="179"/>
    </row>
    <row r="9888" spans="1:1" s="180" customFormat="1" ht="12" hidden="1" customHeight="1">
      <c r="A9888" s="179"/>
    </row>
    <row r="9889" spans="1:1" s="180" customFormat="1" ht="12" hidden="1" customHeight="1">
      <c r="A9889" s="179"/>
    </row>
    <row r="9890" spans="1:1" s="180" customFormat="1" ht="12" hidden="1" customHeight="1">
      <c r="A9890" s="179"/>
    </row>
    <row r="9891" spans="1:1" s="180" customFormat="1" ht="12" hidden="1" customHeight="1">
      <c r="A9891" s="179"/>
    </row>
    <row r="9892" spans="1:1" s="180" customFormat="1" ht="12" hidden="1" customHeight="1">
      <c r="A9892" s="179"/>
    </row>
    <row r="9893" spans="1:1" s="180" customFormat="1" ht="12" hidden="1" customHeight="1">
      <c r="A9893" s="179"/>
    </row>
    <row r="9894" spans="1:1" s="180" customFormat="1" ht="12" hidden="1" customHeight="1">
      <c r="A9894" s="179"/>
    </row>
    <row r="9895" spans="1:1" s="180" customFormat="1" ht="12" hidden="1" customHeight="1">
      <c r="A9895" s="179"/>
    </row>
    <row r="9896" spans="1:1" s="180" customFormat="1" ht="12" hidden="1" customHeight="1">
      <c r="A9896" s="179"/>
    </row>
    <row r="9897" spans="1:1" s="180" customFormat="1" ht="12" hidden="1" customHeight="1">
      <c r="A9897" s="179"/>
    </row>
    <row r="9898" spans="1:1" s="180" customFormat="1" ht="12" hidden="1" customHeight="1">
      <c r="A9898" s="179"/>
    </row>
    <row r="9899" spans="1:1" s="180" customFormat="1" ht="12" hidden="1" customHeight="1">
      <c r="A9899" s="179"/>
    </row>
    <row r="9900" spans="1:1" s="180" customFormat="1" ht="12" hidden="1" customHeight="1">
      <c r="A9900" s="179"/>
    </row>
    <row r="9901" spans="1:1" s="180" customFormat="1" ht="12" hidden="1" customHeight="1">
      <c r="A9901" s="179"/>
    </row>
    <row r="9902" spans="1:1" s="180" customFormat="1" ht="12" hidden="1" customHeight="1">
      <c r="A9902" s="179"/>
    </row>
    <row r="9903" spans="1:1" s="180" customFormat="1" ht="12" hidden="1" customHeight="1">
      <c r="A9903" s="179"/>
    </row>
    <row r="9904" spans="1:1" s="180" customFormat="1" ht="12" hidden="1" customHeight="1">
      <c r="A9904" s="179"/>
    </row>
    <row r="9905" spans="1:1" s="180" customFormat="1" ht="12" hidden="1" customHeight="1">
      <c r="A9905" s="179"/>
    </row>
    <row r="9906" spans="1:1" s="180" customFormat="1" ht="12" hidden="1" customHeight="1">
      <c r="A9906" s="179"/>
    </row>
    <row r="9907" spans="1:1" s="180" customFormat="1" ht="12" hidden="1" customHeight="1">
      <c r="A9907" s="179"/>
    </row>
    <row r="9908" spans="1:1" s="180" customFormat="1" ht="12" hidden="1" customHeight="1">
      <c r="A9908" s="179"/>
    </row>
    <row r="9909" spans="1:1" s="180" customFormat="1" ht="12" hidden="1" customHeight="1">
      <c r="A9909" s="179"/>
    </row>
    <row r="9910" spans="1:1" s="180" customFormat="1" ht="12" hidden="1" customHeight="1">
      <c r="A9910" s="179"/>
    </row>
    <row r="9911" spans="1:1" s="180" customFormat="1" ht="12" hidden="1" customHeight="1">
      <c r="A9911" s="179"/>
    </row>
    <row r="9912" spans="1:1" s="180" customFormat="1" ht="12" hidden="1" customHeight="1">
      <c r="A9912" s="179"/>
    </row>
    <row r="9913" spans="1:1" s="180" customFormat="1" ht="12" hidden="1" customHeight="1">
      <c r="A9913" s="179"/>
    </row>
    <row r="9914" spans="1:1" s="180" customFormat="1" ht="12" hidden="1" customHeight="1">
      <c r="A9914" s="179"/>
    </row>
    <row r="9915" spans="1:1" s="180" customFormat="1" ht="12" hidden="1" customHeight="1">
      <c r="A9915" s="179"/>
    </row>
    <row r="9916" spans="1:1" s="180" customFormat="1" ht="12" hidden="1" customHeight="1">
      <c r="A9916" s="179"/>
    </row>
    <row r="9917" spans="1:1" s="180" customFormat="1" ht="12" hidden="1" customHeight="1">
      <c r="A9917" s="179"/>
    </row>
    <row r="9918" spans="1:1" s="180" customFormat="1" ht="12" hidden="1" customHeight="1">
      <c r="A9918" s="179"/>
    </row>
    <row r="9919" spans="1:1" s="180" customFormat="1" ht="12" hidden="1" customHeight="1">
      <c r="A9919" s="179"/>
    </row>
    <row r="9920" spans="1:1" s="180" customFormat="1" ht="12" hidden="1" customHeight="1">
      <c r="A9920" s="179"/>
    </row>
    <row r="9921" spans="1:1" s="180" customFormat="1" ht="12" hidden="1" customHeight="1">
      <c r="A9921" s="179"/>
    </row>
    <row r="9922" spans="1:1" s="180" customFormat="1" ht="12" hidden="1" customHeight="1">
      <c r="A9922" s="179"/>
    </row>
    <row r="9923" spans="1:1" s="180" customFormat="1" ht="12" hidden="1" customHeight="1">
      <c r="A9923" s="179"/>
    </row>
    <row r="9924" spans="1:1" s="180" customFormat="1" ht="12" hidden="1" customHeight="1">
      <c r="A9924" s="179"/>
    </row>
    <row r="9925" spans="1:1" s="180" customFormat="1" ht="12" hidden="1" customHeight="1">
      <c r="A9925" s="179"/>
    </row>
    <row r="9926" spans="1:1" s="180" customFormat="1" ht="12" hidden="1" customHeight="1">
      <c r="A9926" s="179"/>
    </row>
    <row r="9927" spans="1:1" s="180" customFormat="1" ht="12" hidden="1" customHeight="1">
      <c r="A9927" s="179"/>
    </row>
    <row r="9928" spans="1:1" s="180" customFormat="1" ht="12" hidden="1" customHeight="1">
      <c r="A9928" s="179"/>
    </row>
    <row r="9929" spans="1:1" s="180" customFormat="1" ht="12" hidden="1" customHeight="1">
      <c r="A9929" s="179"/>
    </row>
    <row r="9930" spans="1:1" s="180" customFormat="1" ht="12" hidden="1" customHeight="1">
      <c r="A9930" s="179"/>
    </row>
    <row r="9931" spans="1:1" s="180" customFormat="1" ht="12" hidden="1" customHeight="1">
      <c r="A9931" s="179"/>
    </row>
    <row r="9932" spans="1:1" s="180" customFormat="1" ht="12" hidden="1" customHeight="1">
      <c r="A9932" s="179"/>
    </row>
    <row r="9933" spans="1:1" s="180" customFormat="1" ht="12" hidden="1" customHeight="1">
      <c r="A9933" s="179"/>
    </row>
    <row r="9934" spans="1:1" s="180" customFormat="1" ht="12" hidden="1" customHeight="1">
      <c r="A9934" s="179"/>
    </row>
    <row r="9935" spans="1:1" s="180" customFormat="1" ht="12" hidden="1" customHeight="1">
      <c r="A9935" s="179"/>
    </row>
    <row r="9936" spans="1:1" s="180" customFormat="1" ht="12" hidden="1" customHeight="1">
      <c r="A9936" s="179"/>
    </row>
    <row r="9937" spans="1:1" s="180" customFormat="1" ht="12" hidden="1" customHeight="1">
      <c r="A9937" s="179"/>
    </row>
    <row r="9938" spans="1:1" s="180" customFormat="1" ht="12" hidden="1" customHeight="1">
      <c r="A9938" s="179"/>
    </row>
    <row r="9939" spans="1:1" s="180" customFormat="1" ht="12" hidden="1" customHeight="1">
      <c r="A9939" s="179"/>
    </row>
    <row r="9940" spans="1:1" s="180" customFormat="1" ht="12" hidden="1" customHeight="1">
      <c r="A9940" s="179"/>
    </row>
    <row r="9941" spans="1:1" s="180" customFormat="1" ht="12" hidden="1" customHeight="1">
      <c r="A9941" s="179"/>
    </row>
    <row r="9942" spans="1:1" s="180" customFormat="1" ht="12" hidden="1" customHeight="1">
      <c r="A9942" s="179"/>
    </row>
    <row r="9943" spans="1:1" s="180" customFormat="1" ht="12" hidden="1" customHeight="1">
      <c r="A9943" s="179"/>
    </row>
    <row r="9944" spans="1:1" s="180" customFormat="1" ht="12" hidden="1" customHeight="1">
      <c r="A9944" s="179"/>
    </row>
    <row r="9945" spans="1:1" s="180" customFormat="1" ht="12" hidden="1" customHeight="1">
      <c r="A9945" s="179"/>
    </row>
    <row r="9946" spans="1:1" s="180" customFormat="1" ht="12" hidden="1" customHeight="1">
      <c r="A9946" s="179"/>
    </row>
    <row r="9947" spans="1:1" s="180" customFormat="1" ht="12" hidden="1" customHeight="1">
      <c r="A9947" s="179"/>
    </row>
    <row r="9948" spans="1:1" s="180" customFormat="1" ht="12" hidden="1" customHeight="1">
      <c r="A9948" s="179"/>
    </row>
    <row r="9949" spans="1:1" s="180" customFormat="1" ht="12" hidden="1" customHeight="1">
      <c r="A9949" s="179"/>
    </row>
    <row r="9950" spans="1:1" s="180" customFormat="1" ht="12" hidden="1" customHeight="1">
      <c r="A9950" s="179"/>
    </row>
    <row r="9951" spans="1:1" s="180" customFormat="1" ht="12" hidden="1" customHeight="1">
      <c r="A9951" s="179"/>
    </row>
    <row r="9952" spans="1:1" s="180" customFormat="1" ht="12" hidden="1" customHeight="1">
      <c r="A9952" s="179"/>
    </row>
    <row r="9953" spans="1:1" s="180" customFormat="1" ht="12" hidden="1" customHeight="1">
      <c r="A9953" s="179"/>
    </row>
    <row r="9954" spans="1:1" s="180" customFormat="1" ht="12" hidden="1" customHeight="1">
      <c r="A9954" s="179"/>
    </row>
    <row r="9955" spans="1:1" s="180" customFormat="1" ht="12" hidden="1" customHeight="1">
      <c r="A9955" s="179"/>
    </row>
    <row r="9956" spans="1:1" s="180" customFormat="1" ht="12" hidden="1" customHeight="1">
      <c r="A9956" s="179"/>
    </row>
    <row r="9957" spans="1:1" s="180" customFormat="1" ht="12" hidden="1" customHeight="1">
      <c r="A9957" s="179"/>
    </row>
    <row r="9958" spans="1:1" s="180" customFormat="1" ht="12" hidden="1" customHeight="1">
      <c r="A9958" s="179"/>
    </row>
    <row r="9959" spans="1:1" s="180" customFormat="1" ht="12" hidden="1" customHeight="1">
      <c r="A9959" s="179"/>
    </row>
    <row r="9960" spans="1:1" s="180" customFormat="1" ht="12" hidden="1" customHeight="1">
      <c r="A9960" s="179"/>
    </row>
    <row r="9961" spans="1:1" s="180" customFormat="1" ht="12" hidden="1" customHeight="1">
      <c r="A9961" s="179"/>
    </row>
    <row r="9962" spans="1:1" s="180" customFormat="1" ht="12" hidden="1" customHeight="1">
      <c r="A9962" s="179"/>
    </row>
    <row r="9963" spans="1:1" s="180" customFormat="1" ht="12" hidden="1" customHeight="1">
      <c r="A9963" s="179"/>
    </row>
    <row r="9964" spans="1:1" s="180" customFormat="1" ht="12" hidden="1" customHeight="1">
      <c r="A9964" s="179"/>
    </row>
    <row r="9965" spans="1:1" s="180" customFormat="1" ht="12" hidden="1" customHeight="1">
      <c r="A9965" s="179"/>
    </row>
    <row r="9966" spans="1:1" s="180" customFormat="1" ht="12" hidden="1" customHeight="1">
      <c r="A9966" s="179"/>
    </row>
    <row r="9967" spans="1:1" s="180" customFormat="1" ht="12" hidden="1" customHeight="1">
      <c r="A9967" s="179"/>
    </row>
    <row r="9968" spans="1:1" s="180" customFormat="1" ht="12" hidden="1" customHeight="1">
      <c r="A9968" s="179"/>
    </row>
    <row r="9969" spans="1:1" s="180" customFormat="1" ht="12" hidden="1" customHeight="1">
      <c r="A9969" s="179"/>
    </row>
    <row r="9970" spans="1:1" s="180" customFormat="1" ht="12" hidden="1" customHeight="1">
      <c r="A9970" s="179"/>
    </row>
    <row r="9971" spans="1:1" s="180" customFormat="1" ht="12" hidden="1" customHeight="1">
      <c r="A9971" s="179"/>
    </row>
    <row r="9972" spans="1:1" s="180" customFormat="1" ht="12" hidden="1" customHeight="1">
      <c r="A9972" s="179"/>
    </row>
    <row r="9973" spans="1:1" s="180" customFormat="1" ht="12" hidden="1" customHeight="1">
      <c r="A9973" s="179"/>
    </row>
    <row r="9974" spans="1:1" s="180" customFormat="1" ht="12" hidden="1" customHeight="1">
      <c r="A9974" s="179"/>
    </row>
    <row r="9975" spans="1:1" s="180" customFormat="1" ht="12" hidden="1" customHeight="1">
      <c r="A9975" s="179"/>
    </row>
    <row r="9976" spans="1:1" s="180" customFormat="1" ht="12" hidden="1" customHeight="1">
      <c r="A9976" s="179"/>
    </row>
    <row r="9977" spans="1:1" s="180" customFormat="1" ht="12" hidden="1" customHeight="1">
      <c r="A9977" s="179"/>
    </row>
    <row r="9978" spans="1:1" s="180" customFormat="1" ht="12" hidden="1" customHeight="1">
      <c r="A9978" s="179"/>
    </row>
    <row r="9979" spans="1:1" s="180" customFormat="1" ht="12" hidden="1" customHeight="1">
      <c r="A9979" s="179"/>
    </row>
    <row r="9980" spans="1:1" s="180" customFormat="1" ht="12" hidden="1" customHeight="1">
      <c r="A9980" s="179"/>
    </row>
    <row r="9981" spans="1:1" s="180" customFormat="1" ht="12" hidden="1" customHeight="1">
      <c r="A9981" s="179"/>
    </row>
    <row r="9982" spans="1:1" s="180" customFormat="1" ht="12" hidden="1" customHeight="1">
      <c r="A9982" s="179"/>
    </row>
    <row r="9983" spans="1:1" s="180" customFormat="1" ht="12" hidden="1" customHeight="1">
      <c r="A9983" s="179"/>
    </row>
    <row r="9984" spans="1:1" s="180" customFormat="1" ht="12" hidden="1" customHeight="1">
      <c r="A9984" s="179"/>
    </row>
    <row r="9985" spans="1:1" s="180" customFormat="1" ht="12" hidden="1" customHeight="1">
      <c r="A9985" s="179"/>
    </row>
    <row r="9986" spans="1:1" s="180" customFormat="1" ht="12" hidden="1" customHeight="1">
      <c r="A9986" s="179"/>
    </row>
    <row r="9987" spans="1:1" s="180" customFormat="1" ht="12" hidden="1" customHeight="1">
      <c r="A9987" s="179"/>
    </row>
    <row r="9988" spans="1:1" s="180" customFormat="1" ht="12" hidden="1" customHeight="1">
      <c r="A9988" s="179"/>
    </row>
    <row r="9989" spans="1:1" s="180" customFormat="1" ht="12" hidden="1" customHeight="1">
      <c r="A9989" s="179"/>
    </row>
    <row r="9990" spans="1:1" s="180" customFormat="1" ht="12" hidden="1" customHeight="1">
      <c r="A9990" s="179"/>
    </row>
    <row r="9991" spans="1:1" s="180" customFormat="1" ht="12" hidden="1" customHeight="1">
      <c r="A9991" s="179"/>
    </row>
    <row r="9992" spans="1:1" s="180" customFormat="1" ht="12" hidden="1" customHeight="1">
      <c r="A9992" s="179"/>
    </row>
    <row r="9993" spans="1:1" s="180" customFormat="1" ht="12" hidden="1" customHeight="1">
      <c r="A9993" s="179"/>
    </row>
    <row r="9994" spans="1:1" s="180" customFormat="1" ht="12" hidden="1" customHeight="1">
      <c r="A9994" s="179"/>
    </row>
    <row r="9995" spans="1:1" s="180" customFormat="1" ht="12" hidden="1" customHeight="1">
      <c r="A9995" s="179"/>
    </row>
    <row r="9996" spans="1:1" s="180" customFormat="1" ht="12" hidden="1" customHeight="1">
      <c r="A9996" s="179"/>
    </row>
    <row r="9997" spans="1:1" s="180" customFormat="1" ht="12" hidden="1" customHeight="1">
      <c r="A9997" s="179"/>
    </row>
    <row r="9998" spans="1:1" s="180" customFormat="1" ht="12" hidden="1" customHeight="1">
      <c r="A9998" s="179"/>
    </row>
    <row r="9999" spans="1:1" s="180" customFormat="1" ht="12" hidden="1" customHeight="1">
      <c r="A9999" s="179"/>
    </row>
    <row r="10000" spans="1:1" s="180" customFormat="1" ht="12" hidden="1" customHeight="1">
      <c r="A10000" s="179"/>
    </row>
    <row r="10001" spans="1:1" s="180" customFormat="1" ht="12" hidden="1" customHeight="1">
      <c r="A10001" s="179"/>
    </row>
    <row r="10002" spans="1:1" s="180" customFormat="1" ht="12" hidden="1" customHeight="1">
      <c r="A10002" s="179"/>
    </row>
    <row r="10003" spans="1:1" s="180" customFormat="1" ht="12" hidden="1" customHeight="1">
      <c r="A10003" s="179"/>
    </row>
    <row r="10004" spans="1:1" s="180" customFormat="1" ht="12" hidden="1" customHeight="1">
      <c r="A10004" s="179"/>
    </row>
    <row r="10005" spans="1:1" s="180" customFormat="1" ht="12" hidden="1" customHeight="1">
      <c r="A10005" s="179"/>
    </row>
    <row r="10006" spans="1:1" s="180" customFormat="1" ht="12" hidden="1" customHeight="1">
      <c r="A10006" s="179"/>
    </row>
    <row r="10007" spans="1:1" s="180" customFormat="1" ht="12" hidden="1" customHeight="1">
      <c r="A10007" s="179"/>
    </row>
    <row r="10008" spans="1:1" s="180" customFormat="1" ht="12" hidden="1" customHeight="1">
      <c r="A10008" s="179"/>
    </row>
    <row r="10009" spans="1:1" s="180" customFormat="1" ht="12" hidden="1" customHeight="1">
      <c r="A10009" s="179"/>
    </row>
    <row r="10010" spans="1:1" s="180" customFormat="1" ht="12" hidden="1" customHeight="1">
      <c r="A10010" s="179"/>
    </row>
    <row r="10011" spans="1:1" s="180" customFormat="1" ht="12" hidden="1" customHeight="1">
      <c r="A10011" s="179"/>
    </row>
    <row r="10012" spans="1:1" s="180" customFormat="1" ht="12" hidden="1" customHeight="1">
      <c r="A10012" s="179"/>
    </row>
    <row r="10013" spans="1:1" s="180" customFormat="1" ht="12" hidden="1" customHeight="1">
      <c r="A10013" s="179"/>
    </row>
    <row r="10014" spans="1:1" s="180" customFormat="1" ht="12" hidden="1" customHeight="1">
      <c r="A10014" s="179"/>
    </row>
    <row r="10015" spans="1:1" s="180" customFormat="1" ht="12" hidden="1" customHeight="1">
      <c r="A10015" s="179"/>
    </row>
    <row r="10016" spans="1:1" s="180" customFormat="1" ht="12" hidden="1" customHeight="1">
      <c r="A10016" s="179"/>
    </row>
    <row r="10017" spans="1:1" s="180" customFormat="1" ht="12" hidden="1" customHeight="1">
      <c r="A10017" s="179"/>
    </row>
    <row r="10018" spans="1:1" s="180" customFormat="1" ht="12" hidden="1" customHeight="1">
      <c r="A10018" s="179"/>
    </row>
    <row r="10019" spans="1:1" s="180" customFormat="1" ht="12" hidden="1" customHeight="1">
      <c r="A10019" s="179"/>
    </row>
    <row r="10020" spans="1:1" s="180" customFormat="1" ht="12" hidden="1" customHeight="1">
      <c r="A10020" s="179"/>
    </row>
    <row r="10021" spans="1:1" s="180" customFormat="1" ht="12" hidden="1" customHeight="1">
      <c r="A10021" s="179"/>
    </row>
    <row r="10022" spans="1:1" s="180" customFormat="1" ht="12" hidden="1" customHeight="1">
      <c r="A10022" s="179"/>
    </row>
    <row r="10023" spans="1:1" s="180" customFormat="1" ht="12" hidden="1" customHeight="1">
      <c r="A10023" s="179"/>
    </row>
    <row r="10024" spans="1:1" s="180" customFormat="1" ht="12" hidden="1" customHeight="1">
      <c r="A10024" s="179"/>
    </row>
    <row r="10025" spans="1:1" s="180" customFormat="1" ht="12" hidden="1" customHeight="1">
      <c r="A10025" s="179"/>
    </row>
    <row r="10026" spans="1:1" s="180" customFormat="1" ht="12" hidden="1" customHeight="1">
      <c r="A10026" s="179"/>
    </row>
    <row r="10027" spans="1:1" s="180" customFormat="1" ht="12" hidden="1" customHeight="1">
      <c r="A10027" s="179"/>
    </row>
    <row r="10028" spans="1:1" s="180" customFormat="1" ht="12" hidden="1" customHeight="1">
      <c r="A10028" s="179"/>
    </row>
    <row r="10029" spans="1:1" s="180" customFormat="1" ht="12" hidden="1" customHeight="1">
      <c r="A10029" s="179"/>
    </row>
    <row r="10030" spans="1:1" s="180" customFormat="1" ht="12" hidden="1" customHeight="1">
      <c r="A10030" s="179"/>
    </row>
    <row r="10031" spans="1:1" s="180" customFormat="1" ht="12" hidden="1" customHeight="1">
      <c r="A10031" s="179"/>
    </row>
    <row r="10032" spans="1:1" s="180" customFormat="1" ht="12" hidden="1" customHeight="1">
      <c r="A10032" s="179"/>
    </row>
    <row r="10033" spans="1:1" s="180" customFormat="1" ht="12" hidden="1" customHeight="1">
      <c r="A10033" s="179"/>
    </row>
    <row r="10034" spans="1:1" s="180" customFormat="1" ht="12" hidden="1" customHeight="1">
      <c r="A10034" s="179"/>
    </row>
    <row r="10035" spans="1:1" s="180" customFormat="1" ht="12" hidden="1" customHeight="1">
      <c r="A10035" s="179"/>
    </row>
    <row r="10036" spans="1:1" s="180" customFormat="1" ht="12" hidden="1" customHeight="1">
      <c r="A10036" s="179"/>
    </row>
    <row r="10037" spans="1:1" s="180" customFormat="1" ht="12" hidden="1" customHeight="1">
      <c r="A10037" s="179"/>
    </row>
    <row r="10038" spans="1:1" s="180" customFormat="1" ht="12" hidden="1" customHeight="1">
      <c r="A10038" s="179"/>
    </row>
    <row r="10039" spans="1:1" s="180" customFormat="1" ht="12" hidden="1" customHeight="1">
      <c r="A10039" s="179"/>
    </row>
    <row r="10040" spans="1:1" s="180" customFormat="1" ht="12" hidden="1" customHeight="1">
      <c r="A10040" s="179"/>
    </row>
    <row r="10041" spans="1:1" s="180" customFormat="1" ht="12" hidden="1" customHeight="1">
      <c r="A10041" s="179"/>
    </row>
    <row r="10042" spans="1:1" s="180" customFormat="1" ht="12" hidden="1" customHeight="1">
      <c r="A10042" s="179"/>
    </row>
    <row r="10043" spans="1:1" s="180" customFormat="1" ht="12" hidden="1" customHeight="1">
      <c r="A10043" s="179"/>
    </row>
    <row r="10044" spans="1:1" s="180" customFormat="1" ht="12" hidden="1" customHeight="1">
      <c r="A10044" s="179"/>
    </row>
    <row r="10045" spans="1:1" s="180" customFormat="1" ht="12" hidden="1" customHeight="1">
      <c r="A10045" s="179"/>
    </row>
    <row r="10046" spans="1:1" s="180" customFormat="1" ht="12" hidden="1" customHeight="1">
      <c r="A10046" s="179"/>
    </row>
    <row r="10047" spans="1:1" s="180" customFormat="1" ht="12" hidden="1" customHeight="1">
      <c r="A10047" s="179"/>
    </row>
    <row r="10048" spans="1:1" s="180" customFormat="1" ht="12" hidden="1" customHeight="1">
      <c r="A10048" s="179"/>
    </row>
    <row r="10049" spans="1:1" s="180" customFormat="1" ht="12" hidden="1" customHeight="1">
      <c r="A10049" s="179"/>
    </row>
    <row r="10050" spans="1:1" s="180" customFormat="1" ht="12" hidden="1" customHeight="1">
      <c r="A10050" s="179"/>
    </row>
    <row r="10051" spans="1:1" s="180" customFormat="1" ht="12" hidden="1" customHeight="1">
      <c r="A10051" s="179"/>
    </row>
    <row r="10052" spans="1:1" s="180" customFormat="1" ht="12" hidden="1" customHeight="1">
      <c r="A10052" s="179"/>
    </row>
    <row r="10053" spans="1:1" s="180" customFormat="1" ht="12" hidden="1" customHeight="1">
      <c r="A10053" s="179"/>
    </row>
    <row r="10054" spans="1:1" s="180" customFormat="1" ht="12" hidden="1" customHeight="1">
      <c r="A10054" s="179"/>
    </row>
    <row r="10055" spans="1:1" s="180" customFormat="1" ht="12" hidden="1" customHeight="1">
      <c r="A10055" s="179"/>
    </row>
    <row r="10056" spans="1:1" s="180" customFormat="1" ht="12" hidden="1" customHeight="1">
      <c r="A10056" s="179"/>
    </row>
    <row r="10057" spans="1:1" s="180" customFormat="1" ht="12" hidden="1" customHeight="1">
      <c r="A10057" s="179"/>
    </row>
    <row r="10058" spans="1:1" s="180" customFormat="1" ht="12" hidden="1" customHeight="1">
      <c r="A10058" s="179"/>
    </row>
    <row r="10059" spans="1:1" s="180" customFormat="1" ht="12" hidden="1" customHeight="1">
      <c r="A10059" s="179"/>
    </row>
    <row r="10060" spans="1:1" s="180" customFormat="1" ht="12" hidden="1" customHeight="1">
      <c r="A10060" s="179"/>
    </row>
    <row r="10061" spans="1:1" s="180" customFormat="1" ht="12" hidden="1" customHeight="1">
      <c r="A10061" s="179"/>
    </row>
    <row r="10062" spans="1:1" s="180" customFormat="1" ht="12" hidden="1" customHeight="1">
      <c r="A10062" s="179"/>
    </row>
    <row r="10063" spans="1:1" s="180" customFormat="1" ht="12" hidden="1" customHeight="1">
      <c r="A10063" s="179"/>
    </row>
    <row r="10064" spans="1:1" s="180" customFormat="1" ht="12" hidden="1" customHeight="1">
      <c r="A10064" s="179"/>
    </row>
    <row r="10065" spans="1:1" s="180" customFormat="1" ht="12" hidden="1" customHeight="1">
      <c r="A10065" s="179"/>
    </row>
    <row r="10066" spans="1:1" s="180" customFormat="1" ht="12" hidden="1" customHeight="1">
      <c r="A10066" s="179"/>
    </row>
    <row r="10067" spans="1:1" s="180" customFormat="1" ht="12" hidden="1" customHeight="1">
      <c r="A10067" s="179"/>
    </row>
    <row r="10068" spans="1:1" s="180" customFormat="1" ht="12" hidden="1" customHeight="1">
      <c r="A10068" s="179"/>
    </row>
    <row r="10069" spans="1:1" s="180" customFormat="1" ht="12" hidden="1" customHeight="1">
      <c r="A10069" s="179"/>
    </row>
    <row r="10070" spans="1:1" s="180" customFormat="1" ht="12" hidden="1" customHeight="1">
      <c r="A10070" s="179"/>
    </row>
    <row r="10071" spans="1:1" s="180" customFormat="1" ht="12" hidden="1" customHeight="1">
      <c r="A10071" s="179"/>
    </row>
    <row r="10072" spans="1:1" s="180" customFormat="1" ht="12" hidden="1" customHeight="1">
      <c r="A10072" s="179"/>
    </row>
    <row r="10073" spans="1:1" s="180" customFormat="1" ht="12" hidden="1" customHeight="1">
      <c r="A10073" s="179"/>
    </row>
    <row r="10074" spans="1:1" s="180" customFormat="1" ht="12" hidden="1" customHeight="1">
      <c r="A10074" s="179"/>
    </row>
    <row r="10075" spans="1:1" s="180" customFormat="1" ht="12" hidden="1" customHeight="1">
      <c r="A10075" s="179"/>
    </row>
    <row r="10076" spans="1:1" s="180" customFormat="1" ht="12" hidden="1" customHeight="1">
      <c r="A10076" s="179"/>
    </row>
    <row r="10077" spans="1:1" s="180" customFormat="1" ht="12" hidden="1" customHeight="1">
      <c r="A10077" s="179"/>
    </row>
    <row r="10078" spans="1:1" s="180" customFormat="1" ht="12" hidden="1" customHeight="1">
      <c r="A10078" s="179"/>
    </row>
    <row r="10079" spans="1:1" s="180" customFormat="1" ht="12" hidden="1" customHeight="1">
      <c r="A10079" s="179"/>
    </row>
    <row r="10080" spans="1:1" s="180" customFormat="1" ht="12" hidden="1" customHeight="1">
      <c r="A10080" s="179"/>
    </row>
    <row r="10081" spans="1:1" s="180" customFormat="1" ht="12" hidden="1" customHeight="1">
      <c r="A10081" s="179"/>
    </row>
    <row r="10082" spans="1:1" s="180" customFormat="1" ht="12" hidden="1" customHeight="1">
      <c r="A10082" s="179"/>
    </row>
    <row r="10083" spans="1:1" s="180" customFormat="1" ht="12" hidden="1" customHeight="1">
      <c r="A10083" s="179"/>
    </row>
    <row r="10084" spans="1:1" s="180" customFormat="1" ht="12" hidden="1" customHeight="1">
      <c r="A10084" s="179"/>
    </row>
    <row r="10085" spans="1:1" s="180" customFormat="1" ht="12" hidden="1" customHeight="1">
      <c r="A10085" s="179"/>
    </row>
    <row r="10086" spans="1:1" s="180" customFormat="1" ht="12" hidden="1" customHeight="1">
      <c r="A10086" s="179"/>
    </row>
    <row r="10087" spans="1:1" s="180" customFormat="1" ht="12" hidden="1" customHeight="1">
      <c r="A10087" s="179"/>
    </row>
    <row r="10088" spans="1:1" s="180" customFormat="1" ht="12" hidden="1" customHeight="1">
      <c r="A10088" s="179"/>
    </row>
    <row r="10089" spans="1:1" s="180" customFormat="1" ht="12" hidden="1" customHeight="1">
      <c r="A10089" s="179"/>
    </row>
    <row r="10090" spans="1:1" s="180" customFormat="1" ht="12" hidden="1" customHeight="1">
      <c r="A10090" s="179"/>
    </row>
    <row r="10091" spans="1:1" s="180" customFormat="1" ht="12" hidden="1" customHeight="1">
      <c r="A10091" s="179"/>
    </row>
    <row r="10092" spans="1:1" s="180" customFormat="1" ht="12" hidden="1" customHeight="1">
      <c r="A10092" s="179"/>
    </row>
    <row r="10093" spans="1:1" s="180" customFormat="1" ht="12" hidden="1" customHeight="1">
      <c r="A10093" s="179"/>
    </row>
    <row r="10094" spans="1:1" s="180" customFormat="1" ht="12" hidden="1" customHeight="1">
      <c r="A10094" s="179"/>
    </row>
    <row r="10095" spans="1:1" s="180" customFormat="1" ht="12" hidden="1" customHeight="1">
      <c r="A10095" s="179"/>
    </row>
    <row r="10096" spans="1:1" s="180" customFormat="1" ht="12" hidden="1" customHeight="1">
      <c r="A10096" s="179"/>
    </row>
    <row r="10097" spans="1:1" s="180" customFormat="1" ht="12" hidden="1" customHeight="1">
      <c r="A10097" s="179"/>
    </row>
    <row r="10098" spans="1:1" s="180" customFormat="1" ht="12" hidden="1" customHeight="1">
      <c r="A10098" s="179"/>
    </row>
    <row r="10099" spans="1:1" s="180" customFormat="1" ht="12" hidden="1" customHeight="1">
      <c r="A10099" s="179"/>
    </row>
    <row r="10100" spans="1:1" s="180" customFormat="1" ht="12" hidden="1" customHeight="1">
      <c r="A10100" s="179"/>
    </row>
    <row r="10101" spans="1:1" s="180" customFormat="1" ht="12" hidden="1" customHeight="1">
      <c r="A10101" s="179"/>
    </row>
    <row r="10102" spans="1:1" s="180" customFormat="1" ht="12" hidden="1" customHeight="1">
      <c r="A10102" s="179"/>
    </row>
    <row r="10103" spans="1:1" s="180" customFormat="1" ht="12" hidden="1" customHeight="1">
      <c r="A10103" s="179"/>
    </row>
    <row r="10104" spans="1:1" s="180" customFormat="1" ht="12" hidden="1" customHeight="1">
      <c r="A10104" s="179"/>
    </row>
    <row r="10105" spans="1:1" s="180" customFormat="1" ht="12" hidden="1" customHeight="1">
      <c r="A10105" s="179"/>
    </row>
    <row r="10106" spans="1:1" s="180" customFormat="1" ht="12" hidden="1" customHeight="1">
      <c r="A10106" s="179"/>
    </row>
    <row r="10107" spans="1:1" s="180" customFormat="1" ht="12" hidden="1" customHeight="1">
      <c r="A10107" s="179"/>
    </row>
    <row r="10108" spans="1:1" s="180" customFormat="1" ht="12" hidden="1" customHeight="1">
      <c r="A10108" s="179"/>
    </row>
    <row r="10109" spans="1:1" s="180" customFormat="1" ht="12" hidden="1" customHeight="1">
      <c r="A10109" s="179"/>
    </row>
    <row r="10110" spans="1:1" s="180" customFormat="1" ht="12" hidden="1" customHeight="1">
      <c r="A10110" s="179"/>
    </row>
    <row r="10111" spans="1:1" s="180" customFormat="1" ht="12" hidden="1" customHeight="1">
      <c r="A10111" s="179"/>
    </row>
    <row r="10112" spans="1:1" s="180" customFormat="1" ht="12" hidden="1" customHeight="1">
      <c r="A10112" s="179"/>
    </row>
    <row r="10113" spans="1:1" s="180" customFormat="1" ht="12" hidden="1" customHeight="1">
      <c r="A10113" s="179"/>
    </row>
    <row r="10114" spans="1:1" s="180" customFormat="1" ht="12" hidden="1" customHeight="1">
      <c r="A10114" s="179"/>
    </row>
    <row r="10115" spans="1:1" s="180" customFormat="1" ht="12" hidden="1" customHeight="1">
      <c r="A10115" s="179"/>
    </row>
    <row r="10116" spans="1:1" s="180" customFormat="1" ht="12" hidden="1" customHeight="1">
      <c r="A10116" s="179"/>
    </row>
    <row r="10117" spans="1:1" s="180" customFormat="1" ht="12" hidden="1" customHeight="1">
      <c r="A10117" s="179"/>
    </row>
    <row r="10118" spans="1:1" s="180" customFormat="1" ht="12" hidden="1" customHeight="1">
      <c r="A10118" s="179"/>
    </row>
    <row r="10119" spans="1:1" s="180" customFormat="1" ht="12" hidden="1" customHeight="1">
      <c r="A10119" s="179"/>
    </row>
    <row r="10120" spans="1:1" s="180" customFormat="1" ht="12" hidden="1" customHeight="1">
      <c r="A10120" s="179"/>
    </row>
    <row r="10121" spans="1:1" s="180" customFormat="1" ht="12" hidden="1" customHeight="1">
      <c r="A10121" s="179"/>
    </row>
    <row r="10122" spans="1:1" s="180" customFormat="1" ht="12" hidden="1" customHeight="1">
      <c r="A10122" s="179"/>
    </row>
    <row r="10123" spans="1:1" s="180" customFormat="1" ht="12" hidden="1" customHeight="1">
      <c r="A10123" s="179"/>
    </row>
    <row r="10124" spans="1:1" s="180" customFormat="1" ht="12" hidden="1" customHeight="1">
      <c r="A10124" s="179"/>
    </row>
    <row r="10125" spans="1:1" s="180" customFormat="1" ht="12" hidden="1" customHeight="1">
      <c r="A10125" s="179"/>
    </row>
    <row r="10126" spans="1:1" s="180" customFormat="1" ht="12" hidden="1" customHeight="1">
      <c r="A10126" s="179"/>
    </row>
    <row r="10127" spans="1:1" s="180" customFormat="1" ht="12" hidden="1" customHeight="1">
      <c r="A10127" s="179"/>
    </row>
    <row r="10128" spans="1:1" s="180" customFormat="1" ht="12" hidden="1" customHeight="1">
      <c r="A10128" s="179"/>
    </row>
    <row r="10129" spans="1:1" s="180" customFormat="1" ht="12" hidden="1" customHeight="1">
      <c r="A10129" s="179"/>
    </row>
    <row r="10130" spans="1:1" s="180" customFormat="1" ht="12" hidden="1" customHeight="1">
      <c r="A10130" s="179"/>
    </row>
    <row r="10131" spans="1:1" s="180" customFormat="1" ht="12" hidden="1" customHeight="1">
      <c r="A10131" s="179"/>
    </row>
    <row r="10132" spans="1:1" s="180" customFormat="1" ht="12" hidden="1" customHeight="1">
      <c r="A10132" s="179"/>
    </row>
    <row r="10133" spans="1:1" s="180" customFormat="1" ht="12" hidden="1" customHeight="1">
      <c r="A10133" s="179"/>
    </row>
    <row r="10134" spans="1:1" s="180" customFormat="1" ht="12" hidden="1" customHeight="1">
      <c r="A10134" s="179"/>
    </row>
    <row r="10135" spans="1:1" s="180" customFormat="1" ht="12" hidden="1" customHeight="1">
      <c r="A10135" s="179"/>
    </row>
    <row r="10136" spans="1:1" s="180" customFormat="1" ht="12" hidden="1" customHeight="1">
      <c r="A10136" s="179"/>
    </row>
    <row r="10137" spans="1:1" s="180" customFormat="1" ht="12" hidden="1" customHeight="1">
      <c r="A10137" s="179"/>
    </row>
    <row r="10138" spans="1:1" s="180" customFormat="1" ht="12" hidden="1" customHeight="1">
      <c r="A10138" s="179"/>
    </row>
    <row r="10139" spans="1:1" s="180" customFormat="1" ht="12" hidden="1" customHeight="1">
      <c r="A10139" s="179"/>
    </row>
    <row r="10140" spans="1:1" s="180" customFormat="1" ht="12" hidden="1" customHeight="1">
      <c r="A10140" s="179"/>
    </row>
    <row r="10141" spans="1:1" s="180" customFormat="1" ht="12" hidden="1" customHeight="1">
      <c r="A10141" s="179"/>
    </row>
    <row r="10142" spans="1:1" s="180" customFormat="1" ht="12" hidden="1" customHeight="1">
      <c r="A10142" s="179"/>
    </row>
    <row r="10143" spans="1:1" s="180" customFormat="1" ht="12" hidden="1" customHeight="1">
      <c r="A10143" s="179"/>
    </row>
    <row r="10144" spans="1:1" s="180" customFormat="1" ht="12" hidden="1" customHeight="1">
      <c r="A10144" s="179"/>
    </row>
    <row r="10145" spans="1:1" s="180" customFormat="1" ht="12" hidden="1" customHeight="1">
      <c r="A10145" s="179"/>
    </row>
    <row r="10146" spans="1:1" s="180" customFormat="1" ht="12" hidden="1" customHeight="1">
      <c r="A10146" s="179"/>
    </row>
    <row r="10147" spans="1:1" s="180" customFormat="1" ht="12" hidden="1" customHeight="1">
      <c r="A10147" s="179"/>
    </row>
    <row r="10148" spans="1:1" s="180" customFormat="1" ht="12" hidden="1" customHeight="1">
      <c r="A10148" s="179"/>
    </row>
    <row r="10149" spans="1:1" s="180" customFormat="1" ht="12" hidden="1" customHeight="1">
      <c r="A10149" s="179"/>
    </row>
    <row r="10150" spans="1:1" s="180" customFormat="1" ht="12" hidden="1" customHeight="1">
      <c r="A10150" s="179"/>
    </row>
    <row r="10151" spans="1:1" s="180" customFormat="1" ht="12" hidden="1" customHeight="1">
      <c r="A10151" s="179"/>
    </row>
    <row r="10152" spans="1:1" s="180" customFormat="1" ht="12" hidden="1" customHeight="1">
      <c r="A10152" s="179"/>
    </row>
    <row r="10153" spans="1:1" s="180" customFormat="1" ht="12" hidden="1" customHeight="1">
      <c r="A10153" s="179"/>
    </row>
    <row r="10154" spans="1:1" s="180" customFormat="1" ht="12" hidden="1" customHeight="1">
      <c r="A10154" s="179"/>
    </row>
    <row r="10155" spans="1:1" s="180" customFormat="1" ht="12" hidden="1" customHeight="1">
      <c r="A10155" s="179"/>
    </row>
    <row r="10156" spans="1:1" s="180" customFormat="1" ht="12" hidden="1" customHeight="1">
      <c r="A10156" s="179"/>
    </row>
    <row r="10157" spans="1:1" s="180" customFormat="1" ht="12" hidden="1" customHeight="1">
      <c r="A10157" s="179"/>
    </row>
    <row r="10158" spans="1:1" s="180" customFormat="1" ht="12" hidden="1" customHeight="1">
      <c r="A10158" s="179"/>
    </row>
    <row r="10159" spans="1:1" s="180" customFormat="1" ht="12" hidden="1" customHeight="1">
      <c r="A10159" s="179"/>
    </row>
    <row r="10160" spans="1:1" s="180" customFormat="1" ht="12" hidden="1" customHeight="1">
      <c r="A10160" s="179"/>
    </row>
    <row r="10161" spans="1:1" s="180" customFormat="1" ht="12" hidden="1" customHeight="1">
      <c r="A10161" s="179"/>
    </row>
    <row r="10162" spans="1:1" s="180" customFormat="1" ht="12" hidden="1" customHeight="1">
      <c r="A10162" s="179"/>
    </row>
    <row r="10163" spans="1:1" s="180" customFormat="1" ht="12" hidden="1" customHeight="1">
      <c r="A10163" s="179"/>
    </row>
    <row r="10164" spans="1:1" s="180" customFormat="1" ht="12" hidden="1" customHeight="1">
      <c r="A10164" s="179"/>
    </row>
    <row r="10165" spans="1:1" s="180" customFormat="1" ht="12" hidden="1" customHeight="1">
      <c r="A10165" s="179"/>
    </row>
    <row r="10166" spans="1:1" s="180" customFormat="1" ht="12" hidden="1" customHeight="1">
      <c r="A10166" s="179"/>
    </row>
    <row r="10167" spans="1:1" s="180" customFormat="1" ht="12" hidden="1" customHeight="1">
      <c r="A10167" s="179"/>
    </row>
    <row r="10168" spans="1:1" s="180" customFormat="1" ht="12" hidden="1" customHeight="1">
      <c r="A10168" s="179"/>
    </row>
    <row r="10169" spans="1:1" s="180" customFormat="1" ht="12" hidden="1" customHeight="1">
      <c r="A10169" s="179"/>
    </row>
    <row r="10170" spans="1:1" s="180" customFormat="1" ht="12" hidden="1" customHeight="1">
      <c r="A10170" s="179"/>
    </row>
    <row r="10171" spans="1:1" s="180" customFormat="1" ht="12" hidden="1" customHeight="1">
      <c r="A10171" s="179"/>
    </row>
    <row r="10172" spans="1:1" s="180" customFormat="1" ht="12" hidden="1" customHeight="1">
      <c r="A10172" s="179"/>
    </row>
    <row r="10173" spans="1:1" s="180" customFormat="1" ht="12" hidden="1" customHeight="1">
      <c r="A10173" s="179"/>
    </row>
    <row r="10174" spans="1:1" s="180" customFormat="1" ht="12" hidden="1" customHeight="1">
      <c r="A10174" s="179"/>
    </row>
    <row r="10175" spans="1:1" s="180" customFormat="1" ht="12" hidden="1" customHeight="1">
      <c r="A10175" s="179"/>
    </row>
    <row r="10176" spans="1:1" s="180" customFormat="1" ht="12" hidden="1" customHeight="1">
      <c r="A10176" s="179"/>
    </row>
    <row r="10177" spans="1:1" s="180" customFormat="1" ht="12" hidden="1" customHeight="1">
      <c r="A10177" s="179"/>
    </row>
    <row r="10178" spans="1:1" s="180" customFormat="1" ht="12" hidden="1" customHeight="1">
      <c r="A10178" s="179"/>
    </row>
    <row r="10179" spans="1:1" s="180" customFormat="1" ht="12" hidden="1" customHeight="1">
      <c r="A10179" s="179"/>
    </row>
    <row r="10180" spans="1:1" s="180" customFormat="1" ht="12" hidden="1" customHeight="1">
      <c r="A10180" s="179"/>
    </row>
    <row r="10181" spans="1:1" s="180" customFormat="1" ht="12" hidden="1" customHeight="1">
      <c r="A10181" s="179"/>
    </row>
    <row r="10182" spans="1:1" s="180" customFormat="1" ht="12" hidden="1" customHeight="1">
      <c r="A10182" s="179"/>
    </row>
    <row r="10183" spans="1:1" s="180" customFormat="1" ht="12" hidden="1" customHeight="1">
      <c r="A10183" s="179"/>
    </row>
    <row r="10184" spans="1:1" s="180" customFormat="1" ht="12" hidden="1" customHeight="1">
      <c r="A10184" s="179"/>
    </row>
    <row r="10185" spans="1:1" s="180" customFormat="1" ht="12" hidden="1" customHeight="1">
      <c r="A10185" s="179"/>
    </row>
    <row r="10186" spans="1:1" s="180" customFormat="1" ht="12" hidden="1" customHeight="1">
      <c r="A10186" s="179"/>
    </row>
    <row r="10187" spans="1:1" s="180" customFormat="1" ht="12" hidden="1" customHeight="1">
      <c r="A10187" s="179"/>
    </row>
    <row r="10188" spans="1:1" s="180" customFormat="1" ht="12" hidden="1" customHeight="1">
      <c r="A10188" s="179"/>
    </row>
    <row r="10189" spans="1:1" s="180" customFormat="1" ht="12" hidden="1" customHeight="1">
      <c r="A10189" s="179"/>
    </row>
    <row r="10190" spans="1:1" s="180" customFormat="1" ht="12" hidden="1" customHeight="1">
      <c r="A10190" s="179"/>
    </row>
    <row r="10191" spans="1:1" s="180" customFormat="1" ht="12" hidden="1" customHeight="1">
      <c r="A10191" s="179"/>
    </row>
    <row r="10192" spans="1:1" s="180" customFormat="1" ht="12" hidden="1" customHeight="1">
      <c r="A10192" s="179"/>
    </row>
    <row r="10193" spans="1:1" s="180" customFormat="1" ht="12" hidden="1" customHeight="1">
      <c r="A10193" s="179"/>
    </row>
    <row r="10194" spans="1:1" s="180" customFormat="1" ht="12" hidden="1" customHeight="1">
      <c r="A10194" s="179"/>
    </row>
    <row r="10195" spans="1:1" s="180" customFormat="1" ht="12" hidden="1" customHeight="1">
      <c r="A10195" s="179"/>
    </row>
    <row r="10196" spans="1:1" s="180" customFormat="1" ht="12" hidden="1" customHeight="1">
      <c r="A10196" s="179"/>
    </row>
    <row r="10197" spans="1:1" s="180" customFormat="1" ht="12" hidden="1" customHeight="1">
      <c r="A10197" s="179"/>
    </row>
    <row r="10198" spans="1:1" s="180" customFormat="1" ht="12" hidden="1" customHeight="1">
      <c r="A10198" s="179"/>
    </row>
    <row r="10199" spans="1:1" s="180" customFormat="1" ht="12" hidden="1" customHeight="1">
      <c r="A10199" s="179"/>
    </row>
    <row r="10200" spans="1:1" s="180" customFormat="1" ht="12" hidden="1" customHeight="1">
      <c r="A10200" s="179"/>
    </row>
    <row r="10201" spans="1:1" s="180" customFormat="1" ht="12" hidden="1" customHeight="1">
      <c r="A10201" s="179"/>
    </row>
    <row r="10202" spans="1:1" s="180" customFormat="1" ht="12" hidden="1" customHeight="1">
      <c r="A10202" s="179"/>
    </row>
    <row r="10203" spans="1:1" s="180" customFormat="1" ht="12" hidden="1" customHeight="1">
      <c r="A10203" s="179"/>
    </row>
    <row r="10204" spans="1:1" s="180" customFormat="1" ht="12" hidden="1" customHeight="1">
      <c r="A10204" s="179"/>
    </row>
    <row r="10205" spans="1:1" s="180" customFormat="1" ht="12" hidden="1" customHeight="1">
      <c r="A10205" s="179"/>
    </row>
    <row r="10206" spans="1:1" s="180" customFormat="1" ht="12" hidden="1" customHeight="1">
      <c r="A10206" s="179"/>
    </row>
    <row r="10207" spans="1:1" s="180" customFormat="1" ht="12" hidden="1" customHeight="1">
      <c r="A10207" s="179"/>
    </row>
    <row r="10208" spans="1:1" s="180" customFormat="1" ht="12" hidden="1" customHeight="1">
      <c r="A10208" s="179"/>
    </row>
    <row r="10209" spans="1:1" s="180" customFormat="1" ht="12" hidden="1" customHeight="1">
      <c r="A10209" s="179"/>
    </row>
    <row r="10210" spans="1:1" s="180" customFormat="1" ht="12" hidden="1" customHeight="1">
      <c r="A10210" s="179"/>
    </row>
    <row r="10211" spans="1:1" s="180" customFormat="1" ht="12" hidden="1" customHeight="1">
      <c r="A10211" s="179"/>
    </row>
    <row r="10212" spans="1:1" s="180" customFormat="1" ht="12" hidden="1" customHeight="1">
      <c r="A10212" s="179"/>
    </row>
    <row r="10213" spans="1:1" s="180" customFormat="1" ht="12" hidden="1" customHeight="1">
      <c r="A10213" s="179"/>
    </row>
    <row r="10214" spans="1:1" s="180" customFormat="1" ht="12" hidden="1" customHeight="1">
      <c r="A10214" s="179"/>
    </row>
    <row r="10215" spans="1:1" s="180" customFormat="1" ht="12" hidden="1" customHeight="1">
      <c r="A10215" s="179"/>
    </row>
    <row r="10216" spans="1:1" s="180" customFormat="1" ht="12" hidden="1" customHeight="1">
      <c r="A10216" s="179"/>
    </row>
    <row r="10217" spans="1:1" s="180" customFormat="1" ht="12" hidden="1" customHeight="1">
      <c r="A10217" s="179"/>
    </row>
    <row r="10218" spans="1:1" s="180" customFormat="1" ht="12" hidden="1" customHeight="1">
      <c r="A10218" s="179"/>
    </row>
    <row r="10219" spans="1:1" s="180" customFormat="1" ht="12" hidden="1" customHeight="1">
      <c r="A10219" s="179"/>
    </row>
    <row r="10220" spans="1:1" s="180" customFormat="1" ht="12" hidden="1" customHeight="1">
      <c r="A10220" s="179"/>
    </row>
    <row r="10221" spans="1:1" s="180" customFormat="1" ht="12" hidden="1" customHeight="1">
      <c r="A10221" s="179"/>
    </row>
    <row r="10222" spans="1:1" s="180" customFormat="1" ht="12" hidden="1" customHeight="1">
      <c r="A10222" s="179"/>
    </row>
    <row r="10223" spans="1:1" s="180" customFormat="1" ht="12" hidden="1" customHeight="1">
      <c r="A10223" s="179"/>
    </row>
    <row r="10224" spans="1:1" s="180" customFormat="1" ht="12" hidden="1" customHeight="1">
      <c r="A10224" s="179"/>
    </row>
    <row r="10225" spans="1:1" s="180" customFormat="1" ht="12" hidden="1" customHeight="1">
      <c r="A10225" s="179"/>
    </row>
    <row r="10226" spans="1:1" s="180" customFormat="1" ht="12" hidden="1" customHeight="1">
      <c r="A10226" s="179"/>
    </row>
    <row r="10227" spans="1:1" s="180" customFormat="1" ht="12" hidden="1" customHeight="1">
      <c r="A10227" s="179"/>
    </row>
    <row r="10228" spans="1:1" s="180" customFormat="1" ht="12" hidden="1" customHeight="1">
      <c r="A10228" s="179"/>
    </row>
    <row r="10229" spans="1:1" s="180" customFormat="1" ht="12" hidden="1" customHeight="1">
      <c r="A10229" s="179"/>
    </row>
    <row r="10230" spans="1:1" s="180" customFormat="1" ht="12" hidden="1" customHeight="1">
      <c r="A10230" s="179"/>
    </row>
    <row r="10231" spans="1:1" s="180" customFormat="1" ht="12" hidden="1" customHeight="1">
      <c r="A10231" s="179"/>
    </row>
    <row r="10232" spans="1:1" s="180" customFormat="1" ht="12" hidden="1" customHeight="1">
      <c r="A10232" s="179"/>
    </row>
    <row r="10233" spans="1:1" s="180" customFormat="1" ht="12" hidden="1" customHeight="1">
      <c r="A10233" s="179"/>
    </row>
    <row r="10234" spans="1:1" s="180" customFormat="1" ht="12" hidden="1" customHeight="1">
      <c r="A10234" s="179"/>
    </row>
    <row r="10235" spans="1:1" s="180" customFormat="1" ht="12" hidden="1" customHeight="1">
      <c r="A10235" s="179"/>
    </row>
    <row r="10236" spans="1:1" s="180" customFormat="1" ht="12" hidden="1" customHeight="1">
      <c r="A10236" s="179"/>
    </row>
    <row r="10237" spans="1:1" s="180" customFormat="1" ht="12" hidden="1" customHeight="1">
      <c r="A10237" s="179"/>
    </row>
    <row r="10238" spans="1:1" s="180" customFormat="1" ht="12" hidden="1" customHeight="1">
      <c r="A10238" s="179"/>
    </row>
    <row r="10239" spans="1:1" s="180" customFormat="1" ht="12" hidden="1" customHeight="1">
      <c r="A10239" s="179"/>
    </row>
    <row r="10240" spans="1:1" s="180" customFormat="1" ht="12" hidden="1" customHeight="1">
      <c r="A10240" s="179"/>
    </row>
    <row r="10241" spans="1:1" s="180" customFormat="1" ht="12" hidden="1" customHeight="1">
      <c r="A10241" s="179"/>
    </row>
    <row r="10242" spans="1:1" s="180" customFormat="1" ht="12" hidden="1" customHeight="1">
      <c r="A10242" s="179"/>
    </row>
    <row r="10243" spans="1:1" s="180" customFormat="1" ht="12" hidden="1" customHeight="1">
      <c r="A10243" s="179"/>
    </row>
    <row r="10244" spans="1:1" s="180" customFormat="1" ht="12" hidden="1" customHeight="1">
      <c r="A10244" s="179"/>
    </row>
    <row r="10245" spans="1:1" s="180" customFormat="1" ht="12" hidden="1" customHeight="1">
      <c r="A10245" s="179"/>
    </row>
    <row r="10246" spans="1:1" s="180" customFormat="1" ht="12" hidden="1" customHeight="1">
      <c r="A10246" s="179"/>
    </row>
    <row r="10247" spans="1:1" s="180" customFormat="1" ht="12" hidden="1" customHeight="1">
      <c r="A10247" s="179"/>
    </row>
    <row r="10248" spans="1:1" s="180" customFormat="1" ht="12" hidden="1" customHeight="1">
      <c r="A10248" s="179"/>
    </row>
    <row r="10249" spans="1:1" s="180" customFormat="1" ht="12" hidden="1" customHeight="1">
      <c r="A10249" s="179"/>
    </row>
    <row r="10250" spans="1:1" s="180" customFormat="1" ht="12" hidden="1" customHeight="1">
      <c r="A10250" s="179"/>
    </row>
    <row r="10251" spans="1:1" s="180" customFormat="1" ht="12" hidden="1" customHeight="1">
      <c r="A10251" s="179"/>
    </row>
    <row r="10252" spans="1:1" s="180" customFormat="1" ht="12" hidden="1" customHeight="1">
      <c r="A10252" s="179"/>
    </row>
    <row r="10253" spans="1:1" s="180" customFormat="1" ht="12" hidden="1" customHeight="1">
      <c r="A10253" s="179"/>
    </row>
    <row r="10254" spans="1:1" s="180" customFormat="1" ht="12" hidden="1" customHeight="1">
      <c r="A10254" s="179"/>
    </row>
    <row r="10255" spans="1:1" s="180" customFormat="1" ht="12" hidden="1" customHeight="1">
      <c r="A10255" s="179"/>
    </row>
    <row r="10256" spans="1:1" s="180" customFormat="1" ht="12" hidden="1" customHeight="1">
      <c r="A10256" s="179"/>
    </row>
    <row r="10257" spans="1:1" s="180" customFormat="1" ht="12" hidden="1" customHeight="1">
      <c r="A10257" s="179"/>
    </row>
    <row r="10258" spans="1:1" s="180" customFormat="1" ht="12" hidden="1" customHeight="1">
      <c r="A10258" s="179"/>
    </row>
    <row r="10259" spans="1:1" s="180" customFormat="1" ht="12" hidden="1" customHeight="1">
      <c r="A10259" s="179"/>
    </row>
    <row r="10260" spans="1:1" s="180" customFormat="1" ht="12" hidden="1" customHeight="1">
      <c r="A10260" s="179"/>
    </row>
    <row r="10261" spans="1:1" s="180" customFormat="1" ht="12" hidden="1" customHeight="1">
      <c r="A10261" s="179"/>
    </row>
    <row r="10262" spans="1:1" s="180" customFormat="1" ht="12" hidden="1" customHeight="1">
      <c r="A10262" s="179"/>
    </row>
    <row r="10263" spans="1:1" s="180" customFormat="1" ht="12" hidden="1" customHeight="1">
      <c r="A10263" s="179"/>
    </row>
    <row r="10264" spans="1:1" s="180" customFormat="1" ht="12" hidden="1" customHeight="1">
      <c r="A10264" s="179"/>
    </row>
    <row r="10265" spans="1:1" s="180" customFormat="1" ht="12" hidden="1" customHeight="1">
      <c r="A10265" s="179"/>
    </row>
    <row r="10266" spans="1:1" s="180" customFormat="1" ht="12" hidden="1" customHeight="1">
      <c r="A10266" s="179"/>
    </row>
    <row r="10267" spans="1:1" s="180" customFormat="1" ht="12" hidden="1" customHeight="1">
      <c r="A10267" s="179"/>
    </row>
    <row r="10268" spans="1:1" s="180" customFormat="1" ht="12" hidden="1" customHeight="1">
      <c r="A10268" s="179"/>
    </row>
    <row r="10269" spans="1:1" s="180" customFormat="1" ht="12" hidden="1" customHeight="1">
      <c r="A10269" s="179"/>
    </row>
    <row r="10270" spans="1:1" s="180" customFormat="1" ht="12" hidden="1" customHeight="1">
      <c r="A10270" s="179"/>
    </row>
    <row r="10271" spans="1:1" s="180" customFormat="1" ht="12" hidden="1" customHeight="1">
      <c r="A10271" s="179"/>
    </row>
    <row r="10272" spans="1:1" s="180" customFormat="1" ht="12" hidden="1" customHeight="1">
      <c r="A10272" s="179"/>
    </row>
    <row r="10273" spans="1:1" s="180" customFormat="1" ht="12" hidden="1" customHeight="1">
      <c r="A10273" s="179"/>
    </row>
    <row r="10274" spans="1:1" s="180" customFormat="1" ht="12" hidden="1" customHeight="1">
      <c r="A10274" s="179"/>
    </row>
    <row r="10275" spans="1:1" s="180" customFormat="1" ht="12" hidden="1" customHeight="1">
      <c r="A10275" s="179"/>
    </row>
    <row r="10276" spans="1:1" s="180" customFormat="1" ht="12" hidden="1" customHeight="1">
      <c r="A10276" s="179"/>
    </row>
    <row r="10277" spans="1:1" s="180" customFormat="1" ht="12" hidden="1" customHeight="1">
      <c r="A10277" s="179"/>
    </row>
    <row r="10278" spans="1:1" s="180" customFormat="1" ht="12" hidden="1" customHeight="1">
      <c r="A10278" s="179"/>
    </row>
    <row r="10279" spans="1:1" s="180" customFormat="1" ht="12" hidden="1" customHeight="1">
      <c r="A10279" s="179"/>
    </row>
    <row r="10280" spans="1:1" s="180" customFormat="1" ht="12" hidden="1" customHeight="1">
      <c r="A10280" s="179"/>
    </row>
    <row r="10281" spans="1:1" s="180" customFormat="1" ht="12" hidden="1" customHeight="1">
      <c r="A10281" s="179"/>
    </row>
    <row r="10282" spans="1:1" s="180" customFormat="1" ht="12" hidden="1" customHeight="1">
      <c r="A10282" s="179"/>
    </row>
    <row r="10283" spans="1:1" s="180" customFormat="1" ht="12" hidden="1" customHeight="1">
      <c r="A10283" s="179"/>
    </row>
    <row r="10284" spans="1:1" s="180" customFormat="1" ht="12" hidden="1" customHeight="1">
      <c r="A10284" s="179"/>
    </row>
    <row r="10285" spans="1:1" s="180" customFormat="1" ht="12" hidden="1" customHeight="1">
      <c r="A10285" s="179"/>
    </row>
    <row r="10286" spans="1:1" s="180" customFormat="1" ht="12" hidden="1" customHeight="1">
      <c r="A10286" s="179"/>
    </row>
    <row r="10287" spans="1:1" s="180" customFormat="1" ht="12" hidden="1" customHeight="1">
      <c r="A10287" s="179"/>
    </row>
    <row r="10288" spans="1:1" s="180" customFormat="1" ht="12" hidden="1" customHeight="1">
      <c r="A10288" s="179"/>
    </row>
    <row r="10289" spans="1:1" s="180" customFormat="1" ht="12" hidden="1" customHeight="1">
      <c r="A10289" s="179"/>
    </row>
    <row r="10290" spans="1:1" s="180" customFormat="1" ht="12" hidden="1" customHeight="1">
      <c r="A10290" s="179"/>
    </row>
    <row r="10291" spans="1:1" s="180" customFormat="1" ht="12" hidden="1" customHeight="1">
      <c r="A10291" s="179"/>
    </row>
    <row r="10292" spans="1:1" s="180" customFormat="1" ht="12" hidden="1" customHeight="1">
      <c r="A10292" s="179"/>
    </row>
    <row r="10293" spans="1:1" s="180" customFormat="1" ht="12" hidden="1" customHeight="1">
      <c r="A10293" s="179"/>
    </row>
    <row r="10294" spans="1:1" s="180" customFormat="1" ht="12" hidden="1" customHeight="1">
      <c r="A10294" s="179"/>
    </row>
    <row r="10295" spans="1:1" s="180" customFormat="1" ht="12" hidden="1" customHeight="1">
      <c r="A10295" s="179"/>
    </row>
    <row r="10296" spans="1:1" s="180" customFormat="1" ht="12" hidden="1" customHeight="1">
      <c r="A10296" s="179"/>
    </row>
    <row r="10297" spans="1:1" s="180" customFormat="1" ht="12" hidden="1" customHeight="1">
      <c r="A10297" s="179"/>
    </row>
    <row r="10298" spans="1:1" s="180" customFormat="1" ht="12" hidden="1" customHeight="1">
      <c r="A10298" s="179"/>
    </row>
    <row r="10299" spans="1:1" s="180" customFormat="1" ht="12" hidden="1" customHeight="1">
      <c r="A10299" s="179"/>
    </row>
    <row r="10300" spans="1:1" s="180" customFormat="1" ht="12" hidden="1" customHeight="1">
      <c r="A10300" s="179"/>
    </row>
    <row r="10301" spans="1:1" s="180" customFormat="1" ht="12" hidden="1" customHeight="1">
      <c r="A10301" s="179"/>
    </row>
    <row r="10302" spans="1:1" s="180" customFormat="1" ht="12" hidden="1" customHeight="1">
      <c r="A10302" s="179"/>
    </row>
    <row r="10303" spans="1:1" s="180" customFormat="1" ht="12" hidden="1" customHeight="1">
      <c r="A10303" s="179"/>
    </row>
    <row r="10304" spans="1:1" s="180" customFormat="1" ht="12" hidden="1" customHeight="1">
      <c r="A10304" s="179"/>
    </row>
    <row r="10305" spans="1:1" s="180" customFormat="1" ht="12" hidden="1" customHeight="1">
      <c r="A10305" s="179"/>
    </row>
    <row r="10306" spans="1:1" s="180" customFormat="1" ht="12" hidden="1" customHeight="1">
      <c r="A10306" s="179"/>
    </row>
    <row r="10307" spans="1:1" s="180" customFormat="1" ht="12" hidden="1" customHeight="1">
      <c r="A10307" s="179"/>
    </row>
    <row r="10308" spans="1:1" s="180" customFormat="1" ht="12" hidden="1" customHeight="1">
      <c r="A10308" s="179"/>
    </row>
    <row r="10309" spans="1:1" s="180" customFormat="1" ht="12" hidden="1" customHeight="1">
      <c r="A10309" s="179"/>
    </row>
    <row r="10310" spans="1:1" s="180" customFormat="1" ht="12" hidden="1" customHeight="1">
      <c r="A10310" s="179"/>
    </row>
    <row r="10311" spans="1:1" s="180" customFormat="1" ht="12" hidden="1" customHeight="1">
      <c r="A10311" s="179"/>
    </row>
    <row r="10312" spans="1:1" s="180" customFormat="1" ht="12" hidden="1" customHeight="1">
      <c r="A10312" s="179"/>
    </row>
    <row r="10313" spans="1:1" s="180" customFormat="1" ht="12" hidden="1" customHeight="1">
      <c r="A10313" s="179"/>
    </row>
    <row r="10314" spans="1:1" s="180" customFormat="1" ht="12" hidden="1" customHeight="1">
      <c r="A10314" s="179"/>
    </row>
    <row r="10315" spans="1:1" s="180" customFormat="1" ht="12" hidden="1" customHeight="1">
      <c r="A10315" s="179"/>
    </row>
    <row r="10316" spans="1:1" s="180" customFormat="1" ht="12" hidden="1" customHeight="1">
      <c r="A10316" s="179"/>
    </row>
    <row r="10317" spans="1:1" s="180" customFormat="1" ht="12" hidden="1" customHeight="1">
      <c r="A10317" s="179"/>
    </row>
    <row r="10318" spans="1:1" s="180" customFormat="1" ht="12" hidden="1" customHeight="1">
      <c r="A10318" s="179"/>
    </row>
    <row r="10319" spans="1:1" s="180" customFormat="1" ht="12" hidden="1" customHeight="1">
      <c r="A10319" s="179"/>
    </row>
    <row r="10320" spans="1:1" s="180" customFormat="1" ht="12" hidden="1" customHeight="1">
      <c r="A10320" s="179"/>
    </row>
    <row r="10321" spans="1:1" s="180" customFormat="1" ht="12" hidden="1" customHeight="1">
      <c r="A10321" s="179"/>
    </row>
    <row r="10322" spans="1:1" s="180" customFormat="1" ht="12" hidden="1" customHeight="1">
      <c r="A10322" s="179"/>
    </row>
    <row r="10323" spans="1:1" s="180" customFormat="1" ht="12" hidden="1" customHeight="1">
      <c r="A10323" s="179"/>
    </row>
    <row r="10324" spans="1:1" s="180" customFormat="1" ht="12" hidden="1" customHeight="1">
      <c r="A10324" s="179"/>
    </row>
    <row r="10325" spans="1:1" s="180" customFormat="1" ht="12" hidden="1" customHeight="1">
      <c r="A10325" s="179"/>
    </row>
    <row r="10326" spans="1:1" s="180" customFormat="1" ht="12" hidden="1" customHeight="1">
      <c r="A10326" s="179"/>
    </row>
    <row r="10327" spans="1:1" s="180" customFormat="1" ht="12" hidden="1" customHeight="1">
      <c r="A10327" s="179"/>
    </row>
    <row r="10328" spans="1:1" s="180" customFormat="1" ht="12" hidden="1" customHeight="1">
      <c r="A10328" s="179"/>
    </row>
    <row r="10329" spans="1:1" s="180" customFormat="1" ht="12" hidden="1" customHeight="1">
      <c r="A10329" s="179"/>
    </row>
    <row r="10330" spans="1:1" s="180" customFormat="1" ht="12" hidden="1" customHeight="1">
      <c r="A10330" s="179"/>
    </row>
    <row r="10331" spans="1:1" s="180" customFormat="1" ht="12" hidden="1" customHeight="1">
      <c r="A10331" s="179"/>
    </row>
    <row r="10332" spans="1:1" s="180" customFormat="1" ht="12" hidden="1" customHeight="1">
      <c r="A10332" s="179"/>
    </row>
    <row r="10333" spans="1:1" s="180" customFormat="1" ht="12" hidden="1" customHeight="1">
      <c r="A10333" s="179"/>
    </row>
    <row r="10334" spans="1:1" s="180" customFormat="1" ht="12" hidden="1" customHeight="1">
      <c r="A10334" s="179"/>
    </row>
    <row r="10335" spans="1:1" s="180" customFormat="1" ht="12" hidden="1" customHeight="1">
      <c r="A10335" s="179"/>
    </row>
    <row r="10336" spans="1:1" s="180" customFormat="1" ht="12" hidden="1" customHeight="1">
      <c r="A10336" s="179"/>
    </row>
    <row r="10337" spans="1:1" s="180" customFormat="1" ht="12" hidden="1" customHeight="1">
      <c r="A10337" s="179"/>
    </row>
    <row r="10338" spans="1:1" s="180" customFormat="1" ht="12" hidden="1" customHeight="1">
      <c r="A10338" s="179"/>
    </row>
    <row r="10339" spans="1:1" s="180" customFormat="1" ht="12" hidden="1" customHeight="1">
      <c r="A10339" s="179"/>
    </row>
    <row r="10340" spans="1:1" s="180" customFormat="1" ht="12" hidden="1" customHeight="1">
      <c r="A10340" s="179"/>
    </row>
    <row r="10341" spans="1:1" s="180" customFormat="1" ht="12" hidden="1" customHeight="1">
      <c r="A10341" s="179"/>
    </row>
    <row r="10342" spans="1:1" s="180" customFormat="1" ht="12" hidden="1" customHeight="1">
      <c r="A10342" s="179"/>
    </row>
    <row r="10343" spans="1:1" s="180" customFormat="1" ht="12" hidden="1" customHeight="1">
      <c r="A10343" s="179"/>
    </row>
    <row r="10344" spans="1:1" s="180" customFormat="1" ht="12" hidden="1" customHeight="1">
      <c r="A10344" s="179"/>
    </row>
    <row r="10345" spans="1:1" s="180" customFormat="1" ht="12" hidden="1" customHeight="1">
      <c r="A10345" s="179"/>
    </row>
    <row r="10346" spans="1:1" s="180" customFormat="1" ht="12" hidden="1" customHeight="1">
      <c r="A10346" s="179"/>
    </row>
    <row r="10347" spans="1:1" s="180" customFormat="1" ht="12" hidden="1" customHeight="1">
      <c r="A10347" s="179"/>
    </row>
    <row r="10348" spans="1:1" s="180" customFormat="1" ht="12" hidden="1" customHeight="1">
      <c r="A10348" s="179"/>
    </row>
    <row r="10349" spans="1:1" s="180" customFormat="1" ht="12" hidden="1" customHeight="1">
      <c r="A10349" s="179"/>
    </row>
    <row r="10350" spans="1:1" s="180" customFormat="1" ht="12" hidden="1" customHeight="1">
      <c r="A10350" s="179"/>
    </row>
    <row r="10351" spans="1:1" s="180" customFormat="1" ht="12" hidden="1" customHeight="1">
      <c r="A10351" s="179"/>
    </row>
    <row r="10352" spans="1:1" s="180" customFormat="1" ht="12" hidden="1" customHeight="1">
      <c r="A10352" s="179"/>
    </row>
    <row r="10353" spans="1:1" s="180" customFormat="1" ht="12" hidden="1" customHeight="1">
      <c r="A10353" s="179"/>
    </row>
    <row r="10354" spans="1:1" s="180" customFormat="1" ht="12" hidden="1" customHeight="1">
      <c r="A10354" s="179"/>
    </row>
    <row r="10355" spans="1:1" s="180" customFormat="1" ht="12" hidden="1" customHeight="1">
      <c r="A10355" s="179"/>
    </row>
    <row r="10356" spans="1:1" s="180" customFormat="1" ht="12" hidden="1" customHeight="1">
      <c r="A10356" s="179"/>
    </row>
    <row r="10357" spans="1:1" s="180" customFormat="1" ht="12" hidden="1" customHeight="1">
      <c r="A10357" s="179"/>
    </row>
    <row r="10358" spans="1:1" s="180" customFormat="1" ht="12" hidden="1" customHeight="1">
      <c r="A10358" s="179"/>
    </row>
    <row r="10359" spans="1:1" s="180" customFormat="1" ht="12" hidden="1" customHeight="1">
      <c r="A10359" s="179"/>
    </row>
    <row r="10360" spans="1:1" s="180" customFormat="1" ht="12" hidden="1" customHeight="1">
      <c r="A10360" s="179"/>
    </row>
    <row r="10361" spans="1:1" s="180" customFormat="1" ht="12" hidden="1" customHeight="1">
      <c r="A10361" s="179"/>
    </row>
    <row r="10362" spans="1:1" s="180" customFormat="1" ht="12" hidden="1" customHeight="1">
      <c r="A10362" s="179"/>
    </row>
    <row r="10363" spans="1:1" s="180" customFormat="1" ht="12" hidden="1" customHeight="1">
      <c r="A10363" s="179"/>
    </row>
    <row r="10364" spans="1:1" s="180" customFormat="1" ht="12" hidden="1" customHeight="1">
      <c r="A10364" s="179"/>
    </row>
    <row r="10365" spans="1:1" s="180" customFormat="1" ht="12" hidden="1" customHeight="1">
      <c r="A10365" s="179"/>
    </row>
    <row r="10366" spans="1:1" s="180" customFormat="1" ht="12" hidden="1" customHeight="1">
      <c r="A10366" s="179"/>
    </row>
    <row r="10367" spans="1:1" s="180" customFormat="1" ht="12" hidden="1" customHeight="1">
      <c r="A10367" s="179"/>
    </row>
    <row r="10368" spans="1:1" s="180" customFormat="1" ht="12" hidden="1" customHeight="1">
      <c r="A10368" s="179"/>
    </row>
    <row r="10369" spans="1:1" s="180" customFormat="1" ht="12" hidden="1" customHeight="1">
      <c r="A10369" s="179"/>
    </row>
    <row r="10370" spans="1:1" s="180" customFormat="1" ht="12" hidden="1" customHeight="1">
      <c r="A10370" s="179"/>
    </row>
    <row r="10371" spans="1:1" s="180" customFormat="1" ht="12" hidden="1" customHeight="1">
      <c r="A10371" s="179"/>
    </row>
    <row r="10372" spans="1:1" s="180" customFormat="1" ht="12" hidden="1" customHeight="1">
      <c r="A10372" s="179"/>
    </row>
    <row r="10373" spans="1:1" s="180" customFormat="1" ht="12" hidden="1" customHeight="1">
      <c r="A10373" s="179"/>
    </row>
    <row r="10374" spans="1:1" s="180" customFormat="1" ht="12" hidden="1" customHeight="1">
      <c r="A10374" s="179"/>
    </row>
    <row r="10375" spans="1:1" s="180" customFormat="1" ht="12" hidden="1" customHeight="1">
      <c r="A10375" s="179"/>
    </row>
    <row r="10376" spans="1:1" s="180" customFormat="1" ht="12" hidden="1" customHeight="1">
      <c r="A10376" s="179"/>
    </row>
    <row r="10377" spans="1:1" s="180" customFormat="1" ht="12" hidden="1" customHeight="1">
      <c r="A10377" s="179"/>
    </row>
    <row r="10378" spans="1:1" s="180" customFormat="1" ht="12" hidden="1" customHeight="1">
      <c r="A10378" s="179"/>
    </row>
    <row r="10379" spans="1:1" s="180" customFormat="1" ht="12" hidden="1" customHeight="1">
      <c r="A10379" s="179"/>
    </row>
    <row r="10380" spans="1:1" s="180" customFormat="1" ht="12" hidden="1" customHeight="1">
      <c r="A10380" s="179"/>
    </row>
    <row r="10381" spans="1:1" s="180" customFormat="1" ht="12" hidden="1" customHeight="1">
      <c r="A10381" s="179"/>
    </row>
    <row r="10382" spans="1:1" s="180" customFormat="1" ht="12" hidden="1" customHeight="1">
      <c r="A10382" s="179"/>
    </row>
    <row r="10383" spans="1:1" s="180" customFormat="1" ht="12" hidden="1" customHeight="1">
      <c r="A10383" s="179"/>
    </row>
    <row r="10384" spans="1:1" s="180" customFormat="1" ht="12" hidden="1" customHeight="1">
      <c r="A10384" s="179"/>
    </row>
    <row r="10385" spans="1:1" s="180" customFormat="1" ht="12" hidden="1" customHeight="1">
      <c r="A10385" s="179"/>
    </row>
    <row r="10386" spans="1:1" s="180" customFormat="1" ht="12" hidden="1" customHeight="1">
      <c r="A10386" s="179"/>
    </row>
    <row r="10387" spans="1:1" s="180" customFormat="1" ht="12" hidden="1" customHeight="1">
      <c r="A10387" s="179"/>
    </row>
    <row r="10388" spans="1:1" s="180" customFormat="1" ht="12" hidden="1" customHeight="1">
      <c r="A10388" s="179"/>
    </row>
    <row r="10389" spans="1:1" s="180" customFormat="1" ht="12" hidden="1" customHeight="1">
      <c r="A10389" s="179"/>
    </row>
    <row r="10390" spans="1:1" s="180" customFormat="1" ht="12" hidden="1" customHeight="1">
      <c r="A10390" s="179"/>
    </row>
    <row r="10391" spans="1:1" s="180" customFormat="1" ht="12" hidden="1" customHeight="1">
      <c r="A10391" s="179"/>
    </row>
    <row r="10392" spans="1:1" s="180" customFormat="1" ht="12" hidden="1" customHeight="1">
      <c r="A10392" s="179"/>
    </row>
    <row r="10393" spans="1:1" s="180" customFormat="1" ht="12" hidden="1" customHeight="1">
      <c r="A10393" s="179"/>
    </row>
    <row r="10394" spans="1:1" s="180" customFormat="1" ht="12" hidden="1" customHeight="1">
      <c r="A10394" s="179"/>
    </row>
    <row r="10395" spans="1:1" s="180" customFormat="1" ht="12" hidden="1" customHeight="1">
      <c r="A10395" s="179"/>
    </row>
    <row r="10396" spans="1:1" s="180" customFormat="1" ht="12" hidden="1" customHeight="1">
      <c r="A10396" s="179"/>
    </row>
    <row r="10397" spans="1:1" s="180" customFormat="1" ht="12" hidden="1" customHeight="1">
      <c r="A10397" s="179"/>
    </row>
    <row r="10398" spans="1:1" s="180" customFormat="1" ht="12" hidden="1" customHeight="1">
      <c r="A10398" s="179"/>
    </row>
    <row r="10399" spans="1:1" s="180" customFormat="1" ht="12" hidden="1" customHeight="1">
      <c r="A10399" s="179"/>
    </row>
    <row r="10400" spans="1:1" s="180" customFormat="1" ht="12" hidden="1" customHeight="1">
      <c r="A10400" s="179"/>
    </row>
    <row r="10401" spans="1:1" s="180" customFormat="1" ht="12" hidden="1" customHeight="1">
      <c r="A10401" s="179"/>
    </row>
    <row r="10402" spans="1:1" s="180" customFormat="1" ht="12" hidden="1" customHeight="1">
      <c r="A10402" s="179"/>
    </row>
    <row r="10403" spans="1:1" s="180" customFormat="1" ht="12" hidden="1" customHeight="1">
      <c r="A10403" s="179"/>
    </row>
    <row r="10404" spans="1:1" s="180" customFormat="1" ht="12" hidden="1" customHeight="1">
      <c r="A10404" s="179"/>
    </row>
    <row r="10405" spans="1:1" s="180" customFormat="1" ht="12" hidden="1" customHeight="1">
      <c r="A10405" s="179"/>
    </row>
    <row r="10406" spans="1:1" s="180" customFormat="1" ht="12" hidden="1" customHeight="1">
      <c r="A10406" s="179"/>
    </row>
    <row r="10407" spans="1:1" s="180" customFormat="1" ht="12" hidden="1" customHeight="1">
      <c r="A10407" s="179"/>
    </row>
    <row r="10408" spans="1:1" s="180" customFormat="1" ht="12" hidden="1" customHeight="1">
      <c r="A10408" s="179"/>
    </row>
    <row r="10409" spans="1:1" s="180" customFormat="1" ht="12" hidden="1" customHeight="1">
      <c r="A10409" s="179"/>
    </row>
    <row r="10410" spans="1:1" s="180" customFormat="1" ht="12" hidden="1" customHeight="1">
      <c r="A10410" s="179"/>
    </row>
    <row r="10411" spans="1:1" s="180" customFormat="1" ht="12" hidden="1" customHeight="1">
      <c r="A10411" s="179"/>
    </row>
    <row r="10412" spans="1:1" s="180" customFormat="1" ht="12" hidden="1" customHeight="1">
      <c r="A10412" s="179"/>
    </row>
    <row r="10413" spans="1:1" s="180" customFormat="1" ht="12" hidden="1" customHeight="1">
      <c r="A10413" s="179"/>
    </row>
    <row r="10414" spans="1:1" s="180" customFormat="1" ht="12" hidden="1" customHeight="1">
      <c r="A10414" s="179"/>
    </row>
    <row r="10415" spans="1:1" s="180" customFormat="1" ht="12" hidden="1" customHeight="1">
      <c r="A10415" s="179"/>
    </row>
    <row r="10416" spans="1:1" s="180" customFormat="1" ht="12" hidden="1" customHeight="1">
      <c r="A10416" s="179"/>
    </row>
    <row r="10417" spans="1:1" s="180" customFormat="1" ht="12" hidden="1" customHeight="1">
      <c r="A10417" s="179"/>
    </row>
    <row r="10418" spans="1:1" s="180" customFormat="1" ht="12" hidden="1" customHeight="1">
      <c r="A10418" s="179"/>
    </row>
    <row r="10419" spans="1:1" s="180" customFormat="1" ht="12" hidden="1" customHeight="1">
      <c r="A10419" s="179"/>
    </row>
    <row r="10420" spans="1:1" s="180" customFormat="1" ht="12" hidden="1" customHeight="1">
      <c r="A10420" s="179"/>
    </row>
    <row r="10421" spans="1:1" s="180" customFormat="1" ht="12" hidden="1" customHeight="1">
      <c r="A10421" s="179"/>
    </row>
    <row r="10422" spans="1:1" s="180" customFormat="1" ht="12" hidden="1" customHeight="1">
      <c r="A10422" s="179"/>
    </row>
    <row r="10423" spans="1:1" s="180" customFormat="1" ht="12" hidden="1" customHeight="1">
      <c r="A10423" s="179"/>
    </row>
    <row r="10424" spans="1:1" s="180" customFormat="1" ht="12" hidden="1" customHeight="1">
      <c r="A10424" s="179"/>
    </row>
    <row r="10425" spans="1:1" s="180" customFormat="1" ht="12" hidden="1" customHeight="1">
      <c r="A10425" s="179"/>
    </row>
    <row r="10426" spans="1:1" s="180" customFormat="1" ht="12" hidden="1" customHeight="1">
      <c r="A10426" s="179"/>
    </row>
    <row r="10427" spans="1:1" s="180" customFormat="1" ht="12" hidden="1" customHeight="1">
      <c r="A10427" s="179"/>
    </row>
    <row r="10428" spans="1:1" s="180" customFormat="1" ht="12" hidden="1" customHeight="1">
      <c r="A10428" s="179"/>
    </row>
    <row r="10429" spans="1:1" s="180" customFormat="1" ht="12" hidden="1" customHeight="1">
      <c r="A10429" s="179"/>
    </row>
    <row r="10430" spans="1:1" s="180" customFormat="1" ht="12" hidden="1" customHeight="1">
      <c r="A10430" s="179"/>
    </row>
    <row r="10431" spans="1:1" s="180" customFormat="1" ht="12" hidden="1" customHeight="1">
      <c r="A10431" s="179"/>
    </row>
    <row r="10432" spans="1:1" s="180" customFormat="1" ht="12" hidden="1" customHeight="1">
      <c r="A10432" s="179"/>
    </row>
    <row r="10433" spans="1:1" s="180" customFormat="1" ht="12" hidden="1" customHeight="1">
      <c r="A10433" s="179"/>
    </row>
    <row r="10434" spans="1:1" s="180" customFormat="1" ht="12" hidden="1" customHeight="1">
      <c r="A10434" s="179"/>
    </row>
    <row r="10435" spans="1:1" s="180" customFormat="1" ht="12" hidden="1" customHeight="1">
      <c r="A10435" s="179"/>
    </row>
    <row r="10436" spans="1:1" s="180" customFormat="1" ht="12" hidden="1" customHeight="1">
      <c r="A10436" s="179"/>
    </row>
    <row r="10437" spans="1:1" s="180" customFormat="1" ht="12" hidden="1" customHeight="1">
      <c r="A10437" s="179"/>
    </row>
    <row r="10438" spans="1:1" s="180" customFormat="1" ht="12" hidden="1" customHeight="1">
      <c r="A10438" s="179"/>
    </row>
    <row r="10439" spans="1:1" s="180" customFormat="1" ht="12" hidden="1" customHeight="1">
      <c r="A10439" s="179"/>
    </row>
    <row r="10440" spans="1:1" s="180" customFormat="1" ht="12" hidden="1" customHeight="1">
      <c r="A10440" s="179"/>
    </row>
    <row r="10441" spans="1:1" s="180" customFormat="1" ht="12" hidden="1" customHeight="1">
      <c r="A10441" s="179"/>
    </row>
    <row r="10442" spans="1:1" s="180" customFormat="1" ht="12" hidden="1" customHeight="1">
      <c r="A10442" s="179"/>
    </row>
    <row r="10443" spans="1:1" s="180" customFormat="1" ht="12" hidden="1" customHeight="1">
      <c r="A10443" s="179"/>
    </row>
    <row r="10444" spans="1:1" s="180" customFormat="1" ht="12" hidden="1" customHeight="1">
      <c r="A10444" s="179"/>
    </row>
    <row r="10445" spans="1:1" s="180" customFormat="1" ht="12" hidden="1" customHeight="1">
      <c r="A10445" s="179"/>
    </row>
    <row r="10446" spans="1:1" s="180" customFormat="1" ht="12" hidden="1" customHeight="1">
      <c r="A10446" s="179"/>
    </row>
    <row r="10447" spans="1:1" s="180" customFormat="1" ht="12" hidden="1" customHeight="1">
      <c r="A10447" s="179"/>
    </row>
    <row r="10448" spans="1:1" s="180" customFormat="1" ht="12" hidden="1" customHeight="1">
      <c r="A10448" s="179"/>
    </row>
    <row r="10449" spans="1:1" s="180" customFormat="1" ht="12" hidden="1" customHeight="1">
      <c r="A10449" s="179"/>
    </row>
    <row r="10450" spans="1:1" s="180" customFormat="1" ht="12" hidden="1" customHeight="1">
      <c r="A10450" s="179"/>
    </row>
    <row r="10451" spans="1:1" s="180" customFormat="1" ht="12" hidden="1" customHeight="1">
      <c r="A10451" s="179"/>
    </row>
    <row r="10452" spans="1:1" s="180" customFormat="1" ht="12" hidden="1" customHeight="1">
      <c r="A10452" s="179"/>
    </row>
    <row r="10453" spans="1:1" s="180" customFormat="1" ht="12" hidden="1" customHeight="1">
      <c r="A10453" s="179"/>
    </row>
    <row r="10454" spans="1:1" s="180" customFormat="1" ht="12" hidden="1" customHeight="1">
      <c r="A10454" s="179"/>
    </row>
    <row r="10455" spans="1:1" s="180" customFormat="1" ht="12" hidden="1" customHeight="1">
      <c r="A10455" s="179"/>
    </row>
    <row r="10456" spans="1:1" s="180" customFormat="1" ht="12" hidden="1" customHeight="1">
      <c r="A10456" s="179"/>
    </row>
    <row r="10457" spans="1:1" s="180" customFormat="1" ht="12" hidden="1" customHeight="1">
      <c r="A10457" s="179"/>
    </row>
    <row r="10458" spans="1:1" s="180" customFormat="1" ht="12" hidden="1" customHeight="1">
      <c r="A10458" s="179"/>
    </row>
    <row r="10459" spans="1:1" s="180" customFormat="1" ht="12" hidden="1" customHeight="1">
      <c r="A10459" s="179"/>
    </row>
    <row r="10460" spans="1:1" s="180" customFormat="1" ht="12" hidden="1" customHeight="1">
      <c r="A10460" s="179"/>
    </row>
    <row r="10461" spans="1:1" s="180" customFormat="1" ht="12" hidden="1" customHeight="1">
      <c r="A10461" s="179"/>
    </row>
    <row r="10462" spans="1:1" s="180" customFormat="1" ht="12" hidden="1" customHeight="1">
      <c r="A10462" s="179"/>
    </row>
    <row r="10463" spans="1:1" s="180" customFormat="1" ht="12" hidden="1" customHeight="1">
      <c r="A10463" s="179"/>
    </row>
    <row r="10464" spans="1:1" s="180" customFormat="1" ht="12" hidden="1" customHeight="1">
      <c r="A10464" s="179"/>
    </row>
    <row r="10465" spans="1:1" s="180" customFormat="1" ht="12" hidden="1" customHeight="1">
      <c r="A10465" s="179"/>
    </row>
    <row r="10466" spans="1:1" s="180" customFormat="1" ht="12" hidden="1" customHeight="1">
      <c r="A10466" s="179"/>
    </row>
    <row r="10467" spans="1:1" s="180" customFormat="1" ht="12" hidden="1" customHeight="1">
      <c r="A10467" s="179"/>
    </row>
    <row r="10468" spans="1:1" s="180" customFormat="1" ht="12" hidden="1" customHeight="1">
      <c r="A10468" s="179"/>
    </row>
    <row r="10469" spans="1:1" s="180" customFormat="1" ht="12" hidden="1" customHeight="1">
      <c r="A10469" s="179"/>
    </row>
    <row r="10470" spans="1:1" s="180" customFormat="1" ht="12" hidden="1" customHeight="1">
      <c r="A10470" s="179"/>
    </row>
    <row r="10471" spans="1:1" s="180" customFormat="1" ht="12" hidden="1" customHeight="1">
      <c r="A10471" s="179"/>
    </row>
    <row r="10472" spans="1:1" s="180" customFormat="1" ht="12" hidden="1" customHeight="1">
      <c r="A10472" s="179"/>
    </row>
    <row r="10473" spans="1:1" s="180" customFormat="1" ht="12" hidden="1" customHeight="1">
      <c r="A10473" s="179"/>
    </row>
    <row r="10474" spans="1:1" s="180" customFormat="1" ht="12" hidden="1" customHeight="1">
      <c r="A10474" s="179"/>
    </row>
    <row r="10475" spans="1:1" s="180" customFormat="1" ht="12" hidden="1" customHeight="1">
      <c r="A10475" s="179"/>
    </row>
    <row r="10476" spans="1:1" s="180" customFormat="1" ht="12" hidden="1" customHeight="1">
      <c r="A10476" s="179"/>
    </row>
    <row r="10477" spans="1:1" s="180" customFormat="1" ht="12" hidden="1" customHeight="1">
      <c r="A10477" s="179"/>
    </row>
    <row r="10478" spans="1:1" s="180" customFormat="1" ht="12" hidden="1" customHeight="1">
      <c r="A10478" s="179"/>
    </row>
    <row r="10479" spans="1:1" s="180" customFormat="1" ht="12" hidden="1" customHeight="1">
      <c r="A10479" s="179"/>
    </row>
    <row r="10480" spans="1:1" s="180" customFormat="1" ht="12" hidden="1" customHeight="1">
      <c r="A10480" s="179"/>
    </row>
    <row r="10481" spans="1:1" s="180" customFormat="1" ht="12" hidden="1" customHeight="1">
      <c r="A10481" s="179"/>
    </row>
    <row r="10482" spans="1:1" s="180" customFormat="1" ht="12" hidden="1" customHeight="1">
      <c r="A10482" s="179"/>
    </row>
    <row r="10483" spans="1:1" s="180" customFormat="1" ht="12" hidden="1" customHeight="1">
      <c r="A10483" s="179"/>
    </row>
    <row r="10484" spans="1:1" s="180" customFormat="1" ht="12" hidden="1" customHeight="1">
      <c r="A10484" s="179"/>
    </row>
    <row r="10485" spans="1:1" s="180" customFormat="1" ht="12" hidden="1" customHeight="1">
      <c r="A10485" s="179"/>
    </row>
    <row r="10486" spans="1:1" s="180" customFormat="1" ht="12" hidden="1" customHeight="1">
      <c r="A10486" s="179"/>
    </row>
    <row r="10487" spans="1:1" s="180" customFormat="1" ht="12" hidden="1" customHeight="1">
      <c r="A10487" s="179"/>
    </row>
    <row r="10488" spans="1:1" s="180" customFormat="1" ht="12" hidden="1" customHeight="1">
      <c r="A10488" s="179"/>
    </row>
    <row r="10489" spans="1:1" s="180" customFormat="1" ht="12" hidden="1" customHeight="1">
      <c r="A10489" s="179"/>
    </row>
    <row r="10490" spans="1:1" s="180" customFormat="1" ht="12" hidden="1" customHeight="1">
      <c r="A10490" s="179"/>
    </row>
    <row r="10491" spans="1:1" s="180" customFormat="1" ht="12" hidden="1" customHeight="1">
      <c r="A10491" s="179"/>
    </row>
    <row r="10492" spans="1:1" s="180" customFormat="1" ht="12" hidden="1" customHeight="1">
      <c r="A10492" s="179"/>
    </row>
    <row r="10493" spans="1:1" s="180" customFormat="1" ht="12" hidden="1" customHeight="1">
      <c r="A10493" s="179"/>
    </row>
    <row r="10494" spans="1:1" s="180" customFormat="1" ht="12" hidden="1" customHeight="1">
      <c r="A10494" s="179"/>
    </row>
    <row r="10495" spans="1:1" s="180" customFormat="1" ht="12" hidden="1" customHeight="1">
      <c r="A10495" s="179"/>
    </row>
    <row r="10496" spans="1:1" s="180" customFormat="1" ht="12" hidden="1" customHeight="1">
      <c r="A10496" s="179"/>
    </row>
    <row r="10497" spans="1:1" s="180" customFormat="1" ht="12" hidden="1" customHeight="1">
      <c r="A10497" s="179"/>
    </row>
    <row r="10498" spans="1:1" s="180" customFormat="1" ht="12" hidden="1" customHeight="1">
      <c r="A10498" s="179"/>
    </row>
    <row r="10499" spans="1:1" s="180" customFormat="1" ht="12" hidden="1" customHeight="1">
      <c r="A10499" s="179"/>
    </row>
    <row r="10500" spans="1:1" s="180" customFormat="1" ht="12" hidden="1" customHeight="1">
      <c r="A10500" s="179"/>
    </row>
    <row r="10501" spans="1:1" s="180" customFormat="1" ht="12" hidden="1" customHeight="1">
      <c r="A10501" s="179"/>
    </row>
    <row r="10502" spans="1:1" s="180" customFormat="1" ht="12" hidden="1" customHeight="1">
      <c r="A10502" s="179"/>
    </row>
    <row r="10503" spans="1:1" s="180" customFormat="1" ht="12" hidden="1" customHeight="1">
      <c r="A10503" s="179"/>
    </row>
    <row r="10504" spans="1:1" s="180" customFormat="1" ht="12" hidden="1" customHeight="1">
      <c r="A10504" s="179"/>
    </row>
    <row r="10505" spans="1:1" s="180" customFormat="1" ht="12" hidden="1" customHeight="1">
      <c r="A10505" s="179"/>
    </row>
    <row r="10506" spans="1:1" s="180" customFormat="1" ht="12" hidden="1" customHeight="1">
      <c r="A10506" s="179"/>
    </row>
    <row r="10507" spans="1:1" s="180" customFormat="1" ht="12" hidden="1" customHeight="1">
      <c r="A10507" s="179"/>
    </row>
    <row r="10508" spans="1:1" s="180" customFormat="1" ht="12" hidden="1" customHeight="1">
      <c r="A10508" s="179"/>
    </row>
    <row r="10509" spans="1:1" s="180" customFormat="1" ht="12" hidden="1" customHeight="1">
      <c r="A10509" s="179"/>
    </row>
    <row r="10510" spans="1:1" s="180" customFormat="1" ht="12" hidden="1" customHeight="1">
      <c r="A10510" s="179"/>
    </row>
    <row r="10511" spans="1:1" s="180" customFormat="1" ht="12" hidden="1" customHeight="1">
      <c r="A10511" s="179"/>
    </row>
    <row r="10512" spans="1:1" s="180" customFormat="1" ht="12" hidden="1" customHeight="1">
      <c r="A10512" s="179"/>
    </row>
    <row r="10513" spans="1:1" s="180" customFormat="1" ht="12" hidden="1" customHeight="1">
      <c r="A10513" s="179"/>
    </row>
    <row r="10514" spans="1:1" s="180" customFormat="1" ht="12" hidden="1" customHeight="1">
      <c r="A10514" s="179"/>
    </row>
    <row r="10515" spans="1:1" s="180" customFormat="1" ht="12" hidden="1" customHeight="1">
      <c r="A10515" s="179"/>
    </row>
    <row r="10516" spans="1:1" s="180" customFormat="1" ht="12" hidden="1" customHeight="1">
      <c r="A10516" s="179"/>
    </row>
    <row r="10517" spans="1:1" s="180" customFormat="1" ht="12" hidden="1" customHeight="1">
      <c r="A10517" s="179"/>
    </row>
    <row r="10518" spans="1:1" s="180" customFormat="1" ht="12" hidden="1" customHeight="1">
      <c r="A10518" s="179"/>
    </row>
    <row r="10519" spans="1:1" s="180" customFormat="1" ht="12" hidden="1" customHeight="1">
      <c r="A10519" s="179"/>
    </row>
    <row r="10520" spans="1:1" s="180" customFormat="1" ht="12" hidden="1" customHeight="1">
      <c r="A10520" s="179"/>
    </row>
    <row r="10521" spans="1:1" s="180" customFormat="1" ht="12" hidden="1" customHeight="1">
      <c r="A10521" s="179"/>
    </row>
    <row r="10522" spans="1:1" s="180" customFormat="1" ht="12" hidden="1" customHeight="1">
      <c r="A10522" s="179"/>
    </row>
    <row r="10523" spans="1:1" s="180" customFormat="1" ht="12" hidden="1" customHeight="1">
      <c r="A10523" s="179"/>
    </row>
    <row r="10524" spans="1:1" s="180" customFormat="1" ht="12" hidden="1" customHeight="1">
      <c r="A10524" s="179"/>
    </row>
    <row r="10525" spans="1:1" s="180" customFormat="1" ht="12" hidden="1" customHeight="1">
      <c r="A10525" s="179"/>
    </row>
    <row r="10526" spans="1:1" s="180" customFormat="1" ht="12" hidden="1" customHeight="1">
      <c r="A10526" s="179"/>
    </row>
    <row r="10527" spans="1:1" s="180" customFormat="1" ht="12" hidden="1" customHeight="1">
      <c r="A10527" s="179"/>
    </row>
    <row r="10528" spans="1:1" s="180" customFormat="1" ht="12" hidden="1" customHeight="1">
      <c r="A10528" s="179"/>
    </row>
    <row r="10529" spans="1:1" s="180" customFormat="1" ht="12" hidden="1" customHeight="1">
      <c r="A10529" s="179"/>
    </row>
    <row r="10530" spans="1:1" s="180" customFormat="1" ht="12" hidden="1" customHeight="1">
      <c r="A10530" s="179"/>
    </row>
    <row r="10531" spans="1:1" s="180" customFormat="1" ht="12" hidden="1" customHeight="1">
      <c r="A10531" s="179"/>
    </row>
    <row r="10532" spans="1:1" s="180" customFormat="1" ht="12" hidden="1" customHeight="1">
      <c r="A10532" s="179"/>
    </row>
    <row r="10533" spans="1:1" s="180" customFormat="1" ht="12" hidden="1" customHeight="1">
      <c r="A10533" s="179"/>
    </row>
    <row r="10534" spans="1:1" s="180" customFormat="1" ht="12" hidden="1" customHeight="1">
      <c r="A10534" s="179"/>
    </row>
    <row r="10535" spans="1:1" s="180" customFormat="1" ht="12" hidden="1" customHeight="1">
      <c r="A10535" s="179"/>
    </row>
    <row r="10536" spans="1:1" s="180" customFormat="1" ht="12" hidden="1" customHeight="1">
      <c r="A10536" s="179"/>
    </row>
    <row r="10537" spans="1:1" s="180" customFormat="1" ht="12" hidden="1" customHeight="1">
      <c r="A10537" s="179"/>
    </row>
    <row r="10538" spans="1:1" s="180" customFormat="1" ht="12" hidden="1" customHeight="1">
      <c r="A10538" s="179"/>
    </row>
    <row r="10539" spans="1:1" s="180" customFormat="1" ht="12" hidden="1" customHeight="1">
      <c r="A10539" s="179"/>
    </row>
    <row r="10540" spans="1:1" s="180" customFormat="1" ht="12" hidden="1" customHeight="1">
      <c r="A10540" s="179"/>
    </row>
    <row r="10541" spans="1:1" s="180" customFormat="1" ht="12" hidden="1" customHeight="1">
      <c r="A10541" s="179"/>
    </row>
    <row r="10542" spans="1:1" s="180" customFormat="1" ht="12" hidden="1" customHeight="1">
      <c r="A10542" s="179"/>
    </row>
    <row r="10543" spans="1:1" s="180" customFormat="1" ht="12" hidden="1" customHeight="1">
      <c r="A10543" s="179"/>
    </row>
    <row r="10544" spans="1:1" s="180" customFormat="1" ht="12" hidden="1" customHeight="1">
      <c r="A10544" s="179"/>
    </row>
    <row r="10545" spans="1:1" s="180" customFormat="1" ht="12" hidden="1" customHeight="1">
      <c r="A10545" s="179"/>
    </row>
    <row r="10546" spans="1:1" s="180" customFormat="1" ht="12" hidden="1" customHeight="1">
      <c r="A10546" s="179"/>
    </row>
    <row r="10547" spans="1:1" s="180" customFormat="1" ht="12" hidden="1" customHeight="1">
      <c r="A10547" s="179"/>
    </row>
    <row r="10548" spans="1:1" s="180" customFormat="1" ht="12" hidden="1" customHeight="1">
      <c r="A10548" s="179"/>
    </row>
    <row r="10549" spans="1:1" s="180" customFormat="1" ht="12" hidden="1" customHeight="1">
      <c r="A10549" s="179"/>
    </row>
    <row r="10550" spans="1:1" s="180" customFormat="1" ht="12" hidden="1" customHeight="1">
      <c r="A10550" s="179"/>
    </row>
    <row r="10551" spans="1:1" s="180" customFormat="1" ht="12" hidden="1" customHeight="1">
      <c r="A10551" s="179"/>
    </row>
    <row r="10552" spans="1:1" s="180" customFormat="1" ht="12" hidden="1" customHeight="1">
      <c r="A10552" s="179"/>
    </row>
    <row r="10553" spans="1:1" s="180" customFormat="1" ht="12" hidden="1" customHeight="1">
      <c r="A10553" s="179"/>
    </row>
    <row r="10554" spans="1:1" s="180" customFormat="1" ht="12" hidden="1" customHeight="1">
      <c r="A10554" s="179"/>
    </row>
    <row r="10555" spans="1:1" s="180" customFormat="1" ht="12" hidden="1" customHeight="1">
      <c r="A10555" s="179"/>
    </row>
    <row r="10556" spans="1:1" s="180" customFormat="1" ht="12" hidden="1" customHeight="1">
      <c r="A10556" s="179"/>
    </row>
    <row r="10557" spans="1:1" s="180" customFormat="1" ht="12" hidden="1" customHeight="1">
      <c r="A10557" s="179"/>
    </row>
    <row r="10558" spans="1:1" s="180" customFormat="1" ht="12" hidden="1" customHeight="1">
      <c r="A10558" s="179"/>
    </row>
    <row r="10559" spans="1:1" s="180" customFormat="1" ht="12" hidden="1" customHeight="1">
      <c r="A10559" s="179"/>
    </row>
    <row r="10560" spans="1:1" s="180" customFormat="1" ht="12" hidden="1" customHeight="1">
      <c r="A10560" s="179"/>
    </row>
    <row r="10561" spans="1:1" s="180" customFormat="1" ht="12" hidden="1" customHeight="1">
      <c r="A10561" s="179"/>
    </row>
    <row r="10562" spans="1:1" s="180" customFormat="1" ht="12" hidden="1" customHeight="1">
      <c r="A10562" s="179"/>
    </row>
    <row r="10563" spans="1:1" s="180" customFormat="1" ht="12" hidden="1" customHeight="1">
      <c r="A10563" s="179"/>
    </row>
    <row r="10564" spans="1:1" s="180" customFormat="1" ht="12" hidden="1" customHeight="1">
      <c r="A10564" s="179"/>
    </row>
    <row r="10565" spans="1:1" s="180" customFormat="1" ht="12" hidden="1" customHeight="1">
      <c r="A10565" s="179"/>
    </row>
    <row r="10566" spans="1:1" s="180" customFormat="1" ht="12" hidden="1" customHeight="1">
      <c r="A10566" s="179"/>
    </row>
    <row r="10567" spans="1:1" s="180" customFormat="1" ht="12" hidden="1" customHeight="1">
      <c r="A10567" s="179"/>
    </row>
    <row r="10568" spans="1:1" s="180" customFormat="1" ht="12" hidden="1" customHeight="1">
      <c r="A10568" s="179"/>
    </row>
    <row r="10569" spans="1:1" s="180" customFormat="1" ht="12" hidden="1" customHeight="1">
      <c r="A10569" s="179"/>
    </row>
    <row r="10570" spans="1:1" s="180" customFormat="1" ht="12" hidden="1" customHeight="1">
      <c r="A10570" s="179"/>
    </row>
    <row r="10571" spans="1:1" s="180" customFormat="1" ht="12" hidden="1" customHeight="1">
      <c r="A10571" s="179"/>
    </row>
    <row r="10572" spans="1:1" s="180" customFormat="1" ht="12" hidden="1" customHeight="1">
      <c r="A10572" s="179"/>
    </row>
    <row r="10573" spans="1:1" s="180" customFormat="1" ht="12" hidden="1" customHeight="1">
      <c r="A10573" s="179"/>
    </row>
    <row r="10574" spans="1:1" s="180" customFormat="1" ht="12" hidden="1" customHeight="1">
      <c r="A10574" s="179"/>
    </row>
    <row r="10575" spans="1:1" s="180" customFormat="1" ht="12" hidden="1" customHeight="1">
      <c r="A10575" s="179"/>
    </row>
    <row r="10576" spans="1:1" s="180" customFormat="1" ht="12" hidden="1" customHeight="1">
      <c r="A10576" s="179"/>
    </row>
    <row r="10577" spans="1:1" s="180" customFormat="1" ht="12" hidden="1" customHeight="1">
      <c r="A10577" s="179"/>
    </row>
    <row r="10578" spans="1:1" s="180" customFormat="1" ht="12" hidden="1" customHeight="1">
      <c r="A10578" s="179"/>
    </row>
    <row r="10579" spans="1:1" s="180" customFormat="1" ht="12" hidden="1" customHeight="1">
      <c r="A10579" s="179"/>
    </row>
    <row r="10580" spans="1:1" s="180" customFormat="1" ht="12" hidden="1" customHeight="1">
      <c r="A10580" s="179"/>
    </row>
    <row r="10581" spans="1:1" s="180" customFormat="1" ht="12" hidden="1" customHeight="1">
      <c r="A10581" s="179"/>
    </row>
    <row r="10582" spans="1:1" s="180" customFormat="1" ht="12" hidden="1" customHeight="1">
      <c r="A10582" s="179"/>
    </row>
    <row r="10583" spans="1:1" s="180" customFormat="1" ht="12" hidden="1" customHeight="1">
      <c r="A10583" s="179"/>
    </row>
    <row r="10584" spans="1:1" s="180" customFormat="1" ht="12" hidden="1" customHeight="1">
      <c r="A10584" s="179"/>
    </row>
    <row r="10585" spans="1:1" s="180" customFormat="1" ht="12" hidden="1" customHeight="1">
      <c r="A10585" s="179"/>
    </row>
    <row r="10586" spans="1:1" s="180" customFormat="1" ht="12" hidden="1" customHeight="1">
      <c r="A10586" s="179"/>
    </row>
    <row r="10587" spans="1:1" s="180" customFormat="1" ht="12" hidden="1" customHeight="1">
      <c r="A10587" s="179"/>
    </row>
    <row r="10588" spans="1:1" s="180" customFormat="1" ht="12" hidden="1" customHeight="1">
      <c r="A10588" s="179"/>
    </row>
    <row r="10589" spans="1:1" s="180" customFormat="1" ht="12" hidden="1" customHeight="1">
      <c r="A10589" s="179"/>
    </row>
    <row r="10590" spans="1:1" s="180" customFormat="1" ht="12" hidden="1" customHeight="1">
      <c r="A10590" s="179"/>
    </row>
    <row r="10591" spans="1:1" s="180" customFormat="1" ht="12" hidden="1" customHeight="1">
      <c r="A10591" s="179"/>
    </row>
    <row r="10592" spans="1:1" s="180" customFormat="1" ht="12" hidden="1" customHeight="1">
      <c r="A10592" s="179"/>
    </row>
    <row r="10593" spans="1:1" s="180" customFormat="1" ht="12" hidden="1" customHeight="1">
      <c r="A10593" s="179"/>
    </row>
    <row r="10594" spans="1:1" s="180" customFormat="1" ht="12" hidden="1" customHeight="1">
      <c r="A10594" s="179"/>
    </row>
    <row r="10595" spans="1:1" s="180" customFormat="1" ht="12" hidden="1" customHeight="1">
      <c r="A10595" s="179"/>
    </row>
    <row r="10596" spans="1:1" s="180" customFormat="1" ht="12" hidden="1" customHeight="1">
      <c r="A10596" s="179"/>
    </row>
    <row r="10597" spans="1:1" s="180" customFormat="1" ht="12" hidden="1" customHeight="1">
      <c r="A10597" s="179"/>
    </row>
    <row r="10598" spans="1:1" s="180" customFormat="1" ht="12" hidden="1" customHeight="1">
      <c r="A10598" s="179"/>
    </row>
    <row r="10599" spans="1:1" s="180" customFormat="1" ht="12" hidden="1" customHeight="1">
      <c r="A10599" s="179"/>
    </row>
    <row r="10600" spans="1:1" s="180" customFormat="1" ht="12" hidden="1" customHeight="1">
      <c r="A10600" s="179"/>
    </row>
    <row r="10601" spans="1:1" s="180" customFormat="1" ht="12" hidden="1" customHeight="1">
      <c r="A10601" s="179"/>
    </row>
    <row r="10602" spans="1:1" s="180" customFormat="1" ht="12" hidden="1" customHeight="1">
      <c r="A10602" s="179"/>
    </row>
    <row r="10603" spans="1:1" s="180" customFormat="1" ht="12" hidden="1" customHeight="1">
      <c r="A10603" s="179"/>
    </row>
    <row r="10604" spans="1:1" s="180" customFormat="1" ht="12" hidden="1" customHeight="1">
      <c r="A10604" s="179"/>
    </row>
    <row r="10605" spans="1:1" s="180" customFormat="1" ht="12" hidden="1" customHeight="1">
      <c r="A10605" s="179"/>
    </row>
    <row r="10606" spans="1:1" s="180" customFormat="1" ht="12" hidden="1" customHeight="1">
      <c r="A10606" s="179"/>
    </row>
    <row r="10607" spans="1:1" s="180" customFormat="1" ht="12" hidden="1" customHeight="1">
      <c r="A10607" s="179"/>
    </row>
    <row r="10608" spans="1:1" s="180" customFormat="1" ht="12" hidden="1" customHeight="1">
      <c r="A10608" s="179"/>
    </row>
    <row r="10609" spans="1:1" s="180" customFormat="1" ht="12" hidden="1" customHeight="1">
      <c r="A10609" s="179"/>
    </row>
    <row r="10610" spans="1:1" s="180" customFormat="1" ht="12" hidden="1" customHeight="1">
      <c r="A10610" s="179"/>
    </row>
    <row r="10611" spans="1:1" s="180" customFormat="1" ht="12" hidden="1" customHeight="1">
      <c r="A10611" s="179"/>
    </row>
    <row r="10612" spans="1:1" s="180" customFormat="1" ht="12" hidden="1" customHeight="1">
      <c r="A10612" s="179"/>
    </row>
    <row r="10613" spans="1:1" s="180" customFormat="1" ht="12" hidden="1" customHeight="1">
      <c r="A10613" s="179"/>
    </row>
    <row r="10614" spans="1:1" s="180" customFormat="1" ht="12" hidden="1" customHeight="1">
      <c r="A10614" s="179"/>
    </row>
    <row r="10615" spans="1:1" s="180" customFormat="1" ht="12" hidden="1" customHeight="1">
      <c r="A10615" s="179"/>
    </row>
    <row r="10616" spans="1:1" s="180" customFormat="1" ht="12" hidden="1" customHeight="1">
      <c r="A10616" s="179"/>
    </row>
    <row r="10617" spans="1:1" s="180" customFormat="1" ht="12" hidden="1" customHeight="1">
      <c r="A10617" s="179"/>
    </row>
    <row r="10618" spans="1:1" s="180" customFormat="1" ht="12" hidden="1" customHeight="1">
      <c r="A10618" s="179"/>
    </row>
    <row r="10619" spans="1:1" s="180" customFormat="1" ht="12" hidden="1" customHeight="1">
      <c r="A10619" s="179"/>
    </row>
    <row r="10620" spans="1:1" s="180" customFormat="1" ht="12" hidden="1" customHeight="1">
      <c r="A10620" s="179"/>
    </row>
    <row r="10621" spans="1:1" s="180" customFormat="1" ht="12" hidden="1" customHeight="1">
      <c r="A10621" s="179"/>
    </row>
    <row r="10622" spans="1:1" s="180" customFormat="1" ht="12" hidden="1" customHeight="1">
      <c r="A10622" s="179"/>
    </row>
    <row r="10623" spans="1:1" s="180" customFormat="1" ht="12" hidden="1" customHeight="1">
      <c r="A10623" s="179"/>
    </row>
    <row r="10624" spans="1:1" s="180" customFormat="1" ht="12" hidden="1" customHeight="1">
      <c r="A10624" s="179"/>
    </row>
    <row r="10625" spans="1:1" s="180" customFormat="1" ht="12" hidden="1" customHeight="1">
      <c r="A10625" s="179"/>
    </row>
    <row r="10626" spans="1:1" s="180" customFormat="1" ht="12" hidden="1" customHeight="1">
      <c r="A10626" s="179"/>
    </row>
    <row r="10627" spans="1:1" s="180" customFormat="1" ht="12" hidden="1" customHeight="1">
      <c r="A10627" s="179"/>
    </row>
    <row r="10628" spans="1:1" s="180" customFormat="1" ht="12" hidden="1" customHeight="1">
      <c r="A10628" s="179"/>
    </row>
    <row r="10629" spans="1:1" s="180" customFormat="1" ht="12" hidden="1" customHeight="1">
      <c r="A10629" s="179"/>
    </row>
    <row r="10630" spans="1:1" s="180" customFormat="1" ht="12" hidden="1" customHeight="1">
      <c r="A10630" s="179"/>
    </row>
    <row r="10631" spans="1:1" s="180" customFormat="1" ht="12" hidden="1" customHeight="1">
      <c r="A10631" s="179"/>
    </row>
    <row r="10632" spans="1:1" s="180" customFormat="1" ht="12" hidden="1" customHeight="1">
      <c r="A10632" s="179"/>
    </row>
    <row r="10633" spans="1:1" s="180" customFormat="1" ht="12" hidden="1" customHeight="1">
      <c r="A10633" s="179"/>
    </row>
    <row r="10634" spans="1:1" s="180" customFormat="1" ht="12" hidden="1" customHeight="1">
      <c r="A10634" s="179"/>
    </row>
    <row r="10635" spans="1:1" s="180" customFormat="1" ht="12" hidden="1" customHeight="1">
      <c r="A10635" s="179"/>
    </row>
    <row r="10636" spans="1:1" s="180" customFormat="1" ht="12" hidden="1" customHeight="1">
      <c r="A10636" s="179"/>
    </row>
    <row r="10637" spans="1:1" s="180" customFormat="1" ht="12" hidden="1" customHeight="1">
      <c r="A10637" s="179"/>
    </row>
    <row r="10638" spans="1:1" s="180" customFormat="1" ht="12" hidden="1" customHeight="1">
      <c r="A10638" s="179"/>
    </row>
    <row r="10639" spans="1:1" s="180" customFormat="1" ht="12" hidden="1" customHeight="1">
      <c r="A10639" s="179"/>
    </row>
    <row r="10640" spans="1:1" s="180" customFormat="1" ht="12" hidden="1" customHeight="1">
      <c r="A10640" s="179"/>
    </row>
    <row r="10641" spans="1:1" s="180" customFormat="1" ht="12" hidden="1" customHeight="1">
      <c r="A10641" s="179"/>
    </row>
    <row r="10642" spans="1:1" s="180" customFormat="1" ht="12" hidden="1" customHeight="1">
      <c r="A10642" s="179"/>
    </row>
    <row r="10643" spans="1:1" s="180" customFormat="1" ht="12" hidden="1" customHeight="1">
      <c r="A10643" s="179"/>
    </row>
    <row r="10644" spans="1:1" s="180" customFormat="1" ht="12" hidden="1" customHeight="1">
      <c r="A10644" s="179"/>
    </row>
    <row r="10645" spans="1:1" s="180" customFormat="1" ht="12" hidden="1" customHeight="1">
      <c r="A10645" s="179"/>
    </row>
    <row r="10646" spans="1:1" s="180" customFormat="1" ht="12" hidden="1" customHeight="1">
      <c r="A10646" s="179"/>
    </row>
    <row r="10647" spans="1:1" s="180" customFormat="1" ht="12" hidden="1" customHeight="1">
      <c r="A10647" s="179"/>
    </row>
    <row r="10648" spans="1:1" s="180" customFormat="1" ht="12" hidden="1" customHeight="1">
      <c r="A10648" s="179"/>
    </row>
    <row r="10649" spans="1:1" s="180" customFormat="1" ht="12" hidden="1" customHeight="1">
      <c r="A10649" s="179"/>
    </row>
    <row r="10650" spans="1:1" s="180" customFormat="1" ht="12" hidden="1" customHeight="1">
      <c r="A10650" s="179"/>
    </row>
    <row r="10651" spans="1:1" s="180" customFormat="1" ht="12" hidden="1" customHeight="1">
      <c r="A10651" s="179"/>
    </row>
    <row r="10652" spans="1:1" s="180" customFormat="1" ht="12" hidden="1" customHeight="1">
      <c r="A10652" s="179"/>
    </row>
    <row r="10653" spans="1:1" s="180" customFormat="1" ht="12" hidden="1" customHeight="1">
      <c r="A10653" s="179"/>
    </row>
    <row r="10654" spans="1:1" s="180" customFormat="1" ht="12" hidden="1" customHeight="1">
      <c r="A10654" s="179"/>
    </row>
    <row r="10655" spans="1:1" s="180" customFormat="1" ht="12" hidden="1" customHeight="1">
      <c r="A10655" s="179"/>
    </row>
    <row r="10656" spans="1:1" s="180" customFormat="1" ht="12" hidden="1" customHeight="1">
      <c r="A10656" s="179"/>
    </row>
    <row r="10657" spans="1:1" s="180" customFormat="1" ht="12" hidden="1" customHeight="1">
      <c r="A10657" s="179"/>
    </row>
    <row r="10658" spans="1:1" s="180" customFormat="1" ht="12" hidden="1" customHeight="1">
      <c r="A10658" s="179"/>
    </row>
    <row r="10659" spans="1:1" s="180" customFormat="1" ht="12" hidden="1" customHeight="1">
      <c r="A10659" s="179"/>
    </row>
    <row r="10660" spans="1:1" s="180" customFormat="1" ht="12" hidden="1" customHeight="1">
      <c r="A10660" s="179"/>
    </row>
    <row r="10661" spans="1:1" s="180" customFormat="1" ht="12" hidden="1" customHeight="1">
      <c r="A10661" s="179"/>
    </row>
    <row r="10662" spans="1:1" s="180" customFormat="1" ht="12" hidden="1" customHeight="1">
      <c r="A10662" s="179"/>
    </row>
    <row r="10663" spans="1:1" s="180" customFormat="1" ht="12" hidden="1" customHeight="1">
      <c r="A10663" s="179"/>
    </row>
    <row r="10664" spans="1:1" s="180" customFormat="1" ht="12" hidden="1" customHeight="1">
      <c r="A10664" s="179"/>
    </row>
    <row r="10665" spans="1:1" s="180" customFormat="1" ht="12" hidden="1" customHeight="1">
      <c r="A10665" s="179"/>
    </row>
    <row r="10666" spans="1:1" s="180" customFormat="1" ht="12" hidden="1" customHeight="1">
      <c r="A10666" s="179"/>
    </row>
    <row r="10667" spans="1:1" s="180" customFormat="1" ht="12" hidden="1" customHeight="1">
      <c r="A10667" s="179"/>
    </row>
    <row r="10668" spans="1:1" s="180" customFormat="1" ht="12" hidden="1" customHeight="1">
      <c r="A10668" s="179"/>
    </row>
    <row r="10669" spans="1:1" s="180" customFormat="1" ht="12" hidden="1" customHeight="1">
      <c r="A10669" s="179"/>
    </row>
    <row r="10670" spans="1:1" s="180" customFormat="1" ht="12" hidden="1" customHeight="1">
      <c r="A10670" s="179"/>
    </row>
    <row r="10671" spans="1:1" s="180" customFormat="1" ht="12" hidden="1" customHeight="1">
      <c r="A10671" s="179"/>
    </row>
    <row r="10672" spans="1:1" s="180" customFormat="1" ht="12" hidden="1" customHeight="1">
      <c r="A10672" s="179"/>
    </row>
    <row r="10673" spans="1:1" s="180" customFormat="1" ht="12" hidden="1" customHeight="1">
      <c r="A10673" s="179"/>
    </row>
    <row r="10674" spans="1:1" s="180" customFormat="1" ht="12" hidden="1" customHeight="1">
      <c r="A10674" s="179"/>
    </row>
    <row r="10675" spans="1:1" s="180" customFormat="1" ht="12" hidden="1" customHeight="1">
      <c r="A10675" s="179"/>
    </row>
    <row r="10676" spans="1:1" s="180" customFormat="1" ht="12" hidden="1" customHeight="1">
      <c r="A10676" s="179"/>
    </row>
    <row r="10677" spans="1:1" s="180" customFormat="1" ht="12" hidden="1" customHeight="1">
      <c r="A10677" s="179"/>
    </row>
    <row r="10678" spans="1:1" s="180" customFormat="1" ht="12" hidden="1" customHeight="1">
      <c r="A10678" s="179"/>
    </row>
    <row r="10679" spans="1:1" s="180" customFormat="1" ht="12" hidden="1" customHeight="1">
      <c r="A10679" s="179"/>
    </row>
    <row r="10680" spans="1:1" s="180" customFormat="1" ht="12" hidden="1" customHeight="1">
      <c r="A10680" s="179"/>
    </row>
    <row r="10681" spans="1:1" s="180" customFormat="1" ht="12" hidden="1" customHeight="1">
      <c r="A10681" s="179"/>
    </row>
    <row r="10682" spans="1:1" s="180" customFormat="1" ht="12" hidden="1" customHeight="1">
      <c r="A10682" s="179"/>
    </row>
    <row r="10683" spans="1:1" s="180" customFormat="1" ht="12" hidden="1" customHeight="1">
      <c r="A10683" s="179"/>
    </row>
    <row r="10684" spans="1:1" s="180" customFormat="1" ht="12" hidden="1" customHeight="1">
      <c r="A10684" s="179"/>
    </row>
    <row r="10685" spans="1:1" s="180" customFormat="1" ht="12" hidden="1" customHeight="1">
      <c r="A10685" s="179"/>
    </row>
    <row r="10686" spans="1:1" s="180" customFormat="1" ht="12" hidden="1" customHeight="1">
      <c r="A10686" s="179"/>
    </row>
    <row r="10687" spans="1:1" s="180" customFormat="1" ht="12" hidden="1" customHeight="1">
      <c r="A10687" s="179"/>
    </row>
    <row r="10688" spans="1:1" s="180" customFormat="1" ht="12" hidden="1" customHeight="1">
      <c r="A10688" s="179"/>
    </row>
    <row r="10689" spans="1:1" s="180" customFormat="1" ht="12" hidden="1" customHeight="1">
      <c r="A10689" s="179"/>
    </row>
    <row r="10690" spans="1:1" s="180" customFormat="1" ht="12" hidden="1" customHeight="1">
      <c r="A10690" s="179"/>
    </row>
    <row r="10691" spans="1:1" s="180" customFormat="1" ht="12" hidden="1" customHeight="1">
      <c r="A10691" s="179"/>
    </row>
    <row r="10692" spans="1:1" s="180" customFormat="1" ht="12" hidden="1" customHeight="1">
      <c r="A10692" s="179"/>
    </row>
    <row r="10693" spans="1:1" s="180" customFormat="1" ht="12" hidden="1" customHeight="1">
      <c r="A10693" s="179"/>
    </row>
    <row r="10694" spans="1:1" s="180" customFormat="1" ht="12" hidden="1" customHeight="1">
      <c r="A10694" s="179"/>
    </row>
    <row r="10695" spans="1:1" s="180" customFormat="1" ht="12" hidden="1" customHeight="1">
      <c r="A10695" s="179"/>
    </row>
    <row r="10696" spans="1:1" s="180" customFormat="1" ht="12" hidden="1" customHeight="1">
      <c r="A10696" s="179"/>
    </row>
    <row r="10697" spans="1:1" s="180" customFormat="1" ht="12" hidden="1" customHeight="1">
      <c r="A10697" s="179"/>
    </row>
    <row r="10698" spans="1:1" s="180" customFormat="1" ht="12" hidden="1" customHeight="1">
      <c r="A10698" s="179"/>
    </row>
    <row r="10699" spans="1:1" s="180" customFormat="1" ht="12" hidden="1" customHeight="1">
      <c r="A10699" s="179"/>
    </row>
    <row r="10700" spans="1:1" s="180" customFormat="1" ht="12" hidden="1" customHeight="1">
      <c r="A10700" s="179"/>
    </row>
    <row r="10701" spans="1:1" s="180" customFormat="1" ht="12" hidden="1" customHeight="1">
      <c r="A10701" s="179"/>
    </row>
    <row r="10702" spans="1:1" s="180" customFormat="1" ht="12" hidden="1" customHeight="1">
      <c r="A10702" s="179"/>
    </row>
    <row r="10703" spans="1:1" s="180" customFormat="1" ht="12" hidden="1" customHeight="1">
      <c r="A10703" s="179"/>
    </row>
    <row r="10704" spans="1:1" s="180" customFormat="1" ht="12" hidden="1" customHeight="1">
      <c r="A10704" s="179"/>
    </row>
    <row r="10705" spans="1:1" s="180" customFormat="1" ht="12" hidden="1" customHeight="1">
      <c r="A10705" s="179"/>
    </row>
    <row r="10706" spans="1:1" s="180" customFormat="1" ht="12" hidden="1" customHeight="1">
      <c r="A10706" s="179"/>
    </row>
    <row r="10707" spans="1:1" s="180" customFormat="1" ht="12" hidden="1" customHeight="1">
      <c r="A10707" s="179"/>
    </row>
    <row r="10708" spans="1:1" s="180" customFormat="1" ht="12" hidden="1" customHeight="1">
      <c r="A10708" s="179"/>
    </row>
    <row r="10709" spans="1:1" s="180" customFormat="1" ht="12" hidden="1" customHeight="1">
      <c r="A10709" s="179"/>
    </row>
    <row r="10710" spans="1:1" s="180" customFormat="1" ht="12" hidden="1" customHeight="1">
      <c r="A10710" s="179"/>
    </row>
    <row r="10711" spans="1:1" s="180" customFormat="1" ht="12" hidden="1" customHeight="1">
      <c r="A10711" s="179"/>
    </row>
    <row r="10712" spans="1:1" s="180" customFormat="1" ht="12" hidden="1" customHeight="1">
      <c r="A10712" s="179"/>
    </row>
    <row r="10713" spans="1:1" s="180" customFormat="1" ht="12" hidden="1" customHeight="1">
      <c r="A10713" s="179"/>
    </row>
    <row r="10714" spans="1:1" s="180" customFormat="1" ht="12" hidden="1" customHeight="1">
      <c r="A10714" s="179"/>
    </row>
    <row r="10715" spans="1:1" s="180" customFormat="1" ht="12" hidden="1" customHeight="1">
      <c r="A10715" s="179"/>
    </row>
    <row r="10716" spans="1:1" s="180" customFormat="1" ht="12" hidden="1" customHeight="1">
      <c r="A10716" s="179"/>
    </row>
    <row r="10717" spans="1:1" s="180" customFormat="1" ht="12" hidden="1" customHeight="1">
      <c r="A10717" s="179"/>
    </row>
    <row r="10718" spans="1:1" s="180" customFormat="1" ht="12" hidden="1" customHeight="1">
      <c r="A10718" s="179"/>
    </row>
    <row r="10719" spans="1:1" s="180" customFormat="1" ht="12" hidden="1" customHeight="1">
      <c r="A10719" s="179"/>
    </row>
    <row r="10720" spans="1:1" s="180" customFormat="1" ht="12" hidden="1" customHeight="1">
      <c r="A10720" s="179"/>
    </row>
    <row r="10721" spans="1:1" s="180" customFormat="1" ht="12" hidden="1" customHeight="1">
      <c r="A10721" s="179"/>
    </row>
    <row r="10722" spans="1:1" s="180" customFormat="1" ht="12" hidden="1" customHeight="1">
      <c r="A10722" s="179"/>
    </row>
    <row r="10723" spans="1:1" s="180" customFormat="1" ht="12" hidden="1" customHeight="1">
      <c r="A10723" s="179"/>
    </row>
    <row r="10724" spans="1:1" s="180" customFormat="1" ht="12" hidden="1" customHeight="1">
      <c r="A10724" s="179"/>
    </row>
    <row r="10725" spans="1:1" s="180" customFormat="1" ht="12" hidden="1" customHeight="1">
      <c r="A10725" s="179"/>
    </row>
    <row r="10726" spans="1:1" s="180" customFormat="1" ht="12" hidden="1" customHeight="1">
      <c r="A10726" s="179"/>
    </row>
    <row r="10727" spans="1:1" s="180" customFormat="1" ht="12" hidden="1" customHeight="1">
      <c r="A10727" s="179"/>
    </row>
    <row r="10728" spans="1:1" s="180" customFormat="1" ht="12" hidden="1" customHeight="1">
      <c r="A10728" s="179"/>
    </row>
    <row r="10729" spans="1:1" s="180" customFormat="1" ht="12" hidden="1" customHeight="1">
      <c r="A10729" s="179"/>
    </row>
    <row r="10730" spans="1:1" s="180" customFormat="1" ht="12" hidden="1" customHeight="1">
      <c r="A10730" s="179"/>
    </row>
    <row r="10731" spans="1:1" s="180" customFormat="1" ht="12" hidden="1" customHeight="1">
      <c r="A10731" s="179"/>
    </row>
    <row r="10732" spans="1:1" s="180" customFormat="1" ht="12" hidden="1" customHeight="1">
      <c r="A10732" s="179"/>
    </row>
    <row r="10733" spans="1:1" s="180" customFormat="1" ht="12" hidden="1" customHeight="1">
      <c r="A10733" s="179"/>
    </row>
    <row r="10734" spans="1:1" s="180" customFormat="1" ht="12" hidden="1" customHeight="1">
      <c r="A10734" s="179"/>
    </row>
    <row r="10735" spans="1:1" s="180" customFormat="1" ht="12" hidden="1" customHeight="1">
      <c r="A10735" s="179"/>
    </row>
    <row r="10736" spans="1:1" s="180" customFormat="1" ht="12" hidden="1" customHeight="1">
      <c r="A10736" s="179"/>
    </row>
    <row r="10737" spans="1:1" s="180" customFormat="1" ht="12" hidden="1" customHeight="1">
      <c r="A10737" s="179"/>
    </row>
    <row r="10738" spans="1:1" s="180" customFormat="1" ht="12" hidden="1" customHeight="1">
      <c r="A10738" s="179"/>
    </row>
    <row r="10739" spans="1:1" s="180" customFormat="1" ht="12" hidden="1" customHeight="1">
      <c r="A10739" s="179"/>
    </row>
    <row r="10740" spans="1:1" s="180" customFormat="1" ht="12" hidden="1" customHeight="1">
      <c r="A10740" s="179"/>
    </row>
    <row r="10741" spans="1:1" s="180" customFormat="1" ht="12" hidden="1" customHeight="1">
      <c r="A10741" s="179"/>
    </row>
    <row r="10742" spans="1:1" s="180" customFormat="1" ht="12" hidden="1" customHeight="1">
      <c r="A10742" s="179"/>
    </row>
    <row r="10743" spans="1:1" s="180" customFormat="1" ht="12" hidden="1" customHeight="1">
      <c r="A10743" s="179"/>
    </row>
    <row r="10744" spans="1:1" s="180" customFormat="1" ht="12" hidden="1" customHeight="1">
      <c r="A10744" s="179"/>
    </row>
    <row r="10745" spans="1:1" s="180" customFormat="1" ht="12" hidden="1" customHeight="1">
      <c r="A10745" s="179"/>
    </row>
    <row r="10746" spans="1:1" s="180" customFormat="1" ht="12" hidden="1" customHeight="1">
      <c r="A10746" s="179"/>
    </row>
    <row r="10747" spans="1:1" s="180" customFormat="1" ht="12" hidden="1" customHeight="1">
      <c r="A10747" s="179"/>
    </row>
    <row r="10748" spans="1:1" s="180" customFormat="1" ht="12" hidden="1" customHeight="1">
      <c r="A10748" s="179"/>
    </row>
    <row r="10749" spans="1:1" s="180" customFormat="1" ht="12" hidden="1" customHeight="1">
      <c r="A10749" s="179"/>
    </row>
    <row r="10750" spans="1:1" s="180" customFormat="1" ht="12" hidden="1" customHeight="1">
      <c r="A10750" s="179"/>
    </row>
    <row r="10751" spans="1:1" s="180" customFormat="1" ht="12" hidden="1" customHeight="1">
      <c r="A10751" s="179"/>
    </row>
    <row r="10752" spans="1:1" s="180" customFormat="1" ht="12" hidden="1" customHeight="1">
      <c r="A10752" s="179"/>
    </row>
    <row r="10753" spans="1:1" s="180" customFormat="1" ht="12" hidden="1" customHeight="1">
      <c r="A10753" s="179"/>
    </row>
    <row r="10754" spans="1:1" s="180" customFormat="1" ht="12" hidden="1" customHeight="1">
      <c r="A10754" s="179"/>
    </row>
    <row r="10755" spans="1:1" s="180" customFormat="1" ht="12" hidden="1" customHeight="1">
      <c r="A10755" s="179"/>
    </row>
    <row r="10756" spans="1:1" s="180" customFormat="1" ht="12" hidden="1" customHeight="1">
      <c r="A10756" s="179"/>
    </row>
    <row r="10757" spans="1:1" s="180" customFormat="1" ht="12" hidden="1" customHeight="1">
      <c r="A10757" s="179"/>
    </row>
    <row r="10758" spans="1:1" s="180" customFormat="1" ht="12" hidden="1" customHeight="1">
      <c r="A10758" s="179"/>
    </row>
    <row r="10759" spans="1:1" s="180" customFormat="1" ht="12" hidden="1" customHeight="1">
      <c r="A10759" s="179"/>
    </row>
    <row r="10760" spans="1:1" s="180" customFormat="1" ht="12" hidden="1" customHeight="1">
      <c r="A10760" s="179"/>
    </row>
    <row r="10761" spans="1:1" s="180" customFormat="1" ht="12" hidden="1" customHeight="1">
      <c r="A10761" s="179"/>
    </row>
    <row r="10762" spans="1:1" s="180" customFormat="1" ht="12" hidden="1" customHeight="1">
      <c r="A10762" s="179"/>
    </row>
    <row r="10763" spans="1:1" s="180" customFormat="1" ht="12" hidden="1" customHeight="1">
      <c r="A10763" s="179"/>
    </row>
    <row r="10764" spans="1:1" s="180" customFormat="1" ht="12" hidden="1" customHeight="1">
      <c r="A10764" s="179"/>
    </row>
    <row r="10765" spans="1:1" s="180" customFormat="1" ht="12" hidden="1" customHeight="1">
      <c r="A10765" s="179"/>
    </row>
    <row r="10766" spans="1:1" s="180" customFormat="1" ht="12" hidden="1" customHeight="1">
      <c r="A10766" s="179"/>
    </row>
    <row r="10767" spans="1:1" s="180" customFormat="1" ht="12" hidden="1" customHeight="1">
      <c r="A10767" s="179"/>
    </row>
    <row r="10768" spans="1:1" s="180" customFormat="1" ht="12" hidden="1" customHeight="1">
      <c r="A10768" s="179"/>
    </row>
    <row r="10769" spans="1:1" s="180" customFormat="1" ht="12" hidden="1" customHeight="1">
      <c r="A10769" s="179"/>
    </row>
    <row r="10770" spans="1:1" s="180" customFormat="1" ht="12" hidden="1" customHeight="1">
      <c r="A10770" s="179"/>
    </row>
    <row r="10771" spans="1:1" s="180" customFormat="1" ht="12" hidden="1" customHeight="1">
      <c r="A10771" s="179"/>
    </row>
    <row r="10772" spans="1:1" s="180" customFormat="1" ht="12" hidden="1" customHeight="1">
      <c r="A10772" s="179"/>
    </row>
    <row r="10773" spans="1:1" s="180" customFormat="1" ht="12" hidden="1" customHeight="1">
      <c r="A10773" s="179"/>
    </row>
    <row r="10774" spans="1:1" s="180" customFormat="1" ht="12" hidden="1" customHeight="1">
      <c r="A10774" s="179"/>
    </row>
    <row r="10775" spans="1:1" s="180" customFormat="1" ht="12" hidden="1" customHeight="1">
      <c r="A10775" s="179"/>
    </row>
    <row r="10776" spans="1:1" s="180" customFormat="1" ht="12" hidden="1" customHeight="1">
      <c r="A10776" s="179"/>
    </row>
    <row r="10777" spans="1:1" s="180" customFormat="1" ht="12" hidden="1" customHeight="1">
      <c r="A10777" s="179"/>
    </row>
    <row r="10778" spans="1:1" s="180" customFormat="1" ht="12" hidden="1" customHeight="1">
      <c r="A10778" s="179"/>
    </row>
    <row r="10779" spans="1:1" s="180" customFormat="1" ht="12" hidden="1" customHeight="1">
      <c r="A10779" s="179"/>
    </row>
    <row r="10780" spans="1:1" s="180" customFormat="1" ht="12" hidden="1" customHeight="1">
      <c r="A10780" s="179"/>
    </row>
    <row r="10781" spans="1:1" s="180" customFormat="1" ht="12" hidden="1" customHeight="1">
      <c r="A10781" s="179"/>
    </row>
    <row r="10782" spans="1:1" s="180" customFormat="1" ht="12" hidden="1" customHeight="1">
      <c r="A10782" s="179"/>
    </row>
    <row r="10783" spans="1:1" s="180" customFormat="1" ht="12" hidden="1" customHeight="1">
      <c r="A10783" s="179"/>
    </row>
    <row r="10784" spans="1:1" s="180" customFormat="1" ht="12" hidden="1" customHeight="1">
      <c r="A10784" s="179"/>
    </row>
    <row r="10785" spans="1:1" s="180" customFormat="1" ht="12" hidden="1" customHeight="1">
      <c r="A10785" s="179"/>
    </row>
    <row r="10786" spans="1:1" s="180" customFormat="1" ht="12" hidden="1" customHeight="1">
      <c r="A10786" s="179"/>
    </row>
    <row r="10787" spans="1:1" s="180" customFormat="1" ht="12" hidden="1" customHeight="1">
      <c r="A10787" s="179"/>
    </row>
    <row r="10788" spans="1:1" s="180" customFormat="1" ht="12" hidden="1" customHeight="1">
      <c r="A10788" s="179"/>
    </row>
    <row r="10789" spans="1:1" s="180" customFormat="1" ht="12" hidden="1" customHeight="1">
      <c r="A10789" s="179"/>
    </row>
    <row r="10790" spans="1:1" s="180" customFormat="1" ht="12" hidden="1" customHeight="1">
      <c r="A10790" s="179"/>
    </row>
    <row r="10791" spans="1:1" s="180" customFormat="1" ht="12" hidden="1" customHeight="1">
      <c r="A10791" s="179"/>
    </row>
    <row r="10792" spans="1:1" s="180" customFormat="1" ht="12" hidden="1" customHeight="1">
      <c r="A10792" s="179"/>
    </row>
    <row r="10793" spans="1:1" s="180" customFormat="1" ht="12" hidden="1" customHeight="1">
      <c r="A10793" s="179"/>
    </row>
    <row r="10794" spans="1:1" s="180" customFormat="1" ht="12" hidden="1" customHeight="1">
      <c r="A10794" s="179"/>
    </row>
    <row r="10795" spans="1:1" s="180" customFormat="1" ht="12" hidden="1" customHeight="1">
      <c r="A10795" s="179"/>
    </row>
    <row r="10796" spans="1:1" s="180" customFormat="1" ht="12" hidden="1" customHeight="1">
      <c r="A10796" s="179"/>
    </row>
    <row r="10797" spans="1:1" s="180" customFormat="1" ht="12" hidden="1" customHeight="1">
      <c r="A10797" s="179"/>
    </row>
    <row r="10798" spans="1:1" s="180" customFormat="1" ht="12" hidden="1" customHeight="1">
      <c r="A10798" s="179"/>
    </row>
    <row r="10799" spans="1:1" s="180" customFormat="1" ht="12" hidden="1" customHeight="1">
      <c r="A10799" s="179"/>
    </row>
    <row r="10800" spans="1:1" s="180" customFormat="1" ht="12" hidden="1" customHeight="1">
      <c r="A10800" s="179"/>
    </row>
    <row r="10801" spans="1:1" s="180" customFormat="1" ht="12" hidden="1" customHeight="1">
      <c r="A10801" s="179"/>
    </row>
    <row r="10802" spans="1:1" s="180" customFormat="1" ht="12" hidden="1" customHeight="1">
      <c r="A10802" s="179"/>
    </row>
    <row r="10803" spans="1:1" s="180" customFormat="1" ht="12" hidden="1" customHeight="1">
      <c r="A10803" s="179"/>
    </row>
    <row r="10804" spans="1:1" s="180" customFormat="1" ht="12" hidden="1" customHeight="1">
      <c r="A10804" s="179"/>
    </row>
    <row r="10805" spans="1:1" s="180" customFormat="1" ht="12" hidden="1" customHeight="1">
      <c r="A10805" s="179"/>
    </row>
    <row r="10806" spans="1:1" s="180" customFormat="1" ht="12" hidden="1" customHeight="1">
      <c r="A10806" s="179"/>
    </row>
    <row r="10807" spans="1:1" s="180" customFormat="1" ht="12" hidden="1" customHeight="1">
      <c r="A10807" s="179"/>
    </row>
    <row r="10808" spans="1:1" s="180" customFormat="1" ht="12" hidden="1" customHeight="1">
      <c r="A10808" s="179"/>
    </row>
    <row r="10809" spans="1:1" s="180" customFormat="1" ht="12" hidden="1" customHeight="1">
      <c r="A10809" s="179"/>
    </row>
    <row r="10810" spans="1:1" s="180" customFormat="1" ht="12" hidden="1" customHeight="1">
      <c r="A10810" s="179"/>
    </row>
    <row r="10811" spans="1:1" s="180" customFormat="1" ht="12" hidden="1" customHeight="1">
      <c r="A10811" s="179"/>
    </row>
    <row r="10812" spans="1:1" s="180" customFormat="1" ht="12" hidden="1" customHeight="1">
      <c r="A10812" s="179"/>
    </row>
    <row r="10813" spans="1:1" s="180" customFormat="1" ht="12" hidden="1" customHeight="1">
      <c r="A10813" s="179"/>
    </row>
    <row r="10814" spans="1:1" s="180" customFormat="1" ht="12" hidden="1" customHeight="1">
      <c r="A10814" s="179"/>
    </row>
    <row r="10815" spans="1:1" s="180" customFormat="1" ht="12" hidden="1" customHeight="1">
      <c r="A10815" s="179"/>
    </row>
    <row r="10816" spans="1:1" s="180" customFormat="1" ht="12" hidden="1" customHeight="1">
      <c r="A10816" s="179"/>
    </row>
    <row r="10817" spans="1:1" s="180" customFormat="1" ht="12" hidden="1" customHeight="1">
      <c r="A10817" s="179"/>
    </row>
    <row r="10818" spans="1:1" s="180" customFormat="1" ht="12" hidden="1" customHeight="1">
      <c r="A10818" s="179"/>
    </row>
    <row r="10819" spans="1:1" s="180" customFormat="1" ht="12" hidden="1" customHeight="1">
      <c r="A10819" s="179"/>
    </row>
    <row r="10820" spans="1:1" s="180" customFormat="1" ht="12" hidden="1" customHeight="1">
      <c r="A10820" s="179"/>
    </row>
    <row r="10821" spans="1:1" s="180" customFormat="1" ht="12" hidden="1" customHeight="1">
      <c r="A10821" s="179"/>
    </row>
    <row r="10822" spans="1:1" s="180" customFormat="1" ht="12" hidden="1" customHeight="1">
      <c r="A10822" s="179"/>
    </row>
    <row r="10823" spans="1:1" s="180" customFormat="1" ht="12" hidden="1" customHeight="1">
      <c r="A10823" s="179"/>
    </row>
    <row r="10824" spans="1:1" s="180" customFormat="1" ht="12" hidden="1" customHeight="1">
      <c r="A10824" s="179"/>
    </row>
    <row r="10825" spans="1:1" s="180" customFormat="1" ht="12" hidden="1" customHeight="1">
      <c r="A10825" s="179"/>
    </row>
    <row r="10826" spans="1:1" s="180" customFormat="1" ht="12" hidden="1" customHeight="1">
      <c r="A10826" s="179"/>
    </row>
    <row r="10827" spans="1:1" s="180" customFormat="1" ht="12" hidden="1" customHeight="1">
      <c r="A10827" s="179"/>
    </row>
    <row r="10828" spans="1:1" s="180" customFormat="1" ht="12" hidden="1" customHeight="1">
      <c r="A10828" s="179"/>
    </row>
    <row r="10829" spans="1:1" s="180" customFormat="1" ht="12" hidden="1" customHeight="1">
      <c r="A10829" s="179"/>
    </row>
    <row r="10830" spans="1:1" s="180" customFormat="1" ht="12" hidden="1" customHeight="1">
      <c r="A10830" s="179"/>
    </row>
    <row r="10831" spans="1:1" s="180" customFormat="1" ht="12" hidden="1" customHeight="1">
      <c r="A10831" s="179"/>
    </row>
    <row r="10832" spans="1:1" s="180" customFormat="1" ht="12" hidden="1" customHeight="1">
      <c r="A10832" s="179"/>
    </row>
    <row r="10833" spans="1:1" s="180" customFormat="1" ht="12" hidden="1" customHeight="1">
      <c r="A10833" s="179"/>
    </row>
    <row r="10834" spans="1:1" s="180" customFormat="1" ht="12" hidden="1" customHeight="1">
      <c r="A10834" s="179"/>
    </row>
    <row r="10835" spans="1:1" s="180" customFormat="1" ht="12" hidden="1" customHeight="1">
      <c r="A10835" s="179"/>
    </row>
    <row r="10836" spans="1:1" s="180" customFormat="1" ht="12" hidden="1" customHeight="1">
      <c r="A10836" s="179"/>
    </row>
    <row r="10837" spans="1:1" s="180" customFormat="1" ht="12" hidden="1" customHeight="1">
      <c r="A10837" s="179"/>
    </row>
    <row r="10838" spans="1:1" s="180" customFormat="1" ht="12" hidden="1" customHeight="1">
      <c r="A10838" s="179"/>
    </row>
    <row r="10839" spans="1:1" s="180" customFormat="1" ht="12" hidden="1" customHeight="1">
      <c r="A10839" s="179"/>
    </row>
    <row r="10840" spans="1:1" s="180" customFormat="1" ht="12" hidden="1" customHeight="1">
      <c r="A10840" s="179"/>
    </row>
    <row r="10841" spans="1:1" s="180" customFormat="1" ht="12" hidden="1" customHeight="1">
      <c r="A10841" s="179"/>
    </row>
    <row r="10842" spans="1:1" s="180" customFormat="1" ht="12" hidden="1" customHeight="1">
      <c r="A10842" s="179"/>
    </row>
    <row r="10843" spans="1:1" s="180" customFormat="1" ht="12" hidden="1" customHeight="1">
      <c r="A10843" s="179"/>
    </row>
    <row r="10844" spans="1:1" s="180" customFormat="1" ht="12" hidden="1" customHeight="1">
      <c r="A10844" s="179"/>
    </row>
    <row r="10845" spans="1:1" s="180" customFormat="1" ht="12" hidden="1" customHeight="1">
      <c r="A10845" s="179"/>
    </row>
    <row r="10846" spans="1:1" s="180" customFormat="1" ht="12" hidden="1" customHeight="1">
      <c r="A10846" s="179"/>
    </row>
    <row r="10847" spans="1:1" s="180" customFormat="1" ht="12" hidden="1" customHeight="1">
      <c r="A10847" s="179"/>
    </row>
    <row r="10848" spans="1:1" s="180" customFormat="1" ht="12" hidden="1" customHeight="1">
      <c r="A10848" s="179"/>
    </row>
    <row r="10849" spans="1:1" s="180" customFormat="1" ht="12" hidden="1" customHeight="1">
      <c r="A10849" s="179"/>
    </row>
    <row r="10850" spans="1:1" s="180" customFormat="1" ht="12" hidden="1" customHeight="1">
      <c r="A10850" s="179"/>
    </row>
    <row r="10851" spans="1:1" s="180" customFormat="1" ht="12" hidden="1" customHeight="1">
      <c r="A10851" s="179"/>
    </row>
    <row r="10852" spans="1:1" s="180" customFormat="1" ht="12" hidden="1" customHeight="1">
      <c r="A10852" s="179"/>
    </row>
    <row r="10853" spans="1:1" s="180" customFormat="1" ht="12" hidden="1" customHeight="1">
      <c r="A10853" s="179"/>
    </row>
    <row r="10854" spans="1:1" s="180" customFormat="1" ht="12" hidden="1" customHeight="1">
      <c r="A10854" s="179"/>
    </row>
    <row r="10855" spans="1:1" s="180" customFormat="1" ht="12" hidden="1" customHeight="1">
      <c r="A10855" s="179"/>
    </row>
    <row r="10856" spans="1:1" s="180" customFormat="1" ht="12" hidden="1" customHeight="1">
      <c r="A10856" s="179"/>
    </row>
    <row r="10857" spans="1:1" s="180" customFormat="1" ht="12" hidden="1" customHeight="1">
      <c r="A10857" s="179"/>
    </row>
    <row r="10858" spans="1:1" s="180" customFormat="1" ht="12" hidden="1" customHeight="1">
      <c r="A10858" s="179"/>
    </row>
    <row r="10859" spans="1:1" s="180" customFormat="1" ht="12" hidden="1" customHeight="1">
      <c r="A10859" s="179"/>
    </row>
    <row r="10860" spans="1:1" s="180" customFormat="1" ht="12" hidden="1" customHeight="1">
      <c r="A10860" s="179"/>
    </row>
    <row r="10861" spans="1:1" s="180" customFormat="1" ht="12" hidden="1" customHeight="1">
      <c r="A10861" s="179"/>
    </row>
    <row r="10862" spans="1:1" s="180" customFormat="1" ht="12" hidden="1" customHeight="1">
      <c r="A10862" s="179"/>
    </row>
    <row r="10863" spans="1:1" s="180" customFormat="1" ht="12" hidden="1" customHeight="1">
      <c r="A10863" s="179"/>
    </row>
    <row r="10864" spans="1:1" s="180" customFormat="1" ht="12" hidden="1" customHeight="1">
      <c r="A10864" s="179"/>
    </row>
    <row r="10865" spans="1:1" s="180" customFormat="1" ht="12" hidden="1" customHeight="1">
      <c r="A10865" s="179"/>
    </row>
    <row r="10866" spans="1:1" s="180" customFormat="1" ht="12" hidden="1" customHeight="1">
      <c r="A10866" s="179"/>
    </row>
    <row r="10867" spans="1:1" s="180" customFormat="1" ht="12" hidden="1" customHeight="1">
      <c r="A10867" s="179"/>
    </row>
    <row r="10868" spans="1:1" s="180" customFormat="1" ht="12" hidden="1" customHeight="1">
      <c r="A10868" s="179"/>
    </row>
    <row r="10869" spans="1:1" s="180" customFormat="1" ht="12" hidden="1" customHeight="1">
      <c r="A10869" s="179"/>
    </row>
    <row r="10870" spans="1:1" s="180" customFormat="1" ht="12" hidden="1" customHeight="1">
      <c r="A10870" s="179"/>
    </row>
    <row r="10871" spans="1:1" s="180" customFormat="1" ht="12" hidden="1" customHeight="1">
      <c r="A10871" s="179"/>
    </row>
    <row r="10872" spans="1:1" s="180" customFormat="1" ht="12" hidden="1" customHeight="1">
      <c r="A10872" s="179"/>
    </row>
    <row r="10873" spans="1:1" s="180" customFormat="1" ht="12" hidden="1" customHeight="1">
      <c r="A10873" s="179"/>
    </row>
    <row r="10874" spans="1:1" s="180" customFormat="1" ht="12" hidden="1" customHeight="1">
      <c r="A10874" s="179"/>
    </row>
    <row r="10875" spans="1:1" s="180" customFormat="1" ht="12" hidden="1" customHeight="1">
      <c r="A10875" s="179"/>
    </row>
    <row r="10876" spans="1:1" s="180" customFormat="1" ht="12" hidden="1" customHeight="1">
      <c r="A10876" s="179"/>
    </row>
    <row r="10877" spans="1:1" s="180" customFormat="1" ht="12" hidden="1" customHeight="1">
      <c r="A10877" s="179"/>
    </row>
    <row r="10878" spans="1:1" s="180" customFormat="1" ht="12" hidden="1" customHeight="1">
      <c r="A10878" s="179"/>
    </row>
    <row r="10879" spans="1:1" s="180" customFormat="1" ht="12" hidden="1" customHeight="1">
      <c r="A10879" s="179"/>
    </row>
    <row r="10880" spans="1:1" s="180" customFormat="1" ht="12" hidden="1" customHeight="1">
      <c r="A10880" s="179"/>
    </row>
    <row r="10881" spans="1:1" s="180" customFormat="1" ht="12" hidden="1" customHeight="1">
      <c r="A10881" s="179"/>
    </row>
    <row r="10882" spans="1:1" s="180" customFormat="1" ht="12" hidden="1" customHeight="1">
      <c r="A10882" s="179"/>
    </row>
    <row r="10883" spans="1:1" s="180" customFormat="1" ht="12" hidden="1" customHeight="1">
      <c r="A10883" s="179"/>
    </row>
    <row r="10884" spans="1:1" s="180" customFormat="1" ht="12" hidden="1" customHeight="1">
      <c r="A10884" s="179"/>
    </row>
    <row r="10885" spans="1:1" s="180" customFormat="1" ht="12" hidden="1" customHeight="1">
      <c r="A10885" s="179"/>
    </row>
    <row r="10886" spans="1:1" s="180" customFormat="1" ht="12" hidden="1" customHeight="1">
      <c r="A10886" s="179"/>
    </row>
    <row r="10887" spans="1:1" s="180" customFormat="1" ht="12" hidden="1" customHeight="1">
      <c r="A10887" s="179"/>
    </row>
    <row r="10888" spans="1:1" s="180" customFormat="1" ht="12" hidden="1" customHeight="1">
      <c r="A10888" s="179"/>
    </row>
    <row r="10889" spans="1:1" s="180" customFormat="1" ht="12" hidden="1" customHeight="1">
      <c r="A10889" s="179"/>
    </row>
    <row r="10890" spans="1:1" s="180" customFormat="1" ht="12" hidden="1" customHeight="1">
      <c r="A10890" s="179"/>
    </row>
    <row r="10891" spans="1:1" s="180" customFormat="1" ht="12" hidden="1" customHeight="1">
      <c r="A10891" s="179"/>
    </row>
    <row r="10892" spans="1:1" s="180" customFormat="1" ht="12" hidden="1" customHeight="1">
      <c r="A10892" s="179"/>
    </row>
    <row r="10893" spans="1:1" s="180" customFormat="1" ht="12" hidden="1" customHeight="1">
      <c r="A10893" s="179"/>
    </row>
    <row r="10894" spans="1:1" s="180" customFormat="1" ht="12" hidden="1" customHeight="1">
      <c r="A10894" s="179"/>
    </row>
    <row r="10895" spans="1:1" s="180" customFormat="1" ht="12" hidden="1" customHeight="1">
      <c r="A10895" s="179"/>
    </row>
    <row r="10896" spans="1:1" s="180" customFormat="1" ht="12" hidden="1" customHeight="1">
      <c r="A10896" s="179"/>
    </row>
    <row r="10897" spans="1:1" s="180" customFormat="1" ht="12" hidden="1" customHeight="1">
      <c r="A10897" s="179"/>
    </row>
    <row r="10898" spans="1:1" s="180" customFormat="1" ht="12" hidden="1" customHeight="1">
      <c r="A10898" s="179"/>
    </row>
    <row r="10899" spans="1:1" s="180" customFormat="1" ht="12" hidden="1" customHeight="1">
      <c r="A10899" s="179"/>
    </row>
    <row r="10900" spans="1:1" s="180" customFormat="1" ht="12" hidden="1" customHeight="1">
      <c r="A10900" s="179"/>
    </row>
    <row r="10901" spans="1:1" s="180" customFormat="1" ht="12" hidden="1" customHeight="1">
      <c r="A10901" s="179"/>
    </row>
    <row r="10902" spans="1:1" s="180" customFormat="1" ht="12" hidden="1" customHeight="1">
      <c r="A10902" s="179"/>
    </row>
    <row r="10903" spans="1:1" s="180" customFormat="1" ht="12" hidden="1" customHeight="1">
      <c r="A10903" s="179"/>
    </row>
    <row r="10904" spans="1:1" s="180" customFormat="1" ht="12" hidden="1" customHeight="1">
      <c r="A10904" s="179"/>
    </row>
    <row r="10905" spans="1:1" s="180" customFormat="1" ht="12" hidden="1" customHeight="1">
      <c r="A10905" s="179"/>
    </row>
    <row r="10906" spans="1:1" s="180" customFormat="1" ht="12" hidden="1" customHeight="1">
      <c r="A10906" s="179"/>
    </row>
    <row r="10907" spans="1:1" s="180" customFormat="1" ht="12" hidden="1" customHeight="1">
      <c r="A10907" s="179"/>
    </row>
    <row r="10908" spans="1:1" s="180" customFormat="1" ht="12" hidden="1" customHeight="1">
      <c r="A10908" s="179"/>
    </row>
    <row r="10909" spans="1:1" s="180" customFormat="1" ht="12" hidden="1" customHeight="1">
      <c r="A10909" s="179"/>
    </row>
    <row r="10910" spans="1:1" s="180" customFormat="1" ht="12" hidden="1" customHeight="1">
      <c r="A10910" s="179"/>
    </row>
    <row r="10911" spans="1:1" s="180" customFormat="1" ht="12" hidden="1" customHeight="1">
      <c r="A10911" s="179"/>
    </row>
    <row r="10912" spans="1:1" s="180" customFormat="1" ht="12" hidden="1" customHeight="1">
      <c r="A10912" s="179"/>
    </row>
    <row r="10913" spans="1:1" s="180" customFormat="1" ht="12" hidden="1" customHeight="1">
      <c r="A10913" s="179"/>
    </row>
    <row r="10914" spans="1:1" s="180" customFormat="1" ht="12" hidden="1" customHeight="1">
      <c r="A10914" s="179"/>
    </row>
    <row r="10915" spans="1:1" s="180" customFormat="1" ht="12" hidden="1" customHeight="1">
      <c r="A10915" s="179"/>
    </row>
    <row r="10916" spans="1:1" s="180" customFormat="1" ht="12" hidden="1" customHeight="1">
      <c r="A10916" s="179"/>
    </row>
    <row r="10917" spans="1:1" s="180" customFormat="1" ht="12" hidden="1" customHeight="1">
      <c r="A10917" s="179"/>
    </row>
    <row r="10918" spans="1:1" s="180" customFormat="1" ht="12" hidden="1" customHeight="1">
      <c r="A10918" s="179"/>
    </row>
    <row r="10919" spans="1:1" s="180" customFormat="1" ht="12" hidden="1" customHeight="1">
      <c r="A10919" s="179"/>
    </row>
    <row r="10920" spans="1:1" s="180" customFormat="1" ht="12" hidden="1" customHeight="1">
      <c r="A10920" s="179"/>
    </row>
    <row r="10921" spans="1:1" s="180" customFormat="1" ht="12" hidden="1" customHeight="1">
      <c r="A10921" s="179"/>
    </row>
    <row r="10922" spans="1:1" s="180" customFormat="1" ht="12" hidden="1" customHeight="1">
      <c r="A10922" s="179"/>
    </row>
    <row r="10923" spans="1:1" s="180" customFormat="1" ht="12" hidden="1" customHeight="1">
      <c r="A10923" s="179"/>
    </row>
    <row r="10924" spans="1:1" s="180" customFormat="1" ht="12" hidden="1" customHeight="1">
      <c r="A10924" s="179"/>
    </row>
    <row r="10925" spans="1:1" s="180" customFormat="1" ht="12" hidden="1" customHeight="1">
      <c r="A10925" s="179"/>
    </row>
    <row r="10926" spans="1:1" s="180" customFormat="1" ht="12" hidden="1" customHeight="1">
      <c r="A10926" s="179"/>
    </row>
    <row r="10927" spans="1:1" s="180" customFormat="1" ht="12" hidden="1" customHeight="1">
      <c r="A10927" s="179"/>
    </row>
    <row r="10928" spans="1:1" s="180" customFormat="1" ht="12" hidden="1" customHeight="1">
      <c r="A10928" s="179"/>
    </row>
    <row r="10929" spans="1:1" s="180" customFormat="1" ht="12" hidden="1" customHeight="1">
      <c r="A10929" s="179"/>
    </row>
    <row r="10930" spans="1:1" s="180" customFormat="1" ht="12" hidden="1" customHeight="1">
      <c r="A10930" s="179"/>
    </row>
    <row r="10931" spans="1:1" s="180" customFormat="1" ht="12" hidden="1" customHeight="1">
      <c r="A10931" s="179"/>
    </row>
    <row r="10932" spans="1:1" s="180" customFormat="1" ht="12" hidden="1" customHeight="1">
      <c r="A10932" s="179"/>
    </row>
    <row r="10933" spans="1:1" s="180" customFormat="1" ht="12" hidden="1" customHeight="1">
      <c r="A10933" s="179"/>
    </row>
    <row r="10934" spans="1:1" s="180" customFormat="1" ht="12" hidden="1" customHeight="1">
      <c r="A10934" s="179"/>
    </row>
    <row r="10935" spans="1:1" s="180" customFormat="1" ht="12" hidden="1" customHeight="1">
      <c r="A10935" s="179"/>
    </row>
    <row r="10936" spans="1:1" s="180" customFormat="1" ht="12" hidden="1" customHeight="1">
      <c r="A10936" s="179"/>
    </row>
    <row r="10937" spans="1:1" s="180" customFormat="1" ht="12" hidden="1" customHeight="1">
      <c r="A10937" s="179"/>
    </row>
    <row r="10938" spans="1:1" s="180" customFormat="1" ht="12" hidden="1" customHeight="1">
      <c r="A10938" s="179"/>
    </row>
    <row r="10939" spans="1:1" s="180" customFormat="1" ht="12" hidden="1" customHeight="1">
      <c r="A10939" s="179"/>
    </row>
    <row r="10940" spans="1:1" s="180" customFormat="1" ht="12" hidden="1" customHeight="1">
      <c r="A10940" s="179"/>
    </row>
    <row r="10941" spans="1:1" s="180" customFormat="1" ht="12" hidden="1" customHeight="1">
      <c r="A10941" s="179"/>
    </row>
    <row r="10942" spans="1:1" s="180" customFormat="1" ht="12" hidden="1" customHeight="1">
      <c r="A10942" s="179"/>
    </row>
    <row r="10943" spans="1:1" s="180" customFormat="1" ht="12" hidden="1" customHeight="1">
      <c r="A10943" s="179"/>
    </row>
    <row r="10944" spans="1:1" s="180" customFormat="1" ht="12" hidden="1" customHeight="1">
      <c r="A10944" s="179"/>
    </row>
    <row r="10945" spans="1:1" s="180" customFormat="1" ht="12" hidden="1" customHeight="1">
      <c r="A10945" s="179"/>
    </row>
    <row r="10946" spans="1:1" s="180" customFormat="1" ht="12" hidden="1" customHeight="1">
      <c r="A10946" s="179"/>
    </row>
    <row r="10947" spans="1:1" s="180" customFormat="1" ht="12" hidden="1" customHeight="1">
      <c r="A10947" s="179"/>
    </row>
    <row r="10948" spans="1:1" s="180" customFormat="1" ht="12" hidden="1" customHeight="1">
      <c r="A10948" s="179"/>
    </row>
    <row r="10949" spans="1:1" s="180" customFormat="1" ht="12" hidden="1" customHeight="1">
      <c r="A10949" s="179"/>
    </row>
    <row r="10950" spans="1:1" s="180" customFormat="1" ht="12" hidden="1" customHeight="1">
      <c r="A10950" s="179"/>
    </row>
    <row r="10951" spans="1:1" s="180" customFormat="1" ht="12" hidden="1" customHeight="1">
      <c r="A10951" s="179"/>
    </row>
    <row r="10952" spans="1:1" s="180" customFormat="1" ht="12" hidden="1" customHeight="1">
      <c r="A10952" s="179"/>
    </row>
    <row r="10953" spans="1:1" s="180" customFormat="1" ht="12" hidden="1" customHeight="1">
      <c r="A10953" s="179"/>
    </row>
    <row r="10954" spans="1:1" s="180" customFormat="1" ht="12" hidden="1" customHeight="1">
      <c r="A10954" s="179"/>
    </row>
    <row r="10955" spans="1:1" s="180" customFormat="1" ht="12" hidden="1" customHeight="1">
      <c r="A10955" s="179"/>
    </row>
    <row r="10956" spans="1:1" s="180" customFormat="1" ht="12" hidden="1" customHeight="1">
      <c r="A10956" s="179"/>
    </row>
    <row r="10957" spans="1:1" s="180" customFormat="1" ht="12" hidden="1" customHeight="1">
      <c r="A10957" s="179"/>
    </row>
    <row r="10958" spans="1:1" s="180" customFormat="1" ht="12" hidden="1" customHeight="1">
      <c r="A10958" s="179"/>
    </row>
    <row r="10959" spans="1:1" s="180" customFormat="1" ht="12" hidden="1" customHeight="1">
      <c r="A10959" s="179"/>
    </row>
    <row r="10960" spans="1:1" s="180" customFormat="1" ht="12" hidden="1" customHeight="1">
      <c r="A10960" s="179"/>
    </row>
    <row r="10961" spans="1:1" s="180" customFormat="1" ht="12" hidden="1" customHeight="1">
      <c r="A10961" s="179"/>
    </row>
    <row r="10962" spans="1:1" s="180" customFormat="1" ht="12" hidden="1" customHeight="1">
      <c r="A10962" s="179"/>
    </row>
    <row r="10963" spans="1:1" s="180" customFormat="1" ht="12" hidden="1" customHeight="1">
      <c r="A10963" s="179"/>
    </row>
    <row r="10964" spans="1:1" s="180" customFormat="1" ht="12" hidden="1" customHeight="1">
      <c r="A10964" s="179"/>
    </row>
    <row r="10965" spans="1:1" s="180" customFormat="1" ht="12" hidden="1" customHeight="1">
      <c r="A10965" s="179"/>
    </row>
    <row r="10966" spans="1:1" s="180" customFormat="1" ht="12" hidden="1" customHeight="1">
      <c r="A10966" s="179"/>
    </row>
    <row r="10967" spans="1:1" s="180" customFormat="1" ht="12" hidden="1" customHeight="1">
      <c r="A10967" s="179"/>
    </row>
    <row r="10968" spans="1:1" s="180" customFormat="1" ht="12" hidden="1" customHeight="1">
      <c r="A10968" s="179"/>
    </row>
    <row r="10969" spans="1:1" s="180" customFormat="1" ht="12" hidden="1" customHeight="1">
      <c r="A10969" s="179"/>
    </row>
    <row r="10970" spans="1:1" s="180" customFormat="1" ht="12" hidden="1" customHeight="1">
      <c r="A10970" s="179"/>
    </row>
    <row r="10971" spans="1:1" s="180" customFormat="1" ht="12" hidden="1" customHeight="1">
      <c r="A10971" s="179"/>
    </row>
    <row r="10972" spans="1:1" s="180" customFormat="1" ht="12" hidden="1" customHeight="1">
      <c r="A10972" s="179"/>
    </row>
    <row r="10973" spans="1:1" s="180" customFormat="1" ht="12" hidden="1" customHeight="1">
      <c r="A10973" s="179"/>
    </row>
    <row r="10974" spans="1:1" s="180" customFormat="1" ht="12" hidden="1" customHeight="1">
      <c r="A10974" s="179"/>
    </row>
    <row r="10975" spans="1:1" s="180" customFormat="1" ht="12" hidden="1" customHeight="1">
      <c r="A10975" s="179"/>
    </row>
    <row r="10976" spans="1:1" s="180" customFormat="1" ht="12" hidden="1" customHeight="1">
      <c r="A10976" s="179"/>
    </row>
    <row r="10977" spans="1:1" s="180" customFormat="1" ht="12" hidden="1" customHeight="1">
      <c r="A10977" s="179"/>
    </row>
    <row r="10978" spans="1:1" s="180" customFormat="1" ht="12" hidden="1" customHeight="1">
      <c r="A10978" s="179"/>
    </row>
    <row r="10979" spans="1:1" s="180" customFormat="1" ht="12" hidden="1" customHeight="1">
      <c r="A10979" s="179"/>
    </row>
    <row r="10980" spans="1:1" s="180" customFormat="1" ht="12" hidden="1" customHeight="1">
      <c r="A10980" s="179"/>
    </row>
    <row r="10981" spans="1:1" s="180" customFormat="1" ht="12" hidden="1" customHeight="1">
      <c r="A10981" s="179"/>
    </row>
    <row r="10982" spans="1:1" s="180" customFormat="1" ht="12" hidden="1" customHeight="1">
      <c r="A10982" s="179"/>
    </row>
    <row r="10983" spans="1:1" s="180" customFormat="1" ht="12" hidden="1" customHeight="1">
      <c r="A10983" s="179"/>
    </row>
    <row r="10984" spans="1:1" s="180" customFormat="1" ht="12" hidden="1" customHeight="1">
      <c r="A10984" s="179"/>
    </row>
    <row r="10985" spans="1:1" s="180" customFormat="1" ht="12" hidden="1" customHeight="1">
      <c r="A10985" s="179"/>
    </row>
    <row r="10986" spans="1:1" s="180" customFormat="1" ht="12" hidden="1" customHeight="1">
      <c r="A10986" s="179"/>
    </row>
    <row r="10987" spans="1:1" s="180" customFormat="1" ht="12" hidden="1" customHeight="1">
      <c r="A10987" s="179"/>
    </row>
    <row r="10988" spans="1:1" s="180" customFormat="1" ht="12" hidden="1" customHeight="1">
      <c r="A10988" s="179"/>
    </row>
    <row r="10989" spans="1:1" s="180" customFormat="1" ht="12" hidden="1" customHeight="1">
      <c r="A10989" s="179"/>
    </row>
    <row r="10990" spans="1:1" s="180" customFormat="1" ht="12" hidden="1" customHeight="1">
      <c r="A10990" s="179"/>
    </row>
    <row r="10991" spans="1:1" s="180" customFormat="1" ht="12" hidden="1" customHeight="1">
      <c r="A10991" s="179"/>
    </row>
    <row r="10992" spans="1:1" s="180" customFormat="1" ht="12" hidden="1" customHeight="1">
      <c r="A10992" s="179"/>
    </row>
    <row r="10993" spans="1:1" s="180" customFormat="1" ht="12" hidden="1" customHeight="1">
      <c r="A10993" s="179"/>
    </row>
    <row r="10994" spans="1:1" s="180" customFormat="1" ht="12" hidden="1" customHeight="1">
      <c r="A10994" s="179"/>
    </row>
    <row r="10995" spans="1:1" s="180" customFormat="1" ht="12" hidden="1" customHeight="1">
      <c r="A10995" s="179"/>
    </row>
    <row r="10996" spans="1:1" s="180" customFormat="1" ht="12" hidden="1" customHeight="1">
      <c r="A10996" s="179"/>
    </row>
    <row r="10997" spans="1:1" s="180" customFormat="1" ht="12" hidden="1" customHeight="1">
      <c r="A10997" s="179"/>
    </row>
    <row r="10998" spans="1:1" s="180" customFormat="1" ht="12" hidden="1" customHeight="1">
      <c r="A10998" s="179"/>
    </row>
    <row r="10999" spans="1:1" s="180" customFormat="1" ht="12" hidden="1" customHeight="1">
      <c r="A10999" s="179"/>
    </row>
    <row r="11000" spans="1:1" s="180" customFormat="1" ht="12" hidden="1" customHeight="1">
      <c r="A11000" s="179"/>
    </row>
    <row r="11001" spans="1:1" s="180" customFormat="1" ht="12" hidden="1" customHeight="1">
      <c r="A11001" s="179"/>
    </row>
    <row r="11002" spans="1:1" s="180" customFormat="1" ht="12" hidden="1" customHeight="1">
      <c r="A11002" s="179"/>
    </row>
    <row r="11003" spans="1:1" s="180" customFormat="1" ht="12" hidden="1" customHeight="1">
      <c r="A11003" s="179"/>
    </row>
    <row r="11004" spans="1:1" s="180" customFormat="1" ht="12" hidden="1" customHeight="1">
      <c r="A11004" s="179"/>
    </row>
    <row r="11005" spans="1:1" s="180" customFormat="1" ht="12" hidden="1" customHeight="1">
      <c r="A11005" s="179"/>
    </row>
    <row r="11006" spans="1:1" s="180" customFormat="1" ht="12" hidden="1" customHeight="1">
      <c r="A11006" s="179"/>
    </row>
    <row r="11007" spans="1:1" s="180" customFormat="1" ht="12" hidden="1" customHeight="1">
      <c r="A11007" s="179"/>
    </row>
    <row r="11008" spans="1:1" s="180" customFormat="1" ht="12" hidden="1" customHeight="1">
      <c r="A11008" s="179"/>
    </row>
    <row r="11009" spans="1:1" s="180" customFormat="1" ht="12" hidden="1" customHeight="1">
      <c r="A11009" s="179"/>
    </row>
    <row r="11010" spans="1:1" s="180" customFormat="1" ht="12" hidden="1" customHeight="1">
      <c r="A11010" s="179"/>
    </row>
    <row r="11011" spans="1:1" s="180" customFormat="1" ht="12" hidden="1" customHeight="1">
      <c r="A11011" s="179"/>
    </row>
    <row r="11012" spans="1:1" s="180" customFormat="1" ht="12" hidden="1" customHeight="1">
      <c r="A11012" s="179"/>
    </row>
    <row r="11013" spans="1:1" s="180" customFormat="1" ht="12" hidden="1" customHeight="1">
      <c r="A11013" s="179"/>
    </row>
    <row r="11014" spans="1:1" s="180" customFormat="1" ht="12" hidden="1" customHeight="1">
      <c r="A11014" s="179"/>
    </row>
    <row r="11015" spans="1:1" s="180" customFormat="1" ht="12" hidden="1" customHeight="1">
      <c r="A11015" s="179"/>
    </row>
    <row r="11016" spans="1:1" s="180" customFormat="1" ht="12" hidden="1" customHeight="1">
      <c r="A11016" s="179"/>
    </row>
    <row r="11017" spans="1:1" s="180" customFormat="1" ht="12" hidden="1" customHeight="1">
      <c r="A11017" s="179"/>
    </row>
    <row r="11018" spans="1:1" s="180" customFormat="1" ht="12" hidden="1" customHeight="1">
      <c r="A11018" s="179"/>
    </row>
    <row r="11019" spans="1:1" s="180" customFormat="1" ht="12" hidden="1" customHeight="1">
      <c r="A11019" s="179"/>
    </row>
    <row r="11020" spans="1:1" s="180" customFormat="1" ht="12" hidden="1" customHeight="1">
      <c r="A11020" s="179"/>
    </row>
    <row r="11021" spans="1:1" s="180" customFormat="1" ht="12" hidden="1" customHeight="1">
      <c r="A11021" s="179"/>
    </row>
    <row r="11022" spans="1:1" s="180" customFormat="1" ht="12" hidden="1" customHeight="1">
      <c r="A11022" s="179"/>
    </row>
    <row r="11023" spans="1:1" s="180" customFormat="1" ht="12" hidden="1" customHeight="1">
      <c r="A11023" s="179"/>
    </row>
    <row r="11024" spans="1:1" s="180" customFormat="1" ht="12" hidden="1" customHeight="1">
      <c r="A11024" s="179"/>
    </row>
    <row r="11025" spans="1:1" s="180" customFormat="1" ht="12" hidden="1" customHeight="1">
      <c r="A11025" s="179"/>
    </row>
    <row r="11026" spans="1:1" s="180" customFormat="1" ht="12" hidden="1" customHeight="1">
      <c r="A11026" s="179"/>
    </row>
    <row r="11027" spans="1:1" s="180" customFormat="1" ht="12" hidden="1" customHeight="1">
      <c r="A11027" s="179"/>
    </row>
    <row r="11028" spans="1:1" s="180" customFormat="1" ht="12" hidden="1" customHeight="1">
      <c r="A11028" s="179"/>
    </row>
    <row r="11029" spans="1:1" s="180" customFormat="1" ht="12" hidden="1" customHeight="1">
      <c r="A11029" s="179"/>
    </row>
    <row r="11030" spans="1:1" s="180" customFormat="1" ht="12" hidden="1" customHeight="1">
      <c r="A11030" s="179"/>
    </row>
    <row r="11031" spans="1:1" s="180" customFormat="1" ht="12" hidden="1" customHeight="1">
      <c r="A11031" s="179"/>
    </row>
    <row r="11032" spans="1:1" s="180" customFormat="1" ht="12" hidden="1" customHeight="1">
      <c r="A11032" s="179"/>
    </row>
    <row r="11033" spans="1:1" s="180" customFormat="1" ht="12" hidden="1" customHeight="1">
      <c r="A11033" s="179"/>
    </row>
    <row r="11034" spans="1:1" s="180" customFormat="1" ht="12" hidden="1" customHeight="1">
      <c r="A11034" s="179"/>
    </row>
    <row r="11035" spans="1:1" s="180" customFormat="1" ht="12" hidden="1" customHeight="1">
      <c r="A11035" s="179"/>
    </row>
    <row r="11036" spans="1:1" s="180" customFormat="1" ht="12" hidden="1" customHeight="1">
      <c r="A11036" s="179"/>
    </row>
    <row r="11037" spans="1:1" s="180" customFormat="1" ht="12" hidden="1" customHeight="1">
      <c r="A11037" s="179"/>
    </row>
    <row r="11038" spans="1:1" s="180" customFormat="1" ht="12" hidden="1" customHeight="1">
      <c r="A11038" s="179"/>
    </row>
    <row r="11039" spans="1:1" s="180" customFormat="1" ht="12" hidden="1" customHeight="1">
      <c r="A11039" s="179"/>
    </row>
    <row r="11040" spans="1:1" s="180" customFormat="1" ht="12" hidden="1" customHeight="1">
      <c r="A11040" s="179"/>
    </row>
    <row r="11041" spans="1:1" s="180" customFormat="1" ht="12" hidden="1" customHeight="1">
      <c r="A11041" s="179"/>
    </row>
    <row r="11042" spans="1:1" s="180" customFormat="1" ht="12" hidden="1" customHeight="1">
      <c r="A11042" s="179"/>
    </row>
    <row r="11043" spans="1:1" s="180" customFormat="1" ht="12" hidden="1" customHeight="1">
      <c r="A11043" s="179"/>
    </row>
    <row r="11044" spans="1:1" s="180" customFormat="1" ht="12" hidden="1" customHeight="1">
      <c r="A11044" s="179"/>
    </row>
    <row r="11045" spans="1:1" s="180" customFormat="1" ht="12" hidden="1" customHeight="1">
      <c r="A11045" s="179"/>
    </row>
    <row r="11046" spans="1:1" s="180" customFormat="1" ht="12" hidden="1" customHeight="1">
      <c r="A11046" s="179"/>
    </row>
    <row r="11047" spans="1:1" s="180" customFormat="1" ht="12" hidden="1" customHeight="1">
      <c r="A11047" s="179"/>
    </row>
    <row r="11048" spans="1:1" s="180" customFormat="1" ht="12" hidden="1" customHeight="1">
      <c r="A11048" s="179"/>
    </row>
    <row r="11049" spans="1:1" s="180" customFormat="1" ht="12" hidden="1" customHeight="1">
      <c r="A11049" s="179"/>
    </row>
    <row r="11050" spans="1:1" s="180" customFormat="1" ht="12" hidden="1" customHeight="1">
      <c r="A11050" s="179"/>
    </row>
    <row r="11051" spans="1:1" s="180" customFormat="1" ht="12" hidden="1" customHeight="1">
      <c r="A11051" s="179"/>
    </row>
    <row r="11052" spans="1:1" s="180" customFormat="1" ht="12" hidden="1" customHeight="1">
      <c r="A11052" s="179"/>
    </row>
    <row r="11053" spans="1:1" s="180" customFormat="1" ht="12" hidden="1" customHeight="1">
      <c r="A11053" s="179"/>
    </row>
    <row r="11054" spans="1:1" s="180" customFormat="1" ht="12" hidden="1" customHeight="1">
      <c r="A11054" s="179"/>
    </row>
    <row r="11055" spans="1:1" s="180" customFormat="1" ht="12" hidden="1" customHeight="1">
      <c r="A11055" s="179"/>
    </row>
    <row r="11056" spans="1:1" s="180" customFormat="1" ht="12" hidden="1" customHeight="1">
      <c r="A11056" s="179"/>
    </row>
    <row r="11057" spans="1:1" s="180" customFormat="1" ht="12" hidden="1" customHeight="1">
      <c r="A11057" s="179"/>
    </row>
    <row r="11058" spans="1:1" s="180" customFormat="1" ht="12" hidden="1" customHeight="1">
      <c r="A11058" s="179"/>
    </row>
    <row r="11059" spans="1:1" s="180" customFormat="1" ht="12" hidden="1" customHeight="1">
      <c r="A11059" s="179"/>
    </row>
    <row r="11060" spans="1:1" s="180" customFormat="1" ht="12" hidden="1" customHeight="1">
      <c r="A11060" s="179"/>
    </row>
    <row r="11061" spans="1:1" s="180" customFormat="1" ht="12" hidden="1" customHeight="1">
      <c r="A11061" s="179"/>
    </row>
    <row r="11062" spans="1:1" s="180" customFormat="1" ht="12" hidden="1" customHeight="1">
      <c r="A11062" s="179"/>
    </row>
    <row r="11063" spans="1:1" s="180" customFormat="1" ht="12" hidden="1" customHeight="1">
      <c r="A11063" s="179"/>
    </row>
    <row r="11064" spans="1:1" s="180" customFormat="1" ht="12" hidden="1" customHeight="1">
      <c r="A11064" s="179"/>
    </row>
    <row r="11065" spans="1:1" s="180" customFormat="1" ht="12" hidden="1" customHeight="1">
      <c r="A11065" s="179"/>
    </row>
    <row r="11066" spans="1:1" s="180" customFormat="1" ht="12" hidden="1" customHeight="1">
      <c r="A11066" s="179"/>
    </row>
    <row r="11067" spans="1:1" s="180" customFormat="1" ht="12" hidden="1" customHeight="1">
      <c r="A11067" s="179"/>
    </row>
    <row r="11068" spans="1:1" s="180" customFormat="1" ht="12" hidden="1" customHeight="1">
      <c r="A11068" s="179"/>
    </row>
    <row r="11069" spans="1:1" s="180" customFormat="1" ht="12" hidden="1" customHeight="1">
      <c r="A11069" s="179"/>
    </row>
    <row r="11070" spans="1:1" s="180" customFormat="1" ht="12" hidden="1" customHeight="1">
      <c r="A11070" s="179"/>
    </row>
    <row r="11071" spans="1:1" s="180" customFormat="1" ht="12" hidden="1" customHeight="1">
      <c r="A11071" s="179"/>
    </row>
    <row r="11072" spans="1:1" s="180" customFormat="1" ht="12" hidden="1" customHeight="1">
      <c r="A11072" s="179"/>
    </row>
    <row r="11073" spans="1:1" s="180" customFormat="1" ht="12" hidden="1" customHeight="1">
      <c r="A11073" s="179"/>
    </row>
    <row r="11074" spans="1:1" s="180" customFormat="1" ht="12" hidden="1" customHeight="1">
      <c r="A11074" s="179"/>
    </row>
    <row r="11075" spans="1:1" s="180" customFormat="1" ht="12" hidden="1" customHeight="1">
      <c r="A11075" s="179"/>
    </row>
    <row r="11076" spans="1:1" s="180" customFormat="1" ht="12" hidden="1" customHeight="1">
      <c r="A11076" s="179"/>
    </row>
    <row r="11077" spans="1:1" s="180" customFormat="1" ht="12" hidden="1" customHeight="1">
      <c r="A11077" s="179"/>
    </row>
    <row r="11078" spans="1:1" s="180" customFormat="1" ht="12" hidden="1" customHeight="1">
      <c r="A11078" s="179"/>
    </row>
    <row r="11079" spans="1:1" s="180" customFormat="1" ht="12" hidden="1" customHeight="1">
      <c r="A11079" s="179"/>
    </row>
    <row r="11080" spans="1:1" s="180" customFormat="1" ht="12" hidden="1" customHeight="1">
      <c r="A11080" s="179"/>
    </row>
    <row r="11081" spans="1:1" s="180" customFormat="1" ht="12" hidden="1" customHeight="1">
      <c r="A11081" s="179"/>
    </row>
    <row r="11082" spans="1:1" s="180" customFormat="1" ht="12" hidden="1" customHeight="1">
      <c r="A11082" s="179"/>
    </row>
    <row r="11083" spans="1:1" s="180" customFormat="1" ht="12" hidden="1" customHeight="1">
      <c r="A11083" s="179"/>
    </row>
    <row r="11084" spans="1:1" s="180" customFormat="1" ht="12" hidden="1" customHeight="1">
      <c r="A11084" s="179"/>
    </row>
    <row r="11085" spans="1:1" s="180" customFormat="1" ht="12" hidden="1" customHeight="1">
      <c r="A11085" s="179"/>
    </row>
    <row r="11086" spans="1:1" s="180" customFormat="1" ht="12" hidden="1" customHeight="1">
      <c r="A11086" s="179"/>
    </row>
    <row r="11087" spans="1:1" s="180" customFormat="1" ht="12" hidden="1" customHeight="1">
      <c r="A11087" s="179"/>
    </row>
    <row r="11088" spans="1:1" s="180" customFormat="1" ht="12" hidden="1" customHeight="1">
      <c r="A11088" s="179"/>
    </row>
    <row r="11089" spans="1:1" s="180" customFormat="1" ht="12" hidden="1" customHeight="1">
      <c r="A11089" s="179"/>
    </row>
    <row r="11090" spans="1:1" s="180" customFormat="1" ht="12" hidden="1" customHeight="1">
      <c r="A11090" s="179"/>
    </row>
    <row r="11091" spans="1:1" s="180" customFormat="1" ht="12" hidden="1" customHeight="1">
      <c r="A11091" s="179"/>
    </row>
    <row r="11092" spans="1:1" s="180" customFormat="1" ht="12" hidden="1" customHeight="1">
      <c r="A11092" s="179"/>
    </row>
    <row r="11093" spans="1:1" s="180" customFormat="1" ht="12" hidden="1" customHeight="1">
      <c r="A11093" s="179"/>
    </row>
    <row r="11094" spans="1:1" s="180" customFormat="1" ht="12" hidden="1" customHeight="1">
      <c r="A11094" s="179"/>
    </row>
    <row r="11095" spans="1:1" s="180" customFormat="1" ht="12" hidden="1" customHeight="1">
      <c r="A11095" s="179"/>
    </row>
    <row r="11096" spans="1:1" s="180" customFormat="1" ht="12" hidden="1" customHeight="1">
      <c r="A11096" s="179"/>
    </row>
    <row r="11097" spans="1:1" s="180" customFormat="1" ht="12" hidden="1" customHeight="1">
      <c r="A11097" s="179"/>
    </row>
    <row r="11098" spans="1:1" s="180" customFormat="1" ht="12" hidden="1" customHeight="1">
      <c r="A11098" s="179"/>
    </row>
    <row r="11099" spans="1:1" s="180" customFormat="1" ht="12" hidden="1" customHeight="1">
      <c r="A11099" s="179"/>
    </row>
    <row r="11100" spans="1:1" s="180" customFormat="1" ht="12" hidden="1" customHeight="1">
      <c r="A11100" s="179"/>
    </row>
    <row r="11101" spans="1:1" s="180" customFormat="1" ht="12" hidden="1" customHeight="1">
      <c r="A11101" s="179"/>
    </row>
    <row r="11102" spans="1:1" s="180" customFormat="1" ht="12" hidden="1" customHeight="1">
      <c r="A11102" s="179"/>
    </row>
    <row r="11103" spans="1:1" s="180" customFormat="1" ht="12" hidden="1" customHeight="1">
      <c r="A11103" s="179"/>
    </row>
    <row r="11104" spans="1:1" s="180" customFormat="1" ht="12" hidden="1" customHeight="1">
      <c r="A11104" s="179"/>
    </row>
    <row r="11105" spans="1:1" s="180" customFormat="1" ht="12" hidden="1" customHeight="1">
      <c r="A11105" s="179"/>
    </row>
    <row r="11106" spans="1:1" s="180" customFormat="1" ht="12" hidden="1" customHeight="1">
      <c r="A11106" s="179"/>
    </row>
    <row r="11107" spans="1:1" s="180" customFormat="1" ht="12" hidden="1" customHeight="1">
      <c r="A11107" s="179"/>
    </row>
    <row r="11108" spans="1:1" s="180" customFormat="1" ht="12" hidden="1" customHeight="1">
      <c r="A11108" s="179"/>
    </row>
    <row r="11109" spans="1:1" s="180" customFormat="1" ht="12" hidden="1" customHeight="1">
      <c r="A11109" s="179"/>
    </row>
    <row r="11110" spans="1:1" s="180" customFormat="1" ht="12" hidden="1" customHeight="1">
      <c r="A11110" s="179"/>
    </row>
    <row r="11111" spans="1:1" s="180" customFormat="1" ht="12" hidden="1" customHeight="1">
      <c r="A11111" s="179"/>
    </row>
    <row r="11112" spans="1:1" s="180" customFormat="1" ht="12" hidden="1" customHeight="1">
      <c r="A11112" s="179"/>
    </row>
    <row r="11113" spans="1:1" s="180" customFormat="1" ht="12" hidden="1" customHeight="1">
      <c r="A11113" s="179"/>
    </row>
    <row r="11114" spans="1:1" s="180" customFormat="1" ht="12" hidden="1" customHeight="1">
      <c r="A11114" s="179"/>
    </row>
    <row r="11115" spans="1:1" s="180" customFormat="1" ht="12" hidden="1" customHeight="1">
      <c r="A11115" s="179"/>
    </row>
    <row r="11116" spans="1:1" s="180" customFormat="1" ht="12" hidden="1" customHeight="1">
      <c r="A11116" s="179"/>
    </row>
    <row r="11117" spans="1:1" s="180" customFormat="1" ht="12" hidden="1" customHeight="1">
      <c r="A11117" s="179"/>
    </row>
    <row r="11118" spans="1:1" s="180" customFormat="1" ht="12" hidden="1" customHeight="1">
      <c r="A11118" s="179"/>
    </row>
    <row r="11119" spans="1:1" s="180" customFormat="1" ht="12" hidden="1" customHeight="1">
      <c r="A11119" s="179"/>
    </row>
    <row r="11120" spans="1:1" s="180" customFormat="1" ht="12" hidden="1" customHeight="1">
      <c r="A11120" s="179"/>
    </row>
    <row r="11121" spans="1:1" s="180" customFormat="1" ht="12" hidden="1" customHeight="1">
      <c r="A11121" s="179"/>
    </row>
    <row r="11122" spans="1:1" s="180" customFormat="1" ht="12" hidden="1" customHeight="1">
      <c r="A11122" s="179"/>
    </row>
    <row r="11123" spans="1:1" s="180" customFormat="1" ht="12" hidden="1" customHeight="1">
      <c r="A11123" s="179"/>
    </row>
    <row r="11124" spans="1:1" s="180" customFormat="1" ht="12" hidden="1" customHeight="1">
      <c r="A11124" s="179"/>
    </row>
    <row r="11125" spans="1:1" s="180" customFormat="1" ht="12" hidden="1" customHeight="1">
      <c r="A11125" s="179"/>
    </row>
    <row r="11126" spans="1:1" s="180" customFormat="1" ht="12" hidden="1" customHeight="1">
      <c r="A11126" s="179"/>
    </row>
    <row r="11127" spans="1:1" s="180" customFormat="1" ht="12" hidden="1" customHeight="1">
      <c r="A11127" s="179"/>
    </row>
    <row r="11128" spans="1:1" s="180" customFormat="1" ht="12" hidden="1" customHeight="1">
      <c r="A11128" s="179"/>
    </row>
    <row r="11129" spans="1:1" s="180" customFormat="1" ht="12" hidden="1" customHeight="1">
      <c r="A11129" s="179"/>
    </row>
    <row r="11130" spans="1:1" s="180" customFormat="1" ht="12" hidden="1" customHeight="1">
      <c r="A11130" s="179"/>
    </row>
    <row r="11131" spans="1:1" s="180" customFormat="1" ht="12" hidden="1" customHeight="1">
      <c r="A11131" s="179"/>
    </row>
    <row r="11132" spans="1:1" s="180" customFormat="1" ht="12" hidden="1" customHeight="1">
      <c r="A11132" s="179"/>
    </row>
    <row r="11133" spans="1:1" s="180" customFormat="1" ht="12" hidden="1" customHeight="1">
      <c r="A11133" s="179"/>
    </row>
    <row r="11134" spans="1:1" s="180" customFormat="1" ht="12" hidden="1" customHeight="1">
      <c r="A11134" s="179"/>
    </row>
    <row r="11135" spans="1:1" s="180" customFormat="1" ht="12" hidden="1" customHeight="1">
      <c r="A11135" s="179"/>
    </row>
    <row r="11136" spans="1:1" s="180" customFormat="1" ht="12" hidden="1" customHeight="1">
      <c r="A11136" s="179"/>
    </row>
    <row r="11137" spans="1:1" s="180" customFormat="1" ht="12" hidden="1" customHeight="1">
      <c r="A11137" s="179"/>
    </row>
    <row r="11138" spans="1:1" s="180" customFormat="1" ht="12" hidden="1" customHeight="1">
      <c r="A11138" s="179"/>
    </row>
    <row r="11139" spans="1:1" s="180" customFormat="1" ht="12" hidden="1" customHeight="1">
      <c r="A11139" s="179"/>
    </row>
    <row r="11140" spans="1:1" s="180" customFormat="1" ht="12" hidden="1" customHeight="1">
      <c r="A11140" s="179"/>
    </row>
    <row r="11141" spans="1:1" s="180" customFormat="1" ht="12" hidden="1" customHeight="1">
      <c r="A11141" s="179"/>
    </row>
    <row r="11142" spans="1:1" s="180" customFormat="1" ht="12" hidden="1" customHeight="1">
      <c r="A11142" s="179"/>
    </row>
    <row r="11143" spans="1:1" s="180" customFormat="1" ht="12" hidden="1" customHeight="1">
      <c r="A11143" s="179"/>
    </row>
    <row r="11144" spans="1:1" s="180" customFormat="1" ht="12" hidden="1" customHeight="1">
      <c r="A11144" s="179"/>
    </row>
    <row r="11145" spans="1:1" s="180" customFormat="1" ht="12" hidden="1" customHeight="1">
      <c r="A11145" s="179"/>
    </row>
    <row r="11146" spans="1:1" s="180" customFormat="1" ht="12" hidden="1" customHeight="1">
      <c r="A11146" s="179"/>
    </row>
    <row r="11147" spans="1:1" s="180" customFormat="1" ht="12" hidden="1" customHeight="1">
      <c r="A11147" s="179"/>
    </row>
    <row r="11148" spans="1:1" s="180" customFormat="1" ht="12" hidden="1" customHeight="1">
      <c r="A11148" s="179"/>
    </row>
    <row r="11149" spans="1:1" s="180" customFormat="1" ht="12" hidden="1" customHeight="1">
      <c r="A11149" s="179"/>
    </row>
    <row r="11150" spans="1:1" s="180" customFormat="1" ht="12" hidden="1" customHeight="1">
      <c r="A11150" s="179"/>
    </row>
    <row r="11151" spans="1:1" s="180" customFormat="1" ht="12" hidden="1" customHeight="1">
      <c r="A11151" s="179"/>
    </row>
    <row r="11152" spans="1:1" s="180" customFormat="1" ht="12" hidden="1" customHeight="1">
      <c r="A11152" s="179"/>
    </row>
    <row r="11153" spans="1:1" s="180" customFormat="1" ht="12" hidden="1" customHeight="1">
      <c r="A11153" s="179"/>
    </row>
    <row r="11154" spans="1:1" s="180" customFormat="1" ht="12" hidden="1" customHeight="1">
      <c r="A11154" s="179"/>
    </row>
    <row r="11155" spans="1:1" s="180" customFormat="1" ht="12" hidden="1" customHeight="1">
      <c r="A11155" s="179"/>
    </row>
    <row r="11156" spans="1:1" s="180" customFormat="1" ht="12" hidden="1" customHeight="1">
      <c r="A11156" s="179"/>
    </row>
    <row r="11157" spans="1:1" s="180" customFormat="1" ht="12" hidden="1" customHeight="1">
      <c r="A11157" s="179"/>
    </row>
    <row r="11158" spans="1:1" s="180" customFormat="1" ht="12" hidden="1" customHeight="1">
      <c r="A11158" s="179"/>
    </row>
    <row r="11159" spans="1:1" s="180" customFormat="1" ht="12" hidden="1" customHeight="1">
      <c r="A11159" s="179"/>
    </row>
    <row r="11160" spans="1:1" s="180" customFormat="1" ht="12" hidden="1" customHeight="1">
      <c r="A11160" s="179"/>
    </row>
    <row r="11161" spans="1:1" s="180" customFormat="1" ht="12" hidden="1" customHeight="1">
      <c r="A11161" s="179"/>
    </row>
    <row r="11162" spans="1:1" s="180" customFormat="1" ht="12" hidden="1" customHeight="1">
      <c r="A11162" s="179"/>
    </row>
    <row r="11163" spans="1:1" s="180" customFormat="1" ht="12" hidden="1" customHeight="1">
      <c r="A11163" s="179"/>
    </row>
    <row r="11164" spans="1:1" s="180" customFormat="1" ht="12" hidden="1" customHeight="1">
      <c r="A11164" s="179"/>
    </row>
    <row r="11165" spans="1:1" s="180" customFormat="1" ht="12" hidden="1" customHeight="1">
      <c r="A11165" s="179"/>
    </row>
    <row r="11166" spans="1:1" s="180" customFormat="1" ht="12" hidden="1" customHeight="1">
      <c r="A11166" s="179"/>
    </row>
    <row r="11167" spans="1:1" s="180" customFormat="1" ht="12" hidden="1" customHeight="1">
      <c r="A11167" s="179"/>
    </row>
    <row r="11168" spans="1:1" s="180" customFormat="1" ht="12" hidden="1" customHeight="1">
      <c r="A11168" s="179"/>
    </row>
    <row r="11169" spans="1:1" s="180" customFormat="1" ht="12" hidden="1" customHeight="1">
      <c r="A11169" s="179"/>
    </row>
    <row r="11170" spans="1:1" s="180" customFormat="1" ht="12" hidden="1" customHeight="1">
      <c r="A11170" s="179"/>
    </row>
    <row r="11171" spans="1:1" s="180" customFormat="1" ht="12" hidden="1" customHeight="1">
      <c r="A11171" s="179"/>
    </row>
    <row r="11172" spans="1:1" s="180" customFormat="1" ht="12" hidden="1" customHeight="1">
      <c r="A11172" s="179"/>
    </row>
    <row r="11173" spans="1:1" s="180" customFormat="1" ht="12" hidden="1" customHeight="1">
      <c r="A11173" s="179"/>
    </row>
    <row r="11174" spans="1:1" s="180" customFormat="1" ht="12" hidden="1" customHeight="1">
      <c r="A11174" s="179"/>
    </row>
    <row r="11175" spans="1:1" s="180" customFormat="1" ht="12" hidden="1" customHeight="1">
      <c r="A11175" s="179"/>
    </row>
    <row r="11176" spans="1:1" s="180" customFormat="1" ht="12" hidden="1" customHeight="1">
      <c r="A11176" s="179"/>
    </row>
    <row r="11177" spans="1:1" s="180" customFormat="1" ht="12" hidden="1" customHeight="1">
      <c r="A11177" s="179"/>
    </row>
    <row r="11178" spans="1:1" s="180" customFormat="1" ht="12" hidden="1" customHeight="1">
      <c r="A11178" s="179"/>
    </row>
    <row r="11179" spans="1:1" s="180" customFormat="1" ht="12" hidden="1" customHeight="1">
      <c r="A11179" s="179"/>
    </row>
    <row r="11180" spans="1:1" s="180" customFormat="1" ht="12" hidden="1" customHeight="1">
      <c r="A11180" s="179"/>
    </row>
    <row r="11181" spans="1:1" s="180" customFormat="1" ht="12" hidden="1" customHeight="1">
      <c r="A11181" s="179"/>
    </row>
    <row r="11182" spans="1:1" s="180" customFormat="1" ht="12" hidden="1" customHeight="1">
      <c r="A11182" s="179"/>
    </row>
    <row r="11183" spans="1:1" s="180" customFormat="1" ht="12" hidden="1" customHeight="1">
      <c r="A11183" s="179"/>
    </row>
    <row r="11184" spans="1:1" s="180" customFormat="1" ht="12" hidden="1" customHeight="1">
      <c r="A11184" s="179"/>
    </row>
    <row r="11185" spans="1:1" s="180" customFormat="1" ht="12" hidden="1" customHeight="1">
      <c r="A11185" s="179"/>
    </row>
    <row r="11186" spans="1:1" s="180" customFormat="1" ht="12" hidden="1" customHeight="1">
      <c r="A11186" s="179"/>
    </row>
    <row r="11187" spans="1:1" s="180" customFormat="1" ht="12" hidden="1" customHeight="1">
      <c r="A11187" s="179"/>
    </row>
    <row r="11188" spans="1:1" s="180" customFormat="1" ht="12" hidden="1" customHeight="1">
      <c r="A11188" s="179"/>
    </row>
    <row r="11189" spans="1:1" s="180" customFormat="1" ht="12" hidden="1" customHeight="1">
      <c r="A11189" s="179"/>
    </row>
    <row r="11190" spans="1:1" s="180" customFormat="1" ht="12" hidden="1" customHeight="1">
      <c r="A11190" s="179"/>
    </row>
    <row r="11191" spans="1:1" s="180" customFormat="1" ht="12" hidden="1" customHeight="1">
      <c r="A11191" s="179"/>
    </row>
    <row r="11192" spans="1:1" s="180" customFormat="1" ht="12" hidden="1" customHeight="1">
      <c r="A11192" s="179"/>
    </row>
    <row r="11193" spans="1:1" s="180" customFormat="1" ht="12" hidden="1" customHeight="1">
      <c r="A11193" s="179"/>
    </row>
    <row r="11194" spans="1:1" s="180" customFormat="1" ht="12" hidden="1" customHeight="1">
      <c r="A11194" s="179"/>
    </row>
    <row r="11195" spans="1:1" s="180" customFormat="1" ht="12" hidden="1" customHeight="1">
      <c r="A11195" s="179"/>
    </row>
    <row r="11196" spans="1:1" s="180" customFormat="1" ht="12" hidden="1" customHeight="1">
      <c r="A11196" s="179"/>
    </row>
    <row r="11197" spans="1:1" s="180" customFormat="1" ht="12" hidden="1" customHeight="1">
      <c r="A11197" s="179"/>
    </row>
    <row r="11198" spans="1:1" s="180" customFormat="1" ht="12" hidden="1" customHeight="1">
      <c r="A11198" s="179"/>
    </row>
    <row r="11199" spans="1:1" s="180" customFormat="1" ht="12" hidden="1" customHeight="1">
      <c r="A11199" s="179"/>
    </row>
    <row r="11200" spans="1:1" s="180" customFormat="1" ht="12" hidden="1" customHeight="1">
      <c r="A11200" s="179"/>
    </row>
    <row r="11201" spans="1:1" s="180" customFormat="1" ht="12" hidden="1" customHeight="1">
      <c r="A11201" s="179"/>
    </row>
    <row r="11202" spans="1:1" s="180" customFormat="1" ht="12" hidden="1" customHeight="1">
      <c r="A11202" s="179"/>
    </row>
    <row r="11203" spans="1:1" s="180" customFormat="1" ht="12" hidden="1" customHeight="1">
      <c r="A11203" s="179"/>
    </row>
    <row r="11204" spans="1:1" s="180" customFormat="1" ht="12" hidden="1" customHeight="1">
      <c r="A11204" s="179"/>
    </row>
    <row r="11205" spans="1:1" s="180" customFormat="1" ht="12" hidden="1" customHeight="1">
      <c r="A11205" s="179"/>
    </row>
    <row r="11206" spans="1:1" s="180" customFormat="1" ht="12" hidden="1" customHeight="1">
      <c r="A11206" s="179"/>
    </row>
    <row r="11207" spans="1:1" s="180" customFormat="1" ht="12" hidden="1" customHeight="1">
      <c r="A11207" s="179"/>
    </row>
    <row r="11208" spans="1:1" s="180" customFormat="1" ht="12" hidden="1" customHeight="1">
      <c r="A11208" s="179"/>
    </row>
    <row r="11209" spans="1:1" s="180" customFormat="1" ht="12" hidden="1" customHeight="1">
      <c r="A11209" s="179"/>
    </row>
    <row r="11210" spans="1:1" s="180" customFormat="1" ht="12" hidden="1" customHeight="1">
      <c r="A11210" s="179"/>
    </row>
    <row r="11211" spans="1:1" s="180" customFormat="1" ht="12" hidden="1" customHeight="1">
      <c r="A11211" s="179"/>
    </row>
    <row r="11212" spans="1:1" s="180" customFormat="1" ht="12" hidden="1" customHeight="1">
      <c r="A11212" s="179"/>
    </row>
    <row r="11213" spans="1:1" s="180" customFormat="1" ht="12" hidden="1" customHeight="1">
      <c r="A11213" s="179"/>
    </row>
    <row r="11214" spans="1:1" s="180" customFormat="1" ht="12" hidden="1" customHeight="1">
      <c r="A11214" s="179"/>
    </row>
    <row r="11215" spans="1:1" s="180" customFormat="1" ht="12" hidden="1" customHeight="1">
      <c r="A11215" s="179"/>
    </row>
    <row r="11216" spans="1:1" s="180" customFormat="1" ht="12" hidden="1" customHeight="1">
      <c r="A11216" s="179"/>
    </row>
    <row r="11217" spans="1:1" s="180" customFormat="1" ht="12" hidden="1" customHeight="1">
      <c r="A11217" s="179"/>
    </row>
    <row r="11218" spans="1:1" s="180" customFormat="1" ht="12" hidden="1" customHeight="1">
      <c r="A11218" s="179"/>
    </row>
    <row r="11219" spans="1:1" s="180" customFormat="1" ht="12" hidden="1" customHeight="1">
      <c r="A11219" s="179"/>
    </row>
    <row r="11220" spans="1:1" s="180" customFormat="1" ht="12" hidden="1" customHeight="1">
      <c r="A11220" s="179"/>
    </row>
    <row r="11221" spans="1:1" s="180" customFormat="1" ht="12" hidden="1" customHeight="1">
      <c r="A11221" s="179"/>
    </row>
    <row r="11222" spans="1:1" s="180" customFormat="1" ht="12" hidden="1" customHeight="1">
      <c r="A11222" s="179"/>
    </row>
    <row r="11223" spans="1:1" s="180" customFormat="1" ht="12" hidden="1" customHeight="1">
      <c r="A11223" s="179"/>
    </row>
    <row r="11224" spans="1:1" s="180" customFormat="1" ht="12" hidden="1" customHeight="1">
      <c r="A11224" s="179"/>
    </row>
    <row r="11225" spans="1:1" s="180" customFormat="1" ht="12" hidden="1" customHeight="1">
      <c r="A11225" s="179"/>
    </row>
    <row r="11226" spans="1:1" s="180" customFormat="1" ht="12" hidden="1" customHeight="1">
      <c r="A11226" s="179"/>
    </row>
    <row r="11227" spans="1:1" s="180" customFormat="1" ht="12" hidden="1" customHeight="1">
      <c r="A11227" s="179"/>
    </row>
    <row r="11228" spans="1:1" s="180" customFormat="1" ht="12" hidden="1" customHeight="1">
      <c r="A11228" s="179"/>
    </row>
    <row r="11229" spans="1:1" s="180" customFormat="1" ht="12" hidden="1" customHeight="1">
      <c r="A11229" s="179"/>
    </row>
    <row r="11230" spans="1:1" s="180" customFormat="1" ht="12" hidden="1" customHeight="1">
      <c r="A11230" s="179"/>
    </row>
    <row r="11231" spans="1:1" s="180" customFormat="1" ht="12" hidden="1" customHeight="1">
      <c r="A11231" s="179"/>
    </row>
    <row r="11232" spans="1:1" s="180" customFormat="1" ht="12" hidden="1" customHeight="1">
      <c r="A11232" s="179"/>
    </row>
    <row r="11233" spans="1:1" s="180" customFormat="1" ht="12" hidden="1" customHeight="1">
      <c r="A11233" s="179"/>
    </row>
    <row r="11234" spans="1:1" s="180" customFormat="1" ht="12" hidden="1" customHeight="1">
      <c r="A11234" s="179"/>
    </row>
    <row r="11235" spans="1:1" s="180" customFormat="1" ht="12" hidden="1" customHeight="1">
      <c r="A11235" s="179"/>
    </row>
    <row r="11236" spans="1:1" s="180" customFormat="1" ht="12" hidden="1" customHeight="1">
      <c r="A11236" s="179"/>
    </row>
    <row r="11237" spans="1:1" s="180" customFormat="1" ht="12" hidden="1" customHeight="1">
      <c r="A11237" s="179"/>
    </row>
    <row r="11238" spans="1:1" s="180" customFormat="1" ht="12" hidden="1" customHeight="1">
      <c r="A11238" s="179"/>
    </row>
    <row r="11239" spans="1:1" s="180" customFormat="1" ht="12" hidden="1" customHeight="1">
      <c r="A11239" s="179"/>
    </row>
    <row r="11240" spans="1:1" s="180" customFormat="1" ht="12" hidden="1" customHeight="1">
      <c r="A11240" s="179"/>
    </row>
    <row r="11241" spans="1:1" s="180" customFormat="1" ht="12" hidden="1" customHeight="1">
      <c r="A11241" s="179"/>
    </row>
    <row r="11242" spans="1:1" s="180" customFormat="1" ht="12" hidden="1" customHeight="1">
      <c r="A11242" s="179"/>
    </row>
    <row r="11243" spans="1:1" s="180" customFormat="1" ht="12" hidden="1" customHeight="1">
      <c r="A11243" s="179"/>
    </row>
    <row r="11244" spans="1:1" s="180" customFormat="1" ht="12" hidden="1" customHeight="1">
      <c r="A11244" s="179"/>
    </row>
    <row r="11245" spans="1:1" s="180" customFormat="1" ht="12" hidden="1" customHeight="1">
      <c r="A11245" s="179"/>
    </row>
    <row r="11246" spans="1:1" s="180" customFormat="1" ht="12" hidden="1" customHeight="1">
      <c r="A11246" s="179"/>
    </row>
    <row r="11247" spans="1:1" s="180" customFormat="1" ht="12" hidden="1" customHeight="1">
      <c r="A11247" s="179"/>
    </row>
    <row r="11248" spans="1:1" s="180" customFormat="1" ht="12" hidden="1" customHeight="1">
      <c r="A11248" s="179"/>
    </row>
    <row r="11249" spans="1:1" s="180" customFormat="1" ht="12" hidden="1" customHeight="1">
      <c r="A11249" s="179"/>
    </row>
    <row r="11250" spans="1:1" s="180" customFormat="1" ht="12" hidden="1" customHeight="1">
      <c r="A11250" s="179"/>
    </row>
    <row r="11251" spans="1:1" s="180" customFormat="1" ht="12" hidden="1" customHeight="1">
      <c r="A11251" s="179"/>
    </row>
    <row r="11252" spans="1:1" s="180" customFormat="1" ht="12" hidden="1" customHeight="1">
      <c r="A11252" s="179"/>
    </row>
    <row r="11253" spans="1:1" s="180" customFormat="1" ht="12" hidden="1" customHeight="1">
      <c r="A11253" s="179"/>
    </row>
    <row r="11254" spans="1:1" s="180" customFormat="1" ht="12" hidden="1" customHeight="1">
      <c r="A11254" s="179"/>
    </row>
    <row r="11255" spans="1:1" s="180" customFormat="1" ht="12" hidden="1" customHeight="1">
      <c r="A11255" s="179"/>
    </row>
    <row r="11256" spans="1:1" s="180" customFormat="1" ht="12" hidden="1" customHeight="1">
      <c r="A11256" s="179"/>
    </row>
    <row r="11257" spans="1:1" s="180" customFormat="1" ht="12" hidden="1" customHeight="1">
      <c r="A11257" s="179"/>
    </row>
    <row r="11258" spans="1:1" s="180" customFormat="1" ht="12" hidden="1" customHeight="1">
      <c r="A11258" s="179"/>
    </row>
    <row r="11259" spans="1:1" s="180" customFormat="1" ht="12" hidden="1" customHeight="1">
      <c r="A11259" s="179"/>
    </row>
    <row r="11260" spans="1:1" s="180" customFormat="1" ht="12" hidden="1" customHeight="1">
      <c r="A11260" s="179"/>
    </row>
    <row r="11261" spans="1:1" s="180" customFormat="1" ht="12" hidden="1" customHeight="1">
      <c r="A11261" s="179"/>
    </row>
    <row r="11262" spans="1:1" s="180" customFormat="1" ht="12" hidden="1" customHeight="1">
      <c r="A11262" s="179"/>
    </row>
    <row r="11263" spans="1:1" s="180" customFormat="1" ht="12" hidden="1" customHeight="1">
      <c r="A11263" s="179"/>
    </row>
    <row r="11264" spans="1:1" s="180" customFormat="1" ht="12" hidden="1" customHeight="1">
      <c r="A11264" s="179"/>
    </row>
    <row r="11265" spans="1:1" s="180" customFormat="1" ht="12" hidden="1" customHeight="1">
      <c r="A11265" s="179"/>
    </row>
    <row r="11266" spans="1:1" s="180" customFormat="1" ht="12" hidden="1" customHeight="1">
      <c r="A11266" s="179"/>
    </row>
    <row r="11267" spans="1:1" s="180" customFormat="1" ht="12" hidden="1" customHeight="1">
      <c r="A11267" s="179"/>
    </row>
    <row r="11268" spans="1:1" s="180" customFormat="1" ht="12" hidden="1" customHeight="1">
      <c r="A11268" s="179"/>
    </row>
    <row r="11269" spans="1:1" s="180" customFormat="1" ht="12" hidden="1" customHeight="1">
      <c r="A11269" s="179"/>
    </row>
    <row r="11270" spans="1:1" s="180" customFormat="1" ht="12" hidden="1" customHeight="1">
      <c r="A11270" s="179"/>
    </row>
    <row r="11271" spans="1:1" s="180" customFormat="1" ht="12" hidden="1" customHeight="1">
      <c r="A11271" s="179"/>
    </row>
    <row r="11272" spans="1:1" s="180" customFormat="1" ht="12" hidden="1" customHeight="1">
      <c r="A11272" s="179"/>
    </row>
    <row r="11273" spans="1:1" s="180" customFormat="1" ht="12" hidden="1" customHeight="1">
      <c r="A11273" s="179"/>
    </row>
    <row r="11274" spans="1:1" s="180" customFormat="1" ht="12" hidden="1" customHeight="1">
      <c r="A11274" s="179"/>
    </row>
    <row r="11275" spans="1:1" s="180" customFormat="1" ht="12" hidden="1" customHeight="1">
      <c r="A11275" s="179"/>
    </row>
    <row r="11276" spans="1:1" s="180" customFormat="1" ht="12" hidden="1" customHeight="1">
      <c r="A11276" s="179"/>
    </row>
    <row r="11277" spans="1:1" s="180" customFormat="1" ht="12" hidden="1" customHeight="1">
      <c r="A11277" s="179"/>
    </row>
    <row r="11278" spans="1:1" s="180" customFormat="1" ht="12" hidden="1" customHeight="1">
      <c r="A11278" s="179"/>
    </row>
    <row r="11279" spans="1:1" s="180" customFormat="1" ht="12" hidden="1" customHeight="1">
      <c r="A11279" s="179"/>
    </row>
    <row r="11280" spans="1:1" s="180" customFormat="1" ht="12" hidden="1" customHeight="1">
      <c r="A11280" s="179"/>
    </row>
    <row r="11281" spans="1:1" s="180" customFormat="1" ht="12" hidden="1" customHeight="1">
      <c r="A11281" s="179"/>
    </row>
    <row r="11282" spans="1:1" s="180" customFormat="1" ht="12" hidden="1" customHeight="1">
      <c r="A11282" s="179"/>
    </row>
    <row r="11283" spans="1:1" s="180" customFormat="1" ht="12" hidden="1" customHeight="1">
      <c r="A11283" s="179"/>
    </row>
    <row r="11284" spans="1:1" s="180" customFormat="1" ht="12" hidden="1" customHeight="1">
      <c r="A11284" s="179"/>
    </row>
    <row r="11285" spans="1:1" s="180" customFormat="1" ht="12" hidden="1" customHeight="1">
      <c r="A11285" s="179"/>
    </row>
    <row r="11286" spans="1:1" s="180" customFormat="1" ht="12" hidden="1" customHeight="1">
      <c r="A11286" s="179"/>
    </row>
    <row r="11287" spans="1:1" s="180" customFormat="1" ht="12" hidden="1" customHeight="1">
      <c r="A11287" s="179"/>
    </row>
    <row r="11288" spans="1:1" s="180" customFormat="1" ht="12" hidden="1" customHeight="1">
      <c r="A11288" s="179"/>
    </row>
    <row r="11289" spans="1:1" s="180" customFormat="1" ht="12" hidden="1" customHeight="1">
      <c r="A11289" s="179"/>
    </row>
    <row r="11290" spans="1:1" s="180" customFormat="1" ht="12" hidden="1" customHeight="1">
      <c r="A11290" s="179"/>
    </row>
    <row r="11291" spans="1:1" s="180" customFormat="1" ht="12" hidden="1" customHeight="1">
      <c r="A11291" s="179"/>
    </row>
    <row r="11292" spans="1:1" s="180" customFormat="1" ht="12" hidden="1" customHeight="1">
      <c r="A11292" s="179"/>
    </row>
    <row r="11293" spans="1:1" s="180" customFormat="1" ht="12" hidden="1" customHeight="1">
      <c r="A11293" s="179"/>
    </row>
    <row r="11294" spans="1:1" s="180" customFormat="1" ht="12" hidden="1" customHeight="1">
      <c r="A11294" s="179"/>
    </row>
    <row r="11295" spans="1:1" s="180" customFormat="1" ht="12" hidden="1" customHeight="1">
      <c r="A11295" s="179"/>
    </row>
    <row r="11296" spans="1:1" s="180" customFormat="1" ht="12" hidden="1" customHeight="1">
      <c r="A11296" s="179"/>
    </row>
    <row r="11297" spans="1:1" s="180" customFormat="1" ht="12" hidden="1" customHeight="1">
      <c r="A11297" s="179"/>
    </row>
    <row r="11298" spans="1:1" s="180" customFormat="1" ht="12" hidden="1" customHeight="1">
      <c r="A11298" s="179"/>
    </row>
    <row r="11299" spans="1:1" s="180" customFormat="1" ht="12" hidden="1" customHeight="1">
      <c r="A11299" s="179"/>
    </row>
    <row r="11300" spans="1:1" s="180" customFormat="1" ht="12" hidden="1" customHeight="1">
      <c r="A11300" s="179"/>
    </row>
    <row r="11301" spans="1:1" s="180" customFormat="1" ht="12" hidden="1" customHeight="1">
      <c r="A11301" s="179"/>
    </row>
    <row r="11302" spans="1:1" s="180" customFormat="1" ht="12" hidden="1" customHeight="1">
      <c r="A11302" s="179"/>
    </row>
    <row r="11303" spans="1:1" s="180" customFormat="1" ht="12" hidden="1" customHeight="1">
      <c r="A11303" s="179"/>
    </row>
    <row r="11304" spans="1:1" s="180" customFormat="1" ht="12" hidden="1" customHeight="1">
      <c r="A11304" s="179"/>
    </row>
    <row r="11305" spans="1:1" s="180" customFormat="1" ht="12" hidden="1" customHeight="1">
      <c r="A11305" s="179"/>
    </row>
    <row r="11306" spans="1:1" s="180" customFormat="1" ht="12" hidden="1" customHeight="1">
      <c r="A11306" s="179"/>
    </row>
    <row r="11307" spans="1:1" s="180" customFormat="1" ht="12" hidden="1" customHeight="1">
      <c r="A11307" s="179"/>
    </row>
    <row r="11308" spans="1:1" s="180" customFormat="1" ht="12" hidden="1" customHeight="1">
      <c r="A11308" s="179"/>
    </row>
    <row r="11309" spans="1:1" s="180" customFormat="1" ht="12" hidden="1" customHeight="1">
      <c r="A11309" s="179"/>
    </row>
    <row r="11310" spans="1:1" s="180" customFormat="1" ht="12" hidden="1" customHeight="1">
      <c r="A11310" s="179"/>
    </row>
    <row r="11311" spans="1:1" s="180" customFormat="1" ht="12" hidden="1" customHeight="1">
      <c r="A11311" s="179"/>
    </row>
    <row r="11312" spans="1:1" s="180" customFormat="1" ht="12" hidden="1" customHeight="1">
      <c r="A11312" s="179"/>
    </row>
    <row r="11313" spans="1:1" s="180" customFormat="1" ht="12" hidden="1" customHeight="1">
      <c r="A11313" s="179"/>
    </row>
    <row r="11314" spans="1:1" s="180" customFormat="1" ht="12" hidden="1" customHeight="1">
      <c r="A11314" s="179"/>
    </row>
    <row r="11315" spans="1:1" s="180" customFormat="1" ht="12" hidden="1" customHeight="1">
      <c r="A11315" s="179"/>
    </row>
    <row r="11316" spans="1:1" s="180" customFormat="1" ht="12" hidden="1" customHeight="1">
      <c r="A11316" s="179"/>
    </row>
    <row r="11317" spans="1:1" s="180" customFormat="1" ht="12" hidden="1" customHeight="1">
      <c r="A11317" s="179"/>
    </row>
    <row r="11318" spans="1:1" s="180" customFormat="1" ht="12" hidden="1" customHeight="1">
      <c r="A11318" s="179"/>
    </row>
    <row r="11319" spans="1:1" s="180" customFormat="1" ht="12" hidden="1" customHeight="1">
      <c r="A11319" s="179"/>
    </row>
    <row r="11320" spans="1:1" s="180" customFormat="1" ht="12" hidden="1" customHeight="1">
      <c r="A11320" s="179"/>
    </row>
    <row r="11321" spans="1:1" s="180" customFormat="1" ht="12" hidden="1" customHeight="1">
      <c r="A11321" s="179"/>
    </row>
    <row r="11322" spans="1:1" s="180" customFormat="1" ht="12" hidden="1" customHeight="1">
      <c r="A11322" s="179"/>
    </row>
    <row r="11323" spans="1:1" s="180" customFormat="1" ht="12" hidden="1" customHeight="1">
      <c r="A11323" s="179"/>
    </row>
    <row r="11324" spans="1:1" s="180" customFormat="1" ht="12" hidden="1" customHeight="1">
      <c r="A11324" s="179"/>
    </row>
    <row r="11325" spans="1:1" s="180" customFormat="1" ht="12" hidden="1" customHeight="1">
      <c r="A11325" s="179"/>
    </row>
    <row r="11326" spans="1:1" s="180" customFormat="1" ht="12" hidden="1" customHeight="1">
      <c r="A11326" s="179"/>
    </row>
    <row r="11327" spans="1:1" s="180" customFormat="1" ht="12" hidden="1" customHeight="1">
      <c r="A11327" s="179"/>
    </row>
    <row r="11328" spans="1:1" s="180" customFormat="1" ht="12" hidden="1" customHeight="1">
      <c r="A11328" s="179"/>
    </row>
    <row r="11329" spans="1:1" s="180" customFormat="1" ht="12" hidden="1" customHeight="1">
      <c r="A11329" s="179"/>
    </row>
    <row r="11330" spans="1:1" s="180" customFormat="1" ht="12" hidden="1" customHeight="1">
      <c r="A11330" s="179"/>
    </row>
    <row r="11331" spans="1:1" s="180" customFormat="1" ht="12" hidden="1" customHeight="1">
      <c r="A11331" s="179"/>
    </row>
    <row r="11332" spans="1:1" s="180" customFormat="1" ht="12" hidden="1" customHeight="1">
      <c r="A11332" s="179"/>
    </row>
    <row r="11333" spans="1:1" s="180" customFormat="1" ht="12" hidden="1" customHeight="1">
      <c r="A11333" s="179"/>
    </row>
    <row r="11334" spans="1:1" s="180" customFormat="1" ht="12" hidden="1" customHeight="1">
      <c r="A11334" s="179"/>
    </row>
    <row r="11335" spans="1:1" s="180" customFormat="1" ht="12" hidden="1" customHeight="1">
      <c r="A11335" s="179"/>
    </row>
    <row r="11336" spans="1:1" s="180" customFormat="1" ht="12" hidden="1" customHeight="1">
      <c r="A11336" s="179"/>
    </row>
    <row r="11337" spans="1:1" s="180" customFormat="1" ht="12" hidden="1" customHeight="1">
      <c r="A11337" s="179"/>
    </row>
    <row r="11338" spans="1:1" s="180" customFormat="1" ht="12" hidden="1" customHeight="1">
      <c r="A11338" s="179"/>
    </row>
    <row r="11339" spans="1:1" s="180" customFormat="1" ht="12" hidden="1" customHeight="1">
      <c r="A11339" s="179"/>
    </row>
    <row r="11340" spans="1:1" s="180" customFormat="1" ht="12" hidden="1" customHeight="1">
      <c r="A11340" s="179"/>
    </row>
    <row r="11341" spans="1:1" s="180" customFormat="1" ht="12" hidden="1" customHeight="1">
      <c r="A11341" s="179"/>
    </row>
    <row r="11342" spans="1:1" s="180" customFormat="1" ht="12" hidden="1" customHeight="1">
      <c r="A11342" s="179"/>
    </row>
    <row r="11343" spans="1:1" s="180" customFormat="1" ht="12" hidden="1" customHeight="1">
      <c r="A11343" s="179"/>
    </row>
    <row r="11344" spans="1:1" s="180" customFormat="1" ht="12" hidden="1" customHeight="1">
      <c r="A11344" s="179"/>
    </row>
    <row r="11345" spans="1:1" s="180" customFormat="1" ht="12" hidden="1" customHeight="1">
      <c r="A11345" s="179"/>
    </row>
    <row r="11346" spans="1:1" s="180" customFormat="1" ht="12" hidden="1" customHeight="1">
      <c r="A11346" s="179"/>
    </row>
    <row r="11347" spans="1:1" s="180" customFormat="1" ht="12" hidden="1" customHeight="1">
      <c r="A11347" s="179"/>
    </row>
    <row r="11348" spans="1:1" s="180" customFormat="1" ht="12" hidden="1" customHeight="1">
      <c r="A11348" s="179"/>
    </row>
    <row r="11349" spans="1:1" s="180" customFormat="1" ht="12" hidden="1" customHeight="1">
      <c r="A11349" s="179"/>
    </row>
    <row r="11350" spans="1:1" s="180" customFormat="1" ht="12" hidden="1" customHeight="1">
      <c r="A11350" s="179"/>
    </row>
    <row r="11351" spans="1:1" s="180" customFormat="1" ht="12" hidden="1" customHeight="1">
      <c r="A11351" s="179"/>
    </row>
    <row r="11352" spans="1:1" s="180" customFormat="1" ht="12" hidden="1" customHeight="1">
      <c r="A11352" s="179"/>
    </row>
    <row r="11353" spans="1:1" s="180" customFormat="1" ht="12" hidden="1" customHeight="1">
      <c r="A11353" s="179"/>
    </row>
    <row r="11354" spans="1:1" s="180" customFormat="1" ht="12" hidden="1" customHeight="1">
      <c r="A11354" s="179"/>
    </row>
    <row r="11355" spans="1:1" s="180" customFormat="1" ht="12" hidden="1" customHeight="1">
      <c r="A11355" s="179"/>
    </row>
    <row r="11356" spans="1:1" s="180" customFormat="1" ht="12" hidden="1" customHeight="1">
      <c r="A11356" s="179"/>
    </row>
    <row r="11357" spans="1:1" s="180" customFormat="1" ht="12" hidden="1" customHeight="1">
      <c r="A11357" s="179"/>
    </row>
    <row r="11358" spans="1:1" s="180" customFormat="1" ht="12" hidden="1" customHeight="1">
      <c r="A11358" s="179"/>
    </row>
    <row r="11359" spans="1:1" s="180" customFormat="1" ht="12" hidden="1" customHeight="1">
      <c r="A11359" s="179"/>
    </row>
    <row r="11360" spans="1:1" s="180" customFormat="1" ht="12" hidden="1" customHeight="1">
      <c r="A11360" s="179"/>
    </row>
    <row r="11361" spans="1:1" s="180" customFormat="1" ht="12" hidden="1" customHeight="1">
      <c r="A11361" s="179"/>
    </row>
    <row r="11362" spans="1:1" s="180" customFormat="1" ht="12" hidden="1" customHeight="1">
      <c r="A11362" s="179"/>
    </row>
    <row r="11363" spans="1:1" s="180" customFormat="1" ht="12" hidden="1" customHeight="1">
      <c r="A11363" s="179"/>
    </row>
    <row r="11364" spans="1:1" s="180" customFormat="1" ht="12" hidden="1" customHeight="1">
      <c r="A11364" s="179"/>
    </row>
    <row r="11365" spans="1:1" s="180" customFormat="1" ht="12" hidden="1" customHeight="1">
      <c r="A11365" s="179"/>
    </row>
    <row r="11366" spans="1:1" s="180" customFormat="1" ht="12" hidden="1" customHeight="1">
      <c r="A11366" s="179"/>
    </row>
    <row r="11367" spans="1:1" s="180" customFormat="1" ht="12" hidden="1" customHeight="1">
      <c r="A11367" s="179"/>
    </row>
    <row r="11368" spans="1:1" s="180" customFormat="1" ht="12" hidden="1" customHeight="1">
      <c r="A11368" s="179"/>
    </row>
    <row r="11369" spans="1:1" s="180" customFormat="1" ht="12" hidden="1" customHeight="1">
      <c r="A11369" s="179"/>
    </row>
    <row r="11370" spans="1:1" s="180" customFormat="1" ht="12" hidden="1" customHeight="1">
      <c r="A11370" s="179"/>
    </row>
    <row r="11371" spans="1:1" s="180" customFormat="1" ht="12" hidden="1" customHeight="1">
      <c r="A11371" s="179"/>
    </row>
    <row r="11372" spans="1:1" s="180" customFormat="1" ht="12" hidden="1" customHeight="1">
      <c r="A11372" s="179"/>
    </row>
    <row r="11373" spans="1:1" s="180" customFormat="1" ht="12" hidden="1" customHeight="1">
      <c r="A11373" s="179"/>
    </row>
    <row r="11374" spans="1:1" s="180" customFormat="1" ht="12" hidden="1" customHeight="1">
      <c r="A11374" s="179"/>
    </row>
    <row r="11375" spans="1:1" s="180" customFormat="1" ht="12" hidden="1" customHeight="1">
      <c r="A11375" s="179"/>
    </row>
    <row r="11376" spans="1:1" s="180" customFormat="1" ht="12" hidden="1" customHeight="1">
      <c r="A11376" s="179"/>
    </row>
    <row r="11377" spans="1:1" s="180" customFormat="1" ht="12" hidden="1" customHeight="1">
      <c r="A11377" s="179"/>
    </row>
    <row r="11378" spans="1:1" s="180" customFormat="1" ht="12" hidden="1" customHeight="1">
      <c r="A11378" s="179"/>
    </row>
    <row r="11379" spans="1:1" s="180" customFormat="1" ht="12" hidden="1" customHeight="1">
      <c r="A11379" s="179"/>
    </row>
    <row r="11380" spans="1:1" s="180" customFormat="1" ht="12" hidden="1" customHeight="1">
      <c r="A11380" s="179"/>
    </row>
    <row r="11381" spans="1:1" s="180" customFormat="1" ht="12" hidden="1" customHeight="1">
      <c r="A11381" s="179"/>
    </row>
    <row r="11382" spans="1:1" s="180" customFormat="1" ht="12" hidden="1" customHeight="1">
      <c r="A11382" s="179"/>
    </row>
    <row r="11383" spans="1:1" s="180" customFormat="1" ht="12" hidden="1" customHeight="1">
      <c r="A11383" s="179"/>
    </row>
    <row r="11384" spans="1:1" s="180" customFormat="1" ht="12" hidden="1" customHeight="1">
      <c r="A11384" s="179"/>
    </row>
    <row r="11385" spans="1:1" s="180" customFormat="1" ht="12" hidden="1" customHeight="1">
      <c r="A11385" s="179"/>
    </row>
    <row r="11386" spans="1:1" s="180" customFormat="1" ht="12" hidden="1" customHeight="1">
      <c r="A11386" s="179"/>
    </row>
    <row r="11387" spans="1:1" s="180" customFormat="1" ht="12" hidden="1" customHeight="1">
      <c r="A11387" s="179"/>
    </row>
    <row r="11388" spans="1:1" s="180" customFormat="1" ht="12" hidden="1" customHeight="1">
      <c r="A11388" s="179"/>
    </row>
    <row r="11389" spans="1:1" s="180" customFormat="1" ht="12" hidden="1" customHeight="1">
      <c r="A11389" s="179"/>
    </row>
    <row r="11390" spans="1:1" s="180" customFormat="1" ht="12" hidden="1" customHeight="1">
      <c r="A11390" s="179"/>
    </row>
    <row r="11391" spans="1:1" s="180" customFormat="1" ht="12" hidden="1" customHeight="1">
      <c r="A11391" s="179"/>
    </row>
    <row r="11392" spans="1:1" s="180" customFormat="1" ht="12" hidden="1" customHeight="1">
      <c r="A11392" s="179"/>
    </row>
    <row r="11393" spans="1:1" s="180" customFormat="1" ht="12" hidden="1" customHeight="1">
      <c r="A11393" s="179"/>
    </row>
    <row r="11394" spans="1:1" s="180" customFormat="1" ht="12" hidden="1" customHeight="1">
      <c r="A11394" s="179"/>
    </row>
    <row r="11395" spans="1:1" s="180" customFormat="1" ht="12" hidden="1" customHeight="1">
      <c r="A11395" s="179"/>
    </row>
    <row r="11396" spans="1:1" s="180" customFormat="1" ht="12" hidden="1" customHeight="1">
      <c r="A11396" s="179"/>
    </row>
    <row r="11397" spans="1:1" s="180" customFormat="1" ht="12" hidden="1" customHeight="1">
      <c r="A11397" s="179"/>
    </row>
    <row r="11398" spans="1:1" s="180" customFormat="1" ht="12" hidden="1" customHeight="1">
      <c r="A11398" s="179"/>
    </row>
    <row r="11399" spans="1:1" s="180" customFormat="1" ht="12" hidden="1" customHeight="1">
      <c r="A11399" s="179"/>
    </row>
    <row r="11400" spans="1:1" s="180" customFormat="1" ht="12" hidden="1" customHeight="1">
      <c r="A11400" s="179"/>
    </row>
    <row r="11401" spans="1:1" s="180" customFormat="1" ht="12" hidden="1" customHeight="1">
      <c r="A11401" s="179"/>
    </row>
    <row r="11402" spans="1:1" s="180" customFormat="1" ht="12" hidden="1" customHeight="1">
      <c r="A11402" s="179"/>
    </row>
    <row r="11403" spans="1:1" s="180" customFormat="1" ht="12" hidden="1" customHeight="1">
      <c r="A11403" s="179"/>
    </row>
    <row r="11404" spans="1:1" s="180" customFormat="1" ht="12" hidden="1" customHeight="1">
      <c r="A11404" s="179"/>
    </row>
    <row r="11405" spans="1:1" s="180" customFormat="1" ht="12" hidden="1" customHeight="1">
      <c r="A11405" s="179"/>
    </row>
    <row r="11406" spans="1:1" s="180" customFormat="1" ht="12" hidden="1" customHeight="1">
      <c r="A11406" s="179"/>
    </row>
    <row r="11407" spans="1:1" s="180" customFormat="1" ht="12" hidden="1" customHeight="1">
      <c r="A11407" s="179"/>
    </row>
    <row r="11408" spans="1:1" s="180" customFormat="1" ht="12" hidden="1" customHeight="1">
      <c r="A11408" s="179"/>
    </row>
    <row r="11409" spans="1:1" s="180" customFormat="1" ht="12" hidden="1" customHeight="1">
      <c r="A11409" s="179"/>
    </row>
    <row r="11410" spans="1:1" s="180" customFormat="1" ht="12" hidden="1" customHeight="1">
      <c r="A11410" s="179"/>
    </row>
    <row r="11411" spans="1:1" s="180" customFormat="1" ht="12" hidden="1" customHeight="1">
      <c r="A11411" s="179"/>
    </row>
    <row r="11412" spans="1:1" s="180" customFormat="1" ht="12" hidden="1" customHeight="1">
      <c r="A11412" s="179"/>
    </row>
    <row r="11413" spans="1:1" s="180" customFormat="1" ht="12" hidden="1" customHeight="1">
      <c r="A11413" s="179"/>
    </row>
    <row r="11414" spans="1:1" s="180" customFormat="1" ht="12" hidden="1" customHeight="1">
      <c r="A11414" s="179"/>
    </row>
    <row r="11415" spans="1:1" s="180" customFormat="1" ht="12" hidden="1" customHeight="1">
      <c r="A11415" s="179"/>
    </row>
    <row r="11416" spans="1:1" s="180" customFormat="1" ht="12" hidden="1" customHeight="1">
      <c r="A11416" s="179"/>
    </row>
    <row r="11417" spans="1:1" s="180" customFormat="1" ht="12" hidden="1" customHeight="1">
      <c r="A11417" s="179"/>
    </row>
    <row r="11418" spans="1:1" s="180" customFormat="1" ht="12" hidden="1" customHeight="1">
      <c r="A11418" s="179"/>
    </row>
    <row r="11419" spans="1:1" s="180" customFormat="1" ht="12" hidden="1" customHeight="1">
      <c r="A11419" s="179"/>
    </row>
    <row r="11420" spans="1:1" s="180" customFormat="1" ht="12" hidden="1" customHeight="1">
      <c r="A11420" s="179"/>
    </row>
    <row r="11421" spans="1:1" s="180" customFormat="1" ht="12" hidden="1" customHeight="1">
      <c r="A11421" s="179"/>
    </row>
    <row r="11422" spans="1:1" s="180" customFormat="1" ht="12" hidden="1" customHeight="1">
      <c r="A11422" s="179"/>
    </row>
    <row r="11423" spans="1:1" s="180" customFormat="1" ht="12" hidden="1" customHeight="1">
      <c r="A11423" s="179"/>
    </row>
    <row r="11424" spans="1:1" s="180" customFormat="1" ht="12" hidden="1" customHeight="1">
      <c r="A11424" s="179"/>
    </row>
    <row r="11425" spans="1:1" s="180" customFormat="1" ht="12" hidden="1" customHeight="1">
      <c r="A11425" s="179"/>
    </row>
    <row r="11426" spans="1:1" s="180" customFormat="1" ht="12" hidden="1" customHeight="1">
      <c r="A11426" s="179"/>
    </row>
    <row r="11427" spans="1:1" s="180" customFormat="1" ht="12" hidden="1" customHeight="1">
      <c r="A11427" s="179"/>
    </row>
    <row r="11428" spans="1:1" s="180" customFormat="1" ht="12" hidden="1" customHeight="1">
      <c r="A11428" s="179"/>
    </row>
    <row r="11429" spans="1:1" s="180" customFormat="1" ht="12" hidden="1" customHeight="1">
      <c r="A11429" s="179"/>
    </row>
    <row r="11430" spans="1:1" s="180" customFormat="1" ht="12" hidden="1" customHeight="1">
      <c r="A11430" s="179"/>
    </row>
    <row r="11431" spans="1:1" s="180" customFormat="1" ht="12" hidden="1" customHeight="1">
      <c r="A11431" s="179"/>
    </row>
    <row r="11432" spans="1:1" s="180" customFormat="1" ht="12" hidden="1" customHeight="1">
      <c r="A11432" s="179"/>
    </row>
    <row r="11433" spans="1:1" s="180" customFormat="1" ht="12" hidden="1" customHeight="1">
      <c r="A11433" s="179"/>
    </row>
    <row r="11434" spans="1:1" s="180" customFormat="1" ht="12" hidden="1" customHeight="1">
      <c r="A11434" s="179"/>
    </row>
    <row r="11435" spans="1:1" s="180" customFormat="1" ht="12" hidden="1" customHeight="1">
      <c r="A11435" s="179"/>
    </row>
    <row r="11436" spans="1:1" s="180" customFormat="1" ht="12" hidden="1" customHeight="1">
      <c r="A11436" s="179"/>
    </row>
    <row r="11437" spans="1:1" s="180" customFormat="1" ht="12" hidden="1" customHeight="1">
      <c r="A11437" s="179"/>
    </row>
    <row r="11438" spans="1:1" s="180" customFormat="1" ht="12" hidden="1" customHeight="1">
      <c r="A11438" s="179"/>
    </row>
    <row r="11439" spans="1:1" s="180" customFormat="1" ht="12" hidden="1" customHeight="1">
      <c r="A11439" s="179"/>
    </row>
    <row r="11440" spans="1:1" s="180" customFormat="1" ht="12" hidden="1" customHeight="1">
      <c r="A11440" s="179"/>
    </row>
    <row r="11441" spans="1:1" s="180" customFormat="1" ht="12" hidden="1" customHeight="1">
      <c r="A11441" s="179"/>
    </row>
    <row r="11442" spans="1:1" s="180" customFormat="1" ht="12" hidden="1" customHeight="1">
      <c r="A11442" s="179"/>
    </row>
    <row r="11443" spans="1:1" s="180" customFormat="1" ht="12" hidden="1" customHeight="1">
      <c r="A11443" s="179"/>
    </row>
    <row r="11444" spans="1:1" s="180" customFormat="1" ht="12" hidden="1" customHeight="1">
      <c r="A11444" s="179"/>
    </row>
    <row r="11445" spans="1:1" s="180" customFormat="1" ht="12" hidden="1" customHeight="1">
      <c r="A11445" s="179"/>
    </row>
    <row r="11446" spans="1:1" s="180" customFormat="1" ht="12" hidden="1" customHeight="1">
      <c r="A11446" s="179"/>
    </row>
    <row r="11447" spans="1:1" s="180" customFormat="1" ht="12" hidden="1" customHeight="1">
      <c r="A11447" s="179"/>
    </row>
    <row r="11448" spans="1:1" s="180" customFormat="1" ht="12" hidden="1" customHeight="1">
      <c r="A11448" s="179"/>
    </row>
    <row r="11449" spans="1:1" s="180" customFormat="1" ht="12" hidden="1" customHeight="1">
      <c r="A11449" s="179"/>
    </row>
    <row r="11450" spans="1:1" s="180" customFormat="1" ht="12" hidden="1" customHeight="1">
      <c r="A11450" s="179"/>
    </row>
    <row r="11451" spans="1:1" s="180" customFormat="1" ht="12" hidden="1" customHeight="1">
      <c r="A11451" s="179"/>
    </row>
    <row r="11452" spans="1:1" s="180" customFormat="1" ht="12" hidden="1" customHeight="1">
      <c r="A11452" s="179"/>
    </row>
    <row r="11453" spans="1:1" s="180" customFormat="1" ht="12" hidden="1" customHeight="1">
      <c r="A11453" s="179"/>
    </row>
    <row r="11454" spans="1:1" s="180" customFormat="1" ht="12" hidden="1" customHeight="1">
      <c r="A11454" s="179"/>
    </row>
    <row r="11455" spans="1:1" s="180" customFormat="1" ht="12" hidden="1" customHeight="1">
      <c r="A11455" s="179"/>
    </row>
    <row r="11456" spans="1:1" s="180" customFormat="1" ht="12" hidden="1" customHeight="1">
      <c r="A11456" s="179"/>
    </row>
    <row r="11457" spans="1:1" s="180" customFormat="1" ht="12" hidden="1" customHeight="1">
      <c r="A11457" s="179"/>
    </row>
    <row r="11458" spans="1:1" s="180" customFormat="1" ht="12" hidden="1" customHeight="1">
      <c r="A11458" s="179"/>
    </row>
    <row r="11459" spans="1:1" s="180" customFormat="1" ht="12" hidden="1" customHeight="1">
      <c r="A11459" s="179"/>
    </row>
    <row r="11460" spans="1:1" s="180" customFormat="1" ht="12" hidden="1" customHeight="1">
      <c r="A11460" s="179"/>
    </row>
    <row r="11461" spans="1:1" s="180" customFormat="1" ht="12" hidden="1" customHeight="1">
      <c r="A11461" s="179"/>
    </row>
    <row r="11462" spans="1:1" s="180" customFormat="1" ht="12" hidden="1" customHeight="1">
      <c r="A11462" s="179"/>
    </row>
    <row r="11463" spans="1:1" s="180" customFormat="1" ht="12" hidden="1" customHeight="1">
      <c r="A11463" s="179"/>
    </row>
    <row r="11464" spans="1:1" s="180" customFormat="1" ht="12" hidden="1" customHeight="1">
      <c r="A11464" s="179"/>
    </row>
    <row r="11465" spans="1:1" s="180" customFormat="1" ht="12" hidden="1" customHeight="1">
      <c r="A11465" s="179"/>
    </row>
    <row r="11466" spans="1:1" s="180" customFormat="1" ht="12" hidden="1" customHeight="1">
      <c r="A11466" s="179"/>
    </row>
    <row r="11467" spans="1:1" s="180" customFormat="1" ht="12" hidden="1" customHeight="1">
      <c r="A11467" s="179"/>
    </row>
    <row r="11468" spans="1:1" s="180" customFormat="1" ht="12" hidden="1" customHeight="1">
      <c r="A11468" s="179"/>
    </row>
    <row r="11469" spans="1:1" s="180" customFormat="1" ht="12" hidden="1" customHeight="1">
      <c r="A11469" s="179"/>
    </row>
    <row r="11470" spans="1:1" s="180" customFormat="1" ht="12" hidden="1" customHeight="1">
      <c r="A11470" s="179"/>
    </row>
    <row r="11471" spans="1:1" s="180" customFormat="1" ht="12" hidden="1" customHeight="1">
      <c r="A11471" s="179"/>
    </row>
    <row r="11472" spans="1:1" s="180" customFormat="1" ht="12" hidden="1" customHeight="1">
      <c r="A11472" s="179"/>
    </row>
    <row r="11473" spans="1:1" s="180" customFormat="1" ht="12" hidden="1" customHeight="1">
      <c r="A11473" s="179"/>
    </row>
    <row r="11474" spans="1:1" s="180" customFormat="1" ht="12" hidden="1" customHeight="1">
      <c r="A11474" s="179"/>
    </row>
    <row r="11475" spans="1:1" s="180" customFormat="1" ht="12" hidden="1" customHeight="1">
      <c r="A11475" s="179"/>
    </row>
    <row r="11476" spans="1:1" s="180" customFormat="1" ht="12" hidden="1" customHeight="1">
      <c r="A11476" s="179"/>
    </row>
    <row r="11477" spans="1:1" s="180" customFormat="1" ht="12" hidden="1" customHeight="1">
      <c r="A11477" s="179"/>
    </row>
    <row r="11478" spans="1:1" s="180" customFormat="1" ht="12" hidden="1" customHeight="1">
      <c r="A11478" s="179"/>
    </row>
    <row r="11479" spans="1:1" s="180" customFormat="1" ht="12" hidden="1" customHeight="1">
      <c r="A11479" s="179"/>
    </row>
    <row r="11480" spans="1:1" s="180" customFormat="1" ht="12" hidden="1" customHeight="1">
      <c r="A11480" s="179"/>
    </row>
    <row r="11481" spans="1:1" s="180" customFormat="1" ht="12" hidden="1" customHeight="1">
      <c r="A11481" s="179"/>
    </row>
    <row r="11482" spans="1:1" s="180" customFormat="1" ht="12" hidden="1" customHeight="1">
      <c r="A11482" s="179"/>
    </row>
    <row r="11483" spans="1:1" s="180" customFormat="1" ht="12" hidden="1" customHeight="1">
      <c r="A11483" s="179"/>
    </row>
    <row r="11484" spans="1:1" s="180" customFormat="1" ht="12" hidden="1" customHeight="1">
      <c r="A11484" s="179"/>
    </row>
    <row r="11485" spans="1:1" s="180" customFormat="1" ht="12" hidden="1" customHeight="1">
      <c r="A11485" s="179"/>
    </row>
    <row r="11486" spans="1:1" s="180" customFormat="1" ht="12" hidden="1" customHeight="1">
      <c r="A11486" s="179"/>
    </row>
    <row r="11487" spans="1:1" s="180" customFormat="1" ht="12" hidden="1" customHeight="1">
      <c r="A11487" s="179"/>
    </row>
    <row r="11488" spans="1:1" s="180" customFormat="1" ht="12" hidden="1" customHeight="1">
      <c r="A11488" s="179"/>
    </row>
    <row r="11489" spans="1:1" s="180" customFormat="1" ht="12" hidden="1" customHeight="1">
      <c r="A11489" s="179"/>
    </row>
    <row r="11490" spans="1:1" s="180" customFormat="1" ht="12" hidden="1" customHeight="1">
      <c r="A11490" s="179"/>
    </row>
    <row r="11491" spans="1:1" s="180" customFormat="1" ht="12" hidden="1" customHeight="1">
      <c r="A11491" s="179"/>
    </row>
    <row r="11492" spans="1:1" s="180" customFormat="1" ht="12" hidden="1" customHeight="1">
      <c r="A11492" s="179"/>
    </row>
    <row r="11493" spans="1:1" s="180" customFormat="1" ht="12" hidden="1" customHeight="1">
      <c r="A11493" s="179"/>
    </row>
    <row r="11494" spans="1:1" s="180" customFormat="1" ht="12" hidden="1" customHeight="1">
      <c r="A11494" s="179"/>
    </row>
    <row r="11495" spans="1:1" s="180" customFormat="1" ht="12" hidden="1" customHeight="1">
      <c r="A11495" s="179"/>
    </row>
    <row r="11496" spans="1:1" s="180" customFormat="1" ht="12" hidden="1" customHeight="1">
      <c r="A11496" s="179"/>
    </row>
    <row r="11497" spans="1:1" s="180" customFormat="1" ht="12" hidden="1" customHeight="1">
      <c r="A11497" s="179"/>
    </row>
    <row r="11498" spans="1:1" s="180" customFormat="1" ht="12" hidden="1" customHeight="1">
      <c r="A11498" s="179"/>
    </row>
    <row r="11499" spans="1:1" s="180" customFormat="1" ht="12" hidden="1" customHeight="1">
      <c r="A11499" s="179"/>
    </row>
    <row r="11500" spans="1:1" s="180" customFormat="1" ht="12" hidden="1" customHeight="1">
      <c r="A11500" s="179"/>
    </row>
    <row r="11501" spans="1:1" s="180" customFormat="1" ht="12" hidden="1" customHeight="1">
      <c r="A11501" s="179"/>
    </row>
    <row r="11502" spans="1:1" s="180" customFormat="1" ht="12" hidden="1" customHeight="1">
      <c r="A11502" s="179"/>
    </row>
    <row r="11503" spans="1:1" s="180" customFormat="1" ht="12" hidden="1" customHeight="1">
      <c r="A11503" s="179"/>
    </row>
    <row r="11504" spans="1:1" s="180" customFormat="1" ht="12" hidden="1" customHeight="1">
      <c r="A11504" s="179"/>
    </row>
    <row r="11505" spans="1:1" s="180" customFormat="1" ht="12" hidden="1" customHeight="1">
      <c r="A11505" s="179"/>
    </row>
    <row r="11506" spans="1:1" s="180" customFormat="1" ht="12" hidden="1" customHeight="1">
      <c r="A11506" s="179"/>
    </row>
    <row r="11507" spans="1:1" s="180" customFormat="1" ht="12" hidden="1" customHeight="1">
      <c r="A11507" s="179"/>
    </row>
    <row r="11508" spans="1:1" s="180" customFormat="1" ht="12" hidden="1" customHeight="1">
      <c r="A11508" s="179"/>
    </row>
    <row r="11509" spans="1:1" s="180" customFormat="1" ht="12" hidden="1" customHeight="1">
      <c r="A11509" s="179"/>
    </row>
    <row r="11510" spans="1:1" s="180" customFormat="1" ht="12" hidden="1" customHeight="1">
      <c r="A11510" s="179"/>
    </row>
    <row r="11511" spans="1:1" s="180" customFormat="1" ht="12" hidden="1" customHeight="1">
      <c r="A11511" s="179"/>
    </row>
    <row r="11512" spans="1:1" s="180" customFormat="1" ht="12" hidden="1" customHeight="1">
      <c r="A11512" s="179"/>
    </row>
    <row r="11513" spans="1:1" s="180" customFormat="1" ht="12" hidden="1" customHeight="1">
      <c r="A11513" s="179"/>
    </row>
    <row r="11514" spans="1:1" s="180" customFormat="1" ht="12" hidden="1" customHeight="1">
      <c r="A11514" s="179"/>
    </row>
    <row r="11515" spans="1:1" s="180" customFormat="1" ht="12" hidden="1" customHeight="1">
      <c r="A11515" s="179"/>
    </row>
    <row r="11516" spans="1:1" s="180" customFormat="1" ht="12" hidden="1" customHeight="1">
      <c r="A11516" s="179"/>
    </row>
    <row r="11517" spans="1:1" s="180" customFormat="1" ht="12" hidden="1" customHeight="1">
      <c r="A11517" s="179"/>
    </row>
    <row r="11518" spans="1:1" s="180" customFormat="1" ht="12" hidden="1" customHeight="1">
      <c r="A11518" s="179"/>
    </row>
    <row r="11519" spans="1:1" s="180" customFormat="1" ht="12" hidden="1" customHeight="1">
      <c r="A11519" s="179"/>
    </row>
    <row r="11520" spans="1:1" s="180" customFormat="1" ht="12" hidden="1" customHeight="1">
      <c r="A11520" s="179"/>
    </row>
    <row r="11521" spans="1:1" s="180" customFormat="1" ht="12" hidden="1" customHeight="1">
      <c r="A11521" s="179"/>
    </row>
    <row r="11522" spans="1:1" s="180" customFormat="1" ht="12" hidden="1" customHeight="1">
      <c r="A11522" s="179"/>
    </row>
    <row r="11523" spans="1:1" s="180" customFormat="1" ht="12" hidden="1" customHeight="1">
      <c r="A11523" s="179"/>
    </row>
    <row r="11524" spans="1:1" s="180" customFormat="1" ht="12" hidden="1" customHeight="1">
      <c r="A11524" s="179"/>
    </row>
    <row r="11525" spans="1:1" s="180" customFormat="1" ht="12" hidden="1" customHeight="1">
      <c r="A11525" s="179"/>
    </row>
    <row r="11526" spans="1:1" s="180" customFormat="1" ht="12" hidden="1" customHeight="1">
      <c r="A11526" s="179"/>
    </row>
    <row r="11527" spans="1:1" s="180" customFormat="1" ht="12" hidden="1" customHeight="1">
      <c r="A11527" s="179"/>
    </row>
    <row r="11528" spans="1:1" s="180" customFormat="1" ht="12" hidden="1" customHeight="1">
      <c r="A11528" s="179"/>
    </row>
    <row r="11529" spans="1:1" s="180" customFormat="1" ht="12" hidden="1" customHeight="1">
      <c r="A11529" s="179"/>
    </row>
    <row r="11530" spans="1:1" s="180" customFormat="1" ht="12" hidden="1" customHeight="1">
      <c r="A11530" s="179"/>
    </row>
    <row r="11531" spans="1:1" s="180" customFormat="1" ht="12" hidden="1" customHeight="1">
      <c r="A11531" s="179"/>
    </row>
    <row r="11532" spans="1:1" s="180" customFormat="1" ht="12" hidden="1" customHeight="1">
      <c r="A11532" s="179"/>
    </row>
    <row r="11533" spans="1:1" s="180" customFormat="1" ht="12" hidden="1" customHeight="1">
      <c r="A11533" s="179"/>
    </row>
    <row r="11534" spans="1:1" s="180" customFormat="1" ht="12" hidden="1" customHeight="1">
      <c r="A11534" s="179"/>
    </row>
    <row r="11535" spans="1:1" s="180" customFormat="1" ht="12" hidden="1" customHeight="1">
      <c r="A11535" s="179"/>
    </row>
    <row r="11536" spans="1:1" s="180" customFormat="1" ht="12" hidden="1" customHeight="1">
      <c r="A11536" s="179"/>
    </row>
    <row r="11537" spans="1:1" s="180" customFormat="1" ht="12" hidden="1" customHeight="1">
      <c r="A11537" s="179"/>
    </row>
    <row r="11538" spans="1:1" s="180" customFormat="1" ht="12" hidden="1" customHeight="1">
      <c r="A11538" s="179"/>
    </row>
    <row r="11539" spans="1:1" s="180" customFormat="1" ht="12" hidden="1" customHeight="1">
      <c r="A11539" s="179"/>
    </row>
    <row r="11540" spans="1:1" s="180" customFormat="1" ht="12" hidden="1" customHeight="1">
      <c r="A11540" s="179"/>
    </row>
    <row r="11541" spans="1:1" s="180" customFormat="1" ht="12" hidden="1" customHeight="1">
      <c r="A11541" s="179"/>
    </row>
    <row r="11542" spans="1:1" s="180" customFormat="1" ht="12" hidden="1" customHeight="1">
      <c r="A11542" s="179"/>
    </row>
    <row r="11543" spans="1:1" s="180" customFormat="1" ht="12" hidden="1" customHeight="1">
      <c r="A11543" s="179"/>
    </row>
    <row r="11544" spans="1:1" s="180" customFormat="1" ht="12" hidden="1" customHeight="1">
      <c r="A11544" s="179"/>
    </row>
    <row r="11545" spans="1:1" s="180" customFormat="1" ht="12" hidden="1" customHeight="1">
      <c r="A11545" s="179"/>
    </row>
    <row r="11546" spans="1:1" s="180" customFormat="1" ht="12" hidden="1" customHeight="1">
      <c r="A11546" s="179"/>
    </row>
    <row r="11547" spans="1:1" s="180" customFormat="1" ht="12" hidden="1" customHeight="1">
      <c r="A11547" s="179"/>
    </row>
    <row r="11548" spans="1:1" s="180" customFormat="1" ht="12" hidden="1" customHeight="1">
      <c r="A11548" s="179"/>
    </row>
    <row r="11549" spans="1:1" s="180" customFormat="1" ht="12" hidden="1" customHeight="1">
      <c r="A11549" s="179"/>
    </row>
    <row r="11550" spans="1:1" s="180" customFormat="1" ht="12" hidden="1" customHeight="1">
      <c r="A11550" s="179"/>
    </row>
    <row r="11551" spans="1:1" s="180" customFormat="1" ht="12" hidden="1" customHeight="1">
      <c r="A11551" s="179"/>
    </row>
    <row r="11552" spans="1:1" s="180" customFormat="1" ht="12" hidden="1" customHeight="1">
      <c r="A11552" s="179"/>
    </row>
    <row r="11553" spans="1:1" s="180" customFormat="1" ht="12" hidden="1" customHeight="1">
      <c r="A11553" s="179"/>
    </row>
    <row r="11554" spans="1:1" s="180" customFormat="1" ht="12" hidden="1" customHeight="1">
      <c r="A11554" s="179"/>
    </row>
    <row r="11555" spans="1:1" s="180" customFormat="1" ht="12" hidden="1" customHeight="1">
      <c r="A11555" s="179"/>
    </row>
    <row r="11556" spans="1:1" s="180" customFormat="1" ht="12" hidden="1" customHeight="1">
      <c r="A11556" s="179"/>
    </row>
    <row r="11557" spans="1:1" s="180" customFormat="1" ht="12" hidden="1" customHeight="1">
      <c r="A11557" s="179"/>
    </row>
    <row r="11558" spans="1:1" s="180" customFormat="1" ht="12" hidden="1" customHeight="1">
      <c r="A11558" s="179"/>
    </row>
    <row r="11559" spans="1:1" s="180" customFormat="1" ht="12" hidden="1" customHeight="1">
      <c r="A11559" s="179"/>
    </row>
    <row r="11560" spans="1:1" s="180" customFormat="1" ht="12" hidden="1" customHeight="1">
      <c r="A11560" s="179"/>
    </row>
    <row r="11561" spans="1:1" s="180" customFormat="1" ht="12" hidden="1" customHeight="1">
      <c r="A11561" s="179"/>
    </row>
    <row r="11562" spans="1:1" s="180" customFormat="1" ht="12" hidden="1" customHeight="1">
      <c r="A11562" s="179"/>
    </row>
    <row r="11563" spans="1:1" s="180" customFormat="1" ht="12" hidden="1" customHeight="1">
      <c r="A11563" s="179"/>
    </row>
    <row r="11564" spans="1:1" s="180" customFormat="1" ht="12" hidden="1" customHeight="1">
      <c r="A11564" s="179"/>
    </row>
    <row r="11565" spans="1:1" s="180" customFormat="1" ht="12" hidden="1" customHeight="1">
      <c r="A11565" s="179"/>
    </row>
    <row r="11566" spans="1:1" s="180" customFormat="1" ht="12" hidden="1" customHeight="1">
      <c r="A11566" s="179"/>
    </row>
    <row r="11567" spans="1:1" s="180" customFormat="1" ht="12" hidden="1" customHeight="1">
      <c r="A11567" s="179"/>
    </row>
    <row r="11568" spans="1:1" s="180" customFormat="1" ht="12" hidden="1" customHeight="1">
      <c r="A11568" s="179"/>
    </row>
    <row r="11569" spans="1:1" s="180" customFormat="1" ht="12" hidden="1" customHeight="1">
      <c r="A11569" s="179"/>
    </row>
    <row r="11570" spans="1:1" s="180" customFormat="1" ht="12" hidden="1" customHeight="1">
      <c r="A11570" s="179"/>
    </row>
    <row r="11571" spans="1:1" s="180" customFormat="1" ht="12" hidden="1" customHeight="1">
      <c r="A11571" s="179"/>
    </row>
    <row r="11572" spans="1:1" s="180" customFormat="1" ht="12" hidden="1" customHeight="1">
      <c r="A11572" s="179"/>
    </row>
    <row r="11573" spans="1:1" s="180" customFormat="1" ht="12" hidden="1" customHeight="1">
      <c r="A11573" s="179"/>
    </row>
    <row r="11574" spans="1:1" s="180" customFormat="1" ht="12" hidden="1" customHeight="1">
      <c r="A11574" s="179"/>
    </row>
    <row r="11575" spans="1:1" s="180" customFormat="1" ht="12" hidden="1" customHeight="1">
      <c r="A11575" s="179"/>
    </row>
    <row r="11576" spans="1:1" s="180" customFormat="1" ht="12" hidden="1" customHeight="1">
      <c r="A11576" s="179"/>
    </row>
    <row r="11577" spans="1:1" s="180" customFormat="1" ht="12" hidden="1" customHeight="1">
      <c r="A11577" s="179"/>
    </row>
    <row r="11578" spans="1:1" s="180" customFormat="1" ht="12" hidden="1" customHeight="1">
      <c r="A11578" s="179"/>
    </row>
    <row r="11579" spans="1:1" s="180" customFormat="1" ht="12" hidden="1" customHeight="1">
      <c r="A11579" s="179"/>
    </row>
    <row r="11580" spans="1:1" s="180" customFormat="1" ht="12" hidden="1" customHeight="1">
      <c r="A11580" s="179"/>
    </row>
    <row r="11581" spans="1:1" s="180" customFormat="1" ht="12" hidden="1" customHeight="1">
      <c r="A11581" s="179"/>
    </row>
    <row r="11582" spans="1:1" s="180" customFormat="1" ht="12" hidden="1" customHeight="1">
      <c r="A11582" s="179"/>
    </row>
    <row r="11583" spans="1:1" s="180" customFormat="1" ht="12" hidden="1" customHeight="1">
      <c r="A11583" s="179"/>
    </row>
    <row r="11584" spans="1:1" s="180" customFormat="1" ht="12" hidden="1" customHeight="1">
      <c r="A11584" s="179"/>
    </row>
    <row r="11585" spans="1:1" s="180" customFormat="1" ht="12" hidden="1" customHeight="1">
      <c r="A11585" s="179"/>
    </row>
    <row r="11586" spans="1:1" s="180" customFormat="1" ht="12" hidden="1" customHeight="1">
      <c r="A11586" s="179"/>
    </row>
    <row r="11587" spans="1:1" s="180" customFormat="1" ht="12" hidden="1" customHeight="1">
      <c r="A11587" s="179"/>
    </row>
    <row r="11588" spans="1:1" s="180" customFormat="1" ht="12" hidden="1" customHeight="1">
      <c r="A11588" s="179"/>
    </row>
    <row r="11589" spans="1:1" s="180" customFormat="1" ht="12" hidden="1" customHeight="1">
      <c r="A11589" s="179"/>
    </row>
    <row r="11590" spans="1:1" s="180" customFormat="1" ht="12" hidden="1" customHeight="1">
      <c r="A11590" s="179"/>
    </row>
    <row r="11591" spans="1:1" s="180" customFormat="1" ht="12" hidden="1" customHeight="1">
      <c r="A11591" s="179"/>
    </row>
    <row r="11592" spans="1:1" s="180" customFormat="1" ht="12" hidden="1" customHeight="1">
      <c r="A11592" s="179"/>
    </row>
    <row r="11593" spans="1:1" s="180" customFormat="1" ht="12" hidden="1" customHeight="1">
      <c r="A11593" s="179"/>
    </row>
    <row r="11594" spans="1:1" s="180" customFormat="1" ht="12" hidden="1" customHeight="1">
      <c r="A11594" s="179"/>
    </row>
    <row r="11595" spans="1:1" s="180" customFormat="1" ht="12" hidden="1" customHeight="1">
      <c r="A11595" s="179"/>
    </row>
    <row r="11596" spans="1:1" s="180" customFormat="1" ht="12" hidden="1" customHeight="1">
      <c r="A11596" s="179"/>
    </row>
    <row r="11597" spans="1:1" s="180" customFormat="1" ht="12" hidden="1" customHeight="1">
      <c r="A11597" s="179"/>
    </row>
    <row r="11598" spans="1:1" s="180" customFormat="1" ht="12" hidden="1" customHeight="1">
      <c r="A11598" s="179"/>
    </row>
    <row r="11599" spans="1:1" s="180" customFormat="1" ht="12" hidden="1" customHeight="1">
      <c r="A11599" s="179"/>
    </row>
    <row r="11600" spans="1:1" s="180" customFormat="1" ht="12" hidden="1" customHeight="1">
      <c r="A11600" s="179"/>
    </row>
    <row r="11601" spans="1:1" s="180" customFormat="1" ht="12" hidden="1" customHeight="1">
      <c r="A11601" s="179"/>
    </row>
    <row r="11602" spans="1:1" s="180" customFormat="1" ht="12" hidden="1" customHeight="1">
      <c r="A11602" s="179"/>
    </row>
    <row r="11603" spans="1:1" s="180" customFormat="1" ht="12" hidden="1" customHeight="1">
      <c r="A11603" s="179"/>
    </row>
    <row r="11604" spans="1:1" s="180" customFormat="1" ht="12" hidden="1" customHeight="1">
      <c r="A11604" s="179"/>
    </row>
    <row r="11605" spans="1:1" s="180" customFormat="1" ht="12" hidden="1" customHeight="1">
      <c r="A11605" s="179"/>
    </row>
    <row r="11606" spans="1:1" s="180" customFormat="1" ht="12" hidden="1" customHeight="1">
      <c r="A11606" s="179"/>
    </row>
    <row r="11607" spans="1:1" s="180" customFormat="1" ht="12" hidden="1" customHeight="1">
      <c r="A11607" s="179"/>
    </row>
    <row r="11608" spans="1:1" s="180" customFormat="1" ht="12" hidden="1" customHeight="1">
      <c r="A11608" s="179"/>
    </row>
    <row r="11609" spans="1:1" s="180" customFormat="1" ht="12" hidden="1" customHeight="1">
      <c r="A11609" s="179"/>
    </row>
    <row r="11610" spans="1:1" s="180" customFormat="1" ht="12" hidden="1" customHeight="1">
      <c r="A11610" s="179"/>
    </row>
    <row r="11611" spans="1:1" s="180" customFormat="1" ht="12" hidden="1" customHeight="1">
      <c r="A11611" s="179"/>
    </row>
    <row r="11612" spans="1:1" s="180" customFormat="1" ht="12" hidden="1" customHeight="1">
      <c r="A11612" s="179"/>
    </row>
    <row r="11613" spans="1:1" s="180" customFormat="1" ht="12" hidden="1" customHeight="1">
      <c r="A11613" s="179"/>
    </row>
    <row r="11614" spans="1:1" s="180" customFormat="1" ht="12" hidden="1" customHeight="1">
      <c r="A11614" s="179"/>
    </row>
    <row r="11615" spans="1:1" s="180" customFormat="1" ht="12" hidden="1" customHeight="1">
      <c r="A11615" s="179"/>
    </row>
    <row r="11616" spans="1:1" s="180" customFormat="1" ht="12" hidden="1" customHeight="1">
      <c r="A11616" s="179"/>
    </row>
    <row r="11617" spans="1:1" s="180" customFormat="1" ht="12" hidden="1" customHeight="1">
      <c r="A11617" s="179"/>
    </row>
    <row r="11618" spans="1:1" s="180" customFormat="1" ht="12" hidden="1" customHeight="1">
      <c r="A11618" s="179"/>
    </row>
    <row r="11619" spans="1:1" s="180" customFormat="1" ht="12" hidden="1" customHeight="1">
      <c r="A11619" s="179"/>
    </row>
    <row r="11620" spans="1:1" s="180" customFormat="1" ht="12" hidden="1" customHeight="1">
      <c r="A11620" s="179"/>
    </row>
    <row r="11621" spans="1:1" s="180" customFormat="1" ht="12" hidden="1" customHeight="1">
      <c r="A11621" s="179"/>
    </row>
    <row r="11622" spans="1:1" s="180" customFormat="1" ht="12" hidden="1" customHeight="1">
      <c r="A11622" s="179"/>
    </row>
    <row r="11623" spans="1:1" s="180" customFormat="1" ht="12" hidden="1" customHeight="1">
      <c r="A11623" s="179"/>
    </row>
    <row r="11624" spans="1:1" s="180" customFormat="1" ht="12" hidden="1" customHeight="1">
      <c r="A11624" s="179"/>
    </row>
    <row r="11625" spans="1:1" s="180" customFormat="1" ht="12" hidden="1" customHeight="1">
      <c r="A11625" s="179"/>
    </row>
    <row r="11626" spans="1:1" s="180" customFormat="1" ht="12" hidden="1" customHeight="1">
      <c r="A11626" s="179"/>
    </row>
    <row r="11627" spans="1:1" s="180" customFormat="1" ht="12" hidden="1" customHeight="1">
      <c r="A11627" s="179"/>
    </row>
    <row r="11628" spans="1:1" s="180" customFormat="1" ht="12" hidden="1" customHeight="1">
      <c r="A11628" s="179"/>
    </row>
    <row r="11629" spans="1:1" s="180" customFormat="1" ht="12" hidden="1" customHeight="1">
      <c r="A11629" s="179"/>
    </row>
    <row r="11630" spans="1:1" s="180" customFormat="1" ht="12" hidden="1" customHeight="1">
      <c r="A11630" s="179"/>
    </row>
    <row r="11631" spans="1:1" s="180" customFormat="1" ht="12" hidden="1" customHeight="1">
      <c r="A11631" s="179"/>
    </row>
    <row r="11632" spans="1:1" s="180" customFormat="1" ht="12" hidden="1" customHeight="1">
      <c r="A11632" s="179"/>
    </row>
    <row r="11633" spans="1:1" s="180" customFormat="1" ht="12" hidden="1" customHeight="1">
      <c r="A11633" s="179"/>
    </row>
    <row r="11634" spans="1:1" s="180" customFormat="1" ht="12" hidden="1" customHeight="1">
      <c r="A11634" s="179"/>
    </row>
    <row r="11635" spans="1:1" s="180" customFormat="1" ht="12" hidden="1" customHeight="1">
      <c r="A11635" s="179"/>
    </row>
    <row r="11636" spans="1:1" s="180" customFormat="1" ht="12" hidden="1" customHeight="1">
      <c r="A11636" s="179"/>
    </row>
    <row r="11637" spans="1:1" s="180" customFormat="1" ht="12" hidden="1" customHeight="1">
      <c r="A11637" s="179"/>
    </row>
    <row r="11638" spans="1:1" s="180" customFormat="1" ht="12" hidden="1" customHeight="1">
      <c r="A11638" s="179"/>
    </row>
    <row r="11639" spans="1:1" s="180" customFormat="1" ht="12" hidden="1" customHeight="1">
      <c r="A11639" s="179"/>
    </row>
    <row r="11640" spans="1:1" s="180" customFormat="1" ht="12" hidden="1" customHeight="1">
      <c r="A11640" s="179"/>
    </row>
    <row r="11641" spans="1:1" s="180" customFormat="1" ht="12" hidden="1" customHeight="1">
      <c r="A11641" s="179"/>
    </row>
    <row r="11642" spans="1:1" s="180" customFormat="1" ht="12" hidden="1" customHeight="1">
      <c r="A11642" s="179"/>
    </row>
    <row r="11643" spans="1:1" s="180" customFormat="1" ht="12" hidden="1" customHeight="1">
      <c r="A11643" s="179"/>
    </row>
    <row r="11644" spans="1:1" s="180" customFormat="1" ht="12" hidden="1" customHeight="1">
      <c r="A11644" s="179"/>
    </row>
    <row r="11645" spans="1:1" s="180" customFormat="1" ht="12" hidden="1" customHeight="1">
      <c r="A11645" s="179"/>
    </row>
    <row r="11646" spans="1:1" s="180" customFormat="1" ht="12" hidden="1" customHeight="1">
      <c r="A11646" s="179"/>
    </row>
    <row r="11647" spans="1:1" s="180" customFormat="1" ht="12" hidden="1" customHeight="1">
      <c r="A11647" s="179"/>
    </row>
    <row r="11648" spans="1:1" s="180" customFormat="1" ht="12" hidden="1" customHeight="1">
      <c r="A11648" s="179"/>
    </row>
    <row r="11649" spans="1:1" s="180" customFormat="1" ht="12" hidden="1" customHeight="1">
      <c r="A11649" s="179"/>
    </row>
    <row r="11650" spans="1:1" s="180" customFormat="1" ht="12" hidden="1" customHeight="1">
      <c r="A11650" s="179"/>
    </row>
    <row r="11651" spans="1:1" s="180" customFormat="1" ht="12" hidden="1" customHeight="1">
      <c r="A11651" s="179"/>
    </row>
    <row r="11652" spans="1:1" s="180" customFormat="1" ht="12" hidden="1" customHeight="1">
      <c r="A11652" s="179"/>
    </row>
    <row r="11653" spans="1:1" s="180" customFormat="1" ht="12" hidden="1" customHeight="1">
      <c r="A11653" s="179"/>
    </row>
    <row r="11654" spans="1:1" s="180" customFormat="1" ht="12" hidden="1" customHeight="1">
      <c r="A11654" s="179"/>
    </row>
    <row r="11655" spans="1:1" s="180" customFormat="1" ht="12" hidden="1" customHeight="1">
      <c r="A11655" s="179"/>
    </row>
    <row r="11656" spans="1:1" s="180" customFormat="1" ht="12" hidden="1" customHeight="1">
      <c r="A11656" s="179"/>
    </row>
    <row r="11657" spans="1:1" s="180" customFormat="1" ht="12" hidden="1" customHeight="1">
      <c r="A11657" s="179"/>
    </row>
    <row r="11658" spans="1:1" s="180" customFormat="1" ht="12" hidden="1" customHeight="1">
      <c r="A11658" s="179"/>
    </row>
    <row r="11659" spans="1:1" s="180" customFormat="1" ht="12" hidden="1" customHeight="1">
      <c r="A11659" s="179"/>
    </row>
    <row r="11660" spans="1:1" s="180" customFormat="1" ht="12" hidden="1" customHeight="1">
      <c r="A11660" s="179"/>
    </row>
    <row r="11661" spans="1:1" s="180" customFormat="1" ht="12" hidden="1" customHeight="1">
      <c r="A11661" s="179"/>
    </row>
    <row r="11662" spans="1:1" s="180" customFormat="1" ht="12" hidden="1" customHeight="1">
      <c r="A11662" s="179"/>
    </row>
    <row r="11663" spans="1:1" s="180" customFormat="1" ht="12" hidden="1" customHeight="1">
      <c r="A11663" s="179"/>
    </row>
    <row r="11664" spans="1:1" s="180" customFormat="1" ht="12" hidden="1" customHeight="1">
      <c r="A11664" s="179"/>
    </row>
    <row r="11665" spans="1:1" s="180" customFormat="1" ht="12" hidden="1" customHeight="1">
      <c r="A11665" s="179"/>
    </row>
    <row r="11666" spans="1:1" s="180" customFormat="1" ht="12" hidden="1" customHeight="1">
      <c r="A11666" s="179"/>
    </row>
    <row r="11667" spans="1:1" s="180" customFormat="1" ht="12" hidden="1" customHeight="1">
      <c r="A11667" s="179"/>
    </row>
    <row r="11668" spans="1:1" s="180" customFormat="1" ht="12" hidden="1" customHeight="1">
      <c r="A11668" s="179"/>
    </row>
    <row r="11669" spans="1:1" s="180" customFormat="1" ht="12" hidden="1" customHeight="1">
      <c r="A11669" s="179"/>
    </row>
    <row r="11670" spans="1:1" s="180" customFormat="1" ht="12" hidden="1" customHeight="1">
      <c r="A11670" s="179"/>
    </row>
    <row r="11671" spans="1:1" s="180" customFormat="1" ht="12" hidden="1" customHeight="1">
      <c r="A11671" s="179"/>
    </row>
    <row r="11672" spans="1:1" s="180" customFormat="1" ht="12" hidden="1" customHeight="1">
      <c r="A11672" s="179"/>
    </row>
    <row r="11673" spans="1:1" s="180" customFormat="1" ht="12" hidden="1" customHeight="1">
      <c r="A11673" s="179"/>
    </row>
    <row r="11674" spans="1:1" s="180" customFormat="1" ht="12" hidden="1" customHeight="1">
      <c r="A11674" s="179"/>
    </row>
    <row r="11675" spans="1:1" s="180" customFormat="1" ht="12" hidden="1" customHeight="1">
      <c r="A11675" s="179"/>
    </row>
    <row r="11676" spans="1:1" s="180" customFormat="1" ht="12" hidden="1" customHeight="1">
      <c r="A11676" s="179"/>
    </row>
    <row r="11677" spans="1:1" s="180" customFormat="1" ht="12" hidden="1" customHeight="1">
      <c r="A11677" s="179"/>
    </row>
    <row r="11678" spans="1:1" s="180" customFormat="1" ht="12" hidden="1" customHeight="1">
      <c r="A11678" s="179"/>
    </row>
    <row r="11679" spans="1:1" s="180" customFormat="1" ht="12" hidden="1" customHeight="1">
      <c r="A11679" s="179"/>
    </row>
    <row r="11680" spans="1:1" s="180" customFormat="1" ht="12" hidden="1" customHeight="1">
      <c r="A11680" s="179"/>
    </row>
    <row r="11681" spans="1:1" s="180" customFormat="1" ht="12" hidden="1" customHeight="1">
      <c r="A11681" s="179"/>
    </row>
    <row r="11682" spans="1:1" s="180" customFormat="1" ht="12" hidden="1" customHeight="1">
      <c r="A11682" s="179"/>
    </row>
    <row r="11683" spans="1:1" s="180" customFormat="1" ht="12" hidden="1" customHeight="1">
      <c r="A11683" s="179"/>
    </row>
    <row r="11684" spans="1:1" s="180" customFormat="1" ht="12" hidden="1" customHeight="1">
      <c r="A11684" s="179"/>
    </row>
    <row r="11685" spans="1:1" s="180" customFormat="1" ht="12" hidden="1" customHeight="1">
      <c r="A11685" s="179"/>
    </row>
    <row r="11686" spans="1:1" s="180" customFormat="1" ht="12" hidden="1" customHeight="1">
      <c r="A11686" s="179"/>
    </row>
    <row r="11687" spans="1:1" s="180" customFormat="1" ht="12" hidden="1" customHeight="1">
      <c r="A11687" s="179"/>
    </row>
    <row r="11688" spans="1:1" s="180" customFormat="1" ht="12" hidden="1" customHeight="1">
      <c r="A11688" s="179"/>
    </row>
    <row r="11689" spans="1:1" s="180" customFormat="1" ht="12" hidden="1" customHeight="1">
      <c r="A11689" s="179"/>
    </row>
    <row r="11690" spans="1:1" s="180" customFormat="1" ht="12" hidden="1" customHeight="1">
      <c r="A11690" s="179"/>
    </row>
    <row r="11691" spans="1:1" s="180" customFormat="1" ht="12" hidden="1" customHeight="1">
      <c r="A11691" s="179"/>
    </row>
    <row r="11692" spans="1:1" s="180" customFormat="1" ht="12" hidden="1" customHeight="1">
      <c r="A11692" s="179"/>
    </row>
    <row r="11693" spans="1:1" s="180" customFormat="1" ht="12" hidden="1" customHeight="1">
      <c r="A11693" s="179"/>
    </row>
    <row r="11694" spans="1:1" s="180" customFormat="1" ht="12" hidden="1" customHeight="1">
      <c r="A11694" s="179"/>
    </row>
    <row r="11695" spans="1:1" s="180" customFormat="1" ht="12" hidden="1" customHeight="1">
      <c r="A11695" s="179"/>
    </row>
    <row r="11696" spans="1:1" s="180" customFormat="1" ht="12" hidden="1" customHeight="1">
      <c r="A11696" s="179"/>
    </row>
    <row r="11697" spans="1:1" s="180" customFormat="1" ht="12" hidden="1" customHeight="1">
      <c r="A11697" s="179"/>
    </row>
    <row r="11698" spans="1:1" s="180" customFormat="1" ht="12" hidden="1" customHeight="1">
      <c r="A11698" s="179"/>
    </row>
    <row r="11699" spans="1:1" s="180" customFormat="1" ht="12" hidden="1" customHeight="1">
      <c r="A11699" s="179"/>
    </row>
    <row r="11700" spans="1:1" s="180" customFormat="1" ht="12" hidden="1" customHeight="1">
      <c r="A11700" s="179"/>
    </row>
    <row r="11701" spans="1:1" s="180" customFormat="1" ht="12" hidden="1" customHeight="1">
      <c r="A11701" s="179"/>
    </row>
    <row r="11702" spans="1:1" s="180" customFormat="1" ht="12" hidden="1" customHeight="1">
      <c r="A11702" s="179"/>
    </row>
    <row r="11703" spans="1:1" s="180" customFormat="1" ht="12" hidden="1" customHeight="1">
      <c r="A11703" s="179"/>
    </row>
    <row r="11704" spans="1:1" s="180" customFormat="1" ht="12" hidden="1" customHeight="1">
      <c r="A11704" s="179"/>
    </row>
    <row r="11705" spans="1:1" s="180" customFormat="1" ht="12" hidden="1" customHeight="1">
      <c r="A11705" s="179"/>
    </row>
    <row r="11706" spans="1:1" s="180" customFormat="1" ht="12" hidden="1" customHeight="1">
      <c r="A11706" s="179"/>
    </row>
    <row r="11707" spans="1:1" s="180" customFormat="1" ht="12" hidden="1" customHeight="1">
      <c r="A11707" s="179"/>
    </row>
    <row r="11708" spans="1:1" s="180" customFormat="1" ht="12" hidden="1" customHeight="1">
      <c r="A11708" s="179"/>
    </row>
    <row r="11709" spans="1:1" s="180" customFormat="1" ht="12" hidden="1" customHeight="1">
      <c r="A11709" s="179"/>
    </row>
    <row r="11710" spans="1:1" s="180" customFormat="1" ht="12" hidden="1" customHeight="1">
      <c r="A11710" s="179"/>
    </row>
    <row r="11711" spans="1:1" s="180" customFormat="1" ht="12" hidden="1" customHeight="1">
      <c r="A11711" s="179"/>
    </row>
    <row r="11712" spans="1:1" s="180" customFormat="1" ht="12" hidden="1" customHeight="1">
      <c r="A11712" s="179"/>
    </row>
    <row r="11713" spans="1:1" s="180" customFormat="1" ht="12" hidden="1" customHeight="1">
      <c r="A11713" s="179"/>
    </row>
    <row r="11714" spans="1:1" s="180" customFormat="1" ht="12" hidden="1" customHeight="1">
      <c r="A11714" s="179"/>
    </row>
    <row r="11715" spans="1:1" s="180" customFormat="1" ht="12" hidden="1" customHeight="1">
      <c r="A11715" s="179"/>
    </row>
    <row r="11716" spans="1:1" s="180" customFormat="1" ht="12" hidden="1" customHeight="1">
      <c r="A11716" s="179"/>
    </row>
    <row r="11717" spans="1:1" s="180" customFormat="1" ht="12" hidden="1" customHeight="1">
      <c r="A11717" s="179"/>
    </row>
    <row r="11718" spans="1:1" s="180" customFormat="1" ht="12" hidden="1" customHeight="1">
      <c r="A11718" s="179"/>
    </row>
    <row r="11719" spans="1:1" s="180" customFormat="1" ht="12" hidden="1" customHeight="1">
      <c r="A11719" s="179"/>
    </row>
    <row r="11720" spans="1:1" s="180" customFormat="1" ht="12" hidden="1" customHeight="1">
      <c r="A11720" s="179"/>
    </row>
    <row r="11721" spans="1:1" s="180" customFormat="1" ht="12" hidden="1" customHeight="1">
      <c r="A11721" s="179"/>
    </row>
    <row r="11722" spans="1:1" s="180" customFormat="1" ht="12" hidden="1" customHeight="1">
      <c r="A11722" s="179"/>
    </row>
    <row r="11723" spans="1:1" s="180" customFormat="1" ht="12" hidden="1" customHeight="1">
      <c r="A11723" s="179"/>
    </row>
    <row r="11724" spans="1:1" s="180" customFormat="1" ht="12" hidden="1" customHeight="1">
      <c r="A11724" s="179"/>
    </row>
    <row r="11725" spans="1:1" s="180" customFormat="1" ht="12" hidden="1" customHeight="1">
      <c r="A11725" s="179"/>
    </row>
    <row r="11726" spans="1:1" s="180" customFormat="1" ht="12" hidden="1" customHeight="1">
      <c r="A11726" s="179"/>
    </row>
    <row r="11727" spans="1:1" s="180" customFormat="1" ht="12" hidden="1" customHeight="1">
      <c r="A11727" s="179"/>
    </row>
    <row r="11728" spans="1:1" s="180" customFormat="1" ht="12" hidden="1" customHeight="1">
      <c r="A11728" s="179"/>
    </row>
    <row r="11729" spans="1:1" s="180" customFormat="1" ht="12" hidden="1" customHeight="1">
      <c r="A11729" s="179"/>
    </row>
    <row r="11730" spans="1:1" s="180" customFormat="1" ht="12" hidden="1" customHeight="1">
      <c r="A11730" s="179"/>
    </row>
    <row r="11731" spans="1:1" s="180" customFormat="1" ht="12" hidden="1" customHeight="1">
      <c r="A11731" s="179"/>
    </row>
    <row r="11732" spans="1:1" s="180" customFormat="1" ht="12" hidden="1" customHeight="1">
      <c r="A11732" s="179"/>
    </row>
    <row r="11733" spans="1:1" s="180" customFormat="1" ht="12" hidden="1" customHeight="1">
      <c r="A11733" s="179"/>
    </row>
    <row r="11734" spans="1:1" s="180" customFormat="1" ht="12" hidden="1" customHeight="1">
      <c r="A11734" s="179"/>
    </row>
    <row r="11735" spans="1:1" s="180" customFormat="1" ht="12" hidden="1" customHeight="1">
      <c r="A11735" s="179"/>
    </row>
    <row r="11736" spans="1:1" s="180" customFormat="1" ht="12" hidden="1" customHeight="1">
      <c r="A11736" s="179"/>
    </row>
    <row r="11737" spans="1:1" s="180" customFormat="1" ht="12" hidden="1" customHeight="1">
      <c r="A11737" s="179"/>
    </row>
    <row r="11738" spans="1:1" s="180" customFormat="1" ht="12" hidden="1" customHeight="1">
      <c r="A11738" s="179"/>
    </row>
    <row r="11739" spans="1:1" s="180" customFormat="1" ht="12" hidden="1" customHeight="1">
      <c r="A11739" s="179"/>
    </row>
    <row r="11740" spans="1:1" s="180" customFormat="1" ht="12" hidden="1" customHeight="1">
      <c r="A11740" s="179"/>
    </row>
    <row r="11741" spans="1:1" s="180" customFormat="1" ht="12" hidden="1" customHeight="1">
      <c r="A11741" s="179"/>
    </row>
    <row r="11742" spans="1:1" s="180" customFormat="1" ht="12" hidden="1" customHeight="1">
      <c r="A11742" s="179"/>
    </row>
    <row r="11743" spans="1:1" s="180" customFormat="1" ht="12" hidden="1" customHeight="1">
      <c r="A11743" s="179"/>
    </row>
    <row r="11744" spans="1:1" s="180" customFormat="1" ht="12" hidden="1" customHeight="1">
      <c r="A11744" s="179"/>
    </row>
    <row r="11745" spans="1:1" s="180" customFormat="1" ht="12" hidden="1" customHeight="1">
      <c r="A11745" s="179"/>
    </row>
    <row r="11746" spans="1:1" s="180" customFormat="1" ht="12" hidden="1" customHeight="1">
      <c r="A11746" s="179"/>
    </row>
    <row r="11747" spans="1:1" s="180" customFormat="1" ht="12" hidden="1" customHeight="1">
      <c r="A11747" s="179"/>
    </row>
    <row r="11748" spans="1:1" s="180" customFormat="1" ht="12" hidden="1" customHeight="1">
      <c r="A11748" s="179"/>
    </row>
    <row r="11749" spans="1:1" s="180" customFormat="1" ht="12" hidden="1" customHeight="1">
      <c r="A11749" s="179"/>
    </row>
    <row r="11750" spans="1:1" s="180" customFormat="1" ht="12" hidden="1" customHeight="1">
      <c r="A11750" s="179"/>
    </row>
    <row r="11751" spans="1:1" s="180" customFormat="1" ht="12" hidden="1" customHeight="1">
      <c r="A11751" s="179"/>
    </row>
    <row r="11752" spans="1:1" s="180" customFormat="1" ht="12" hidden="1" customHeight="1">
      <c r="A11752" s="179"/>
    </row>
    <row r="11753" spans="1:1" s="180" customFormat="1" ht="12" hidden="1" customHeight="1">
      <c r="A11753" s="179"/>
    </row>
    <row r="11754" spans="1:1" s="180" customFormat="1" ht="12" hidden="1" customHeight="1">
      <c r="A11754" s="179"/>
    </row>
    <row r="11755" spans="1:1" s="180" customFormat="1" ht="12" hidden="1" customHeight="1">
      <c r="A11755" s="179"/>
    </row>
    <row r="11756" spans="1:1" s="180" customFormat="1" ht="12" hidden="1" customHeight="1">
      <c r="A11756" s="179"/>
    </row>
    <row r="11757" spans="1:1" s="180" customFormat="1" ht="12" hidden="1" customHeight="1">
      <c r="A11757" s="179"/>
    </row>
    <row r="11758" spans="1:1" s="180" customFormat="1" ht="12" hidden="1" customHeight="1">
      <c r="A11758" s="179"/>
    </row>
    <row r="11759" spans="1:1" s="180" customFormat="1" ht="12" hidden="1" customHeight="1">
      <c r="A11759" s="179"/>
    </row>
    <row r="11760" spans="1:1" s="180" customFormat="1" ht="12" hidden="1" customHeight="1">
      <c r="A11760" s="179"/>
    </row>
    <row r="11761" spans="1:1" s="180" customFormat="1" ht="12" hidden="1" customHeight="1">
      <c r="A11761" s="179"/>
    </row>
    <row r="11762" spans="1:1" s="180" customFormat="1" ht="12" hidden="1" customHeight="1">
      <c r="A11762" s="179"/>
    </row>
    <row r="11763" spans="1:1" s="180" customFormat="1" ht="12" hidden="1" customHeight="1">
      <c r="A11763" s="179"/>
    </row>
    <row r="11764" spans="1:1" s="180" customFormat="1" ht="12" hidden="1" customHeight="1">
      <c r="A11764" s="179"/>
    </row>
    <row r="11765" spans="1:1" s="180" customFormat="1" ht="12" hidden="1" customHeight="1">
      <c r="A11765" s="179"/>
    </row>
    <row r="11766" spans="1:1" s="180" customFormat="1" ht="12" hidden="1" customHeight="1">
      <c r="A11766" s="179"/>
    </row>
    <row r="11767" spans="1:1" s="180" customFormat="1" ht="12" hidden="1" customHeight="1">
      <c r="A11767" s="179"/>
    </row>
    <row r="11768" spans="1:1" s="180" customFormat="1" ht="12" hidden="1" customHeight="1">
      <c r="A11768" s="179"/>
    </row>
    <row r="11769" spans="1:1" s="180" customFormat="1" ht="12" hidden="1" customHeight="1">
      <c r="A11769" s="179"/>
    </row>
    <row r="11770" spans="1:1" s="180" customFormat="1" ht="12" hidden="1" customHeight="1">
      <c r="A11770" s="179"/>
    </row>
    <row r="11771" spans="1:1" s="180" customFormat="1" ht="12" hidden="1" customHeight="1">
      <c r="A11771" s="179"/>
    </row>
    <row r="11772" spans="1:1" s="180" customFormat="1" ht="12" hidden="1" customHeight="1">
      <c r="A11772" s="179"/>
    </row>
    <row r="11773" spans="1:1" s="180" customFormat="1" ht="12" hidden="1" customHeight="1">
      <c r="A11773" s="179"/>
    </row>
    <row r="11774" spans="1:1" s="180" customFormat="1" ht="12" hidden="1" customHeight="1">
      <c r="A11774" s="179"/>
    </row>
    <row r="11775" spans="1:1" s="180" customFormat="1" ht="12" hidden="1" customHeight="1">
      <c r="A11775" s="179"/>
    </row>
    <row r="11776" spans="1:1" s="180" customFormat="1" ht="12" hidden="1" customHeight="1">
      <c r="A11776" s="179"/>
    </row>
    <row r="11777" spans="1:1" s="180" customFormat="1" ht="12" hidden="1" customHeight="1">
      <c r="A11777" s="179"/>
    </row>
    <row r="11778" spans="1:1" s="180" customFormat="1" ht="12" hidden="1" customHeight="1">
      <c r="A11778" s="179"/>
    </row>
    <row r="11779" spans="1:1" s="180" customFormat="1" ht="12" hidden="1" customHeight="1">
      <c r="A11779" s="179"/>
    </row>
    <row r="11780" spans="1:1" s="180" customFormat="1" ht="12" hidden="1" customHeight="1">
      <c r="A11780" s="179"/>
    </row>
    <row r="11781" spans="1:1" s="180" customFormat="1" ht="12" hidden="1" customHeight="1">
      <c r="A11781" s="179"/>
    </row>
    <row r="11782" spans="1:1" s="180" customFormat="1" ht="12" hidden="1" customHeight="1">
      <c r="A11782" s="179"/>
    </row>
    <row r="11783" spans="1:1" s="180" customFormat="1" ht="12" hidden="1" customHeight="1">
      <c r="A11783" s="179"/>
    </row>
    <row r="11784" spans="1:1" s="180" customFormat="1" ht="12" hidden="1" customHeight="1">
      <c r="A11784" s="179"/>
    </row>
    <row r="11785" spans="1:1" s="180" customFormat="1" ht="12" hidden="1" customHeight="1">
      <c r="A11785" s="179"/>
    </row>
    <row r="11786" spans="1:1" s="180" customFormat="1" ht="12" hidden="1" customHeight="1">
      <c r="A11786" s="179"/>
    </row>
    <row r="11787" spans="1:1" s="180" customFormat="1" ht="12" hidden="1" customHeight="1">
      <c r="A11787" s="179"/>
    </row>
    <row r="11788" spans="1:1" s="180" customFormat="1" ht="12" hidden="1" customHeight="1">
      <c r="A11788" s="179"/>
    </row>
    <row r="11789" spans="1:1" s="180" customFormat="1" ht="12" hidden="1" customHeight="1">
      <c r="A11789" s="179"/>
    </row>
    <row r="11790" spans="1:1" s="180" customFormat="1" ht="12" hidden="1" customHeight="1">
      <c r="A11790" s="179"/>
    </row>
    <row r="11791" spans="1:1" s="180" customFormat="1" ht="12" hidden="1" customHeight="1">
      <c r="A11791" s="179"/>
    </row>
    <row r="11792" spans="1:1" s="180" customFormat="1" ht="12" hidden="1" customHeight="1">
      <c r="A11792" s="179"/>
    </row>
    <row r="11793" spans="1:1" s="180" customFormat="1" ht="12" hidden="1" customHeight="1">
      <c r="A11793" s="179"/>
    </row>
    <row r="11794" spans="1:1" s="180" customFormat="1" ht="12" hidden="1" customHeight="1">
      <c r="A11794" s="179"/>
    </row>
    <row r="11795" spans="1:1" s="180" customFormat="1" ht="12" hidden="1" customHeight="1">
      <c r="A11795" s="179"/>
    </row>
    <row r="11796" spans="1:1" s="180" customFormat="1" ht="12" hidden="1" customHeight="1">
      <c r="A11796" s="179"/>
    </row>
    <row r="11797" spans="1:1" s="180" customFormat="1" ht="12" hidden="1" customHeight="1">
      <c r="A11797" s="179"/>
    </row>
    <row r="11798" spans="1:1" s="180" customFormat="1" ht="12" hidden="1" customHeight="1">
      <c r="A11798" s="179"/>
    </row>
    <row r="11799" spans="1:1" s="180" customFormat="1" ht="12" hidden="1" customHeight="1">
      <c r="A11799" s="179"/>
    </row>
    <row r="11800" spans="1:1" s="180" customFormat="1" ht="12" hidden="1" customHeight="1">
      <c r="A11800" s="179"/>
    </row>
    <row r="11801" spans="1:1" s="180" customFormat="1" ht="12" hidden="1" customHeight="1">
      <c r="A11801" s="179"/>
    </row>
    <row r="11802" spans="1:1" s="180" customFormat="1" ht="12" hidden="1" customHeight="1">
      <c r="A11802" s="179"/>
    </row>
    <row r="11803" spans="1:1" s="180" customFormat="1" ht="12" hidden="1" customHeight="1">
      <c r="A11803" s="179"/>
    </row>
    <row r="11804" spans="1:1" s="180" customFormat="1" ht="12" hidden="1" customHeight="1">
      <c r="A11804" s="179"/>
    </row>
    <row r="11805" spans="1:1" s="180" customFormat="1" ht="12" hidden="1" customHeight="1">
      <c r="A11805" s="179"/>
    </row>
    <row r="11806" spans="1:1" s="180" customFormat="1" ht="12" hidden="1" customHeight="1">
      <c r="A11806" s="179"/>
    </row>
    <row r="11807" spans="1:1" s="180" customFormat="1" ht="12" hidden="1" customHeight="1">
      <c r="A11807" s="179"/>
    </row>
    <row r="11808" spans="1:1" s="180" customFormat="1" ht="12" hidden="1" customHeight="1">
      <c r="A11808" s="179"/>
    </row>
    <row r="11809" spans="1:1" s="180" customFormat="1" ht="12" hidden="1" customHeight="1">
      <c r="A11809" s="179"/>
    </row>
    <row r="11810" spans="1:1" s="180" customFormat="1" ht="12" hidden="1" customHeight="1">
      <c r="A11810" s="179"/>
    </row>
    <row r="11811" spans="1:1" s="180" customFormat="1" ht="12" hidden="1" customHeight="1">
      <c r="A11811" s="179"/>
    </row>
    <row r="11812" spans="1:1" s="180" customFormat="1" ht="12" hidden="1" customHeight="1">
      <c r="A11812" s="179"/>
    </row>
    <row r="11813" spans="1:1" s="180" customFormat="1" ht="12" hidden="1" customHeight="1">
      <c r="A11813" s="179"/>
    </row>
    <row r="11814" spans="1:1" s="180" customFormat="1" ht="12" hidden="1" customHeight="1">
      <c r="A11814" s="179"/>
    </row>
    <row r="11815" spans="1:1" s="180" customFormat="1" ht="12" hidden="1" customHeight="1">
      <c r="A11815" s="179"/>
    </row>
    <row r="11816" spans="1:1" s="180" customFormat="1" ht="12" hidden="1" customHeight="1">
      <c r="A11816" s="179"/>
    </row>
    <row r="11817" spans="1:1" s="180" customFormat="1" ht="12" hidden="1" customHeight="1">
      <c r="A11817" s="179"/>
    </row>
    <row r="11818" spans="1:1" s="180" customFormat="1" ht="12" hidden="1" customHeight="1">
      <c r="A11818" s="179"/>
    </row>
    <row r="11819" spans="1:1" s="180" customFormat="1" ht="12" hidden="1" customHeight="1">
      <c r="A11819" s="179"/>
    </row>
    <row r="11820" spans="1:1" s="180" customFormat="1" ht="12" hidden="1" customHeight="1">
      <c r="A11820" s="179"/>
    </row>
    <row r="11821" spans="1:1" s="180" customFormat="1" ht="12" hidden="1" customHeight="1">
      <c r="A11821" s="179"/>
    </row>
    <row r="11822" spans="1:1" s="180" customFormat="1" ht="12" hidden="1" customHeight="1">
      <c r="A11822" s="179"/>
    </row>
    <row r="11823" spans="1:1" s="180" customFormat="1" ht="12" hidden="1" customHeight="1">
      <c r="A11823" s="179"/>
    </row>
    <row r="11824" spans="1:1" s="180" customFormat="1" ht="12" hidden="1" customHeight="1">
      <c r="A11824" s="179"/>
    </row>
    <row r="11825" spans="1:1" s="180" customFormat="1" ht="12" hidden="1" customHeight="1">
      <c r="A11825" s="179"/>
    </row>
    <row r="11826" spans="1:1" s="180" customFormat="1" ht="12" hidden="1" customHeight="1">
      <c r="A11826" s="179"/>
    </row>
    <row r="11827" spans="1:1" s="180" customFormat="1" ht="12" hidden="1" customHeight="1">
      <c r="A11827" s="179"/>
    </row>
    <row r="11828" spans="1:1" s="180" customFormat="1" ht="12" hidden="1" customHeight="1">
      <c r="A11828" s="179"/>
    </row>
    <row r="11829" spans="1:1" s="180" customFormat="1" ht="12" hidden="1" customHeight="1">
      <c r="A11829" s="179"/>
    </row>
    <row r="11830" spans="1:1" s="180" customFormat="1" ht="12" hidden="1" customHeight="1">
      <c r="A11830" s="179"/>
    </row>
    <row r="11831" spans="1:1" s="180" customFormat="1" ht="12" hidden="1" customHeight="1">
      <c r="A11831" s="179"/>
    </row>
    <row r="11832" spans="1:1" s="180" customFormat="1" ht="12" hidden="1" customHeight="1">
      <c r="A11832" s="179"/>
    </row>
    <row r="11833" spans="1:1" s="180" customFormat="1" ht="12" hidden="1" customHeight="1">
      <c r="A11833" s="179"/>
    </row>
    <row r="11834" spans="1:1" s="180" customFormat="1" ht="12" hidden="1" customHeight="1">
      <c r="A11834" s="179"/>
    </row>
    <row r="11835" spans="1:1" s="180" customFormat="1" ht="12" hidden="1" customHeight="1">
      <c r="A11835" s="179"/>
    </row>
    <row r="11836" spans="1:1" s="180" customFormat="1" ht="12" hidden="1" customHeight="1">
      <c r="A11836" s="179"/>
    </row>
    <row r="11837" spans="1:1" s="180" customFormat="1" ht="12" hidden="1" customHeight="1">
      <c r="A11837" s="179"/>
    </row>
    <row r="11838" spans="1:1" s="180" customFormat="1" ht="12" hidden="1" customHeight="1">
      <c r="A11838" s="179"/>
    </row>
    <row r="11839" spans="1:1" s="180" customFormat="1" ht="12" hidden="1" customHeight="1">
      <c r="A11839" s="179"/>
    </row>
    <row r="11840" spans="1:1" s="180" customFormat="1" ht="12" hidden="1" customHeight="1">
      <c r="A11840" s="179"/>
    </row>
    <row r="11841" spans="1:1" s="180" customFormat="1" ht="12" hidden="1" customHeight="1">
      <c r="A11841" s="179"/>
    </row>
    <row r="11842" spans="1:1" s="180" customFormat="1" ht="12" hidden="1" customHeight="1">
      <c r="A11842" s="179"/>
    </row>
    <row r="11843" spans="1:1" s="180" customFormat="1" ht="12" hidden="1" customHeight="1">
      <c r="A11843" s="179"/>
    </row>
    <row r="11844" spans="1:1" s="180" customFormat="1" ht="12" hidden="1" customHeight="1">
      <c r="A11844" s="179"/>
    </row>
    <row r="11845" spans="1:1" s="180" customFormat="1" ht="12" hidden="1" customHeight="1">
      <c r="A11845" s="179"/>
    </row>
    <row r="11846" spans="1:1" s="180" customFormat="1" ht="12" hidden="1" customHeight="1">
      <c r="A11846" s="179"/>
    </row>
    <row r="11847" spans="1:1" s="180" customFormat="1" ht="12" hidden="1" customHeight="1">
      <c r="A11847" s="179"/>
    </row>
    <row r="11848" spans="1:1" s="180" customFormat="1" ht="12" hidden="1" customHeight="1">
      <c r="A11848" s="179"/>
    </row>
    <row r="11849" spans="1:1" s="180" customFormat="1" ht="12" hidden="1" customHeight="1">
      <c r="A11849" s="179"/>
    </row>
    <row r="11850" spans="1:1" s="180" customFormat="1" ht="12" hidden="1" customHeight="1">
      <c r="A11850" s="179"/>
    </row>
    <row r="11851" spans="1:1" s="180" customFormat="1" ht="12" hidden="1" customHeight="1">
      <c r="A11851" s="179"/>
    </row>
    <row r="11852" spans="1:1" s="180" customFormat="1" ht="12" hidden="1" customHeight="1">
      <c r="A11852" s="179"/>
    </row>
    <row r="11853" spans="1:1" s="180" customFormat="1" ht="12" hidden="1" customHeight="1">
      <c r="A11853" s="179"/>
    </row>
    <row r="11854" spans="1:1" s="180" customFormat="1" ht="12" hidden="1" customHeight="1">
      <c r="A11854" s="179"/>
    </row>
    <row r="11855" spans="1:1" s="180" customFormat="1" ht="12" hidden="1" customHeight="1">
      <c r="A11855" s="179"/>
    </row>
    <row r="11856" spans="1:1" s="180" customFormat="1" ht="12" hidden="1" customHeight="1">
      <c r="A11856" s="179"/>
    </row>
    <row r="11857" spans="1:1" s="180" customFormat="1" ht="12" hidden="1" customHeight="1">
      <c r="A11857" s="179"/>
    </row>
    <row r="11858" spans="1:1" s="180" customFormat="1" ht="12" hidden="1" customHeight="1">
      <c r="A11858" s="179"/>
    </row>
    <row r="11859" spans="1:1" s="180" customFormat="1" ht="12" hidden="1" customHeight="1">
      <c r="A11859" s="179"/>
    </row>
    <row r="11860" spans="1:1" s="180" customFormat="1" ht="12" hidden="1" customHeight="1">
      <c r="A11860" s="179"/>
    </row>
    <row r="11861" spans="1:1" s="180" customFormat="1" ht="12" hidden="1" customHeight="1">
      <c r="A11861" s="179"/>
    </row>
    <row r="11862" spans="1:1" s="180" customFormat="1" ht="12" hidden="1" customHeight="1">
      <c r="A11862" s="179"/>
    </row>
    <row r="11863" spans="1:1" s="180" customFormat="1" ht="12" hidden="1" customHeight="1">
      <c r="A11863" s="179"/>
    </row>
    <row r="11864" spans="1:1" s="180" customFormat="1" ht="12" hidden="1" customHeight="1">
      <c r="A11864" s="179"/>
    </row>
    <row r="11865" spans="1:1" s="180" customFormat="1" ht="12" hidden="1" customHeight="1">
      <c r="A11865" s="179"/>
    </row>
    <row r="11866" spans="1:1" s="180" customFormat="1" ht="12" hidden="1" customHeight="1">
      <c r="A11866" s="179"/>
    </row>
    <row r="11867" spans="1:1" s="180" customFormat="1" ht="12" hidden="1" customHeight="1">
      <c r="A11867" s="179"/>
    </row>
    <row r="11868" spans="1:1" s="180" customFormat="1" ht="12" hidden="1" customHeight="1">
      <c r="A11868" s="179"/>
    </row>
    <row r="11869" spans="1:1" s="180" customFormat="1" ht="12" hidden="1" customHeight="1">
      <c r="A11869" s="179"/>
    </row>
    <row r="11870" spans="1:1" s="180" customFormat="1" ht="12" hidden="1" customHeight="1">
      <c r="A11870" s="179"/>
    </row>
    <row r="11871" spans="1:1" s="180" customFormat="1" ht="12" hidden="1" customHeight="1">
      <c r="A11871" s="179"/>
    </row>
    <row r="11872" spans="1:1" s="180" customFormat="1" ht="12" hidden="1" customHeight="1">
      <c r="A11872" s="179"/>
    </row>
    <row r="11873" spans="1:1" s="180" customFormat="1" ht="12" hidden="1" customHeight="1">
      <c r="A11873" s="179"/>
    </row>
    <row r="11874" spans="1:1" s="180" customFormat="1" ht="12" hidden="1" customHeight="1">
      <c r="A11874" s="179"/>
    </row>
    <row r="11875" spans="1:1" s="180" customFormat="1" ht="12" hidden="1" customHeight="1">
      <c r="A11875" s="179"/>
    </row>
    <row r="11876" spans="1:1" s="180" customFormat="1" ht="12" hidden="1" customHeight="1">
      <c r="A11876" s="179"/>
    </row>
    <row r="11877" spans="1:1" s="180" customFormat="1" ht="12" hidden="1" customHeight="1">
      <c r="A11877" s="179"/>
    </row>
    <row r="11878" spans="1:1" s="180" customFormat="1" ht="12" hidden="1" customHeight="1">
      <c r="A11878" s="179"/>
    </row>
    <row r="11879" spans="1:1" s="180" customFormat="1" ht="12" hidden="1" customHeight="1">
      <c r="A11879" s="179"/>
    </row>
    <row r="11880" spans="1:1" s="180" customFormat="1" ht="12" hidden="1" customHeight="1">
      <c r="A11880" s="179"/>
    </row>
    <row r="11881" spans="1:1" s="180" customFormat="1" ht="12" hidden="1" customHeight="1">
      <c r="A11881" s="179"/>
    </row>
    <row r="11882" spans="1:1" s="180" customFormat="1" ht="12" hidden="1" customHeight="1">
      <c r="A11882" s="179"/>
    </row>
    <row r="11883" spans="1:1" s="180" customFormat="1" ht="12" hidden="1" customHeight="1">
      <c r="A11883" s="179"/>
    </row>
    <row r="11884" spans="1:1" s="180" customFormat="1" ht="12" hidden="1" customHeight="1">
      <c r="A11884" s="179"/>
    </row>
    <row r="11885" spans="1:1" s="180" customFormat="1" ht="12" hidden="1" customHeight="1">
      <c r="A11885" s="179"/>
    </row>
    <row r="11886" spans="1:1" s="180" customFormat="1" ht="12" hidden="1" customHeight="1">
      <c r="A11886" s="179"/>
    </row>
    <row r="11887" spans="1:1" s="180" customFormat="1" ht="12" hidden="1" customHeight="1">
      <c r="A11887" s="179"/>
    </row>
    <row r="11888" spans="1:1" s="180" customFormat="1" ht="12" hidden="1" customHeight="1">
      <c r="A11888" s="179"/>
    </row>
    <row r="11889" spans="1:1" s="180" customFormat="1" ht="12" hidden="1" customHeight="1">
      <c r="A11889" s="179"/>
    </row>
    <row r="11890" spans="1:1" s="180" customFormat="1" ht="12" hidden="1" customHeight="1">
      <c r="A11890" s="179"/>
    </row>
    <row r="11891" spans="1:1" s="180" customFormat="1" ht="12" hidden="1" customHeight="1">
      <c r="A11891" s="179"/>
    </row>
    <row r="11892" spans="1:1" s="180" customFormat="1" ht="12" hidden="1" customHeight="1">
      <c r="A11892" s="179"/>
    </row>
    <row r="11893" spans="1:1" s="180" customFormat="1" ht="12" hidden="1" customHeight="1">
      <c r="A11893" s="179"/>
    </row>
    <row r="11894" spans="1:1" s="180" customFormat="1" ht="12" hidden="1" customHeight="1">
      <c r="A11894" s="179"/>
    </row>
    <row r="11895" spans="1:1" s="180" customFormat="1" ht="12" hidden="1" customHeight="1">
      <c r="A11895" s="179"/>
    </row>
    <row r="11896" spans="1:1" s="180" customFormat="1" ht="12" hidden="1" customHeight="1">
      <c r="A11896" s="179"/>
    </row>
    <row r="11897" spans="1:1" s="180" customFormat="1" ht="12" hidden="1" customHeight="1">
      <c r="A11897" s="179"/>
    </row>
    <row r="11898" spans="1:1" s="180" customFormat="1" ht="12" hidden="1" customHeight="1">
      <c r="A11898" s="179"/>
    </row>
    <row r="11899" spans="1:1" s="180" customFormat="1" ht="12" hidden="1" customHeight="1">
      <c r="A11899" s="179"/>
    </row>
    <row r="11900" spans="1:1" s="180" customFormat="1" ht="12" hidden="1" customHeight="1">
      <c r="A11900" s="179"/>
    </row>
    <row r="11901" spans="1:1" s="180" customFormat="1" ht="12" hidden="1" customHeight="1">
      <c r="A11901" s="179"/>
    </row>
    <row r="11902" spans="1:1" s="180" customFormat="1" ht="12" hidden="1" customHeight="1">
      <c r="A11902" s="179"/>
    </row>
    <row r="11903" spans="1:1" s="180" customFormat="1" ht="12" hidden="1" customHeight="1">
      <c r="A11903" s="179"/>
    </row>
    <row r="11904" spans="1:1" s="180" customFormat="1" ht="12" hidden="1" customHeight="1">
      <c r="A11904" s="179"/>
    </row>
    <row r="11905" spans="1:1" s="180" customFormat="1" ht="12" hidden="1" customHeight="1">
      <c r="A11905" s="179"/>
    </row>
    <row r="11906" spans="1:1" s="180" customFormat="1" ht="12" hidden="1" customHeight="1">
      <c r="A11906" s="179"/>
    </row>
    <row r="11907" spans="1:1" s="180" customFormat="1" ht="12" hidden="1" customHeight="1">
      <c r="A11907" s="179"/>
    </row>
    <row r="11908" spans="1:1" s="180" customFormat="1" ht="12" hidden="1" customHeight="1">
      <c r="A11908" s="179"/>
    </row>
    <row r="11909" spans="1:1" s="180" customFormat="1" ht="12" hidden="1" customHeight="1">
      <c r="A11909" s="179"/>
    </row>
    <row r="11910" spans="1:1" s="180" customFormat="1" ht="12" hidden="1" customHeight="1">
      <c r="A11910" s="179"/>
    </row>
    <row r="11911" spans="1:1" s="180" customFormat="1" ht="12" hidden="1" customHeight="1">
      <c r="A11911" s="179"/>
    </row>
    <row r="11912" spans="1:1" s="180" customFormat="1" ht="12" hidden="1" customHeight="1">
      <c r="A11912" s="179"/>
    </row>
    <row r="11913" spans="1:1" s="180" customFormat="1" ht="12" hidden="1" customHeight="1">
      <c r="A11913" s="179"/>
    </row>
    <row r="11914" spans="1:1" s="180" customFormat="1" ht="12" hidden="1" customHeight="1">
      <c r="A11914" s="179"/>
    </row>
    <row r="11915" spans="1:1" s="180" customFormat="1" ht="12" hidden="1" customHeight="1">
      <c r="A11915" s="179"/>
    </row>
    <row r="11916" spans="1:1" s="180" customFormat="1" ht="12" hidden="1" customHeight="1">
      <c r="A11916" s="179"/>
    </row>
    <row r="11917" spans="1:1" s="180" customFormat="1" ht="12" hidden="1" customHeight="1">
      <c r="A11917" s="179"/>
    </row>
    <row r="11918" spans="1:1" s="180" customFormat="1" ht="12" hidden="1" customHeight="1">
      <c r="A11918" s="179"/>
    </row>
    <row r="11919" spans="1:1" s="180" customFormat="1" ht="12" hidden="1" customHeight="1">
      <c r="A11919" s="179"/>
    </row>
    <row r="11920" spans="1:1" s="180" customFormat="1" ht="12" hidden="1" customHeight="1">
      <c r="A11920" s="179"/>
    </row>
    <row r="11921" spans="1:1" s="180" customFormat="1" ht="12" hidden="1" customHeight="1">
      <c r="A11921" s="179"/>
    </row>
    <row r="11922" spans="1:1" s="180" customFormat="1" ht="12" hidden="1" customHeight="1">
      <c r="A11922" s="179"/>
    </row>
    <row r="11923" spans="1:1" s="180" customFormat="1" ht="12" hidden="1" customHeight="1">
      <c r="A11923" s="179"/>
    </row>
    <row r="11924" spans="1:1" s="180" customFormat="1" ht="12" hidden="1" customHeight="1">
      <c r="A11924" s="179"/>
    </row>
    <row r="11925" spans="1:1" s="180" customFormat="1" ht="12" hidden="1" customHeight="1">
      <c r="A11925" s="179"/>
    </row>
    <row r="11926" spans="1:1" s="180" customFormat="1" ht="12" hidden="1" customHeight="1">
      <c r="A11926" s="179"/>
    </row>
    <row r="11927" spans="1:1" s="180" customFormat="1" ht="12" hidden="1" customHeight="1">
      <c r="A11927" s="179"/>
    </row>
    <row r="11928" spans="1:1" s="180" customFormat="1" ht="12" hidden="1" customHeight="1">
      <c r="A11928" s="179"/>
    </row>
    <row r="11929" spans="1:1" s="180" customFormat="1" ht="12" hidden="1" customHeight="1">
      <c r="A11929" s="179"/>
    </row>
    <row r="11930" spans="1:1" s="180" customFormat="1" ht="12" hidden="1" customHeight="1">
      <c r="A11930" s="179"/>
    </row>
    <row r="11931" spans="1:1" s="180" customFormat="1" ht="12" hidden="1" customHeight="1">
      <c r="A11931" s="179"/>
    </row>
    <row r="11932" spans="1:1" s="180" customFormat="1" ht="12" hidden="1" customHeight="1">
      <c r="A11932" s="179"/>
    </row>
    <row r="11933" spans="1:1" s="180" customFormat="1" ht="12" hidden="1" customHeight="1">
      <c r="A11933" s="179"/>
    </row>
    <row r="11934" spans="1:1" s="180" customFormat="1" ht="12" hidden="1" customHeight="1">
      <c r="A11934" s="179"/>
    </row>
    <row r="11935" spans="1:1" s="180" customFormat="1" ht="12" hidden="1" customHeight="1">
      <c r="A11935" s="179"/>
    </row>
    <row r="11936" spans="1:1" s="180" customFormat="1" ht="12" hidden="1" customHeight="1">
      <c r="A11936" s="179"/>
    </row>
    <row r="11937" spans="1:1" s="180" customFormat="1" ht="12" hidden="1" customHeight="1">
      <c r="A11937" s="179"/>
    </row>
    <row r="11938" spans="1:1" s="180" customFormat="1" ht="12" hidden="1" customHeight="1">
      <c r="A11938" s="179"/>
    </row>
    <row r="11939" spans="1:1" s="180" customFormat="1" ht="12" hidden="1" customHeight="1">
      <c r="A11939" s="179"/>
    </row>
    <row r="11940" spans="1:1" s="180" customFormat="1" ht="12" hidden="1" customHeight="1">
      <c r="A11940" s="179"/>
    </row>
    <row r="11941" spans="1:1" s="180" customFormat="1" ht="12" hidden="1" customHeight="1">
      <c r="A11941" s="179"/>
    </row>
    <row r="11942" spans="1:1" s="180" customFormat="1" ht="12" hidden="1" customHeight="1">
      <c r="A11942" s="179"/>
    </row>
    <row r="11943" spans="1:1" s="180" customFormat="1" ht="12" hidden="1" customHeight="1">
      <c r="A11943" s="179"/>
    </row>
    <row r="11944" spans="1:1" s="180" customFormat="1" ht="12" hidden="1" customHeight="1">
      <c r="A11944" s="179"/>
    </row>
    <row r="11945" spans="1:1" s="180" customFormat="1" ht="12" hidden="1" customHeight="1">
      <c r="A11945" s="179"/>
    </row>
    <row r="11946" spans="1:1" s="180" customFormat="1" ht="12" hidden="1" customHeight="1">
      <c r="A11946" s="179"/>
    </row>
    <row r="11947" spans="1:1" s="180" customFormat="1" ht="12" hidden="1" customHeight="1">
      <c r="A11947" s="179"/>
    </row>
    <row r="11948" spans="1:1" s="180" customFormat="1" ht="12" hidden="1" customHeight="1">
      <c r="A11948" s="179"/>
    </row>
    <row r="11949" spans="1:1" s="180" customFormat="1" ht="12" hidden="1" customHeight="1">
      <c r="A11949" s="179"/>
    </row>
    <row r="11950" spans="1:1" s="180" customFormat="1" ht="12" hidden="1" customHeight="1">
      <c r="A11950" s="179"/>
    </row>
    <row r="11951" spans="1:1" s="180" customFormat="1" ht="12" hidden="1" customHeight="1">
      <c r="A11951" s="179"/>
    </row>
    <row r="11952" spans="1:1" s="180" customFormat="1" ht="12" hidden="1" customHeight="1">
      <c r="A11952" s="179"/>
    </row>
    <row r="11953" spans="1:1" s="180" customFormat="1" ht="12" hidden="1" customHeight="1">
      <c r="A11953" s="179"/>
    </row>
    <row r="11954" spans="1:1" s="180" customFormat="1" ht="12" hidden="1" customHeight="1">
      <c r="A11954" s="179"/>
    </row>
    <row r="11955" spans="1:1" s="180" customFormat="1" ht="12" hidden="1" customHeight="1">
      <c r="A11955" s="179"/>
    </row>
    <row r="11956" spans="1:1" s="180" customFormat="1" ht="12" hidden="1" customHeight="1">
      <c r="A11956" s="179"/>
    </row>
    <row r="11957" spans="1:1" s="180" customFormat="1" ht="12" hidden="1" customHeight="1">
      <c r="A11957" s="179"/>
    </row>
    <row r="11958" spans="1:1" s="180" customFormat="1" ht="12" hidden="1" customHeight="1">
      <c r="A11958" s="179"/>
    </row>
    <row r="11959" spans="1:1" s="180" customFormat="1" ht="12" hidden="1" customHeight="1">
      <c r="A11959" s="179"/>
    </row>
    <row r="11960" spans="1:1" s="180" customFormat="1" ht="12" hidden="1" customHeight="1">
      <c r="A11960" s="179"/>
    </row>
    <row r="11961" spans="1:1" s="180" customFormat="1" ht="12" hidden="1" customHeight="1">
      <c r="A11961" s="179"/>
    </row>
    <row r="11962" spans="1:1" s="180" customFormat="1" ht="12" hidden="1" customHeight="1">
      <c r="A11962" s="179"/>
    </row>
    <row r="11963" spans="1:1" s="180" customFormat="1" ht="12" hidden="1" customHeight="1">
      <c r="A11963" s="179"/>
    </row>
    <row r="11964" spans="1:1" s="180" customFormat="1" ht="12" hidden="1" customHeight="1">
      <c r="A11964" s="179"/>
    </row>
    <row r="11965" spans="1:1" s="180" customFormat="1" ht="12" hidden="1" customHeight="1">
      <c r="A11965" s="179"/>
    </row>
    <row r="11966" spans="1:1" s="180" customFormat="1" ht="12" hidden="1" customHeight="1">
      <c r="A11966" s="179"/>
    </row>
    <row r="11967" spans="1:1" s="180" customFormat="1" ht="12" hidden="1" customHeight="1">
      <c r="A11967" s="179"/>
    </row>
    <row r="11968" spans="1:1" s="180" customFormat="1" ht="12" hidden="1" customHeight="1">
      <c r="A11968" s="179"/>
    </row>
    <row r="11969" spans="1:1" s="180" customFormat="1" ht="12" hidden="1" customHeight="1">
      <c r="A11969" s="179"/>
    </row>
    <row r="11970" spans="1:1" s="180" customFormat="1" ht="12" hidden="1" customHeight="1">
      <c r="A11970" s="179"/>
    </row>
    <row r="11971" spans="1:1" s="180" customFormat="1" ht="12" hidden="1" customHeight="1">
      <c r="A11971" s="179"/>
    </row>
    <row r="11972" spans="1:1" s="180" customFormat="1" ht="12" hidden="1" customHeight="1">
      <c r="A11972" s="179"/>
    </row>
    <row r="11973" spans="1:1" s="180" customFormat="1" ht="12" hidden="1" customHeight="1">
      <c r="A11973" s="179"/>
    </row>
    <row r="11974" spans="1:1" s="180" customFormat="1" ht="12" hidden="1" customHeight="1">
      <c r="A11974" s="179"/>
    </row>
    <row r="11975" spans="1:1" s="180" customFormat="1" ht="12" hidden="1" customHeight="1">
      <c r="A11975" s="179"/>
    </row>
    <row r="11976" spans="1:1" s="180" customFormat="1" ht="12" hidden="1" customHeight="1">
      <c r="A11976" s="179"/>
    </row>
    <row r="11977" spans="1:1" s="180" customFormat="1" ht="12" hidden="1" customHeight="1">
      <c r="A11977" s="179"/>
    </row>
    <row r="11978" spans="1:1" s="180" customFormat="1" ht="12" hidden="1" customHeight="1">
      <c r="A11978" s="179"/>
    </row>
    <row r="11979" spans="1:1" s="180" customFormat="1" ht="12" hidden="1" customHeight="1">
      <c r="A11979" s="179"/>
    </row>
    <row r="11980" spans="1:1" s="180" customFormat="1" ht="12" hidden="1" customHeight="1">
      <c r="A11980" s="179"/>
    </row>
    <row r="11981" spans="1:1" s="180" customFormat="1" ht="12" hidden="1" customHeight="1">
      <c r="A11981" s="179"/>
    </row>
    <row r="11982" spans="1:1" s="180" customFormat="1" ht="12" hidden="1" customHeight="1">
      <c r="A11982" s="179"/>
    </row>
    <row r="11983" spans="1:1" s="180" customFormat="1" ht="12" hidden="1" customHeight="1">
      <c r="A11983" s="179"/>
    </row>
    <row r="11984" spans="1:1" s="180" customFormat="1" ht="12" hidden="1" customHeight="1">
      <c r="A11984" s="179"/>
    </row>
    <row r="11985" spans="1:1" s="180" customFormat="1" ht="12" hidden="1" customHeight="1">
      <c r="A11985" s="179"/>
    </row>
    <row r="11986" spans="1:1" s="180" customFormat="1" ht="12" hidden="1" customHeight="1">
      <c r="A11986" s="179"/>
    </row>
    <row r="11987" spans="1:1" s="180" customFormat="1" ht="12" hidden="1" customHeight="1">
      <c r="A11987" s="179"/>
    </row>
    <row r="11988" spans="1:1" s="180" customFormat="1" ht="12" hidden="1" customHeight="1">
      <c r="A11988" s="179"/>
    </row>
    <row r="11989" spans="1:1" s="180" customFormat="1" ht="12" hidden="1" customHeight="1">
      <c r="A11989" s="179"/>
    </row>
    <row r="11990" spans="1:1" s="180" customFormat="1" ht="12" hidden="1" customHeight="1">
      <c r="A11990" s="179"/>
    </row>
    <row r="11991" spans="1:1" s="180" customFormat="1" ht="12" hidden="1" customHeight="1">
      <c r="A11991" s="179"/>
    </row>
    <row r="11992" spans="1:1" s="180" customFormat="1" ht="12" hidden="1" customHeight="1">
      <c r="A11992" s="179"/>
    </row>
    <row r="11993" spans="1:1" s="180" customFormat="1" ht="12" hidden="1" customHeight="1">
      <c r="A11993" s="179"/>
    </row>
    <row r="11994" spans="1:1" s="180" customFormat="1" ht="12" hidden="1" customHeight="1">
      <c r="A11994" s="179"/>
    </row>
    <row r="11995" spans="1:1" s="180" customFormat="1" ht="12" hidden="1" customHeight="1">
      <c r="A11995" s="179"/>
    </row>
    <row r="11996" spans="1:1" s="180" customFormat="1" ht="12" hidden="1" customHeight="1">
      <c r="A11996" s="179"/>
    </row>
    <row r="11997" spans="1:1" s="180" customFormat="1" ht="12" hidden="1" customHeight="1">
      <c r="A11997" s="179"/>
    </row>
    <row r="11998" spans="1:1" s="180" customFormat="1" ht="12" hidden="1" customHeight="1">
      <c r="A11998" s="179"/>
    </row>
    <row r="11999" spans="1:1" s="180" customFormat="1" ht="12" hidden="1" customHeight="1">
      <c r="A11999" s="179"/>
    </row>
    <row r="12000" spans="1:1" s="180" customFormat="1" ht="12" hidden="1" customHeight="1">
      <c r="A12000" s="179"/>
    </row>
    <row r="12001" spans="1:1" s="180" customFormat="1" ht="12" hidden="1" customHeight="1">
      <c r="A12001" s="179"/>
    </row>
    <row r="12002" spans="1:1" s="180" customFormat="1" ht="12" hidden="1" customHeight="1">
      <c r="A12002" s="179"/>
    </row>
    <row r="12003" spans="1:1" s="180" customFormat="1" ht="12" hidden="1" customHeight="1">
      <c r="A12003" s="179"/>
    </row>
    <row r="12004" spans="1:1" s="180" customFormat="1" ht="12" hidden="1" customHeight="1">
      <c r="A12004" s="179"/>
    </row>
    <row r="12005" spans="1:1" s="180" customFormat="1" ht="12" hidden="1" customHeight="1">
      <c r="A12005" s="179"/>
    </row>
    <row r="12006" spans="1:1" s="180" customFormat="1" ht="12" hidden="1" customHeight="1">
      <c r="A12006" s="179"/>
    </row>
    <row r="12007" spans="1:1" s="180" customFormat="1" ht="12" hidden="1" customHeight="1">
      <c r="A12007" s="179"/>
    </row>
    <row r="12008" spans="1:1" s="180" customFormat="1" ht="12" hidden="1" customHeight="1">
      <c r="A12008" s="179"/>
    </row>
    <row r="12009" spans="1:1" s="180" customFormat="1" ht="12" hidden="1" customHeight="1">
      <c r="A12009" s="179"/>
    </row>
    <row r="12010" spans="1:1" s="180" customFormat="1" ht="12" hidden="1" customHeight="1">
      <c r="A12010" s="179"/>
    </row>
    <row r="12011" spans="1:1" s="180" customFormat="1" ht="12" hidden="1" customHeight="1">
      <c r="A12011" s="179"/>
    </row>
    <row r="12012" spans="1:1" s="180" customFormat="1" ht="12" hidden="1" customHeight="1">
      <c r="A12012" s="179"/>
    </row>
    <row r="12013" spans="1:1" s="180" customFormat="1" ht="12" hidden="1" customHeight="1">
      <c r="A12013" s="179"/>
    </row>
    <row r="12014" spans="1:1" s="180" customFormat="1" ht="12" hidden="1" customHeight="1">
      <c r="A12014" s="179"/>
    </row>
    <row r="12015" spans="1:1" s="180" customFormat="1" ht="12" hidden="1" customHeight="1">
      <c r="A12015" s="179"/>
    </row>
    <row r="12016" spans="1:1" s="180" customFormat="1" ht="12" hidden="1" customHeight="1">
      <c r="A12016" s="179"/>
    </row>
    <row r="12017" spans="1:1" s="180" customFormat="1" ht="12" hidden="1" customHeight="1">
      <c r="A12017" s="179"/>
    </row>
    <row r="12018" spans="1:1" s="180" customFormat="1" ht="12" hidden="1" customHeight="1">
      <c r="A12018" s="179"/>
    </row>
    <row r="12019" spans="1:1" s="180" customFormat="1" ht="12" hidden="1" customHeight="1">
      <c r="A12019" s="179"/>
    </row>
    <row r="12020" spans="1:1" s="180" customFormat="1" ht="12" hidden="1" customHeight="1">
      <c r="A12020" s="179"/>
    </row>
    <row r="12021" spans="1:1" s="180" customFormat="1" ht="12" hidden="1" customHeight="1">
      <c r="A12021" s="179"/>
    </row>
    <row r="12022" spans="1:1" s="180" customFormat="1" ht="12" hidden="1" customHeight="1">
      <c r="A12022" s="179"/>
    </row>
    <row r="12023" spans="1:1" s="180" customFormat="1" ht="12" hidden="1" customHeight="1">
      <c r="A12023" s="179"/>
    </row>
    <row r="12024" spans="1:1" s="180" customFormat="1" ht="12" hidden="1" customHeight="1">
      <c r="A12024" s="179"/>
    </row>
    <row r="12025" spans="1:1" s="180" customFormat="1" ht="12" hidden="1" customHeight="1">
      <c r="A12025" s="179"/>
    </row>
    <row r="12026" spans="1:1" s="180" customFormat="1" ht="12" hidden="1" customHeight="1">
      <c r="A12026" s="179"/>
    </row>
    <row r="12027" spans="1:1" s="180" customFormat="1" ht="12" hidden="1" customHeight="1">
      <c r="A12027" s="179"/>
    </row>
    <row r="12028" spans="1:1" s="180" customFormat="1" ht="12" hidden="1" customHeight="1">
      <c r="A12028" s="179"/>
    </row>
    <row r="12029" spans="1:1" s="180" customFormat="1" ht="12" hidden="1" customHeight="1">
      <c r="A12029" s="179"/>
    </row>
    <row r="12030" spans="1:1" s="180" customFormat="1" ht="12" hidden="1" customHeight="1">
      <c r="A12030" s="179"/>
    </row>
    <row r="12031" spans="1:1" s="180" customFormat="1" ht="12" hidden="1" customHeight="1">
      <c r="A12031" s="179"/>
    </row>
    <row r="12032" spans="1:1" s="180" customFormat="1" ht="12" hidden="1" customHeight="1">
      <c r="A12032" s="179"/>
    </row>
    <row r="12033" spans="1:1" s="180" customFormat="1" ht="12" hidden="1" customHeight="1">
      <c r="A12033" s="179"/>
    </row>
    <row r="12034" spans="1:1" s="180" customFormat="1" ht="12" hidden="1" customHeight="1">
      <c r="A12034" s="179"/>
    </row>
    <row r="12035" spans="1:1" s="180" customFormat="1" ht="12" hidden="1" customHeight="1">
      <c r="A12035" s="179"/>
    </row>
    <row r="12036" spans="1:1" s="180" customFormat="1" ht="12" hidden="1" customHeight="1">
      <c r="A12036" s="179"/>
    </row>
    <row r="12037" spans="1:1" s="180" customFormat="1" ht="12" hidden="1" customHeight="1">
      <c r="A12037" s="179"/>
    </row>
    <row r="12038" spans="1:1" s="180" customFormat="1" ht="12" hidden="1" customHeight="1">
      <c r="A12038" s="179"/>
    </row>
    <row r="12039" spans="1:1" s="180" customFormat="1" ht="12" hidden="1" customHeight="1">
      <c r="A12039" s="179"/>
    </row>
    <row r="12040" spans="1:1" s="180" customFormat="1" ht="12" hidden="1" customHeight="1">
      <c r="A12040" s="179"/>
    </row>
    <row r="12041" spans="1:1" s="180" customFormat="1" ht="12" hidden="1" customHeight="1">
      <c r="A12041" s="179"/>
    </row>
    <row r="12042" spans="1:1" s="180" customFormat="1" ht="12" hidden="1" customHeight="1">
      <c r="A12042" s="179"/>
    </row>
    <row r="12043" spans="1:1" s="180" customFormat="1" ht="12" hidden="1" customHeight="1">
      <c r="A12043" s="179"/>
    </row>
    <row r="12044" spans="1:1" s="180" customFormat="1" ht="12" hidden="1" customHeight="1">
      <c r="A12044" s="179"/>
    </row>
    <row r="12045" spans="1:1" s="180" customFormat="1" ht="12" hidden="1" customHeight="1">
      <c r="A12045" s="179"/>
    </row>
    <row r="12046" spans="1:1" s="180" customFormat="1" ht="12" hidden="1" customHeight="1">
      <c r="A12046" s="179"/>
    </row>
    <row r="12047" spans="1:1" s="180" customFormat="1" ht="12" hidden="1" customHeight="1">
      <c r="A12047" s="179"/>
    </row>
    <row r="12048" spans="1:1" s="180" customFormat="1" ht="12" hidden="1" customHeight="1">
      <c r="A12048" s="179"/>
    </row>
    <row r="12049" spans="1:1" s="180" customFormat="1" ht="12" hidden="1" customHeight="1">
      <c r="A12049" s="179"/>
    </row>
    <row r="12050" spans="1:1" s="180" customFormat="1" ht="12" hidden="1" customHeight="1">
      <c r="A12050" s="179"/>
    </row>
    <row r="12051" spans="1:1" s="180" customFormat="1" ht="12" hidden="1" customHeight="1">
      <c r="A12051" s="179"/>
    </row>
    <row r="12052" spans="1:1" s="180" customFormat="1" ht="12" hidden="1" customHeight="1">
      <c r="A12052" s="179"/>
    </row>
    <row r="12053" spans="1:1" s="180" customFormat="1" ht="12" hidden="1" customHeight="1">
      <c r="A12053" s="179"/>
    </row>
    <row r="12054" spans="1:1" s="180" customFormat="1" ht="12" hidden="1" customHeight="1">
      <c r="A12054" s="179"/>
    </row>
    <row r="12055" spans="1:1" s="180" customFormat="1" ht="12" hidden="1" customHeight="1">
      <c r="A12055" s="179"/>
    </row>
    <row r="12056" spans="1:1" s="180" customFormat="1" ht="12" hidden="1" customHeight="1">
      <c r="A12056" s="179"/>
    </row>
    <row r="12057" spans="1:1" s="180" customFormat="1" ht="12" hidden="1" customHeight="1">
      <c r="A12057" s="179"/>
    </row>
    <row r="12058" spans="1:1" s="180" customFormat="1" ht="12" hidden="1" customHeight="1">
      <c r="A12058" s="179"/>
    </row>
    <row r="12059" spans="1:1" s="180" customFormat="1" ht="12" hidden="1" customHeight="1">
      <c r="A12059" s="179"/>
    </row>
    <row r="12060" spans="1:1" s="180" customFormat="1" ht="12" hidden="1" customHeight="1">
      <c r="A12060" s="179"/>
    </row>
    <row r="12061" spans="1:1" s="180" customFormat="1" ht="12" hidden="1" customHeight="1">
      <c r="A12061" s="179"/>
    </row>
    <row r="12062" spans="1:1" s="180" customFormat="1" ht="12" hidden="1" customHeight="1">
      <c r="A12062" s="179"/>
    </row>
    <row r="12063" spans="1:1" s="180" customFormat="1" ht="12" hidden="1" customHeight="1">
      <c r="A12063" s="179"/>
    </row>
    <row r="12064" spans="1:1" s="180" customFormat="1" ht="12" hidden="1" customHeight="1">
      <c r="A12064" s="179"/>
    </row>
    <row r="12065" spans="1:1" s="180" customFormat="1" ht="12" hidden="1" customHeight="1">
      <c r="A12065" s="179"/>
    </row>
    <row r="12066" spans="1:1" s="180" customFormat="1" ht="12" hidden="1" customHeight="1">
      <c r="A12066" s="179"/>
    </row>
    <row r="12067" spans="1:1" s="180" customFormat="1" ht="12" hidden="1" customHeight="1">
      <c r="A12067" s="179"/>
    </row>
    <row r="12068" spans="1:1" s="180" customFormat="1" ht="12" hidden="1" customHeight="1">
      <c r="A12068" s="179"/>
    </row>
    <row r="12069" spans="1:1" s="180" customFormat="1" ht="12" hidden="1" customHeight="1">
      <c r="A12069" s="179"/>
    </row>
    <row r="12070" spans="1:1" s="180" customFormat="1" ht="12" hidden="1" customHeight="1">
      <c r="A12070" s="179"/>
    </row>
    <row r="12071" spans="1:1" s="180" customFormat="1" ht="12" hidden="1" customHeight="1">
      <c r="A12071" s="179"/>
    </row>
    <row r="12072" spans="1:1" s="180" customFormat="1" ht="12" hidden="1" customHeight="1">
      <c r="A12072" s="179"/>
    </row>
    <row r="12073" spans="1:1" s="180" customFormat="1" ht="12" hidden="1" customHeight="1">
      <c r="A12073" s="179"/>
    </row>
    <row r="12074" spans="1:1" s="180" customFormat="1" ht="12" hidden="1" customHeight="1">
      <c r="A12074" s="179"/>
    </row>
    <row r="12075" spans="1:1" s="180" customFormat="1" ht="12" hidden="1" customHeight="1">
      <c r="A12075" s="179"/>
    </row>
    <row r="12076" spans="1:1" s="180" customFormat="1" ht="12" hidden="1" customHeight="1">
      <c r="A12076" s="179"/>
    </row>
    <row r="12077" spans="1:1" s="180" customFormat="1" ht="12" hidden="1" customHeight="1">
      <c r="A12077" s="179"/>
    </row>
    <row r="12078" spans="1:1" s="180" customFormat="1" ht="12" hidden="1" customHeight="1">
      <c r="A12078" s="179"/>
    </row>
    <row r="12079" spans="1:1" s="180" customFormat="1" ht="12" hidden="1" customHeight="1">
      <c r="A12079" s="179"/>
    </row>
    <row r="12080" spans="1:1" s="180" customFormat="1" ht="12" hidden="1" customHeight="1">
      <c r="A12080" s="179"/>
    </row>
    <row r="12081" spans="1:1" s="180" customFormat="1" ht="12" hidden="1" customHeight="1">
      <c r="A12081" s="179"/>
    </row>
    <row r="12082" spans="1:1" s="180" customFormat="1" ht="12" hidden="1" customHeight="1">
      <c r="A12082" s="179"/>
    </row>
    <row r="12083" spans="1:1" s="180" customFormat="1" ht="12" hidden="1" customHeight="1">
      <c r="A12083" s="179"/>
    </row>
    <row r="12084" spans="1:1" s="180" customFormat="1" ht="12" hidden="1" customHeight="1">
      <c r="A12084" s="179"/>
    </row>
    <row r="12085" spans="1:1" s="180" customFormat="1" ht="12" hidden="1" customHeight="1">
      <c r="A12085" s="179"/>
    </row>
    <row r="12086" spans="1:1" s="180" customFormat="1" ht="12" hidden="1" customHeight="1">
      <c r="A12086" s="179"/>
    </row>
    <row r="12087" spans="1:1" s="180" customFormat="1" ht="12" hidden="1" customHeight="1">
      <c r="A12087" s="179"/>
    </row>
    <row r="12088" spans="1:1" s="180" customFormat="1" ht="12" hidden="1" customHeight="1">
      <c r="A12088" s="179"/>
    </row>
    <row r="12089" spans="1:1" s="180" customFormat="1" ht="12" hidden="1" customHeight="1">
      <c r="A12089" s="179"/>
    </row>
    <row r="12090" spans="1:1" s="180" customFormat="1" ht="12" hidden="1" customHeight="1">
      <c r="A12090" s="179"/>
    </row>
    <row r="12091" spans="1:1" s="180" customFormat="1" ht="12" hidden="1" customHeight="1">
      <c r="A12091" s="179"/>
    </row>
    <row r="12092" spans="1:1" s="180" customFormat="1" ht="12" hidden="1" customHeight="1">
      <c r="A12092" s="179"/>
    </row>
    <row r="12093" spans="1:1" s="180" customFormat="1" ht="12" hidden="1" customHeight="1">
      <c r="A12093" s="179"/>
    </row>
    <row r="12094" spans="1:1" s="180" customFormat="1" ht="12" hidden="1" customHeight="1">
      <c r="A12094" s="179"/>
    </row>
    <row r="12095" spans="1:1" s="180" customFormat="1" ht="12" hidden="1" customHeight="1">
      <c r="A12095" s="179"/>
    </row>
    <row r="12096" spans="1:1" s="180" customFormat="1" ht="12" hidden="1" customHeight="1">
      <c r="A12096" s="179"/>
    </row>
    <row r="12097" spans="1:1" s="180" customFormat="1" ht="12" hidden="1" customHeight="1">
      <c r="A12097" s="179"/>
    </row>
    <row r="12098" spans="1:1" s="180" customFormat="1" ht="12" hidden="1" customHeight="1">
      <c r="A12098" s="179"/>
    </row>
    <row r="12099" spans="1:1" s="180" customFormat="1" ht="12" hidden="1" customHeight="1">
      <c r="A12099" s="179"/>
    </row>
    <row r="12100" spans="1:1" s="180" customFormat="1" ht="12" hidden="1" customHeight="1">
      <c r="A12100" s="179"/>
    </row>
    <row r="12101" spans="1:1" s="180" customFormat="1" ht="12" hidden="1" customHeight="1">
      <c r="A12101" s="179"/>
    </row>
    <row r="12102" spans="1:1" s="180" customFormat="1" ht="12" hidden="1" customHeight="1">
      <c r="A12102" s="179"/>
    </row>
    <row r="12103" spans="1:1" s="180" customFormat="1" ht="12" hidden="1" customHeight="1">
      <c r="A12103" s="179"/>
    </row>
    <row r="12104" spans="1:1" s="180" customFormat="1" ht="12" hidden="1" customHeight="1">
      <c r="A12104" s="179"/>
    </row>
    <row r="12105" spans="1:1" s="180" customFormat="1" ht="12" hidden="1" customHeight="1">
      <c r="A12105" s="179"/>
    </row>
    <row r="12106" spans="1:1" s="180" customFormat="1" ht="12" hidden="1" customHeight="1">
      <c r="A12106" s="179"/>
    </row>
    <row r="12107" spans="1:1" s="180" customFormat="1" ht="12" hidden="1" customHeight="1">
      <c r="A12107" s="179"/>
    </row>
    <row r="12108" spans="1:1" s="180" customFormat="1" ht="12" hidden="1" customHeight="1">
      <c r="A12108" s="179"/>
    </row>
    <row r="12109" spans="1:1" s="180" customFormat="1" ht="12" hidden="1" customHeight="1">
      <c r="A12109" s="179"/>
    </row>
    <row r="12110" spans="1:1" s="180" customFormat="1" ht="12" hidden="1" customHeight="1">
      <c r="A12110" s="179"/>
    </row>
    <row r="12111" spans="1:1" s="180" customFormat="1" ht="12" hidden="1" customHeight="1">
      <c r="A12111" s="179"/>
    </row>
    <row r="12112" spans="1:1" s="180" customFormat="1" ht="12" hidden="1" customHeight="1">
      <c r="A12112" s="179"/>
    </row>
    <row r="12113" spans="1:1" s="180" customFormat="1" ht="12" hidden="1" customHeight="1">
      <c r="A12113" s="179"/>
    </row>
    <row r="12114" spans="1:1" s="180" customFormat="1" ht="12" hidden="1" customHeight="1">
      <c r="A12114" s="179"/>
    </row>
    <row r="12115" spans="1:1" s="180" customFormat="1" ht="12" hidden="1" customHeight="1">
      <c r="A12115" s="179"/>
    </row>
    <row r="12116" spans="1:1" s="180" customFormat="1" ht="12" hidden="1" customHeight="1">
      <c r="A12116" s="179"/>
    </row>
    <row r="12117" spans="1:1" s="180" customFormat="1" ht="12" hidden="1" customHeight="1">
      <c r="A12117" s="179"/>
    </row>
    <row r="12118" spans="1:1" s="180" customFormat="1" ht="12" hidden="1" customHeight="1">
      <c r="A12118" s="179"/>
    </row>
    <row r="12119" spans="1:1" s="180" customFormat="1" ht="12" hidden="1" customHeight="1">
      <c r="A12119" s="179"/>
    </row>
    <row r="12120" spans="1:1" s="180" customFormat="1" ht="12" hidden="1" customHeight="1">
      <c r="A12120" s="179"/>
    </row>
    <row r="12121" spans="1:1" s="180" customFormat="1" ht="12" hidden="1" customHeight="1">
      <c r="A12121" s="179"/>
    </row>
    <row r="12122" spans="1:1" s="180" customFormat="1" ht="12" hidden="1" customHeight="1">
      <c r="A12122" s="179"/>
    </row>
    <row r="12123" spans="1:1" s="180" customFormat="1" ht="12" hidden="1" customHeight="1">
      <c r="A12123" s="179"/>
    </row>
    <row r="12124" spans="1:1" s="180" customFormat="1" ht="12" hidden="1" customHeight="1">
      <c r="A12124" s="179"/>
    </row>
    <row r="12125" spans="1:1" s="180" customFormat="1" ht="12" hidden="1" customHeight="1">
      <c r="A12125" s="179"/>
    </row>
    <row r="12126" spans="1:1" s="180" customFormat="1" ht="12" hidden="1" customHeight="1">
      <c r="A12126" s="179"/>
    </row>
    <row r="12127" spans="1:1" s="180" customFormat="1" ht="12" hidden="1" customHeight="1">
      <c r="A12127" s="179"/>
    </row>
    <row r="12128" spans="1:1" s="180" customFormat="1" ht="12" hidden="1" customHeight="1">
      <c r="A12128" s="179"/>
    </row>
    <row r="12129" spans="1:1" s="180" customFormat="1" ht="12" hidden="1" customHeight="1">
      <c r="A12129" s="179"/>
    </row>
    <row r="12130" spans="1:1" s="180" customFormat="1" ht="12" hidden="1" customHeight="1">
      <c r="A12130" s="179"/>
    </row>
    <row r="12131" spans="1:1" s="180" customFormat="1" ht="12" hidden="1" customHeight="1">
      <c r="A12131" s="179"/>
    </row>
    <row r="12132" spans="1:1" s="180" customFormat="1" ht="12" hidden="1" customHeight="1">
      <c r="A12132" s="179"/>
    </row>
    <row r="12133" spans="1:1" s="180" customFormat="1" ht="12" hidden="1" customHeight="1">
      <c r="A12133" s="179"/>
    </row>
    <row r="12134" spans="1:1" s="180" customFormat="1" ht="12" hidden="1" customHeight="1">
      <c r="A12134" s="179"/>
    </row>
    <row r="12135" spans="1:1" s="180" customFormat="1" ht="12" hidden="1" customHeight="1">
      <c r="A12135" s="179"/>
    </row>
    <row r="12136" spans="1:1" s="180" customFormat="1" ht="12" hidden="1" customHeight="1">
      <c r="A12136" s="179"/>
    </row>
    <row r="12137" spans="1:1" s="180" customFormat="1" ht="12" hidden="1" customHeight="1">
      <c r="A12137" s="179"/>
    </row>
    <row r="12138" spans="1:1" s="180" customFormat="1" ht="12" hidden="1" customHeight="1">
      <c r="A12138" s="179"/>
    </row>
    <row r="12139" spans="1:1" s="180" customFormat="1" ht="12" hidden="1" customHeight="1">
      <c r="A12139" s="179"/>
    </row>
    <row r="12140" spans="1:1" s="180" customFormat="1" ht="12" hidden="1" customHeight="1">
      <c r="A12140" s="179"/>
    </row>
    <row r="12141" spans="1:1" s="180" customFormat="1" ht="12" hidden="1" customHeight="1">
      <c r="A12141" s="179"/>
    </row>
    <row r="12142" spans="1:1" s="180" customFormat="1" ht="12" hidden="1" customHeight="1">
      <c r="A12142" s="179"/>
    </row>
    <row r="12143" spans="1:1" s="180" customFormat="1" ht="12" hidden="1" customHeight="1">
      <c r="A12143" s="179"/>
    </row>
    <row r="12144" spans="1:1" s="180" customFormat="1" ht="12" hidden="1" customHeight="1">
      <c r="A12144" s="179"/>
    </row>
    <row r="12145" spans="1:1" s="180" customFormat="1" ht="12" hidden="1" customHeight="1">
      <c r="A12145" s="179"/>
    </row>
    <row r="12146" spans="1:1" s="180" customFormat="1" ht="12" hidden="1" customHeight="1">
      <c r="A12146" s="179"/>
    </row>
    <row r="12147" spans="1:1" s="180" customFormat="1" ht="12" hidden="1" customHeight="1">
      <c r="A12147" s="179"/>
    </row>
    <row r="12148" spans="1:1" s="180" customFormat="1" ht="12" hidden="1" customHeight="1">
      <c r="A12148" s="179"/>
    </row>
    <row r="12149" spans="1:1" s="180" customFormat="1" ht="12" hidden="1" customHeight="1">
      <c r="A12149" s="179"/>
    </row>
    <row r="12150" spans="1:1" s="180" customFormat="1" ht="12" hidden="1" customHeight="1">
      <c r="A12150" s="179"/>
    </row>
    <row r="12151" spans="1:1" s="180" customFormat="1" ht="12" hidden="1" customHeight="1">
      <c r="A12151" s="179"/>
    </row>
    <row r="12152" spans="1:1" s="180" customFormat="1" ht="12" hidden="1" customHeight="1">
      <c r="A12152" s="179"/>
    </row>
    <row r="12153" spans="1:1" s="180" customFormat="1" ht="12" hidden="1" customHeight="1">
      <c r="A12153" s="179"/>
    </row>
    <row r="12154" spans="1:1" s="180" customFormat="1" ht="12" hidden="1" customHeight="1">
      <c r="A12154" s="179"/>
    </row>
    <row r="12155" spans="1:1" s="180" customFormat="1" ht="12" hidden="1" customHeight="1">
      <c r="A12155" s="179"/>
    </row>
    <row r="12156" spans="1:1" s="180" customFormat="1" ht="12" hidden="1" customHeight="1">
      <c r="A12156" s="179"/>
    </row>
    <row r="12157" spans="1:1" s="180" customFormat="1" ht="12" hidden="1" customHeight="1">
      <c r="A12157" s="179"/>
    </row>
    <row r="12158" spans="1:1" s="180" customFormat="1" ht="12" hidden="1" customHeight="1">
      <c r="A12158" s="179"/>
    </row>
    <row r="12159" spans="1:1" s="180" customFormat="1" ht="12" hidden="1" customHeight="1">
      <c r="A12159" s="179"/>
    </row>
    <row r="12160" spans="1:1" s="180" customFormat="1" ht="12" hidden="1" customHeight="1">
      <c r="A12160" s="179"/>
    </row>
    <row r="12161" spans="1:1" s="180" customFormat="1" ht="12" hidden="1" customHeight="1">
      <c r="A12161" s="179"/>
    </row>
    <row r="12162" spans="1:1" s="180" customFormat="1" ht="12" hidden="1" customHeight="1">
      <c r="A12162" s="179"/>
    </row>
    <row r="12163" spans="1:1" s="180" customFormat="1" ht="12" hidden="1" customHeight="1">
      <c r="A12163" s="179"/>
    </row>
    <row r="12164" spans="1:1" s="180" customFormat="1" ht="12" hidden="1" customHeight="1">
      <c r="A12164" s="179"/>
    </row>
    <row r="12165" spans="1:1" s="180" customFormat="1" ht="12" hidden="1" customHeight="1">
      <c r="A12165" s="179"/>
    </row>
    <row r="12166" spans="1:1" s="180" customFormat="1" ht="12" hidden="1" customHeight="1">
      <c r="A12166" s="179"/>
    </row>
    <row r="12167" spans="1:1" s="180" customFormat="1" ht="12" hidden="1" customHeight="1">
      <c r="A12167" s="179"/>
    </row>
    <row r="12168" spans="1:1" s="180" customFormat="1" ht="12" hidden="1" customHeight="1">
      <c r="A12168" s="179"/>
    </row>
    <row r="12169" spans="1:1" s="180" customFormat="1" ht="12" hidden="1" customHeight="1">
      <c r="A12169" s="179"/>
    </row>
    <row r="12170" spans="1:1" s="180" customFormat="1" ht="12" hidden="1" customHeight="1">
      <c r="A12170" s="179"/>
    </row>
    <row r="12171" spans="1:1" s="180" customFormat="1" ht="12" hidden="1" customHeight="1">
      <c r="A12171" s="179"/>
    </row>
    <row r="12172" spans="1:1" s="180" customFormat="1" ht="12" hidden="1" customHeight="1">
      <c r="A12172" s="179"/>
    </row>
    <row r="12173" spans="1:1" s="180" customFormat="1" ht="12" hidden="1" customHeight="1">
      <c r="A12173" s="179"/>
    </row>
    <row r="12174" spans="1:1" s="180" customFormat="1" ht="12" hidden="1" customHeight="1">
      <c r="A12174" s="179"/>
    </row>
    <row r="12175" spans="1:1" s="180" customFormat="1" ht="12" hidden="1" customHeight="1">
      <c r="A12175" s="179"/>
    </row>
    <row r="12176" spans="1:1" s="180" customFormat="1" ht="12" hidden="1" customHeight="1">
      <c r="A12176" s="179"/>
    </row>
    <row r="12177" spans="1:1" s="180" customFormat="1" ht="12" hidden="1" customHeight="1">
      <c r="A12177" s="179"/>
    </row>
    <row r="12178" spans="1:1" s="180" customFormat="1" ht="12" hidden="1" customHeight="1">
      <c r="A12178" s="179"/>
    </row>
    <row r="12179" spans="1:1" s="180" customFormat="1" ht="12" hidden="1" customHeight="1">
      <c r="A12179" s="179"/>
    </row>
    <row r="12180" spans="1:1" s="180" customFormat="1" ht="12" hidden="1" customHeight="1">
      <c r="A12180" s="179"/>
    </row>
    <row r="12181" spans="1:1" s="180" customFormat="1" ht="12" hidden="1" customHeight="1">
      <c r="A12181" s="179"/>
    </row>
    <row r="12182" spans="1:1" s="180" customFormat="1" ht="12" hidden="1" customHeight="1">
      <c r="A12182" s="179"/>
    </row>
    <row r="12183" spans="1:1" s="180" customFormat="1" ht="12" hidden="1" customHeight="1">
      <c r="A12183" s="179"/>
    </row>
    <row r="12184" spans="1:1" s="180" customFormat="1" ht="12" hidden="1" customHeight="1">
      <c r="A12184" s="179"/>
    </row>
    <row r="12185" spans="1:1" s="180" customFormat="1" ht="12" hidden="1" customHeight="1">
      <c r="A12185" s="179"/>
    </row>
    <row r="12186" spans="1:1" s="180" customFormat="1" ht="12" hidden="1" customHeight="1">
      <c r="A12186" s="179"/>
    </row>
    <row r="12187" spans="1:1" s="180" customFormat="1" ht="12" hidden="1" customHeight="1">
      <c r="A12187" s="179"/>
    </row>
    <row r="12188" spans="1:1" s="180" customFormat="1" ht="12" hidden="1" customHeight="1">
      <c r="A12188" s="179"/>
    </row>
    <row r="12189" spans="1:1" s="180" customFormat="1" ht="12" hidden="1" customHeight="1">
      <c r="A12189" s="179"/>
    </row>
    <row r="12190" spans="1:1" s="180" customFormat="1" ht="12" hidden="1" customHeight="1">
      <c r="A12190" s="179"/>
    </row>
    <row r="12191" spans="1:1" s="180" customFormat="1" ht="12" hidden="1" customHeight="1">
      <c r="A12191" s="179"/>
    </row>
    <row r="12192" spans="1:1" s="180" customFormat="1" ht="12" hidden="1" customHeight="1">
      <c r="A12192" s="179"/>
    </row>
    <row r="12193" spans="1:1" s="180" customFormat="1" ht="12" hidden="1" customHeight="1">
      <c r="A12193" s="179"/>
    </row>
    <row r="12194" spans="1:1" s="180" customFormat="1" ht="12" hidden="1" customHeight="1">
      <c r="A12194" s="179"/>
    </row>
    <row r="12195" spans="1:1" s="180" customFormat="1" ht="12" hidden="1" customHeight="1">
      <c r="A12195" s="179"/>
    </row>
    <row r="12196" spans="1:1" s="180" customFormat="1" ht="12" hidden="1" customHeight="1">
      <c r="A12196" s="179"/>
    </row>
    <row r="12197" spans="1:1" s="180" customFormat="1" ht="12" hidden="1" customHeight="1">
      <c r="A12197" s="179"/>
    </row>
    <row r="12198" spans="1:1" s="180" customFormat="1" ht="12" hidden="1" customHeight="1">
      <c r="A12198" s="179"/>
    </row>
    <row r="12199" spans="1:1" s="180" customFormat="1" ht="12" hidden="1" customHeight="1">
      <c r="A12199" s="179"/>
    </row>
    <row r="12200" spans="1:1" s="180" customFormat="1" ht="12" hidden="1" customHeight="1">
      <c r="A12200" s="179"/>
    </row>
    <row r="12201" spans="1:1" s="180" customFormat="1" ht="12" hidden="1" customHeight="1">
      <c r="A12201" s="179"/>
    </row>
    <row r="12202" spans="1:1" s="180" customFormat="1" ht="12" hidden="1" customHeight="1">
      <c r="A12202" s="179"/>
    </row>
    <row r="12203" spans="1:1" s="180" customFormat="1" ht="12" hidden="1" customHeight="1">
      <c r="A12203" s="179"/>
    </row>
    <row r="12204" spans="1:1" s="180" customFormat="1" ht="12" hidden="1" customHeight="1">
      <c r="A12204" s="179"/>
    </row>
    <row r="12205" spans="1:1" s="180" customFormat="1" ht="12" hidden="1" customHeight="1">
      <c r="A12205" s="179"/>
    </row>
    <row r="12206" spans="1:1" s="180" customFormat="1" ht="12" hidden="1" customHeight="1">
      <c r="A12206" s="179"/>
    </row>
    <row r="12207" spans="1:1" s="180" customFormat="1" ht="12" hidden="1" customHeight="1">
      <c r="A12207" s="179"/>
    </row>
    <row r="12208" spans="1:1" s="180" customFormat="1" ht="12" hidden="1" customHeight="1">
      <c r="A12208" s="179"/>
    </row>
    <row r="12209" spans="1:1" s="180" customFormat="1" ht="12" hidden="1" customHeight="1">
      <c r="A12209" s="179"/>
    </row>
    <row r="12210" spans="1:1" s="180" customFormat="1" ht="12" hidden="1" customHeight="1">
      <c r="A12210" s="179"/>
    </row>
    <row r="12211" spans="1:1" s="180" customFormat="1" ht="12" hidden="1" customHeight="1">
      <c r="A12211" s="179"/>
    </row>
    <row r="12212" spans="1:1" s="180" customFormat="1" ht="12" hidden="1" customHeight="1">
      <c r="A12212" s="179"/>
    </row>
    <row r="12213" spans="1:1" s="180" customFormat="1" ht="12" hidden="1" customHeight="1">
      <c r="A12213" s="179"/>
    </row>
    <row r="12214" spans="1:1" s="180" customFormat="1" ht="12" hidden="1" customHeight="1">
      <c r="A12214" s="179"/>
    </row>
    <row r="12215" spans="1:1" s="180" customFormat="1" ht="12" hidden="1" customHeight="1">
      <c r="A12215" s="179"/>
    </row>
    <row r="12216" spans="1:1" s="180" customFormat="1" ht="12" hidden="1" customHeight="1">
      <c r="A12216" s="179"/>
    </row>
    <row r="12217" spans="1:1" s="180" customFormat="1" ht="12" hidden="1" customHeight="1">
      <c r="A12217" s="179"/>
    </row>
    <row r="12218" spans="1:1" s="180" customFormat="1" ht="12" hidden="1" customHeight="1">
      <c r="A12218" s="179"/>
    </row>
    <row r="12219" spans="1:1" s="180" customFormat="1" ht="12" hidden="1" customHeight="1">
      <c r="A12219" s="179"/>
    </row>
    <row r="12220" spans="1:1" s="180" customFormat="1" ht="12" hidden="1" customHeight="1">
      <c r="A12220" s="179"/>
    </row>
    <row r="12221" spans="1:1" s="180" customFormat="1" ht="12" hidden="1" customHeight="1">
      <c r="A12221" s="179"/>
    </row>
    <row r="12222" spans="1:1" s="180" customFormat="1" ht="12" hidden="1" customHeight="1">
      <c r="A12222" s="179"/>
    </row>
    <row r="12223" spans="1:1" s="180" customFormat="1" ht="12" hidden="1" customHeight="1">
      <c r="A12223" s="179"/>
    </row>
    <row r="12224" spans="1:1" s="180" customFormat="1" ht="12" hidden="1" customHeight="1">
      <c r="A12224" s="179"/>
    </row>
    <row r="12225" spans="1:1" s="180" customFormat="1" ht="12" hidden="1" customHeight="1">
      <c r="A12225" s="179"/>
    </row>
    <row r="12226" spans="1:1" s="180" customFormat="1" ht="12" hidden="1" customHeight="1">
      <c r="A12226" s="179"/>
    </row>
    <row r="12227" spans="1:1" s="180" customFormat="1" ht="12" hidden="1" customHeight="1">
      <c r="A12227" s="179"/>
    </row>
    <row r="12228" spans="1:1" s="180" customFormat="1" ht="12" hidden="1" customHeight="1">
      <c r="A12228" s="179"/>
    </row>
    <row r="12229" spans="1:1" s="180" customFormat="1" ht="12" hidden="1" customHeight="1">
      <c r="A12229" s="179"/>
    </row>
    <row r="12230" spans="1:1" s="180" customFormat="1" ht="12" hidden="1" customHeight="1">
      <c r="A12230" s="179"/>
    </row>
    <row r="12231" spans="1:1" s="180" customFormat="1" ht="12" hidden="1" customHeight="1">
      <c r="A12231" s="179"/>
    </row>
    <row r="12232" spans="1:1" s="180" customFormat="1" ht="12" hidden="1" customHeight="1">
      <c r="A12232" s="179"/>
    </row>
    <row r="12233" spans="1:1" s="180" customFormat="1" ht="12" hidden="1" customHeight="1">
      <c r="A12233" s="179"/>
    </row>
    <row r="12234" spans="1:1" s="180" customFormat="1" ht="12" hidden="1" customHeight="1">
      <c r="A12234" s="179"/>
    </row>
    <row r="12235" spans="1:1" s="180" customFormat="1" ht="12" hidden="1" customHeight="1">
      <c r="A12235" s="179"/>
    </row>
    <row r="12236" spans="1:1" s="180" customFormat="1" ht="12" hidden="1" customHeight="1">
      <c r="A12236" s="179"/>
    </row>
    <row r="12237" spans="1:1" s="180" customFormat="1" ht="12" hidden="1" customHeight="1">
      <c r="A12237" s="179"/>
    </row>
    <row r="12238" spans="1:1" s="180" customFormat="1" ht="12" hidden="1" customHeight="1">
      <c r="A12238" s="179"/>
    </row>
    <row r="12239" spans="1:1" s="180" customFormat="1" ht="12" hidden="1" customHeight="1">
      <c r="A12239" s="179"/>
    </row>
    <row r="12240" spans="1:1" s="180" customFormat="1" ht="12" hidden="1" customHeight="1">
      <c r="A12240" s="179"/>
    </row>
    <row r="12241" spans="1:1" s="180" customFormat="1" ht="12" hidden="1" customHeight="1">
      <c r="A12241" s="179"/>
    </row>
    <row r="12242" spans="1:1" s="180" customFormat="1" ht="12" hidden="1" customHeight="1">
      <c r="A12242" s="179"/>
    </row>
    <row r="12243" spans="1:1" s="180" customFormat="1" ht="12" hidden="1" customHeight="1">
      <c r="A12243" s="179"/>
    </row>
    <row r="12244" spans="1:1" s="180" customFormat="1" ht="12" hidden="1" customHeight="1">
      <c r="A12244" s="179"/>
    </row>
    <row r="12245" spans="1:1" s="180" customFormat="1" ht="12" hidden="1" customHeight="1">
      <c r="A12245" s="179"/>
    </row>
    <row r="12246" spans="1:1" s="180" customFormat="1" ht="12" hidden="1" customHeight="1">
      <c r="A12246" s="179"/>
    </row>
    <row r="12247" spans="1:1" s="180" customFormat="1" ht="12" hidden="1" customHeight="1">
      <c r="A12247" s="179"/>
    </row>
    <row r="12248" spans="1:1" s="180" customFormat="1" ht="12" hidden="1" customHeight="1">
      <c r="A12248" s="179"/>
    </row>
    <row r="12249" spans="1:1" s="180" customFormat="1" ht="12" hidden="1" customHeight="1">
      <c r="A12249" s="179"/>
    </row>
    <row r="12250" spans="1:1" s="180" customFormat="1" ht="12" hidden="1" customHeight="1">
      <c r="A12250" s="179"/>
    </row>
    <row r="12251" spans="1:1" s="180" customFormat="1" ht="12" hidden="1" customHeight="1">
      <c r="A12251" s="179"/>
    </row>
    <row r="12252" spans="1:1" s="180" customFormat="1" ht="12" hidden="1" customHeight="1">
      <c r="A12252" s="179"/>
    </row>
    <row r="12253" spans="1:1" s="180" customFormat="1" ht="12" hidden="1" customHeight="1">
      <c r="A12253" s="179"/>
    </row>
    <row r="12254" spans="1:1" s="180" customFormat="1" ht="12" hidden="1" customHeight="1">
      <c r="A12254" s="179"/>
    </row>
    <row r="12255" spans="1:1" s="180" customFormat="1" ht="12" hidden="1" customHeight="1">
      <c r="A12255" s="179"/>
    </row>
    <row r="12256" spans="1:1" s="180" customFormat="1" ht="12" hidden="1" customHeight="1">
      <c r="A12256" s="179"/>
    </row>
    <row r="12257" spans="1:1" s="180" customFormat="1" ht="12" hidden="1" customHeight="1">
      <c r="A12257" s="179"/>
    </row>
    <row r="12258" spans="1:1" s="180" customFormat="1" ht="12" hidden="1" customHeight="1">
      <c r="A12258" s="179"/>
    </row>
    <row r="12259" spans="1:1" s="180" customFormat="1" ht="12" hidden="1" customHeight="1">
      <c r="A12259" s="179"/>
    </row>
    <row r="12260" spans="1:1" s="180" customFormat="1" ht="12" hidden="1" customHeight="1">
      <c r="A12260" s="179"/>
    </row>
    <row r="12261" spans="1:1" s="180" customFormat="1" ht="12" hidden="1" customHeight="1">
      <c r="A12261" s="179"/>
    </row>
    <row r="12262" spans="1:1" s="180" customFormat="1" ht="12" hidden="1" customHeight="1">
      <c r="A12262" s="179"/>
    </row>
    <row r="12263" spans="1:1" s="180" customFormat="1" ht="12" hidden="1" customHeight="1">
      <c r="A12263" s="179"/>
    </row>
    <row r="12264" spans="1:1" s="180" customFormat="1" ht="12" hidden="1" customHeight="1">
      <c r="A12264" s="179"/>
    </row>
    <row r="12265" spans="1:1" s="180" customFormat="1" ht="12" hidden="1" customHeight="1">
      <c r="A12265" s="179"/>
    </row>
    <row r="12266" spans="1:1" s="180" customFormat="1" ht="12" hidden="1" customHeight="1">
      <c r="A12266" s="179"/>
    </row>
    <row r="12267" spans="1:1" s="180" customFormat="1" ht="12" hidden="1" customHeight="1">
      <c r="A12267" s="179"/>
    </row>
    <row r="12268" spans="1:1" s="180" customFormat="1" ht="12" hidden="1" customHeight="1">
      <c r="A12268" s="179"/>
    </row>
    <row r="12269" spans="1:1" s="180" customFormat="1" ht="12" hidden="1" customHeight="1">
      <c r="A12269" s="179"/>
    </row>
    <row r="12270" spans="1:1" s="180" customFormat="1" ht="12" hidden="1" customHeight="1">
      <c r="A12270" s="179"/>
    </row>
    <row r="12271" spans="1:1" s="180" customFormat="1" ht="12" hidden="1" customHeight="1">
      <c r="A12271" s="179"/>
    </row>
    <row r="12272" spans="1:1" s="180" customFormat="1" ht="12" hidden="1" customHeight="1">
      <c r="A12272" s="179"/>
    </row>
    <row r="12273" spans="1:1" s="180" customFormat="1" ht="12" hidden="1" customHeight="1">
      <c r="A12273" s="179"/>
    </row>
    <row r="12274" spans="1:1" s="180" customFormat="1" ht="12" hidden="1" customHeight="1">
      <c r="A12274" s="179"/>
    </row>
    <row r="12275" spans="1:1" s="180" customFormat="1" ht="12" hidden="1" customHeight="1">
      <c r="A12275" s="179"/>
    </row>
    <row r="12276" spans="1:1" s="180" customFormat="1" ht="12" hidden="1" customHeight="1">
      <c r="A12276" s="179"/>
    </row>
    <row r="12277" spans="1:1" s="180" customFormat="1" ht="12" hidden="1" customHeight="1">
      <c r="A12277" s="179"/>
    </row>
    <row r="12278" spans="1:1" s="180" customFormat="1" ht="12" hidden="1" customHeight="1">
      <c r="A12278" s="179"/>
    </row>
    <row r="12279" spans="1:1" s="180" customFormat="1" ht="12" hidden="1" customHeight="1">
      <c r="A12279" s="179"/>
    </row>
    <row r="12280" spans="1:1" s="180" customFormat="1" ht="12" hidden="1" customHeight="1">
      <c r="A12280" s="179"/>
    </row>
    <row r="12281" spans="1:1" s="180" customFormat="1" ht="12" hidden="1" customHeight="1">
      <c r="A12281" s="179"/>
    </row>
    <row r="12282" spans="1:1" s="180" customFormat="1" ht="12" hidden="1" customHeight="1">
      <c r="A12282" s="179"/>
    </row>
    <row r="12283" spans="1:1" s="180" customFormat="1" ht="12" hidden="1" customHeight="1">
      <c r="A12283" s="179"/>
    </row>
    <row r="12284" spans="1:1" s="180" customFormat="1" ht="12" hidden="1" customHeight="1">
      <c r="A12284" s="179"/>
    </row>
    <row r="12285" spans="1:1" s="180" customFormat="1" ht="12" hidden="1" customHeight="1">
      <c r="A12285" s="179"/>
    </row>
    <row r="12286" spans="1:1" s="180" customFormat="1" ht="12" hidden="1" customHeight="1">
      <c r="A12286" s="179"/>
    </row>
    <row r="12287" spans="1:1" s="180" customFormat="1" ht="12" hidden="1" customHeight="1">
      <c r="A12287" s="179"/>
    </row>
    <row r="12288" spans="1:1" s="180" customFormat="1" ht="12" hidden="1" customHeight="1">
      <c r="A12288" s="179"/>
    </row>
    <row r="12289" spans="1:1" s="180" customFormat="1" ht="12" hidden="1" customHeight="1">
      <c r="A12289" s="179"/>
    </row>
    <row r="12290" spans="1:1" s="180" customFormat="1" ht="12" hidden="1" customHeight="1">
      <c r="A12290" s="179"/>
    </row>
    <row r="12291" spans="1:1" s="180" customFormat="1" ht="12" hidden="1" customHeight="1">
      <c r="A12291" s="179"/>
    </row>
    <row r="12292" spans="1:1" s="180" customFormat="1" ht="12" hidden="1" customHeight="1">
      <c r="A12292" s="179"/>
    </row>
    <row r="12293" spans="1:1" s="180" customFormat="1" ht="12" hidden="1" customHeight="1">
      <c r="A12293" s="179"/>
    </row>
    <row r="12294" spans="1:1" s="180" customFormat="1" ht="12" hidden="1" customHeight="1">
      <c r="A12294" s="179"/>
    </row>
    <row r="12295" spans="1:1" s="180" customFormat="1" ht="12" hidden="1" customHeight="1">
      <c r="A12295" s="179"/>
    </row>
    <row r="12296" spans="1:1" s="180" customFormat="1" ht="12" hidden="1" customHeight="1">
      <c r="A12296" s="179"/>
    </row>
    <row r="12297" spans="1:1" s="180" customFormat="1" ht="12" hidden="1" customHeight="1">
      <c r="A12297" s="179"/>
    </row>
    <row r="12298" spans="1:1" s="180" customFormat="1" ht="12" hidden="1" customHeight="1">
      <c r="A12298" s="179"/>
    </row>
    <row r="12299" spans="1:1" s="180" customFormat="1" ht="12" hidden="1" customHeight="1">
      <c r="A12299" s="179"/>
    </row>
    <row r="12300" spans="1:1" s="180" customFormat="1" ht="12" hidden="1" customHeight="1">
      <c r="A12300" s="179"/>
    </row>
    <row r="12301" spans="1:1" s="180" customFormat="1" ht="12" hidden="1" customHeight="1">
      <c r="A12301" s="179"/>
    </row>
    <row r="12302" spans="1:1" s="180" customFormat="1" ht="12" hidden="1" customHeight="1">
      <c r="A12302" s="179"/>
    </row>
    <row r="12303" spans="1:1" s="180" customFormat="1" ht="12" hidden="1" customHeight="1">
      <c r="A12303" s="179"/>
    </row>
    <row r="12304" spans="1:1" s="180" customFormat="1" ht="12" hidden="1" customHeight="1">
      <c r="A12304" s="179"/>
    </row>
    <row r="12305" spans="1:1" s="180" customFormat="1" ht="12" hidden="1" customHeight="1">
      <c r="A12305" s="179"/>
    </row>
    <row r="12306" spans="1:1" s="180" customFormat="1" ht="12" hidden="1" customHeight="1">
      <c r="A12306" s="179"/>
    </row>
    <row r="12307" spans="1:1" s="180" customFormat="1" ht="12" hidden="1" customHeight="1">
      <c r="A12307" s="179"/>
    </row>
    <row r="12308" spans="1:1" s="180" customFormat="1" ht="12" hidden="1" customHeight="1">
      <c r="A12308" s="179"/>
    </row>
    <row r="12309" spans="1:1" s="180" customFormat="1" ht="12" hidden="1" customHeight="1">
      <c r="A12309" s="179"/>
    </row>
    <row r="12310" spans="1:1" s="180" customFormat="1" ht="12" hidden="1" customHeight="1">
      <c r="A12310" s="179"/>
    </row>
    <row r="12311" spans="1:1" s="180" customFormat="1" ht="12" hidden="1" customHeight="1">
      <c r="A12311" s="179"/>
    </row>
    <row r="12312" spans="1:1" s="180" customFormat="1" ht="12" hidden="1" customHeight="1">
      <c r="A12312" s="179"/>
    </row>
    <row r="12313" spans="1:1" s="180" customFormat="1" ht="12" hidden="1" customHeight="1">
      <c r="A12313" s="179"/>
    </row>
    <row r="12314" spans="1:1" s="180" customFormat="1" ht="12" hidden="1" customHeight="1">
      <c r="A12314" s="179"/>
    </row>
    <row r="12315" spans="1:1" s="180" customFormat="1" ht="12" hidden="1" customHeight="1">
      <c r="A12315" s="179"/>
    </row>
    <row r="12316" spans="1:1" s="180" customFormat="1" ht="12" hidden="1" customHeight="1">
      <c r="A12316" s="179"/>
    </row>
    <row r="12317" spans="1:1" s="180" customFormat="1" ht="12" hidden="1" customHeight="1">
      <c r="A12317" s="179"/>
    </row>
    <row r="12318" spans="1:1" s="180" customFormat="1" ht="12" hidden="1" customHeight="1">
      <c r="A12318" s="179"/>
    </row>
    <row r="12319" spans="1:1" s="180" customFormat="1" ht="12" hidden="1" customHeight="1">
      <c r="A12319" s="179"/>
    </row>
    <row r="12320" spans="1:1" s="180" customFormat="1" ht="12" hidden="1" customHeight="1">
      <c r="A12320" s="179"/>
    </row>
    <row r="12321" spans="1:1" s="180" customFormat="1" ht="12" hidden="1" customHeight="1">
      <c r="A12321" s="179"/>
    </row>
    <row r="12322" spans="1:1" s="180" customFormat="1" ht="12" hidden="1" customHeight="1">
      <c r="A12322" s="179"/>
    </row>
    <row r="12323" spans="1:1" s="180" customFormat="1" ht="12" hidden="1" customHeight="1">
      <c r="A12323" s="179"/>
    </row>
    <row r="12324" spans="1:1" s="180" customFormat="1" ht="12" hidden="1" customHeight="1">
      <c r="A12324" s="179"/>
    </row>
    <row r="12325" spans="1:1" s="180" customFormat="1" ht="12" hidden="1" customHeight="1">
      <c r="A12325" s="179"/>
    </row>
    <row r="12326" spans="1:1" s="180" customFormat="1" ht="12" hidden="1" customHeight="1">
      <c r="A12326" s="179"/>
    </row>
    <row r="12327" spans="1:1" s="180" customFormat="1" ht="12" hidden="1" customHeight="1">
      <c r="A12327" s="179"/>
    </row>
    <row r="12328" spans="1:1" s="180" customFormat="1" ht="12" hidden="1" customHeight="1">
      <c r="A12328" s="179"/>
    </row>
    <row r="12329" spans="1:1" s="180" customFormat="1" ht="12" hidden="1" customHeight="1">
      <c r="A12329" s="179"/>
    </row>
    <row r="12330" spans="1:1" s="180" customFormat="1" ht="12" hidden="1" customHeight="1">
      <c r="A12330" s="179"/>
    </row>
    <row r="12331" spans="1:1" s="180" customFormat="1" ht="12" hidden="1" customHeight="1">
      <c r="A12331" s="179"/>
    </row>
    <row r="12332" spans="1:1" s="180" customFormat="1" ht="12" hidden="1" customHeight="1">
      <c r="A12332" s="179"/>
    </row>
    <row r="12333" spans="1:1" s="180" customFormat="1" ht="12" hidden="1" customHeight="1">
      <c r="A12333" s="179"/>
    </row>
    <row r="12334" spans="1:1" s="180" customFormat="1" ht="12" hidden="1" customHeight="1">
      <c r="A12334" s="179"/>
    </row>
    <row r="12335" spans="1:1" s="180" customFormat="1" ht="12" hidden="1" customHeight="1">
      <c r="A12335" s="179"/>
    </row>
    <row r="12336" spans="1:1" s="180" customFormat="1" ht="12" hidden="1" customHeight="1">
      <c r="A12336" s="179"/>
    </row>
    <row r="12337" spans="1:1" s="180" customFormat="1" ht="12" hidden="1" customHeight="1">
      <c r="A12337" s="179"/>
    </row>
    <row r="12338" spans="1:1" s="180" customFormat="1" ht="12" hidden="1" customHeight="1">
      <c r="A12338" s="179"/>
    </row>
    <row r="12339" spans="1:1" s="180" customFormat="1" ht="12" hidden="1" customHeight="1">
      <c r="A12339" s="179"/>
    </row>
    <row r="12340" spans="1:1" s="180" customFormat="1" ht="12" hidden="1" customHeight="1">
      <c r="A12340" s="179"/>
    </row>
    <row r="12341" spans="1:1" s="180" customFormat="1" ht="12" hidden="1" customHeight="1">
      <c r="A12341" s="179"/>
    </row>
    <row r="12342" spans="1:1" s="180" customFormat="1" ht="12" hidden="1" customHeight="1">
      <c r="A12342" s="179"/>
    </row>
    <row r="12343" spans="1:1" s="180" customFormat="1" ht="12" hidden="1" customHeight="1">
      <c r="A12343" s="179"/>
    </row>
    <row r="12344" spans="1:1" s="180" customFormat="1" ht="12" hidden="1" customHeight="1">
      <c r="A12344" s="179"/>
    </row>
    <row r="12345" spans="1:1" s="180" customFormat="1" ht="12" hidden="1" customHeight="1">
      <c r="A12345" s="179"/>
    </row>
    <row r="12346" spans="1:1" s="180" customFormat="1" ht="12" hidden="1" customHeight="1">
      <c r="A12346" s="179"/>
    </row>
    <row r="12347" spans="1:1" s="180" customFormat="1" ht="12" hidden="1" customHeight="1">
      <c r="A12347" s="179"/>
    </row>
    <row r="12348" spans="1:1" s="180" customFormat="1" ht="12" hidden="1" customHeight="1">
      <c r="A12348" s="179"/>
    </row>
    <row r="12349" spans="1:1" s="180" customFormat="1" ht="12" hidden="1" customHeight="1">
      <c r="A12349" s="179"/>
    </row>
    <row r="12350" spans="1:1" s="180" customFormat="1" ht="12" hidden="1" customHeight="1">
      <c r="A12350" s="179"/>
    </row>
    <row r="12351" spans="1:1" s="180" customFormat="1" ht="12" hidden="1" customHeight="1">
      <c r="A12351" s="179"/>
    </row>
    <row r="12352" spans="1:1" s="180" customFormat="1" ht="12" hidden="1" customHeight="1">
      <c r="A12352" s="179"/>
    </row>
    <row r="12353" spans="1:1" s="180" customFormat="1" ht="12" hidden="1" customHeight="1">
      <c r="A12353" s="179"/>
    </row>
    <row r="12354" spans="1:1" s="180" customFormat="1" ht="12" hidden="1" customHeight="1">
      <c r="A12354" s="179"/>
    </row>
    <row r="12355" spans="1:1" s="180" customFormat="1" ht="12" hidden="1" customHeight="1">
      <c r="A12355" s="179"/>
    </row>
    <row r="12356" spans="1:1" s="180" customFormat="1" ht="12" hidden="1" customHeight="1">
      <c r="A12356" s="179"/>
    </row>
    <row r="12357" spans="1:1" s="180" customFormat="1" ht="12" hidden="1" customHeight="1">
      <c r="A12357" s="179"/>
    </row>
    <row r="12358" spans="1:1" s="180" customFormat="1" ht="12" hidden="1" customHeight="1">
      <c r="A12358" s="179"/>
    </row>
    <row r="12359" spans="1:1" s="180" customFormat="1" ht="12" hidden="1" customHeight="1">
      <c r="A12359" s="179"/>
    </row>
    <row r="12360" spans="1:1" s="180" customFormat="1" ht="12" hidden="1" customHeight="1">
      <c r="A12360" s="179"/>
    </row>
    <row r="12361" spans="1:1" s="180" customFormat="1" ht="12" hidden="1" customHeight="1">
      <c r="A12361" s="179"/>
    </row>
    <row r="12362" spans="1:1" s="180" customFormat="1" ht="12" hidden="1" customHeight="1">
      <c r="A12362" s="179"/>
    </row>
    <row r="12363" spans="1:1" s="180" customFormat="1" ht="12" hidden="1" customHeight="1">
      <c r="A12363" s="179"/>
    </row>
    <row r="12364" spans="1:1" s="180" customFormat="1" ht="12" hidden="1" customHeight="1">
      <c r="A12364" s="179"/>
    </row>
    <row r="12365" spans="1:1" s="180" customFormat="1" ht="12" hidden="1" customHeight="1">
      <c r="A12365" s="179"/>
    </row>
    <row r="12366" spans="1:1" s="180" customFormat="1" ht="12" hidden="1" customHeight="1">
      <c r="A12366" s="179"/>
    </row>
    <row r="12367" spans="1:1" s="180" customFormat="1" ht="12" hidden="1" customHeight="1">
      <c r="A12367" s="179"/>
    </row>
    <row r="12368" spans="1:1" s="180" customFormat="1" ht="12" hidden="1" customHeight="1">
      <c r="A12368" s="179"/>
    </row>
    <row r="12369" spans="1:1" s="180" customFormat="1" ht="12" hidden="1" customHeight="1">
      <c r="A12369" s="179"/>
    </row>
    <row r="12370" spans="1:1" s="180" customFormat="1" ht="12" hidden="1" customHeight="1">
      <c r="A12370" s="179"/>
    </row>
    <row r="12371" spans="1:1" s="180" customFormat="1" ht="12" hidden="1" customHeight="1">
      <c r="A12371" s="179"/>
    </row>
    <row r="12372" spans="1:1" s="180" customFormat="1" ht="12" hidden="1" customHeight="1">
      <c r="A12372" s="179"/>
    </row>
    <row r="12373" spans="1:1" s="180" customFormat="1" ht="12" hidden="1" customHeight="1">
      <c r="A12373" s="179"/>
    </row>
    <row r="12374" spans="1:1" s="180" customFormat="1" ht="12" hidden="1" customHeight="1">
      <c r="A12374" s="179"/>
    </row>
    <row r="12375" spans="1:1" s="180" customFormat="1" ht="12" hidden="1" customHeight="1">
      <c r="A12375" s="179"/>
    </row>
    <row r="12376" spans="1:1" s="180" customFormat="1" ht="12" hidden="1" customHeight="1">
      <c r="A12376" s="179"/>
    </row>
    <row r="12377" spans="1:1" s="180" customFormat="1" ht="12" hidden="1" customHeight="1">
      <c r="A12377" s="179"/>
    </row>
    <row r="12378" spans="1:1" s="180" customFormat="1" ht="12" hidden="1" customHeight="1">
      <c r="A12378" s="179"/>
    </row>
    <row r="12379" spans="1:1" s="180" customFormat="1" ht="12" hidden="1" customHeight="1">
      <c r="A12379" s="179"/>
    </row>
    <row r="12380" spans="1:1" s="180" customFormat="1" ht="12" hidden="1" customHeight="1">
      <c r="A12380" s="179"/>
    </row>
    <row r="12381" spans="1:1" s="180" customFormat="1" ht="12" hidden="1" customHeight="1">
      <c r="A12381" s="179"/>
    </row>
    <row r="12382" spans="1:1" s="180" customFormat="1" ht="12" hidden="1" customHeight="1">
      <c r="A12382" s="179"/>
    </row>
    <row r="12383" spans="1:1" s="180" customFormat="1" ht="12" hidden="1" customHeight="1">
      <c r="A12383" s="179"/>
    </row>
    <row r="12384" spans="1:1" s="180" customFormat="1" ht="12" hidden="1" customHeight="1">
      <c r="A12384" s="179"/>
    </row>
    <row r="12385" spans="1:1" s="180" customFormat="1" ht="12" hidden="1" customHeight="1">
      <c r="A12385" s="179"/>
    </row>
    <row r="12386" spans="1:1" s="180" customFormat="1" ht="12" hidden="1" customHeight="1">
      <c r="A12386" s="179"/>
    </row>
    <row r="12387" spans="1:1" s="180" customFormat="1" ht="12" hidden="1" customHeight="1">
      <c r="A12387" s="179"/>
    </row>
    <row r="12388" spans="1:1" s="180" customFormat="1" ht="12" hidden="1" customHeight="1">
      <c r="A12388" s="179"/>
    </row>
    <row r="12389" spans="1:1" s="180" customFormat="1" ht="12" hidden="1" customHeight="1">
      <c r="A12389" s="179"/>
    </row>
    <row r="12390" spans="1:1" s="180" customFormat="1" ht="12" hidden="1" customHeight="1">
      <c r="A12390" s="179"/>
    </row>
    <row r="12391" spans="1:1" s="180" customFormat="1" ht="12" hidden="1" customHeight="1">
      <c r="A12391" s="179"/>
    </row>
    <row r="12392" spans="1:1" s="180" customFormat="1" ht="12" hidden="1" customHeight="1">
      <c r="A12392" s="179"/>
    </row>
    <row r="12393" spans="1:1" s="180" customFormat="1" ht="12" hidden="1" customHeight="1">
      <c r="A12393" s="179"/>
    </row>
    <row r="12394" spans="1:1" s="180" customFormat="1" ht="12" hidden="1" customHeight="1">
      <c r="A12394" s="179"/>
    </row>
    <row r="12395" spans="1:1" s="180" customFormat="1" ht="12" hidden="1" customHeight="1">
      <c r="A12395" s="179"/>
    </row>
    <row r="12396" spans="1:1" s="180" customFormat="1" ht="12" hidden="1" customHeight="1">
      <c r="A12396" s="179"/>
    </row>
    <row r="12397" spans="1:1" s="180" customFormat="1" ht="12" hidden="1" customHeight="1">
      <c r="A12397" s="179"/>
    </row>
    <row r="12398" spans="1:1" s="180" customFormat="1" ht="12" hidden="1" customHeight="1">
      <c r="A12398" s="179"/>
    </row>
    <row r="12399" spans="1:1" s="180" customFormat="1" ht="12" hidden="1" customHeight="1">
      <c r="A12399" s="179"/>
    </row>
    <row r="12400" spans="1:1" s="180" customFormat="1" ht="12" hidden="1" customHeight="1">
      <c r="A12400" s="179"/>
    </row>
    <row r="12401" spans="1:1" s="180" customFormat="1" ht="12" hidden="1" customHeight="1">
      <c r="A12401" s="179"/>
    </row>
    <row r="12402" spans="1:1" s="180" customFormat="1" ht="12" hidden="1" customHeight="1">
      <c r="A12402" s="179"/>
    </row>
    <row r="12403" spans="1:1" s="180" customFormat="1" ht="12" hidden="1" customHeight="1">
      <c r="A12403" s="179"/>
    </row>
    <row r="12404" spans="1:1" s="180" customFormat="1" ht="12" hidden="1" customHeight="1">
      <c r="A12404" s="179"/>
    </row>
    <row r="12405" spans="1:1" s="180" customFormat="1" ht="12" hidden="1" customHeight="1">
      <c r="A12405" s="179"/>
    </row>
    <row r="12406" spans="1:1" s="180" customFormat="1" ht="12" hidden="1" customHeight="1">
      <c r="A12406" s="179"/>
    </row>
    <row r="12407" spans="1:1" s="180" customFormat="1" ht="12" hidden="1" customHeight="1">
      <c r="A12407" s="179"/>
    </row>
    <row r="12408" spans="1:1" s="180" customFormat="1" ht="12" hidden="1" customHeight="1">
      <c r="A12408" s="179"/>
    </row>
    <row r="12409" spans="1:1" s="180" customFormat="1" ht="12" hidden="1" customHeight="1">
      <c r="A12409" s="179"/>
    </row>
    <row r="12410" spans="1:1" s="180" customFormat="1" ht="12" hidden="1" customHeight="1">
      <c r="A12410" s="179"/>
    </row>
    <row r="12411" spans="1:1" s="180" customFormat="1" ht="12" hidden="1" customHeight="1">
      <c r="A12411" s="179"/>
    </row>
    <row r="12412" spans="1:1" s="180" customFormat="1" ht="12" hidden="1" customHeight="1">
      <c r="A12412" s="179"/>
    </row>
    <row r="12413" spans="1:1" s="180" customFormat="1" ht="12" hidden="1" customHeight="1">
      <c r="A12413" s="179"/>
    </row>
    <row r="12414" spans="1:1" s="180" customFormat="1" ht="12" hidden="1" customHeight="1">
      <c r="A12414" s="179"/>
    </row>
    <row r="12415" spans="1:1" s="180" customFormat="1" ht="12" hidden="1" customHeight="1">
      <c r="A12415" s="179"/>
    </row>
    <row r="12416" spans="1:1" s="180" customFormat="1" ht="12" hidden="1" customHeight="1">
      <c r="A12416" s="179"/>
    </row>
    <row r="12417" spans="1:1" s="180" customFormat="1" ht="12" hidden="1" customHeight="1">
      <c r="A12417" s="179"/>
    </row>
    <row r="12418" spans="1:1" s="180" customFormat="1" ht="12" hidden="1" customHeight="1">
      <c r="A12418" s="179"/>
    </row>
    <row r="12419" spans="1:1" s="180" customFormat="1" ht="12" hidden="1" customHeight="1">
      <c r="A12419" s="179"/>
    </row>
    <row r="12420" spans="1:1" s="180" customFormat="1" ht="12" hidden="1" customHeight="1">
      <c r="A12420" s="179"/>
    </row>
    <row r="12421" spans="1:1" s="180" customFormat="1" ht="12" hidden="1" customHeight="1">
      <c r="A12421" s="179"/>
    </row>
    <row r="12422" spans="1:1" s="180" customFormat="1" ht="12" hidden="1" customHeight="1">
      <c r="A12422" s="179"/>
    </row>
    <row r="12423" spans="1:1" s="180" customFormat="1" ht="12" hidden="1" customHeight="1">
      <c r="A12423" s="179"/>
    </row>
    <row r="12424" spans="1:1" s="180" customFormat="1" ht="12" hidden="1" customHeight="1">
      <c r="A12424" s="179"/>
    </row>
    <row r="12425" spans="1:1" s="180" customFormat="1" ht="12" hidden="1" customHeight="1">
      <c r="A12425" s="179"/>
    </row>
    <row r="12426" spans="1:1" s="180" customFormat="1" ht="12" hidden="1" customHeight="1">
      <c r="A12426" s="179"/>
    </row>
    <row r="12427" spans="1:1" s="180" customFormat="1" ht="12" hidden="1" customHeight="1">
      <c r="A12427" s="179"/>
    </row>
    <row r="12428" spans="1:1" s="180" customFormat="1" ht="12" hidden="1" customHeight="1">
      <c r="A12428" s="179"/>
    </row>
    <row r="12429" spans="1:1" s="180" customFormat="1" ht="12" hidden="1" customHeight="1">
      <c r="A12429" s="179"/>
    </row>
    <row r="12430" spans="1:1" s="180" customFormat="1" ht="12" hidden="1" customHeight="1">
      <c r="A12430" s="179"/>
    </row>
    <row r="12431" spans="1:1" s="180" customFormat="1" ht="12" hidden="1" customHeight="1">
      <c r="A12431" s="179"/>
    </row>
    <row r="12432" spans="1:1" s="180" customFormat="1" ht="12" hidden="1" customHeight="1">
      <c r="A12432" s="179"/>
    </row>
    <row r="12433" spans="1:1" s="180" customFormat="1" ht="12" hidden="1" customHeight="1">
      <c r="A12433" s="179"/>
    </row>
    <row r="12434" spans="1:1" s="180" customFormat="1" ht="12" hidden="1" customHeight="1">
      <c r="A12434" s="179"/>
    </row>
    <row r="12435" spans="1:1" s="180" customFormat="1" ht="12" hidden="1" customHeight="1">
      <c r="A12435" s="179"/>
    </row>
    <row r="12436" spans="1:1" s="180" customFormat="1" ht="12" hidden="1" customHeight="1">
      <c r="A12436" s="179"/>
    </row>
    <row r="12437" spans="1:1" s="180" customFormat="1" ht="12" hidden="1" customHeight="1">
      <c r="A12437" s="179"/>
    </row>
    <row r="12438" spans="1:1" s="180" customFormat="1" ht="12" hidden="1" customHeight="1">
      <c r="A12438" s="179"/>
    </row>
    <row r="12439" spans="1:1" s="180" customFormat="1" ht="12" hidden="1" customHeight="1">
      <c r="A12439" s="179"/>
    </row>
    <row r="12440" spans="1:1" s="180" customFormat="1" ht="12" hidden="1" customHeight="1">
      <c r="A12440" s="179"/>
    </row>
    <row r="12441" spans="1:1" s="180" customFormat="1" ht="12" hidden="1" customHeight="1">
      <c r="A12441" s="179"/>
    </row>
    <row r="12442" spans="1:1" s="180" customFormat="1" ht="12" hidden="1" customHeight="1">
      <c r="A12442" s="179"/>
    </row>
    <row r="12443" spans="1:1" s="180" customFormat="1" ht="12" hidden="1" customHeight="1">
      <c r="A12443" s="179"/>
    </row>
    <row r="12444" spans="1:1" s="180" customFormat="1" ht="12" hidden="1" customHeight="1">
      <c r="A12444" s="179"/>
    </row>
    <row r="12445" spans="1:1" s="180" customFormat="1" ht="12" hidden="1" customHeight="1">
      <c r="A12445" s="179"/>
    </row>
    <row r="12446" spans="1:1" s="180" customFormat="1" ht="12" hidden="1" customHeight="1">
      <c r="A12446" s="179"/>
    </row>
    <row r="12447" spans="1:1" s="180" customFormat="1" ht="12" hidden="1" customHeight="1">
      <c r="A12447" s="179"/>
    </row>
    <row r="12448" spans="1:1" s="180" customFormat="1" ht="12" hidden="1" customHeight="1">
      <c r="A12448" s="179"/>
    </row>
    <row r="12449" spans="1:1" s="180" customFormat="1" ht="12" hidden="1" customHeight="1">
      <c r="A12449" s="179"/>
    </row>
    <row r="12450" spans="1:1" s="180" customFormat="1" ht="12" hidden="1" customHeight="1">
      <c r="A12450" s="179"/>
    </row>
    <row r="12451" spans="1:1" s="180" customFormat="1" ht="12" hidden="1" customHeight="1">
      <c r="A12451" s="179"/>
    </row>
    <row r="12452" spans="1:1" s="180" customFormat="1" ht="12" hidden="1" customHeight="1">
      <c r="A12452" s="179"/>
    </row>
    <row r="12453" spans="1:1" s="180" customFormat="1" ht="12" hidden="1" customHeight="1">
      <c r="A12453" s="179"/>
    </row>
    <row r="12454" spans="1:1" s="180" customFormat="1" ht="12" hidden="1" customHeight="1">
      <c r="A12454" s="179"/>
    </row>
    <row r="12455" spans="1:1" s="180" customFormat="1" ht="12" hidden="1" customHeight="1">
      <c r="A12455" s="179"/>
    </row>
    <row r="12456" spans="1:1" s="180" customFormat="1" ht="12" hidden="1" customHeight="1">
      <c r="A12456" s="179"/>
    </row>
    <row r="12457" spans="1:1" s="180" customFormat="1" ht="12" hidden="1" customHeight="1">
      <c r="A12457" s="179"/>
    </row>
    <row r="12458" spans="1:1" s="180" customFormat="1" ht="12" hidden="1" customHeight="1">
      <c r="A12458" s="179"/>
    </row>
    <row r="12459" spans="1:1" s="180" customFormat="1" ht="12" hidden="1" customHeight="1">
      <c r="A12459" s="179"/>
    </row>
    <row r="12460" spans="1:1" s="180" customFormat="1" ht="12" hidden="1" customHeight="1">
      <c r="A12460" s="179"/>
    </row>
    <row r="12461" spans="1:1" s="180" customFormat="1" ht="12" hidden="1" customHeight="1">
      <c r="A12461" s="179"/>
    </row>
    <row r="12462" spans="1:1" s="180" customFormat="1" ht="12" hidden="1" customHeight="1">
      <c r="A12462" s="179"/>
    </row>
    <row r="12463" spans="1:1" s="180" customFormat="1" ht="12" hidden="1" customHeight="1">
      <c r="A12463" s="179"/>
    </row>
    <row r="12464" spans="1:1" s="180" customFormat="1" ht="12" hidden="1" customHeight="1">
      <c r="A12464" s="179"/>
    </row>
    <row r="12465" spans="1:1" s="180" customFormat="1" ht="12" hidden="1" customHeight="1">
      <c r="A12465" s="179"/>
    </row>
    <row r="12466" spans="1:1" s="180" customFormat="1" ht="12" hidden="1" customHeight="1">
      <c r="A12466" s="179"/>
    </row>
    <row r="12467" spans="1:1" s="180" customFormat="1" ht="12" hidden="1" customHeight="1">
      <c r="A12467" s="179"/>
    </row>
    <row r="12468" spans="1:1" s="180" customFormat="1" ht="12" hidden="1" customHeight="1">
      <c r="A12468" s="179"/>
    </row>
    <row r="12469" spans="1:1" s="180" customFormat="1" ht="12" hidden="1" customHeight="1">
      <c r="A12469" s="179"/>
    </row>
    <row r="12470" spans="1:1" s="180" customFormat="1" ht="12" hidden="1" customHeight="1">
      <c r="A12470" s="179"/>
    </row>
    <row r="12471" spans="1:1" s="180" customFormat="1" ht="12" hidden="1" customHeight="1">
      <c r="A12471" s="179"/>
    </row>
    <row r="12472" spans="1:1" s="180" customFormat="1" ht="12" hidden="1" customHeight="1">
      <c r="A12472" s="179"/>
    </row>
    <row r="12473" spans="1:1" s="180" customFormat="1" ht="12" hidden="1" customHeight="1">
      <c r="A12473" s="179"/>
    </row>
    <row r="12474" spans="1:1" s="180" customFormat="1" ht="12" hidden="1" customHeight="1">
      <c r="A12474" s="179"/>
    </row>
    <row r="12475" spans="1:1" s="180" customFormat="1" ht="12" hidden="1" customHeight="1">
      <c r="A12475" s="179"/>
    </row>
    <row r="12476" spans="1:1" s="180" customFormat="1" ht="12" hidden="1" customHeight="1">
      <c r="A12476" s="179"/>
    </row>
    <row r="12477" spans="1:1" s="180" customFormat="1" ht="12" hidden="1" customHeight="1">
      <c r="A12477" s="179"/>
    </row>
    <row r="12478" spans="1:1" s="180" customFormat="1" ht="12" hidden="1" customHeight="1">
      <c r="A12478" s="179"/>
    </row>
    <row r="12479" spans="1:1" s="180" customFormat="1" ht="12" hidden="1" customHeight="1">
      <c r="A12479" s="179"/>
    </row>
    <row r="12480" spans="1:1" s="180" customFormat="1" ht="12" hidden="1" customHeight="1">
      <c r="A12480" s="179"/>
    </row>
    <row r="12481" spans="1:1" s="180" customFormat="1" ht="12" hidden="1" customHeight="1">
      <c r="A12481" s="179"/>
    </row>
    <row r="12482" spans="1:1" s="180" customFormat="1" ht="12" hidden="1" customHeight="1">
      <c r="A12482" s="179"/>
    </row>
    <row r="12483" spans="1:1" s="180" customFormat="1" ht="12" hidden="1" customHeight="1">
      <c r="A12483" s="179"/>
    </row>
    <row r="12484" spans="1:1" s="180" customFormat="1" ht="12" hidden="1" customHeight="1">
      <c r="A12484" s="179"/>
    </row>
    <row r="12485" spans="1:1" s="180" customFormat="1" ht="12" hidden="1" customHeight="1">
      <c r="A12485" s="179"/>
    </row>
    <row r="12486" spans="1:1" s="180" customFormat="1" ht="12" hidden="1" customHeight="1">
      <c r="A12486" s="179"/>
    </row>
    <row r="12487" spans="1:1" s="180" customFormat="1" ht="12" hidden="1" customHeight="1">
      <c r="A12487" s="179"/>
    </row>
    <row r="12488" spans="1:1" s="180" customFormat="1" ht="12" hidden="1" customHeight="1">
      <c r="A12488" s="179"/>
    </row>
    <row r="12489" spans="1:1" s="180" customFormat="1" ht="12" hidden="1" customHeight="1">
      <c r="A12489" s="179"/>
    </row>
    <row r="12490" spans="1:1" s="180" customFormat="1" ht="12" hidden="1" customHeight="1">
      <c r="A12490" s="179"/>
    </row>
    <row r="12491" spans="1:1" s="180" customFormat="1" ht="12" hidden="1" customHeight="1">
      <c r="A12491" s="179"/>
    </row>
    <row r="12492" spans="1:1" s="180" customFormat="1" ht="12" hidden="1" customHeight="1">
      <c r="A12492" s="179"/>
    </row>
    <row r="12493" spans="1:1" s="180" customFormat="1" ht="12" hidden="1" customHeight="1">
      <c r="A12493" s="179"/>
    </row>
    <row r="12494" spans="1:1" s="180" customFormat="1" ht="12" hidden="1" customHeight="1">
      <c r="A12494" s="179"/>
    </row>
    <row r="12495" spans="1:1" s="180" customFormat="1" ht="12" hidden="1" customHeight="1">
      <c r="A12495" s="179"/>
    </row>
    <row r="12496" spans="1:1" s="180" customFormat="1" ht="12" hidden="1" customHeight="1">
      <c r="A12496" s="179"/>
    </row>
    <row r="12497" spans="1:1" s="180" customFormat="1" ht="12" hidden="1" customHeight="1">
      <c r="A12497" s="179"/>
    </row>
    <row r="12498" spans="1:1" s="180" customFormat="1" ht="12" hidden="1" customHeight="1">
      <c r="A12498" s="179"/>
    </row>
    <row r="12499" spans="1:1" s="180" customFormat="1" ht="12" hidden="1" customHeight="1">
      <c r="A12499" s="179"/>
    </row>
    <row r="12500" spans="1:1" s="180" customFormat="1" ht="12" hidden="1" customHeight="1">
      <c r="A12500" s="179"/>
    </row>
    <row r="12501" spans="1:1" s="180" customFormat="1" ht="12" hidden="1" customHeight="1">
      <c r="A12501" s="179"/>
    </row>
    <row r="12502" spans="1:1" s="180" customFormat="1" ht="12" hidden="1" customHeight="1">
      <c r="A12502" s="179"/>
    </row>
    <row r="12503" spans="1:1" s="180" customFormat="1" ht="12" hidden="1" customHeight="1">
      <c r="A12503" s="179"/>
    </row>
    <row r="12504" spans="1:1" s="180" customFormat="1" ht="12" hidden="1" customHeight="1">
      <c r="A12504" s="179"/>
    </row>
    <row r="12505" spans="1:1" s="180" customFormat="1" ht="12" hidden="1" customHeight="1">
      <c r="A12505" s="179"/>
    </row>
    <row r="12506" spans="1:1" s="180" customFormat="1" ht="12" hidden="1" customHeight="1">
      <c r="A12506" s="179"/>
    </row>
    <row r="12507" spans="1:1" s="180" customFormat="1" ht="12" hidden="1" customHeight="1">
      <c r="A12507" s="179"/>
    </row>
    <row r="12508" spans="1:1" s="180" customFormat="1" ht="12" hidden="1" customHeight="1">
      <c r="A12508" s="179"/>
    </row>
    <row r="12509" spans="1:1" s="180" customFormat="1" ht="12" hidden="1" customHeight="1">
      <c r="A12509" s="179"/>
    </row>
    <row r="12510" spans="1:1" s="180" customFormat="1" ht="12" hidden="1" customHeight="1">
      <c r="A12510" s="179"/>
    </row>
    <row r="12511" spans="1:1" s="180" customFormat="1" ht="12" hidden="1" customHeight="1">
      <c r="A12511" s="179"/>
    </row>
    <row r="12512" spans="1:1" s="180" customFormat="1" ht="12" hidden="1" customHeight="1">
      <c r="A12512" s="179"/>
    </row>
    <row r="12513" spans="1:1" s="180" customFormat="1" ht="12" hidden="1" customHeight="1">
      <c r="A12513" s="179"/>
    </row>
    <row r="12514" spans="1:1" s="180" customFormat="1" ht="12" hidden="1" customHeight="1">
      <c r="A12514" s="179"/>
    </row>
    <row r="12515" spans="1:1" s="180" customFormat="1" ht="12" hidden="1" customHeight="1">
      <c r="A12515" s="179"/>
    </row>
    <row r="12516" spans="1:1" s="180" customFormat="1" ht="12" hidden="1" customHeight="1">
      <c r="A12516" s="179"/>
    </row>
    <row r="12517" spans="1:1" s="180" customFormat="1" ht="12" hidden="1" customHeight="1">
      <c r="A12517" s="179"/>
    </row>
    <row r="12518" spans="1:1" s="180" customFormat="1" ht="12" hidden="1" customHeight="1">
      <c r="A12518" s="179"/>
    </row>
    <row r="12519" spans="1:1" s="180" customFormat="1" ht="12" hidden="1" customHeight="1">
      <c r="A12519" s="179"/>
    </row>
    <row r="12520" spans="1:1" s="180" customFormat="1" ht="12" hidden="1" customHeight="1">
      <c r="A12520" s="179"/>
    </row>
    <row r="12521" spans="1:1" s="180" customFormat="1" ht="12" hidden="1" customHeight="1">
      <c r="A12521" s="179"/>
    </row>
    <row r="12522" spans="1:1" s="180" customFormat="1" ht="12" hidden="1" customHeight="1">
      <c r="A12522" s="179"/>
    </row>
    <row r="12523" spans="1:1" s="180" customFormat="1" ht="12" hidden="1" customHeight="1">
      <c r="A12523" s="179"/>
    </row>
    <row r="12524" spans="1:1" s="180" customFormat="1" ht="12" hidden="1" customHeight="1">
      <c r="A12524" s="179"/>
    </row>
    <row r="12525" spans="1:1" s="180" customFormat="1" ht="12" hidden="1" customHeight="1">
      <c r="A12525" s="179"/>
    </row>
    <row r="12526" spans="1:1" s="180" customFormat="1" ht="12" hidden="1" customHeight="1">
      <c r="A12526" s="179"/>
    </row>
    <row r="12527" spans="1:1" s="180" customFormat="1" ht="12" hidden="1" customHeight="1">
      <c r="A12527" s="179"/>
    </row>
    <row r="12528" spans="1:1" s="180" customFormat="1" ht="12" hidden="1" customHeight="1">
      <c r="A12528" s="179"/>
    </row>
    <row r="12529" spans="1:1" s="180" customFormat="1" ht="12" hidden="1" customHeight="1">
      <c r="A12529" s="179"/>
    </row>
    <row r="12530" spans="1:1" s="180" customFormat="1" ht="12" hidden="1" customHeight="1">
      <c r="A12530" s="179"/>
    </row>
    <row r="12531" spans="1:1" s="180" customFormat="1" ht="12" hidden="1" customHeight="1">
      <c r="A12531" s="179"/>
    </row>
    <row r="12532" spans="1:1" s="180" customFormat="1" ht="12" hidden="1" customHeight="1">
      <c r="A12532" s="179"/>
    </row>
    <row r="12533" spans="1:1" s="180" customFormat="1" ht="12" hidden="1" customHeight="1">
      <c r="A12533" s="179"/>
    </row>
    <row r="12534" spans="1:1" s="180" customFormat="1" ht="12" hidden="1" customHeight="1">
      <c r="A12534" s="179"/>
    </row>
    <row r="12535" spans="1:1" s="180" customFormat="1" ht="12" hidden="1" customHeight="1">
      <c r="A12535" s="179"/>
    </row>
    <row r="12536" spans="1:1" s="180" customFormat="1" ht="12" hidden="1" customHeight="1">
      <c r="A12536" s="179"/>
    </row>
    <row r="12537" spans="1:1" s="180" customFormat="1" ht="12" hidden="1" customHeight="1">
      <c r="A12537" s="179"/>
    </row>
    <row r="12538" spans="1:1" s="180" customFormat="1" ht="12" hidden="1" customHeight="1">
      <c r="A12538" s="179"/>
    </row>
    <row r="12539" spans="1:1" s="180" customFormat="1" ht="12" hidden="1" customHeight="1">
      <c r="A12539" s="179"/>
    </row>
    <row r="12540" spans="1:1" s="180" customFormat="1" ht="12" hidden="1" customHeight="1">
      <c r="A12540" s="179"/>
    </row>
    <row r="12541" spans="1:1" s="180" customFormat="1" ht="12" hidden="1" customHeight="1">
      <c r="A12541" s="179"/>
    </row>
    <row r="12542" spans="1:1" s="180" customFormat="1" ht="12" hidden="1" customHeight="1">
      <c r="A12542" s="179"/>
    </row>
    <row r="12543" spans="1:1" s="180" customFormat="1" ht="12" hidden="1" customHeight="1">
      <c r="A12543" s="179"/>
    </row>
    <row r="12544" spans="1:1" s="180" customFormat="1" ht="12" hidden="1" customHeight="1">
      <c r="A12544" s="179"/>
    </row>
    <row r="12545" spans="1:1" s="180" customFormat="1" ht="12" hidden="1" customHeight="1">
      <c r="A12545" s="179"/>
    </row>
    <row r="12546" spans="1:1" s="180" customFormat="1" ht="12" hidden="1" customHeight="1">
      <c r="A12546" s="179"/>
    </row>
    <row r="12547" spans="1:1" s="180" customFormat="1" ht="12" hidden="1" customHeight="1">
      <c r="A12547" s="179"/>
    </row>
    <row r="12548" spans="1:1" s="180" customFormat="1" ht="12" hidden="1" customHeight="1">
      <c r="A12548" s="179"/>
    </row>
    <row r="12549" spans="1:1" s="180" customFormat="1" ht="12" hidden="1" customHeight="1">
      <c r="A12549" s="179"/>
    </row>
    <row r="12550" spans="1:1" s="180" customFormat="1" ht="12" hidden="1" customHeight="1">
      <c r="A12550" s="179"/>
    </row>
    <row r="12551" spans="1:1" s="180" customFormat="1" ht="12" hidden="1" customHeight="1">
      <c r="A12551" s="179"/>
    </row>
    <row r="12552" spans="1:1" s="180" customFormat="1" ht="12" hidden="1" customHeight="1">
      <c r="A12552" s="179"/>
    </row>
    <row r="12553" spans="1:1" s="180" customFormat="1" ht="12" hidden="1" customHeight="1">
      <c r="A12553" s="179"/>
    </row>
    <row r="12554" spans="1:1" s="180" customFormat="1" ht="12" hidden="1" customHeight="1">
      <c r="A12554" s="179"/>
    </row>
    <row r="12555" spans="1:1" s="180" customFormat="1" ht="12" hidden="1" customHeight="1">
      <c r="A12555" s="179"/>
    </row>
    <row r="12556" spans="1:1" s="180" customFormat="1" ht="12" hidden="1" customHeight="1">
      <c r="A12556" s="179"/>
    </row>
    <row r="12557" spans="1:1" s="180" customFormat="1" ht="12" hidden="1" customHeight="1">
      <c r="A12557" s="179"/>
    </row>
    <row r="12558" spans="1:1" s="180" customFormat="1" ht="12" hidden="1" customHeight="1">
      <c r="A12558" s="179"/>
    </row>
    <row r="12559" spans="1:1" s="180" customFormat="1" ht="12" hidden="1" customHeight="1">
      <c r="A12559" s="179"/>
    </row>
    <row r="12560" spans="1:1" s="180" customFormat="1" ht="12" hidden="1" customHeight="1">
      <c r="A12560" s="179"/>
    </row>
    <row r="12561" spans="1:1" s="180" customFormat="1" ht="12" hidden="1" customHeight="1">
      <c r="A12561" s="179"/>
    </row>
    <row r="12562" spans="1:1" s="180" customFormat="1" ht="12" hidden="1" customHeight="1">
      <c r="A12562" s="179"/>
    </row>
    <row r="12563" spans="1:1" s="180" customFormat="1" ht="12" hidden="1" customHeight="1">
      <c r="A12563" s="179"/>
    </row>
    <row r="12564" spans="1:1" s="180" customFormat="1" ht="12" hidden="1" customHeight="1">
      <c r="A12564" s="179"/>
    </row>
    <row r="12565" spans="1:1" s="180" customFormat="1" ht="12" hidden="1" customHeight="1">
      <c r="A12565" s="179"/>
    </row>
    <row r="12566" spans="1:1" s="180" customFormat="1" ht="12" hidden="1" customHeight="1">
      <c r="A12566" s="179"/>
    </row>
    <row r="12567" spans="1:1" s="180" customFormat="1" ht="12" hidden="1" customHeight="1">
      <c r="A12567" s="179"/>
    </row>
    <row r="12568" spans="1:1" s="180" customFormat="1" ht="12" hidden="1" customHeight="1">
      <c r="A12568" s="179"/>
    </row>
    <row r="12569" spans="1:1" s="180" customFormat="1" ht="12" hidden="1" customHeight="1">
      <c r="A12569" s="179"/>
    </row>
    <row r="12570" spans="1:1" s="180" customFormat="1" ht="12" hidden="1" customHeight="1">
      <c r="A12570" s="179"/>
    </row>
    <row r="12571" spans="1:1" s="180" customFormat="1" ht="12" hidden="1" customHeight="1">
      <c r="A12571" s="179"/>
    </row>
    <row r="12572" spans="1:1" s="180" customFormat="1" ht="12" hidden="1" customHeight="1">
      <c r="A12572" s="179"/>
    </row>
    <row r="12573" spans="1:1" s="180" customFormat="1" ht="12" hidden="1" customHeight="1">
      <c r="A12573" s="179"/>
    </row>
    <row r="12574" spans="1:1" s="180" customFormat="1" ht="12" hidden="1" customHeight="1">
      <c r="A12574" s="179"/>
    </row>
    <row r="12575" spans="1:1" s="180" customFormat="1" ht="12" hidden="1" customHeight="1">
      <c r="A12575" s="179"/>
    </row>
    <row r="12576" spans="1:1" s="180" customFormat="1" ht="12" hidden="1" customHeight="1">
      <c r="A12576" s="179"/>
    </row>
    <row r="12577" spans="1:1" s="180" customFormat="1" ht="12" hidden="1" customHeight="1">
      <c r="A12577" s="179"/>
    </row>
    <row r="12578" spans="1:1" s="180" customFormat="1" ht="12" hidden="1" customHeight="1">
      <c r="A12578" s="179"/>
    </row>
    <row r="12579" spans="1:1" s="180" customFormat="1" ht="12" hidden="1" customHeight="1">
      <c r="A12579" s="179"/>
    </row>
    <row r="12580" spans="1:1" s="180" customFormat="1" ht="12" hidden="1" customHeight="1">
      <c r="A12580" s="179"/>
    </row>
    <row r="12581" spans="1:1" s="180" customFormat="1" ht="12" hidden="1" customHeight="1">
      <c r="A12581" s="179"/>
    </row>
    <row r="12582" spans="1:1" s="180" customFormat="1" ht="12" hidden="1" customHeight="1">
      <c r="A12582" s="179"/>
    </row>
    <row r="12583" spans="1:1" s="180" customFormat="1" ht="12" hidden="1" customHeight="1">
      <c r="A12583" s="179"/>
    </row>
    <row r="12584" spans="1:1" s="180" customFormat="1" ht="12" hidden="1" customHeight="1">
      <c r="A12584" s="179"/>
    </row>
    <row r="12585" spans="1:1" s="180" customFormat="1" ht="12" hidden="1" customHeight="1">
      <c r="A12585" s="179"/>
    </row>
    <row r="12586" spans="1:1" s="180" customFormat="1" ht="12" hidden="1" customHeight="1">
      <c r="A12586" s="179"/>
    </row>
    <row r="12587" spans="1:1" s="180" customFormat="1" ht="12" hidden="1" customHeight="1">
      <c r="A12587" s="179"/>
    </row>
    <row r="12588" spans="1:1" s="180" customFormat="1" ht="12" hidden="1" customHeight="1">
      <c r="A12588" s="179"/>
    </row>
    <row r="12589" spans="1:1" s="180" customFormat="1" ht="12" hidden="1" customHeight="1">
      <c r="A12589" s="179"/>
    </row>
    <row r="12590" spans="1:1" s="180" customFormat="1" ht="12" hidden="1" customHeight="1">
      <c r="A12590" s="179"/>
    </row>
    <row r="12591" spans="1:1" s="180" customFormat="1" ht="12" hidden="1" customHeight="1">
      <c r="A12591" s="179"/>
    </row>
    <row r="12592" spans="1:1" s="180" customFormat="1" ht="12" hidden="1" customHeight="1">
      <c r="A12592" s="179"/>
    </row>
    <row r="12593" spans="1:1" s="180" customFormat="1" ht="12" hidden="1" customHeight="1">
      <c r="A12593" s="179"/>
    </row>
    <row r="12594" spans="1:1" s="180" customFormat="1" ht="12" hidden="1" customHeight="1">
      <c r="A12594" s="179"/>
    </row>
    <row r="12595" spans="1:1" s="180" customFormat="1" ht="12" hidden="1" customHeight="1">
      <c r="A12595" s="179"/>
    </row>
    <row r="12596" spans="1:1" s="180" customFormat="1" ht="12" hidden="1" customHeight="1">
      <c r="A12596" s="179"/>
    </row>
    <row r="12597" spans="1:1" s="180" customFormat="1" ht="12" hidden="1" customHeight="1">
      <c r="A12597" s="179"/>
    </row>
    <row r="12598" spans="1:1" s="180" customFormat="1" ht="12" hidden="1" customHeight="1">
      <c r="A12598" s="179"/>
    </row>
    <row r="12599" spans="1:1" s="180" customFormat="1" ht="12" hidden="1" customHeight="1">
      <c r="A12599" s="179"/>
    </row>
    <row r="12600" spans="1:1" s="180" customFormat="1" ht="12" hidden="1" customHeight="1">
      <c r="A12600" s="179"/>
    </row>
    <row r="12601" spans="1:1" s="180" customFormat="1" ht="12" hidden="1" customHeight="1">
      <c r="A12601" s="179"/>
    </row>
    <row r="12602" spans="1:1" s="180" customFormat="1" ht="12" hidden="1" customHeight="1">
      <c r="A12602" s="179"/>
    </row>
    <row r="12603" spans="1:1" s="180" customFormat="1" ht="12" hidden="1" customHeight="1">
      <c r="A12603" s="179"/>
    </row>
    <row r="12604" spans="1:1" s="180" customFormat="1" ht="12" hidden="1" customHeight="1">
      <c r="A12604" s="179"/>
    </row>
    <row r="12605" spans="1:1" s="180" customFormat="1" ht="12" hidden="1" customHeight="1">
      <c r="A12605" s="179"/>
    </row>
    <row r="12606" spans="1:1" s="180" customFormat="1" ht="12" hidden="1" customHeight="1">
      <c r="A12606" s="179"/>
    </row>
    <row r="12607" spans="1:1" s="180" customFormat="1" ht="12" hidden="1" customHeight="1">
      <c r="A12607" s="179"/>
    </row>
    <row r="12608" spans="1:1" s="180" customFormat="1" ht="12" hidden="1" customHeight="1">
      <c r="A12608" s="179"/>
    </row>
    <row r="12609" spans="1:1" s="180" customFormat="1" ht="12" hidden="1" customHeight="1">
      <c r="A12609" s="179"/>
    </row>
    <row r="12610" spans="1:1" s="180" customFormat="1" ht="12" hidden="1" customHeight="1">
      <c r="A12610" s="179"/>
    </row>
    <row r="12611" spans="1:1" s="180" customFormat="1" ht="12" hidden="1" customHeight="1">
      <c r="A12611" s="179"/>
    </row>
    <row r="12612" spans="1:1" s="180" customFormat="1" ht="12" hidden="1" customHeight="1">
      <c r="A12612" s="179"/>
    </row>
    <row r="12613" spans="1:1" s="180" customFormat="1" ht="12" hidden="1" customHeight="1">
      <c r="A12613" s="179"/>
    </row>
    <row r="12614" spans="1:1" s="180" customFormat="1" ht="12" hidden="1" customHeight="1">
      <c r="A12614" s="179"/>
    </row>
    <row r="12615" spans="1:1" s="180" customFormat="1" ht="12" hidden="1" customHeight="1">
      <c r="A12615" s="179"/>
    </row>
    <row r="12616" spans="1:1" s="180" customFormat="1" ht="12" hidden="1" customHeight="1">
      <c r="A12616" s="179"/>
    </row>
    <row r="12617" spans="1:1" s="180" customFormat="1" ht="12" hidden="1" customHeight="1">
      <c r="A12617" s="179"/>
    </row>
    <row r="12618" spans="1:1" s="180" customFormat="1" ht="12" hidden="1" customHeight="1">
      <c r="A12618" s="179"/>
    </row>
    <row r="12619" spans="1:1" s="180" customFormat="1" ht="12" hidden="1" customHeight="1">
      <c r="A12619" s="179"/>
    </row>
    <row r="12620" spans="1:1" s="180" customFormat="1" ht="12" hidden="1" customHeight="1">
      <c r="A12620" s="179"/>
    </row>
    <row r="12621" spans="1:1" s="180" customFormat="1" ht="12" hidden="1" customHeight="1">
      <c r="A12621" s="179"/>
    </row>
    <row r="12622" spans="1:1" s="180" customFormat="1" ht="12" hidden="1" customHeight="1">
      <c r="A12622" s="179"/>
    </row>
    <row r="12623" spans="1:1" s="180" customFormat="1" ht="12" hidden="1" customHeight="1">
      <c r="A12623" s="179"/>
    </row>
    <row r="12624" spans="1:1" s="180" customFormat="1" ht="12" hidden="1" customHeight="1">
      <c r="A12624" s="179"/>
    </row>
    <row r="12625" spans="1:1" s="180" customFormat="1" ht="12" hidden="1" customHeight="1">
      <c r="A12625" s="179"/>
    </row>
    <row r="12626" spans="1:1" s="180" customFormat="1" ht="12" hidden="1" customHeight="1">
      <c r="A12626" s="179"/>
    </row>
    <row r="12627" spans="1:1" s="180" customFormat="1" ht="12" hidden="1" customHeight="1">
      <c r="A12627" s="179"/>
    </row>
    <row r="12628" spans="1:1" s="180" customFormat="1" ht="12" hidden="1" customHeight="1">
      <c r="A12628" s="179"/>
    </row>
    <row r="12629" spans="1:1" s="180" customFormat="1" ht="12" hidden="1" customHeight="1">
      <c r="A12629" s="179"/>
    </row>
    <row r="12630" spans="1:1" s="180" customFormat="1" ht="12" hidden="1" customHeight="1">
      <c r="A12630" s="179"/>
    </row>
    <row r="12631" spans="1:1" s="180" customFormat="1" ht="12" hidden="1" customHeight="1">
      <c r="A12631" s="179"/>
    </row>
    <row r="12632" spans="1:1" s="180" customFormat="1" ht="12" hidden="1" customHeight="1">
      <c r="A12632" s="179"/>
    </row>
    <row r="12633" spans="1:1" s="180" customFormat="1" ht="12" hidden="1" customHeight="1">
      <c r="A12633" s="179"/>
    </row>
    <row r="12634" spans="1:1" s="180" customFormat="1" ht="12" hidden="1" customHeight="1">
      <c r="A12634" s="179"/>
    </row>
    <row r="12635" spans="1:1" s="180" customFormat="1" ht="12" hidden="1" customHeight="1">
      <c r="A12635" s="179"/>
    </row>
    <row r="12636" spans="1:1" s="180" customFormat="1" ht="12" hidden="1" customHeight="1">
      <c r="A12636" s="179"/>
    </row>
    <row r="12637" spans="1:1" s="180" customFormat="1" ht="12" hidden="1" customHeight="1">
      <c r="A12637" s="179"/>
    </row>
    <row r="12638" spans="1:1" s="180" customFormat="1" ht="12" hidden="1" customHeight="1">
      <c r="A12638" s="179"/>
    </row>
    <row r="12639" spans="1:1" s="180" customFormat="1" ht="12" hidden="1" customHeight="1">
      <c r="A12639" s="179"/>
    </row>
    <row r="12640" spans="1:1" s="180" customFormat="1" ht="12" hidden="1" customHeight="1">
      <c r="A12640" s="179"/>
    </row>
    <row r="12641" spans="1:1" s="180" customFormat="1" ht="12" hidden="1" customHeight="1">
      <c r="A12641" s="179"/>
    </row>
    <row r="12642" spans="1:1" s="180" customFormat="1" ht="12" hidden="1" customHeight="1">
      <c r="A12642" s="179"/>
    </row>
    <row r="12643" spans="1:1" s="180" customFormat="1" ht="12" hidden="1" customHeight="1">
      <c r="A12643" s="179"/>
    </row>
    <row r="12644" spans="1:1" s="180" customFormat="1" ht="12" hidden="1" customHeight="1">
      <c r="A12644" s="179"/>
    </row>
    <row r="12645" spans="1:1" s="180" customFormat="1" ht="12" hidden="1" customHeight="1">
      <c r="A12645" s="179"/>
    </row>
    <row r="12646" spans="1:1" s="180" customFormat="1" ht="12" hidden="1" customHeight="1">
      <c r="A12646" s="179"/>
    </row>
    <row r="12647" spans="1:1" s="180" customFormat="1" ht="12" hidden="1" customHeight="1">
      <c r="A12647" s="179"/>
    </row>
    <row r="12648" spans="1:1" s="180" customFormat="1" ht="12" hidden="1" customHeight="1">
      <c r="A12648" s="179"/>
    </row>
    <row r="12649" spans="1:1" s="180" customFormat="1" ht="12" hidden="1" customHeight="1">
      <c r="A12649" s="179"/>
    </row>
    <row r="12650" spans="1:1" s="180" customFormat="1" ht="12" hidden="1" customHeight="1">
      <c r="A12650" s="179"/>
    </row>
    <row r="12651" spans="1:1" s="180" customFormat="1" ht="12" hidden="1" customHeight="1">
      <c r="A12651" s="179"/>
    </row>
    <row r="12652" spans="1:1" s="180" customFormat="1" ht="12" hidden="1" customHeight="1">
      <c r="A12652" s="179"/>
    </row>
    <row r="12653" spans="1:1" s="180" customFormat="1" ht="12" hidden="1" customHeight="1">
      <c r="A12653" s="179"/>
    </row>
    <row r="12654" spans="1:1" s="180" customFormat="1" ht="12" hidden="1" customHeight="1">
      <c r="A12654" s="179"/>
    </row>
    <row r="12655" spans="1:1" s="180" customFormat="1" ht="12" hidden="1" customHeight="1">
      <c r="A12655" s="179"/>
    </row>
    <row r="12656" spans="1:1" s="180" customFormat="1" ht="12" hidden="1" customHeight="1">
      <c r="A12656" s="179"/>
    </row>
    <row r="12657" spans="1:1" s="180" customFormat="1" ht="12" hidden="1" customHeight="1">
      <c r="A12657" s="179"/>
    </row>
    <row r="12658" spans="1:1" s="180" customFormat="1" ht="12" hidden="1" customHeight="1">
      <c r="A12658" s="179"/>
    </row>
    <row r="12659" spans="1:1" s="180" customFormat="1" ht="12" hidden="1" customHeight="1">
      <c r="A12659" s="179"/>
    </row>
    <row r="12660" spans="1:1" s="180" customFormat="1" ht="12" hidden="1" customHeight="1">
      <c r="A12660" s="179"/>
    </row>
    <row r="12661" spans="1:1" s="180" customFormat="1" ht="12" hidden="1" customHeight="1">
      <c r="A12661" s="179"/>
    </row>
    <row r="12662" spans="1:1" s="180" customFormat="1" ht="12" hidden="1" customHeight="1">
      <c r="A12662" s="179"/>
    </row>
    <row r="12663" spans="1:1" s="180" customFormat="1" ht="12" hidden="1" customHeight="1">
      <c r="A12663" s="179"/>
    </row>
    <row r="12664" spans="1:1" s="180" customFormat="1" ht="12" hidden="1" customHeight="1">
      <c r="A12664" s="179"/>
    </row>
    <row r="12665" spans="1:1" s="180" customFormat="1" ht="12" hidden="1" customHeight="1">
      <c r="A12665" s="179"/>
    </row>
    <row r="12666" spans="1:1" s="180" customFormat="1" ht="12" hidden="1" customHeight="1">
      <c r="A12666" s="179"/>
    </row>
    <row r="12667" spans="1:1" s="180" customFormat="1" ht="12" hidden="1" customHeight="1">
      <c r="A12667" s="179"/>
    </row>
    <row r="12668" spans="1:1" s="180" customFormat="1" ht="12" hidden="1" customHeight="1">
      <c r="A12668" s="179"/>
    </row>
    <row r="12669" spans="1:1" s="180" customFormat="1" ht="12" hidden="1" customHeight="1">
      <c r="A12669" s="179"/>
    </row>
    <row r="12670" spans="1:1" s="180" customFormat="1" ht="12" hidden="1" customHeight="1">
      <c r="A12670" s="179"/>
    </row>
    <row r="12671" spans="1:1" s="180" customFormat="1" ht="12" hidden="1" customHeight="1">
      <c r="A12671" s="179"/>
    </row>
    <row r="12672" spans="1:1" s="180" customFormat="1" ht="12" hidden="1" customHeight="1">
      <c r="A12672" s="179"/>
    </row>
    <row r="12673" spans="1:1" s="180" customFormat="1" ht="12" hidden="1" customHeight="1">
      <c r="A12673" s="179"/>
    </row>
    <row r="12674" spans="1:1" s="180" customFormat="1" ht="12" hidden="1" customHeight="1">
      <c r="A12674" s="179"/>
    </row>
    <row r="12675" spans="1:1" s="180" customFormat="1" ht="12" hidden="1" customHeight="1">
      <c r="A12675" s="179"/>
    </row>
    <row r="12676" spans="1:1" s="180" customFormat="1" ht="12" hidden="1" customHeight="1">
      <c r="A12676" s="179"/>
    </row>
    <row r="12677" spans="1:1" s="180" customFormat="1" ht="12" hidden="1" customHeight="1">
      <c r="A12677" s="179"/>
    </row>
    <row r="12678" spans="1:1" s="180" customFormat="1" ht="12" hidden="1" customHeight="1">
      <c r="A12678" s="179"/>
    </row>
    <row r="12679" spans="1:1" s="180" customFormat="1" ht="12" hidden="1" customHeight="1">
      <c r="A12679" s="179"/>
    </row>
    <row r="12680" spans="1:1" s="180" customFormat="1" ht="12" hidden="1" customHeight="1">
      <c r="A12680" s="179"/>
    </row>
    <row r="12681" spans="1:1" s="180" customFormat="1" ht="12" hidden="1" customHeight="1">
      <c r="A12681" s="179"/>
    </row>
    <row r="12682" spans="1:1" s="180" customFormat="1" ht="12" hidden="1" customHeight="1">
      <c r="A12682" s="179"/>
    </row>
    <row r="12683" spans="1:1" s="180" customFormat="1" ht="12" hidden="1" customHeight="1">
      <c r="A12683" s="179"/>
    </row>
    <row r="12684" spans="1:1" s="180" customFormat="1" ht="12" hidden="1" customHeight="1">
      <c r="A12684" s="179"/>
    </row>
    <row r="12685" spans="1:1" s="180" customFormat="1" ht="12" hidden="1" customHeight="1">
      <c r="A12685" s="179"/>
    </row>
    <row r="12686" spans="1:1" s="180" customFormat="1" ht="12" hidden="1" customHeight="1">
      <c r="A12686" s="179"/>
    </row>
    <row r="12687" spans="1:1" s="180" customFormat="1" ht="12" hidden="1" customHeight="1">
      <c r="A12687" s="179"/>
    </row>
    <row r="12688" spans="1:1" s="180" customFormat="1" ht="12" hidden="1" customHeight="1">
      <c r="A12688" s="179"/>
    </row>
    <row r="12689" spans="1:1" s="180" customFormat="1" ht="12" hidden="1" customHeight="1">
      <c r="A12689" s="179"/>
    </row>
    <row r="12690" spans="1:1" s="180" customFormat="1" ht="12" hidden="1" customHeight="1">
      <c r="A12690" s="179"/>
    </row>
    <row r="12691" spans="1:1" s="180" customFormat="1" ht="12" hidden="1" customHeight="1">
      <c r="A12691" s="179"/>
    </row>
    <row r="12692" spans="1:1" s="180" customFormat="1" ht="12" hidden="1" customHeight="1">
      <c r="A12692" s="179"/>
    </row>
    <row r="12693" spans="1:1" s="180" customFormat="1" ht="12" hidden="1" customHeight="1">
      <c r="A12693" s="179"/>
    </row>
    <row r="12694" spans="1:1" s="180" customFormat="1" ht="12" hidden="1" customHeight="1">
      <c r="A12694" s="179"/>
    </row>
    <row r="12695" spans="1:1" s="180" customFormat="1" ht="12" hidden="1" customHeight="1">
      <c r="A12695" s="179"/>
    </row>
    <row r="12696" spans="1:1" s="180" customFormat="1" ht="12" hidden="1" customHeight="1">
      <c r="A12696" s="179"/>
    </row>
    <row r="12697" spans="1:1" s="180" customFormat="1" ht="12" hidden="1" customHeight="1">
      <c r="A12697" s="179"/>
    </row>
    <row r="12698" spans="1:1" s="180" customFormat="1" ht="12" hidden="1" customHeight="1">
      <c r="A12698" s="179"/>
    </row>
    <row r="12699" spans="1:1" s="180" customFormat="1" ht="12" hidden="1" customHeight="1">
      <c r="A12699" s="179"/>
    </row>
    <row r="12700" spans="1:1" s="180" customFormat="1" ht="12" hidden="1" customHeight="1">
      <c r="A12700" s="179"/>
    </row>
    <row r="12701" spans="1:1" s="180" customFormat="1" ht="12" hidden="1" customHeight="1">
      <c r="A12701" s="179"/>
    </row>
    <row r="12702" spans="1:1" s="180" customFormat="1" ht="12" hidden="1" customHeight="1">
      <c r="A12702" s="179"/>
    </row>
    <row r="12703" spans="1:1" s="180" customFormat="1" ht="12" hidden="1" customHeight="1">
      <c r="A12703" s="179"/>
    </row>
    <row r="12704" spans="1:1" s="180" customFormat="1" ht="12" hidden="1" customHeight="1">
      <c r="A12704" s="179"/>
    </row>
    <row r="12705" spans="1:1" s="180" customFormat="1" ht="12" hidden="1" customHeight="1">
      <c r="A12705" s="179"/>
    </row>
    <row r="12706" spans="1:1" s="180" customFormat="1" ht="12" hidden="1" customHeight="1">
      <c r="A12706" s="179"/>
    </row>
    <row r="12707" spans="1:1" s="180" customFormat="1" ht="12" hidden="1" customHeight="1">
      <c r="A12707" s="179"/>
    </row>
    <row r="12708" spans="1:1" s="180" customFormat="1" ht="12" hidden="1" customHeight="1">
      <c r="A12708" s="179"/>
    </row>
    <row r="12709" spans="1:1" s="180" customFormat="1" ht="12" hidden="1" customHeight="1">
      <c r="A12709" s="179"/>
    </row>
    <row r="12710" spans="1:1" s="180" customFormat="1" ht="12" hidden="1" customHeight="1">
      <c r="A12710" s="179"/>
    </row>
    <row r="12711" spans="1:1" s="180" customFormat="1" ht="12" hidden="1" customHeight="1">
      <c r="A12711" s="179"/>
    </row>
    <row r="12712" spans="1:1" s="180" customFormat="1" ht="12" hidden="1" customHeight="1">
      <c r="A12712" s="179"/>
    </row>
    <row r="12713" spans="1:1" s="180" customFormat="1" ht="12" hidden="1" customHeight="1">
      <c r="A12713" s="179"/>
    </row>
    <row r="12714" spans="1:1" s="180" customFormat="1" ht="12" hidden="1" customHeight="1">
      <c r="A12714" s="179"/>
    </row>
    <row r="12715" spans="1:1" s="180" customFormat="1" ht="12" hidden="1" customHeight="1">
      <c r="A12715" s="179"/>
    </row>
    <row r="12716" spans="1:1" s="180" customFormat="1" ht="12" hidden="1" customHeight="1">
      <c r="A12716" s="179"/>
    </row>
    <row r="12717" spans="1:1" s="180" customFormat="1" ht="12" hidden="1" customHeight="1">
      <c r="A12717" s="179"/>
    </row>
    <row r="12718" spans="1:1" s="180" customFormat="1" ht="12" hidden="1" customHeight="1">
      <c r="A12718" s="179"/>
    </row>
    <row r="12719" spans="1:1" s="180" customFormat="1" ht="12" hidden="1" customHeight="1">
      <c r="A12719" s="179"/>
    </row>
    <row r="12720" spans="1:1" s="180" customFormat="1" ht="12" hidden="1" customHeight="1">
      <c r="A12720" s="179"/>
    </row>
    <row r="12721" spans="1:1" s="180" customFormat="1" ht="12" hidden="1" customHeight="1">
      <c r="A12721" s="179"/>
    </row>
    <row r="12722" spans="1:1" s="180" customFormat="1" ht="12" hidden="1" customHeight="1">
      <c r="A12722" s="179"/>
    </row>
    <row r="12723" spans="1:1" s="180" customFormat="1" ht="12" hidden="1" customHeight="1">
      <c r="A12723" s="179"/>
    </row>
    <row r="12724" spans="1:1" s="180" customFormat="1" ht="12" hidden="1" customHeight="1">
      <c r="A12724" s="179"/>
    </row>
    <row r="12725" spans="1:1" s="180" customFormat="1" ht="12" hidden="1" customHeight="1">
      <c r="A12725" s="179"/>
    </row>
    <row r="12726" spans="1:1" s="180" customFormat="1" ht="12" hidden="1" customHeight="1">
      <c r="A12726" s="179"/>
    </row>
    <row r="12727" spans="1:1" s="180" customFormat="1" ht="12" hidden="1" customHeight="1">
      <c r="A12727" s="179"/>
    </row>
    <row r="12728" spans="1:1" s="180" customFormat="1" ht="12" hidden="1" customHeight="1">
      <c r="A12728" s="179"/>
    </row>
    <row r="12729" spans="1:1" s="180" customFormat="1" ht="12" hidden="1" customHeight="1">
      <c r="A12729" s="179"/>
    </row>
    <row r="12730" spans="1:1" s="180" customFormat="1" ht="12" hidden="1" customHeight="1">
      <c r="A12730" s="179"/>
    </row>
    <row r="12731" spans="1:1" s="180" customFormat="1" ht="12" hidden="1" customHeight="1">
      <c r="A12731" s="179"/>
    </row>
    <row r="12732" spans="1:1" s="180" customFormat="1" ht="12" hidden="1" customHeight="1">
      <c r="A12732" s="179"/>
    </row>
    <row r="12733" spans="1:1" s="180" customFormat="1" ht="12" hidden="1" customHeight="1">
      <c r="A12733" s="179"/>
    </row>
    <row r="12734" spans="1:1" s="180" customFormat="1" ht="12" hidden="1" customHeight="1">
      <c r="A12734" s="179"/>
    </row>
    <row r="12735" spans="1:1" s="180" customFormat="1" ht="12" hidden="1" customHeight="1">
      <c r="A12735" s="179"/>
    </row>
    <row r="12736" spans="1:1" s="180" customFormat="1" ht="12" hidden="1" customHeight="1">
      <c r="A12736" s="179"/>
    </row>
    <row r="12737" spans="1:1" s="180" customFormat="1" ht="12" hidden="1" customHeight="1">
      <c r="A12737" s="179"/>
    </row>
    <row r="12738" spans="1:1" s="180" customFormat="1" ht="12" hidden="1" customHeight="1">
      <c r="A12738" s="179"/>
    </row>
    <row r="12739" spans="1:1" s="180" customFormat="1" ht="12" hidden="1" customHeight="1">
      <c r="A12739" s="179"/>
    </row>
    <row r="12740" spans="1:1" s="180" customFormat="1" ht="12" hidden="1" customHeight="1">
      <c r="A12740" s="179"/>
    </row>
    <row r="12741" spans="1:1" s="180" customFormat="1" ht="12" hidden="1" customHeight="1">
      <c r="A12741" s="179"/>
    </row>
    <row r="12742" spans="1:1" s="180" customFormat="1" ht="12" hidden="1" customHeight="1">
      <c r="A12742" s="179"/>
    </row>
    <row r="12743" spans="1:1" s="180" customFormat="1" ht="12" hidden="1" customHeight="1">
      <c r="A12743" s="179"/>
    </row>
    <row r="12744" spans="1:1" s="180" customFormat="1" ht="12" hidden="1" customHeight="1">
      <c r="A12744" s="179"/>
    </row>
    <row r="12745" spans="1:1" s="180" customFormat="1" ht="12" hidden="1" customHeight="1">
      <c r="A12745" s="179"/>
    </row>
    <row r="12746" spans="1:1" s="180" customFormat="1" ht="12" hidden="1" customHeight="1">
      <c r="A12746" s="179"/>
    </row>
    <row r="12747" spans="1:1" s="180" customFormat="1" ht="12" hidden="1" customHeight="1">
      <c r="A12747" s="179"/>
    </row>
    <row r="12748" spans="1:1" s="180" customFormat="1" ht="12" hidden="1" customHeight="1">
      <c r="A12748" s="179"/>
    </row>
    <row r="12749" spans="1:1" s="180" customFormat="1" ht="12" hidden="1" customHeight="1">
      <c r="A12749" s="179"/>
    </row>
    <row r="12750" spans="1:1" s="180" customFormat="1" ht="12" hidden="1" customHeight="1">
      <c r="A12750" s="179"/>
    </row>
    <row r="12751" spans="1:1" s="180" customFormat="1" ht="12" hidden="1" customHeight="1">
      <c r="A12751" s="179"/>
    </row>
    <row r="12752" spans="1:1" s="180" customFormat="1" ht="12" hidden="1" customHeight="1">
      <c r="A12752" s="179"/>
    </row>
    <row r="12753" spans="1:1" s="180" customFormat="1" ht="12" hidden="1" customHeight="1">
      <c r="A12753" s="179"/>
    </row>
    <row r="12754" spans="1:1" s="180" customFormat="1" ht="12" hidden="1" customHeight="1">
      <c r="A12754" s="179"/>
    </row>
    <row r="12755" spans="1:1" s="180" customFormat="1" ht="12" hidden="1" customHeight="1">
      <c r="A12755" s="179"/>
    </row>
    <row r="12756" spans="1:1" s="180" customFormat="1" ht="12" hidden="1" customHeight="1">
      <c r="A12756" s="179"/>
    </row>
    <row r="12757" spans="1:1" s="180" customFormat="1" ht="12" hidden="1" customHeight="1">
      <c r="A12757" s="179"/>
    </row>
    <row r="12758" spans="1:1" s="180" customFormat="1" ht="12" hidden="1" customHeight="1">
      <c r="A12758" s="179"/>
    </row>
    <row r="12759" spans="1:1" s="180" customFormat="1" ht="12" hidden="1" customHeight="1">
      <c r="A12759" s="179"/>
    </row>
    <row r="12760" spans="1:1" s="180" customFormat="1" ht="12" hidden="1" customHeight="1">
      <c r="A12760" s="179"/>
    </row>
    <row r="12761" spans="1:1" s="180" customFormat="1" ht="12" hidden="1" customHeight="1">
      <c r="A12761" s="179"/>
    </row>
    <row r="12762" spans="1:1" s="180" customFormat="1" ht="12" hidden="1" customHeight="1">
      <c r="A12762" s="179"/>
    </row>
    <row r="12763" spans="1:1" s="180" customFormat="1" ht="12" hidden="1" customHeight="1">
      <c r="A12763" s="179"/>
    </row>
    <row r="12764" spans="1:1" s="180" customFormat="1" ht="12" hidden="1" customHeight="1">
      <c r="A12764" s="179"/>
    </row>
    <row r="12765" spans="1:1" s="180" customFormat="1" ht="12" hidden="1" customHeight="1">
      <c r="A12765" s="179"/>
    </row>
    <row r="12766" spans="1:1" s="180" customFormat="1" ht="12" hidden="1" customHeight="1">
      <c r="A12766" s="179"/>
    </row>
    <row r="12767" spans="1:1" s="180" customFormat="1" ht="12" hidden="1" customHeight="1">
      <c r="A12767" s="179"/>
    </row>
    <row r="12768" spans="1:1" s="180" customFormat="1" ht="12" hidden="1" customHeight="1">
      <c r="A12768" s="179"/>
    </row>
    <row r="12769" spans="1:1" s="180" customFormat="1" ht="12" hidden="1" customHeight="1">
      <c r="A12769" s="179"/>
    </row>
    <row r="12770" spans="1:1" s="180" customFormat="1" ht="12" hidden="1" customHeight="1">
      <c r="A12770" s="179"/>
    </row>
    <row r="12771" spans="1:1" s="180" customFormat="1" ht="12" hidden="1" customHeight="1">
      <c r="A12771" s="179"/>
    </row>
    <row r="12772" spans="1:1" s="180" customFormat="1" ht="12" hidden="1" customHeight="1">
      <c r="A12772" s="179"/>
    </row>
    <row r="12773" spans="1:1" s="180" customFormat="1" ht="12" hidden="1" customHeight="1">
      <c r="A12773" s="179"/>
    </row>
    <row r="12774" spans="1:1" s="180" customFormat="1" ht="12" hidden="1" customHeight="1">
      <c r="A12774" s="179"/>
    </row>
    <row r="12775" spans="1:1" s="180" customFormat="1" ht="12" hidden="1" customHeight="1">
      <c r="A12775" s="179"/>
    </row>
    <row r="12776" spans="1:1" s="180" customFormat="1" ht="12" hidden="1" customHeight="1">
      <c r="A12776" s="179"/>
    </row>
    <row r="12777" spans="1:1" s="180" customFormat="1" ht="12" hidden="1" customHeight="1">
      <c r="A12777" s="179"/>
    </row>
    <row r="12778" spans="1:1" s="180" customFormat="1" ht="12" hidden="1" customHeight="1">
      <c r="A12778" s="179"/>
    </row>
    <row r="12779" spans="1:1" s="180" customFormat="1" ht="12" hidden="1" customHeight="1">
      <c r="A12779" s="179"/>
    </row>
    <row r="12780" spans="1:1" s="180" customFormat="1" ht="12" hidden="1" customHeight="1">
      <c r="A12780" s="179"/>
    </row>
    <row r="12781" spans="1:1" s="180" customFormat="1" ht="12" hidden="1" customHeight="1">
      <c r="A12781" s="179"/>
    </row>
    <row r="12782" spans="1:1" s="180" customFormat="1" ht="12" hidden="1" customHeight="1">
      <c r="A12782" s="179"/>
    </row>
    <row r="12783" spans="1:1" s="180" customFormat="1" ht="12" hidden="1" customHeight="1">
      <c r="A12783" s="179"/>
    </row>
    <row r="12784" spans="1:1" s="180" customFormat="1" ht="12" hidden="1" customHeight="1">
      <c r="A12784" s="179"/>
    </row>
    <row r="12785" spans="1:1" s="180" customFormat="1" ht="12" hidden="1" customHeight="1">
      <c r="A12785" s="179"/>
    </row>
    <row r="12786" spans="1:1" s="180" customFormat="1" ht="12" hidden="1" customHeight="1">
      <c r="A12786" s="179"/>
    </row>
    <row r="12787" spans="1:1" s="180" customFormat="1" ht="12" hidden="1" customHeight="1">
      <c r="A12787" s="179"/>
    </row>
    <row r="12788" spans="1:1" s="180" customFormat="1" ht="12" hidden="1" customHeight="1">
      <c r="A12788" s="179"/>
    </row>
    <row r="12789" spans="1:1" s="180" customFormat="1" ht="12" hidden="1" customHeight="1">
      <c r="A12789" s="179"/>
    </row>
    <row r="12790" spans="1:1" s="180" customFormat="1" ht="12" hidden="1" customHeight="1">
      <c r="A12790" s="179"/>
    </row>
    <row r="12791" spans="1:1" s="180" customFormat="1" ht="12" hidden="1" customHeight="1">
      <c r="A12791" s="179"/>
    </row>
    <row r="12792" spans="1:1" s="180" customFormat="1" ht="12" hidden="1" customHeight="1">
      <c r="A12792" s="179"/>
    </row>
    <row r="12793" spans="1:1" s="180" customFormat="1" ht="12" hidden="1" customHeight="1">
      <c r="A12793" s="179"/>
    </row>
    <row r="12794" spans="1:1" s="180" customFormat="1" ht="12" hidden="1" customHeight="1">
      <c r="A12794" s="179"/>
    </row>
    <row r="12795" spans="1:1" s="180" customFormat="1" ht="12" hidden="1" customHeight="1">
      <c r="A12795" s="179"/>
    </row>
    <row r="12796" spans="1:1" s="180" customFormat="1" ht="12" hidden="1" customHeight="1">
      <c r="A12796" s="179"/>
    </row>
    <row r="12797" spans="1:1" s="180" customFormat="1" ht="12" hidden="1" customHeight="1">
      <c r="A12797" s="179"/>
    </row>
    <row r="12798" spans="1:1" s="180" customFormat="1" ht="12" hidden="1" customHeight="1">
      <c r="A12798" s="179"/>
    </row>
    <row r="12799" spans="1:1" s="180" customFormat="1" ht="12" hidden="1" customHeight="1">
      <c r="A12799" s="179"/>
    </row>
    <row r="12800" spans="1:1" s="180" customFormat="1" ht="12" hidden="1" customHeight="1">
      <c r="A12800" s="179"/>
    </row>
    <row r="12801" spans="1:1" s="180" customFormat="1" ht="12" hidden="1" customHeight="1">
      <c r="A12801" s="179"/>
    </row>
    <row r="12802" spans="1:1" s="180" customFormat="1" ht="12" hidden="1" customHeight="1">
      <c r="A12802" s="179"/>
    </row>
    <row r="12803" spans="1:1" s="180" customFormat="1" ht="12" hidden="1" customHeight="1">
      <c r="A12803" s="179"/>
    </row>
    <row r="12804" spans="1:1" s="180" customFormat="1" ht="12" hidden="1" customHeight="1">
      <c r="A12804" s="179"/>
    </row>
    <row r="12805" spans="1:1" s="180" customFormat="1" ht="12" hidden="1" customHeight="1">
      <c r="A12805" s="179"/>
    </row>
    <row r="12806" spans="1:1" s="180" customFormat="1" ht="12" hidden="1" customHeight="1">
      <c r="A12806" s="179"/>
    </row>
    <row r="12807" spans="1:1" s="180" customFormat="1" ht="12" hidden="1" customHeight="1">
      <c r="A12807" s="179"/>
    </row>
    <row r="12808" spans="1:1" s="180" customFormat="1" ht="12" hidden="1" customHeight="1">
      <c r="A12808" s="179"/>
    </row>
    <row r="12809" spans="1:1" s="180" customFormat="1" ht="12" hidden="1" customHeight="1">
      <c r="A12809" s="179"/>
    </row>
    <row r="12810" spans="1:1" s="180" customFormat="1" ht="12" hidden="1" customHeight="1">
      <c r="A12810" s="179"/>
    </row>
    <row r="12811" spans="1:1" s="180" customFormat="1" ht="12" hidden="1" customHeight="1">
      <c r="A12811" s="179"/>
    </row>
    <row r="12812" spans="1:1" s="180" customFormat="1" ht="12" hidden="1" customHeight="1">
      <c r="A12812" s="179"/>
    </row>
    <row r="12813" spans="1:1" s="180" customFormat="1" ht="12" hidden="1" customHeight="1">
      <c r="A12813" s="179"/>
    </row>
    <row r="12814" spans="1:1" s="180" customFormat="1" ht="12" hidden="1" customHeight="1">
      <c r="A12814" s="179"/>
    </row>
    <row r="12815" spans="1:1" s="180" customFormat="1" ht="12" hidden="1" customHeight="1">
      <c r="A12815" s="179"/>
    </row>
    <row r="12816" spans="1:1" s="180" customFormat="1" ht="12" hidden="1" customHeight="1">
      <c r="A12816" s="179"/>
    </row>
    <row r="12817" spans="1:1" s="180" customFormat="1" ht="12" hidden="1" customHeight="1">
      <c r="A12817" s="179"/>
    </row>
    <row r="12818" spans="1:1" s="180" customFormat="1" ht="12" hidden="1" customHeight="1">
      <c r="A12818" s="179"/>
    </row>
    <row r="12819" spans="1:1" s="180" customFormat="1" ht="12" hidden="1" customHeight="1">
      <c r="A12819" s="179"/>
    </row>
    <row r="12820" spans="1:1" s="180" customFormat="1" ht="12" hidden="1" customHeight="1">
      <c r="A12820" s="179"/>
    </row>
    <row r="12821" spans="1:1" s="180" customFormat="1" ht="12" hidden="1" customHeight="1">
      <c r="A12821" s="179"/>
    </row>
    <row r="12822" spans="1:1" s="180" customFormat="1" ht="12" hidden="1" customHeight="1">
      <c r="A12822" s="179"/>
    </row>
    <row r="12823" spans="1:1" s="180" customFormat="1" ht="12" hidden="1" customHeight="1">
      <c r="A12823" s="179"/>
    </row>
    <row r="12824" spans="1:1" s="180" customFormat="1" ht="12" hidden="1" customHeight="1">
      <c r="A12824" s="179"/>
    </row>
    <row r="12825" spans="1:1" s="180" customFormat="1" ht="12" hidden="1" customHeight="1">
      <c r="A12825" s="179"/>
    </row>
    <row r="12826" spans="1:1" s="180" customFormat="1" ht="12" hidden="1" customHeight="1">
      <c r="A12826" s="179"/>
    </row>
    <row r="12827" spans="1:1" s="180" customFormat="1" ht="12" hidden="1" customHeight="1">
      <c r="A12827" s="179"/>
    </row>
    <row r="12828" spans="1:1" s="180" customFormat="1" ht="12" hidden="1" customHeight="1">
      <c r="A12828" s="179"/>
    </row>
    <row r="12829" spans="1:1" s="180" customFormat="1" ht="12" hidden="1" customHeight="1">
      <c r="A12829" s="179"/>
    </row>
    <row r="12830" spans="1:1" s="180" customFormat="1" ht="12" hidden="1" customHeight="1">
      <c r="A12830" s="179"/>
    </row>
    <row r="12831" spans="1:1" s="180" customFormat="1" ht="12" hidden="1" customHeight="1">
      <c r="A12831" s="179"/>
    </row>
    <row r="12832" spans="1:1" s="180" customFormat="1" ht="12" hidden="1" customHeight="1">
      <c r="A12832" s="179"/>
    </row>
    <row r="12833" spans="1:1" s="180" customFormat="1" ht="12" hidden="1" customHeight="1">
      <c r="A12833" s="179"/>
    </row>
    <row r="12834" spans="1:1" s="180" customFormat="1" ht="12" hidden="1" customHeight="1">
      <c r="A12834" s="179"/>
    </row>
    <row r="12835" spans="1:1" s="180" customFormat="1" ht="12" hidden="1" customHeight="1">
      <c r="A12835" s="179"/>
    </row>
    <row r="12836" spans="1:1" s="180" customFormat="1" ht="12" hidden="1" customHeight="1">
      <c r="A12836" s="179"/>
    </row>
    <row r="12837" spans="1:1" s="180" customFormat="1" ht="12" hidden="1" customHeight="1">
      <c r="A12837" s="179"/>
    </row>
    <row r="12838" spans="1:1" s="180" customFormat="1" ht="12" hidden="1" customHeight="1">
      <c r="A12838" s="179"/>
    </row>
    <row r="12839" spans="1:1" s="180" customFormat="1" ht="12" hidden="1" customHeight="1">
      <c r="A12839" s="179"/>
    </row>
    <row r="12840" spans="1:1" s="180" customFormat="1" ht="12" hidden="1" customHeight="1">
      <c r="A12840" s="179"/>
    </row>
    <row r="12841" spans="1:1" s="180" customFormat="1" ht="12" hidden="1" customHeight="1">
      <c r="A12841" s="179"/>
    </row>
    <row r="12842" spans="1:1" s="180" customFormat="1" ht="12" hidden="1" customHeight="1">
      <c r="A12842" s="179"/>
    </row>
    <row r="12843" spans="1:1" s="180" customFormat="1" ht="12" hidden="1" customHeight="1">
      <c r="A12843" s="179"/>
    </row>
    <row r="12844" spans="1:1" s="180" customFormat="1" ht="12" hidden="1" customHeight="1">
      <c r="A12844" s="179"/>
    </row>
    <row r="12845" spans="1:1" s="180" customFormat="1" ht="12" hidden="1" customHeight="1">
      <c r="A12845" s="179"/>
    </row>
    <row r="12846" spans="1:1" s="180" customFormat="1" ht="12" hidden="1" customHeight="1">
      <c r="A12846" s="179"/>
    </row>
    <row r="12847" spans="1:1" s="180" customFormat="1" ht="12" hidden="1" customHeight="1">
      <c r="A12847" s="179"/>
    </row>
    <row r="12848" spans="1:1" s="180" customFormat="1" ht="12" hidden="1" customHeight="1">
      <c r="A12848" s="179"/>
    </row>
    <row r="12849" spans="1:1" s="180" customFormat="1" ht="12" hidden="1" customHeight="1">
      <c r="A12849" s="179"/>
    </row>
    <row r="12850" spans="1:1" s="180" customFormat="1" ht="12" hidden="1" customHeight="1">
      <c r="A12850" s="179"/>
    </row>
    <row r="12851" spans="1:1" s="180" customFormat="1" ht="12" hidden="1" customHeight="1">
      <c r="A12851" s="179"/>
    </row>
    <row r="12852" spans="1:1" s="180" customFormat="1" ht="12" hidden="1" customHeight="1">
      <c r="A12852" s="179"/>
    </row>
    <row r="12853" spans="1:1" s="180" customFormat="1" ht="12" hidden="1" customHeight="1">
      <c r="A12853" s="179"/>
    </row>
    <row r="12854" spans="1:1" s="180" customFormat="1" ht="12" hidden="1" customHeight="1">
      <c r="A12854" s="179"/>
    </row>
    <row r="12855" spans="1:1" s="180" customFormat="1" ht="12" hidden="1" customHeight="1">
      <c r="A12855" s="179"/>
    </row>
    <row r="12856" spans="1:1" s="180" customFormat="1" ht="12" hidden="1" customHeight="1">
      <c r="A12856" s="179"/>
    </row>
    <row r="12857" spans="1:1" s="180" customFormat="1" ht="12" hidden="1" customHeight="1">
      <c r="A12857" s="179"/>
    </row>
    <row r="12858" spans="1:1" s="180" customFormat="1" ht="12" hidden="1" customHeight="1">
      <c r="A12858" s="179"/>
    </row>
    <row r="12859" spans="1:1" s="180" customFormat="1" ht="12" hidden="1" customHeight="1">
      <c r="A12859" s="179"/>
    </row>
    <row r="12860" spans="1:1" s="180" customFormat="1" ht="12" hidden="1" customHeight="1">
      <c r="A12860" s="179"/>
    </row>
    <row r="12861" spans="1:1" s="180" customFormat="1" ht="12" hidden="1" customHeight="1">
      <c r="A12861" s="179"/>
    </row>
    <row r="12862" spans="1:1" s="180" customFormat="1" ht="12" hidden="1" customHeight="1">
      <c r="A12862" s="179"/>
    </row>
    <row r="12863" spans="1:1" s="180" customFormat="1" ht="12" hidden="1" customHeight="1">
      <c r="A12863" s="179"/>
    </row>
    <row r="12864" spans="1:1" s="180" customFormat="1" ht="12" hidden="1" customHeight="1">
      <c r="A12864" s="179"/>
    </row>
    <row r="12865" spans="1:1" s="180" customFormat="1" ht="12" hidden="1" customHeight="1">
      <c r="A12865" s="179"/>
    </row>
    <row r="12866" spans="1:1" s="180" customFormat="1" ht="12" hidden="1" customHeight="1">
      <c r="A12866" s="179"/>
    </row>
    <row r="12867" spans="1:1" s="180" customFormat="1" ht="12" hidden="1" customHeight="1">
      <c r="A12867" s="179"/>
    </row>
    <row r="12868" spans="1:1" s="180" customFormat="1" ht="12" hidden="1" customHeight="1">
      <c r="A12868" s="179"/>
    </row>
    <row r="12869" spans="1:1" s="180" customFormat="1" ht="12" hidden="1" customHeight="1">
      <c r="A12869" s="179"/>
    </row>
    <row r="12870" spans="1:1" s="180" customFormat="1" ht="12" hidden="1" customHeight="1">
      <c r="A12870" s="179"/>
    </row>
    <row r="12871" spans="1:1" s="180" customFormat="1" ht="12" hidden="1" customHeight="1">
      <c r="A12871" s="179"/>
    </row>
    <row r="12872" spans="1:1" s="180" customFormat="1" ht="12" hidden="1" customHeight="1">
      <c r="A12872" s="179"/>
    </row>
    <row r="12873" spans="1:1" s="180" customFormat="1" ht="12" hidden="1" customHeight="1">
      <c r="A12873" s="179"/>
    </row>
    <row r="12874" spans="1:1" s="180" customFormat="1" ht="12" hidden="1" customHeight="1">
      <c r="A12874" s="179"/>
    </row>
    <row r="12875" spans="1:1" s="180" customFormat="1" ht="12" hidden="1" customHeight="1">
      <c r="A12875" s="179"/>
    </row>
    <row r="12876" spans="1:1" s="180" customFormat="1" ht="12" hidden="1" customHeight="1">
      <c r="A12876" s="179"/>
    </row>
    <row r="12877" spans="1:1" s="180" customFormat="1" ht="12" hidden="1" customHeight="1">
      <c r="A12877" s="179"/>
    </row>
    <row r="12878" spans="1:1" s="180" customFormat="1" ht="12" hidden="1" customHeight="1">
      <c r="A12878" s="179"/>
    </row>
    <row r="12879" spans="1:1" s="180" customFormat="1" ht="12" hidden="1" customHeight="1">
      <c r="A12879" s="179"/>
    </row>
    <row r="12880" spans="1:1" s="180" customFormat="1" ht="12" hidden="1" customHeight="1">
      <c r="A12880" s="179"/>
    </row>
    <row r="12881" spans="1:1" s="180" customFormat="1" ht="12" hidden="1" customHeight="1">
      <c r="A12881" s="179"/>
    </row>
    <row r="12882" spans="1:1" s="180" customFormat="1" ht="12" hidden="1" customHeight="1">
      <c r="A12882" s="179"/>
    </row>
    <row r="12883" spans="1:1" s="180" customFormat="1" ht="12" hidden="1" customHeight="1">
      <c r="A12883" s="179"/>
    </row>
    <row r="12884" spans="1:1" s="180" customFormat="1" ht="12" hidden="1" customHeight="1">
      <c r="A12884" s="179"/>
    </row>
    <row r="12885" spans="1:1" s="180" customFormat="1" ht="12" hidden="1" customHeight="1">
      <c r="A12885" s="179"/>
    </row>
    <row r="12886" spans="1:1" s="180" customFormat="1" ht="12" hidden="1" customHeight="1">
      <c r="A12886" s="179"/>
    </row>
    <row r="12887" spans="1:1" s="180" customFormat="1" ht="12" hidden="1" customHeight="1">
      <c r="A12887" s="179"/>
    </row>
    <row r="12888" spans="1:1" s="180" customFormat="1" ht="12" hidden="1" customHeight="1">
      <c r="A12888" s="179"/>
    </row>
    <row r="12889" spans="1:1" s="180" customFormat="1" ht="12" hidden="1" customHeight="1">
      <c r="A12889" s="179"/>
    </row>
    <row r="12890" spans="1:1" s="180" customFormat="1" ht="12" hidden="1" customHeight="1">
      <c r="A12890" s="179"/>
    </row>
    <row r="12891" spans="1:1" s="180" customFormat="1" ht="12" hidden="1" customHeight="1">
      <c r="A12891" s="179"/>
    </row>
    <row r="12892" spans="1:1" s="180" customFormat="1" ht="12" hidden="1" customHeight="1">
      <c r="A12892" s="179"/>
    </row>
    <row r="12893" spans="1:1" s="180" customFormat="1" ht="12" hidden="1" customHeight="1">
      <c r="A12893" s="179"/>
    </row>
    <row r="12894" spans="1:1" s="180" customFormat="1" ht="12" hidden="1" customHeight="1">
      <c r="A12894" s="179"/>
    </row>
    <row r="12895" spans="1:1" s="180" customFormat="1" ht="12" hidden="1" customHeight="1">
      <c r="A12895" s="179"/>
    </row>
    <row r="12896" spans="1:1" s="180" customFormat="1" ht="12" hidden="1" customHeight="1">
      <c r="A12896" s="179"/>
    </row>
    <row r="12897" spans="1:1" s="180" customFormat="1" ht="12" hidden="1" customHeight="1">
      <c r="A12897" s="179"/>
    </row>
    <row r="12898" spans="1:1" s="180" customFormat="1" ht="12" hidden="1" customHeight="1">
      <c r="A12898" s="179"/>
    </row>
    <row r="12899" spans="1:1" s="180" customFormat="1" ht="12" hidden="1" customHeight="1">
      <c r="A12899" s="179"/>
    </row>
    <row r="12900" spans="1:1" s="180" customFormat="1" ht="12" hidden="1" customHeight="1">
      <c r="A12900" s="179"/>
    </row>
    <row r="12901" spans="1:1" s="180" customFormat="1" ht="12" hidden="1" customHeight="1">
      <c r="A12901" s="179"/>
    </row>
    <row r="12902" spans="1:1" s="180" customFormat="1" ht="12" hidden="1" customHeight="1">
      <c r="A12902" s="179"/>
    </row>
    <row r="12903" spans="1:1" s="180" customFormat="1" ht="12" hidden="1" customHeight="1">
      <c r="A12903" s="179"/>
    </row>
    <row r="12904" spans="1:1" s="180" customFormat="1" ht="12" hidden="1" customHeight="1">
      <c r="A12904" s="179"/>
    </row>
    <row r="12905" spans="1:1" s="180" customFormat="1" ht="12" hidden="1" customHeight="1">
      <c r="A12905" s="179"/>
    </row>
    <row r="12906" spans="1:1" s="180" customFormat="1" ht="12" hidden="1" customHeight="1">
      <c r="A12906" s="179"/>
    </row>
    <row r="12907" spans="1:1" s="180" customFormat="1" ht="12" hidden="1" customHeight="1">
      <c r="A12907" s="179"/>
    </row>
    <row r="12908" spans="1:1" s="180" customFormat="1" ht="12" hidden="1" customHeight="1">
      <c r="A12908" s="179"/>
    </row>
    <row r="12909" spans="1:1" s="180" customFormat="1" ht="12" hidden="1" customHeight="1">
      <c r="A12909" s="179"/>
    </row>
    <row r="12910" spans="1:1" s="180" customFormat="1" ht="12" hidden="1" customHeight="1">
      <c r="A12910" s="179"/>
    </row>
    <row r="12911" spans="1:1" s="180" customFormat="1" ht="12" hidden="1" customHeight="1">
      <c r="A12911" s="179"/>
    </row>
    <row r="12912" spans="1:1" s="180" customFormat="1" ht="12" hidden="1" customHeight="1">
      <c r="A12912" s="179"/>
    </row>
    <row r="12913" spans="1:1" s="180" customFormat="1" ht="12" hidden="1" customHeight="1">
      <c r="A12913" s="179"/>
    </row>
    <row r="12914" spans="1:1" s="180" customFormat="1" ht="12" hidden="1" customHeight="1">
      <c r="A12914" s="179"/>
    </row>
    <row r="12915" spans="1:1" s="180" customFormat="1" ht="12" hidden="1" customHeight="1">
      <c r="A12915" s="179"/>
    </row>
    <row r="12916" spans="1:1" s="180" customFormat="1" ht="12" hidden="1" customHeight="1">
      <c r="A12916" s="179"/>
    </row>
    <row r="12917" spans="1:1" s="180" customFormat="1" ht="12" hidden="1" customHeight="1">
      <c r="A12917" s="179"/>
    </row>
    <row r="12918" spans="1:1" s="180" customFormat="1" ht="12" hidden="1" customHeight="1">
      <c r="A12918" s="179"/>
    </row>
    <row r="12919" spans="1:1" s="180" customFormat="1" ht="12" hidden="1" customHeight="1">
      <c r="A12919" s="179"/>
    </row>
    <row r="12920" spans="1:1" s="180" customFormat="1" ht="12" hidden="1" customHeight="1">
      <c r="A12920" s="179"/>
    </row>
    <row r="12921" spans="1:1" s="180" customFormat="1" ht="12" hidden="1" customHeight="1">
      <c r="A12921" s="179"/>
    </row>
    <row r="12922" spans="1:1" s="180" customFormat="1" ht="12" hidden="1" customHeight="1">
      <c r="A12922" s="179"/>
    </row>
    <row r="12923" spans="1:1" s="180" customFormat="1" ht="12" hidden="1" customHeight="1">
      <c r="A12923" s="179"/>
    </row>
    <row r="12924" spans="1:1" s="180" customFormat="1" ht="12" hidden="1" customHeight="1">
      <c r="A12924" s="179"/>
    </row>
    <row r="12925" spans="1:1" s="180" customFormat="1" ht="12" hidden="1" customHeight="1">
      <c r="A12925" s="179"/>
    </row>
    <row r="12926" spans="1:1" s="180" customFormat="1" ht="12" hidden="1" customHeight="1">
      <c r="A12926" s="179"/>
    </row>
    <row r="12927" spans="1:1" s="180" customFormat="1" ht="12" hidden="1" customHeight="1">
      <c r="A12927" s="179"/>
    </row>
    <row r="12928" spans="1:1" s="180" customFormat="1" ht="12" hidden="1" customHeight="1">
      <c r="A12928" s="179"/>
    </row>
    <row r="12929" spans="1:1" s="180" customFormat="1" ht="12" hidden="1" customHeight="1">
      <c r="A12929" s="179"/>
    </row>
    <row r="12930" spans="1:1" s="180" customFormat="1" ht="12" hidden="1" customHeight="1">
      <c r="A12930" s="179"/>
    </row>
    <row r="12931" spans="1:1" s="180" customFormat="1" ht="12" hidden="1" customHeight="1">
      <c r="A12931" s="179"/>
    </row>
    <row r="12932" spans="1:1" s="180" customFormat="1" ht="12" hidden="1" customHeight="1">
      <c r="A12932" s="179"/>
    </row>
    <row r="12933" spans="1:1" s="180" customFormat="1" ht="12" hidden="1" customHeight="1">
      <c r="A12933" s="179"/>
    </row>
    <row r="12934" spans="1:1" s="180" customFormat="1" ht="12" hidden="1" customHeight="1">
      <c r="A12934" s="179"/>
    </row>
    <row r="12935" spans="1:1" s="180" customFormat="1" ht="12" hidden="1" customHeight="1">
      <c r="A12935" s="179"/>
    </row>
    <row r="12936" spans="1:1" s="180" customFormat="1" ht="12" hidden="1" customHeight="1">
      <c r="A12936" s="179"/>
    </row>
    <row r="12937" spans="1:1" s="180" customFormat="1" ht="12" hidden="1" customHeight="1">
      <c r="A12937" s="179"/>
    </row>
    <row r="12938" spans="1:1" s="180" customFormat="1" ht="12" hidden="1" customHeight="1">
      <c r="A12938" s="179"/>
    </row>
    <row r="12939" spans="1:1" s="180" customFormat="1" ht="12" hidden="1" customHeight="1">
      <c r="A12939" s="179"/>
    </row>
    <row r="12940" spans="1:1" s="180" customFormat="1" ht="12" hidden="1" customHeight="1">
      <c r="A12940" s="179"/>
    </row>
    <row r="12941" spans="1:1" s="180" customFormat="1" ht="12" hidden="1" customHeight="1">
      <c r="A12941" s="179"/>
    </row>
    <row r="12942" spans="1:1" s="180" customFormat="1" ht="12" hidden="1" customHeight="1">
      <c r="A12942" s="179"/>
    </row>
    <row r="12943" spans="1:1" s="180" customFormat="1" ht="12" hidden="1" customHeight="1">
      <c r="A12943" s="179"/>
    </row>
    <row r="12944" spans="1:1" s="180" customFormat="1" ht="12" hidden="1" customHeight="1">
      <c r="A12944" s="179"/>
    </row>
    <row r="12945" spans="1:1" s="180" customFormat="1" ht="12" hidden="1" customHeight="1">
      <c r="A12945" s="179"/>
    </row>
    <row r="12946" spans="1:1" s="180" customFormat="1" ht="12" hidden="1" customHeight="1">
      <c r="A12946" s="179"/>
    </row>
    <row r="12947" spans="1:1" s="180" customFormat="1" ht="12" hidden="1" customHeight="1">
      <c r="A12947" s="179"/>
    </row>
    <row r="12948" spans="1:1" s="180" customFormat="1" ht="12" hidden="1" customHeight="1">
      <c r="A12948" s="179"/>
    </row>
    <row r="12949" spans="1:1" s="180" customFormat="1" ht="12" hidden="1" customHeight="1">
      <c r="A12949" s="179"/>
    </row>
    <row r="12950" spans="1:1" s="180" customFormat="1" ht="12" hidden="1" customHeight="1">
      <c r="A12950" s="179"/>
    </row>
    <row r="12951" spans="1:1" s="180" customFormat="1" ht="12" hidden="1" customHeight="1">
      <c r="A12951" s="179"/>
    </row>
    <row r="12952" spans="1:1" s="180" customFormat="1" ht="12" hidden="1" customHeight="1">
      <c r="A12952" s="179"/>
    </row>
    <row r="12953" spans="1:1" s="180" customFormat="1" ht="12" hidden="1" customHeight="1">
      <c r="A12953" s="179"/>
    </row>
    <row r="12954" spans="1:1" s="180" customFormat="1" ht="12" hidden="1" customHeight="1">
      <c r="A12954" s="179"/>
    </row>
    <row r="12955" spans="1:1" s="180" customFormat="1" ht="12" hidden="1" customHeight="1">
      <c r="A12955" s="179"/>
    </row>
    <row r="12956" spans="1:1" s="180" customFormat="1" ht="12" hidden="1" customHeight="1">
      <c r="A12956" s="179"/>
    </row>
    <row r="12957" spans="1:1" s="180" customFormat="1" ht="12" hidden="1" customHeight="1">
      <c r="A12957" s="179"/>
    </row>
    <row r="12958" spans="1:1" s="180" customFormat="1" ht="12" hidden="1" customHeight="1">
      <c r="A12958" s="179"/>
    </row>
    <row r="12959" spans="1:1" s="180" customFormat="1" ht="12" hidden="1" customHeight="1">
      <c r="A12959" s="179"/>
    </row>
    <row r="12960" spans="1:1" s="180" customFormat="1" ht="12" hidden="1" customHeight="1">
      <c r="A12960" s="179"/>
    </row>
    <row r="12961" spans="1:1" s="180" customFormat="1" ht="12" hidden="1" customHeight="1">
      <c r="A12961" s="179"/>
    </row>
    <row r="12962" spans="1:1" s="180" customFormat="1" ht="12" hidden="1" customHeight="1">
      <c r="A12962" s="179"/>
    </row>
    <row r="12963" spans="1:1" s="180" customFormat="1" ht="12" hidden="1" customHeight="1">
      <c r="A12963" s="179"/>
    </row>
    <row r="12964" spans="1:1" s="180" customFormat="1" ht="12" hidden="1" customHeight="1">
      <c r="A12964" s="179"/>
    </row>
    <row r="12965" spans="1:1" s="180" customFormat="1" ht="12" hidden="1" customHeight="1">
      <c r="A12965" s="179"/>
    </row>
    <row r="12966" spans="1:1" s="180" customFormat="1" ht="12" hidden="1" customHeight="1">
      <c r="A12966" s="179"/>
    </row>
    <row r="12967" spans="1:1" s="180" customFormat="1" ht="12" hidden="1" customHeight="1">
      <c r="A12967" s="179"/>
    </row>
    <row r="12968" spans="1:1" s="180" customFormat="1" ht="12" hidden="1" customHeight="1">
      <c r="A12968" s="179"/>
    </row>
    <row r="12969" spans="1:1" s="180" customFormat="1" ht="12" hidden="1" customHeight="1">
      <c r="A12969" s="179"/>
    </row>
    <row r="12970" spans="1:1" s="180" customFormat="1" ht="12" hidden="1" customHeight="1">
      <c r="A12970" s="179"/>
    </row>
    <row r="12971" spans="1:1" s="180" customFormat="1" ht="12" hidden="1" customHeight="1">
      <c r="A12971" s="179"/>
    </row>
    <row r="12972" spans="1:1" s="180" customFormat="1" ht="12" hidden="1" customHeight="1">
      <c r="A12972" s="179"/>
    </row>
    <row r="12973" spans="1:1" s="180" customFormat="1" ht="12" hidden="1" customHeight="1">
      <c r="A12973" s="179"/>
    </row>
    <row r="12974" spans="1:1" s="180" customFormat="1" ht="12" hidden="1" customHeight="1">
      <c r="A12974" s="179"/>
    </row>
    <row r="12975" spans="1:1" s="180" customFormat="1" ht="12" hidden="1" customHeight="1">
      <c r="A12975" s="179"/>
    </row>
    <row r="12976" spans="1:1" s="180" customFormat="1" ht="12" hidden="1" customHeight="1">
      <c r="A12976" s="179"/>
    </row>
    <row r="12977" spans="1:1" s="180" customFormat="1" ht="12" hidden="1" customHeight="1">
      <c r="A12977" s="179"/>
    </row>
    <row r="12978" spans="1:1" s="180" customFormat="1" ht="12" hidden="1" customHeight="1">
      <c r="A12978" s="179"/>
    </row>
    <row r="12979" spans="1:1" s="180" customFormat="1" ht="12" hidden="1" customHeight="1">
      <c r="A12979" s="179"/>
    </row>
    <row r="12980" spans="1:1" s="180" customFormat="1" ht="12" hidden="1" customHeight="1">
      <c r="A12980" s="179"/>
    </row>
    <row r="12981" spans="1:1" s="180" customFormat="1" ht="12" hidden="1" customHeight="1">
      <c r="A12981" s="179"/>
    </row>
    <row r="12982" spans="1:1" s="180" customFormat="1" ht="12" hidden="1" customHeight="1">
      <c r="A12982" s="179"/>
    </row>
    <row r="12983" spans="1:1" s="180" customFormat="1" ht="12" hidden="1" customHeight="1">
      <c r="A12983" s="179"/>
    </row>
    <row r="12984" spans="1:1" s="180" customFormat="1" ht="12" hidden="1" customHeight="1">
      <c r="A12984" s="179"/>
    </row>
    <row r="12985" spans="1:1" s="180" customFormat="1" ht="12" hidden="1" customHeight="1">
      <c r="A12985" s="179"/>
    </row>
    <row r="12986" spans="1:1" s="180" customFormat="1" ht="12" hidden="1" customHeight="1">
      <c r="A12986" s="179"/>
    </row>
    <row r="12987" spans="1:1" s="180" customFormat="1" ht="12" hidden="1" customHeight="1">
      <c r="A12987" s="179"/>
    </row>
    <row r="12988" spans="1:1" s="180" customFormat="1" ht="12" hidden="1" customHeight="1">
      <c r="A12988" s="179"/>
    </row>
    <row r="12989" spans="1:1" s="180" customFormat="1" ht="12" hidden="1" customHeight="1">
      <c r="A12989" s="179"/>
    </row>
    <row r="12990" spans="1:1" s="180" customFormat="1" ht="12" hidden="1" customHeight="1">
      <c r="A12990" s="179"/>
    </row>
    <row r="12991" spans="1:1" s="180" customFormat="1" ht="12" hidden="1" customHeight="1">
      <c r="A12991" s="179"/>
    </row>
    <row r="12992" spans="1:1" s="180" customFormat="1" ht="12" hidden="1" customHeight="1">
      <c r="A12992" s="179"/>
    </row>
    <row r="12993" spans="1:1" s="180" customFormat="1" ht="12" hidden="1" customHeight="1">
      <c r="A12993" s="179"/>
    </row>
    <row r="12994" spans="1:1" s="180" customFormat="1" ht="12" hidden="1" customHeight="1">
      <c r="A12994" s="179"/>
    </row>
    <row r="12995" spans="1:1" s="180" customFormat="1" ht="12" hidden="1" customHeight="1">
      <c r="A12995" s="179"/>
    </row>
    <row r="12996" spans="1:1" s="180" customFormat="1" ht="12" hidden="1" customHeight="1">
      <c r="A12996" s="179"/>
    </row>
    <row r="12997" spans="1:1" s="180" customFormat="1" ht="12" hidden="1" customHeight="1">
      <c r="A12997" s="179"/>
    </row>
    <row r="12998" spans="1:1" s="180" customFormat="1" ht="12" hidden="1" customHeight="1">
      <c r="A12998" s="179"/>
    </row>
    <row r="12999" spans="1:1" s="180" customFormat="1" ht="12" hidden="1" customHeight="1">
      <c r="A12999" s="179"/>
    </row>
    <row r="13000" spans="1:1" s="180" customFormat="1" ht="12" hidden="1" customHeight="1">
      <c r="A13000" s="179"/>
    </row>
    <row r="13001" spans="1:1" s="180" customFormat="1" ht="12" hidden="1" customHeight="1">
      <c r="A13001" s="179"/>
    </row>
    <row r="13002" spans="1:1" s="180" customFormat="1" ht="12" hidden="1" customHeight="1">
      <c r="A13002" s="179"/>
    </row>
    <row r="13003" spans="1:1" s="180" customFormat="1" ht="12" hidden="1" customHeight="1">
      <c r="A13003" s="179"/>
    </row>
    <row r="13004" spans="1:1" s="180" customFormat="1" ht="12" hidden="1" customHeight="1">
      <c r="A13004" s="179"/>
    </row>
    <row r="13005" spans="1:1" s="180" customFormat="1" ht="12" hidden="1" customHeight="1">
      <c r="A13005" s="179"/>
    </row>
    <row r="13006" spans="1:1" s="180" customFormat="1" ht="12" hidden="1" customHeight="1">
      <c r="A13006" s="179"/>
    </row>
    <row r="13007" spans="1:1" s="180" customFormat="1" ht="12" hidden="1" customHeight="1">
      <c r="A13007" s="179"/>
    </row>
    <row r="13008" spans="1:1" s="180" customFormat="1" ht="12" hidden="1" customHeight="1">
      <c r="A13008" s="179"/>
    </row>
    <row r="13009" spans="1:1" s="180" customFormat="1" ht="12" hidden="1" customHeight="1">
      <c r="A13009" s="179"/>
    </row>
    <row r="13010" spans="1:1" s="180" customFormat="1" ht="12" hidden="1" customHeight="1">
      <c r="A13010" s="179"/>
    </row>
    <row r="13011" spans="1:1" s="180" customFormat="1" ht="12" hidden="1" customHeight="1">
      <c r="A13011" s="179"/>
    </row>
    <row r="13012" spans="1:1" s="180" customFormat="1" ht="12" hidden="1" customHeight="1">
      <c r="A13012" s="179"/>
    </row>
    <row r="13013" spans="1:1" s="180" customFormat="1" ht="12" hidden="1" customHeight="1">
      <c r="A13013" s="179"/>
    </row>
    <row r="13014" spans="1:1" s="180" customFormat="1" ht="12" hidden="1" customHeight="1">
      <c r="A13014" s="179"/>
    </row>
    <row r="13015" spans="1:1" s="180" customFormat="1" ht="12" hidden="1" customHeight="1">
      <c r="A13015" s="179"/>
    </row>
    <row r="13016" spans="1:1" s="180" customFormat="1" ht="12" hidden="1" customHeight="1">
      <c r="A13016" s="179"/>
    </row>
    <row r="13017" spans="1:1" s="180" customFormat="1" ht="12" hidden="1" customHeight="1">
      <c r="A13017" s="179"/>
    </row>
    <row r="13018" spans="1:1" s="180" customFormat="1" ht="12" hidden="1" customHeight="1">
      <c r="A13018" s="179"/>
    </row>
    <row r="13019" spans="1:1" s="180" customFormat="1" ht="12" hidden="1" customHeight="1">
      <c r="A13019" s="179"/>
    </row>
    <row r="13020" spans="1:1" s="180" customFormat="1" ht="12" hidden="1" customHeight="1">
      <c r="A13020" s="179"/>
    </row>
    <row r="13021" spans="1:1" s="180" customFormat="1" ht="12" hidden="1" customHeight="1">
      <c r="A13021" s="179"/>
    </row>
    <row r="13022" spans="1:1" s="180" customFormat="1" ht="12" hidden="1" customHeight="1">
      <c r="A13022" s="179"/>
    </row>
    <row r="13023" spans="1:1" s="180" customFormat="1" ht="12" hidden="1" customHeight="1">
      <c r="A13023" s="179"/>
    </row>
    <row r="13024" spans="1:1" s="180" customFormat="1" ht="12" hidden="1" customHeight="1">
      <c r="A13024" s="179"/>
    </row>
    <row r="13025" spans="1:1" s="180" customFormat="1" ht="12" hidden="1" customHeight="1">
      <c r="A13025" s="179"/>
    </row>
    <row r="13026" spans="1:1" s="180" customFormat="1" ht="12" hidden="1" customHeight="1">
      <c r="A13026" s="179"/>
    </row>
    <row r="13027" spans="1:1" s="180" customFormat="1" ht="12" hidden="1" customHeight="1">
      <c r="A13027" s="179"/>
    </row>
    <row r="13028" spans="1:1" s="180" customFormat="1" ht="12" hidden="1" customHeight="1">
      <c r="A13028" s="179"/>
    </row>
    <row r="13029" spans="1:1" s="180" customFormat="1" ht="12" hidden="1" customHeight="1">
      <c r="A13029" s="179"/>
    </row>
    <row r="13030" spans="1:1" s="180" customFormat="1" ht="12" hidden="1" customHeight="1">
      <c r="A13030" s="179"/>
    </row>
    <row r="13031" spans="1:1" s="180" customFormat="1" ht="12" hidden="1" customHeight="1">
      <c r="A13031" s="179"/>
    </row>
    <row r="13032" spans="1:1" s="180" customFormat="1" ht="12" hidden="1" customHeight="1">
      <c r="A13032" s="179"/>
    </row>
    <row r="13033" spans="1:1" s="180" customFormat="1" ht="12" hidden="1" customHeight="1">
      <c r="A13033" s="179"/>
    </row>
    <row r="13034" spans="1:1" s="180" customFormat="1" ht="12" hidden="1" customHeight="1">
      <c r="A13034" s="179"/>
    </row>
    <row r="13035" spans="1:1" s="180" customFormat="1" ht="12" hidden="1" customHeight="1">
      <c r="A13035" s="179"/>
    </row>
    <row r="13036" spans="1:1" s="180" customFormat="1" ht="12" hidden="1" customHeight="1">
      <c r="A13036" s="179"/>
    </row>
    <row r="13037" spans="1:1" s="180" customFormat="1" ht="12" hidden="1" customHeight="1">
      <c r="A13037" s="179"/>
    </row>
    <row r="13038" spans="1:1" s="180" customFormat="1" ht="12" hidden="1" customHeight="1">
      <c r="A13038" s="179"/>
    </row>
    <row r="13039" spans="1:1" s="180" customFormat="1" ht="12" hidden="1" customHeight="1">
      <c r="A13039" s="179"/>
    </row>
    <row r="13040" spans="1:1" s="180" customFormat="1" ht="12" hidden="1" customHeight="1">
      <c r="A13040" s="179"/>
    </row>
    <row r="13041" spans="1:1" s="180" customFormat="1" ht="12" hidden="1" customHeight="1">
      <c r="A13041" s="179"/>
    </row>
    <row r="13042" spans="1:1" s="180" customFormat="1" ht="12" hidden="1" customHeight="1">
      <c r="A13042" s="179"/>
    </row>
    <row r="13043" spans="1:1" s="180" customFormat="1" ht="12" hidden="1" customHeight="1">
      <c r="A13043" s="179"/>
    </row>
    <row r="13044" spans="1:1" s="180" customFormat="1" ht="12" hidden="1" customHeight="1">
      <c r="A13044" s="179"/>
    </row>
    <row r="13045" spans="1:1" s="180" customFormat="1" ht="12" hidden="1" customHeight="1">
      <c r="A13045" s="179"/>
    </row>
    <row r="13046" spans="1:1" s="180" customFormat="1" ht="12" hidden="1" customHeight="1">
      <c r="A13046" s="179"/>
    </row>
    <row r="13047" spans="1:1" s="180" customFormat="1" ht="12" hidden="1" customHeight="1">
      <c r="A13047" s="179"/>
    </row>
    <row r="13048" spans="1:1" s="180" customFormat="1" ht="12" hidden="1" customHeight="1">
      <c r="A13048" s="179"/>
    </row>
    <row r="13049" spans="1:1" s="180" customFormat="1" ht="12" hidden="1" customHeight="1">
      <c r="A13049" s="179"/>
    </row>
    <row r="13050" spans="1:1" s="180" customFormat="1" ht="12" hidden="1" customHeight="1">
      <c r="A13050" s="179"/>
    </row>
    <row r="13051" spans="1:1" s="180" customFormat="1" ht="12" hidden="1" customHeight="1">
      <c r="A13051" s="179"/>
    </row>
    <row r="13052" spans="1:1" s="180" customFormat="1" ht="12" hidden="1" customHeight="1">
      <c r="A13052" s="179"/>
    </row>
    <row r="13053" spans="1:1" s="180" customFormat="1" ht="12" hidden="1" customHeight="1">
      <c r="A13053" s="179"/>
    </row>
    <row r="13054" spans="1:1" s="180" customFormat="1" ht="12" hidden="1" customHeight="1">
      <c r="A13054" s="179"/>
    </row>
    <row r="13055" spans="1:1" s="180" customFormat="1" ht="12" hidden="1" customHeight="1">
      <c r="A13055" s="179"/>
    </row>
    <row r="13056" spans="1:1" s="180" customFormat="1" ht="12" hidden="1" customHeight="1">
      <c r="A13056" s="179"/>
    </row>
    <row r="13057" spans="1:1" s="180" customFormat="1" ht="12" hidden="1" customHeight="1">
      <c r="A13057" s="179"/>
    </row>
    <row r="13058" spans="1:1" s="180" customFormat="1" ht="12" hidden="1" customHeight="1">
      <c r="A13058" s="179"/>
    </row>
    <row r="13059" spans="1:1" s="180" customFormat="1" ht="12" hidden="1" customHeight="1">
      <c r="A13059" s="179"/>
    </row>
    <row r="13060" spans="1:1" s="180" customFormat="1" ht="12" hidden="1" customHeight="1">
      <c r="A13060" s="179"/>
    </row>
    <row r="13061" spans="1:1" s="180" customFormat="1" ht="12" hidden="1" customHeight="1">
      <c r="A13061" s="179"/>
    </row>
    <row r="13062" spans="1:1" s="180" customFormat="1" ht="12" hidden="1" customHeight="1">
      <c r="A13062" s="179"/>
    </row>
    <row r="13063" spans="1:1" s="180" customFormat="1" ht="12" hidden="1" customHeight="1">
      <c r="A13063" s="179"/>
    </row>
    <row r="13064" spans="1:1" s="180" customFormat="1" ht="12" hidden="1" customHeight="1">
      <c r="A13064" s="179"/>
    </row>
    <row r="13065" spans="1:1" s="180" customFormat="1" ht="12" hidden="1" customHeight="1">
      <c r="A13065" s="179"/>
    </row>
    <row r="13066" spans="1:1" s="180" customFormat="1" ht="12" hidden="1" customHeight="1">
      <c r="A13066" s="179"/>
    </row>
    <row r="13067" spans="1:1" s="180" customFormat="1" ht="12" hidden="1" customHeight="1">
      <c r="A13067" s="179"/>
    </row>
    <row r="13068" spans="1:1" s="180" customFormat="1" ht="12" hidden="1" customHeight="1">
      <c r="A13068" s="179"/>
    </row>
    <row r="13069" spans="1:1" s="180" customFormat="1" ht="12" hidden="1" customHeight="1">
      <c r="A13069" s="179"/>
    </row>
    <row r="13070" spans="1:1" s="180" customFormat="1" ht="12" hidden="1" customHeight="1">
      <c r="A13070" s="179"/>
    </row>
    <row r="13071" spans="1:1" s="180" customFormat="1" ht="12" hidden="1" customHeight="1">
      <c r="A13071" s="179"/>
    </row>
    <row r="13072" spans="1:1" s="180" customFormat="1" ht="12" hidden="1" customHeight="1">
      <c r="A13072" s="179"/>
    </row>
    <row r="13073" spans="1:1" s="180" customFormat="1" ht="12" hidden="1" customHeight="1">
      <c r="A13073" s="179"/>
    </row>
    <row r="13074" spans="1:1" s="180" customFormat="1" ht="12" hidden="1" customHeight="1">
      <c r="A13074" s="179"/>
    </row>
    <row r="13075" spans="1:1" s="180" customFormat="1" ht="12" hidden="1" customHeight="1">
      <c r="A13075" s="179"/>
    </row>
    <row r="13076" spans="1:1" s="180" customFormat="1" ht="12" hidden="1" customHeight="1">
      <c r="A13076" s="179"/>
    </row>
    <row r="13077" spans="1:1" s="180" customFormat="1" ht="12" hidden="1" customHeight="1">
      <c r="A13077" s="179"/>
    </row>
    <row r="13078" spans="1:1" s="180" customFormat="1" ht="12" hidden="1" customHeight="1">
      <c r="A13078" s="179"/>
    </row>
    <row r="13079" spans="1:1" s="180" customFormat="1" ht="12" hidden="1" customHeight="1">
      <c r="A13079" s="179"/>
    </row>
    <row r="13080" spans="1:1" s="180" customFormat="1" ht="12" hidden="1" customHeight="1">
      <c r="A13080" s="179"/>
    </row>
    <row r="13081" spans="1:1" s="180" customFormat="1" ht="12" hidden="1" customHeight="1">
      <c r="A13081" s="179"/>
    </row>
    <row r="13082" spans="1:1" s="180" customFormat="1" ht="12" hidden="1" customHeight="1">
      <c r="A13082" s="179"/>
    </row>
    <row r="13083" spans="1:1" s="180" customFormat="1" ht="12" hidden="1" customHeight="1">
      <c r="A13083" s="179"/>
    </row>
    <row r="13084" spans="1:1" s="180" customFormat="1" ht="12" hidden="1" customHeight="1">
      <c r="A13084" s="179"/>
    </row>
    <row r="13085" spans="1:1" s="180" customFormat="1" ht="12" hidden="1" customHeight="1">
      <c r="A13085" s="179"/>
    </row>
    <row r="13086" spans="1:1" s="180" customFormat="1" ht="12" hidden="1" customHeight="1">
      <c r="A13086" s="179"/>
    </row>
    <row r="13087" spans="1:1" s="180" customFormat="1" ht="12" hidden="1" customHeight="1">
      <c r="A13087" s="179"/>
    </row>
    <row r="13088" spans="1:1" s="180" customFormat="1" ht="12" hidden="1" customHeight="1">
      <c r="A13088" s="179"/>
    </row>
    <row r="13089" spans="1:1" s="180" customFormat="1" ht="12" hidden="1" customHeight="1">
      <c r="A13089" s="179"/>
    </row>
    <row r="13090" spans="1:1" s="180" customFormat="1" ht="12" hidden="1" customHeight="1">
      <c r="A13090" s="179"/>
    </row>
    <row r="13091" spans="1:1" s="180" customFormat="1" ht="12" hidden="1" customHeight="1">
      <c r="A13091" s="179"/>
    </row>
    <row r="13092" spans="1:1" s="180" customFormat="1" ht="12" hidden="1" customHeight="1">
      <c r="A13092" s="179"/>
    </row>
    <row r="13093" spans="1:1" s="180" customFormat="1" ht="12" hidden="1" customHeight="1">
      <c r="A13093" s="179"/>
    </row>
    <row r="13094" spans="1:1" s="180" customFormat="1" ht="12" hidden="1" customHeight="1">
      <c r="A13094" s="179"/>
    </row>
    <row r="13095" spans="1:1" s="180" customFormat="1" ht="12" hidden="1" customHeight="1">
      <c r="A13095" s="179"/>
    </row>
    <row r="13096" spans="1:1" s="180" customFormat="1" ht="12" hidden="1" customHeight="1">
      <c r="A13096" s="179"/>
    </row>
    <row r="13097" spans="1:1" s="180" customFormat="1" ht="12" hidden="1" customHeight="1">
      <c r="A13097" s="179"/>
    </row>
    <row r="13098" spans="1:1" s="180" customFormat="1" ht="12" hidden="1" customHeight="1">
      <c r="A13098" s="179"/>
    </row>
    <row r="13099" spans="1:1" s="180" customFormat="1" ht="12" hidden="1" customHeight="1">
      <c r="A13099" s="179"/>
    </row>
    <row r="13100" spans="1:1" s="180" customFormat="1" ht="12" hidden="1" customHeight="1">
      <c r="A13100" s="179"/>
    </row>
    <row r="13101" spans="1:1" s="180" customFormat="1" ht="12" hidden="1" customHeight="1">
      <c r="A13101" s="179"/>
    </row>
    <row r="13102" spans="1:1" s="180" customFormat="1" ht="12" hidden="1" customHeight="1">
      <c r="A13102" s="179"/>
    </row>
    <row r="13103" spans="1:1" s="180" customFormat="1" ht="12" hidden="1" customHeight="1">
      <c r="A13103" s="179"/>
    </row>
    <row r="13104" spans="1:1" s="180" customFormat="1" ht="12" hidden="1" customHeight="1">
      <c r="A13104" s="179"/>
    </row>
    <row r="13105" spans="1:1" s="180" customFormat="1" ht="12" hidden="1" customHeight="1">
      <c r="A13105" s="179"/>
    </row>
    <row r="13106" spans="1:1" s="180" customFormat="1" ht="12" hidden="1" customHeight="1">
      <c r="A13106" s="179"/>
    </row>
    <row r="13107" spans="1:1" s="180" customFormat="1" ht="12" hidden="1" customHeight="1">
      <c r="A13107" s="179"/>
    </row>
    <row r="13108" spans="1:1" s="180" customFormat="1" ht="12" hidden="1" customHeight="1">
      <c r="A13108" s="179"/>
    </row>
    <row r="13109" spans="1:1" s="180" customFormat="1" ht="12" hidden="1" customHeight="1">
      <c r="A13109" s="179"/>
    </row>
    <row r="13110" spans="1:1" s="180" customFormat="1" ht="12" hidden="1" customHeight="1">
      <c r="A13110" s="179"/>
    </row>
    <row r="13111" spans="1:1" s="180" customFormat="1" ht="12" hidden="1" customHeight="1">
      <c r="A13111" s="179"/>
    </row>
    <row r="13112" spans="1:1" s="180" customFormat="1" ht="12" hidden="1" customHeight="1">
      <c r="A13112" s="179"/>
    </row>
    <row r="13113" spans="1:1" s="180" customFormat="1" ht="12" hidden="1" customHeight="1">
      <c r="A13113" s="179"/>
    </row>
    <row r="13114" spans="1:1" s="180" customFormat="1" ht="12" hidden="1" customHeight="1">
      <c r="A13114" s="179"/>
    </row>
    <row r="13115" spans="1:1" s="180" customFormat="1" ht="12" hidden="1" customHeight="1">
      <c r="A13115" s="179"/>
    </row>
    <row r="13116" spans="1:1" s="180" customFormat="1" ht="12" hidden="1" customHeight="1">
      <c r="A13116" s="179"/>
    </row>
    <row r="13117" spans="1:1" s="180" customFormat="1" ht="12" hidden="1" customHeight="1">
      <c r="A13117" s="179"/>
    </row>
    <row r="13118" spans="1:1" s="180" customFormat="1" ht="12" hidden="1" customHeight="1">
      <c r="A13118" s="179"/>
    </row>
    <row r="13119" spans="1:1" s="180" customFormat="1" ht="12" hidden="1" customHeight="1">
      <c r="A13119" s="179"/>
    </row>
    <row r="13120" spans="1:1" s="180" customFormat="1" ht="12" hidden="1" customHeight="1">
      <c r="A13120" s="179"/>
    </row>
    <row r="13121" spans="1:1" s="180" customFormat="1" ht="12" hidden="1" customHeight="1">
      <c r="A13121" s="179"/>
    </row>
    <row r="13122" spans="1:1" s="180" customFormat="1" ht="12" hidden="1" customHeight="1">
      <c r="A13122" s="179"/>
    </row>
    <row r="13123" spans="1:1" s="180" customFormat="1" ht="12" hidden="1" customHeight="1">
      <c r="A13123" s="179"/>
    </row>
    <row r="13124" spans="1:1" s="180" customFormat="1" ht="12" hidden="1" customHeight="1">
      <c r="A13124" s="179"/>
    </row>
    <row r="13125" spans="1:1" s="180" customFormat="1" ht="12" hidden="1" customHeight="1">
      <c r="A13125" s="179"/>
    </row>
    <row r="13126" spans="1:1" s="180" customFormat="1" ht="12" hidden="1" customHeight="1">
      <c r="A13126" s="179"/>
    </row>
    <row r="13127" spans="1:1" s="180" customFormat="1" ht="12" hidden="1" customHeight="1">
      <c r="A13127" s="179"/>
    </row>
    <row r="13128" spans="1:1" s="180" customFormat="1" ht="12" hidden="1" customHeight="1">
      <c r="A13128" s="179"/>
    </row>
    <row r="13129" spans="1:1" s="180" customFormat="1" ht="12" hidden="1" customHeight="1">
      <c r="A13129" s="179"/>
    </row>
    <row r="13130" spans="1:1" s="180" customFormat="1" ht="12" hidden="1" customHeight="1">
      <c r="A13130" s="179"/>
    </row>
    <row r="13131" spans="1:1" s="180" customFormat="1" ht="12" hidden="1" customHeight="1">
      <c r="A13131" s="179"/>
    </row>
    <row r="13132" spans="1:1" s="180" customFormat="1" ht="12" hidden="1" customHeight="1">
      <c r="A13132" s="179"/>
    </row>
    <row r="13133" spans="1:1" s="180" customFormat="1" ht="12" hidden="1" customHeight="1">
      <c r="A13133" s="179"/>
    </row>
    <row r="13134" spans="1:1" s="180" customFormat="1" ht="12" hidden="1" customHeight="1">
      <c r="A13134" s="179"/>
    </row>
    <row r="13135" spans="1:1" s="180" customFormat="1" ht="12" hidden="1" customHeight="1">
      <c r="A13135" s="179"/>
    </row>
    <row r="13136" spans="1:1" s="180" customFormat="1" ht="12" hidden="1" customHeight="1">
      <c r="A13136" s="179"/>
    </row>
    <row r="13137" spans="1:1" s="180" customFormat="1" ht="12" hidden="1" customHeight="1">
      <c r="A13137" s="179"/>
    </row>
    <row r="13138" spans="1:1" s="180" customFormat="1" ht="12" hidden="1" customHeight="1">
      <c r="A13138" s="179"/>
    </row>
    <row r="13139" spans="1:1" s="180" customFormat="1" ht="12" hidden="1" customHeight="1">
      <c r="A13139" s="179"/>
    </row>
    <row r="13140" spans="1:1" s="180" customFormat="1" ht="12" hidden="1" customHeight="1">
      <c r="A13140" s="179"/>
    </row>
    <row r="13141" spans="1:1" s="180" customFormat="1" ht="12" hidden="1" customHeight="1">
      <c r="A13141" s="179"/>
    </row>
    <row r="13142" spans="1:1" s="180" customFormat="1" ht="12" hidden="1" customHeight="1">
      <c r="A13142" s="179"/>
    </row>
    <row r="13143" spans="1:1" s="180" customFormat="1" ht="12" hidden="1" customHeight="1">
      <c r="A13143" s="179"/>
    </row>
    <row r="13144" spans="1:1" s="180" customFormat="1" ht="12" hidden="1" customHeight="1">
      <c r="A13144" s="179"/>
    </row>
    <row r="13145" spans="1:1" s="180" customFormat="1" ht="12" hidden="1" customHeight="1">
      <c r="A13145" s="179"/>
    </row>
    <row r="13146" spans="1:1" s="180" customFormat="1" ht="12" hidden="1" customHeight="1">
      <c r="A13146" s="179"/>
    </row>
    <row r="13147" spans="1:1" s="180" customFormat="1" ht="12" hidden="1" customHeight="1">
      <c r="A13147" s="179"/>
    </row>
    <row r="13148" spans="1:1" s="180" customFormat="1" ht="12" hidden="1" customHeight="1">
      <c r="A13148" s="179"/>
    </row>
    <row r="13149" spans="1:1" s="180" customFormat="1" ht="12" hidden="1" customHeight="1">
      <c r="A13149" s="179"/>
    </row>
    <row r="13150" spans="1:1" s="180" customFormat="1" ht="12" hidden="1" customHeight="1">
      <c r="A13150" s="179"/>
    </row>
    <row r="13151" spans="1:1" s="180" customFormat="1" ht="12" hidden="1" customHeight="1">
      <c r="A13151" s="179"/>
    </row>
    <row r="13152" spans="1:1" s="180" customFormat="1" ht="12" hidden="1" customHeight="1">
      <c r="A13152" s="179"/>
    </row>
    <row r="13153" spans="1:1" s="180" customFormat="1" ht="12" hidden="1" customHeight="1">
      <c r="A13153" s="179"/>
    </row>
    <row r="13154" spans="1:1" s="180" customFormat="1" ht="12" hidden="1" customHeight="1">
      <c r="A13154" s="179"/>
    </row>
    <row r="13155" spans="1:1" s="180" customFormat="1" ht="12" hidden="1" customHeight="1">
      <c r="A13155" s="179"/>
    </row>
    <row r="13156" spans="1:1" s="180" customFormat="1" ht="12" hidden="1" customHeight="1">
      <c r="A13156" s="179"/>
    </row>
    <row r="13157" spans="1:1" s="180" customFormat="1" ht="12" hidden="1" customHeight="1">
      <c r="A13157" s="179"/>
    </row>
    <row r="13158" spans="1:1" s="180" customFormat="1" ht="12" hidden="1" customHeight="1">
      <c r="A13158" s="179"/>
    </row>
    <row r="13159" spans="1:1" s="180" customFormat="1" ht="12" hidden="1" customHeight="1">
      <c r="A13159" s="179"/>
    </row>
    <row r="13160" spans="1:1" s="180" customFormat="1" ht="12" hidden="1" customHeight="1">
      <c r="A13160" s="179"/>
    </row>
    <row r="13161" spans="1:1" s="180" customFormat="1" ht="12" hidden="1" customHeight="1">
      <c r="A13161" s="179"/>
    </row>
    <row r="13162" spans="1:1" s="180" customFormat="1" ht="12" hidden="1" customHeight="1">
      <c r="A13162" s="179"/>
    </row>
    <row r="13163" spans="1:1" s="180" customFormat="1" ht="12" hidden="1" customHeight="1">
      <c r="A13163" s="179"/>
    </row>
    <row r="13164" spans="1:1" s="180" customFormat="1" ht="12" hidden="1" customHeight="1">
      <c r="A13164" s="179"/>
    </row>
    <row r="13165" spans="1:1" s="180" customFormat="1" ht="12" hidden="1" customHeight="1">
      <c r="A13165" s="179"/>
    </row>
    <row r="13166" spans="1:1" s="180" customFormat="1" ht="12" hidden="1" customHeight="1">
      <c r="A13166" s="179"/>
    </row>
    <row r="13167" spans="1:1" s="180" customFormat="1" ht="12" hidden="1" customHeight="1">
      <c r="A13167" s="179"/>
    </row>
    <row r="13168" spans="1:1" s="180" customFormat="1" ht="12" hidden="1" customHeight="1">
      <c r="A13168" s="179"/>
    </row>
    <row r="13169" spans="1:1" s="180" customFormat="1" ht="12" hidden="1" customHeight="1">
      <c r="A13169" s="179"/>
    </row>
    <row r="13170" spans="1:1" s="180" customFormat="1" ht="12" hidden="1" customHeight="1">
      <c r="A13170" s="179"/>
    </row>
    <row r="13171" spans="1:1" s="180" customFormat="1" ht="12" hidden="1" customHeight="1">
      <c r="A13171" s="179"/>
    </row>
    <row r="13172" spans="1:1" s="180" customFormat="1" ht="12" hidden="1" customHeight="1">
      <c r="A13172" s="179"/>
    </row>
    <row r="13173" spans="1:1" s="180" customFormat="1" ht="12" hidden="1" customHeight="1">
      <c r="A13173" s="179"/>
    </row>
    <row r="13174" spans="1:1" s="180" customFormat="1" ht="12" hidden="1" customHeight="1">
      <c r="A13174" s="179"/>
    </row>
    <row r="13175" spans="1:1" s="180" customFormat="1" ht="12" hidden="1" customHeight="1">
      <c r="A13175" s="179"/>
    </row>
    <row r="13176" spans="1:1" s="180" customFormat="1" ht="12" hidden="1" customHeight="1">
      <c r="A13176" s="179"/>
    </row>
    <row r="13177" spans="1:1" s="180" customFormat="1" ht="12" hidden="1" customHeight="1">
      <c r="A13177" s="179"/>
    </row>
    <row r="13178" spans="1:1" s="180" customFormat="1" ht="12" hidden="1" customHeight="1">
      <c r="A13178" s="179"/>
    </row>
    <row r="13179" spans="1:1" s="180" customFormat="1" ht="12" hidden="1" customHeight="1">
      <c r="A13179" s="179"/>
    </row>
    <row r="13180" spans="1:1" s="180" customFormat="1" ht="12" hidden="1" customHeight="1">
      <c r="A13180" s="179"/>
    </row>
    <row r="13181" spans="1:1" s="180" customFormat="1" ht="12" hidden="1" customHeight="1">
      <c r="A13181" s="179"/>
    </row>
    <row r="13182" spans="1:1" s="180" customFormat="1" ht="12" hidden="1" customHeight="1">
      <c r="A13182" s="179"/>
    </row>
    <row r="13183" spans="1:1" s="180" customFormat="1" ht="12" hidden="1" customHeight="1">
      <c r="A13183" s="179"/>
    </row>
    <row r="13184" spans="1:1" s="180" customFormat="1" ht="12" hidden="1" customHeight="1">
      <c r="A13184" s="179"/>
    </row>
    <row r="13185" spans="1:1" s="180" customFormat="1" ht="12" hidden="1" customHeight="1">
      <c r="A13185" s="179"/>
    </row>
    <row r="13186" spans="1:1" s="180" customFormat="1" ht="12" hidden="1" customHeight="1">
      <c r="A13186" s="179"/>
    </row>
    <row r="13187" spans="1:1" s="180" customFormat="1" ht="12" hidden="1" customHeight="1">
      <c r="A13187" s="179"/>
    </row>
    <row r="13188" spans="1:1" s="180" customFormat="1" ht="12" hidden="1" customHeight="1">
      <c r="A13188" s="179"/>
    </row>
    <row r="13189" spans="1:1" s="180" customFormat="1" ht="12" hidden="1" customHeight="1">
      <c r="A13189" s="179"/>
    </row>
    <row r="13190" spans="1:1" s="180" customFormat="1" ht="12" hidden="1" customHeight="1">
      <c r="A13190" s="179"/>
    </row>
    <row r="13191" spans="1:1" s="180" customFormat="1" ht="12" hidden="1" customHeight="1">
      <c r="A13191" s="179"/>
    </row>
    <row r="13192" spans="1:1" s="180" customFormat="1" ht="12" hidden="1" customHeight="1">
      <c r="A13192" s="179"/>
    </row>
    <row r="13193" spans="1:1" s="180" customFormat="1" ht="12" hidden="1" customHeight="1">
      <c r="A13193" s="179"/>
    </row>
    <row r="13194" spans="1:1" s="180" customFormat="1" ht="12" hidden="1" customHeight="1">
      <c r="A13194" s="179"/>
    </row>
    <row r="13195" spans="1:1" s="180" customFormat="1" ht="12" hidden="1" customHeight="1">
      <c r="A13195" s="179"/>
    </row>
    <row r="13196" spans="1:1" s="180" customFormat="1" ht="12" hidden="1" customHeight="1">
      <c r="A13196" s="179"/>
    </row>
    <row r="13197" spans="1:1" s="180" customFormat="1" ht="12" hidden="1" customHeight="1">
      <c r="A13197" s="179"/>
    </row>
    <row r="13198" spans="1:1" s="180" customFormat="1" ht="12" hidden="1" customHeight="1">
      <c r="A13198" s="179"/>
    </row>
    <row r="13199" spans="1:1" s="180" customFormat="1" ht="12" hidden="1" customHeight="1">
      <c r="A13199" s="179"/>
    </row>
    <row r="13200" spans="1:1" s="180" customFormat="1" ht="12" hidden="1" customHeight="1">
      <c r="A13200" s="179"/>
    </row>
    <row r="13201" spans="1:1" s="180" customFormat="1" ht="12" hidden="1" customHeight="1">
      <c r="A13201" s="179"/>
    </row>
    <row r="13202" spans="1:1" s="180" customFormat="1" ht="12" hidden="1" customHeight="1">
      <c r="A13202" s="179"/>
    </row>
    <row r="13203" spans="1:1" s="180" customFormat="1" ht="12" hidden="1" customHeight="1">
      <c r="A13203" s="179"/>
    </row>
    <row r="13204" spans="1:1" s="180" customFormat="1" ht="12" hidden="1" customHeight="1">
      <c r="A13204" s="179"/>
    </row>
    <row r="13205" spans="1:1" s="180" customFormat="1" ht="12" hidden="1" customHeight="1">
      <c r="A13205" s="179"/>
    </row>
    <row r="13206" spans="1:1" s="180" customFormat="1" ht="12" hidden="1" customHeight="1">
      <c r="A13206" s="179"/>
    </row>
    <row r="13207" spans="1:1" s="180" customFormat="1" ht="12" hidden="1" customHeight="1">
      <c r="A13207" s="179"/>
    </row>
    <row r="13208" spans="1:1" s="180" customFormat="1" ht="12" hidden="1" customHeight="1">
      <c r="A13208" s="179"/>
    </row>
    <row r="13209" spans="1:1" s="180" customFormat="1" ht="12" hidden="1" customHeight="1">
      <c r="A13209" s="179"/>
    </row>
    <row r="13210" spans="1:1" s="180" customFormat="1" ht="12" hidden="1" customHeight="1">
      <c r="A13210" s="179"/>
    </row>
    <row r="13211" spans="1:1" s="180" customFormat="1" ht="12" hidden="1" customHeight="1">
      <c r="A13211" s="179"/>
    </row>
    <row r="13212" spans="1:1" s="180" customFormat="1" ht="12" hidden="1" customHeight="1">
      <c r="A13212" s="179"/>
    </row>
    <row r="13213" spans="1:1" s="180" customFormat="1" ht="12" hidden="1" customHeight="1">
      <c r="A13213" s="179"/>
    </row>
    <row r="13214" spans="1:1" s="180" customFormat="1" ht="12" hidden="1" customHeight="1">
      <c r="A13214" s="179"/>
    </row>
    <row r="13215" spans="1:1" s="180" customFormat="1" ht="12" hidden="1" customHeight="1">
      <c r="A13215" s="179"/>
    </row>
    <row r="13216" spans="1:1" s="180" customFormat="1" ht="12" hidden="1" customHeight="1">
      <c r="A13216" s="179"/>
    </row>
    <row r="13217" spans="1:1" s="180" customFormat="1" ht="12" hidden="1" customHeight="1">
      <c r="A13217" s="179"/>
    </row>
    <row r="13218" spans="1:1" s="180" customFormat="1" ht="12" hidden="1" customHeight="1">
      <c r="A13218" s="179"/>
    </row>
    <row r="13219" spans="1:1" s="180" customFormat="1" ht="12" hidden="1" customHeight="1">
      <c r="A13219" s="179"/>
    </row>
    <row r="13220" spans="1:1" s="180" customFormat="1" ht="12" hidden="1" customHeight="1">
      <c r="A13220" s="179"/>
    </row>
    <row r="13221" spans="1:1" s="180" customFormat="1" ht="12" hidden="1" customHeight="1">
      <c r="A13221" s="179"/>
    </row>
    <row r="13222" spans="1:1" s="180" customFormat="1" ht="12" hidden="1" customHeight="1">
      <c r="A13222" s="179"/>
    </row>
    <row r="13223" spans="1:1" s="180" customFormat="1" ht="12" hidden="1" customHeight="1">
      <c r="A13223" s="179"/>
    </row>
    <row r="13224" spans="1:1" s="180" customFormat="1" ht="12" hidden="1" customHeight="1">
      <c r="A13224" s="179"/>
    </row>
    <row r="13225" spans="1:1" s="180" customFormat="1" ht="12" hidden="1" customHeight="1">
      <c r="A13225" s="179"/>
    </row>
    <row r="13226" spans="1:1" s="180" customFormat="1" ht="12" hidden="1" customHeight="1">
      <c r="A13226" s="179"/>
    </row>
    <row r="13227" spans="1:1" s="180" customFormat="1" ht="12" hidden="1" customHeight="1">
      <c r="A13227" s="179"/>
    </row>
    <row r="13228" spans="1:1" s="180" customFormat="1" ht="12" hidden="1" customHeight="1">
      <c r="A13228" s="179"/>
    </row>
    <row r="13229" spans="1:1" s="180" customFormat="1" ht="12" hidden="1" customHeight="1">
      <c r="A13229" s="179"/>
    </row>
    <row r="13230" spans="1:1" s="180" customFormat="1" ht="12" hidden="1" customHeight="1">
      <c r="A13230" s="179"/>
    </row>
    <row r="13231" spans="1:1" s="180" customFormat="1" ht="12" hidden="1" customHeight="1">
      <c r="A13231" s="179"/>
    </row>
    <row r="13232" spans="1:1" s="180" customFormat="1" ht="12" hidden="1" customHeight="1">
      <c r="A13232" s="179"/>
    </row>
    <row r="13233" spans="1:1" s="180" customFormat="1" ht="12" hidden="1" customHeight="1">
      <c r="A13233" s="179"/>
    </row>
    <row r="13234" spans="1:1" s="180" customFormat="1" ht="12" hidden="1" customHeight="1">
      <c r="A13234" s="179"/>
    </row>
    <row r="13235" spans="1:1" s="180" customFormat="1" ht="12" hidden="1" customHeight="1">
      <c r="A13235" s="179"/>
    </row>
    <row r="13236" spans="1:1" s="180" customFormat="1" ht="12" hidden="1" customHeight="1">
      <c r="A13236" s="179"/>
    </row>
    <row r="13237" spans="1:1" s="180" customFormat="1" ht="12" hidden="1" customHeight="1">
      <c r="A13237" s="179"/>
    </row>
    <row r="13238" spans="1:1" s="180" customFormat="1" ht="12" hidden="1" customHeight="1">
      <c r="A13238" s="179"/>
    </row>
    <row r="13239" spans="1:1" s="180" customFormat="1" ht="12" hidden="1" customHeight="1">
      <c r="A13239" s="179"/>
    </row>
    <row r="13240" spans="1:1" s="180" customFormat="1" ht="12" hidden="1" customHeight="1">
      <c r="A13240" s="179"/>
    </row>
    <row r="13241" spans="1:1" s="180" customFormat="1" ht="12" hidden="1" customHeight="1">
      <c r="A13241" s="179"/>
    </row>
    <row r="13242" spans="1:1" s="180" customFormat="1" ht="12" hidden="1" customHeight="1">
      <c r="A13242" s="179"/>
    </row>
    <row r="13243" spans="1:1" s="180" customFormat="1" ht="12" hidden="1" customHeight="1">
      <c r="A13243" s="179"/>
    </row>
    <row r="13244" spans="1:1" s="180" customFormat="1" ht="12" hidden="1" customHeight="1">
      <c r="A13244" s="179"/>
    </row>
    <row r="13245" spans="1:1" s="180" customFormat="1" ht="12" hidden="1" customHeight="1">
      <c r="A13245" s="179"/>
    </row>
    <row r="13246" spans="1:1" s="180" customFormat="1" ht="12" hidden="1" customHeight="1">
      <c r="A13246" s="179"/>
    </row>
    <row r="13247" spans="1:1" s="180" customFormat="1" ht="12" hidden="1" customHeight="1">
      <c r="A13247" s="179"/>
    </row>
    <row r="13248" spans="1:1" s="180" customFormat="1" ht="12" hidden="1" customHeight="1">
      <c r="A13248" s="179"/>
    </row>
    <row r="13249" spans="1:1" s="180" customFormat="1" ht="12" hidden="1" customHeight="1">
      <c r="A13249" s="179"/>
    </row>
    <row r="13250" spans="1:1" s="180" customFormat="1" ht="12" hidden="1" customHeight="1">
      <c r="A13250" s="179"/>
    </row>
    <row r="13251" spans="1:1" s="180" customFormat="1" ht="12" hidden="1" customHeight="1">
      <c r="A13251" s="179"/>
    </row>
    <row r="13252" spans="1:1" s="180" customFormat="1" ht="12" hidden="1" customHeight="1">
      <c r="A13252" s="179"/>
    </row>
    <row r="13253" spans="1:1" s="180" customFormat="1" ht="12" hidden="1" customHeight="1">
      <c r="A13253" s="179"/>
    </row>
    <row r="13254" spans="1:1" s="180" customFormat="1" ht="12" hidden="1" customHeight="1">
      <c r="A13254" s="179"/>
    </row>
    <row r="13255" spans="1:1" s="180" customFormat="1" ht="12" hidden="1" customHeight="1">
      <c r="A13255" s="179"/>
    </row>
    <row r="13256" spans="1:1" s="180" customFormat="1" ht="12" hidden="1" customHeight="1">
      <c r="A13256" s="179"/>
    </row>
    <row r="13257" spans="1:1" s="180" customFormat="1" ht="12" hidden="1" customHeight="1">
      <c r="A13257" s="179"/>
    </row>
    <row r="13258" spans="1:1" s="180" customFormat="1" ht="12" hidden="1" customHeight="1">
      <c r="A13258" s="179"/>
    </row>
    <row r="13259" spans="1:1" s="180" customFormat="1" ht="12" hidden="1" customHeight="1">
      <c r="A13259" s="179"/>
    </row>
    <row r="13260" spans="1:1" s="180" customFormat="1" ht="12" hidden="1" customHeight="1">
      <c r="A13260" s="179"/>
    </row>
    <row r="13261" spans="1:1" s="180" customFormat="1" ht="12" hidden="1" customHeight="1">
      <c r="A13261" s="179"/>
    </row>
    <row r="13262" spans="1:1" s="180" customFormat="1" ht="12" hidden="1" customHeight="1">
      <c r="A13262" s="179"/>
    </row>
    <row r="13263" spans="1:1" s="180" customFormat="1" ht="12" hidden="1" customHeight="1">
      <c r="A13263" s="179"/>
    </row>
    <row r="13264" spans="1:1" s="180" customFormat="1" ht="12" hidden="1" customHeight="1">
      <c r="A13264" s="179"/>
    </row>
    <row r="13265" spans="1:1" s="180" customFormat="1" ht="12" hidden="1" customHeight="1">
      <c r="A13265" s="179"/>
    </row>
    <row r="13266" spans="1:1" s="180" customFormat="1" ht="12" hidden="1" customHeight="1">
      <c r="A13266" s="179"/>
    </row>
    <row r="13267" spans="1:1" s="180" customFormat="1" ht="12" hidden="1" customHeight="1">
      <c r="A13267" s="179"/>
    </row>
    <row r="13268" spans="1:1" s="180" customFormat="1" ht="12" hidden="1" customHeight="1">
      <c r="A13268" s="179"/>
    </row>
    <row r="13269" spans="1:1" s="180" customFormat="1" ht="12" hidden="1" customHeight="1">
      <c r="A13269" s="179"/>
    </row>
    <row r="13270" spans="1:1" s="180" customFormat="1" ht="12" hidden="1" customHeight="1">
      <c r="A13270" s="179"/>
    </row>
    <row r="13271" spans="1:1" s="180" customFormat="1" ht="12" hidden="1" customHeight="1">
      <c r="A13271" s="179"/>
    </row>
    <row r="13272" spans="1:1" s="180" customFormat="1" ht="12" hidden="1" customHeight="1">
      <c r="A13272" s="179"/>
    </row>
    <row r="13273" spans="1:1" s="180" customFormat="1" ht="12" hidden="1" customHeight="1">
      <c r="A13273" s="179"/>
    </row>
    <row r="13274" spans="1:1" s="180" customFormat="1" ht="12" hidden="1" customHeight="1">
      <c r="A13274" s="179"/>
    </row>
    <row r="13275" spans="1:1" s="180" customFormat="1" ht="12" hidden="1" customHeight="1">
      <c r="A13275" s="179"/>
    </row>
    <row r="13276" spans="1:1" s="180" customFormat="1" ht="12" hidden="1" customHeight="1">
      <c r="A13276" s="179"/>
    </row>
    <row r="13277" spans="1:1" s="180" customFormat="1" ht="12" hidden="1" customHeight="1">
      <c r="A13277" s="179"/>
    </row>
    <row r="13278" spans="1:1" s="180" customFormat="1" ht="12" hidden="1" customHeight="1">
      <c r="A13278" s="179"/>
    </row>
    <row r="13279" spans="1:1" s="180" customFormat="1" ht="12" hidden="1" customHeight="1">
      <c r="A13279" s="179"/>
    </row>
    <row r="13280" spans="1:1" s="180" customFormat="1" ht="12" hidden="1" customHeight="1">
      <c r="A13280" s="179"/>
    </row>
    <row r="13281" spans="1:1" s="180" customFormat="1" ht="12" hidden="1" customHeight="1">
      <c r="A13281" s="179"/>
    </row>
    <row r="13282" spans="1:1" s="180" customFormat="1" ht="12" hidden="1" customHeight="1">
      <c r="A13282" s="179"/>
    </row>
    <row r="13283" spans="1:1" s="180" customFormat="1" ht="12" hidden="1" customHeight="1">
      <c r="A13283" s="179"/>
    </row>
    <row r="13284" spans="1:1" s="180" customFormat="1" ht="12" hidden="1" customHeight="1">
      <c r="A13284" s="179"/>
    </row>
    <row r="13285" spans="1:1" s="180" customFormat="1" ht="12" hidden="1" customHeight="1">
      <c r="A13285" s="179"/>
    </row>
    <row r="13286" spans="1:1" s="180" customFormat="1" ht="12" hidden="1" customHeight="1">
      <c r="A13286" s="179"/>
    </row>
    <row r="13287" spans="1:1" s="180" customFormat="1" ht="12" hidden="1" customHeight="1">
      <c r="A13287" s="179"/>
    </row>
    <row r="13288" spans="1:1" s="180" customFormat="1" ht="12" hidden="1" customHeight="1">
      <c r="A13288" s="179"/>
    </row>
    <row r="13289" spans="1:1" s="180" customFormat="1" ht="12" hidden="1" customHeight="1">
      <c r="A13289" s="179"/>
    </row>
    <row r="13290" spans="1:1" s="180" customFormat="1" ht="12" hidden="1" customHeight="1">
      <c r="A13290" s="179"/>
    </row>
    <row r="13291" spans="1:1" s="180" customFormat="1" ht="12" hidden="1" customHeight="1">
      <c r="A13291" s="179"/>
    </row>
    <row r="13292" spans="1:1" s="180" customFormat="1" ht="12" hidden="1" customHeight="1">
      <c r="A13292" s="179"/>
    </row>
    <row r="13293" spans="1:1" s="180" customFormat="1" ht="12" hidden="1" customHeight="1">
      <c r="A13293" s="179"/>
    </row>
    <row r="13294" spans="1:1" s="180" customFormat="1" ht="12" hidden="1" customHeight="1">
      <c r="A13294" s="179"/>
    </row>
    <row r="13295" spans="1:1" s="180" customFormat="1" ht="12" hidden="1" customHeight="1">
      <c r="A13295" s="179"/>
    </row>
    <row r="13296" spans="1:1" s="180" customFormat="1" ht="12" hidden="1" customHeight="1">
      <c r="A13296" s="179"/>
    </row>
    <row r="13297" spans="1:1" s="180" customFormat="1" ht="12" hidden="1" customHeight="1">
      <c r="A13297" s="179"/>
    </row>
    <row r="13298" spans="1:1" s="180" customFormat="1" ht="12" hidden="1" customHeight="1">
      <c r="A13298" s="179"/>
    </row>
    <row r="13299" spans="1:1" s="180" customFormat="1" ht="12" hidden="1" customHeight="1">
      <c r="A13299" s="179"/>
    </row>
    <row r="13300" spans="1:1" s="180" customFormat="1" ht="12" hidden="1" customHeight="1">
      <c r="A13300" s="179"/>
    </row>
    <row r="13301" spans="1:1" s="180" customFormat="1" ht="12" hidden="1" customHeight="1">
      <c r="A13301" s="179"/>
    </row>
    <row r="13302" spans="1:1" s="180" customFormat="1" ht="12" hidden="1" customHeight="1">
      <c r="A13302" s="179"/>
    </row>
    <row r="13303" spans="1:1" s="180" customFormat="1" ht="12" hidden="1" customHeight="1">
      <c r="A13303" s="179"/>
    </row>
    <row r="13304" spans="1:1" s="180" customFormat="1" ht="12" hidden="1" customHeight="1">
      <c r="A13304" s="179"/>
    </row>
    <row r="13305" spans="1:1" s="180" customFormat="1" ht="12" hidden="1" customHeight="1">
      <c r="A13305" s="179"/>
    </row>
    <row r="13306" spans="1:1" s="180" customFormat="1" ht="12" hidden="1" customHeight="1">
      <c r="A13306" s="179"/>
    </row>
    <row r="13307" spans="1:1" s="180" customFormat="1" ht="12" hidden="1" customHeight="1">
      <c r="A13307" s="179"/>
    </row>
    <row r="13308" spans="1:1" s="180" customFormat="1" ht="12" hidden="1" customHeight="1">
      <c r="A13308" s="179"/>
    </row>
    <row r="13309" spans="1:1" s="180" customFormat="1" ht="12" hidden="1" customHeight="1">
      <c r="A13309" s="179"/>
    </row>
    <row r="13310" spans="1:1" s="180" customFormat="1" ht="12" hidden="1" customHeight="1">
      <c r="A13310" s="179"/>
    </row>
    <row r="13311" spans="1:1" s="180" customFormat="1" ht="12" hidden="1" customHeight="1">
      <c r="A13311" s="179"/>
    </row>
    <row r="13312" spans="1:1" s="180" customFormat="1" ht="12" hidden="1" customHeight="1">
      <c r="A13312" s="179"/>
    </row>
    <row r="13313" spans="1:1" s="180" customFormat="1" ht="12" hidden="1" customHeight="1">
      <c r="A13313" s="179"/>
    </row>
    <row r="13314" spans="1:1" s="180" customFormat="1" ht="12" hidden="1" customHeight="1">
      <c r="A13314" s="179"/>
    </row>
    <row r="13315" spans="1:1" s="180" customFormat="1" ht="12" hidden="1" customHeight="1">
      <c r="A13315" s="179"/>
    </row>
    <row r="13316" spans="1:1" s="180" customFormat="1" ht="12" hidden="1" customHeight="1">
      <c r="A13316" s="179"/>
    </row>
    <row r="13317" spans="1:1" s="180" customFormat="1" ht="12" hidden="1" customHeight="1">
      <c r="A13317" s="179"/>
    </row>
    <row r="13318" spans="1:1" s="180" customFormat="1" ht="12" hidden="1" customHeight="1">
      <c r="A13318" s="179"/>
    </row>
    <row r="13319" spans="1:1" s="180" customFormat="1" ht="12" hidden="1" customHeight="1">
      <c r="A13319" s="179"/>
    </row>
    <row r="13320" spans="1:1" s="180" customFormat="1" ht="12" hidden="1" customHeight="1">
      <c r="A13320" s="179"/>
    </row>
    <row r="13321" spans="1:1" s="180" customFormat="1" ht="12" hidden="1" customHeight="1">
      <c r="A13321" s="179"/>
    </row>
    <row r="13322" spans="1:1" s="180" customFormat="1" ht="12" hidden="1" customHeight="1">
      <c r="A13322" s="179"/>
    </row>
    <row r="13323" spans="1:1" s="180" customFormat="1" ht="12" hidden="1" customHeight="1">
      <c r="A13323" s="179"/>
    </row>
    <row r="13324" spans="1:1" s="180" customFormat="1" ht="12" hidden="1" customHeight="1">
      <c r="A13324" s="179"/>
    </row>
    <row r="13325" spans="1:1" s="180" customFormat="1" ht="12" hidden="1" customHeight="1">
      <c r="A13325" s="179"/>
    </row>
    <row r="13326" spans="1:1" s="180" customFormat="1" ht="12" hidden="1" customHeight="1">
      <c r="A13326" s="179"/>
    </row>
    <row r="13327" spans="1:1" s="180" customFormat="1" ht="12" hidden="1" customHeight="1">
      <c r="A13327" s="179"/>
    </row>
    <row r="13328" spans="1:1" s="180" customFormat="1" ht="12" hidden="1" customHeight="1">
      <c r="A13328" s="179"/>
    </row>
    <row r="13329" spans="1:1" s="180" customFormat="1" ht="12" hidden="1" customHeight="1">
      <c r="A13329" s="179"/>
    </row>
    <row r="13330" spans="1:1" s="180" customFormat="1" ht="12" hidden="1" customHeight="1">
      <c r="A13330" s="179"/>
    </row>
    <row r="13331" spans="1:1" s="180" customFormat="1" ht="12" hidden="1" customHeight="1">
      <c r="A13331" s="179"/>
    </row>
    <row r="13332" spans="1:1" s="180" customFormat="1" ht="12" hidden="1" customHeight="1">
      <c r="A13332" s="179"/>
    </row>
    <row r="13333" spans="1:1" s="180" customFormat="1" ht="12" hidden="1" customHeight="1">
      <c r="A13333" s="179"/>
    </row>
    <row r="13334" spans="1:1" s="180" customFormat="1" ht="12" hidden="1" customHeight="1">
      <c r="A13334" s="179"/>
    </row>
    <row r="13335" spans="1:1" s="180" customFormat="1" ht="12" hidden="1" customHeight="1">
      <c r="A13335" s="179"/>
    </row>
    <row r="13336" spans="1:1" s="180" customFormat="1" ht="12" hidden="1" customHeight="1">
      <c r="A13336" s="179"/>
    </row>
    <row r="13337" spans="1:1" s="180" customFormat="1" ht="12" hidden="1" customHeight="1">
      <c r="A13337" s="179"/>
    </row>
    <row r="13338" spans="1:1" s="180" customFormat="1" ht="12" hidden="1" customHeight="1">
      <c r="A13338" s="179"/>
    </row>
    <row r="13339" spans="1:1" s="180" customFormat="1" ht="12" hidden="1" customHeight="1">
      <c r="A13339" s="179"/>
    </row>
    <row r="13340" spans="1:1" s="180" customFormat="1" ht="12" hidden="1" customHeight="1">
      <c r="A13340" s="179"/>
    </row>
    <row r="13341" spans="1:1" s="180" customFormat="1" ht="12" hidden="1" customHeight="1">
      <c r="A13341" s="179"/>
    </row>
    <row r="13342" spans="1:1" s="180" customFormat="1" ht="12" hidden="1" customHeight="1">
      <c r="A13342" s="179"/>
    </row>
    <row r="13343" spans="1:1" s="180" customFormat="1" ht="12" hidden="1" customHeight="1">
      <c r="A13343" s="179"/>
    </row>
    <row r="13344" spans="1:1" s="180" customFormat="1" ht="12" hidden="1" customHeight="1">
      <c r="A13344" s="179"/>
    </row>
    <row r="13345" spans="1:1" s="180" customFormat="1" ht="12" hidden="1" customHeight="1">
      <c r="A13345" s="179"/>
    </row>
    <row r="13346" spans="1:1" s="180" customFormat="1" ht="12" hidden="1" customHeight="1">
      <c r="A13346" s="179"/>
    </row>
    <row r="13347" spans="1:1" s="180" customFormat="1" ht="12" hidden="1" customHeight="1">
      <c r="A13347" s="179"/>
    </row>
    <row r="13348" spans="1:1" s="180" customFormat="1" ht="12" hidden="1" customHeight="1">
      <c r="A13348" s="179"/>
    </row>
    <row r="13349" spans="1:1" s="180" customFormat="1" ht="12" hidden="1" customHeight="1">
      <c r="A13349" s="179"/>
    </row>
    <row r="13350" spans="1:1" s="180" customFormat="1" ht="12" hidden="1" customHeight="1">
      <c r="A13350" s="179"/>
    </row>
    <row r="13351" spans="1:1" s="180" customFormat="1" ht="12" hidden="1" customHeight="1">
      <c r="A13351" s="179"/>
    </row>
    <row r="13352" spans="1:1" s="180" customFormat="1" ht="12" hidden="1" customHeight="1">
      <c r="A13352" s="179"/>
    </row>
    <row r="13353" spans="1:1" s="180" customFormat="1" ht="12" hidden="1" customHeight="1">
      <c r="A13353" s="179"/>
    </row>
    <row r="13354" spans="1:1" s="180" customFormat="1" ht="12" hidden="1" customHeight="1">
      <c r="A13354" s="179"/>
    </row>
    <row r="13355" spans="1:1" s="180" customFormat="1" ht="12" hidden="1" customHeight="1">
      <c r="A13355" s="179"/>
    </row>
    <row r="13356" spans="1:1" s="180" customFormat="1" ht="12" hidden="1" customHeight="1">
      <c r="A13356" s="179"/>
    </row>
    <row r="13357" spans="1:1" s="180" customFormat="1" ht="12" hidden="1" customHeight="1">
      <c r="A13357" s="179"/>
    </row>
    <row r="13358" spans="1:1" s="180" customFormat="1" ht="12" hidden="1" customHeight="1">
      <c r="A13358" s="179"/>
    </row>
    <row r="13359" spans="1:1" s="180" customFormat="1" ht="12" hidden="1" customHeight="1">
      <c r="A13359" s="179"/>
    </row>
    <row r="13360" spans="1:1" s="180" customFormat="1" ht="12" hidden="1" customHeight="1">
      <c r="A13360" s="179"/>
    </row>
    <row r="13361" spans="1:1" s="180" customFormat="1" ht="12" hidden="1" customHeight="1">
      <c r="A13361" s="179"/>
    </row>
    <row r="13362" spans="1:1" s="180" customFormat="1" ht="12" hidden="1" customHeight="1">
      <c r="A13362" s="179"/>
    </row>
    <row r="13363" spans="1:1" s="180" customFormat="1" ht="12" hidden="1" customHeight="1">
      <c r="A13363" s="179"/>
    </row>
    <row r="13364" spans="1:1" s="180" customFormat="1" ht="12" hidden="1" customHeight="1">
      <c r="A13364" s="179"/>
    </row>
    <row r="13365" spans="1:1" s="180" customFormat="1" ht="12" hidden="1" customHeight="1">
      <c r="A13365" s="179"/>
    </row>
    <row r="13366" spans="1:1" s="180" customFormat="1" ht="12" hidden="1" customHeight="1">
      <c r="A13366" s="179"/>
    </row>
    <row r="13367" spans="1:1" s="180" customFormat="1" ht="12" hidden="1" customHeight="1">
      <c r="A13367" s="179"/>
    </row>
    <row r="13368" spans="1:1" s="180" customFormat="1" ht="12" hidden="1" customHeight="1">
      <c r="A13368" s="179"/>
    </row>
    <row r="13369" spans="1:1" s="180" customFormat="1" ht="12" hidden="1" customHeight="1">
      <c r="A13369" s="179"/>
    </row>
    <row r="13370" spans="1:1" s="180" customFormat="1" ht="12" hidden="1" customHeight="1">
      <c r="A13370" s="179"/>
    </row>
    <row r="13371" spans="1:1" s="180" customFormat="1" ht="12" hidden="1" customHeight="1">
      <c r="A13371" s="179"/>
    </row>
    <row r="13372" spans="1:1" s="180" customFormat="1" ht="12" hidden="1" customHeight="1">
      <c r="A13372" s="179"/>
    </row>
    <row r="13373" spans="1:1" s="180" customFormat="1" ht="12" hidden="1" customHeight="1">
      <c r="A13373" s="179"/>
    </row>
    <row r="13374" spans="1:1" s="180" customFormat="1" ht="12" hidden="1" customHeight="1">
      <c r="A13374" s="179"/>
    </row>
    <row r="13375" spans="1:1" s="180" customFormat="1" ht="12" hidden="1" customHeight="1">
      <c r="A13375" s="179"/>
    </row>
    <row r="13376" spans="1:1" s="180" customFormat="1" ht="12" hidden="1" customHeight="1">
      <c r="A13376" s="179"/>
    </row>
    <row r="13377" spans="1:1" s="180" customFormat="1" ht="12" hidden="1" customHeight="1">
      <c r="A13377" s="179"/>
    </row>
    <row r="13378" spans="1:1" s="180" customFormat="1" ht="12" hidden="1" customHeight="1">
      <c r="A13378" s="179"/>
    </row>
    <row r="13379" spans="1:1" s="180" customFormat="1" ht="12" hidden="1" customHeight="1">
      <c r="A13379" s="179"/>
    </row>
    <row r="13380" spans="1:1" s="180" customFormat="1" ht="12" hidden="1" customHeight="1">
      <c r="A13380" s="179"/>
    </row>
    <row r="13381" spans="1:1" s="180" customFormat="1" ht="12" hidden="1" customHeight="1">
      <c r="A13381" s="179"/>
    </row>
    <row r="13382" spans="1:1" s="180" customFormat="1" ht="12" hidden="1" customHeight="1">
      <c r="A13382" s="179"/>
    </row>
    <row r="13383" spans="1:1" s="180" customFormat="1" ht="12" hidden="1" customHeight="1">
      <c r="A13383" s="179"/>
    </row>
    <row r="13384" spans="1:1" s="180" customFormat="1" ht="12" hidden="1" customHeight="1">
      <c r="A13384" s="179"/>
    </row>
    <row r="13385" spans="1:1" s="180" customFormat="1" ht="12" hidden="1" customHeight="1">
      <c r="A13385" s="179"/>
    </row>
    <row r="13386" spans="1:1" s="180" customFormat="1" ht="12" hidden="1" customHeight="1">
      <c r="A13386" s="179"/>
    </row>
    <row r="13387" spans="1:1" s="180" customFormat="1" ht="12" hidden="1" customHeight="1">
      <c r="A13387" s="179"/>
    </row>
    <row r="13388" spans="1:1" s="180" customFormat="1" ht="12" hidden="1" customHeight="1">
      <c r="A13388" s="179"/>
    </row>
    <row r="13389" spans="1:1" s="180" customFormat="1" ht="12" hidden="1" customHeight="1">
      <c r="A13389" s="179"/>
    </row>
    <row r="13390" spans="1:1" s="180" customFormat="1" ht="12" hidden="1" customHeight="1">
      <c r="A13390" s="179"/>
    </row>
    <row r="13391" spans="1:1" s="180" customFormat="1" ht="12" hidden="1" customHeight="1">
      <c r="A13391" s="179"/>
    </row>
    <row r="13392" spans="1:1" s="180" customFormat="1" ht="12" hidden="1" customHeight="1">
      <c r="A13392" s="179"/>
    </row>
    <row r="13393" spans="1:1" s="180" customFormat="1" ht="12" hidden="1" customHeight="1">
      <c r="A13393" s="179"/>
    </row>
    <row r="13394" spans="1:1" s="180" customFormat="1" ht="12" hidden="1" customHeight="1">
      <c r="A13394" s="179"/>
    </row>
    <row r="13395" spans="1:1" s="180" customFormat="1" ht="12" hidden="1" customHeight="1">
      <c r="A13395" s="179"/>
    </row>
    <row r="13396" spans="1:1" s="180" customFormat="1" ht="12" hidden="1" customHeight="1">
      <c r="A13396" s="179"/>
    </row>
    <row r="13397" spans="1:1" s="180" customFormat="1" ht="12" hidden="1" customHeight="1">
      <c r="A13397" s="179"/>
    </row>
    <row r="13398" spans="1:1" s="180" customFormat="1" ht="12" hidden="1" customHeight="1">
      <c r="A13398" s="179"/>
    </row>
    <row r="13399" spans="1:1" s="180" customFormat="1" ht="12" hidden="1" customHeight="1">
      <c r="A13399" s="179"/>
    </row>
    <row r="13400" spans="1:1" s="180" customFormat="1" ht="12" hidden="1" customHeight="1">
      <c r="A13400" s="179"/>
    </row>
    <row r="13401" spans="1:1" s="180" customFormat="1" ht="12" hidden="1" customHeight="1">
      <c r="A13401" s="179"/>
    </row>
    <row r="13402" spans="1:1" s="180" customFormat="1" ht="12" hidden="1" customHeight="1">
      <c r="A13402" s="179"/>
    </row>
    <row r="13403" spans="1:1" s="180" customFormat="1" ht="12" hidden="1" customHeight="1">
      <c r="A13403" s="179"/>
    </row>
    <row r="13404" spans="1:1" s="180" customFormat="1" ht="12" hidden="1" customHeight="1">
      <c r="A13404" s="179"/>
    </row>
    <row r="13405" spans="1:1" s="180" customFormat="1" ht="12" hidden="1" customHeight="1">
      <c r="A13405" s="179"/>
    </row>
    <row r="13406" spans="1:1" s="180" customFormat="1" ht="12" hidden="1" customHeight="1">
      <c r="A13406" s="179"/>
    </row>
    <row r="13407" spans="1:1" s="180" customFormat="1" ht="12" hidden="1" customHeight="1">
      <c r="A13407" s="179"/>
    </row>
    <row r="13408" spans="1:1" s="180" customFormat="1" ht="12" hidden="1" customHeight="1">
      <c r="A13408" s="179"/>
    </row>
    <row r="13409" spans="1:1" s="180" customFormat="1" ht="12" hidden="1" customHeight="1">
      <c r="A13409" s="179"/>
    </row>
    <row r="13410" spans="1:1" s="180" customFormat="1" ht="12" hidden="1" customHeight="1">
      <c r="A13410" s="179"/>
    </row>
    <row r="13411" spans="1:1" s="180" customFormat="1" ht="12" hidden="1" customHeight="1">
      <c r="A13411" s="179"/>
    </row>
    <row r="13412" spans="1:1" s="180" customFormat="1" ht="12" hidden="1" customHeight="1">
      <c r="A13412" s="179"/>
    </row>
    <row r="13413" spans="1:1" s="180" customFormat="1" ht="12" hidden="1" customHeight="1">
      <c r="A13413" s="179"/>
    </row>
    <row r="13414" spans="1:1" s="180" customFormat="1" ht="12" hidden="1" customHeight="1">
      <c r="A13414" s="179"/>
    </row>
    <row r="13415" spans="1:1" s="180" customFormat="1" ht="12" hidden="1" customHeight="1">
      <c r="A13415" s="179"/>
    </row>
    <row r="13416" spans="1:1" s="180" customFormat="1" ht="12" hidden="1" customHeight="1">
      <c r="A13416" s="179"/>
    </row>
    <row r="13417" spans="1:1" s="180" customFormat="1" ht="12" hidden="1" customHeight="1">
      <c r="A13417" s="179"/>
    </row>
    <row r="13418" spans="1:1" s="180" customFormat="1" ht="12" hidden="1" customHeight="1">
      <c r="A13418" s="179"/>
    </row>
    <row r="13419" spans="1:1" s="180" customFormat="1" ht="12" hidden="1" customHeight="1">
      <c r="A13419" s="179"/>
    </row>
    <row r="13420" spans="1:1" s="180" customFormat="1" ht="12" hidden="1" customHeight="1">
      <c r="A13420" s="179"/>
    </row>
    <row r="13421" spans="1:1" s="180" customFormat="1" ht="12" hidden="1" customHeight="1">
      <c r="A13421" s="179"/>
    </row>
    <row r="13422" spans="1:1" s="180" customFormat="1" ht="12" hidden="1" customHeight="1">
      <c r="A13422" s="179"/>
    </row>
    <row r="13423" spans="1:1" s="180" customFormat="1" ht="12" hidden="1" customHeight="1">
      <c r="A13423" s="179"/>
    </row>
    <row r="13424" spans="1:1" s="180" customFormat="1" ht="12" hidden="1" customHeight="1">
      <c r="A13424" s="179"/>
    </row>
    <row r="13425" spans="1:1" s="180" customFormat="1" ht="12" hidden="1" customHeight="1">
      <c r="A13425" s="179"/>
    </row>
    <row r="13426" spans="1:1" s="180" customFormat="1" ht="12" hidden="1" customHeight="1">
      <c r="A13426" s="179"/>
    </row>
    <row r="13427" spans="1:1" s="180" customFormat="1" ht="12" hidden="1" customHeight="1">
      <c r="A13427" s="179"/>
    </row>
    <row r="13428" spans="1:1" s="180" customFormat="1" ht="12" hidden="1" customHeight="1">
      <c r="A13428" s="179"/>
    </row>
    <row r="13429" spans="1:1" s="180" customFormat="1" ht="12" hidden="1" customHeight="1">
      <c r="A13429" s="179"/>
    </row>
    <row r="13430" spans="1:1" s="180" customFormat="1" ht="12" hidden="1" customHeight="1">
      <c r="A13430" s="179"/>
    </row>
    <row r="13431" spans="1:1" s="180" customFormat="1" ht="12" hidden="1" customHeight="1">
      <c r="A13431" s="179"/>
    </row>
    <row r="13432" spans="1:1" s="180" customFormat="1" ht="12" hidden="1" customHeight="1">
      <c r="A13432" s="179"/>
    </row>
    <row r="13433" spans="1:1" s="180" customFormat="1" ht="12" hidden="1" customHeight="1">
      <c r="A13433" s="179"/>
    </row>
    <row r="13434" spans="1:1" s="180" customFormat="1" ht="12" hidden="1" customHeight="1">
      <c r="A13434" s="179"/>
    </row>
    <row r="13435" spans="1:1" s="180" customFormat="1" ht="12" hidden="1" customHeight="1">
      <c r="A13435" s="179"/>
    </row>
    <row r="13436" spans="1:1" s="180" customFormat="1" ht="12" hidden="1" customHeight="1">
      <c r="A13436" s="179"/>
    </row>
    <row r="13437" spans="1:1" s="180" customFormat="1" ht="12" hidden="1" customHeight="1">
      <c r="A13437" s="179"/>
    </row>
    <row r="13438" spans="1:1" s="180" customFormat="1" ht="12" hidden="1" customHeight="1">
      <c r="A13438" s="179"/>
    </row>
    <row r="13439" spans="1:1" s="180" customFormat="1" ht="12" hidden="1" customHeight="1">
      <c r="A13439" s="179"/>
    </row>
    <row r="13440" spans="1:1" s="180" customFormat="1" ht="12" hidden="1" customHeight="1">
      <c r="A13440" s="179"/>
    </row>
    <row r="13441" spans="1:1" s="180" customFormat="1" ht="12" hidden="1" customHeight="1">
      <c r="A13441" s="179"/>
    </row>
    <row r="13442" spans="1:1" s="180" customFormat="1" ht="12" hidden="1" customHeight="1">
      <c r="A13442" s="179"/>
    </row>
    <row r="13443" spans="1:1" s="180" customFormat="1" ht="12" hidden="1" customHeight="1">
      <c r="A13443" s="179"/>
    </row>
    <row r="13444" spans="1:1" s="180" customFormat="1" ht="12" hidden="1" customHeight="1">
      <c r="A13444" s="179"/>
    </row>
    <row r="13445" spans="1:1" s="180" customFormat="1" ht="12" hidden="1" customHeight="1">
      <c r="A13445" s="179"/>
    </row>
    <row r="13446" spans="1:1" s="180" customFormat="1" ht="12" hidden="1" customHeight="1">
      <c r="A13446" s="179"/>
    </row>
    <row r="13447" spans="1:1" s="180" customFormat="1" ht="12" hidden="1" customHeight="1">
      <c r="A13447" s="179"/>
    </row>
    <row r="13448" spans="1:1" s="180" customFormat="1" ht="12" hidden="1" customHeight="1">
      <c r="A13448" s="179"/>
    </row>
    <row r="13449" spans="1:1" s="180" customFormat="1" ht="12" hidden="1" customHeight="1">
      <c r="A13449" s="179"/>
    </row>
    <row r="13450" spans="1:1" s="180" customFormat="1" ht="12" hidden="1" customHeight="1">
      <c r="A13450" s="179"/>
    </row>
    <row r="13451" spans="1:1" s="180" customFormat="1" ht="12" hidden="1" customHeight="1">
      <c r="A13451" s="179"/>
    </row>
    <row r="13452" spans="1:1" s="180" customFormat="1" ht="12" hidden="1" customHeight="1">
      <c r="A13452" s="179"/>
    </row>
    <row r="13453" spans="1:1" s="180" customFormat="1" ht="12" hidden="1" customHeight="1">
      <c r="A13453" s="179"/>
    </row>
    <row r="13454" spans="1:1" s="180" customFormat="1" ht="12" hidden="1" customHeight="1">
      <c r="A13454" s="179"/>
    </row>
    <row r="13455" spans="1:1" s="180" customFormat="1" ht="12" hidden="1" customHeight="1">
      <c r="A13455" s="179"/>
    </row>
    <row r="13456" spans="1:1" s="180" customFormat="1" ht="12" hidden="1" customHeight="1">
      <c r="A13456" s="179"/>
    </row>
    <row r="13457" spans="1:1" s="180" customFormat="1" ht="12" hidden="1" customHeight="1">
      <c r="A13457" s="179"/>
    </row>
    <row r="13458" spans="1:1" s="180" customFormat="1" ht="12" hidden="1" customHeight="1">
      <c r="A13458" s="179"/>
    </row>
    <row r="13459" spans="1:1" s="180" customFormat="1" ht="12" hidden="1" customHeight="1">
      <c r="A13459" s="179"/>
    </row>
    <row r="13460" spans="1:1" s="180" customFormat="1" ht="12" hidden="1" customHeight="1">
      <c r="A13460" s="179"/>
    </row>
    <row r="13461" spans="1:1" s="180" customFormat="1" ht="12" hidden="1" customHeight="1">
      <c r="A13461" s="179"/>
    </row>
    <row r="13462" spans="1:1" s="180" customFormat="1" ht="12" hidden="1" customHeight="1">
      <c r="A13462" s="179"/>
    </row>
    <row r="13463" spans="1:1" s="180" customFormat="1" ht="12" hidden="1" customHeight="1">
      <c r="A13463" s="179"/>
    </row>
    <row r="13464" spans="1:1" s="180" customFormat="1" ht="12" hidden="1" customHeight="1">
      <c r="A13464" s="179"/>
    </row>
    <row r="13465" spans="1:1" s="180" customFormat="1" ht="12" hidden="1" customHeight="1">
      <c r="A13465" s="179"/>
    </row>
    <row r="13466" spans="1:1" s="180" customFormat="1" ht="12" hidden="1" customHeight="1">
      <c r="A13466" s="179"/>
    </row>
    <row r="13467" spans="1:1" s="180" customFormat="1" ht="12" hidden="1" customHeight="1">
      <c r="A13467" s="179"/>
    </row>
    <row r="13468" spans="1:1" s="180" customFormat="1" ht="12" hidden="1" customHeight="1">
      <c r="A13468" s="179"/>
    </row>
    <row r="13469" spans="1:1" s="180" customFormat="1" ht="12" hidden="1" customHeight="1">
      <c r="A13469" s="179"/>
    </row>
    <row r="13470" spans="1:1" s="180" customFormat="1" ht="12" hidden="1" customHeight="1">
      <c r="A13470" s="179"/>
    </row>
    <row r="13471" spans="1:1" s="180" customFormat="1" ht="12" hidden="1" customHeight="1">
      <c r="A13471" s="179"/>
    </row>
    <row r="13472" spans="1:1" s="180" customFormat="1" ht="12" hidden="1" customHeight="1">
      <c r="A13472" s="179"/>
    </row>
    <row r="13473" spans="1:1" s="180" customFormat="1" ht="12" hidden="1" customHeight="1">
      <c r="A13473" s="179"/>
    </row>
    <row r="13474" spans="1:1" s="180" customFormat="1" ht="12" hidden="1" customHeight="1">
      <c r="A13474" s="179"/>
    </row>
    <row r="13475" spans="1:1" s="180" customFormat="1" ht="12" hidden="1" customHeight="1">
      <c r="A13475" s="179"/>
    </row>
    <row r="13476" spans="1:1" s="180" customFormat="1" ht="12" hidden="1" customHeight="1">
      <c r="A13476" s="179"/>
    </row>
    <row r="13477" spans="1:1" s="180" customFormat="1" ht="12" hidden="1" customHeight="1">
      <c r="A13477" s="179"/>
    </row>
    <row r="13478" spans="1:1" s="180" customFormat="1" ht="12" hidden="1" customHeight="1">
      <c r="A13478" s="179"/>
    </row>
    <row r="13479" spans="1:1" s="180" customFormat="1" ht="12" hidden="1" customHeight="1">
      <c r="A13479" s="179"/>
    </row>
    <row r="13480" spans="1:1" s="180" customFormat="1" ht="12" hidden="1" customHeight="1">
      <c r="A13480" s="179"/>
    </row>
    <row r="13481" spans="1:1" s="180" customFormat="1" ht="12" hidden="1" customHeight="1">
      <c r="A13481" s="179"/>
    </row>
    <row r="13482" spans="1:1" s="180" customFormat="1" ht="12" hidden="1" customHeight="1">
      <c r="A13482" s="179"/>
    </row>
    <row r="13483" spans="1:1" s="180" customFormat="1" ht="12" hidden="1" customHeight="1">
      <c r="A13483" s="179"/>
    </row>
    <row r="13484" spans="1:1" s="180" customFormat="1" ht="12" hidden="1" customHeight="1">
      <c r="A13484" s="179"/>
    </row>
    <row r="13485" spans="1:1" s="180" customFormat="1" ht="12" hidden="1" customHeight="1">
      <c r="A13485" s="179"/>
    </row>
    <row r="13486" spans="1:1" s="180" customFormat="1" ht="12" hidden="1" customHeight="1">
      <c r="A13486" s="179"/>
    </row>
    <row r="13487" spans="1:1" s="180" customFormat="1" ht="12" hidden="1" customHeight="1">
      <c r="A13487" s="179"/>
    </row>
    <row r="13488" spans="1:1" s="180" customFormat="1" ht="12" hidden="1" customHeight="1">
      <c r="A13488" s="179"/>
    </row>
    <row r="13489" spans="1:1" s="180" customFormat="1" ht="12" hidden="1" customHeight="1">
      <c r="A13489" s="179"/>
    </row>
    <row r="13490" spans="1:1" s="180" customFormat="1" ht="12" hidden="1" customHeight="1">
      <c r="A13490" s="179"/>
    </row>
    <row r="13491" spans="1:1" s="180" customFormat="1" ht="12" hidden="1" customHeight="1">
      <c r="A13491" s="179"/>
    </row>
    <row r="13492" spans="1:1" s="180" customFormat="1" ht="12" hidden="1" customHeight="1">
      <c r="A13492" s="179"/>
    </row>
    <row r="13493" spans="1:1" s="180" customFormat="1" ht="12" hidden="1" customHeight="1">
      <c r="A13493" s="179"/>
    </row>
    <row r="13494" spans="1:1" s="180" customFormat="1" ht="12" hidden="1" customHeight="1">
      <c r="A13494" s="179"/>
    </row>
    <row r="13495" spans="1:1" s="180" customFormat="1" ht="12" hidden="1" customHeight="1">
      <c r="A13495" s="179"/>
    </row>
    <row r="13496" spans="1:1" s="180" customFormat="1" ht="12" hidden="1" customHeight="1">
      <c r="A13496" s="179"/>
    </row>
    <row r="13497" spans="1:1" s="180" customFormat="1" ht="12" hidden="1" customHeight="1">
      <c r="A13497" s="179"/>
    </row>
    <row r="13498" spans="1:1" s="180" customFormat="1" ht="12" hidden="1" customHeight="1">
      <c r="A13498" s="179"/>
    </row>
    <row r="13499" spans="1:1" s="180" customFormat="1" ht="12" hidden="1" customHeight="1">
      <c r="A13499" s="179"/>
    </row>
    <row r="13500" spans="1:1" s="180" customFormat="1" ht="12" hidden="1" customHeight="1">
      <c r="A13500" s="179"/>
    </row>
    <row r="13501" spans="1:1" s="180" customFormat="1" ht="12" hidden="1" customHeight="1">
      <c r="A13501" s="179"/>
    </row>
    <row r="13502" spans="1:1" s="180" customFormat="1" ht="12" hidden="1" customHeight="1">
      <c r="A13502" s="179"/>
    </row>
    <row r="13503" spans="1:1" s="180" customFormat="1" ht="12" hidden="1" customHeight="1">
      <c r="A13503" s="179"/>
    </row>
    <row r="13504" spans="1:1" s="180" customFormat="1" ht="12" hidden="1" customHeight="1">
      <c r="A13504" s="179"/>
    </row>
    <row r="13505" spans="1:1" s="180" customFormat="1" ht="12" hidden="1" customHeight="1">
      <c r="A13505" s="179"/>
    </row>
    <row r="13506" spans="1:1" s="180" customFormat="1" ht="12" hidden="1" customHeight="1">
      <c r="A13506" s="179"/>
    </row>
    <row r="13507" spans="1:1" s="180" customFormat="1" ht="12" hidden="1" customHeight="1">
      <c r="A13507" s="179"/>
    </row>
    <row r="13508" spans="1:1" s="180" customFormat="1" ht="12" hidden="1" customHeight="1">
      <c r="A13508" s="179"/>
    </row>
    <row r="13509" spans="1:1" s="180" customFormat="1" ht="12" hidden="1" customHeight="1">
      <c r="A13509" s="179"/>
    </row>
    <row r="13510" spans="1:1" s="180" customFormat="1" ht="12" hidden="1" customHeight="1">
      <c r="A13510" s="179"/>
    </row>
    <row r="13511" spans="1:1" s="180" customFormat="1" ht="12" hidden="1" customHeight="1">
      <c r="A13511" s="179"/>
    </row>
    <row r="13512" spans="1:1" s="180" customFormat="1" ht="12" hidden="1" customHeight="1">
      <c r="A13512" s="179"/>
    </row>
    <row r="13513" spans="1:1" s="180" customFormat="1" ht="12" hidden="1" customHeight="1">
      <c r="A13513" s="179"/>
    </row>
    <row r="13514" spans="1:1" s="180" customFormat="1" ht="12" hidden="1" customHeight="1">
      <c r="A13514" s="179"/>
    </row>
    <row r="13515" spans="1:1" s="180" customFormat="1" ht="12" hidden="1" customHeight="1">
      <c r="A13515" s="179"/>
    </row>
    <row r="13516" spans="1:1" s="180" customFormat="1" ht="12" hidden="1" customHeight="1">
      <c r="A13516" s="179"/>
    </row>
    <row r="13517" spans="1:1" s="180" customFormat="1" ht="12" hidden="1" customHeight="1">
      <c r="A13517" s="179"/>
    </row>
    <row r="13518" spans="1:1" s="180" customFormat="1" ht="12" hidden="1" customHeight="1">
      <c r="A13518" s="179"/>
    </row>
    <row r="13519" spans="1:1" s="180" customFormat="1" ht="12" hidden="1" customHeight="1">
      <c r="A13519" s="179"/>
    </row>
    <row r="13520" spans="1:1" s="180" customFormat="1" ht="12" hidden="1" customHeight="1">
      <c r="A13520" s="179"/>
    </row>
    <row r="13521" spans="1:1" s="180" customFormat="1" ht="12" hidden="1" customHeight="1">
      <c r="A13521" s="179"/>
    </row>
    <row r="13522" spans="1:1" s="180" customFormat="1" ht="12" hidden="1" customHeight="1">
      <c r="A13522" s="179"/>
    </row>
    <row r="13523" spans="1:1" s="180" customFormat="1" ht="12" hidden="1" customHeight="1">
      <c r="A13523" s="179"/>
    </row>
    <row r="13524" spans="1:1" s="180" customFormat="1" ht="12" hidden="1" customHeight="1">
      <c r="A13524" s="179"/>
    </row>
    <row r="13525" spans="1:1" s="180" customFormat="1" ht="12" hidden="1" customHeight="1">
      <c r="A13525" s="179"/>
    </row>
    <row r="13526" spans="1:1" s="180" customFormat="1" ht="12" hidden="1" customHeight="1">
      <c r="A13526" s="179"/>
    </row>
    <row r="13527" spans="1:1" s="180" customFormat="1" ht="12" hidden="1" customHeight="1">
      <c r="A13527" s="179"/>
    </row>
    <row r="13528" spans="1:1" s="180" customFormat="1" ht="12" hidden="1" customHeight="1">
      <c r="A13528" s="179"/>
    </row>
    <row r="13529" spans="1:1" s="180" customFormat="1" ht="12" hidden="1" customHeight="1">
      <c r="A13529" s="179"/>
    </row>
    <row r="13530" spans="1:1" s="180" customFormat="1" ht="12" hidden="1" customHeight="1">
      <c r="A13530" s="179"/>
    </row>
    <row r="13531" spans="1:1" s="180" customFormat="1" ht="12" hidden="1" customHeight="1">
      <c r="A13531" s="179"/>
    </row>
    <row r="13532" spans="1:1" s="180" customFormat="1" ht="12" hidden="1" customHeight="1">
      <c r="A13532" s="179"/>
    </row>
    <row r="13533" spans="1:1" s="180" customFormat="1" ht="12" hidden="1" customHeight="1">
      <c r="A13533" s="179"/>
    </row>
    <row r="13534" spans="1:1" s="180" customFormat="1" ht="12" hidden="1" customHeight="1">
      <c r="A13534" s="179"/>
    </row>
    <row r="13535" spans="1:1" s="180" customFormat="1" ht="12" hidden="1" customHeight="1">
      <c r="A13535" s="179"/>
    </row>
    <row r="13536" spans="1:1" s="180" customFormat="1" ht="12" hidden="1" customHeight="1">
      <c r="A13536" s="179"/>
    </row>
    <row r="13537" spans="1:1" s="180" customFormat="1" ht="12" hidden="1" customHeight="1">
      <c r="A13537" s="179"/>
    </row>
    <row r="13538" spans="1:1" s="180" customFormat="1" ht="12" hidden="1" customHeight="1">
      <c r="A13538" s="179"/>
    </row>
    <row r="13539" spans="1:1" s="180" customFormat="1" ht="12" hidden="1" customHeight="1">
      <c r="A13539" s="179"/>
    </row>
    <row r="13540" spans="1:1" s="180" customFormat="1" ht="12" hidden="1" customHeight="1">
      <c r="A13540" s="179"/>
    </row>
    <row r="13541" spans="1:1" s="180" customFormat="1" ht="12" hidden="1" customHeight="1">
      <c r="A13541" s="179"/>
    </row>
    <row r="13542" spans="1:1" s="180" customFormat="1" ht="12" hidden="1" customHeight="1">
      <c r="A13542" s="179"/>
    </row>
    <row r="13543" spans="1:1" s="180" customFormat="1" ht="12" hidden="1" customHeight="1">
      <c r="A13543" s="179"/>
    </row>
    <row r="13544" spans="1:1" s="180" customFormat="1" ht="12" hidden="1" customHeight="1">
      <c r="A13544" s="179"/>
    </row>
    <row r="13545" spans="1:1" s="180" customFormat="1" ht="12" hidden="1" customHeight="1">
      <c r="A13545" s="179"/>
    </row>
    <row r="13546" spans="1:1" s="180" customFormat="1" ht="12" hidden="1" customHeight="1">
      <c r="A13546" s="179"/>
    </row>
    <row r="13547" spans="1:1" s="180" customFormat="1" ht="12" hidden="1" customHeight="1">
      <c r="A13547" s="179"/>
    </row>
    <row r="13548" spans="1:1" s="180" customFormat="1" ht="12" hidden="1" customHeight="1">
      <c r="A13548" s="179"/>
    </row>
    <row r="13549" spans="1:1" s="180" customFormat="1" ht="12" hidden="1" customHeight="1">
      <c r="A13549" s="179"/>
    </row>
    <row r="13550" spans="1:1" s="180" customFormat="1" ht="12" hidden="1" customHeight="1">
      <c r="A13550" s="179"/>
    </row>
    <row r="13551" spans="1:1" s="180" customFormat="1" ht="12" hidden="1" customHeight="1">
      <c r="A13551" s="179"/>
    </row>
    <row r="13552" spans="1:1" s="180" customFormat="1" ht="12" hidden="1" customHeight="1">
      <c r="A13552" s="179"/>
    </row>
    <row r="13553" spans="1:1" s="180" customFormat="1" ht="12" hidden="1" customHeight="1">
      <c r="A13553" s="179"/>
    </row>
    <row r="13554" spans="1:1" s="180" customFormat="1" ht="12" hidden="1" customHeight="1">
      <c r="A13554" s="179"/>
    </row>
    <row r="13555" spans="1:1" s="180" customFormat="1" ht="12" hidden="1" customHeight="1">
      <c r="A13555" s="179"/>
    </row>
    <row r="13556" spans="1:1" s="180" customFormat="1" ht="12" hidden="1" customHeight="1">
      <c r="A13556" s="179"/>
    </row>
    <row r="13557" spans="1:1" s="180" customFormat="1" ht="12" hidden="1" customHeight="1">
      <c r="A13557" s="179"/>
    </row>
    <row r="13558" spans="1:1" s="180" customFormat="1" ht="12" hidden="1" customHeight="1">
      <c r="A13558" s="179"/>
    </row>
    <row r="13559" spans="1:1" s="180" customFormat="1" ht="12" hidden="1" customHeight="1">
      <c r="A13559" s="179"/>
    </row>
    <row r="13560" spans="1:1" s="180" customFormat="1" ht="12" hidden="1" customHeight="1">
      <c r="A13560" s="179"/>
    </row>
    <row r="13561" spans="1:1" s="180" customFormat="1" ht="12" hidden="1" customHeight="1">
      <c r="A13561" s="179"/>
    </row>
    <row r="13562" spans="1:1" s="180" customFormat="1" ht="12" hidden="1" customHeight="1">
      <c r="A13562" s="179"/>
    </row>
    <row r="13563" spans="1:1" s="180" customFormat="1" ht="12" hidden="1" customHeight="1">
      <c r="A13563" s="179"/>
    </row>
    <row r="13564" spans="1:1" s="180" customFormat="1" ht="12" hidden="1" customHeight="1">
      <c r="A13564" s="179"/>
    </row>
    <row r="13565" spans="1:1" s="180" customFormat="1" ht="12" hidden="1" customHeight="1">
      <c r="A13565" s="179"/>
    </row>
    <row r="13566" spans="1:1" s="180" customFormat="1" ht="12" hidden="1" customHeight="1">
      <c r="A13566" s="179"/>
    </row>
    <row r="13567" spans="1:1" s="180" customFormat="1" ht="12" hidden="1" customHeight="1">
      <c r="A13567" s="179"/>
    </row>
    <row r="13568" spans="1:1" s="180" customFormat="1" ht="12" hidden="1" customHeight="1">
      <c r="A13568" s="179"/>
    </row>
    <row r="13569" spans="1:1" s="180" customFormat="1" ht="12" hidden="1" customHeight="1">
      <c r="A13569" s="179"/>
    </row>
    <row r="13570" spans="1:1" s="180" customFormat="1" ht="12" hidden="1" customHeight="1">
      <c r="A13570" s="179"/>
    </row>
    <row r="13571" spans="1:1" s="180" customFormat="1" ht="12" hidden="1" customHeight="1">
      <c r="A13571" s="179"/>
    </row>
    <row r="13572" spans="1:1" s="180" customFormat="1" ht="12" hidden="1" customHeight="1">
      <c r="A13572" s="179"/>
    </row>
    <row r="13573" spans="1:1" s="180" customFormat="1" ht="12" hidden="1" customHeight="1">
      <c r="A13573" s="179"/>
    </row>
    <row r="13574" spans="1:1" s="180" customFormat="1" ht="12" hidden="1" customHeight="1">
      <c r="A13574" s="179"/>
    </row>
    <row r="13575" spans="1:1" s="180" customFormat="1" ht="12" hidden="1" customHeight="1">
      <c r="A13575" s="179"/>
    </row>
    <row r="13576" spans="1:1" s="180" customFormat="1" ht="12" hidden="1" customHeight="1">
      <c r="A13576" s="179"/>
    </row>
    <row r="13577" spans="1:1" s="180" customFormat="1" ht="12" hidden="1" customHeight="1">
      <c r="A13577" s="179"/>
    </row>
    <row r="13578" spans="1:1" s="180" customFormat="1" ht="12" hidden="1" customHeight="1">
      <c r="A13578" s="179"/>
    </row>
    <row r="13579" spans="1:1" s="180" customFormat="1" ht="12" hidden="1" customHeight="1">
      <c r="A13579" s="179"/>
    </row>
    <row r="13580" spans="1:1" s="180" customFormat="1" ht="12" hidden="1" customHeight="1">
      <c r="A13580" s="179"/>
    </row>
    <row r="13581" spans="1:1" s="180" customFormat="1" ht="12" hidden="1" customHeight="1">
      <c r="A13581" s="179"/>
    </row>
    <row r="13582" spans="1:1" s="180" customFormat="1" ht="12" hidden="1" customHeight="1">
      <c r="A13582" s="179"/>
    </row>
    <row r="13583" spans="1:1" s="180" customFormat="1" ht="12" hidden="1" customHeight="1">
      <c r="A13583" s="179"/>
    </row>
    <row r="13584" spans="1:1" s="180" customFormat="1" ht="12" hidden="1" customHeight="1">
      <c r="A13584" s="179"/>
    </row>
    <row r="13585" spans="1:1" s="180" customFormat="1" ht="12" hidden="1" customHeight="1">
      <c r="A13585" s="179"/>
    </row>
    <row r="13586" spans="1:1" s="180" customFormat="1" ht="12" hidden="1" customHeight="1">
      <c r="A13586" s="179"/>
    </row>
    <row r="13587" spans="1:1" s="180" customFormat="1" ht="12" hidden="1" customHeight="1">
      <c r="A13587" s="179"/>
    </row>
    <row r="13588" spans="1:1" s="180" customFormat="1" ht="12" hidden="1" customHeight="1">
      <c r="A13588" s="179"/>
    </row>
    <row r="13589" spans="1:1" s="180" customFormat="1" ht="12" hidden="1" customHeight="1">
      <c r="A13589" s="179"/>
    </row>
    <row r="13590" spans="1:1" s="180" customFormat="1" ht="12" hidden="1" customHeight="1">
      <c r="A13590" s="179"/>
    </row>
    <row r="13591" spans="1:1" s="180" customFormat="1" ht="12" hidden="1" customHeight="1">
      <c r="A13591" s="179"/>
    </row>
    <row r="13592" spans="1:1" s="180" customFormat="1" ht="12" hidden="1" customHeight="1">
      <c r="A13592" s="179"/>
    </row>
    <row r="13593" spans="1:1" s="180" customFormat="1" ht="12" hidden="1" customHeight="1">
      <c r="A13593" s="179"/>
    </row>
    <row r="13594" spans="1:1" s="180" customFormat="1" ht="12" hidden="1" customHeight="1">
      <c r="A13594" s="179"/>
    </row>
    <row r="13595" spans="1:1" s="180" customFormat="1" ht="12" hidden="1" customHeight="1">
      <c r="A13595" s="179"/>
    </row>
    <row r="13596" spans="1:1" s="180" customFormat="1" ht="12" hidden="1" customHeight="1">
      <c r="A13596" s="179"/>
    </row>
    <row r="13597" spans="1:1" s="180" customFormat="1" ht="12" hidden="1" customHeight="1">
      <c r="A13597" s="179"/>
    </row>
    <row r="13598" spans="1:1" s="180" customFormat="1" ht="12" hidden="1" customHeight="1">
      <c r="A13598" s="179"/>
    </row>
    <row r="13599" spans="1:1" s="180" customFormat="1" ht="12" hidden="1" customHeight="1">
      <c r="A13599" s="179"/>
    </row>
    <row r="13600" spans="1:1" s="180" customFormat="1" ht="12" hidden="1" customHeight="1">
      <c r="A13600" s="179"/>
    </row>
    <row r="13601" spans="1:1" s="180" customFormat="1" ht="12" hidden="1" customHeight="1">
      <c r="A13601" s="179"/>
    </row>
    <row r="13602" spans="1:1" s="180" customFormat="1" ht="12" hidden="1" customHeight="1">
      <c r="A13602" s="179"/>
    </row>
    <row r="13603" spans="1:1" s="180" customFormat="1" ht="12" hidden="1" customHeight="1">
      <c r="A13603" s="179"/>
    </row>
    <row r="13604" spans="1:1" s="180" customFormat="1" ht="12" hidden="1" customHeight="1">
      <c r="A13604" s="179"/>
    </row>
    <row r="13605" spans="1:1" s="180" customFormat="1" ht="12" hidden="1" customHeight="1">
      <c r="A13605" s="179"/>
    </row>
    <row r="13606" spans="1:1" s="180" customFormat="1" ht="12" hidden="1" customHeight="1">
      <c r="A13606" s="179"/>
    </row>
    <row r="13607" spans="1:1" s="180" customFormat="1" ht="12" hidden="1" customHeight="1">
      <c r="A13607" s="179"/>
    </row>
    <row r="13608" spans="1:1" s="180" customFormat="1" ht="12" hidden="1" customHeight="1">
      <c r="A13608" s="179"/>
    </row>
    <row r="13609" spans="1:1" s="180" customFormat="1" ht="12" hidden="1" customHeight="1">
      <c r="A13609" s="179"/>
    </row>
    <row r="13610" spans="1:1" s="180" customFormat="1" ht="12" hidden="1" customHeight="1">
      <c r="A13610" s="179"/>
    </row>
    <row r="13611" spans="1:1" s="180" customFormat="1" ht="12" hidden="1" customHeight="1">
      <c r="A13611" s="179"/>
    </row>
    <row r="13612" spans="1:1" s="180" customFormat="1" ht="12" hidden="1" customHeight="1">
      <c r="A13612" s="179"/>
    </row>
    <row r="13613" spans="1:1" s="180" customFormat="1" ht="12" hidden="1" customHeight="1">
      <c r="A13613" s="179"/>
    </row>
    <row r="13614" spans="1:1" s="180" customFormat="1" ht="12" hidden="1" customHeight="1">
      <c r="A13614" s="179"/>
    </row>
    <row r="13615" spans="1:1" s="180" customFormat="1" ht="12" hidden="1" customHeight="1">
      <c r="A13615" s="179"/>
    </row>
    <row r="13616" spans="1:1" s="180" customFormat="1" ht="12" hidden="1" customHeight="1">
      <c r="A13616" s="179"/>
    </row>
    <row r="13617" spans="1:1" s="180" customFormat="1" ht="12" hidden="1" customHeight="1">
      <c r="A13617" s="179"/>
    </row>
    <row r="13618" spans="1:1" s="180" customFormat="1" ht="12" hidden="1" customHeight="1">
      <c r="A13618" s="179"/>
    </row>
    <row r="13619" spans="1:1" s="180" customFormat="1" ht="12" hidden="1" customHeight="1">
      <c r="A13619" s="179"/>
    </row>
    <row r="13620" spans="1:1" s="180" customFormat="1" ht="12" hidden="1" customHeight="1">
      <c r="A13620" s="179"/>
    </row>
    <row r="13621" spans="1:1" s="180" customFormat="1" ht="12" hidden="1" customHeight="1">
      <c r="A13621" s="179"/>
    </row>
    <row r="13622" spans="1:1" s="180" customFormat="1" ht="12" hidden="1" customHeight="1">
      <c r="A13622" s="179"/>
    </row>
    <row r="13623" spans="1:1" s="180" customFormat="1" ht="12" hidden="1" customHeight="1">
      <c r="A13623" s="179"/>
    </row>
    <row r="13624" spans="1:1" s="180" customFormat="1" ht="12" hidden="1" customHeight="1">
      <c r="A13624" s="179"/>
    </row>
    <row r="13625" spans="1:1" s="180" customFormat="1" ht="12" hidden="1" customHeight="1">
      <c r="A13625" s="179"/>
    </row>
    <row r="13626" spans="1:1" s="180" customFormat="1" ht="12" hidden="1" customHeight="1">
      <c r="A13626" s="179"/>
    </row>
    <row r="13627" spans="1:1" s="180" customFormat="1" ht="12" hidden="1" customHeight="1">
      <c r="A13627" s="179"/>
    </row>
    <row r="13628" spans="1:1" s="180" customFormat="1" ht="12" hidden="1" customHeight="1">
      <c r="A13628" s="179"/>
    </row>
    <row r="13629" spans="1:1" s="180" customFormat="1" ht="12" hidden="1" customHeight="1">
      <c r="A13629" s="179"/>
    </row>
    <row r="13630" spans="1:1" s="180" customFormat="1" ht="12" hidden="1" customHeight="1">
      <c r="A13630" s="179"/>
    </row>
    <row r="13631" spans="1:1" s="180" customFormat="1" ht="12" hidden="1" customHeight="1">
      <c r="A13631" s="179"/>
    </row>
    <row r="13632" spans="1:1" s="180" customFormat="1" ht="12" hidden="1" customHeight="1">
      <c r="A13632" s="179"/>
    </row>
    <row r="13633" spans="1:1" s="180" customFormat="1" ht="12" hidden="1" customHeight="1">
      <c r="A13633" s="179"/>
    </row>
    <row r="13634" spans="1:1" s="180" customFormat="1" ht="12" hidden="1" customHeight="1">
      <c r="A13634" s="179"/>
    </row>
    <row r="13635" spans="1:1" s="180" customFormat="1" ht="12" hidden="1" customHeight="1">
      <c r="A13635" s="179"/>
    </row>
    <row r="13636" spans="1:1" s="180" customFormat="1" ht="12" hidden="1" customHeight="1">
      <c r="A13636" s="179"/>
    </row>
    <row r="13637" spans="1:1" s="180" customFormat="1" ht="12" hidden="1" customHeight="1">
      <c r="A13637" s="179"/>
    </row>
    <row r="13638" spans="1:1" s="180" customFormat="1" ht="12" hidden="1" customHeight="1">
      <c r="A13638" s="179"/>
    </row>
    <row r="13639" spans="1:1" s="180" customFormat="1" ht="12" hidden="1" customHeight="1">
      <c r="A13639" s="179"/>
    </row>
    <row r="13640" spans="1:1" s="180" customFormat="1" ht="12" hidden="1" customHeight="1">
      <c r="A13640" s="179"/>
    </row>
    <row r="13641" spans="1:1" s="180" customFormat="1" ht="12" hidden="1" customHeight="1">
      <c r="A13641" s="179"/>
    </row>
    <row r="13642" spans="1:1" s="180" customFormat="1" ht="12" hidden="1" customHeight="1">
      <c r="A13642" s="179"/>
    </row>
    <row r="13643" spans="1:1" s="180" customFormat="1" ht="12" hidden="1" customHeight="1">
      <c r="A13643" s="179"/>
    </row>
    <row r="13644" spans="1:1" s="180" customFormat="1" ht="12" hidden="1" customHeight="1">
      <c r="A13644" s="179"/>
    </row>
    <row r="13645" spans="1:1" s="180" customFormat="1" ht="12" hidden="1" customHeight="1">
      <c r="A13645" s="179"/>
    </row>
    <row r="13646" spans="1:1" s="180" customFormat="1" ht="12" hidden="1" customHeight="1">
      <c r="A13646" s="179"/>
    </row>
    <row r="13647" spans="1:1" s="180" customFormat="1" ht="12" hidden="1" customHeight="1">
      <c r="A13647" s="179"/>
    </row>
    <row r="13648" spans="1:1" s="180" customFormat="1" ht="12" hidden="1" customHeight="1">
      <c r="A13648" s="179"/>
    </row>
    <row r="13649" spans="1:1" s="180" customFormat="1" ht="12" hidden="1" customHeight="1">
      <c r="A13649" s="179"/>
    </row>
    <row r="13650" spans="1:1" s="180" customFormat="1" ht="12" hidden="1" customHeight="1">
      <c r="A13650" s="179"/>
    </row>
    <row r="13651" spans="1:1" s="180" customFormat="1" ht="12" hidden="1" customHeight="1">
      <c r="A13651" s="179"/>
    </row>
    <row r="13652" spans="1:1" s="180" customFormat="1" ht="12" hidden="1" customHeight="1">
      <c r="A13652" s="179"/>
    </row>
    <row r="13653" spans="1:1" s="180" customFormat="1" ht="12" hidden="1" customHeight="1">
      <c r="A13653" s="179"/>
    </row>
    <row r="13654" spans="1:1" s="180" customFormat="1" ht="12" hidden="1" customHeight="1">
      <c r="A13654" s="179"/>
    </row>
    <row r="13655" spans="1:1" s="180" customFormat="1" ht="12" hidden="1" customHeight="1">
      <c r="A13655" s="179"/>
    </row>
    <row r="13656" spans="1:1" s="180" customFormat="1" ht="12" hidden="1" customHeight="1">
      <c r="A13656" s="179"/>
    </row>
    <row r="13657" spans="1:1" s="180" customFormat="1" ht="12" hidden="1" customHeight="1">
      <c r="A13657" s="179"/>
    </row>
    <row r="13658" spans="1:1" s="180" customFormat="1" ht="12" hidden="1" customHeight="1">
      <c r="A13658" s="179"/>
    </row>
    <row r="13659" spans="1:1" s="180" customFormat="1" ht="12" hidden="1" customHeight="1">
      <c r="A13659" s="179"/>
    </row>
    <row r="13660" spans="1:1" s="180" customFormat="1" ht="12" hidden="1" customHeight="1">
      <c r="A13660" s="179"/>
    </row>
    <row r="13661" spans="1:1" s="180" customFormat="1" ht="12" hidden="1" customHeight="1">
      <c r="A13661" s="179"/>
    </row>
    <row r="13662" spans="1:1" s="180" customFormat="1" ht="12" hidden="1" customHeight="1">
      <c r="A13662" s="179"/>
    </row>
    <row r="13663" spans="1:1" s="180" customFormat="1" ht="12" hidden="1" customHeight="1">
      <c r="A13663" s="179"/>
    </row>
    <row r="13664" spans="1:1" s="180" customFormat="1" ht="12" hidden="1" customHeight="1">
      <c r="A13664" s="179"/>
    </row>
    <row r="13665" spans="1:1" s="180" customFormat="1" ht="12" hidden="1" customHeight="1">
      <c r="A13665" s="179"/>
    </row>
    <row r="13666" spans="1:1" s="180" customFormat="1" ht="12" hidden="1" customHeight="1">
      <c r="A13666" s="179"/>
    </row>
    <row r="13667" spans="1:1" s="180" customFormat="1" ht="12" hidden="1" customHeight="1">
      <c r="A13667" s="179"/>
    </row>
    <row r="13668" spans="1:1" s="180" customFormat="1" ht="12" hidden="1" customHeight="1">
      <c r="A13668" s="179"/>
    </row>
    <row r="13669" spans="1:1" s="180" customFormat="1" ht="12" hidden="1" customHeight="1">
      <c r="A13669" s="179"/>
    </row>
    <row r="13670" spans="1:1" s="180" customFormat="1" ht="12" hidden="1" customHeight="1">
      <c r="A13670" s="179"/>
    </row>
    <row r="13671" spans="1:1" s="180" customFormat="1" ht="12" hidden="1" customHeight="1">
      <c r="A13671" s="179"/>
    </row>
    <row r="13672" spans="1:1" s="180" customFormat="1" ht="12" hidden="1" customHeight="1">
      <c r="A13672" s="179"/>
    </row>
    <row r="13673" spans="1:1" s="180" customFormat="1" ht="12" hidden="1" customHeight="1">
      <c r="A13673" s="179"/>
    </row>
    <row r="13674" spans="1:1" s="180" customFormat="1" ht="12" hidden="1" customHeight="1">
      <c r="A13674" s="179"/>
    </row>
    <row r="13675" spans="1:1" s="180" customFormat="1" ht="12" hidden="1" customHeight="1">
      <c r="A13675" s="179"/>
    </row>
    <row r="13676" spans="1:1" s="180" customFormat="1" ht="12" hidden="1" customHeight="1">
      <c r="A13676" s="179"/>
    </row>
    <row r="13677" spans="1:1" s="180" customFormat="1" ht="12" hidden="1" customHeight="1">
      <c r="A13677" s="179"/>
    </row>
    <row r="13678" spans="1:1" s="180" customFormat="1" ht="12" hidden="1" customHeight="1">
      <c r="A13678" s="179"/>
    </row>
    <row r="13679" spans="1:1" s="180" customFormat="1" ht="12" hidden="1" customHeight="1">
      <c r="A13679" s="179"/>
    </row>
    <row r="13680" spans="1:1" s="180" customFormat="1" ht="12" hidden="1" customHeight="1">
      <c r="A13680" s="179"/>
    </row>
    <row r="13681" spans="1:1" s="180" customFormat="1" ht="12" hidden="1" customHeight="1">
      <c r="A13681" s="179"/>
    </row>
    <row r="13682" spans="1:1" s="180" customFormat="1" ht="12" hidden="1" customHeight="1">
      <c r="A13682" s="179"/>
    </row>
    <row r="13683" spans="1:1" s="180" customFormat="1" ht="12" hidden="1" customHeight="1">
      <c r="A13683" s="179"/>
    </row>
    <row r="13684" spans="1:1" s="180" customFormat="1" ht="12" hidden="1" customHeight="1">
      <c r="A13684" s="179"/>
    </row>
    <row r="13685" spans="1:1" s="180" customFormat="1" ht="12" hidden="1" customHeight="1">
      <c r="A13685" s="179"/>
    </row>
    <row r="13686" spans="1:1" s="180" customFormat="1" ht="12" hidden="1" customHeight="1">
      <c r="A13686" s="179"/>
    </row>
    <row r="13687" spans="1:1" s="180" customFormat="1" ht="12" hidden="1" customHeight="1">
      <c r="A13687" s="179"/>
    </row>
    <row r="13688" spans="1:1" s="180" customFormat="1" ht="12" hidden="1" customHeight="1">
      <c r="A13688" s="179"/>
    </row>
    <row r="13689" spans="1:1" s="180" customFormat="1" ht="12" hidden="1" customHeight="1">
      <c r="A13689" s="179"/>
    </row>
    <row r="13690" spans="1:1" s="180" customFormat="1" ht="12" hidden="1" customHeight="1">
      <c r="A13690" s="179"/>
    </row>
    <row r="13691" spans="1:1" s="180" customFormat="1" ht="12" hidden="1" customHeight="1">
      <c r="A13691" s="179"/>
    </row>
    <row r="13692" spans="1:1" s="180" customFormat="1" ht="12" hidden="1" customHeight="1">
      <c r="A13692" s="179"/>
    </row>
    <row r="13693" spans="1:1" s="180" customFormat="1" ht="12" hidden="1" customHeight="1">
      <c r="A13693" s="179"/>
    </row>
    <row r="13694" spans="1:1" s="180" customFormat="1" ht="12" hidden="1" customHeight="1">
      <c r="A13694" s="179"/>
    </row>
    <row r="13695" spans="1:1" s="180" customFormat="1" ht="12" hidden="1" customHeight="1">
      <c r="A13695" s="179"/>
    </row>
    <row r="13696" spans="1:1" s="180" customFormat="1" ht="12" hidden="1" customHeight="1">
      <c r="A13696" s="179"/>
    </row>
    <row r="13697" spans="1:1" s="180" customFormat="1" ht="12" hidden="1" customHeight="1">
      <c r="A13697" s="179"/>
    </row>
    <row r="13698" spans="1:1" s="180" customFormat="1" ht="12" hidden="1" customHeight="1">
      <c r="A13698" s="179"/>
    </row>
    <row r="13699" spans="1:1" s="180" customFormat="1" ht="12" hidden="1" customHeight="1">
      <c r="A13699" s="179"/>
    </row>
    <row r="13700" spans="1:1" s="180" customFormat="1" ht="12" hidden="1" customHeight="1">
      <c r="A13700" s="179"/>
    </row>
    <row r="13701" spans="1:1" s="180" customFormat="1" ht="12" hidden="1" customHeight="1">
      <c r="A13701" s="179"/>
    </row>
    <row r="13702" spans="1:1" s="180" customFormat="1" ht="12" hidden="1" customHeight="1">
      <c r="A13702" s="179"/>
    </row>
    <row r="13703" spans="1:1" s="180" customFormat="1" ht="12" hidden="1" customHeight="1">
      <c r="A13703" s="179"/>
    </row>
    <row r="13704" spans="1:1" s="180" customFormat="1" ht="12" hidden="1" customHeight="1">
      <c r="A13704" s="179"/>
    </row>
    <row r="13705" spans="1:1" s="180" customFormat="1" ht="12" hidden="1" customHeight="1">
      <c r="A13705" s="179"/>
    </row>
    <row r="13706" spans="1:1" s="180" customFormat="1" ht="12" hidden="1" customHeight="1">
      <c r="A13706" s="179"/>
    </row>
    <row r="13707" spans="1:1" s="180" customFormat="1" ht="12" hidden="1" customHeight="1">
      <c r="A13707" s="179"/>
    </row>
    <row r="13708" spans="1:1" s="180" customFormat="1" ht="12" hidden="1" customHeight="1">
      <c r="A13708" s="179"/>
    </row>
    <row r="13709" spans="1:1" s="180" customFormat="1" ht="12" hidden="1" customHeight="1">
      <c r="A13709" s="179"/>
    </row>
    <row r="13710" spans="1:1" s="180" customFormat="1" ht="12" hidden="1" customHeight="1">
      <c r="A13710" s="179"/>
    </row>
    <row r="13711" spans="1:1" s="180" customFormat="1" ht="12" hidden="1" customHeight="1">
      <c r="A13711" s="179"/>
    </row>
    <row r="13712" spans="1:1" s="180" customFormat="1" ht="12" hidden="1" customHeight="1">
      <c r="A13712" s="179"/>
    </row>
    <row r="13713" spans="1:1" s="180" customFormat="1" ht="12" hidden="1" customHeight="1">
      <c r="A13713" s="179"/>
    </row>
    <row r="13714" spans="1:1" s="180" customFormat="1" ht="12" hidden="1" customHeight="1">
      <c r="A13714" s="179"/>
    </row>
    <row r="13715" spans="1:1" s="180" customFormat="1" ht="12" hidden="1" customHeight="1">
      <c r="A13715" s="179"/>
    </row>
    <row r="13716" spans="1:1" s="180" customFormat="1" ht="12" hidden="1" customHeight="1">
      <c r="A13716" s="179"/>
    </row>
    <row r="13717" spans="1:1" s="180" customFormat="1" ht="12" hidden="1" customHeight="1">
      <c r="A13717" s="179"/>
    </row>
    <row r="13718" spans="1:1" s="180" customFormat="1" ht="12" hidden="1" customHeight="1">
      <c r="A13718" s="179"/>
    </row>
    <row r="13719" spans="1:1" s="180" customFormat="1" ht="12" hidden="1" customHeight="1">
      <c r="A13719" s="179"/>
    </row>
    <row r="13720" spans="1:1" s="180" customFormat="1" ht="12" hidden="1" customHeight="1">
      <c r="A13720" s="179"/>
    </row>
    <row r="13721" spans="1:1" s="180" customFormat="1" ht="12" hidden="1" customHeight="1">
      <c r="A13721" s="179"/>
    </row>
    <row r="13722" spans="1:1" s="180" customFormat="1" ht="12" hidden="1" customHeight="1">
      <c r="A13722" s="179"/>
    </row>
    <row r="13723" spans="1:1" s="180" customFormat="1" ht="12" hidden="1" customHeight="1">
      <c r="A13723" s="179"/>
    </row>
    <row r="13724" spans="1:1" s="180" customFormat="1" ht="12" hidden="1" customHeight="1">
      <c r="A13724" s="179"/>
    </row>
    <row r="13725" spans="1:1" s="180" customFormat="1" ht="12" hidden="1" customHeight="1">
      <c r="A13725" s="179"/>
    </row>
    <row r="13726" spans="1:1" s="180" customFormat="1" ht="12" hidden="1" customHeight="1">
      <c r="A13726" s="179"/>
    </row>
    <row r="13727" spans="1:1" s="180" customFormat="1" ht="12" hidden="1" customHeight="1">
      <c r="A13727" s="179"/>
    </row>
    <row r="13728" spans="1:1" s="180" customFormat="1" ht="12" hidden="1" customHeight="1">
      <c r="A13728" s="179"/>
    </row>
    <row r="13729" spans="1:1" s="180" customFormat="1" ht="12" hidden="1" customHeight="1">
      <c r="A13729" s="179"/>
    </row>
    <row r="13730" spans="1:1" s="180" customFormat="1" ht="12" hidden="1" customHeight="1">
      <c r="A13730" s="179"/>
    </row>
    <row r="13731" spans="1:1" s="180" customFormat="1" ht="12" hidden="1" customHeight="1">
      <c r="A13731" s="179"/>
    </row>
    <row r="13732" spans="1:1" s="180" customFormat="1" ht="12" hidden="1" customHeight="1">
      <c r="A13732" s="179"/>
    </row>
    <row r="13733" spans="1:1" s="180" customFormat="1" ht="12" hidden="1" customHeight="1">
      <c r="A13733" s="179"/>
    </row>
    <row r="13734" spans="1:1" s="180" customFormat="1" ht="12" hidden="1" customHeight="1">
      <c r="A13734" s="179"/>
    </row>
    <row r="13735" spans="1:1" s="180" customFormat="1" ht="12" hidden="1" customHeight="1">
      <c r="A13735" s="179"/>
    </row>
    <row r="13736" spans="1:1" s="180" customFormat="1" ht="12" hidden="1" customHeight="1">
      <c r="A13736" s="179"/>
    </row>
    <row r="13737" spans="1:1" s="180" customFormat="1" ht="12" hidden="1" customHeight="1">
      <c r="A13737" s="179"/>
    </row>
    <row r="13738" spans="1:1" s="180" customFormat="1" ht="12" hidden="1" customHeight="1">
      <c r="A13738" s="179"/>
    </row>
    <row r="13739" spans="1:1" s="180" customFormat="1" ht="12" hidden="1" customHeight="1">
      <c r="A13739" s="179"/>
    </row>
    <row r="13740" spans="1:1" s="180" customFormat="1" ht="12" hidden="1" customHeight="1">
      <c r="A13740" s="179"/>
    </row>
    <row r="13741" spans="1:1" s="180" customFormat="1" ht="12" hidden="1" customHeight="1">
      <c r="A13741" s="179"/>
    </row>
    <row r="13742" spans="1:1" s="180" customFormat="1" ht="12" hidden="1" customHeight="1">
      <c r="A13742" s="179"/>
    </row>
    <row r="13743" spans="1:1" s="180" customFormat="1" ht="12" hidden="1" customHeight="1">
      <c r="A13743" s="179"/>
    </row>
    <row r="13744" spans="1:1" s="180" customFormat="1" ht="12" hidden="1" customHeight="1">
      <c r="A13744" s="179"/>
    </row>
    <row r="13745" spans="1:1" s="180" customFormat="1" ht="12" hidden="1" customHeight="1">
      <c r="A13745" s="179"/>
    </row>
    <row r="13746" spans="1:1" s="180" customFormat="1" ht="12" hidden="1" customHeight="1">
      <c r="A13746" s="179"/>
    </row>
    <row r="13747" spans="1:1" s="180" customFormat="1" ht="12" hidden="1" customHeight="1">
      <c r="A13747" s="179"/>
    </row>
    <row r="13748" spans="1:1" s="180" customFormat="1" ht="12" hidden="1" customHeight="1">
      <c r="A13748" s="179"/>
    </row>
    <row r="13749" spans="1:1" s="180" customFormat="1" ht="12" hidden="1" customHeight="1">
      <c r="A13749" s="179"/>
    </row>
    <row r="13750" spans="1:1" s="180" customFormat="1" ht="12" hidden="1" customHeight="1">
      <c r="A13750" s="179"/>
    </row>
    <row r="13751" spans="1:1" s="180" customFormat="1" ht="12" hidden="1" customHeight="1">
      <c r="A13751" s="179"/>
    </row>
    <row r="13752" spans="1:1" s="180" customFormat="1" ht="12" hidden="1" customHeight="1">
      <c r="A13752" s="179"/>
    </row>
    <row r="13753" spans="1:1" s="180" customFormat="1" ht="12" hidden="1" customHeight="1">
      <c r="A13753" s="179"/>
    </row>
    <row r="13754" spans="1:1" s="180" customFormat="1" ht="12" hidden="1" customHeight="1">
      <c r="A13754" s="179"/>
    </row>
    <row r="13755" spans="1:1" s="180" customFormat="1" ht="12" hidden="1" customHeight="1">
      <c r="A13755" s="179"/>
    </row>
    <row r="13756" spans="1:1" s="180" customFormat="1" ht="12" hidden="1" customHeight="1">
      <c r="A13756" s="179"/>
    </row>
    <row r="13757" spans="1:1" s="180" customFormat="1" ht="12" hidden="1" customHeight="1">
      <c r="A13757" s="179"/>
    </row>
    <row r="13758" spans="1:1" s="180" customFormat="1" ht="12" hidden="1" customHeight="1">
      <c r="A13758" s="179"/>
    </row>
    <row r="13759" spans="1:1" s="180" customFormat="1" ht="12" hidden="1" customHeight="1">
      <c r="A13759" s="179"/>
    </row>
    <row r="13760" spans="1:1" s="180" customFormat="1" ht="12" hidden="1" customHeight="1">
      <c r="A13760" s="179"/>
    </row>
    <row r="13761" spans="1:1" s="180" customFormat="1" ht="12" hidden="1" customHeight="1">
      <c r="A13761" s="179"/>
    </row>
    <row r="13762" spans="1:1" s="180" customFormat="1" ht="12" hidden="1" customHeight="1">
      <c r="A13762" s="179"/>
    </row>
    <row r="13763" spans="1:1" s="180" customFormat="1" ht="12" hidden="1" customHeight="1">
      <c r="A13763" s="179"/>
    </row>
    <row r="13764" spans="1:1" s="180" customFormat="1" ht="12" hidden="1" customHeight="1">
      <c r="A13764" s="179"/>
    </row>
    <row r="13765" spans="1:1" s="180" customFormat="1" ht="12" hidden="1" customHeight="1">
      <c r="A13765" s="179"/>
    </row>
    <row r="13766" spans="1:1" s="180" customFormat="1" ht="12" hidden="1" customHeight="1">
      <c r="A13766" s="179"/>
    </row>
    <row r="13767" spans="1:1" s="180" customFormat="1" ht="12" hidden="1" customHeight="1">
      <c r="A13767" s="179"/>
    </row>
    <row r="13768" spans="1:1" s="180" customFormat="1" ht="12" hidden="1" customHeight="1">
      <c r="A13768" s="179"/>
    </row>
    <row r="13769" spans="1:1" s="180" customFormat="1" ht="12" hidden="1" customHeight="1">
      <c r="A13769" s="179"/>
    </row>
    <row r="13770" spans="1:1" s="180" customFormat="1" ht="12" hidden="1" customHeight="1">
      <c r="A13770" s="179"/>
    </row>
    <row r="13771" spans="1:1" s="180" customFormat="1" ht="12" hidden="1" customHeight="1">
      <c r="A13771" s="179"/>
    </row>
    <row r="13772" spans="1:1" s="180" customFormat="1" ht="12" hidden="1" customHeight="1">
      <c r="A13772" s="179"/>
    </row>
    <row r="13773" spans="1:1" s="180" customFormat="1" ht="12" hidden="1" customHeight="1">
      <c r="A13773" s="179"/>
    </row>
    <row r="13774" spans="1:1" s="180" customFormat="1" ht="12" hidden="1" customHeight="1">
      <c r="A13774" s="179"/>
    </row>
    <row r="13775" spans="1:1" s="180" customFormat="1" ht="12" hidden="1" customHeight="1">
      <c r="A13775" s="179"/>
    </row>
    <row r="13776" spans="1:1" s="180" customFormat="1" ht="12" hidden="1" customHeight="1">
      <c r="A13776" s="179"/>
    </row>
    <row r="13777" spans="1:1" s="180" customFormat="1" ht="12" hidden="1" customHeight="1">
      <c r="A13777" s="179"/>
    </row>
    <row r="13778" spans="1:1" s="180" customFormat="1" ht="12" hidden="1" customHeight="1">
      <c r="A13778" s="179"/>
    </row>
    <row r="13779" spans="1:1" s="180" customFormat="1" ht="12" hidden="1" customHeight="1">
      <c r="A13779" s="179"/>
    </row>
    <row r="13780" spans="1:1" s="180" customFormat="1" ht="12" hidden="1" customHeight="1">
      <c r="A13780" s="179"/>
    </row>
    <row r="13781" spans="1:1" s="180" customFormat="1" ht="12" hidden="1" customHeight="1">
      <c r="A13781" s="179"/>
    </row>
    <row r="13782" spans="1:1" s="180" customFormat="1" ht="12" hidden="1" customHeight="1">
      <c r="A13782" s="179"/>
    </row>
    <row r="13783" spans="1:1" s="180" customFormat="1" ht="12" hidden="1" customHeight="1">
      <c r="A13783" s="179"/>
    </row>
    <row r="13784" spans="1:1" s="180" customFormat="1" ht="12" hidden="1" customHeight="1">
      <c r="A13784" s="179"/>
    </row>
    <row r="13785" spans="1:1" s="180" customFormat="1" ht="12" hidden="1" customHeight="1">
      <c r="A13785" s="179"/>
    </row>
    <row r="13786" spans="1:1" s="180" customFormat="1" ht="12" hidden="1" customHeight="1">
      <c r="A13786" s="179"/>
    </row>
    <row r="13787" spans="1:1" s="180" customFormat="1" ht="12" hidden="1" customHeight="1">
      <c r="A13787" s="179"/>
    </row>
    <row r="13788" spans="1:1" s="180" customFormat="1" ht="12" hidden="1" customHeight="1">
      <c r="A13788" s="179"/>
    </row>
    <row r="13789" spans="1:1" s="180" customFormat="1" ht="12" hidden="1" customHeight="1">
      <c r="A13789" s="179"/>
    </row>
    <row r="13790" spans="1:1" s="180" customFormat="1" ht="12" hidden="1" customHeight="1">
      <c r="A13790" s="179"/>
    </row>
    <row r="13791" spans="1:1" s="180" customFormat="1" ht="12" hidden="1" customHeight="1">
      <c r="A13791" s="179"/>
    </row>
    <row r="13792" spans="1:1" s="180" customFormat="1" ht="12" hidden="1" customHeight="1">
      <c r="A13792" s="179"/>
    </row>
    <row r="13793" spans="1:1" s="180" customFormat="1" ht="12" hidden="1" customHeight="1">
      <c r="A13793" s="179"/>
    </row>
    <row r="13794" spans="1:1" s="180" customFormat="1" ht="12" hidden="1" customHeight="1">
      <c r="A13794" s="179"/>
    </row>
    <row r="13795" spans="1:1" s="180" customFormat="1" ht="12" hidden="1" customHeight="1">
      <c r="A13795" s="179"/>
    </row>
    <row r="13796" spans="1:1" s="180" customFormat="1" ht="12" hidden="1" customHeight="1">
      <c r="A13796" s="179"/>
    </row>
    <row r="13797" spans="1:1" s="180" customFormat="1" ht="12" hidden="1" customHeight="1">
      <c r="A13797" s="179"/>
    </row>
    <row r="13798" spans="1:1" s="180" customFormat="1" ht="12" hidden="1" customHeight="1">
      <c r="A13798" s="179"/>
    </row>
    <row r="13799" spans="1:1" s="180" customFormat="1" ht="12" hidden="1" customHeight="1">
      <c r="A13799" s="179"/>
    </row>
    <row r="13800" spans="1:1" s="180" customFormat="1" ht="12" hidden="1" customHeight="1">
      <c r="A13800" s="179"/>
    </row>
    <row r="13801" spans="1:1" s="180" customFormat="1" ht="12" hidden="1" customHeight="1">
      <c r="A13801" s="179"/>
    </row>
    <row r="13802" spans="1:1" s="180" customFormat="1" ht="12" hidden="1" customHeight="1">
      <c r="A13802" s="179"/>
    </row>
    <row r="13803" spans="1:1" s="180" customFormat="1" ht="12" hidden="1" customHeight="1">
      <c r="A13803" s="179"/>
    </row>
    <row r="13804" spans="1:1" s="180" customFormat="1" ht="12" hidden="1" customHeight="1">
      <c r="A13804" s="179"/>
    </row>
    <row r="13805" spans="1:1" s="180" customFormat="1" ht="12" hidden="1" customHeight="1">
      <c r="A13805" s="179"/>
    </row>
    <row r="13806" spans="1:1" s="180" customFormat="1" ht="12" hidden="1" customHeight="1">
      <c r="A13806" s="179"/>
    </row>
    <row r="13807" spans="1:1" s="180" customFormat="1" ht="12" hidden="1" customHeight="1">
      <c r="A13807" s="179"/>
    </row>
    <row r="13808" spans="1:1" s="180" customFormat="1" ht="12" hidden="1" customHeight="1">
      <c r="A13808" s="179"/>
    </row>
    <row r="13809" spans="1:1" s="180" customFormat="1" ht="12" hidden="1" customHeight="1">
      <c r="A13809" s="179"/>
    </row>
    <row r="13810" spans="1:1" s="180" customFormat="1" ht="12" hidden="1" customHeight="1">
      <c r="A13810" s="179"/>
    </row>
    <row r="13811" spans="1:1" s="180" customFormat="1" ht="12" hidden="1" customHeight="1">
      <c r="A13811" s="179"/>
    </row>
    <row r="13812" spans="1:1" s="180" customFormat="1" ht="12" hidden="1" customHeight="1">
      <c r="A13812" s="179"/>
    </row>
    <row r="13813" spans="1:1" s="180" customFormat="1" ht="12" hidden="1" customHeight="1">
      <c r="A13813" s="179"/>
    </row>
    <row r="13814" spans="1:1" s="180" customFormat="1" ht="12" hidden="1" customHeight="1">
      <c r="A13814" s="179"/>
    </row>
    <row r="13815" spans="1:1" s="180" customFormat="1" ht="12" hidden="1" customHeight="1">
      <c r="A13815" s="179"/>
    </row>
    <row r="13816" spans="1:1" s="180" customFormat="1" ht="12" hidden="1" customHeight="1">
      <c r="A13816" s="179"/>
    </row>
    <row r="13817" spans="1:1" s="180" customFormat="1" ht="12" hidden="1" customHeight="1">
      <c r="A13817" s="179"/>
    </row>
    <row r="13818" spans="1:1" s="180" customFormat="1" ht="12" hidden="1" customHeight="1">
      <c r="A13818" s="179"/>
    </row>
    <row r="13819" spans="1:1" s="180" customFormat="1" ht="12" hidden="1" customHeight="1">
      <c r="A13819" s="179"/>
    </row>
    <row r="13820" spans="1:1" s="180" customFormat="1" ht="12" hidden="1" customHeight="1">
      <c r="A13820" s="179"/>
    </row>
    <row r="13821" spans="1:1" s="180" customFormat="1" ht="12" hidden="1" customHeight="1">
      <c r="A13821" s="179"/>
    </row>
    <row r="13822" spans="1:1" s="180" customFormat="1" ht="12" hidden="1" customHeight="1">
      <c r="A13822" s="179"/>
    </row>
    <row r="13823" spans="1:1" s="180" customFormat="1" ht="12" hidden="1" customHeight="1">
      <c r="A13823" s="179"/>
    </row>
    <row r="13824" spans="1:1" s="180" customFormat="1" ht="12" hidden="1" customHeight="1">
      <c r="A13824" s="179"/>
    </row>
    <row r="13825" spans="1:1" s="180" customFormat="1" ht="12" hidden="1" customHeight="1">
      <c r="A13825" s="179"/>
    </row>
    <row r="13826" spans="1:1" s="180" customFormat="1" ht="12" hidden="1" customHeight="1">
      <c r="A13826" s="179"/>
    </row>
    <row r="13827" spans="1:1" s="180" customFormat="1" ht="12" hidden="1" customHeight="1">
      <c r="A13827" s="179"/>
    </row>
    <row r="13828" spans="1:1" s="180" customFormat="1" ht="12" hidden="1" customHeight="1">
      <c r="A13828" s="179"/>
    </row>
    <row r="13829" spans="1:1" s="180" customFormat="1" ht="12" hidden="1" customHeight="1">
      <c r="A13829" s="179"/>
    </row>
    <row r="13830" spans="1:1" s="180" customFormat="1" ht="12" hidden="1" customHeight="1">
      <c r="A13830" s="179"/>
    </row>
    <row r="13831" spans="1:1" s="180" customFormat="1" ht="12" hidden="1" customHeight="1">
      <c r="A13831" s="179"/>
    </row>
    <row r="13832" spans="1:1" s="180" customFormat="1" ht="12" hidden="1" customHeight="1">
      <c r="A13832" s="179"/>
    </row>
    <row r="13833" spans="1:1" s="180" customFormat="1" ht="12" hidden="1" customHeight="1">
      <c r="A13833" s="179"/>
    </row>
    <row r="13834" spans="1:1" s="180" customFormat="1" ht="12" hidden="1" customHeight="1">
      <c r="A13834" s="179"/>
    </row>
    <row r="13835" spans="1:1" s="180" customFormat="1" ht="12" hidden="1" customHeight="1">
      <c r="A13835" s="179"/>
    </row>
    <row r="13836" spans="1:1" s="180" customFormat="1" ht="12" hidden="1" customHeight="1">
      <c r="A13836" s="179"/>
    </row>
    <row r="13837" spans="1:1" s="180" customFormat="1" ht="12" hidden="1" customHeight="1">
      <c r="A13837" s="179"/>
    </row>
    <row r="13838" spans="1:1" s="180" customFormat="1" ht="12" hidden="1" customHeight="1">
      <c r="A13838" s="179"/>
    </row>
    <row r="13839" spans="1:1" s="180" customFormat="1" ht="12" hidden="1" customHeight="1">
      <c r="A13839" s="179"/>
    </row>
    <row r="13840" spans="1:1" s="180" customFormat="1" ht="12" hidden="1" customHeight="1">
      <c r="A13840" s="179"/>
    </row>
    <row r="13841" spans="1:1" s="180" customFormat="1" ht="12" hidden="1" customHeight="1">
      <c r="A13841" s="179"/>
    </row>
    <row r="13842" spans="1:1" s="180" customFormat="1" ht="12" hidden="1" customHeight="1">
      <c r="A13842" s="179"/>
    </row>
    <row r="13843" spans="1:1" s="180" customFormat="1" ht="12" hidden="1" customHeight="1">
      <c r="A13843" s="179"/>
    </row>
    <row r="13844" spans="1:1" s="180" customFormat="1" ht="12" hidden="1" customHeight="1">
      <c r="A13844" s="179"/>
    </row>
    <row r="13845" spans="1:1" s="180" customFormat="1" ht="12" hidden="1" customHeight="1">
      <c r="A13845" s="179"/>
    </row>
    <row r="13846" spans="1:1" s="180" customFormat="1" ht="12" hidden="1" customHeight="1">
      <c r="A13846" s="179"/>
    </row>
    <row r="13847" spans="1:1" s="180" customFormat="1" ht="12" hidden="1" customHeight="1">
      <c r="A13847" s="179"/>
    </row>
    <row r="13848" spans="1:1" s="180" customFormat="1" ht="12" hidden="1" customHeight="1">
      <c r="A13848" s="179"/>
    </row>
    <row r="13849" spans="1:1" s="180" customFormat="1" ht="12" hidden="1" customHeight="1">
      <c r="A13849" s="179"/>
    </row>
    <row r="13850" spans="1:1" s="180" customFormat="1" ht="12" hidden="1" customHeight="1">
      <c r="A13850" s="179"/>
    </row>
    <row r="13851" spans="1:1" s="180" customFormat="1" ht="12" hidden="1" customHeight="1">
      <c r="A13851" s="179"/>
    </row>
    <row r="13852" spans="1:1" s="180" customFormat="1" ht="12" hidden="1" customHeight="1">
      <c r="A13852" s="179"/>
    </row>
    <row r="13853" spans="1:1" s="180" customFormat="1" ht="12" hidden="1" customHeight="1">
      <c r="A13853" s="179"/>
    </row>
    <row r="13854" spans="1:1" s="180" customFormat="1" ht="12" hidden="1" customHeight="1">
      <c r="A13854" s="179"/>
    </row>
    <row r="13855" spans="1:1" s="180" customFormat="1" ht="12" hidden="1" customHeight="1">
      <c r="A13855" s="179"/>
    </row>
    <row r="13856" spans="1:1" s="180" customFormat="1" ht="12" hidden="1" customHeight="1">
      <c r="A13856" s="179"/>
    </row>
    <row r="13857" spans="1:1" s="180" customFormat="1" ht="12" hidden="1" customHeight="1">
      <c r="A13857" s="179"/>
    </row>
    <row r="13858" spans="1:1" s="180" customFormat="1" ht="12" hidden="1" customHeight="1">
      <c r="A13858" s="179"/>
    </row>
    <row r="13859" spans="1:1" s="180" customFormat="1" ht="12" hidden="1" customHeight="1">
      <c r="A13859" s="179"/>
    </row>
    <row r="13860" spans="1:1" s="180" customFormat="1" ht="12" hidden="1" customHeight="1">
      <c r="A13860" s="179"/>
    </row>
    <row r="13861" spans="1:1" s="180" customFormat="1" ht="12" hidden="1" customHeight="1">
      <c r="A13861" s="179"/>
    </row>
    <row r="13862" spans="1:1" s="180" customFormat="1" ht="12" hidden="1" customHeight="1">
      <c r="A13862" s="179"/>
    </row>
    <row r="13863" spans="1:1" s="180" customFormat="1" ht="12" hidden="1" customHeight="1">
      <c r="A13863" s="179"/>
    </row>
    <row r="13864" spans="1:1" s="180" customFormat="1" ht="12" hidden="1" customHeight="1">
      <c r="A13864" s="179"/>
    </row>
    <row r="13865" spans="1:1" s="180" customFormat="1" ht="12" hidden="1" customHeight="1">
      <c r="A13865" s="179"/>
    </row>
    <row r="13866" spans="1:1" s="180" customFormat="1" ht="12" hidden="1" customHeight="1">
      <c r="A13866" s="179"/>
    </row>
    <row r="13867" spans="1:1" s="180" customFormat="1" ht="12" hidden="1" customHeight="1">
      <c r="A13867" s="179"/>
    </row>
    <row r="13868" spans="1:1" s="180" customFormat="1" ht="12" hidden="1" customHeight="1">
      <c r="A13868" s="179"/>
    </row>
    <row r="13869" spans="1:1" s="180" customFormat="1" ht="12" hidden="1" customHeight="1">
      <c r="A13869" s="179"/>
    </row>
    <row r="13870" spans="1:1" s="180" customFormat="1" ht="12" hidden="1" customHeight="1">
      <c r="A13870" s="179"/>
    </row>
    <row r="13871" spans="1:1" s="180" customFormat="1" ht="12" hidden="1" customHeight="1">
      <c r="A13871" s="179"/>
    </row>
    <row r="13872" spans="1:1" s="180" customFormat="1" ht="12" hidden="1" customHeight="1">
      <c r="A13872" s="179"/>
    </row>
    <row r="13873" spans="1:1" s="180" customFormat="1" ht="12" hidden="1" customHeight="1">
      <c r="A13873" s="179"/>
    </row>
    <row r="13874" spans="1:1" s="180" customFormat="1" ht="12" hidden="1" customHeight="1">
      <c r="A13874" s="179"/>
    </row>
    <row r="13875" spans="1:1" s="180" customFormat="1" ht="12" hidden="1" customHeight="1">
      <c r="A13875" s="179"/>
    </row>
    <row r="13876" spans="1:1" s="180" customFormat="1" ht="12" hidden="1" customHeight="1">
      <c r="A13876" s="179"/>
    </row>
    <row r="13877" spans="1:1" s="180" customFormat="1" ht="12" hidden="1" customHeight="1">
      <c r="A13877" s="179"/>
    </row>
    <row r="13878" spans="1:1" s="180" customFormat="1" ht="12" hidden="1" customHeight="1">
      <c r="A13878" s="179"/>
    </row>
    <row r="13879" spans="1:1" s="180" customFormat="1" ht="12" hidden="1" customHeight="1">
      <c r="A13879" s="179"/>
    </row>
    <row r="13880" spans="1:1" s="180" customFormat="1" ht="12" hidden="1" customHeight="1">
      <c r="A13880" s="179"/>
    </row>
    <row r="13881" spans="1:1" s="180" customFormat="1" ht="12" hidden="1" customHeight="1">
      <c r="A13881" s="179"/>
    </row>
    <row r="13882" spans="1:1" s="180" customFormat="1" ht="12" hidden="1" customHeight="1">
      <c r="A13882" s="179"/>
    </row>
    <row r="13883" spans="1:1" s="180" customFormat="1" ht="12" hidden="1" customHeight="1">
      <c r="A13883" s="179"/>
    </row>
    <row r="13884" spans="1:1" s="180" customFormat="1" ht="12" hidden="1" customHeight="1">
      <c r="A13884" s="179"/>
    </row>
    <row r="13885" spans="1:1" s="180" customFormat="1" ht="12" hidden="1" customHeight="1">
      <c r="A13885" s="179"/>
    </row>
    <row r="13886" spans="1:1" s="180" customFormat="1" ht="12" hidden="1" customHeight="1">
      <c r="A13886" s="179"/>
    </row>
    <row r="13887" spans="1:1" s="180" customFormat="1" ht="12" hidden="1" customHeight="1">
      <c r="A13887" s="179"/>
    </row>
    <row r="13888" spans="1:1" s="180" customFormat="1" ht="12" hidden="1" customHeight="1">
      <c r="A13888" s="179"/>
    </row>
    <row r="13889" spans="1:1" s="180" customFormat="1" ht="12" hidden="1" customHeight="1">
      <c r="A13889" s="179"/>
    </row>
    <row r="13890" spans="1:1" s="180" customFormat="1" ht="12" hidden="1" customHeight="1">
      <c r="A13890" s="179"/>
    </row>
    <row r="13891" spans="1:1" s="180" customFormat="1" ht="12" hidden="1" customHeight="1">
      <c r="A13891" s="179"/>
    </row>
    <row r="13892" spans="1:1" s="180" customFormat="1" ht="12" hidden="1" customHeight="1">
      <c r="A13892" s="179"/>
    </row>
    <row r="13893" spans="1:1" s="180" customFormat="1" ht="12" hidden="1" customHeight="1">
      <c r="A13893" s="179"/>
    </row>
    <row r="13894" spans="1:1" s="180" customFormat="1" ht="12" hidden="1" customHeight="1">
      <c r="A13894" s="179"/>
    </row>
    <row r="13895" spans="1:1" s="180" customFormat="1" ht="12" hidden="1" customHeight="1">
      <c r="A13895" s="179"/>
    </row>
    <row r="13896" spans="1:1" s="180" customFormat="1" ht="12" hidden="1" customHeight="1">
      <c r="A13896" s="179"/>
    </row>
    <row r="13897" spans="1:1" s="180" customFormat="1" ht="12" hidden="1" customHeight="1">
      <c r="A13897" s="179"/>
    </row>
    <row r="13898" spans="1:1" s="180" customFormat="1" ht="12" hidden="1" customHeight="1">
      <c r="A13898" s="179"/>
    </row>
    <row r="13899" spans="1:1" s="180" customFormat="1" ht="12" hidden="1" customHeight="1">
      <c r="A13899" s="179"/>
    </row>
    <row r="13900" spans="1:1" s="180" customFormat="1" ht="12" hidden="1" customHeight="1">
      <c r="A13900" s="179"/>
    </row>
    <row r="13901" spans="1:1" s="180" customFormat="1" ht="12" hidden="1" customHeight="1">
      <c r="A13901" s="179"/>
    </row>
    <row r="13902" spans="1:1" s="180" customFormat="1" ht="12" hidden="1" customHeight="1">
      <c r="A13902" s="179"/>
    </row>
    <row r="13903" spans="1:1" s="180" customFormat="1" ht="12" hidden="1" customHeight="1">
      <c r="A13903" s="179"/>
    </row>
    <row r="13904" spans="1:1" s="180" customFormat="1" ht="12" hidden="1" customHeight="1">
      <c r="A13904" s="179"/>
    </row>
    <row r="13905" spans="1:1" s="180" customFormat="1" ht="12" hidden="1" customHeight="1">
      <c r="A13905" s="179"/>
    </row>
    <row r="13906" spans="1:1" s="180" customFormat="1" ht="12" hidden="1" customHeight="1">
      <c r="A13906" s="179"/>
    </row>
    <row r="13907" spans="1:1" s="180" customFormat="1" ht="12" hidden="1" customHeight="1">
      <c r="A13907" s="179"/>
    </row>
    <row r="13908" spans="1:1" s="180" customFormat="1" ht="12" hidden="1" customHeight="1">
      <c r="A13908" s="179"/>
    </row>
    <row r="13909" spans="1:1" s="180" customFormat="1" ht="12" hidden="1" customHeight="1">
      <c r="A13909" s="179"/>
    </row>
    <row r="13910" spans="1:1" s="180" customFormat="1" ht="12" hidden="1" customHeight="1">
      <c r="A13910" s="179"/>
    </row>
    <row r="13911" spans="1:1" s="180" customFormat="1" ht="12" hidden="1" customHeight="1">
      <c r="A13911" s="179"/>
    </row>
    <row r="13912" spans="1:1" s="180" customFormat="1" ht="12" hidden="1" customHeight="1">
      <c r="A13912" s="179"/>
    </row>
    <row r="13913" spans="1:1" s="180" customFormat="1" ht="12" hidden="1" customHeight="1">
      <c r="A13913" s="179"/>
    </row>
    <row r="13914" spans="1:1" s="180" customFormat="1" ht="12" hidden="1" customHeight="1">
      <c r="A13914" s="179"/>
    </row>
    <row r="13915" spans="1:1" s="180" customFormat="1" ht="12" hidden="1" customHeight="1">
      <c r="A13915" s="179"/>
    </row>
    <row r="13916" spans="1:1" s="180" customFormat="1" ht="12" hidden="1" customHeight="1">
      <c r="A13916" s="179"/>
    </row>
    <row r="13917" spans="1:1" s="180" customFormat="1" ht="12" hidden="1" customHeight="1">
      <c r="A13917" s="179"/>
    </row>
    <row r="13918" spans="1:1" s="180" customFormat="1" ht="12" hidden="1" customHeight="1">
      <c r="A13918" s="179"/>
    </row>
    <row r="13919" spans="1:1" s="180" customFormat="1" ht="12" hidden="1" customHeight="1">
      <c r="A13919" s="179"/>
    </row>
    <row r="13920" spans="1:1" s="180" customFormat="1" ht="12" hidden="1" customHeight="1">
      <c r="A13920" s="179"/>
    </row>
    <row r="13921" spans="1:1" s="180" customFormat="1" ht="12" hidden="1" customHeight="1">
      <c r="A13921" s="179"/>
    </row>
    <row r="13922" spans="1:1" s="180" customFormat="1" ht="12" hidden="1" customHeight="1">
      <c r="A13922" s="179"/>
    </row>
    <row r="13923" spans="1:1" s="180" customFormat="1" ht="12" hidden="1" customHeight="1">
      <c r="A13923" s="179"/>
    </row>
    <row r="13924" spans="1:1" s="180" customFormat="1" ht="12" hidden="1" customHeight="1">
      <c r="A13924" s="179"/>
    </row>
    <row r="13925" spans="1:1" s="180" customFormat="1" ht="12" hidden="1" customHeight="1">
      <c r="A13925" s="179"/>
    </row>
    <row r="13926" spans="1:1" s="180" customFormat="1" ht="12" hidden="1" customHeight="1">
      <c r="A13926" s="179"/>
    </row>
    <row r="13927" spans="1:1" s="180" customFormat="1" ht="12" hidden="1" customHeight="1">
      <c r="A13927" s="179"/>
    </row>
    <row r="13928" spans="1:1" s="180" customFormat="1" ht="12" hidden="1" customHeight="1">
      <c r="A13928" s="179"/>
    </row>
    <row r="13929" spans="1:1" s="180" customFormat="1" ht="12" hidden="1" customHeight="1">
      <c r="A13929" s="179"/>
    </row>
    <row r="13930" spans="1:1" s="180" customFormat="1" ht="12" hidden="1" customHeight="1">
      <c r="A13930" s="179"/>
    </row>
    <row r="13931" spans="1:1" s="180" customFormat="1" ht="12" hidden="1" customHeight="1">
      <c r="A13931" s="179"/>
    </row>
    <row r="13932" spans="1:1" s="180" customFormat="1" ht="12" hidden="1" customHeight="1">
      <c r="A13932" s="179"/>
    </row>
    <row r="13933" spans="1:1" s="180" customFormat="1" ht="12" hidden="1" customHeight="1">
      <c r="A13933" s="179"/>
    </row>
    <row r="13934" spans="1:1" s="180" customFormat="1" ht="12" hidden="1" customHeight="1">
      <c r="A13934" s="179"/>
    </row>
    <row r="13935" spans="1:1" s="180" customFormat="1" ht="12" hidden="1" customHeight="1">
      <c r="A13935" s="179"/>
    </row>
    <row r="13936" spans="1:1" s="180" customFormat="1" ht="12" hidden="1" customHeight="1">
      <c r="A13936" s="179"/>
    </row>
    <row r="13937" spans="1:1" s="180" customFormat="1" ht="12" hidden="1" customHeight="1">
      <c r="A13937" s="179"/>
    </row>
    <row r="13938" spans="1:1" s="180" customFormat="1" ht="12" hidden="1" customHeight="1">
      <c r="A13938" s="179"/>
    </row>
    <row r="13939" spans="1:1" s="180" customFormat="1" ht="12" hidden="1" customHeight="1">
      <c r="A13939" s="179"/>
    </row>
    <row r="13940" spans="1:1" s="180" customFormat="1" ht="12" hidden="1" customHeight="1">
      <c r="A13940" s="179"/>
    </row>
    <row r="13941" spans="1:1" s="180" customFormat="1" ht="12" hidden="1" customHeight="1">
      <c r="A13941" s="179"/>
    </row>
    <row r="13942" spans="1:1" s="180" customFormat="1" ht="12" hidden="1" customHeight="1">
      <c r="A13942" s="179"/>
    </row>
    <row r="13943" spans="1:1" s="180" customFormat="1" ht="12" hidden="1" customHeight="1">
      <c r="A13943" s="179"/>
    </row>
    <row r="13944" spans="1:1" s="180" customFormat="1" ht="12" hidden="1" customHeight="1">
      <c r="A13944" s="179"/>
    </row>
    <row r="13945" spans="1:1" s="180" customFormat="1" ht="12" hidden="1" customHeight="1">
      <c r="A13945" s="179"/>
    </row>
    <row r="13946" spans="1:1" s="180" customFormat="1" ht="12" hidden="1" customHeight="1">
      <c r="A13946" s="179"/>
    </row>
    <row r="13947" spans="1:1" s="180" customFormat="1" ht="12" hidden="1" customHeight="1">
      <c r="A13947" s="179"/>
    </row>
    <row r="13948" spans="1:1" s="180" customFormat="1" ht="12" hidden="1" customHeight="1">
      <c r="A13948" s="179"/>
    </row>
    <row r="13949" spans="1:1" s="180" customFormat="1" ht="12" hidden="1" customHeight="1">
      <c r="A13949" s="179"/>
    </row>
    <row r="13950" spans="1:1" s="180" customFormat="1" ht="12" hidden="1" customHeight="1">
      <c r="A13950" s="179"/>
    </row>
    <row r="13951" spans="1:1" s="180" customFormat="1" ht="12" hidden="1" customHeight="1">
      <c r="A13951" s="179"/>
    </row>
    <row r="13952" spans="1:1" s="180" customFormat="1" ht="12" hidden="1" customHeight="1">
      <c r="A13952" s="179"/>
    </row>
    <row r="13953" spans="1:1" s="180" customFormat="1" ht="12" hidden="1" customHeight="1">
      <c r="A13953" s="179"/>
    </row>
    <row r="13954" spans="1:1" s="180" customFormat="1" ht="12" hidden="1" customHeight="1">
      <c r="A13954" s="179"/>
    </row>
    <row r="13955" spans="1:1" s="180" customFormat="1" ht="12" hidden="1" customHeight="1">
      <c r="A13955" s="179"/>
    </row>
    <row r="13956" spans="1:1" s="180" customFormat="1" ht="12" hidden="1" customHeight="1">
      <c r="A13956" s="179"/>
    </row>
    <row r="13957" spans="1:1" s="180" customFormat="1" ht="12" hidden="1" customHeight="1">
      <c r="A13957" s="179"/>
    </row>
    <row r="13958" spans="1:1" s="180" customFormat="1" ht="12" hidden="1" customHeight="1">
      <c r="A13958" s="179"/>
    </row>
    <row r="13959" spans="1:1" s="180" customFormat="1" ht="12" hidden="1" customHeight="1">
      <c r="A13959" s="179"/>
    </row>
    <row r="13960" spans="1:1" s="180" customFormat="1" ht="12" hidden="1" customHeight="1">
      <c r="A13960" s="179"/>
    </row>
    <row r="13961" spans="1:1" s="180" customFormat="1" ht="12" hidden="1" customHeight="1">
      <c r="A13961" s="179"/>
    </row>
    <row r="13962" spans="1:1" s="180" customFormat="1" ht="12" hidden="1" customHeight="1">
      <c r="A13962" s="179"/>
    </row>
    <row r="13963" spans="1:1" s="180" customFormat="1" ht="12" hidden="1" customHeight="1">
      <c r="A13963" s="179"/>
    </row>
    <row r="13964" spans="1:1" s="180" customFormat="1" ht="12" hidden="1" customHeight="1">
      <c r="A13964" s="179"/>
    </row>
    <row r="13965" spans="1:1" s="180" customFormat="1" ht="12" hidden="1" customHeight="1">
      <c r="A13965" s="179"/>
    </row>
    <row r="13966" spans="1:1" s="180" customFormat="1" ht="12" hidden="1" customHeight="1">
      <c r="A13966" s="179"/>
    </row>
    <row r="13967" spans="1:1" s="180" customFormat="1" ht="12" hidden="1" customHeight="1">
      <c r="A13967" s="179"/>
    </row>
    <row r="13968" spans="1:1" s="180" customFormat="1" ht="12" hidden="1" customHeight="1">
      <c r="A13968" s="179"/>
    </row>
    <row r="13969" spans="1:1" s="180" customFormat="1" ht="12" hidden="1" customHeight="1">
      <c r="A13969" s="179"/>
    </row>
    <row r="13970" spans="1:1" s="180" customFormat="1" ht="12" hidden="1" customHeight="1">
      <c r="A13970" s="179"/>
    </row>
    <row r="13971" spans="1:1" s="180" customFormat="1" ht="12" hidden="1" customHeight="1">
      <c r="A13971" s="179"/>
    </row>
    <row r="13972" spans="1:1" s="180" customFormat="1" ht="12" hidden="1" customHeight="1">
      <c r="A13972" s="179"/>
    </row>
    <row r="13973" spans="1:1" s="180" customFormat="1" ht="12" hidden="1" customHeight="1">
      <c r="A13973" s="179"/>
    </row>
    <row r="13974" spans="1:1" s="180" customFormat="1" ht="12" hidden="1" customHeight="1">
      <c r="A13974" s="179"/>
    </row>
    <row r="13975" spans="1:1" s="180" customFormat="1" ht="12" hidden="1" customHeight="1">
      <c r="A13975" s="179"/>
    </row>
    <row r="13976" spans="1:1" s="180" customFormat="1" ht="12" hidden="1" customHeight="1">
      <c r="A13976" s="179"/>
    </row>
    <row r="13977" spans="1:1" s="180" customFormat="1" ht="12" hidden="1" customHeight="1">
      <c r="A13977" s="179"/>
    </row>
    <row r="13978" spans="1:1" s="180" customFormat="1" ht="12" hidden="1" customHeight="1">
      <c r="A13978" s="179"/>
    </row>
    <row r="13979" spans="1:1" s="180" customFormat="1" ht="12" hidden="1" customHeight="1">
      <c r="A13979" s="179"/>
    </row>
    <row r="13980" spans="1:1" s="180" customFormat="1" ht="12" hidden="1" customHeight="1">
      <c r="A13980" s="179"/>
    </row>
    <row r="13981" spans="1:1" s="180" customFormat="1" ht="12" hidden="1" customHeight="1">
      <c r="A13981" s="179"/>
    </row>
    <row r="13982" spans="1:1" s="180" customFormat="1" ht="12" hidden="1" customHeight="1">
      <c r="A13982" s="179"/>
    </row>
    <row r="13983" spans="1:1" s="180" customFormat="1" ht="12" hidden="1" customHeight="1">
      <c r="A13983" s="179"/>
    </row>
    <row r="13984" spans="1:1" s="180" customFormat="1" ht="12" hidden="1" customHeight="1">
      <c r="A13984" s="179"/>
    </row>
    <row r="13985" spans="1:1" s="180" customFormat="1" ht="12" hidden="1" customHeight="1">
      <c r="A13985" s="179"/>
    </row>
    <row r="13986" spans="1:1" s="180" customFormat="1" ht="12" hidden="1" customHeight="1">
      <c r="A13986" s="179"/>
    </row>
    <row r="13987" spans="1:1" s="180" customFormat="1" ht="12" hidden="1" customHeight="1">
      <c r="A13987" s="179"/>
    </row>
    <row r="13988" spans="1:1" s="180" customFormat="1" ht="12" hidden="1" customHeight="1">
      <c r="A13988" s="179"/>
    </row>
    <row r="13989" spans="1:1" s="180" customFormat="1" ht="12" hidden="1" customHeight="1">
      <c r="A13989" s="179"/>
    </row>
    <row r="13990" spans="1:1" s="180" customFormat="1" ht="12" hidden="1" customHeight="1">
      <c r="A13990" s="179"/>
    </row>
    <row r="13991" spans="1:1" s="180" customFormat="1" ht="12" hidden="1" customHeight="1">
      <c r="A13991" s="179"/>
    </row>
    <row r="13992" spans="1:1" s="180" customFormat="1" ht="12" hidden="1" customHeight="1">
      <c r="A13992" s="179"/>
    </row>
    <row r="13993" spans="1:1" s="180" customFormat="1" ht="12" hidden="1" customHeight="1">
      <c r="A13993" s="179"/>
    </row>
    <row r="13994" spans="1:1" s="180" customFormat="1" ht="12" hidden="1" customHeight="1">
      <c r="A13994" s="179"/>
    </row>
    <row r="13995" spans="1:1" s="180" customFormat="1" ht="12" hidden="1" customHeight="1">
      <c r="A13995" s="179"/>
    </row>
    <row r="13996" spans="1:1" s="180" customFormat="1" ht="12" hidden="1" customHeight="1">
      <c r="A13996" s="179"/>
    </row>
    <row r="13997" spans="1:1" s="180" customFormat="1" ht="12" hidden="1" customHeight="1">
      <c r="A13997" s="179"/>
    </row>
    <row r="13998" spans="1:1" s="180" customFormat="1" ht="12" hidden="1" customHeight="1">
      <c r="A13998" s="179"/>
    </row>
    <row r="13999" spans="1:1" s="180" customFormat="1" ht="12" hidden="1" customHeight="1">
      <c r="A13999" s="179"/>
    </row>
    <row r="14000" spans="1:1" s="180" customFormat="1" ht="12" hidden="1" customHeight="1">
      <c r="A14000" s="179"/>
    </row>
    <row r="14001" spans="1:1" s="180" customFormat="1" ht="12" hidden="1" customHeight="1">
      <c r="A14001" s="179"/>
    </row>
    <row r="14002" spans="1:1" s="180" customFormat="1" ht="12" hidden="1" customHeight="1">
      <c r="A14002" s="179"/>
    </row>
    <row r="14003" spans="1:1" s="180" customFormat="1" ht="12" hidden="1" customHeight="1">
      <c r="A14003" s="179"/>
    </row>
    <row r="14004" spans="1:1" s="180" customFormat="1" ht="12" hidden="1" customHeight="1">
      <c r="A14004" s="179"/>
    </row>
    <row r="14005" spans="1:1" s="180" customFormat="1" ht="12" hidden="1" customHeight="1">
      <c r="A14005" s="179"/>
    </row>
    <row r="14006" spans="1:1" s="180" customFormat="1" ht="12" hidden="1" customHeight="1">
      <c r="A14006" s="179"/>
    </row>
    <row r="14007" spans="1:1" s="180" customFormat="1" ht="12" hidden="1" customHeight="1">
      <c r="A14007" s="179"/>
    </row>
    <row r="14008" spans="1:1" s="180" customFormat="1" ht="12" hidden="1" customHeight="1">
      <c r="A14008" s="179"/>
    </row>
    <row r="14009" spans="1:1" s="180" customFormat="1" ht="12" hidden="1" customHeight="1">
      <c r="A14009" s="179"/>
    </row>
    <row r="14010" spans="1:1" s="180" customFormat="1" ht="12" hidden="1" customHeight="1">
      <c r="A14010" s="179"/>
    </row>
    <row r="14011" spans="1:1" s="180" customFormat="1" ht="12" hidden="1" customHeight="1">
      <c r="A14011" s="179"/>
    </row>
    <row r="14012" spans="1:1" s="180" customFormat="1" ht="12" hidden="1" customHeight="1">
      <c r="A14012" s="179"/>
    </row>
    <row r="14013" spans="1:1" s="180" customFormat="1" ht="12" hidden="1" customHeight="1">
      <c r="A14013" s="179"/>
    </row>
    <row r="14014" spans="1:1" s="180" customFormat="1" ht="12" hidden="1" customHeight="1">
      <c r="A14014" s="179"/>
    </row>
    <row r="14015" spans="1:1" s="180" customFormat="1" ht="12" hidden="1" customHeight="1">
      <c r="A14015" s="179"/>
    </row>
    <row r="14016" spans="1:1" s="180" customFormat="1" ht="12" hidden="1" customHeight="1">
      <c r="A14016" s="179"/>
    </row>
    <row r="14017" spans="1:1" s="180" customFormat="1" ht="12" hidden="1" customHeight="1">
      <c r="A14017" s="179"/>
    </row>
    <row r="14018" spans="1:1" s="180" customFormat="1" ht="12" hidden="1" customHeight="1">
      <c r="A14018" s="179"/>
    </row>
    <row r="14019" spans="1:1" s="180" customFormat="1" ht="12" hidden="1" customHeight="1">
      <c r="A14019" s="179"/>
    </row>
    <row r="14020" spans="1:1" s="180" customFormat="1" ht="12" hidden="1" customHeight="1">
      <c r="A14020" s="179"/>
    </row>
    <row r="14021" spans="1:1" s="180" customFormat="1" ht="12" hidden="1" customHeight="1">
      <c r="A14021" s="179"/>
    </row>
    <row r="14022" spans="1:1" s="180" customFormat="1" ht="12" hidden="1" customHeight="1">
      <c r="A14022" s="179"/>
    </row>
    <row r="14023" spans="1:1" s="180" customFormat="1" ht="12" hidden="1" customHeight="1">
      <c r="A14023" s="179"/>
    </row>
    <row r="14024" spans="1:1" s="180" customFormat="1" ht="12" hidden="1" customHeight="1">
      <c r="A14024" s="179"/>
    </row>
    <row r="14025" spans="1:1" s="180" customFormat="1" ht="12" hidden="1" customHeight="1">
      <c r="A14025" s="179"/>
    </row>
    <row r="14026" spans="1:1" s="180" customFormat="1" ht="12" hidden="1" customHeight="1">
      <c r="A14026" s="179"/>
    </row>
    <row r="14027" spans="1:1" s="180" customFormat="1" ht="12" hidden="1" customHeight="1">
      <c r="A14027" s="179"/>
    </row>
    <row r="14028" spans="1:1" s="180" customFormat="1" ht="12" hidden="1" customHeight="1">
      <c r="A14028" s="179"/>
    </row>
    <row r="14029" spans="1:1" s="180" customFormat="1" ht="12" hidden="1" customHeight="1">
      <c r="A14029" s="179"/>
    </row>
    <row r="14030" spans="1:1" s="180" customFormat="1" ht="12" hidden="1" customHeight="1">
      <c r="A14030" s="179"/>
    </row>
    <row r="14031" spans="1:1" s="180" customFormat="1" ht="12" hidden="1" customHeight="1">
      <c r="A14031" s="179"/>
    </row>
    <row r="14032" spans="1:1" s="180" customFormat="1" ht="12" hidden="1" customHeight="1">
      <c r="A14032" s="179"/>
    </row>
    <row r="14033" spans="1:1" s="180" customFormat="1" ht="12" hidden="1" customHeight="1">
      <c r="A14033" s="179"/>
    </row>
    <row r="14034" spans="1:1" s="180" customFormat="1" ht="12" hidden="1" customHeight="1">
      <c r="A14034" s="179"/>
    </row>
    <row r="14035" spans="1:1" s="180" customFormat="1" ht="12" hidden="1" customHeight="1">
      <c r="A14035" s="179"/>
    </row>
    <row r="14036" spans="1:1" s="180" customFormat="1" ht="12" hidden="1" customHeight="1">
      <c r="A14036" s="179"/>
    </row>
    <row r="14037" spans="1:1" s="180" customFormat="1" ht="12" hidden="1" customHeight="1">
      <c r="A14037" s="179"/>
    </row>
    <row r="14038" spans="1:1" s="180" customFormat="1" ht="12" hidden="1" customHeight="1">
      <c r="A14038" s="179"/>
    </row>
    <row r="14039" spans="1:1" s="180" customFormat="1" ht="12" hidden="1" customHeight="1">
      <c r="A14039" s="179"/>
    </row>
    <row r="14040" spans="1:1" s="180" customFormat="1" ht="12" hidden="1" customHeight="1">
      <c r="A14040" s="179"/>
    </row>
    <row r="14041" spans="1:1" s="180" customFormat="1" ht="12" hidden="1" customHeight="1">
      <c r="A14041" s="179"/>
    </row>
    <row r="14042" spans="1:1" s="180" customFormat="1" ht="12" hidden="1" customHeight="1">
      <c r="A14042" s="179"/>
    </row>
    <row r="14043" spans="1:1" s="180" customFormat="1" ht="12" hidden="1" customHeight="1">
      <c r="A14043" s="179"/>
    </row>
    <row r="14044" spans="1:1" s="180" customFormat="1" ht="12" hidden="1" customHeight="1">
      <c r="A14044" s="179"/>
    </row>
    <row r="14045" spans="1:1" s="180" customFormat="1" ht="12" hidden="1" customHeight="1">
      <c r="A14045" s="179"/>
    </row>
    <row r="14046" spans="1:1" s="180" customFormat="1" ht="12" hidden="1" customHeight="1">
      <c r="A14046" s="179"/>
    </row>
    <row r="14047" spans="1:1" s="180" customFormat="1" ht="12" hidden="1" customHeight="1">
      <c r="A14047" s="179"/>
    </row>
    <row r="14048" spans="1:1" s="180" customFormat="1" ht="12" hidden="1" customHeight="1">
      <c r="A14048" s="179"/>
    </row>
    <row r="14049" spans="1:1" s="180" customFormat="1" ht="12" hidden="1" customHeight="1">
      <c r="A14049" s="179"/>
    </row>
    <row r="14050" spans="1:1" s="180" customFormat="1" ht="12" hidden="1" customHeight="1">
      <c r="A14050" s="179"/>
    </row>
    <row r="14051" spans="1:1" s="180" customFormat="1" ht="12" hidden="1" customHeight="1">
      <c r="A14051" s="179"/>
    </row>
    <row r="14052" spans="1:1" s="180" customFormat="1" ht="12" hidden="1" customHeight="1">
      <c r="A14052" s="179"/>
    </row>
    <row r="14053" spans="1:1" s="180" customFormat="1" ht="12" hidden="1" customHeight="1">
      <c r="A14053" s="179"/>
    </row>
    <row r="14054" spans="1:1" s="180" customFormat="1" ht="12" hidden="1" customHeight="1">
      <c r="A14054" s="179"/>
    </row>
    <row r="14055" spans="1:1" s="180" customFormat="1" ht="12" hidden="1" customHeight="1">
      <c r="A14055" s="179"/>
    </row>
    <row r="14056" spans="1:1" s="180" customFormat="1" ht="12" hidden="1" customHeight="1">
      <c r="A14056" s="179"/>
    </row>
    <row r="14057" spans="1:1" s="180" customFormat="1" ht="12" hidden="1" customHeight="1">
      <c r="A14057" s="179"/>
    </row>
    <row r="14058" spans="1:1" s="180" customFormat="1" ht="12" hidden="1" customHeight="1">
      <c r="A14058" s="179"/>
    </row>
    <row r="14059" spans="1:1" s="180" customFormat="1" ht="12" hidden="1" customHeight="1">
      <c r="A14059" s="179"/>
    </row>
    <row r="14060" spans="1:1" s="180" customFormat="1" ht="12" hidden="1" customHeight="1">
      <c r="A14060" s="179"/>
    </row>
    <row r="14061" spans="1:1" s="180" customFormat="1" ht="12" hidden="1" customHeight="1">
      <c r="A14061" s="179"/>
    </row>
    <row r="14062" spans="1:1" s="180" customFormat="1" ht="12" hidden="1" customHeight="1">
      <c r="A14062" s="179"/>
    </row>
    <row r="14063" spans="1:1" s="180" customFormat="1" ht="12" hidden="1" customHeight="1">
      <c r="A14063" s="179"/>
    </row>
    <row r="14064" spans="1:1" s="180" customFormat="1" ht="12" hidden="1" customHeight="1">
      <c r="A14064" s="179"/>
    </row>
    <row r="14065" spans="1:1" s="180" customFormat="1" ht="12" hidden="1" customHeight="1">
      <c r="A14065" s="179"/>
    </row>
    <row r="14066" spans="1:1" s="180" customFormat="1" ht="12" hidden="1" customHeight="1">
      <c r="A14066" s="179"/>
    </row>
    <row r="14067" spans="1:1" s="180" customFormat="1" ht="12" hidden="1" customHeight="1">
      <c r="A14067" s="179"/>
    </row>
    <row r="14068" spans="1:1" s="180" customFormat="1" ht="12" hidden="1" customHeight="1">
      <c r="A14068" s="179"/>
    </row>
    <row r="14069" spans="1:1" s="180" customFormat="1" ht="12" hidden="1" customHeight="1">
      <c r="A14069" s="179"/>
    </row>
    <row r="14070" spans="1:1" s="180" customFormat="1" ht="12" hidden="1" customHeight="1">
      <c r="A14070" s="179"/>
    </row>
    <row r="14071" spans="1:1" s="180" customFormat="1" ht="12" hidden="1" customHeight="1">
      <c r="A14071" s="179"/>
    </row>
    <row r="14072" spans="1:1" s="180" customFormat="1" ht="12" hidden="1" customHeight="1">
      <c r="A14072" s="179"/>
    </row>
    <row r="14073" spans="1:1" s="180" customFormat="1" ht="12" hidden="1" customHeight="1">
      <c r="A14073" s="179"/>
    </row>
    <row r="14074" spans="1:1" s="180" customFormat="1" ht="12" hidden="1" customHeight="1">
      <c r="A14074" s="179"/>
    </row>
    <row r="14075" spans="1:1" s="180" customFormat="1" ht="12" hidden="1" customHeight="1">
      <c r="A14075" s="179"/>
    </row>
    <row r="14076" spans="1:1" s="180" customFormat="1" ht="12" hidden="1" customHeight="1">
      <c r="A14076" s="179"/>
    </row>
    <row r="14077" spans="1:1" s="180" customFormat="1" ht="12" hidden="1" customHeight="1">
      <c r="A14077" s="179"/>
    </row>
    <row r="14078" spans="1:1" s="180" customFormat="1" ht="12" hidden="1" customHeight="1">
      <c r="A14078" s="179"/>
    </row>
    <row r="14079" spans="1:1" s="180" customFormat="1" ht="12" hidden="1" customHeight="1">
      <c r="A14079" s="179"/>
    </row>
    <row r="14080" spans="1:1" s="180" customFormat="1" ht="12" hidden="1" customHeight="1">
      <c r="A14080" s="179"/>
    </row>
    <row r="14081" spans="1:1" s="180" customFormat="1" ht="12" hidden="1" customHeight="1">
      <c r="A14081" s="179"/>
    </row>
    <row r="14082" spans="1:1" s="180" customFormat="1" ht="12" hidden="1" customHeight="1">
      <c r="A14082" s="179"/>
    </row>
    <row r="14083" spans="1:1" s="180" customFormat="1" ht="12" hidden="1" customHeight="1">
      <c r="A14083" s="179"/>
    </row>
    <row r="14084" spans="1:1" s="180" customFormat="1" ht="12" hidden="1" customHeight="1">
      <c r="A14084" s="179"/>
    </row>
    <row r="14085" spans="1:1" s="180" customFormat="1" ht="12" hidden="1" customHeight="1">
      <c r="A14085" s="179"/>
    </row>
    <row r="14086" spans="1:1" s="180" customFormat="1" ht="12" hidden="1" customHeight="1">
      <c r="A14086" s="179"/>
    </row>
    <row r="14087" spans="1:1" s="180" customFormat="1" ht="12" hidden="1" customHeight="1">
      <c r="A14087" s="179"/>
    </row>
    <row r="14088" spans="1:1" s="180" customFormat="1" ht="12" hidden="1" customHeight="1">
      <c r="A14088" s="179"/>
    </row>
    <row r="14089" spans="1:1" s="180" customFormat="1" ht="12" hidden="1" customHeight="1">
      <c r="A14089" s="179"/>
    </row>
    <row r="14090" spans="1:1" s="180" customFormat="1" ht="12" hidden="1" customHeight="1">
      <c r="A14090" s="179"/>
    </row>
    <row r="14091" spans="1:1" s="180" customFormat="1" ht="12" hidden="1" customHeight="1">
      <c r="A14091" s="179"/>
    </row>
    <row r="14092" spans="1:1" s="180" customFormat="1" ht="12" hidden="1" customHeight="1">
      <c r="A14092" s="179"/>
    </row>
    <row r="14093" spans="1:1" s="180" customFormat="1" ht="12" hidden="1" customHeight="1">
      <c r="A14093" s="179"/>
    </row>
    <row r="14094" spans="1:1" s="180" customFormat="1" ht="12" hidden="1" customHeight="1">
      <c r="A14094" s="179"/>
    </row>
    <row r="14095" spans="1:1" s="180" customFormat="1" ht="12" hidden="1" customHeight="1">
      <c r="A14095" s="179"/>
    </row>
    <row r="14096" spans="1:1" s="180" customFormat="1" ht="12" hidden="1" customHeight="1">
      <c r="A14096" s="179"/>
    </row>
    <row r="14097" spans="1:1" s="180" customFormat="1" ht="12" hidden="1" customHeight="1">
      <c r="A14097" s="179"/>
    </row>
    <row r="14098" spans="1:1" s="180" customFormat="1" ht="12" hidden="1" customHeight="1">
      <c r="A14098" s="179"/>
    </row>
    <row r="14099" spans="1:1" s="180" customFormat="1" ht="12" hidden="1" customHeight="1">
      <c r="A14099" s="179"/>
    </row>
    <row r="14100" spans="1:1" s="180" customFormat="1" ht="12" hidden="1" customHeight="1">
      <c r="A14100" s="179"/>
    </row>
    <row r="14101" spans="1:1" s="180" customFormat="1" ht="12" hidden="1" customHeight="1">
      <c r="A14101" s="179"/>
    </row>
    <row r="14102" spans="1:1" s="180" customFormat="1" ht="12" hidden="1" customHeight="1">
      <c r="A14102" s="179"/>
    </row>
    <row r="14103" spans="1:1" s="180" customFormat="1" ht="12" hidden="1" customHeight="1">
      <c r="A14103" s="179"/>
    </row>
    <row r="14104" spans="1:1" s="180" customFormat="1" ht="12" hidden="1" customHeight="1">
      <c r="A14104" s="179"/>
    </row>
    <row r="14105" spans="1:1" s="180" customFormat="1" ht="12" hidden="1" customHeight="1">
      <c r="A14105" s="179"/>
    </row>
    <row r="14106" spans="1:1" s="180" customFormat="1" ht="12" hidden="1" customHeight="1">
      <c r="A14106" s="179"/>
    </row>
    <row r="14107" spans="1:1" s="180" customFormat="1" ht="12" hidden="1" customHeight="1">
      <c r="A14107" s="179"/>
    </row>
    <row r="14108" spans="1:1" s="180" customFormat="1" ht="12" hidden="1" customHeight="1">
      <c r="A14108" s="179"/>
    </row>
    <row r="14109" spans="1:1" s="180" customFormat="1" ht="12" hidden="1" customHeight="1">
      <c r="A14109" s="179"/>
    </row>
    <row r="14110" spans="1:1" s="180" customFormat="1" ht="12" hidden="1" customHeight="1">
      <c r="A14110" s="179"/>
    </row>
    <row r="14111" spans="1:1" s="180" customFormat="1" ht="12" hidden="1" customHeight="1">
      <c r="A14111" s="179"/>
    </row>
    <row r="14112" spans="1:1" s="180" customFormat="1" ht="12" hidden="1" customHeight="1">
      <c r="A14112" s="179"/>
    </row>
    <row r="14113" spans="1:1" s="180" customFormat="1" ht="12" hidden="1" customHeight="1">
      <c r="A14113" s="179"/>
    </row>
    <row r="14114" spans="1:1" s="180" customFormat="1" ht="12" hidden="1" customHeight="1">
      <c r="A14114" s="179"/>
    </row>
    <row r="14115" spans="1:1" s="180" customFormat="1" ht="12" hidden="1" customHeight="1">
      <c r="A14115" s="179"/>
    </row>
    <row r="14116" spans="1:1" s="180" customFormat="1" ht="12" hidden="1" customHeight="1">
      <c r="A14116" s="179"/>
    </row>
    <row r="14117" spans="1:1" s="180" customFormat="1" ht="12" hidden="1" customHeight="1">
      <c r="A14117" s="179"/>
    </row>
    <row r="14118" spans="1:1" s="180" customFormat="1" ht="12" hidden="1" customHeight="1">
      <c r="A14118" s="179"/>
    </row>
    <row r="14119" spans="1:1" s="180" customFormat="1" ht="12" hidden="1" customHeight="1">
      <c r="A14119" s="179"/>
    </row>
    <row r="14120" spans="1:1" s="180" customFormat="1" ht="12" hidden="1" customHeight="1">
      <c r="A14120" s="179"/>
    </row>
    <row r="14121" spans="1:1" s="180" customFormat="1" ht="12" hidden="1" customHeight="1">
      <c r="A14121" s="179"/>
    </row>
    <row r="14122" spans="1:1" s="180" customFormat="1" ht="12" hidden="1" customHeight="1">
      <c r="A14122" s="179"/>
    </row>
    <row r="14123" spans="1:1" s="180" customFormat="1" ht="12" hidden="1" customHeight="1">
      <c r="A14123" s="179"/>
    </row>
    <row r="14124" spans="1:1" s="180" customFormat="1" ht="12" hidden="1" customHeight="1">
      <c r="A14124" s="179"/>
    </row>
    <row r="14125" spans="1:1" s="180" customFormat="1" ht="12" hidden="1" customHeight="1">
      <c r="A14125" s="179"/>
    </row>
    <row r="14126" spans="1:1" s="180" customFormat="1" ht="12" hidden="1" customHeight="1">
      <c r="A14126" s="179"/>
    </row>
    <row r="14127" spans="1:1" s="180" customFormat="1" ht="12" hidden="1" customHeight="1">
      <c r="A14127" s="179"/>
    </row>
    <row r="14128" spans="1:1" s="180" customFormat="1" ht="12" hidden="1" customHeight="1">
      <c r="A14128" s="179"/>
    </row>
    <row r="14129" spans="1:1" s="180" customFormat="1" ht="12" hidden="1" customHeight="1">
      <c r="A14129" s="179"/>
    </row>
    <row r="14130" spans="1:1" s="180" customFormat="1" ht="12" hidden="1" customHeight="1">
      <c r="A14130" s="179"/>
    </row>
    <row r="14131" spans="1:1" s="180" customFormat="1" ht="12" hidden="1" customHeight="1">
      <c r="A14131" s="179"/>
    </row>
    <row r="14132" spans="1:1" s="180" customFormat="1" ht="12" hidden="1" customHeight="1">
      <c r="A14132" s="179"/>
    </row>
    <row r="14133" spans="1:1" s="180" customFormat="1" ht="12" hidden="1" customHeight="1">
      <c r="A14133" s="179"/>
    </row>
    <row r="14134" spans="1:1" s="180" customFormat="1" ht="12" hidden="1" customHeight="1">
      <c r="A14134" s="179"/>
    </row>
    <row r="14135" spans="1:1" s="180" customFormat="1" ht="12" hidden="1" customHeight="1">
      <c r="A14135" s="179"/>
    </row>
    <row r="14136" spans="1:1" s="180" customFormat="1" ht="12" hidden="1" customHeight="1">
      <c r="A14136" s="179"/>
    </row>
    <row r="14137" spans="1:1" s="180" customFormat="1" ht="12" hidden="1" customHeight="1">
      <c r="A14137" s="179"/>
    </row>
    <row r="14138" spans="1:1" s="180" customFormat="1" ht="12" hidden="1" customHeight="1">
      <c r="A14138" s="179"/>
    </row>
    <row r="14139" spans="1:1" s="180" customFormat="1" ht="12" hidden="1" customHeight="1">
      <c r="A14139" s="179"/>
    </row>
    <row r="14140" spans="1:1" s="180" customFormat="1" ht="12" hidden="1" customHeight="1">
      <c r="A14140" s="179"/>
    </row>
    <row r="14141" spans="1:1" s="180" customFormat="1" ht="12" hidden="1" customHeight="1">
      <c r="A14141" s="179"/>
    </row>
    <row r="14142" spans="1:1" s="180" customFormat="1" ht="12" hidden="1" customHeight="1">
      <c r="A14142" s="179"/>
    </row>
    <row r="14143" spans="1:1" s="180" customFormat="1" ht="12" hidden="1" customHeight="1">
      <c r="A14143" s="179"/>
    </row>
    <row r="14144" spans="1:1" s="180" customFormat="1" ht="12" hidden="1" customHeight="1">
      <c r="A14144" s="179"/>
    </row>
    <row r="14145" spans="1:1" s="180" customFormat="1" ht="12" hidden="1" customHeight="1">
      <c r="A14145" s="179"/>
    </row>
    <row r="14146" spans="1:1" s="180" customFormat="1" ht="12" hidden="1" customHeight="1">
      <c r="A14146" s="179"/>
    </row>
    <row r="14147" spans="1:1" s="180" customFormat="1" ht="12" hidden="1" customHeight="1">
      <c r="A14147" s="179"/>
    </row>
    <row r="14148" spans="1:1" s="180" customFormat="1" ht="12" hidden="1" customHeight="1">
      <c r="A14148" s="179"/>
    </row>
    <row r="14149" spans="1:1" s="180" customFormat="1" ht="12" hidden="1" customHeight="1">
      <c r="A14149" s="179"/>
    </row>
    <row r="14150" spans="1:1" s="180" customFormat="1" ht="12" hidden="1" customHeight="1">
      <c r="A14150" s="179"/>
    </row>
    <row r="14151" spans="1:1" s="180" customFormat="1" ht="12" hidden="1" customHeight="1">
      <c r="A14151" s="179"/>
    </row>
    <row r="14152" spans="1:1" s="180" customFormat="1" ht="12" hidden="1" customHeight="1">
      <c r="A14152" s="179"/>
    </row>
    <row r="14153" spans="1:1" s="180" customFormat="1" ht="12" hidden="1" customHeight="1">
      <c r="A14153" s="179"/>
    </row>
    <row r="14154" spans="1:1" s="180" customFormat="1" ht="12" hidden="1" customHeight="1">
      <c r="A14154" s="179"/>
    </row>
    <row r="14155" spans="1:1" s="180" customFormat="1" ht="12" hidden="1" customHeight="1">
      <c r="A14155" s="179"/>
    </row>
    <row r="14156" spans="1:1" s="180" customFormat="1" ht="12" hidden="1" customHeight="1">
      <c r="A14156" s="179"/>
    </row>
    <row r="14157" spans="1:1" s="180" customFormat="1" ht="12" hidden="1" customHeight="1">
      <c r="A14157" s="179"/>
    </row>
    <row r="14158" spans="1:1" s="180" customFormat="1" ht="12" hidden="1" customHeight="1">
      <c r="A14158" s="179"/>
    </row>
    <row r="14159" spans="1:1" s="180" customFormat="1" ht="12" hidden="1" customHeight="1">
      <c r="A14159" s="179"/>
    </row>
    <row r="14160" spans="1:1" s="180" customFormat="1" ht="12" hidden="1" customHeight="1">
      <c r="A14160" s="179"/>
    </row>
    <row r="14161" spans="1:1" s="180" customFormat="1" ht="12" hidden="1" customHeight="1">
      <c r="A14161" s="179"/>
    </row>
    <row r="14162" spans="1:1" s="180" customFormat="1" ht="12" hidden="1" customHeight="1">
      <c r="A14162" s="179"/>
    </row>
    <row r="14163" spans="1:1" s="180" customFormat="1" ht="12" hidden="1" customHeight="1">
      <c r="A14163" s="179"/>
    </row>
    <row r="14164" spans="1:1" s="180" customFormat="1" ht="12" hidden="1" customHeight="1">
      <c r="A14164" s="179"/>
    </row>
    <row r="14165" spans="1:1" s="180" customFormat="1" ht="12" hidden="1" customHeight="1">
      <c r="A14165" s="179"/>
    </row>
    <row r="14166" spans="1:1" s="180" customFormat="1" ht="12" hidden="1" customHeight="1">
      <c r="A14166" s="179"/>
    </row>
    <row r="14167" spans="1:1" s="180" customFormat="1" ht="12" hidden="1" customHeight="1">
      <c r="A14167" s="179"/>
    </row>
    <row r="14168" spans="1:1" s="180" customFormat="1" ht="12" hidden="1" customHeight="1">
      <c r="A14168" s="179"/>
    </row>
    <row r="14169" spans="1:1" s="180" customFormat="1" ht="12" hidden="1" customHeight="1">
      <c r="A14169" s="179"/>
    </row>
    <row r="14170" spans="1:1" s="180" customFormat="1" ht="12" hidden="1" customHeight="1">
      <c r="A14170" s="179"/>
    </row>
    <row r="14171" spans="1:1" s="180" customFormat="1" ht="12" hidden="1" customHeight="1">
      <c r="A14171" s="179"/>
    </row>
    <row r="14172" spans="1:1" s="180" customFormat="1" ht="12" hidden="1" customHeight="1">
      <c r="A14172" s="179"/>
    </row>
    <row r="14173" spans="1:1" s="180" customFormat="1" ht="12" hidden="1" customHeight="1">
      <c r="A14173" s="179"/>
    </row>
    <row r="14174" spans="1:1" s="180" customFormat="1" ht="12" hidden="1" customHeight="1">
      <c r="A14174" s="179"/>
    </row>
    <row r="14175" spans="1:1" s="180" customFormat="1" ht="12" hidden="1" customHeight="1">
      <c r="A14175" s="179"/>
    </row>
    <row r="14176" spans="1:1" s="180" customFormat="1" ht="12" hidden="1" customHeight="1">
      <c r="A14176" s="179"/>
    </row>
    <row r="14177" spans="1:1" s="180" customFormat="1" ht="12" hidden="1" customHeight="1">
      <c r="A14177" s="179"/>
    </row>
    <row r="14178" spans="1:1" s="180" customFormat="1" ht="12" hidden="1" customHeight="1">
      <c r="A14178" s="179"/>
    </row>
    <row r="14179" spans="1:1" s="180" customFormat="1" ht="12" hidden="1" customHeight="1">
      <c r="A14179" s="179"/>
    </row>
    <row r="14180" spans="1:1" s="180" customFormat="1" ht="12" hidden="1" customHeight="1">
      <c r="A14180" s="179"/>
    </row>
    <row r="14181" spans="1:1" s="180" customFormat="1" ht="12" hidden="1" customHeight="1">
      <c r="A14181" s="179"/>
    </row>
    <row r="14182" spans="1:1" s="180" customFormat="1" ht="12" hidden="1" customHeight="1">
      <c r="A14182" s="179"/>
    </row>
    <row r="14183" spans="1:1" s="180" customFormat="1" ht="12" hidden="1" customHeight="1">
      <c r="A14183" s="179"/>
    </row>
    <row r="14184" spans="1:1" s="180" customFormat="1" ht="12" hidden="1" customHeight="1">
      <c r="A14184" s="179"/>
    </row>
    <row r="14185" spans="1:1" s="180" customFormat="1" ht="12" hidden="1" customHeight="1">
      <c r="A14185" s="179"/>
    </row>
    <row r="14186" spans="1:1" s="180" customFormat="1" ht="12" hidden="1" customHeight="1">
      <c r="A14186" s="179"/>
    </row>
    <row r="14187" spans="1:1" s="180" customFormat="1" ht="12" hidden="1" customHeight="1">
      <c r="A14187" s="179"/>
    </row>
    <row r="14188" spans="1:1" s="180" customFormat="1" ht="12" hidden="1" customHeight="1">
      <c r="A14188" s="179"/>
    </row>
    <row r="14189" spans="1:1" s="180" customFormat="1" ht="12" hidden="1" customHeight="1">
      <c r="A14189" s="179"/>
    </row>
    <row r="14190" spans="1:1" s="180" customFormat="1" ht="12" hidden="1" customHeight="1">
      <c r="A14190" s="179"/>
    </row>
    <row r="14191" spans="1:1" s="180" customFormat="1" ht="12" hidden="1" customHeight="1">
      <c r="A14191" s="179"/>
    </row>
    <row r="14192" spans="1:1" s="180" customFormat="1" ht="12" hidden="1" customHeight="1">
      <c r="A14192" s="179"/>
    </row>
    <row r="14193" spans="1:1" s="180" customFormat="1" ht="12" hidden="1" customHeight="1">
      <c r="A14193" s="179"/>
    </row>
    <row r="14194" spans="1:1" s="180" customFormat="1" ht="12" hidden="1" customHeight="1">
      <c r="A14194" s="179"/>
    </row>
    <row r="14195" spans="1:1" s="180" customFormat="1" ht="12" hidden="1" customHeight="1">
      <c r="A14195" s="179"/>
    </row>
    <row r="14196" spans="1:1" s="180" customFormat="1" ht="12" hidden="1" customHeight="1">
      <c r="A14196" s="179"/>
    </row>
    <row r="14197" spans="1:1" s="180" customFormat="1" ht="12" hidden="1" customHeight="1">
      <c r="A14197" s="179"/>
    </row>
    <row r="14198" spans="1:1" s="180" customFormat="1" ht="12" hidden="1" customHeight="1">
      <c r="A14198" s="179"/>
    </row>
    <row r="14199" spans="1:1" s="180" customFormat="1" ht="12" hidden="1" customHeight="1">
      <c r="A14199" s="179"/>
    </row>
    <row r="14200" spans="1:1" s="180" customFormat="1" ht="12" hidden="1" customHeight="1">
      <c r="A14200" s="179"/>
    </row>
    <row r="14201" spans="1:1" s="180" customFormat="1" ht="12" hidden="1" customHeight="1">
      <c r="A14201" s="179"/>
    </row>
    <row r="14202" spans="1:1" s="180" customFormat="1" ht="12" hidden="1" customHeight="1">
      <c r="A14202" s="179"/>
    </row>
    <row r="14203" spans="1:1" s="180" customFormat="1" ht="12" hidden="1" customHeight="1">
      <c r="A14203" s="179"/>
    </row>
    <row r="14204" spans="1:1" s="180" customFormat="1" ht="12" hidden="1" customHeight="1">
      <c r="A14204" s="179"/>
    </row>
    <row r="14205" spans="1:1" s="180" customFormat="1" ht="12" hidden="1" customHeight="1">
      <c r="A14205" s="179"/>
    </row>
    <row r="14206" spans="1:1" s="180" customFormat="1" ht="12" hidden="1" customHeight="1">
      <c r="A14206" s="179"/>
    </row>
    <row r="14207" spans="1:1" s="180" customFormat="1" ht="12" hidden="1" customHeight="1">
      <c r="A14207" s="179"/>
    </row>
    <row r="14208" spans="1:1" s="180" customFormat="1" ht="12" hidden="1" customHeight="1">
      <c r="A14208" s="179"/>
    </row>
    <row r="14209" spans="1:1" s="180" customFormat="1" ht="12" hidden="1" customHeight="1">
      <c r="A14209" s="179"/>
    </row>
    <row r="14210" spans="1:1" s="180" customFormat="1" ht="12" hidden="1" customHeight="1">
      <c r="A14210" s="179"/>
    </row>
    <row r="14211" spans="1:1" s="180" customFormat="1" ht="12" hidden="1" customHeight="1">
      <c r="A14211" s="179"/>
    </row>
    <row r="14212" spans="1:1" s="180" customFormat="1" ht="12" hidden="1" customHeight="1">
      <c r="A14212" s="179"/>
    </row>
    <row r="14213" spans="1:1" s="180" customFormat="1" ht="12" hidden="1" customHeight="1">
      <c r="A14213" s="179"/>
    </row>
    <row r="14214" spans="1:1" s="180" customFormat="1" ht="12" hidden="1" customHeight="1">
      <c r="A14214" s="179"/>
    </row>
    <row r="14215" spans="1:1" s="180" customFormat="1" ht="12" hidden="1" customHeight="1">
      <c r="A14215" s="179"/>
    </row>
    <row r="14216" spans="1:1" s="180" customFormat="1" ht="12" hidden="1" customHeight="1">
      <c r="A14216" s="179"/>
    </row>
    <row r="14217" spans="1:1" s="180" customFormat="1" ht="12" hidden="1" customHeight="1">
      <c r="A14217" s="179"/>
    </row>
    <row r="14218" spans="1:1" s="180" customFormat="1" ht="12" hidden="1" customHeight="1">
      <c r="A14218" s="179"/>
    </row>
    <row r="14219" spans="1:1" s="180" customFormat="1" ht="12" hidden="1" customHeight="1">
      <c r="A14219" s="179"/>
    </row>
    <row r="14220" spans="1:1" s="180" customFormat="1" ht="12" hidden="1" customHeight="1">
      <c r="A14220" s="179"/>
    </row>
    <row r="14221" spans="1:1" s="180" customFormat="1" ht="12" hidden="1" customHeight="1">
      <c r="A14221" s="179"/>
    </row>
    <row r="14222" spans="1:1" s="180" customFormat="1" ht="12" hidden="1" customHeight="1">
      <c r="A14222" s="179"/>
    </row>
    <row r="14223" spans="1:1" s="180" customFormat="1" ht="12" hidden="1" customHeight="1">
      <c r="A14223" s="179"/>
    </row>
    <row r="14224" spans="1:1" s="180" customFormat="1" ht="12" hidden="1" customHeight="1">
      <c r="A14224" s="179"/>
    </row>
    <row r="14225" spans="1:1" s="180" customFormat="1" ht="12" hidden="1" customHeight="1">
      <c r="A14225" s="179"/>
    </row>
    <row r="14226" spans="1:1" s="180" customFormat="1" ht="12" hidden="1" customHeight="1">
      <c r="A14226" s="179"/>
    </row>
    <row r="14227" spans="1:1" s="180" customFormat="1" ht="12" hidden="1" customHeight="1">
      <c r="A14227" s="179"/>
    </row>
    <row r="14228" spans="1:1" s="180" customFormat="1" ht="12" hidden="1" customHeight="1">
      <c r="A14228" s="179"/>
    </row>
    <row r="14229" spans="1:1" s="180" customFormat="1" ht="12" hidden="1" customHeight="1">
      <c r="A14229" s="179"/>
    </row>
    <row r="14230" spans="1:1" s="180" customFormat="1" ht="12" hidden="1" customHeight="1">
      <c r="A14230" s="179"/>
    </row>
    <row r="14231" spans="1:1" s="180" customFormat="1" ht="12" hidden="1" customHeight="1">
      <c r="A14231" s="179"/>
    </row>
    <row r="14232" spans="1:1" s="180" customFormat="1" ht="12" hidden="1" customHeight="1">
      <c r="A14232" s="179"/>
    </row>
    <row r="14233" spans="1:1" s="180" customFormat="1" ht="12" hidden="1" customHeight="1">
      <c r="A14233" s="179"/>
    </row>
    <row r="14234" spans="1:1" s="180" customFormat="1" ht="12" hidden="1" customHeight="1">
      <c r="A14234" s="179"/>
    </row>
    <row r="14235" spans="1:1" s="180" customFormat="1" ht="12" hidden="1" customHeight="1">
      <c r="A14235" s="179"/>
    </row>
    <row r="14236" spans="1:1" s="180" customFormat="1" ht="12" hidden="1" customHeight="1">
      <c r="A14236" s="179"/>
    </row>
    <row r="14237" spans="1:1" s="180" customFormat="1" ht="12" hidden="1" customHeight="1">
      <c r="A14237" s="179"/>
    </row>
    <row r="14238" spans="1:1" s="180" customFormat="1" ht="12" hidden="1" customHeight="1">
      <c r="A14238" s="179"/>
    </row>
    <row r="14239" spans="1:1" s="180" customFormat="1" ht="12" hidden="1" customHeight="1">
      <c r="A14239" s="179"/>
    </row>
    <row r="14240" spans="1:1" s="180" customFormat="1" ht="12" hidden="1" customHeight="1">
      <c r="A14240" s="179"/>
    </row>
    <row r="14241" spans="1:1" s="180" customFormat="1" ht="12" hidden="1" customHeight="1">
      <c r="A14241" s="179"/>
    </row>
    <row r="14242" spans="1:1" s="180" customFormat="1" ht="12" hidden="1" customHeight="1">
      <c r="A14242" s="179"/>
    </row>
    <row r="14243" spans="1:1" s="180" customFormat="1" ht="12" hidden="1" customHeight="1">
      <c r="A14243" s="179"/>
    </row>
    <row r="14244" spans="1:1" s="180" customFormat="1" ht="12" hidden="1" customHeight="1">
      <c r="A14244" s="179"/>
    </row>
    <row r="14245" spans="1:1" s="180" customFormat="1" ht="12" hidden="1" customHeight="1">
      <c r="A14245" s="179"/>
    </row>
    <row r="14246" spans="1:1" s="180" customFormat="1" ht="12" hidden="1" customHeight="1">
      <c r="A14246" s="179"/>
    </row>
    <row r="14247" spans="1:1" s="180" customFormat="1" ht="12" hidden="1" customHeight="1">
      <c r="A14247" s="179"/>
    </row>
    <row r="14248" spans="1:1" s="180" customFormat="1" ht="12" hidden="1" customHeight="1">
      <c r="A14248" s="179"/>
    </row>
    <row r="14249" spans="1:1" s="180" customFormat="1" ht="12" hidden="1" customHeight="1">
      <c r="A14249" s="179"/>
    </row>
    <row r="14250" spans="1:1" s="180" customFormat="1" ht="12" hidden="1" customHeight="1">
      <c r="A14250" s="179"/>
    </row>
    <row r="14251" spans="1:1" s="180" customFormat="1" ht="12" hidden="1" customHeight="1">
      <c r="A14251" s="179"/>
    </row>
    <row r="14252" spans="1:1" s="180" customFormat="1" ht="12" hidden="1" customHeight="1">
      <c r="A14252" s="179"/>
    </row>
    <row r="14253" spans="1:1" s="180" customFormat="1" ht="12" hidden="1" customHeight="1">
      <c r="A14253" s="179"/>
    </row>
    <row r="14254" spans="1:1" s="180" customFormat="1" ht="12" hidden="1" customHeight="1">
      <c r="A14254" s="179"/>
    </row>
    <row r="14255" spans="1:1" s="180" customFormat="1" ht="12" hidden="1" customHeight="1">
      <c r="A14255" s="179"/>
    </row>
    <row r="14256" spans="1:1" s="180" customFormat="1" ht="12" hidden="1" customHeight="1">
      <c r="A14256" s="179"/>
    </row>
    <row r="14257" spans="1:1" s="180" customFormat="1" ht="12" hidden="1" customHeight="1">
      <c r="A14257" s="179"/>
    </row>
    <row r="14258" spans="1:1" s="180" customFormat="1" ht="12" hidden="1" customHeight="1">
      <c r="A14258" s="179"/>
    </row>
    <row r="14259" spans="1:1" s="180" customFormat="1" ht="12" hidden="1" customHeight="1">
      <c r="A14259" s="179"/>
    </row>
    <row r="14260" spans="1:1" s="180" customFormat="1" ht="12" hidden="1" customHeight="1">
      <c r="A14260" s="179"/>
    </row>
    <row r="14261" spans="1:1" s="180" customFormat="1" ht="12" hidden="1" customHeight="1">
      <c r="A14261" s="179"/>
    </row>
    <row r="14262" spans="1:1" s="180" customFormat="1" ht="12" hidden="1" customHeight="1">
      <c r="A14262" s="179"/>
    </row>
    <row r="14263" spans="1:1" s="180" customFormat="1" ht="12" hidden="1" customHeight="1">
      <c r="A14263" s="179"/>
    </row>
    <row r="14264" spans="1:1" s="180" customFormat="1" ht="12" hidden="1" customHeight="1">
      <c r="A14264" s="179"/>
    </row>
    <row r="14265" spans="1:1" s="180" customFormat="1" ht="12" hidden="1" customHeight="1">
      <c r="A14265" s="179"/>
    </row>
    <row r="14266" spans="1:1" s="180" customFormat="1" ht="12" hidden="1" customHeight="1">
      <c r="A14266" s="179"/>
    </row>
    <row r="14267" spans="1:1" s="180" customFormat="1" ht="12" hidden="1" customHeight="1">
      <c r="A14267" s="179"/>
    </row>
    <row r="14268" spans="1:1" s="180" customFormat="1" ht="12" hidden="1" customHeight="1">
      <c r="A14268" s="179"/>
    </row>
    <row r="14269" spans="1:1" s="180" customFormat="1" ht="12" hidden="1" customHeight="1">
      <c r="A14269" s="179"/>
    </row>
    <row r="14270" spans="1:1" s="180" customFormat="1" ht="12" hidden="1" customHeight="1">
      <c r="A14270" s="179"/>
    </row>
    <row r="14271" spans="1:1" s="180" customFormat="1" ht="12" hidden="1" customHeight="1">
      <c r="A14271" s="179"/>
    </row>
    <row r="14272" spans="1:1" s="180" customFormat="1" ht="12" hidden="1" customHeight="1">
      <c r="A14272" s="179"/>
    </row>
    <row r="14273" spans="1:1" s="180" customFormat="1" ht="12" hidden="1" customHeight="1">
      <c r="A14273" s="179"/>
    </row>
    <row r="14274" spans="1:1" s="180" customFormat="1" ht="12" hidden="1" customHeight="1">
      <c r="A14274" s="179"/>
    </row>
    <row r="14275" spans="1:1" s="180" customFormat="1" ht="12" hidden="1" customHeight="1">
      <c r="A14275" s="179"/>
    </row>
    <row r="14276" spans="1:1" s="180" customFormat="1" ht="12" hidden="1" customHeight="1">
      <c r="A14276" s="179"/>
    </row>
    <row r="14277" spans="1:1" s="180" customFormat="1" ht="12" hidden="1" customHeight="1">
      <c r="A14277" s="179"/>
    </row>
    <row r="14278" spans="1:1" s="180" customFormat="1" ht="12" hidden="1" customHeight="1">
      <c r="A14278" s="179"/>
    </row>
    <row r="14279" spans="1:1" s="180" customFormat="1" ht="12" hidden="1" customHeight="1">
      <c r="A14279" s="179"/>
    </row>
    <row r="14280" spans="1:1" s="180" customFormat="1" ht="12" hidden="1" customHeight="1">
      <c r="A14280" s="179"/>
    </row>
    <row r="14281" spans="1:1" s="180" customFormat="1" ht="12" hidden="1" customHeight="1">
      <c r="A14281" s="179"/>
    </row>
    <row r="14282" spans="1:1" s="180" customFormat="1" ht="12" hidden="1" customHeight="1">
      <c r="A14282" s="179"/>
    </row>
    <row r="14283" spans="1:1" s="180" customFormat="1" ht="12" hidden="1" customHeight="1">
      <c r="A14283" s="179"/>
    </row>
    <row r="14284" spans="1:1" s="180" customFormat="1" ht="12" hidden="1" customHeight="1">
      <c r="A14284" s="179"/>
    </row>
    <row r="14285" spans="1:1" s="180" customFormat="1" ht="12" hidden="1" customHeight="1">
      <c r="A14285" s="179"/>
    </row>
    <row r="14286" spans="1:1" s="180" customFormat="1" ht="12" hidden="1" customHeight="1">
      <c r="A14286" s="179"/>
    </row>
    <row r="14287" spans="1:1" s="180" customFormat="1" ht="12" hidden="1" customHeight="1">
      <c r="A14287" s="179"/>
    </row>
    <row r="14288" spans="1:1" s="180" customFormat="1" ht="12" hidden="1" customHeight="1">
      <c r="A14288" s="179"/>
    </row>
    <row r="14289" spans="1:1" s="180" customFormat="1" ht="12" hidden="1" customHeight="1">
      <c r="A14289" s="179"/>
    </row>
    <row r="14290" spans="1:1" s="180" customFormat="1" ht="12" hidden="1" customHeight="1">
      <c r="A14290" s="179"/>
    </row>
    <row r="14291" spans="1:1" s="180" customFormat="1" ht="12" hidden="1" customHeight="1">
      <c r="A14291" s="179"/>
    </row>
    <row r="14292" spans="1:1" s="180" customFormat="1" ht="12" hidden="1" customHeight="1">
      <c r="A14292" s="179"/>
    </row>
    <row r="14293" spans="1:1" s="180" customFormat="1" ht="12" hidden="1" customHeight="1">
      <c r="A14293" s="179"/>
    </row>
    <row r="14294" spans="1:1" s="180" customFormat="1" ht="12" hidden="1" customHeight="1">
      <c r="A14294" s="179"/>
    </row>
    <row r="14295" spans="1:1" s="180" customFormat="1" ht="12" hidden="1" customHeight="1">
      <c r="A14295" s="179"/>
    </row>
    <row r="14296" spans="1:1" s="180" customFormat="1" ht="12" hidden="1" customHeight="1">
      <c r="A14296" s="179"/>
    </row>
    <row r="14297" spans="1:1" s="180" customFormat="1" ht="12" hidden="1" customHeight="1">
      <c r="A14297" s="179"/>
    </row>
    <row r="14298" spans="1:1" s="180" customFormat="1" ht="12" hidden="1" customHeight="1">
      <c r="A14298" s="179"/>
    </row>
    <row r="14299" spans="1:1" s="180" customFormat="1" ht="12" hidden="1" customHeight="1">
      <c r="A14299" s="179"/>
    </row>
    <row r="14300" spans="1:1" s="180" customFormat="1" ht="12" hidden="1" customHeight="1">
      <c r="A14300" s="179"/>
    </row>
    <row r="14301" spans="1:1" s="180" customFormat="1" ht="12" hidden="1" customHeight="1">
      <c r="A14301" s="179"/>
    </row>
    <row r="14302" spans="1:1" s="180" customFormat="1" ht="12" hidden="1" customHeight="1">
      <c r="A14302" s="179"/>
    </row>
    <row r="14303" spans="1:1" s="180" customFormat="1" ht="12" hidden="1" customHeight="1">
      <c r="A14303" s="179"/>
    </row>
    <row r="14304" spans="1:1" s="180" customFormat="1" ht="12" hidden="1" customHeight="1">
      <c r="A14304" s="179"/>
    </row>
    <row r="14305" spans="1:1" s="180" customFormat="1" ht="12" hidden="1" customHeight="1">
      <c r="A14305" s="179"/>
    </row>
    <row r="14306" spans="1:1" s="180" customFormat="1" ht="12" hidden="1" customHeight="1">
      <c r="A14306" s="179"/>
    </row>
    <row r="14307" spans="1:1" s="180" customFormat="1" ht="12" hidden="1" customHeight="1">
      <c r="A14307" s="179"/>
    </row>
    <row r="14308" spans="1:1" s="180" customFormat="1" ht="12" hidden="1" customHeight="1">
      <c r="A14308" s="179"/>
    </row>
    <row r="14309" spans="1:1" s="180" customFormat="1" ht="12" hidden="1" customHeight="1">
      <c r="A14309" s="179"/>
    </row>
    <row r="14310" spans="1:1" s="180" customFormat="1" ht="12" hidden="1" customHeight="1">
      <c r="A14310" s="179"/>
    </row>
    <row r="14311" spans="1:1" s="180" customFormat="1" ht="12" hidden="1" customHeight="1">
      <c r="A14311" s="179"/>
    </row>
    <row r="14312" spans="1:1" s="180" customFormat="1" ht="12" hidden="1" customHeight="1">
      <c r="A14312" s="179"/>
    </row>
    <row r="14313" spans="1:1" s="180" customFormat="1" ht="12" hidden="1" customHeight="1">
      <c r="A14313" s="179"/>
    </row>
    <row r="14314" spans="1:1" s="180" customFormat="1" ht="12" hidden="1" customHeight="1">
      <c r="A14314" s="179"/>
    </row>
    <row r="14315" spans="1:1" s="180" customFormat="1" ht="12" hidden="1" customHeight="1">
      <c r="A14315" s="179"/>
    </row>
    <row r="14316" spans="1:1" s="180" customFormat="1" ht="12" hidden="1" customHeight="1">
      <c r="A14316" s="179"/>
    </row>
    <row r="14317" spans="1:1" s="180" customFormat="1" ht="12" hidden="1" customHeight="1">
      <c r="A14317" s="179"/>
    </row>
    <row r="14318" spans="1:1" s="180" customFormat="1" ht="12" hidden="1" customHeight="1">
      <c r="A14318" s="179"/>
    </row>
    <row r="14319" spans="1:1" s="180" customFormat="1" ht="12" hidden="1" customHeight="1">
      <c r="A14319" s="179"/>
    </row>
    <row r="14320" spans="1:1" s="180" customFormat="1" ht="12" hidden="1" customHeight="1">
      <c r="A14320" s="179"/>
    </row>
    <row r="14321" spans="1:1" s="180" customFormat="1" ht="12" hidden="1" customHeight="1">
      <c r="A14321" s="179"/>
    </row>
    <row r="14322" spans="1:1" s="180" customFormat="1" ht="12" hidden="1" customHeight="1">
      <c r="A14322" s="179"/>
    </row>
    <row r="14323" spans="1:1" s="180" customFormat="1" ht="12" hidden="1" customHeight="1">
      <c r="A14323" s="179"/>
    </row>
    <row r="14324" spans="1:1" s="180" customFormat="1" ht="12" hidden="1" customHeight="1">
      <c r="A14324" s="179"/>
    </row>
    <row r="14325" spans="1:1" s="180" customFormat="1" ht="12" hidden="1" customHeight="1">
      <c r="A14325" s="179"/>
    </row>
    <row r="14326" spans="1:1" s="180" customFormat="1" ht="12" hidden="1" customHeight="1">
      <c r="A14326" s="179"/>
    </row>
    <row r="14327" spans="1:1" s="180" customFormat="1" ht="12" hidden="1" customHeight="1">
      <c r="A14327" s="179"/>
    </row>
    <row r="14328" spans="1:1" s="180" customFormat="1" ht="12" hidden="1" customHeight="1">
      <c r="A14328" s="179"/>
    </row>
    <row r="14329" spans="1:1" s="180" customFormat="1" ht="12" hidden="1" customHeight="1">
      <c r="A14329" s="179"/>
    </row>
    <row r="14330" spans="1:1" s="180" customFormat="1" ht="12" hidden="1" customHeight="1">
      <c r="A14330" s="179"/>
    </row>
    <row r="14331" spans="1:1" s="180" customFormat="1" ht="12" hidden="1" customHeight="1">
      <c r="A14331" s="179"/>
    </row>
    <row r="14332" spans="1:1" s="180" customFormat="1" ht="12" hidden="1" customHeight="1">
      <c r="A14332" s="179"/>
    </row>
    <row r="14333" spans="1:1" s="180" customFormat="1" ht="12" hidden="1" customHeight="1">
      <c r="A14333" s="179"/>
    </row>
    <row r="14334" spans="1:1" s="180" customFormat="1" ht="12" hidden="1" customHeight="1">
      <c r="A14334" s="179"/>
    </row>
    <row r="14335" spans="1:1" s="180" customFormat="1" ht="12" hidden="1" customHeight="1">
      <c r="A14335" s="179"/>
    </row>
    <row r="14336" spans="1:1" s="180" customFormat="1" ht="12" hidden="1" customHeight="1">
      <c r="A14336" s="179"/>
    </row>
    <row r="14337" spans="1:1" s="180" customFormat="1" ht="12" hidden="1" customHeight="1">
      <c r="A14337" s="179"/>
    </row>
    <row r="14338" spans="1:1" s="180" customFormat="1" ht="12" hidden="1" customHeight="1">
      <c r="A14338" s="179"/>
    </row>
    <row r="14339" spans="1:1" s="180" customFormat="1" ht="12" hidden="1" customHeight="1">
      <c r="A14339" s="179"/>
    </row>
    <row r="14340" spans="1:1" s="180" customFormat="1" ht="12" hidden="1" customHeight="1">
      <c r="A14340" s="179"/>
    </row>
    <row r="14341" spans="1:1" s="180" customFormat="1" ht="12" hidden="1" customHeight="1">
      <c r="A14341" s="179"/>
    </row>
    <row r="14342" spans="1:1" s="180" customFormat="1" ht="12" hidden="1" customHeight="1">
      <c r="A14342" s="179"/>
    </row>
    <row r="14343" spans="1:1" s="180" customFormat="1" ht="12" hidden="1" customHeight="1">
      <c r="A14343" s="179"/>
    </row>
    <row r="14344" spans="1:1" s="180" customFormat="1" ht="12" hidden="1" customHeight="1">
      <c r="A14344" s="179"/>
    </row>
    <row r="14345" spans="1:1" s="180" customFormat="1" ht="12" hidden="1" customHeight="1">
      <c r="A14345" s="179"/>
    </row>
    <row r="14346" spans="1:1" s="180" customFormat="1" ht="12" hidden="1" customHeight="1">
      <c r="A14346" s="179"/>
    </row>
    <row r="14347" spans="1:1" s="180" customFormat="1" ht="12" hidden="1" customHeight="1">
      <c r="A14347" s="179"/>
    </row>
    <row r="14348" spans="1:1" s="180" customFormat="1" ht="12" hidden="1" customHeight="1">
      <c r="A14348" s="179"/>
    </row>
    <row r="14349" spans="1:1" s="180" customFormat="1" ht="12" hidden="1" customHeight="1">
      <c r="A14349" s="179"/>
    </row>
    <row r="14350" spans="1:1" s="180" customFormat="1" ht="12" hidden="1" customHeight="1">
      <c r="A14350" s="179"/>
    </row>
    <row r="14351" spans="1:1" s="180" customFormat="1" ht="12" hidden="1" customHeight="1">
      <c r="A14351" s="179"/>
    </row>
    <row r="14352" spans="1:1" s="180" customFormat="1" ht="12" hidden="1" customHeight="1">
      <c r="A14352" s="179"/>
    </row>
    <row r="14353" spans="1:1" s="180" customFormat="1" ht="12" hidden="1" customHeight="1">
      <c r="A14353" s="179"/>
    </row>
    <row r="14354" spans="1:1" s="180" customFormat="1" ht="12" hidden="1" customHeight="1">
      <c r="A14354" s="179"/>
    </row>
    <row r="14355" spans="1:1" s="180" customFormat="1" ht="12" hidden="1" customHeight="1">
      <c r="A14355" s="179"/>
    </row>
    <row r="14356" spans="1:1" s="180" customFormat="1" ht="12" hidden="1" customHeight="1">
      <c r="A14356" s="179"/>
    </row>
    <row r="14357" spans="1:1" s="180" customFormat="1" ht="12" hidden="1" customHeight="1">
      <c r="A14357" s="179"/>
    </row>
    <row r="14358" spans="1:1" s="180" customFormat="1" ht="12" hidden="1" customHeight="1">
      <c r="A14358" s="179"/>
    </row>
    <row r="14359" spans="1:1" s="180" customFormat="1" ht="12" hidden="1" customHeight="1">
      <c r="A14359" s="179"/>
    </row>
    <row r="14360" spans="1:1" s="180" customFormat="1" ht="12" hidden="1" customHeight="1">
      <c r="A14360" s="179"/>
    </row>
    <row r="14361" spans="1:1" s="180" customFormat="1" ht="12" hidden="1" customHeight="1">
      <c r="A14361" s="179"/>
    </row>
    <row r="14362" spans="1:1" s="180" customFormat="1" ht="12" hidden="1" customHeight="1">
      <c r="A14362" s="179"/>
    </row>
    <row r="14363" spans="1:1" s="180" customFormat="1" ht="12" hidden="1" customHeight="1">
      <c r="A14363" s="179"/>
    </row>
    <row r="14364" spans="1:1" s="180" customFormat="1" ht="12" hidden="1" customHeight="1">
      <c r="A14364" s="179"/>
    </row>
    <row r="14365" spans="1:1" s="180" customFormat="1" ht="12" hidden="1" customHeight="1">
      <c r="A14365" s="179"/>
    </row>
    <row r="14366" spans="1:1" s="180" customFormat="1" ht="12" hidden="1" customHeight="1">
      <c r="A14366" s="179"/>
    </row>
    <row r="14367" spans="1:1" s="180" customFormat="1" ht="12" hidden="1" customHeight="1">
      <c r="A14367" s="179"/>
    </row>
    <row r="14368" spans="1:1" s="180" customFormat="1" ht="12" hidden="1" customHeight="1">
      <c r="A14368" s="179"/>
    </row>
    <row r="14369" spans="1:1" s="180" customFormat="1" ht="12" hidden="1" customHeight="1">
      <c r="A14369" s="179"/>
    </row>
    <row r="14370" spans="1:1" s="180" customFormat="1" ht="12" hidden="1" customHeight="1">
      <c r="A14370" s="179"/>
    </row>
    <row r="14371" spans="1:1" s="180" customFormat="1" ht="12" hidden="1" customHeight="1">
      <c r="A14371" s="179"/>
    </row>
    <row r="14372" spans="1:1" s="180" customFormat="1" ht="12" hidden="1" customHeight="1">
      <c r="A14372" s="179"/>
    </row>
    <row r="14373" spans="1:1" s="180" customFormat="1" ht="12" hidden="1" customHeight="1">
      <c r="A14373" s="179"/>
    </row>
    <row r="14374" spans="1:1" s="180" customFormat="1" ht="12" hidden="1" customHeight="1">
      <c r="A14374" s="179"/>
    </row>
    <row r="14375" spans="1:1" s="180" customFormat="1" ht="12" hidden="1" customHeight="1">
      <c r="A14375" s="179"/>
    </row>
    <row r="14376" spans="1:1" s="180" customFormat="1" ht="12" hidden="1" customHeight="1">
      <c r="A14376" s="179"/>
    </row>
    <row r="14377" spans="1:1" s="180" customFormat="1" ht="12" hidden="1" customHeight="1">
      <c r="A14377" s="179"/>
    </row>
    <row r="14378" spans="1:1" s="180" customFormat="1" ht="12" hidden="1" customHeight="1">
      <c r="A14378" s="179"/>
    </row>
    <row r="14379" spans="1:1" s="180" customFormat="1" ht="12" hidden="1" customHeight="1">
      <c r="A14379" s="179"/>
    </row>
    <row r="14380" spans="1:1" s="180" customFormat="1" ht="12" hidden="1" customHeight="1">
      <c r="A14380" s="179"/>
    </row>
    <row r="14381" spans="1:1" s="180" customFormat="1" ht="12" hidden="1" customHeight="1">
      <c r="A14381" s="179"/>
    </row>
    <row r="14382" spans="1:1" s="180" customFormat="1" ht="12" hidden="1" customHeight="1">
      <c r="A14382" s="179"/>
    </row>
    <row r="14383" spans="1:1" s="180" customFormat="1" ht="12" hidden="1" customHeight="1">
      <c r="A14383" s="179"/>
    </row>
    <row r="14384" spans="1:1" s="180" customFormat="1" ht="12" hidden="1" customHeight="1">
      <c r="A14384" s="179"/>
    </row>
    <row r="14385" spans="1:1" s="180" customFormat="1" ht="12" hidden="1" customHeight="1">
      <c r="A14385" s="179"/>
    </row>
    <row r="14386" spans="1:1" s="180" customFormat="1" ht="12" hidden="1" customHeight="1">
      <c r="A14386" s="179"/>
    </row>
    <row r="14387" spans="1:1" s="180" customFormat="1" ht="12" hidden="1" customHeight="1">
      <c r="A14387" s="179"/>
    </row>
    <row r="14388" spans="1:1" s="180" customFormat="1" ht="12" hidden="1" customHeight="1">
      <c r="A14388" s="179"/>
    </row>
    <row r="14389" spans="1:1" s="180" customFormat="1" ht="12" hidden="1" customHeight="1">
      <c r="A14389" s="179"/>
    </row>
    <row r="14390" spans="1:1" s="180" customFormat="1" ht="12" hidden="1" customHeight="1">
      <c r="A14390" s="179"/>
    </row>
    <row r="14391" spans="1:1" s="180" customFormat="1" ht="12" hidden="1" customHeight="1">
      <c r="A14391" s="179"/>
    </row>
    <row r="14392" spans="1:1" s="180" customFormat="1" ht="12" hidden="1" customHeight="1">
      <c r="A14392" s="179"/>
    </row>
    <row r="14393" spans="1:1" s="180" customFormat="1" ht="12" hidden="1" customHeight="1">
      <c r="A14393" s="179"/>
    </row>
    <row r="14394" spans="1:1" s="180" customFormat="1" ht="12" hidden="1" customHeight="1">
      <c r="A14394" s="179"/>
    </row>
    <row r="14395" spans="1:1" s="180" customFormat="1" ht="12" hidden="1" customHeight="1">
      <c r="A14395" s="179"/>
    </row>
    <row r="14396" spans="1:1" s="180" customFormat="1" ht="12" hidden="1" customHeight="1">
      <c r="A14396" s="179"/>
    </row>
    <row r="14397" spans="1:1" s="180" customFormat="1" ht="12" hidden="1" customHeight="1">
      <c r="A14397" s="179"/>
    </row>
    <row r="14398" spans="1:1" s="180" customFormat="1" ht="12" hidden="1" customHeight="1">
      <c r="A14398" s="179"/>
    </row>
    <row r="14399" spans="1:1" s="180" customFormat="1" ht="12" hidden="1" customHeight="1">
      <c r="A14399" s="179"/>
    </row>
    <row r="14400" spans="1:1" s="180" customFormat="1" ht="12" hidden="1" customHeight="1">
      <c r="A14400" s="179"/>
    </row>
    <row r="14401" spans="1:1" s="180" customFormat="1" ht="12" hidden="1" customHeight="1">
      <c r="A14401" s="179"/>
    </row>
    <row r="14402" spans="1:1" s="180" customFormat="1" ht="12" hidden="1" customHeight="1">
      <c r="A14402" s="179"/>
    </row>
    <row r="14403" spans="1:1" s="180" customFormat="1" ht="12" hidden="1" customHeight="1">
      <c r="A14403" s="179"/>
    </row>
    <row r="14404" spans="1:1" s="180" customFormat="1" ht="12" hidden="1" customHeight="1">
      <c r="A14404" s="179"/>
    </row>
    <row r="14405" spans="1:1" s="180" customFormat="1" ht="12" hidden="1" customHeight="1">
      <c r="A14405" s="179"/>
    </row>
    <row r="14406" spans="1:1" s="180" customFormat="1" ht="12" hidden="1" customHeight="1">
      <c r="A14406" s="179"/>
    </row>
    <row r="14407" spans="1:1" s="180" customFormat="1" ht="12" hidden="1" customHeight="1">
      <c r="A14407" s="179"/>
    </row>
    <row r="14408" spans="1:1" s="180" customFormat="1" ht="12" hidden="1" customHeight="1">
      <c r="A14408" s="179"/>
    </row>
    <row r="14409" spans="1:1" s="180" customFormat="1" ht="12" hidden="1" customHeight="1">
      <c r="A14409" s="179"/>
    </row>
    <row r="14410" spans="1:1" s="180" customFormat="1" ht="12" hidden="1" customHeight="1">
      <c r="A14410" s="179"/>
    </row>
    <row r="14411" spans="1:1" s="180" customFormat="1" ht="12" hidden="1" customHeight="1">
      <c r="A14411" s="179"/>
    </row>
    <row r="14412" spans="1:1" s="180" customFormat="1" ht="12" hidden="1" customHeight="1">
      <c r="A14412" s="179"/>
    </row>
    <row r="14413" spans="1:1" s="180" customFormat="1" ht="12" hidden="1" customHeight="1">
      <c r="A14413" s="179"/>
    </row>
    <row r="14414" spans="1:1" s="180" customFormat="1" ht="12" hidden="1" customHeight="1">
      <c r="A14414" s="179"/>
    </row>
    <row r="14415" spans="1:1" s="180" customFormat="1" ht="12" hidden="1" customHeight="1">
      <c r="A14415" s="179"/>
    </row>
    <row r="14416" spans="1:1" s="180" customFormat="1" ht="12" hidden="1" customHeight="1">
      <c r="A14416" s="179"/>
    </row>
    <row r="14417" spans="1:1" s="180" customFormat="1" ht="12" hidden="1" customHeight="1">
      <c r="A14417" s="179"/>
    </row>
    <row r="14418" spans="1:1" s="180" customFormat="1" ht="12" hidden="1" customHeight="1">
      <c r="A14418" s="179"/>
    </row>
    <row r="14419" spans="1:1" s="180" customFormat="1" ht="12" hidden="1" customHeight="1">
      <c r="A14419" s="179"/>
    </row>
    <row r="14420" spans="1:1" s="180" customFormat="1" ht="12" hidden="1" customHeight="1">
      <c r="A14420" s="179"/>
    </row>
    <row r="14421" spans="1:1" s="180" customFormat="1" ht="12" hidden="1" customHeight="1">
      <c r="A14421" s="179"/>
    </row>
    <row r="14422" spans="1:1" s="180" customFormat="1" ht="12" hidden="1" customHeight="1">
      <c r="A14422" s="179"/>
    </row>
    <row r="14423" spans="1:1" s="180" customFormat="1" ht="12" hidden="1" customHeight="1">
      <c r="A14423" s="179"/>
    </row>
    <row r="14424" spans="1:1" s="180" customFormat="1" ht="12" hidden="1" customHeight="1">
      <c r="A14424" s="179"/>
    </row>
    <row r="14425" spans="1:1" s="180" customFormat="1" ht="12" hidden="1" customHeight="1">
      <c r="A14425" s="179"/>
    </row>
    <row r="14426" spans="1:1" s="180" customFormat="1" ht="12" hidden="1" customHeight="1">
      <c r="A14426" s="179"/>
    </row>
    <row r="14427" spans="1:1" s="180" customFormat="1" ht="12" hidden="1" customHeight="1">
      <c r="A14427" s="179"/>
    </row>
    <row r="14428" spans="1:1" s="180" customFormat="1" ht="12" hidden="1" customHeight="1">
      <c r="A14428" s="179"/>
    </row>
    <row r="14429" spans="1:1" s="180" customFormat="1" ht="12" hidden="1" customHeight="1">
      <c r="A14429" s="179"/>
    </row>
    <row r="14430" spans="1:1" s="180" customFormat="1" ht="12" hidden="1" customHeight="1">
      <c r="A14430" s="179"/>
    </row>
    <row r="14431" spans="1:1" s="180" customFormat="1" ht="12" hidden="1" customHeight="1">
      <c r="A14431" s="179"/>
    </row>
    <row r="14432" spans="1:1" s="180" customFormat="1" ht="12" hidden="1" customHeight="1">
      <c r="A14432" s="179"/>
    </row>
    <row r="14433" spans="1:1" s="180" customFormat="1" ht="12" hidden="1" customHeight="1">
      <c r="A14433" s="179"/>
    </row>
    <row r="14434" spans="1:1" s="180" customFormat="1" ht="12" hidden="1" customHeight="1">
      <c r="A14434" s="179"/>
    </row>
    <row r="14435" spans="1:1" s="180" customFormat="1" ht="12" hidden="1" customHeight="1">
      <c r="A14435" s="179"/>
    </row>
    <row r="14436" spans="1:1" s="180" customFormat="1" ht="12" hidden="1" customHeight="1">
      <c r="A14436" s="179"/>
    </row>
    <row r="14437" spans="1:1" s="180" customFormat="1" ht="12" hidden="1" customHeight="1">
      <c r="A14437" s="179"/>
    </row>
    <row r="14438" spans="1:1" s="180" customFormat="1" ht="12" hidden="1" customHeight="1">
      <c r="A14438" s="179"/>
    </row>
    <row r="14439" spans="1:1" s="180" customFormat="1" ht="12" hidden="1" customHeight="1">
      <c r="A14439" s="179"/>
    </row>
    <row r="14440" spans="1:1" s="180" customFormat="1" ht="12" hidden="1" customHeight="1">
      <c r="A14440" s="179"/>
    </row>
    <row r="14441" spans="1:1" s="180" customFormat="1" ht="12" hidden="1" customHeight="1">
      <c r="A14441" s="179"/>
    </row>
    <row r="14442" spans="1:1" s="180" customFormat="1" ht="12" hidden="1" customHeight="1">
      <c r="A14442" s="179"/>
    </row>
    <row r="14443" spans="1:1" s="180" customFormat="1" ht="12" hidden="1" customHeight="1">
      <c r="A14443" s="179"/>
    </row>
    <row r="14444" spans="1:1" s="180" customFormat="1" ht="12" hidden="1" customHeight="1">
      <c r="A14444" s="179"/>
    </row>
    <row r="14445" spans="1:1" s="180" customFormat="1" ht="12" hidden="1" customHeight="1">
      <c r="A14445" s="179"/>
    </row>
    <row r="14446" spans="1:1" s="180" customFormat="1" ht="12" hidden="1" customHeight="1">
      <c r="A14446" s="179"/>
    </row>
    <row r="14447" spans="1:1" s="180" customFormat="1" ht="12" hidden="1" customHeight="1">
      <c r="A14447" s="179"/>
    </row>
    <row r="14448" spans="1:1" s="180" customFormat="1" ht="12" hidden="1" customHeight="1">
      <c r="A14448" s="179"/>
    </row>
    <row r="14449" spans="1:1" s="180" customFormat="1" ht="12" hidden="1" customHeight="1">
      <c r="A14449" s="179"/>
    </row>
    <row r="14450" spans="1:1" s="180" customFormat="1" ht="12" hidden="1" customHeight="1">
      <c r="A14450" s="179"/>
    </row>
    <row r="14451" spans="1:1" s="180" customFormat="1" ht="12" hidden="1" customHeight="1">
      <c r="A14451" s="179"/>
    </row>
    <row r="14452" spans="1:1" s="180" customFormat="1" ht="12" hidden="1" customHeight="1">
      <c r="A14452" s="179"/>
    </row>
    <row r="14453" spans="1:1" s="180" customFormat="1" ht="12" hidden="1" customHeight="1">
      <c r="A14453" s="179"/>
    </row>
    <row r="14454" spans="1:1" s="180" customFormat="1" ht="12" hidden="1" customHeight="1">
      <c r="A14454" s="179"/>
    </row>
    <row r="14455" spans="1:1" s="180" customFormat="1" ht="12" hidden="1" customHeight="1">
      <c r="A14455" s="179"/>
    </row>
    <row r="14456" spans="1:1" s="180" customFormat="1" ht="12" hidden="1" customHeight="1">
      <c r="A14456" s="179"/>
    </row>
    <row r="14457" spans="1:1" s="180" customFormat="1" ht="12" hidden="1" customHeight="1">
      <c r="A14457" s="179"/>
    </row>
    <row r="14458" spans="1:1" s="180" customFormat="1" ht="12" hidden="1" customHeight="1">
      <c r="A14458" s="179"/>
    </row>
    <row r="14459" spans="1:1" s="180" customFormat="1" ht="12" hidden="1" customHeight="1">
      <c r="A14459" s="179"/>
    </row>
    <row r="14460" spans="1:1" s="180" customFormat="1" ht="12" hidden="1" customHeight="1">
      <c r="A14460" s="179"/>
    </row>
    <row r="14461" spans="1:1" s="180" customFormat="1" ht="12" hidden="1" customHeight="1">
      <c r="A14461" s="179"/>
    </row>
    <row r="14462" spans="1:1" s="180" customFormat="1" ht="12" hidden="1" customHeight="1">
      <c r="A14462" s="179"/>
    </row>
    <row r="14463" spans="1:1" s="180" customFormat="1" ht="12" hidden="1" customHeight="1">
      <c r="A14463" s="179"/>
    </row>
    <row r="14464" spans="1:1" s="180" customFormat="1" ht="12" hidden="1" customHeight="1">
      <c r="A14464" s="179"/>
    </row>
    <row r="14465" spans="1:1" s="180" customFormat="1" ht="12" hidden="1" customHeight="1">
      <c r="A14465" s="179"/>
    </row>
    <row r="14466" spans="1:1" s="180" customFormat="1" ht="12" hidden="1" customHeight="1">
      <c r="A14466" s="179"/>
    </row>
    <row r="14467" spans="1:1" s="180" customFormat="1" ht="12" hidden="1" customHeight="1">
      <c r="A14467" s="179"/>
    </row>
    <row r="14468" spans="1:1" s="180" customFormat="1" ht="12" hidden="1" customHeight="1">
      <c r="A14468" s="179"/>
    </row>
    <row r="14469" spans="1:1" s="180" customFormat="1" ht="12" hidden="1" customHeight="1">
      <c r="A14469" s="179"/>
    </row>
    <row r="14470" spans="1:1" s="180" customFormat="1" ht="12" hidden="1" customHeight="1">
      <c r="A14470" s="179"/>
    </row>
    <row r="14471" spans="1:1" s="180" customFormat="1" ht="12" hidden="1" customHeight="1">
      <c r="A14471" s="179"/>
    </row>
    <row r="14472" spans="1:1" s="180" customFormat="1" ht="12" hidden="1" customHeight="1">
      <c r="A14472" s="179"/>
    </row>
    <row r="14473" spans="1:1" s="180" customFormat="1" ht="12" hidden="1" customHeight="1">
      <c r="A14473" s="179"/>
    </row>
    <row r="14474" spans="1:1" s="180" customFormat="1" ht="12" hidden="1" customHeight="1">
      <c r="A14474" s="179"/>
    </row>
    <row r="14475" spans="1:1" s="180" customFormat="1" ht="12" hidden="1" customHeight="1">
      <c r="A14475" s="179"/>
    </row>
    <row r="14476" spans="1:1" s="180" customFormat="1" ht="12" hidden="1" customHeight="1">
      <c r="A14476" s="179"/>
    </row>
    <row r="14477" spans="1:1" s="180" customFormat="1" ht="12" hidden="1" customHeight="1">
      <c r="A14477" s="179"/>
    </row>
    <row r="14478" spans="1:1" s="180" customFormat="1" ht="12" hidden="1" customHeight="1">
      <c r="A14478" s="179"/>
    </row>
    <row r="14479" spans="1:1" s="180" customFormat="1" ht="12" hidden="1" customHeight="1">
      <c r="A14479" s="179"/>
    </row>
    <row r="14480" spans="1:1" s="180" customFormat="1" ht="12" hidden="1" customHeight="1">
      <c r="A14480" s="179"/>
    </row>
    <row r="14481" spans="1:1" s="180" customFormat="1" ht="12" hidden="1" customHeight="1">
      <c r="A14481" s="179"/>
    </row>
    <row r="14482" spans="1:1" s="180" customFormat="1" ht="12" hidden="1" customHeight="1">
      <c r="A14482" s="179"/>
    </row>
    <row r="14483" spans="1:1" s="180" customFormat="1" ht="12" hidden="1" customHeight="1">
      <c r="A14483" s="179"/>
    </row>
    <row r="14484" spans="1:1" s="180" customFormat="1" ht="12" hidden="1" customHeight="1">
      <c r="A14484" s="179"/>
    </row>
    <row r="14485" spans="1:1" s="180" customFormat="1" ht="12" hidden="1" customHeight="1">
      <c r="A14485" s="179"/>
    </row>
    <row r="14486" spans="1:1" s="180" customFormat="1" ht="12" hidden="1" customHeight="1">
      <c r="A14486" s="179"/>
    </row>
    <row r="14487" spans="1:1" s="180" customFormat="1" ht="12" hidden="1" customHeight="1">
      <c r="A14487" s="179"/>
    </row>
    <row r="14488" spans="1:1" s="180" customFormat="1" ht="12" hidden="1" customHeight="1">
      <c r="A14488" s="179"/>
    </row>
    <row r="14489" spans="1:1" s="180" customFormat="1" ht="12" hidden="1" customHeight="1">
      <c r="A14489" s="179"/>
    </row>
    <row r="14490" spans="1:1" s="180" customFormat="1" ht="12" hidden="1" customHeight="1">
      <c r="A14490" s="179"/>
    </row>
    <row r="14491" spans="1:1" s="180" customFormat="1" ht="12" hidden="1" customHeight="1">
      <c r="A14491" s="179"/>
    </row>
    <row r="14492" spans="1:1" s="180" customFormat="1" ht="12" hidden="1" customHeight="1">
      <c r="A14492" s="179"/>
    </row>
    <row r="14493" spans="1:1" s="180" customFormat="1" ht="12" hidden="1" customHeight="1">
      <c r="A14493" s="179"/>
    </row>
    <row r="14494" spans="1:1" s="180" customFormat="1" ht="12" hidden="1" customHeight="1">
      <c r="A14494" s="179"/>
    </row>
    <row r="14495" spans="1:1" s="180" customFormat="1" ht="12" hidden="1" customHeight="1">
      <c r="A14495" s="179"/>
    </row>
    <row r="14496" spans="1:1" s="180" customFormat="1" ht="12" hidden="1" customHeight="1">
      <c r="A14496" s="179"/>
    </row>
    <row r="14497" spans="1:1" s="180" customFormat="1" ht="12" hidden="1" customHeight="1">
      <c r="A14497" s="179"/>
    </row>
    <row r="14498" spans="1:1" s="180" customFormat="1" ht="12" hidden="1" customHeight="1">
      <c r="A14498" s="179"/>
    </row>
    <row r="14499" spans="1:1" s="180" customFormat="1" ht="12" hidden="1" customHeight="1">
      <c r="A14499" s="179"/>
    </row>
    <row r="14500" spans="1:1" s="180" customFormat="1" ht="12" hidden="1" customHeight="1">
      <c r="A14500" s="179"/>
    </row>
    <row r="14501" spans="1:1" s="180" customFormat="1" ht="12" hidden="1" customHeight="1">
      <c r="A14501" s="179"/>
    </row>
    <row r="14502" spans="1:1" s="180" customFormat="1" ht="12" hidden="1" customHeight="1">
      <c r="A14502" s="179"/>
    </row>
    <row r="14503" spans="1:1" s="180" customFormat="1" ht="12" hidden="1" customHeight="1">
      <c r="A14503" s="179"/>
    </row>
    <row r="14504" spans="1:1" s="180" customFormat="1" ht="12" hidden="1" customHeight="1">
      <c r="A14504" s="179"/>
    </row>
    <row r="14505" spans="1:1" s="180" customFormat="1" ht="12" hidden="1" customHeight="1">
      <c r="A14505" s="179"/>
    </row>
    <row r="14506" spans="1:1" s="180" customFormat="1" ht="12" hidden="1" customHeight="1">
      <c r="A14506" s="179"/>
    </row>
    <row r="14507" spans="1:1" s="180" customFormat="1" ht="12" hidden="1" customHeight="1">
      <c r="A14507" s="179"/>
    </row>
    <row r="14508" spans="1:1" s="180" customFormat="1" ht="12" hidden="1" customHeight="1">
      <c r="A14508" s="179"/>
    </row>
    <row r="14509" spans="1:1" s="180" customFormat="1" ht="12" hidden="1" customHeight="1">
      <c r="A14509" s="179"/>
    </row>
    <row r="14510" spans="1:1" s="180" customFormat="1" ht="12" hidden="1" customHeight="1">
      <c r="A14510" s="179"/>
    </row>
    <row r="14511" spans="1:1" s="180" customFormat="1" ht="12" hidden="1" customHeight="1">
      <c r="A14511" s="179"/>
    </row>
    <row r="14512" spans="1:1" s="180" customFormat="1" ht="12" hidden="1" customHeight="1">
      <c r="A14512" s="179"/>
    </row>
    <row r="14513" spans="1:1" s="180" customFormat="1" ht="12" hidden="1" customHeight="1">
      <c r="A14513" s="179"/>
    </row>
    <row r="14514" spans="1:1" s="180" customFormat="1" ht="12" hidden="1" customHeight="1">
      <c r="A14514" s="179"/>
    </row>
    <row r="14515" spans="1:1" s="180" customFormat="1" ht="12" hidden="1" customHeight="1">
      <c r="A14515" s="179"/>
    </row>
    <row r="14516" spans="1:1" s="180" customFormat="1" ht="12" hidden="1" customHeight="1">
      <c r="A14516" s="179"/>
    </row>
    <row r="14517" spans="1:1" s="180" customFormat="1" ht="12" hidden="1" customHeight="1">
      <c r="A14517" s="179"/>
    </row>
    <row r="14518" spans="1:1" s="180" customFormat="1" ht="12" hidden="1" customHeight="1">
      <c r="A14518" s="179"/>
    </row>
    <row r="14519" spans="1:1" s="180" customFormat="1" ht="12" hidden="1" customHeight="1">
      <c r="A14519" s="179"/>
    </row>
    <row r="14520" spans="1:1" s="180" customFormat="1" ht="12" hidden="1" customHeight="1">
      <c r="A14520" s="179"/>
    </row>
    <row r="14521" spans="1:1" s="180" customFormat="1" ht="12" hidden="1" customHeight="1">
      <c r="A14521" s="179"/>
    </row>
    <row r="14522" spans="1:1" s="180" customFormat="1" ht="12" hidden="1" customHeight="1">
      <c r="A14522" s="179"/>
    </row>
    <row r="14523" spans="1:1" s="180" customFormat="1" ht="12" hidden="1" customHeight="1">
      <c r="A14523" s="179"/>
    </row>
    <row r="14524" spans="1:1" s="180" customFormat="1" ht="12" hidden="1" customHeight="1">
      <c r="A14524" s="179"/>
    </row>
    <row r="14525" spans="1:1" s="180" customFormat="1" ht="12" hidden="1" customHeight="1">
      <c r="A14525" s="179"/>
    </row>
    <row r="14526" spans="1:1" s="180" customFormat="1" ht="12" hidden="1" customHeight="1">
      <c r="A14526" s="179"/>
    </row>
    <row r="14527" spans="1:1" s="180" customFormat="1" ht="12" hidden="1" customHeight="1">
      <c r="A14527" s="179"/>
    </row>
    <row r="14528" spans="1:1" s="180" customFormat="1" ht="12" hidden="1" customHeight="1">
      <c r="A14528" s="179"/>
    </row>
    <row r="14529" spans="1:1" s="180" customFormat="1" ht="12" hidden="1" customHeight="1">
      <c r="A14529" s="179"/>
    </row>
    <row r="14530" spans="1:1" s="180" customFormat="1" ht="12" hidden="1" customHeight="1">
      <c r="A14530" s="179"/>
    </row>
    <row r="14531" spans="1:1" s="180" customFormat="1" ht="12" hidden="1" customHeight="1">
      <c r="A14531" s="179"/>
    </row>
    <row r="14532" spans="1:1" s="180" customFormat="1" ht="12" hidden="1" customHeight="1">
      <c r="A14532" s="179"/>
    </row>
    <row r="14533" spans="1:1" s="180" customFormat="1" ht="12" hidden="1" customHeight="1">
      <c r="A14533" s="179"/>
    </row>
    <row r="14534" spans="1:1" s="180" customFormat="1" ht="12" hidden="1" customHeight="1">
      <c r="A14534" s="179"/>
    </row>
    <row r="14535" spans="1:1" s="180" customFormat="1" ht="12" hidden="1" customHeight="1">
      <c r="A14535" s="179"/>
    </row>
    <row r="14536" spans="1:1" s="180" customFormat="1" ht="12" hidden="1" customHeight="1">
      <c r="A14536" s="179"/>
    </row>
    <row r="14537" spans="1:1" s="180" customFormat="1" ht="12" hidden="1" customHeight="1">
      <c r="A14537" s="179"/>
    </row>
    <row r="14538" spans="1:1" s="180" customFormat="1" ht="12" hidden="1" customHeight="1">
      <c r="A14538" s="179"/>
    </row>
    <row r="14539" spans="1:1" s="180" customFormat="1" ht="12" hidden="1" customHeight="1">
      <c r="A14539" s="179"/>
    </row>
    <row r="14540" spans="1:1" s="180" customFormat="1" ht="12" hidden="1" customHeight="1">
      <c r="A14540" s="179"/>
    </row>
    <row r="14541" spans="1:1" s="180" customFormat="1" ht="12" hidden="1" customHeight="1">
      <c r="A14541" s="179"/>
    </row>
    <row r="14542" spans="1:1" s="180" customFormat="1" ht="12" hidden="1" customHeight="1">
      <c r="A14542" s="179"/>
    </row>
    <row r="14543" spans="1:1" s="180" customFormat="1" ht="12" hidden="1" customHeight="1">
      <c r="A14543" s="179"/>
    </row>
    <row r="14544" spans="1:1" s="180" customFormat="1" ht="12" hidden="1" customHeight="1">
      <c r="A14544" s="179"/>
    </row>
    <row r="14545" spans="1:1" s="180" customFormat="1" ht="12" hidden="1" customHeight="1">
      <c r="A14545" s="179"/>
    </row>
    <row r="14546" spans="1:1" s="180" customFormat="1" ht="12" hidden="1" customHeight="1">
      <c r="A14546" s="179"/>
    </row>
    <row r="14547" spans="1:1" s="180" customFormat="1" ht="12" hidden="1" customHeight="1">
      <c r="A14547" s="179"/>
    </row>
    <row r="14548" spans="1:1" s="180" customFormat="1" ht="12" hidden="1" customHeight="1">
      <c r="A14548" s="179"/>
    </row>
    <row r="14549" spans="1:1" s="180" customFormat="1" ht="12" hidden="1" customHeight="1">
      <c r="A14549" s="179"/>
    </row>
    <row r="14550" spans="1:1" s="180" customFormat="1" ht="12" hidden="1" customHeight="1">
      <c r="A14550" s="179"/>
    </row>
    <row r="14551" spans="1:1" s="180" customFormat="1" ht="12" hidden="1" customHeight="1">
      <c r="A14551" s="179"/>
    </row>
    <row r="14552" spans="1:1" s="180" customFormat="1" ht="12" hidden="1" customHeight="1">
      <c r="A14552" s="179"/>
    </row>
    <row r="14553" spans="1:1" s="180" customFormat="1" ht="12" hidden="1" customHeight="1">
      <c r="A14553" s="179"/>
    </row>
    <row r="14554" spans="1:1" s="180" customFormat="1" ht="12" hidden="1" customHeight="1">
      <c r="A14554" s="179"/>
    </row>
    <row r="14555" spans="1:1" s="180" customFormat="1" ht="12" hidden="1" customHeight="1">
      <c r="A14555" s="179"/>
    </row>
    <row r="14556" spans="1:1" s="180" customFormat="1" ht="12" hidden="1" customHeight="1">
      <c r="A14556" s="179"/>
    </row>
    <row r="14557" spans="1:1" s="180" customFormat="1" ht="12" hidden="1" customHeight="1">
      <c r="A14557" s="179"/>
    </row>
    <row r="14558" spans="1:1" s="180" customFormat="1" ht="12" hidden="1" customHeight="1">
      <c r="A14558" s="179"/>
    </row>
    <row r="14559" spans="1:1" s="180" customFormat="1" ht="12" hidden="1" customHeight="1">
      <c r="A14559" s="179"/>
    </row>
    <row r="14560" spans="1:1" s="180" customFormat="1" ht="12" hidden="1" customHeight="1">
      <c r="A14560" s="179"/>
    </row>
    <row r="14561" spans="1:1" s="180" customFormat="1" ht="12" hidden="1" customHeight="1">
      <c r="A14561" s="179"/>
    </row>
    <row r="14562" spans="1:1" s="180" customFormat="1" ht="12" hidden="1" customHeight="1">
      <c r="A14562" s="179"/>
    </row>
    <row r="14563" spans="1:1" s="180" customFormat="1" ht="12" hidden="1" customHeight="1">
      <c r="A14563" s="179"/>
    </row>
    <row r="14564" spans="1:1" s="180" customFormat="1" ht="12" hidden="1" customHeight="1">
      <c r="A14564" s="179"/>
    </row>
    <row r="14565" spans="1:1" s="180" customFormat="1" ht="12" hidden="1" customHeight="1">
      <c r="A14565" s="179"/>
    </row>
    <row r="14566" spans="1:1" s="180" customFormat="1" ht="12" hidden="1" customHeight="1">
      <c r="A14566" s="179"/>
    </row>
    <row r="14567" spans="1:1" s="180" customFormat="1" ht="12" hidden="1" customHeight="1">
      <c r="A14567" s="179"/>
    </row>
    <row r="14568" spans="1:1" s="180" customFormat="1" ht="12" hidden="1" customHeight="1">
      <c r="A14568" s="179"/>
    </row>
    <row r="14569" spans="1:1" s="180" customFormat="1" ht="12" hidden="1" customHeight="1">
      <c r="A14569" s="179"/>
    </row>
    <row r="14570" spans="1:1" s="180" customFormat="1" ht="12" hidden="1" customHeight="1">
      <c r="A14570" s="179"/>
    </row>
    <row r="14571" spans="1:1" s="180" customFormat="1" ht="12" hidden="1" customHeight="1">
      <c r="A14571" s="179"/>
    </row>
    <row r="14572" spans="1:1" s="180" customFormat="1" ht="12" hidden="1" customHeight="1">
      <c r="A14572" s="179"/>
    </row>
    <row r="14573" spans="1:1" s="180" customFormat="1" ht="12" hidden="1" customHeight="1">
      <c r="A14573" s="179"/>
    </row>
    <row r="14574" spans="1:1" s="180" customFormat="1" ht="12" hidden="1" customHeight="1">
      <c r="A14574" s="179"/>
    </row>
    <row r="14575" spans="1:1" s="180" customFormat="1" ht="12" hidden="1" customHeight="1">
      <c r="A14575" s="179"/>
    </row>
    <row r="14576" spans="1:1" s="180" customFormat="1" ht="12" hidden="1" customHeight="1">
      <c r="A14576" s="179"/>
    </row>
    <row r="14577" spans="1:1" s="180" customFormat="1" ht="12" hidden="1" customHeight="1">
      <c r="A14577" s="179"/>
    </row>
    <row r="14578" spans="1:1" s="180" customFormat="1" ht="12" hidden="1" customHeight="1">
      <c r="A14578" s="179"/>
    </row>
    <row r="14579" spans="1:1" s="180" customFormat="1" ht="12" hidden="1" customHeight="1">
      <c r="A14579" s="179"/>
    </row>
    <row r="14580" spans="1:1" s="180" customFormat="1" ht="12" hidden="1" customHeight="1">
      <c r="A14580" s="179"/>
    </row>
    <row r="14581" spans="1:1" s="180" customFormat="1" ht="12" hidden="1" customHeight="1">
      <c r="A14581" s="179"/>
    </row>
    <row r="14582" spans="1:1" s="180" customFormat="1" ht="12" hidden="1" customHeight="1">
      <c r="A14582" s="179"/>
    </row>
    <row r="14583" spans="1:1" s="180" customFormat="1" ht="12" hidden="1" customHeight="1">
      <c r="A14583" s="179"/>
    </row>
    <row r="14584" spans="1:1" s="180" customFormat="1" ht="12" hidden="1" customHeight="1">
      <c r="A14584" s="179"/>
    </row>
    <row r="14585" spans="1:1" s="180" customFormat="1" ht="12" hidden="1" customHeight="1">
      <c r="A14585" s="179"/>
    </row>
    <row r="14586" spans="1:1" s="180" customFormat="1" ht="12" hidden="1" customHeight="1">
      <c r="A14586" s="179"/>
    </row>
    <row r="14587" spans="1:1" s="180" customFormat="1" ht="12" hidden="1" customHeight="1">
      <c r="A14587" s="179"/>
    </row>
    <row r="14588" spans="1:1" s="180" customFormat="1" ht="12" hidden="1" customHeight="1">
      <c r="A14588" s="179"/>
    </row>
    <row r="14589" spans="1:1" s="180" customFormat="1" ht="12" hidden="1" customHeight="1">
      <c r="A14589" s="179"/>
    </row>
    <row r="14590" spans="1:1" s="180" customFormat="1" ht="12" hidden="1" customHeight="1">
      <c r="A14590" s="179"/>
    </row>
    <row r="14591" spans="1:1" s="180" customFormat="1" ht="12" hidden="1" customHeight="1">
      <c r="A14591" s="179"/>
    </row>
    <row r="14592" spans="1:1" s="180" customFormat="1" ht="12" hidden="1" customHeight="1">
      <c r="A14592" s="179"/>
    </row>
    <row r="14593" spans="1:1" s="180" customFormat="1" ht="12" hidden="1" customHeight="1">
      <c r="A14593" s="179"/>
    </row>
    <row r="14594" spans="1:1" s="180" customFormat="1" ht="12" hidden="1" customHeight="1">
      <c r="A14594" s="179"/>
    </row>
    <row r="14595" spans="1:1" s="180" customFormat="1" ht="12" hidden="1" customHeight="1">
      <c r="A14595" s="179"/>
    </row>
    <row r="14596" spans="1:1" s="180" customFormat="1" ht="12" hidden="1" customHeight="1">
      <c r="A14596" s="179"/>
    </row>
    <row r="14597" spans="1:1" s="180" customFormat="1" ht="12" hidden="1" customHeight="1">
      <c r="A14597" s="179"/>
    </row>
    <row r="14598" spans="1:1" s="180" customFormat="1" ht="12" hidden="1" customHeight="1">
      <c r="A14598" s="179"/>
    </row>
    <row r="14599" spans="1:1" s="180" customFormat="1" ht="12" hidden="1" customHeight="1">
      <c r="A14599" s="179"/>
    </row>
    <row r="14600" spans="1:1" s="180" customFormat="1" ht="12" hidden="1" customHeight="1">
      <c r="A14600" s="179"/>
    </row>
    <row r="14601" spans="1:1" s="180" customFormat="1" ht="12" hidden="1" customHeight="1">
      <c r="A14601" s="179"/>
    </row>
    <row r="14602" spans="1:1" s="180" customFormat="1" ht="12" hidden="1" customHeight="1">
      <c r="A14602" s="179"/>
    </row>
    <row r="14603" spans="1:1" s="180" customFormat="1" ht="12" hidden="1" customHeight="1">
      <c r="A14603" s="179"/>
    </row>
    <row r="14604" spans="1:1" s="180" customFormat="1" ht="12" hidden="1" customHeight="1">
      <c r="A14604" s="179"/>
    </row>
    <row r="14605" spans="1:1" s="180" customFormat="1" ht="12" hidden="1" customHeight="1">
      <c r="A14605" s="179"/>
    </row>
    <row r="14606" spans="1:1" s="180" customFormat="1" ht="12" hidden="1" customHeight="1">
      <c r="A14606" s="179"/>
    </row>
    <row r="14607" spans="1:1" s="180" customFormat="1" ht="12" hidden="1" customHeight="1">
      <c r="A14607" s="179"/>
    </row>
    <row r="14608" spans="1:1" s="180" customFormat="1" ht="12" hidden="1" customHeight="1">
      <c r="A14608" s="179"/>
    </row>
    <row r="14609" spans="1:1" s="180" customFormat="1" ht="12" hidden="1" customHeight="1">
      <c r="A14609" s="179"/>
    </row>
    <row r="14610" spans="1:1" s="180" customFormat="1" ht="12" hidden="1" customHeight="1">
      <c r="A14610" s="179"/>
    </row>
    <row r="14611" spans="1:1" s="180" customFormat="1" ht="12" hidden="1" customHeight="1">
      <c r="A14611" s="179"/>
    </row>
    <row r="14612" spans="1:1" s="180" customFormat="1" ht="12" hidden="1" customHeight="1">
      <c r="A14612" s="179"/>
    </row>
    <row r="14613" spans="1:1" s="180" customFormat="1" ht="12" hidden="1" customHeight="1">
      <c r="A14613" s="179"/>
    </row>
    <row r="14614" spans="1:1" s="180" customFormat="1" ht="12" hidden="1" customHeight="1">
      <c r="A14614" s="179"/>
    </row>
    <row r="14615" spans="1:1" s="180" customFormat="1" ht="12" hidden="1" customHeight="1">
      <c r="A14615" s="179"/>
    </row>
    <row r="14616" spans="1:1" s="180" customFormat="1" ht="12" hidden="1" customHeight="1">
      <c r="A14616" s="179"/>
    </row>
    <row r="14617" spans="1:1" s="180" customFormat="1" ht="12" hidden="1" customHeight="1">
      <c r="A14617" s="179"/>
    </row>
    <row r="14618" spans="1:1" s="180" customFormat="1" ht="12" hidden="1" customHeight="1">
      <c r="A14618" s="179"/>
    </row>
    <row r="14619" spans="1:1" s="180" customFormat="1" ht="12" hidden="1" customHeight="1">
      <c r="A14619" s="179"/>
    </row>
    <row r="14620" spans="1:1" s="180" customFormat="1" ht="12" hidden="1" customHeight="1">
      <c r="A14620" s="179"/>
    </row>
    <row r="14621" spans="1:1" s="180" customFormat="1" ht="12" hidden="1" customHeight="1">
      <c r="A14621" s="179"/>
    </row>
    <row r="14622" spans="1:1" s="180" customFormat="1" ht="12" hidden="1" customHeight="1">
      <c r="A14622" s="179"/>
    </row>
    <row r="14623" spans="1:1" s="180" customFormat="1" ht="12" hidden="1" customHeight="1">
      <c r="A14623" s="179"/>
    </row>
    <row r="14624" spans="1:1" s="180" customFormat="1" ht="12" hidden="1" customHeight="1">
      <c r="A14624" s="179"/>
    </row>
    <row r="14625" spans="1:1" s="180" customFormat="1" ht="12" hidden="1" customHeight="1">
      <c r="A14625" s="179"/>
    </row>
    <row r="14626" spans="1:1" s="180" customFormat="1" ht="12" hidden="1" customHeight="1">
      <c r="A14626" s="179"/>
    </row>
    <row r="14627" spans="1:1" s="180" customFormat="1" ht="12" hidden="1" customHeight="1">
      <c r="A14627" s="179"/>
    </row>
    <row r="14628" spans="1:1" s="180" customFormat="1" ht="12" hidden="1" customHeight="1">
      <c r="A14628" s="179"/>
    </row>
    <row r="14629" spans="1:1" s="180" customFormat="1" ht="12" hidden="1" customHeight="1">
      <c r="A14629" s="179"/>
    </row>
    <row r="14630" spans="1:1" s="180" customFormat="1" ht="12" hidden="1" customHeight="1">
      <c r="A14630" s="179"/>
    </row>
    <row r="14631" spans="1:1" s="180" customFormat="1" ht="12" hidden="1" customHeight="1">
      <c r="A14631" s="179"/>
    </row>
    <row r="14632" spans="1:1" s="180" customFormat="1" ht="12" hidden="1" customHeight="1">
      <c r="A14632" s="179"/>
    </row>
    <row r="14633" spans="1:1" s="180" customFormat="1" ht="12" hidden="1" customHeight="1">
      <c r="A14633" s="179"/>
    </row>
    <row r="14634" spans="1:1" s="180" customFormat="1" ht="12" hidden="1" customHeight="1">
      <c r="A14634" s="179"/>
    </row>
    <row r="14635" spans="1:1" s="180" customFormat="1" ht="12" hidden="1" customHeight="1">
      <c r="A14635" s="179"/>
    </row>
    <row r="14636" spans="1:1" s="180" customFormat="1" ht="12" hidden="1" customHeight="1">
      <c r="A14636" s="179"/>
    </row>
    <row r="14637" spans="1:1" s="180" customFormat="1" ht="12" hidden="1" customHeight="1">
      <c r="A14637" s="179"/>
    </row>
    <row r="14638" spans="1:1" s="180" customFormat="1" ht="12" hidden="1" customHeight="1">
      <c r="A14638" s="179"/>
    </row>
    <row r="14639" spans="1:1" s="180" customFormat="1" ht="12" hidden="1" customHeight="1">
      <c r="A14639" s="179"/>
    </row>
    <row r="14640" spans="1:1" s="180" customFormat="1" ht="12" hidden="1" customHeight="1">
      <c r="A14640" s="179"/>
    </row>
    <row r="14641" spans="1:1" s="180" customFormat="1" ht="12" hidden="1" customHeight="1">
      <c r="A14641" s="179"/>
    </row>
    <row r="14642" spans="1:1" s="180" customFormat="1" ht="12" hidden="1" customHeight="1">
      <c r="A14642" s="179"/>
    </row>
    <row r="14643" spans="1:1" s="180" customFormat="1" ht="12" hidden="1" customHeight="1">
      <c r="A14643" s="179"/>
    </row>
    <row r="14644" spans="1:1" s="180" customFormat="1" ht="12" hidden="1" customHeight="1">
      <c r="A14644" s="179"/>
    </row>
    <row r="14645" spans="1:1" s="180" customFormat="1" ht="12" hidden="1" customHeight="1">
      <c r="A14645" s="179"/>
    </row>
    <row r="14646" spans="1:1" s="180" customFormat="1" ht="12" hidden="1" customHeight="1">
      <c r="A14646" s="179"/>
    </row>
    <row r="14647" spans="1:1" s="180" customFormat="1" ht="12" hidden="1" customHeight="1">
      <c r="A14647" s="179"/>
    </row>
    <row r="14648" spans="1:1" s="180" customFormat="1" ht="12" hidden="1" customHeight="1">
      <c r="A14648" s="179"/>
    </row>
    <row r="14649" spans="1:1" s="180" customFormat="1" ht="12" hidden="1" customHeight="1">
      <c r="A14649" s="179"/>
    </row>
    <row r="14650" spans="1:1" s="180" customFormat="1" ht="12" hidden="1" customHeight="1">
      <c r="A14650" s="179"/>
    </row>
    <row r="14651" spans="1:1" s="180" customFormat="1" ht="12" hidden="1" customHeight="1">
      <c r="A14651" s="179"/>
    </row>
    <row r="14652" spans="1:1" s="180" customFormat="1" ht="12" hidden="1" customHeight="1">
      <c r="A14652" s="179"/>
    </row>
    <row r="14653" spans="1:1" s="180" customFormat="1" ht="12" hidden="1" customHeight="1">
      <c r="A14653" s="179"/>
    </row>
    <row r="14654" spans="1:1" s="180" customFormat="1" ht="12" hidden="1" customHeight="1">
      <c r="A14654" s="179"/>
    </row>
    <row r="14655" spans="1:1" s="180" customFormat="1" ht="12" hidden="1" customHeight="1">
      <c r="A14655" s="179"/>
    </row>
    <row r="14656" spans="1:1" s="180" customFormat="1" ht="12" hidden="1" customHeight="1">
      <c r="A14656" s="179"/>
    </row>
    <row r="14657" spans="1:1" s="180" customFormat="1" ht="12" hidden="1" customHeight="1">
      <c r="A14657" s="179"/>
    </row>
    <row r="14658" spans="1:1" s="180" customFormat="1" ht="12" hidden="1" customHeight="1">
      <c r="A14658" s="179"/>
    </row>
    <row r="14659" spans="1:1" s="180" customFormat="1" ht="12" hidden="1" customHeight="1">
      <c r="A14659" s="179"/>
    </row>
    <row r="14660" spans="1:1" s="180" customFormat="1" ht="12" hidden="1" customHeight="1">
      <c r="A14660" s="179"/>
    </row>
    <row r="14661" spans="1:1" s="180" customFormat="1" ht="12" hidden="1" customHeight="1">
      <c r="A14661" s="179"/>
    </row>
    <row r="14662" spans="1:1" s="180" customFormat="1" ht="12" hidden="1" customHeight="1">
      <c r="A14662" s="179"/>
    </row>
    <row r="14663" spans="1:1" s="180" customFormat="1" ht="12" hidden="1" customHeight="1">
      <c r="A14663" s="179"/>
    </row>
    <row r="14664" spans="1:1" s="180" customFormat="1" ht="12" hidden="1" customHeight="1">
      <c r="A14664" s="179"/>
    </row>
    <row r="14665" spans="1:1" s="180" customFormat="1" ht="12" hidden="1" customHeight="1">
      <c r="A14665" s="179"/>
    </row>
    <row r="14666" spans="1:1" s="180" customFormat="1" ht="12" hidden="1" customHeight="1">
      <c r="A14666" s="179"/>
    </row>
    <row r="14667" spans="1:1" s="180" customFormat="1" ht="12" hidden="1" customHeight="1">
      <c r="A14667" s="179"/>
    </row>
    <row r="14668" spans="1:1" s="180" customFormat="1" ht="12" hidden="1" customHeight="1">
      <c r="A14668" s="179"/>
    </row>
    <row r="14669" spans="1:1" s="180" customFormat="1" ht="12" hidden="1" customHeight="1">
      <c r="A14669" s="179"/>
    </row>
    <row r="14670" spans="1:1" s="180" customFormat="1" ht="12" hidden="1" customHeight="1">
      <c r="A14670" s="179"/>
    </row>
    <row r="14671" spans="1:1" s="180" customFormat="1" ht="12" hidden="1" customHeight="1">
      <c r="A14671" s="179"/>
    </row>
    <row r="14672" spans="1:1" s="180" customFormat="1" ht="12" hidden="1" customHeight="1">
      <c r="A14672" s="179"/>
    </row>
    <row r="14673" spans="1:1" s="180" customFormat="1" ht="12" hidden="1" customHeight="1">
      <c r="A14673" s="179"/>
    </row>
    <row r="14674" spans="1:1" s="180" customFormat="1" ht="12" hidden="1" customHeight="1">
      <c r="A14674" s="179"/>
    </row>
    <row r="14675" spans="1:1" s="180" customFormat="1" ht="12" hidden="1" customHeight="1">
      <c r="A14675" s="179"/>
    </row>
    <row r="14676" spans="1:1" s="180" customFormat="1" ht="12" hidden="1" customHeight="1">
      <c r="A14676" s="179"/>
    </row>
    <row r="14677" spans="1:1" s="180" customFormat="1" ht="12" hidden="1" customHeight="1">
      <c r="A14677" s="179"/>
    </row>
    <row r="14678" spans="1:1" s="180" customFormat="1" ht="12" hidden="1" customHeight="1">
      <c r="A14678" s="179"/>
    </row>
    <row r="14679" spans="1:1" s="180" customFormat="1" ht="12" hidden="1" customHeight="1">
      <c r="A14679" s="179"/>
    </row>
    <row r="14680" spans="1:1" s="180" customFormat="1" ht="12" hidden="1" customHeight="1">
      <c r="A14680" s="179"/>
    </row>
    <row r="14681" spans="1:1" s="180" customFormat="1" ht="12" hidden="1" customHeight="1">
      <c r="A14681" s="179"/>
    </row>
    <row r="14682" spans="1:1" s="180" customFormat="1" ht="12" hidden="1" customHeight="1">
      <c r="A14682" s="179"/>
    </row>
    <row r="14683" spans="1:1" s="180" customFormat="1" ht="12" hidden="1" customHeight="1">
      <c r="A14683" s="179"/>
    </row>
    <row r="14684" spans="1:1" s="180" customFormat="1" ht="12" hidden="1" customHeight="1">
      <c r="A14684" s="179"/>
    </row>
    <row r="14685" spans="1:1" s="180" customFormat="1" ht="12" hidden="1" customHeight="1">
      <c r="A14685" s="179"/>
    </row>
    <row r="14686" spans="1:1" s="180" customFormat="1" ht="12" hidden="1" customHeight="1">
      <c r="A14686" s="179"/>
    </row>
    <row r="14687" spans="1:1" s="180" customFormat="1" ht="12" hidden="1" customHeight="1">
      <c r="A14687" s="179"/>
    </row>
    <row r="14688" spans="1:1" s="180" customFormat="1" ht="12" hidden="1" customHeight="1">
      <c r="A14688" s="179"/>
    </row>
    <row r="14689" spans="1:1" s="180" customFormat="1" ht="12" hidden="1" customHeight="1">
      <c r="A14689" s="179"/>
    </row>
    <row r="14690" spans="1:1" s="180" customFormat="1" ht="12" hidden="1" customHeight="1">
      <c r="A14690" s="179"/>
    </row>
    <row r="14691" spans="1:1" s="180" customFormat="1" ht="12" hidden="1" customHeight="1">
      <c r="A14691" s="179"/>
    </row>
    <row r="14692" spans="1:1" s="180" customFormat="1" ht="12" hidden="1" customHeight="1">
      <c r="A14692" s="179"/>
    </row>
    <row r="14693" spans="1:1" s="180" customFormat="1" ht="12" hidden="1" customHeight="1">
      <c r="A14693" s="179"/>
    </row>
    <row r="14694" spans="1:1" s="180" customFormat="1" ht="12" hidden="1" customHeight="1">
      <c r="A14694" s="179"/>
    </row>
    <row r="14695" spans="1:1" s="180" customFormat="1" ht="12" hidden="1" customHeight="1">
      <c r="A14695" s="179"/>
    </row>
    <row r="14696" spans="1:1" s="180" customFormat="1" ht="12" hidden="1" customHeight="1">
      <c r="A14696" s="179"/>
    </row>
    <row r="14697" spans="1:1" s="180" customFormat="1" ht="12" hidden="1" customHeight="1">
      <c r="A14697" s="179"/>
    </row>
    <row r="14698" spans="1:1" s="180" customFormat="1" ht="12" hidden="1" customHeight="1">
      <c r="A14698" s="179"/>
    </row>
    <row r="14699" spans="1:1" s="180" customFormat="1" ht="12" hidden="1" customHeight="1">
      <c r="A14699" s="179"/>
    </row>
    <row r="14700" spans="1:1" s="180" customFormat="1" ht="12" hidden="1" customHeight="1">
      <c r="A14700" s="179"/>
    </row>
    <row r="14701" spans="1:1" s="180" customFormat="1" ht="12" hidden="1" customHeight="1">
      <c r="A14701" s="179"/>
    </row>
    <row r="14702" spans="1:1" s="180" customFormat="1" ht="12" hidden="1" customHeight="1">
      <c r="A14702" s="179"/>
    </row>
    <row r="14703" spans="1:1" s="180" customFormat="1" ht="12" hidden="1" customHeight="1">
      <c r="A14703" s="179"/>
    </row>
    <row r="14704" spans="1:1" s="180" customFormat="1" ht="12" hidden="1" customHeight="1">
      <c r="A14704" s="179"/>
    </row>
    <row r="14705" spans="1:1" s="180" customFormat="1" ht="12" hidden="1" customHeight="1">
      <c r="A14705" s="179"/>
    </row>
    <row r="14706" spans="1:1" s="180" customFormat="1" ht="12" hidden="1" customHeight="1">
      <c r="A14706" s="179"/>
    </row>
    <row r="14707" spans="1:1" s="180" customFormat="1" ht="12" hidden="1" customHeight="1">
      <c r="A14707" s="179"/>
    </row>
    <row r="14708" spans="1:1" s="180" customFormat="1" ht="12" hidden="1" customHeight="1">
      <c r="A14708" s="179"/>
    </row>
    <row r="14709" spans="1:1" s="180" customFormat="1" ht="12" hidden="1" customHeight="1">
      <c r="A14709" s="179"/>
    </row>
    <row r="14710" spans="1:1" s="180" customFormat="1" ht="12" hidden="1" customHeight="1">
      <c r="A14710" s="179"/>
    </row>
    <row r="14711" spans="1:1" s="180" customFormat="1" ht="12" hidden="1" customHeight="1">
      <c r="A14711" s="179"/>
    </row>
    <row r="14712" spans="1:1" s="180" customFormat="1" ht="12" hidden="1" customHeight="1">
      <c r="A14712" s="179"/>
    </row>
    <row r="14713" spans="1:1" s="180" customFormat="1" ht="12" hidden="1" customHeight="1">
      <c r="A14713" s="179"/>
    </row>
    <row r="14714" spans="1:1" s="180" customFormat="1" ht="12" hidden="1" customHeight="1">
      <c r="A14714" s="179"/>
    </row>
    <row r="14715" spans="1:1" s="180" customFormat="1" ht="12" hidden="1" customHeight="1">
      <c r="A14715" s="179"/>
    </row>
    <row r="14716" spans="1:1" s="180" customFormat="1" ht="12" hidden="1" customHeight="1">
      <c r="A14716" s="179"/>
    </row>
    <row r="14717" spans="1:1" s="180" customFormat="1" ht="12" hidden="1" customHeight="1">
      <c r="A14717" s="179"/>
    </row>
    <row r="14718" spans="1:1" s="180" customFormat="1" ht="12" hidden="1" customHeight="1">
      <c r="A14718" s="179"/>
    </row>
    <row r="14719" spans="1:1" s="180" customFormat="1" ht="12" hidden="1" customHeight="1">
      <c r="A14719" s="179"/>
    </row>
    <row r="14720" spans="1:1" s="180" customFormat="1" ht="12" hidden="1" customHeight="1">
      <c r="A14720" s="179"/>
    </row>
    <row r="14721" spans="1:1" s="180" customFormat="1" ht="12" hidden="1" customHeight="1">
      <c r="A14721" s="179"/>
    </row>
    <row r="14722" spans="1:1" s="180" customFormat="1" ht="12" hidden="1" customHeight="1">
      <c r="A14722" s="179"/>
    </row>
    <row r="14723" spans="1:1" s="180" customFormat="1" ht="12" hidden="1" customHeight="1">
      <c r="A14723" s="179"/>
    </row>
    <row r="14724" spans="1:1" s="180" customFormat="1" ht="12" hidden="1" customHeight="1">
      <c r="A14724" s="179"/>
    </row>
    <row r="14725" spans="1:1" s="180" customFormat="1" ht="12" hidden="1" customHeight="1">
      <c r="A14725" s="179"/>
    </row>
    <row r="14726" spans="1:1" s="180" customFormat="1" ht="12" hidden="1" customHeight="1">
      <c r="A14726" s="179"/>
    </row>
    <row r="14727" spans="1:1" s="180" customFormat="1" ht="12" hidden="1" customHeight="1">
      <c r="A14727" s="179"/>
    </row>
    <row r="14728" spans="1:1" s="180" customFormat="1" ht="12" hidden="1" customHeight="1">
      <c r="A14728" s="179"/>
    </row>
    <row r="14729" spans="1:1" s="180" customFormat="1" ht="12" hidden="1" customHeight="1">
      <c r="A14729" s="179"/>
    </row>
    <row r="14730" spans="1:1" s="180" customFormat="1" ht="12" hidden="1" customHeight="1">
      <c r="A14730" s="179"/>
    </row>
    <row r="14731" spans="1:1" s="180" customFormat="1" ht="12" hidden="1" customHeight="1">
      <c r="A14731" s="179"/>
    </row>
    <row r="14732" spans="1:1" s="180" customFormat="1" ht="12" hidden="1" customHeight="1">
      <c r="A14732" s="179"/>
    </row>
    <row r="14733" spans="1:1" s="180" customFormat="1" ht="12" hidden="1" customHeight="1">
      <c r="A14733" s="179"/>
    </row>
    <row r="14734" spans="1:1" s="180" customFormat="1" ht="12" hidden="1" customHeight="1">
      <c r="A14734" s="179"/>
    </row>
    <row r="14735" spans="1:1" s="180" customFormat="1" ht="12" hidden="1" customHeight="1">
      <c r="A14735" s="179"/>
    </row>
    <row r="14736" spans="1:1" s="180" customFormat="1" ht="12" hidden="1" customHeight="1">
      <c r="A14736" s="179"/>
    </row>
    <row r="14737" spans="1:1" s="180" customFormat="1" ht="12" hidden="1" customHeight="1">
      <c r="A14737" s="179"/>
    </row>
    <row r="14738" spans="1:1" s="180" customFormat="1" ht="12" hidden="1" customHeight="1">
      <c r="A14738" s="179"/>
    </row>
    <row r="14739" spans="1:1" s="180" customFormat="1" ht="12" hidden="1" customHeight="1">
      <c r="A14739" s="179"/>
    </row>
    <row r="14740" spans="1:1" s="180" customFormat="1" ht="12" hidden="1" customHeight="1">
      <c r="A14740" s="179"/>
    </row>
    <row r="14741" spans="1:1" s="180" customFormat="1" ht="12" hidden="1" customHeight="1">
      <c r="A14741" s="179"/>
    </row>
    <row r="14742" spans="1:1" s="180" customFormat="1" ht="12" hidden="1" customHeight="1">
      <c r="A14742" s="179"/>
    </row>
    <row r="14743" spans="1:1" s="180" customFormat="1" ht="12" hidden="1" customHeight="1">
      <c r="A14743" s="179"/>
    </row>
    <row r="14744" spans="1:1" s="180" customFormat="1" ht="12" hidden="1" customHeight="1">
      <c r="A14744" s="179"/>
    </row>
    <row r="14745" spans="1:1" s="180" customFormat="1" ht="12" hidden="1" customHeight="1">
      <c r="A14745" s="179"/>
    </row>
    <row r="14746" spans="1:1" s="180" customFormat="1" ht="12" hidden="1" customHeight="1">
      <c r="A14746" s="179"/>
    </row>
    <row r="14747" spans="1:1" s="180" customFormat="1" ht="12" hidden="1" customHeight="1">
      <c r="A14747" s="179"/>
    </row>
    <row r="14748" spans="1:1" s="180" customFormat="1" ht="12" hidden="1" customHeight="1">
      <c r="A14748" s="179"/>
    </row>
    <row r="14749" spans="1:1" s="180" customFormat="1" ht="12" hidden="1" customHeight="1">
      <c r="A14749" s="179"/>
    </row>
    <row r="14750" spans="1:1" s="180" customFormat="1" ht="12" hidden="1" customHeight="1">
      <c r="A14750" s="179"/>
    </row>
    <row r="14751" spans="1:1" s="180" customFormat="1" ht="12" hidden="1" customHeight="1">
      <c r="A14751" s="179"/>
    </row>
    <row r="14752" spans="1:1" s="180" customFormat="1" ht="12" hidden="1" customHeight="1">
      <c r="A14752" s="179"/>
    </row>
    <row r="14753" spans="1:1" s="180" customFormat="1" ht="12" hidden="1" customHeight="1">
      <c r="A14753" s="179"/>
    </row>
    <row r="14754" spans="1:1" s="180" customFormat="1" ht="12" hidden="1" customHeight="1">
      <c r="A14754" s="179"/>
    </row>
    <row r="14755" spans="1:1" s="180" customFormat="1" ht="12" hidden="1" customHeight="1">
      <c r="A14755" s="179"/>
    </row>
    <row r="14756" spans="1:1" s="180" customFormat="1" ht="12" hidden="1" customHeight="1">
      <c r="A14756" s="179"/>
    </row>
    <row r="14757" spans="1:1" s="180" customFormat="1" ht="12" hidden="1" customHeight="1">
      <c r="A14757" s="179"/>
    </row>
    <row r="14758" spans="1:1" s="180" customFormat="1" ht="12" hidden="1" customHeight="1">
      <c r="A14758" s="179"/>
    </row>
    <row r="14759" spans="1:1" s="180" customFormat="1" ht="12" hidden="1" customHeight="1">
      <c r="A14759" s="179"/>
    </row>
    <row r="14760" spans="1:1" s="180" customFormat="1" ht="12" hidden="1" customHeight="1">
      <c r="A14760" s="179"/>
    </row>
    <row r="14761" spans="1:1" s="180" customFormat="1" ht="12" hidden="1" customHeight="1">
      <c r="A14761" s="179"/>
    </row>
    <row r="14762" spans="1:1" s="180" customFormat="1" ht="12" hidden="1" customHeight="1">
      <c r="A14762" s="179"/>
    </row>
    <row r="14763" spans="1:1" s="180" customFormat="1" ht="12" hidden="1" customHeight="1">
      <c r="A14763" s="179"/>
    </row>
    <row r="14764" spans="1:1" s="180" customFormat="1" ht="12" hidden="1" customHeight="1">
      <c r="A14764" s="179"/>
    </row>
    <row r="14765" spans="1:1" s="180" customFormat="1" ht="12" hidden="1" customHeight="1">
      <c r="A14765" s="179"/>
    </row>
    <row r="14766" spans="1:1" s="180" customFormat="1" ht="12" hidden="1" customHeight="1">
      <c r="A14766" s="179"/>
    </row>
    <row r="14767" spans="1:1" s="180" customFormat="1" ht="12" hidden="1" customHeight="1">
      <c r="A14767" s="179"/>
    </row>
    <row r="14768" spans="1:1" s="180" customFormat="1" ht="12" hidden="1" customHeight="1">
      <c r="A14768" s="179"/>
    </row>
    <row r="14769" spans="1:1" s="180" customFormat="1" ht="12" hidden="1" customHeight="1">
      <c r="A14769" s="179"/>
    </row>
    <row r="14770" spans="1:1" s="180" customFormat="1" ht="12" hidden="1" customHeight="1">
      <c r="A14770" s="179"/>
    </row>
    <row r="14771" spans="1:1" s="180" customFormat="1" ht="12" hidden="1" customHeight="1">
      <c r="A14771" s="179"/>
    </row>
    <row r="14772" spans="1:1" s="180" customFormat="1" ht="12" hidden="1" customHeight="1">
      <c r="A14772" s="179"/>
    </row>
    <row r="14773" spans="1:1" s="180" customFormat="1" ht="12" hidden="1" customHeight="1">
      <c r="A14773" s="179"/>
    </row>
    <row r="14774" spans="1:1" s="180" customFormat="1" ht="12" hidden="1" customHeight="1">
      <c r="A14774" s="179"/>
    </row>
    <row r="14775" spans="1:1" s="180" customFormat="1" ht="12" hidden="1" customHeight="1">
      <c r="A14775" s="179"/>
    </row>
    <row r="14776" spans="1:1" s="180" customFormat="1" ht="12" hidden="1" customHeight="1">
      <c r="A14776" s="179"/>
    </row>
    <row r="14777" spans="1:1" s="180" customFormat="1" ht="12" hidden="1" customHeight="1">
      <c r="A14777" s="179"/>
    </row>
    <row r="14778" spans="1:1" s="180" customFormat="1" ht="12" hidden="1" customHeight="1">
      <c r="A14778" s="179"/>
    </row>
    <row r="14779" spans="1:1" s="180" customFormat="1" ht="12" hidden="1" customHeight="1">
      <c r="A14779" s="179"/>
    </row>
    <row r="14780" spans="1:1" s="180" customFormat="1" ht="12" hidden="1" customHeight="1">
      <c r="A14780" s="179"/>
    </row>
    <row r="14781" spans="1:1" s="180" customFormat="1" ht="12" hidden="1" customHeight="1">
      <c r="A14781" s="179"/>
    </row>
    <row r="14782" spans="1:1" s="180" customFormat="1" ht="12" hidden="1" customHeight="1">
      <c r="A14782" s="179"/>
    </row>
    <row r="14783" spans="1:1" s="180" customFormat="1" ht="12" hidden="1" customHeight="1">
      <c r="A14783" s="179"/>
    </row>
    <row r="14784" spans="1:1" s="180" customFormat="1" ht="12" hidden="1" customHeight="1">
      <c r="A14784" s="179"/>
    </row>
    <row r="14785" spans="1:1" s="180" customFormat="1" ht="12" hidden="1" customHeight="1">
      <c r="A14785" s="179"/>
    </row>
    <row r="14786" spans="1:1" s="180" customFormat="1" ht="12" hidden="1" customHeight="1">
      <c r="A14786" s="179"/>
    </row>
    <row r="14787" spans="1:1" s="180" customFormat="1" ht="12" hidden="1" customHeight="1">
      <c r="A14787" s="179"/>
    </row>
    <row r="14788" spans="1:1" s="180" customFormat="1" ht="12" hidden="1" customHeight="1">
      <c r="A14788" s="179"/>
    </row>
    <row r="14789" spans="1:1" s="180" customFormat="1" ht="12" hidden="1" customHeight="1">
      <c r="A14789" s="179"/>
    </row>
    <row r="14790" spans="1:1" s="180" customFormat="1" ht="12" hidden="1" customHeight="1">
      <c r="A14790" s="179"/>
    </row>
    <row r="14791" spans="1:1" s="180" customFormat="1" ht="12" hidden="1" customHeight="1">
      <c r="A14791" s="179"/>
    </row>
    <row r="14792" spans="1:1" s="180" customFormat="1" ht="12" hidden="1" customHeight="1">
      <c r="A14792" s="179"/>
    </row>
    <row r="14793" spans="1:1" s="180" customFormat="1" ht="12" hidden="1" customHeight="1">
      <c r="A14793" s="179"/>
    </row>
    <row r="14794" spans="1:1" s="180" customFormat="1" ht="12" hidden="1" customHeight="1">
      <c r="A14794" s="179"/>
    </row>
    <row r="14795" spans="1:1" s="180" customFormat="1" ht="12" hidden="1" customHeight="1">
      <c r="A14795" s="179"/>
    </row>
    <row r="14796" spans="1:1" s="180" customFormat="1" ht="12" hidden="1" customHeight="1">
      <c r="A14796" s="179"/>
    </row>
    <row r="14797" spans="1:1" s="180" customFormat="1" ht="12" hidden="1" customHeight="1">
      <c r="A14797" s="179"/>
    </row>
    <row r="14798" spans="1:1" s="180" customFormat="1" ht="12" hidden="1" customHeight="1">
      <c r="A14798" s="179"/>
    </row>
    <row r="14799" spans="1:1" s="180" customFormat="1" ht="12" hidden="1" customHeight="1">
      <c r="A14799" s="179"/>
    </row>
    <row r="14800" spans="1:1" s="180" customFormat="1" ht="12" hidden="1" customHeight="1">
      <c r="A14800" s="179"/>
    </row>
    <row r="14801" spans="1:1" s="180" customFormat="1" ht="12" hidden="1" customHeight="1">
      <c r="A14801" s="179"/>
    </row>
    <row r="14802" spans="1:1" s="180" customFormat="1" ht="12" hidden="1" customHeight="1">
      <c r="A14802" s="179"/>
    </row>
    <row r="14803" spans="1:1" s="180" customFormat="1" ht="12" hidden="1" customHeight="1">
      <c r="A14803" s="179"/>
    </row>
    <row r="14804" spans="1:1" s="180" customFormat="1" ht="12" hidden="1" customHeight="1">
      <c r="A14804" s="179"/>
    </row>
    <row r="14805" spans="1:1" s="180" customFormat="1" ht="12" hidden="1" customHeight="1">
      <c r="A14805" s="179"/>
    </row>
    <row r="14806" spans="1:1" s="180" customFormat="1" ht="12" hidden="1" customHeight="1">
      <c r="A14806" s="179"/>
    </row>
    <row r="14807" spans="1:1" s="180" customFormat="1" ht="12" hidden="1" customHeight="1">
      <c r="A14807" s="179"/>
    </row>
    <row r="14808" spans="1:1" s="180" customFormat="1" ht="12" hidden="1" customHeight="1">
      <c r="A14808" s="179"/>
    </row>
    <row r="14809" spans="1:1" s="180" customFormat="1" ht="12" hidden="1" customHeight="1">
      <c r="A14809" s="179"/>
    </row>
    <row r="14810" spans="1:1" s="180" customFormat="1" ht="12" hidden="1" customHeight="1">
      <c r="A14810" s="179"/>
    </row>
    <row r="14811" spans="1:1" s="180" customFormat="1" ht="12" hidden="1" customHeight="1">
      <c r="A14811" s="179"/>
    </row>
    <row r="14812" spans="1:1" s="180" customFormat="1" ht="12" hidden="1" customHeight="1">
      <c r="A14812" s="179"/>
    </row>
    <row r="14813" spans="1:1" s="180" customFormat="1" ht="12" hidden="1" customHeight="1">
      <c r="A14813" s="179"/>
    </row>
    <row r="14814" spans="1:1" s="180" customFormat="1" ht="12" hidden="1" customHeight="1">
      <c r="A14814" s="179"/>
    </row>
    <row r="14815" spans="1:1" s="180" customFormat="1" ht="12" hidden="1" customHeight="1">
      <c r="A14815" s="179"/>
    </row>
    <row r="14816" spans="1:1" s="180" customFormat="1" ht="12" hidden="1" customHeight="1">
      <c r="A14816" s="179"/>
    </row>
    <row r="14817" spans="1:1" s="180" customFormat="1" ht="12" hidden="1" customHeight="1">
      <c r="A14817" s="179"/>
    </row>
    <row r="14818" spans="1:1" s="180" customFormat="1" ht="12" hidden="1" customHeight="1">
      <c r="A14818" s="179"/>
    </row>
    <row r="14819" spans="1:1" s="180" customFormat="1" ht="12" hidden="1" customHeight="1">
      <c r="A14819" s="179"/>
    </row>
    <row r="14820" spans="1:1" s="180" customFormat="1" ht="12" hidden="1" customHeight="1">
      <c r="A14820" s="179"/>
    </row>
    <row r="14821" spans="1:1" s="180" customFormat="1" ht="12" hidden="1" customHeight="1">
      <c r="A14821" s="179"/>
    </row>
    <row r="14822" spans="1:1" s="180" customFormat="1" ht="12" hidden="1" customHeight="1">
      <c r="A14822" s="179"/>
    </row>
    <row r="14823" spans="1:1" s="180" customFormat="1" ht="12" hidden="1" customHeight="1">
      <c r="A14823" s="179"/>
    </row>
    <row r="14824" spans="1:1" s="180" customFormat="1" ht="12" hidden="1" customHeight="1">
      <c r="A14824" s="179"/>
    </row>
    <row r="14825" spans="1:1" s="180" customFormat="1" ht="12" hidden="1" customHeight="1">
      <c r="A14825" s="179"/>
    </row>
    <row r="14826" spans="1:1" s="180" customFormat="1" ht="12" hidden="1" customHeight="1">
      <c r="A14826" s="179"/>
    </row>
    <row r="14827" spans="1:1" s="180" customFormat="1" ht="12" hidden="1" customHeight="1">
      <c r="A14827" s="179"/>
    </row>
    <row r="14828" spans="1:1" s="180" customFormat="1" ht="12" hidden="1" customHeight="1">
      <c r="A14828" s="179"/>
    </row>
    <row r="14829" spans="1:1" s="180" customFormat="1" ht="12" hidden="1" customHeight="1">
      <c r="A14829" s="179"/>
    </row>
    <row r="14830" spans="1:1" s="180" customFormat="1" ht="12" hidden="1" customHeight="1">
      <c r="A14830" s="179"/>
    </row>
    <row r="14831" spans="1:1" s="180" customFormat="1" ht="12" hidden="1" customHeight="1">
      <c r="A14831" s="179"/>
    </row>
    <row r="14832" spans="1:1" s="180" customFormat="1" ht="12" hidden="1" customHeight="1">
      <c r="A14832" s="179"/>
    </row>
    <row r="14833" spans="1:1" s="180" customFormat="1" ht="12" hidden="1" customHeight="1">
      <c r="A14833" s="179"/>
    </row>
    <row r="14834" spans="1:1" s="180" customFormat="1" ht="12" hidden="1" customHeight="1">
      <c r="A14834" s="179"/>
    </row>
    <row r="14835" spans="1:1" s="180" customFormat="1" ht="12" hidden="1" customHeight="1">
      <c r="A14835" s="179"/>
    </row>
    <row r="14836" spans="1:1" s="180" customFormat="1" ht="12" hidden="1" customHeight="1">
      <c r="A14836" s="179"/>
    </row>
    <row r="14837" spans="1:1" s="180" customFormat="1" ht="12" hidden="1" customHeight="1">
      <c r="A14837" s="179"/>
    </row>
    <row r="14838" spans="1:1" s="180" customFormat="1" ht="12" hidden="1" customHeight="1">
      <c r="A14838" s="179"/>
    </row>
    <row r="14839" spans="1:1" s="180" customFormat="1" ht="12" hidden="1" customHeight="1">
      <c r="A14839" s="179"/>
    </row>
    <row r="14840" spans="1:1" s="180" customFormat="1" ht="12" hidden="1" customHeight="1">
      <c r="A14840" s="179"/>
    </row>
    <row r="14841" spans="1:1" s="180" customFormat="1" ht="12" hidden="1" customHeight="1">
      <c r="A14841" s="179"/>
    </row>
    <row r="14842" spans="1:1" s="180" customFormat="1" ht="12" hidden="1" customHeight="1">
      <c r="A14842" s="179"/>
    </row>
    <row r="14843" spans="1:1" s="180" customFormat="1" ht="12" hidden="1" customHeight="1">
      <c r="A14843" s="179"/>
    </row>
    <row r="14844" spans="1:1" s="180" customFormat="1" ht="12" hidden="1" customHeight="1">
      <c r="A14844" s="179"/>
    </row>
    <row r="14845" spans="1:1" s="180" customFormat="1" ht="12" hidden="1" customHeight="1">
      <c r="A14845" s="179"/>
    </row>
    <row r="14846" spans="1:1" s="180" customFormat="1" ht="12" hidden="1" customHeight="1">
      <c r="A14846" s="179"/>
    </row>
    <row r="14847" spans="1:1" s="180" customFormat="1" ht="12" hidden="1" customHeight="1">
      <c r="A14847" s="179"/>
    </row>
    <row r="14848" spans="1:1" s="180" customFormat="1" ht="12" hidden="1" customHeight="1">
      <c r="A14848" s="179"/>
    </row>
    <row r="14849" spans="1:1" s="180" customFormat="1" ht="12" hidden="1" customHeight="1">
      <c r="A14849" s="179"/>
    </row>
    <row r="14850" spans="1:1" s="180" customFormat="1" ht="12" hidden="1" customHeight="1">
      <c r="A14850" s="179"/>
    </row>
    <row r="14851" spans="1:1" s="180" customFormat="1" ht="12" hidden="1" customHeight="1">
      <c r="A14851" s="179"/>
    </row>
    <row r="14852" spans="1:1" s="180" customFormat="1" ht="12" hidden="1" customHeight="1">
      <c r="A14852" s="179"/>
    </row>
    <row r="14853" spans="1:1" s="180" customFormat="1" ht="12" hidden="1" customHeight="1">
      <c r="A14853" s="179"/>
    </row>
    <row r="14854" spans="1:1" s="180" customFormat="1" ht="12" hidden="1" customHeight="1">
      <c r="A14854" s="179"/>
    </row>
    <row r="14855" spans="1:1" s="180" customFormat="1" ht="12" hidden="1" customHeight="1">
      <c r="A14855" s="179"/>
    </row>
    <row r="14856" spans="1:1" s="180" customFormat="1" ht="12" hidden="1" customHeight="1">
      <c r="A14856" s="179"/>
    </row>
    <row r="14857" spans="1:1" s="180" customFormat="1" ht="12" hidden="1" customHeight="1">
      <c r="A14857" s="179"/>
    </row>
    <row r="14858" spans="1:1" s="180" customFormat="1" ht="12" hidden="1" customHeight="1">
      <c r="A14858" s="179"/>
    </row>
    <row r="14859" spans="1:1" s="180" customFormat="1" ht="12" hidden="1" customHeight="1">
      <c r="A14859" s="179"/>
    </row>
    <row r="14860" spans="1:1" s="180" customFormat="1" ht="12" hidden="1" customHeight="1">
      <c r="A14860" s="179"/>
    </row>
    <row r="14861" spans="1:1" s="180" customFormat="1" ht="12" hidden="1" customHeight="1">
      <c r="A14861" s="179"/>
    </row>
    <row r="14862" spans="1:1" s="180" customFormat="1" ht="12" hidden="1" customHeight="1">
      <c r="A14862" s="179"/>
    </row>
    <row r="14863" spans="1:1" s="180" customFormat="1" ht="12" hidden="1" customHeight="1">
      <c r="A14863" s="179"/>
    </row>
    <row r="14864" spans="1:1" s="180" customFormat="1" ht="12" hidden="1" customHeight="1">
      <c r="A14864" s="179"/>
    </row>
    <row r="14865" spans="1:1" s="180" customFormat="1" ht="12" hidden="1" customHeight="1">
      <c r="A14865" s="179"/>
    </row>
    <row r="14866" spans="1:1" s="180" customFormat="1" ht="12" hidden="1" customHeight="1">
      <c r="A14866" s="179"/>
    </row>
    <row r="14867" spans="1:1" s="180" customFormat="1" ht="12" hidden="1" customHeight="1">
      <c r="A14867" s="179"/>
    </row>
    <row r="14868" spans="1:1" s="180" customFormat="1" ht="12" hidden="1" customHeight="1">
      <c r="A14868" s="179"/>
    </row>
    <row r="14869" spans="1:1" s="180" customFormat="1" ht="12" hidden="1" customHeight="1">
      <c r="A14869" s="179"/>
    </row>
    <row r="14870" spans="1:1" s="180" customFormat="1" ht="12" hidden="1" customHeight="1">
      <c r="A14870" s="179"/>
    </row>
    <row r="14871" spans="1:1" s="180" customFormat="1" ht="12" hidden="1" customHeight="1">
      <c r="A14871" s="179"/>
    </row>
    <row r="14872" spans="1:1" s="180" customFormat="1" ht="12" hidden="1" customHeight="1">
      <c r="A14872" s="179"/>
    </row>
    <row r="14873" spans="1:1" s="180" customFormat="1" ht="12" hidden="1" customHeight="1">
      <c r="A14873" s="179"/>
    </row>
    <row r="14874" spans="1:1" s="180" customFormat="1" ht="12" hidden="1" customHeight="1">
      <c r="A14874" s="179"/>
    </row>
    <row r="14875" spans="1:1" s="180" customFormat="1" ht="12" hidden="1" customHeight="1">
      <c r="A14875" s="179"/>
    </row>
    <row r="14876" spans="1:1" s="180" customFormat="1" ht="12" hidden="1" customHeight="1">
      <c r="A14876" s="179"/>
    </row>
    <row r="14877" spans="1:1" s="180" customFormat="1" ht="12" hidden="1" customHeight="1">
      <c r="A14877" s="179"/>
    </row>
    <row r="14878" spans="1:1" s="180" customFormat="1" ht="12" hidden="1" customHeight="1">
      <c r="A14878" s="179"/>
    </row>
    <row r="14879" spans="1:1" s="180" customFormat="1" ht="12" hidden="1" customHeight="1">
      <c r="A14879" s="179"/>
    </row>
    <row r="14880" spans="1:1" s="180" customFormat="1" ht="12" hidden="1" customHeight="1">
      <c r="A14880" s="179"/>
    </row>
    <row r="14881" spans="1:1" s="180" customFormat="1" ht="12" hidden="1" customHeight="1">
      <c r="A14881" s="179"/>
    </row>
    <row r="14882" spans="1:1" s="180" customFormat="1" ht="12" hidden="1" customHeight="1">
      <c r="A14882" s="179"/>
    </row>
    <row r="14883" spans="1:1" s="180" customFormat="1" ht="12" hidden="1" customHeight="1">
      <c r="A14883" s="179"/>
    </row>
    <row r="14884" spans="1:1" s="180" customFormat="1" ht="12" hidden="1" customHeight="1">
      <c r="A14884" s="179"/>
    </row>
    <row r="14885" spans="1:1" s="180" customFormat="1" ht="12" hidden="1" customHeight="1">
      <c r="A14885" s="179"/>
    </row>
    <row r="14886" spans="1:1" s="180" customFormat="1" ht="12" hidden="1" customHeight="1">
      <c r="A14886" s="179"/>
    </row>
    <row r="14887" spans="1:1" s="180" customFormat="1" ht="12" hidden="1" customHeight="1">
      <c r="A14887" s="179"/>
    </row>
    <row r="14888" spans="1:1" s="180" customFormat="1" ht="12" hidden="1" customHeight="1">
      <c r="A14888" s="179"/>
    </row>
    <row r="14889" spans="1:1" s="180" customFormat="1" ht="12" hidden="1" customHeight="1">
      <c r="A14889" s="179"/>
    </row>
    <row r="14890" spans="1:1" s="180" customFormat="1" ht="12" hidden="1" customHeight="1">
      <c r="A14890" s="179"/>
    </row>
    <row r="14891" spans="1:1" s="180" customFormat="1" ht="12" hidden="1" customHeight="1">
      <c r="A14891" s="179"/>
    </row>
    <row r="14892" spans="1:1" s="180" customFormat="1" ht="12" hidden="1" customHeight="1">
      <c r="A14892" s="179"/>
    </row>
    <row r="14893" spans="1:1" s="180" customFormat="1" ht="12" hidden="1" customHeight="1">
      <c r="A14893" s="179"/>
    </row>
    <row r="14894" spans="1:1" s="180" customFormat="1" ht="12" hidden="1" customHeight="1">
      <c r="A14894" s="179"/>
    </row>
    <row r="14895" spans="1:1" s="180" customFormat="1" ht="12" hidden="1" customHeight="1">
      <c r="A14895" s="179"/>
    </row>
    <row r="14896" spans="1:1" s="180" customFormat="1" ht="12" hidden="1" customHeight="1">
      <c r="A14896" s="179"/>
    </row>
    <row r="14897" spans="1:1" s="180" customFormat="1" ht="12" hidden="1" customHeight="1">
      <c r="A14897" s="179"/>
    </row>
    <row r="14898" spans="1:1" s="180" customFormat="1" ht="12" hidden="1" customHeight="1">
      <c r="A14898" s="179"/>
    </row>
    <row r="14899" spans="1:1" s="180" customFormat="1" ht="12" hidden="1" customHeight="1">
      <c r="A14899" s="179"/>
    </row>
    <row r="14900" spans="1:1" s="180" customFormat="1" ht="12" hidden="1" customHeight="1">
      <c r="A14900" s="179"/>
    </row>
    <row r="14901" spans="1:1" s="180" customFormat="1" ht="12" hidden="1" customHeight="1">
      <c r="A14901" s="179"/>
    </row>
    <row r="14902" spans="1:1" s="180" customFormat="1" ht="12" hidden="1" customHeight="1">
      <c r="A14902" s="179"/>
    </row>
    <row r="14903" spans="1:1" s="180" customFormat="1" ht="12" hidden="1" customHeight="1">
      <c r="A14903" s="179"/>
    </row>
    <row r="14904" spans="1:1" s="180" customFormat="1" ht="12" hidden="1" customHeight="1">
      <c r="A14904" s="179"/>
    </row>
    <row r="14905" spans="1:1" s="180" customFormat="1" ht="12" hidden="1" customHeight="1">
      <c r="A14905" s="179"/>
    </row>
    <row r="14906" spans="1:1" s="180" customFormat="1" ht="12" hidden="1" customHeight="1">
      <c r="A14906" s="179"/>
    </row>
    <row r="14907" spans="1:1" s="180" customFormat="1" ht="12" hidden="1" customHeight="1">
      <c r="A14907" s="179"/>
    </row>
    <row r="14908" spans="1:1" s="180" customFormat="1" ht="12" hidden="1" customHeight="1">
      <c r="A14908" s="179"/>
    </row>
    <row r="14909" spans="1:1" s="180" customFormat="1" ht="12" hidden="1" customHeight="1">
      <c r="A14909" s="179"/>
    </row>
    <row r="14910" spans="1:1" s="180" customFormat="1" ht="12" hidden="1" customHeight="1">
      <c r="A14910" s="179"/>
    </row>
    <row r="14911" spans="1:1" s="180" customFormat="1" ht="12" hidden="1" customHeight="1">
      <c r="A14911" s="179"/>
    </row>
    <row r="14912" spans="1:1" s="180" customFormat="1" ht="12" hidden="1" customHeight="1">
      <c r="A14912" s="179"/>
    </row>
    <row r="14913" spans="1:1" s="180" customFormat="1" ht="12" hidden="1" customHeight="1">
      <c r="A14913" s="179"/>
    </row>
    <row r="14914" spans="1:1" s="180" customFormat="1" ht="12" hidden="1" customHeight="1">
      <c r="A14914" s="179"/>
    </row>
    <row r="14915" spans="1:1" s="180" customFormat="1" ht="12" hidden="1" customHeight="1">
      <c r="A14915" s="179"/>
    </row>
    <row r="14916" spans="1:1" s="180" customFormat="1" ht="12" hidden="1" customHeight="1">
      <c r="A14916" s="179"/>
    </row>
    <row r="14917" spans="1:1" s="180" customFormat="1" ht="12" hidden="1" customHeight="1">
      <c r="A14917" s="179"/>
    </row>
    <row r="14918" spans="1:1" s="180" customFormat="1" ht="12" hidden="1" customHeight="1">
      <c r="A14918" s="179"/>
    </row>
    <row r="14919" spans="1:1" s="180" customFormat="1" ht="12" hidden="1" customHeight="1">
      <c r="A14919" s="179"/>
    </row>
    <row r="14920" spans="1:1" s="180" customFormat="1" ht="12" hidden="1" customHeight="1">
      <c r="A14920" s="179"/>
    </row>
    <row r="14921" spans="1:1" s="180" customFormat="1" ht="12" hidden="1" customHeight="1">
      <c r="A14921" s="179"/>
    </row>
    <row r="14922" spans="1:1" s="180" customFormat="1" ht="12" hidden="1" customHeight="1">
      <c r="A14922" s="179"/>
    </row>
    <row r="14923" spans="1:1" s="180" customFormat="1" ht="12" hidden="1" customHeight="1">
      <c r="A14923" s="179"/>
    </row>
    <row r="14924" spans="1:1" s="180" customFormat="1" ht="12" hidden="1" customHeight="1">
      <c r="A14924" s="179"/>
    </row>
    <row r="14925" spans="1:1" s="180" customFormat="1" ht="12" hidden="1" customHeight="1">
      <c r="A14925" s="179"/>
    </row>
    <row r="14926" spans="1:1" s="180" customFormat="1" ht="12" hidden="1" customHeight="1">
      <c r="A14926" s="179"/>
    </row>
    <row r="14927" spans="1:1" s="180" customFormat="1" ht="12" hidden="1" customHeight="1">
      <c r="A14927" s="179"/>
    </row>
    <row r="14928" spans="1:1" s="180" customFormat="1" ht="12" hidden="1" customHeight="1">
      <c r="A14928" s="179"/>
    </row>
    <row r="14929" spans="1:1" s="180" customFormat="1" ht="12" hidden="1" customHeight="1">
      <c r="A14929" s="179"/>
    </row>
    <row r="14930" spans="1:1" s="180" customFormat="1" ht="12" hidden="1" customHeight="1">
      <c r="A14930" s="179"/>
    </row>
    <row r="14931" spans="1:1" s="180" customFormat="1" ht="12" hidden="1" customHeight="1">
      <c r="A14931" s="179"/>
    </row>
    <row r="14932" spans="1:1" s="180" customFormat="1" ht="12" hidden="1" customHeight="1">
      <c r="A14932" s="179"/>
    </row>
    <row r="14933" spans="1:1" s="180" customFormat="1" ht="12" hidden="1" customHeight="1">
      <c r="A14933" s="179"/>
    </row>
    <row r="14934" spans="1:1" s="180" customFormat="1" ht="12" hidden="1" customHeight="1">
      <c r="A14934" s="179"/>
    </row>
    <row r="14935" spans="1:1" s="180" customFormat="1" ht="12" hidden="1" customHeight="1">
      <c r="A14935" s="179"/>
    </row>
    <row r="14936" spans="1:1" s="180" customFormat="1" ht="12" hidden="1" customHeight="1">
      <c r="A14936" s="179"/>
    </row>
    <row r="14937" spans="1:1" s="180" customFormat="1" ht="12" hidden="1" customHeight="1">
      <c r="A14937" s="179"/>
    </row>
    <row r="14938" spans="1:1" s="180" customFormat="1" ht="12" hidden="1" customHeight="1">
      <c r="A14938" s="179"/>
    </row>
    <row r="14939" spans="1:1" s="180" customFormat="1" ht="12" hidden="1" customHeight="1">
      <c r="A14939" s="179"/>
    </row>
    <row r="14940" spans="1:1" s="180" customFormat="1" ht="12" hidden="1" customHeight="1">
      <c r="A14940" s="179"/>
    </row>
    <row r="14941" spans="1:1" s="180" customFormat="1" ht="12" hidden="1" customHeight="1">
      <c r="A14941" s="179"/>
    </row>
    <row r="14942" spans="1:1" s="180" customFormat="1" ht="12" hidden="1" customHeight="1">
      <c r="A14942" s="179"/>
    </row>
    <row r="14943" spans="1:1" s="180" customFormat="1" ht="12" hidden="1" customHeight="1">
      <c r="A14943" s="179"/>
    </row>
    <row r="14944" spans="1:1" s="180" customFormat="1" ht="12" hidden="1" customHeight="1">
      <c r="A14944" s="179"/>
    </row>
    <row r="14945" spans="1:1" s="180" customFormat="1" ht="12" hidden="1" customHeight="1">
      <c r="A14945" s="179"/>
    </row>
    <row r="14946" spans="1:1" s="180" customFormat="1" ht="12" hidden="1" customHeight="1">
      <c r="A14946" s="179"/>
    </row>
    <row r="14947" spans="1:1" s="180" customFormat="1" ht="12" hidden="1" customHeight="1">
      <c r="A14947" s="179"/>
    </row>
    <row r="14948" spans="1:1" s="180" customFormat="1" ht="12" hidden="1" customHeight="1">
      <c r="A14948" s="179"/>
    </row>
    <row r="14949" spans="1:1" s="180" customFormat="1" ht="12" hidden="1" customHeight="1">
      <c r="A14949" s="179"/>
    </row>
    <row r="14950" spans="1:1" s="180" customFormat="1" ht="12" hidden="1" customHeight="1">
      <c r="A14950" s="179"/>
    </row>
    <row r="14951" spans="1:1" s="180" customFormat="1" ht="12" hidden="1" customHeight="1">
      <c r="A14951" s="179"/>
    </row>
    <row r="14952" spans="1:1" s="180" customFormat="1" ht="12" hidden="1" customHeight="1">
      <c r="A14952" s="179"/>
    </row>
    <row r="14953" spans="1:1" s="180" customFormat="1" ht="12" hidden="1" customHeight="1">
      <c r="A14953" s="179"/>
    </row>
    <row r="14954" spans="1:1" s="180" customFormat="1" ht="12" hidden="1" customHeight="1">
      <c r="A14954" s="179"/>
    </row>
    <row r="14955" spans="1:1" s="180" customFormat="1" ht="12" hidden="1" customHeight="1">
      <c r="A14955" s="179"/>
    </row>
    <row r="14956" spans="1:1" s="180" customFormat="1" ht="12" hidden="1" customHeight="1">
      <c r="A14956" s="179"/>
    </row>
    <row r="14957" spans="1:1" s="180" customFormat="1" ht="12" hidden="1" customHeight="1">
      <c r="A14957" s="179"/>
    </row>
    <row r="14958" spans="1:1" s="180" customFormat="1" ht="12" hidden="1" customHeight="1">
      <c r="A14958" s="179"/>
    </row>
    <row r="14959" spans="1:1" s="180" customFormat="1" ht="12" hidden="1" customHeight="1">
      <c r="A14959" s="179"/>
    </row>
    <row r="14960" spans="1:1" s="180" customFormat="1" ht="12" hidden="1" customHeight="1">
      <c r="A14960" s="179"/>
    </row>
    <row r="14961" spans="1:1" s="180" customFormat="1" ht="12" hidden="1" customHeight="1">
      <c r="A14961" s="179"/>
    </row>
    <row r="14962" spans="1:1" s="180" customFormat="1" ht="12" hidden="1" customHeight="1">
      <c r="A14962" s="179"/>
    </row>
    <row r="14963" spans="1:1" s="180" customFormat="1" ht="12" hidden="1" customHeight="1">
      <c r="A14963" s="179"/>
    </row>
    <row r="14964" spans="1:1" s="180" customFormat="1" ht="12" hidden="1" customHeight="1">
      <c r="A14964" s="179"/>
    </row>
    <row r="14965" spans="1:1" s="180" customFormat="1" ht="12" hidden="1" customHeight="1">
      <c r="A14965" s="179"/>
    </row>
    <row r="14966" spans="1:1" s="180" customFormat="1" ht="12" hidden="1" customHeight="1">
      <c r="A14966" s="179"/>
    </row>
    <row r="14967" spans="1:1" s="180" customFormat="1" ht="12" hidden="1" customHeight="1">
      <c r="A14967" s="179"/>
    </row>
    <row r="14968" spans="1:1" s="180" customFormat="1" ht="12" hidden="1" customHeight="1">
      <c r="A14968" s="179"/>
    </row>
    <row r="14969" spans="1:1" s="180" customFormat="1" ht="12" hidden="1" customHeight="1">
      <c r="A14969" s="179"/>
    </row>
    <row r="14970" spans="1:1" s="180" customFormat="1" ht="12" hidden="1" customHeight="1">
      <c r="A14970" s="179"/>
    </row>
    <row r="14971" spans="1:1" s="180" customFormat="1" ht="12" hidden="1" customHeight="1">
      <c r="A14971" s="179"/>
    </row>
    <row r="14972" spans="1:1" s="180" customFormat="1" ht="12" hidden="1" customHeight="1">
      <c r="A14972" s="179"/>
    </row>
    <row r="14973" spans="1:1" s="180" customFormat="1" ht="12" hidden="1" customHeight="1">
      <c r="A14973" s="179"/>
    </row>
    <row r="14974" spans="1:1" s="180" customFormat="1" ht="12" hidden="1" customHeight="1">
      <c r="A14974" s="179"/>
    </row>
    <row r="14975" spans="1:1" s="180" customFormat="1" ht="12" hidden="1" customHeight="1">
      <c r="A14975" s="179"/>
    </row>
    <row r="14976" spans="1:1" s="180" customFormat="1" ht="12" hidden="1" customHeight="1">
      <c r="A14976" s="179"/>
    </row>
    <row r="14977" spans="1:1" s="180" customFormat="1" ht="12" hidden="1" customHeight="1">
      <c r="A14977" s="179"/>
    </row>
    <row r="14978" spans="1:1" s="180" customFormat="1" ht="12" hidden="1" customHeight="1">
      <c r="A14978" s="179"/>
    </row>
    <row r="14979" spans="1:1" s="180" customFormat="1" ht="12" hidden="1" customHeight="1">
      <c r="A14979" s="179"/>
    </row>
    <row r="14980" spans="1:1" s="180" customFormat="1" ht="12" hidden="1" customHeight="1">
      <c r="A14980" s="179"/>
    </row>
    <row r="14981" spans="1:1" s="180" customFormat="1" ht="12" hidden="1" customHeight="1">
      <c r="A14981" s="179"/>
    </row>
    <row r="14982" spans="1:1" s="180" customFormat="1" ht="12" hidden="1" customHeight="1">
      <c r="A14982" s="179"/>
    </row>
    <row r="14983" spans="1:1" s="180" customFormat="1" ht="12" hidden="1" customHeight="1">
      <c r="A14983" s="179"/>
    </row>
    <row r="14984" spans="1:1" s="180" customFormat="1" ht="12" hidden="1" customHeight="1">
      <c r="A14984" s="179"/>
    </row>
    <row r="14985" spans="1:1" s="180" customFormat="1" ht="12" hidden="1" customHeight="1">
      <c r="A14985" s="179"/>
    </row>
    <row r="14986" spans="1:1" s="180" customFormat="1" ht="12" hidden="1" customHeight="1">
      <c r="A14986" s="179"/>
    </row>
    <row r="14987" spans="1:1" s="180" customFormat="1" ht="12" hidden="1" customHeight="1">
      <c r="A14987" s="179"/>
    </row>
    <row r="14988" spans="1:1" s="180" customFormat="1" ht="12" hidden="1" customHeight="1">
      <c r="A14988" s="179"/>
    </row>
    <row r="14989" spans="1:1" s="180" customFormat="1" ht="12" hidden="1" customHeight="1">
      <c r="A14989" s="179"/>
    </row>
    <row r="14990" spans="1:1" s="180" customFormat="1" ht="12" hidden="1" customHeight="1">
      <c r="A14990" s="179"/>
    </row>
    <row r="14991" spans="1:1" s="180" customFormat="1" ht="12" hidden="1" customHeight="1">
      <c r="A14991" s="179"/>
    </row>
    <row r="14992" spans="1:1" s="180" customFormat="1" ht="12" hidden="1" customHeight="1">
      <c r="A14992" s="179"/>
    </row>
    <row r="14993" spans="1:1" s="180" customFormat="1" ht="12" hidden="1" customHeight="1">
      <c r="A14993" s="179"/>
    </row>
    <row r="14994" spans="1:1" s="180" customFormat="1" ht="12" hidden="1" customHeight="1">
      <c r="A14994" s="179"/>
    </row>
    <row r="14995" spans="1:1" s="180" customFormat="1" ht="12" hidden="1" customHeight="1">
      <c r="A14995" s="179"/>
    </row>
    <row r="14996" spans="1:1" s="180" customFormat="1" ht="12" hidden="1" customHeight="1">
      <c r="A14996" s="179"/>
    </row>
    <row r="14997" spans="1:1" s="180" customFormat="1" ht="12" hidden="1" customHeight="1">
      <c r="A14997" s="179"/>
    </row>
    <row r="14998" spans="1:1" s="180" customFormat="1" ht="12" hidden="1" customHeight="1">
      <c r="A14998" s="179"/>
    </row>
    <row r="14999" spans="1:1" s="180" customFormat="1" ht="12" hidden="1" customHeight="1">
      <c r="A14999" s="179"/>
    </row>
    <row r="15000" spans="1:1" s="180" customFormat="1" ht="12" hidden="1" customHeight="1">
      <c r="A15000" s="179"/>
    </row>
    <row r="15001" spans="1:1" s="180" customFormat="1" ht="12" hidden="1" customHeight="1">
      <c r="A15001" s="179"/>
    </row>
    <row r="15002" spans="1:1" s="180" customFormat="1" ht="12" hidden="1" customHeight="1">
      <c r="A15002" s="179"/>
    </row>
    <row r="15003" spans="1:1" s="180" customFormat="1" ht="12" hidden="1" customHeight="1">
      <c r="A15003" s="179"/>
    </row>
    <row r="15004" spans="1:1" s="180" customFormat="1" ht="12" hidden="1" customHeight="1">
      <c r="A15004" s="179"/>
    </row>
    <row r="15005" spans="1:1" s="180" customFormat="1" ht="12" hidden="1" customHeight="1">
      <c r="A15005" s="179"/>
    </row>
    <row r="15006" spans="1:1" s="180" customFormat="1" ht="12" hidden="1" customHeight="1">
      <c r="A15006" s="179"/>
    </row>
    <row r="15007" spans="1:1" s="180" customFormat="1" ht="12" hidden="1" customHeight="1">
      <c r="A15007" s="179"/>
    </row>
    <row r="15008" spans="1:1" s="180" customFormat="1" ht="12" hidden="1" customHeight="1">
      <c r="A15008" s="179"/>
    </row>
    <row r="15009" spans="1:1" s="180" customFormat="1" ht="12" hidden="1" customHeight="1">
      <c r="A15009" s="179"/>
    </row>
    <row r="15010" spans="1:1" s="180" customFormat="1" ht="12" hidden="1" customHeight="1">
      <c r="A15010" s="179"/>
    </row>
    <row r="15011" spans="1:1" s="180" customFormat="1" ht="12" hidden="1" customHeight="1">
      <c r="A15011" s="179"/>
    </row>
    <row r="15012" spans="1:1" s="180" customFormat="1" ht="12" hidden="1" customHeight="1">
      <c r="A15012" s="179"/>
    </row>
    <row r="15013" spans="1:1" s="180" customFormat="1" ht="12" hidden="1" customHeight="1">
      <c r="A15013" s="179"/>
    </row>
    <row r="15014" spans="1:1" s="180" customFormat="1" ht="12" hidden="1" customHeight="1">
      <c r="A15014" s="179"/>
    </row>
    <row r="15015" spans="1:1" s="180" customFormat="1" ht="12" hidden="1" customHeight="1">
      <c r="A15015" s="179"/>
    </row>
    <row r="15016" spans="1:1" s="180" customFormat="1" ht="12" hidden="1" customHeight="1">
      <c r="A15016" s="179"/>
    </row>
    <row r="15017" spans="1:1" s="180" customFormat="1" ht="12" hidden="1" customHeight="1">
      <c r="A15017" s="179"/>
    </row>
    <row r="15018" spans="1:1" s="180" customFormat="1" ht="12" hidden="1" customHeight="1">
      <c r="A15018" s="179"/>
    </row>
    <row r="15019" spans="1:1" s="180" customFormat="1" ht="12" hidden="1" customHeight="1">
      <c r="A15019" s="179"/>
    </row>
    <row r="15020" spans="1:1" s="180" customFormat="1" ht="12" hidden="1" customHeight="1">
      <c r="A15020" s="179"/>
    </row>
    <row r="15021" spans="1:1" s="180" customFormat="1" ht="12" hidden="1" customHeight="1">
      <c r="A15021" s="179"/>
    </row>
    <row r="15022" spans="1:1" s="180" customFormat="1" ht="12" hidden="1" customHeight="1">
      <c r="A15022" s="179"/>
    </row>
    <row r="15023" spans="1:1" s="180" customFormat="1" ht="12" hidden="1" customHeight="1">
      <c r="A15023" s="179"/>
    </row>
    <row r="15024" spans="1:1" s="180" customFormat="1" ht="12" hidden="1" customHeight="1">
      <c r="A15024" s="179"/>
    </row>
    <row r="15025" spans="1:1" s="180" customFormat="1" ht="12" hidden="1" customHeight="1">
      <c r="A15025" s="179"/>
    </row>
    <row r="15026" spans="1:1" s="180" customFormat="1" ht="12" hidden="1" customHeight="1">
      <c r="A15026" s="179"/>
    </row>
    <row r="15027" spans="1:1" s="180" customFormat="1" ht="12" hidden="1" customHeight="1">
      <c r="A15027" s="179"/>
    </row>
    <row r="15028" spans="1:1" s="180" customFormat="1" ht="12" hidden="1" customHeight="1">
      <c r="A15028" s="179"/>
    </row>
    <row r="15029" spans="1:1" s="180" customFormat="1" ht="12" hidden="1" customHeight="1">
      <c r="A15029" s="179"/>
    </row>
    <row r="15030" spans="1:1" s="180" customFormat="1" ht="12" hidden="1" customHeight="1">
      <c r="A15030" s="179"/>
    </row>
    <row r="15031" spans="1:1" s="180" customFormat="1" ht="12" hidden="1" customHeight="1">
      <c r="A15031" s="179"/>
    </row>
    <row r="15032" spans="1:1" s="180" customFormat="1" ht="12" hidden="1" customHeight="1">
      <c r="A15032" s="179"/>
    </row>
    <row r="15033" spans="1:1" s="180" customFormat="1" ht="12" hidden="1" customHeight="1">
      <c r="A15033" s="179"/>
    </row>
    <row r="15034" spans="1:1" s="180" customFormat="1" ht="12" hidden="1" customHeight="1">
      <c r="A15034" s="179"/>
    </row>
    <row r="15035" spans="1:1" s="180" customFormat="1" ht="12" hidden="1" customHeight="1">
      <c r="A15035" s="179"/>
    </row>
    <row r="15036" spans="1:1" s="180" customFormat="1" ht="12" hidden="1" customHeight="1">
      <c r="A15036" s="179"/>
    </row>
    <row r="15037" spans="1:1" s="180" customFormat="1" ht="12" hidden="1" customHeight="1">
      <c r="A15037" s="179"/>
    </row>
    <row r="15038" spans="1:1" s="180" customFormat="1" ht="12" hidden="1" customHeight="1">
      <c r="A15038" s="179"/>
    </row>
    <row r="15039" spans="1:1" s="180" customFormat="1" ht="12" hidden="1" customHeight="1">
      <c r="A15039" s="179"/>
    </row>
    <row r="15040" spans="1:1" s="180" customFormat="1" ht="12" hidden="1" customHeight="1">
      <c r="A15040" s="179"/>
    </row>
    <row r="15041" spans="1:1" s="180" customFormat="1" ht="12" hidden="1" customHeight="1">
      <c r="A15041" s="179"/>
    </row>
    <row r="15042" spans="1:1" s="180" customFormat="1" ht="12" hidden="1" customHeight="1">
      <c r="A15042" s="179"/>
    </row>
    <row r="15043" spans="1:1" s="180" customFormat="1" ht="12" hidden="1" customHeight="1">
      <c r="A15043" s="179"/>
    </row>
    <row r="15044" spans="1:1" s="180" customFormat="1" ht="12" hidden="1" customHeight="1">
      <c r="A15044" s="179"/>
    </row>
    <row r="15045" spans="1:1" s="180" customFormat="1" ht="12" hidden="1" customHeight="1">
      <c r="A15045" s="179"/>
    </row>
    <row r="15046" spans="1:1" s="180" customFormat="1" ht="12" hidden="1" customHeight="1">
      <c r="A15046" s="179"/>
    </row>
    <row r="15047" spans="1:1" s="180" customFormat="1" ht="12" hidden="1" customHeight="1">
      <c r="A15047" s="179"/>
    </row>
    <row r="15048" spans="1:1" s="180" customFormat="1" ht="12" hidden="1" customHeight="1">
      <c r="A15048" s="179"/>
    </row>
    <row r="15049" spans="1:1" s="180" customFormat="1" ht="12" hidden="1" customHeight="1">
      <c r="A15049" s="179"/>
    </row>
    <row r="15050" spans="1:1" s="180" customFormat="1" ht="12" hidden="1" customHeight="1">
      <c r="A15050" s="179"/>
    </row>
    <row r="15051" spans="1:1" s="180" customFormat="1" ht="12" hidden="1" customHeight="1">
      <c r="A15051" s="179"/>
    </row>
    <row r="15052" spans="1:1" s="180" customFormat="1" ht="12" hidden="1" customHeight="1">
      <c r="A15052" s="179"/>
    </row>
    <row r="15053" spans="1:1" s="180" customFormat="1" ht="12" hidden="1" customHeight="1">
      <c r="A15053" s="179"/>
    </row>
    <row r="15054" spans="1:1" s="180" customFormat="1" ht="12" hidden="1" customHeight="1">
      <c r="A15054" s="179"/>
    </row>
    <row r="15055" spans="1:1" s="180" customFormat="1" ht="12" hidden="1" customHeight="1">
      <c r="A15055" s="179"/>
    </row>
    <row r="15056" spans="1:1" s="180" customFormat="1" ht="12" hidden="1" customHeight="1">
      <c r="A15056" s="179"/>
    </row>
    <row r="15057" spans="1:1" s="180" customFormat="1" ht="12" hidden="1" customHeight="1">
      <c r="A15057" s="179"/>
    </row>
    <row r="15058" spans="1:1" s="180" customFormat="1" ht="12" hidden="1" customHeight="1">
      <c r="A15058" s="179"/>
    </row>
    <row r="15059" spans="1:1" s="180" customFormat="1" ht="12" hidden="1" customHeight="1">
      <c r="A15059" s="179"/>
    </row>
    <row r="15060" spans="1:1" s="180" customFormat="1" ht="12" hidden="1" customHeight="1">
      <c r="A15060" s="179"/>
    </row>
    <row r="15061" spans="1:1" s="180" customFormat="1" ht="12" hidden="1" customHeight="1">
      <c r="A15061" s="179"/>
    </row>
    <row r="15062" spans="1:1" s="180" customFormat="1" ht="12" hidden="1" customHeight="1">
      <c r="A15062" s="179"/>
    </row>
    <row r="15063" spans="1:1" s="180" customFormat="1" ht="12" hidden="1" customHeight="1">
      <c r="A15063" s="179"/>
    </row>
    <row r="15064" spans="1:1" s="180" customFormat="1" ht="12" hidden="1" customHeight="1">
      <c r="A15064" s="179"/>
    </row>
    <row r="15065" spans="1:1" s="180" customFormat="1" ht="12" hidden="1" customHeight="1">
      <c r="A15065" s="179"/>
    </row>
    <row r="15066" spans="1:1" s="180" customFormat="1" ht="12" hidden="1" customHeight="1">
      <c r="A15066" s="179"/>
    </row>
    <row r="15067" spans="1:1" s="180" customFormat="1" ht="12" hidden="1" customHeight="1">
      <c r="A15067" s="179"/>
    </row>
    <row r="15068" spans="1:1" s="180" customFormat="1" ht="12" hidden="1" customHeight="1">
      <c r="A15068" s="179"/>
    </row>
    <row r="15069" spans="1:1" s="180" customFormat="1" ht="12" hidden="1" customHeight="1">
      <c r="A15069" s="179"/>
    </row>
    <row r="15070" spans="1:1" s="180" customFormat="1" ht="12" hidden="1" customHeight="1">
      <c r="A15070" s="179"/>
    </row>
    <row r="15071" spans="1:1" s="180" customFormat="1" ht="12" hidden="1" customHeight="1">
      <c r="A15071" s="179"/>
    </row>
    <row r="15072" spans="1:1" s="180" customFormat="1" ht="12" hidden="1" customHeight="1">
      <c r="A15072" s="179"/>
    </row>
    <row r="15073" spans="1:1" s="180" customFormat="1" ht="12" hidden="1" customHeight="1">
      <c r="A15073" s="179"/>
    </row>
    <row r="15074" spans="1:1" s="180" customFormat="1" ht="12" hidden="1" customHeight="1">
      <c r="A15074" s="179"/>
    </row>
    <row r="15075" spans="1:1" s="180" customFormat="1" ht="12" hidden="1" customHeight="1">
      <c r="A15075" s="179"/>
    </row>
    <row r="15076" spans="1:1" s="180" customFormat="1" ht="12" hidden="1" customHeight="1">
      <c r="A15076" s="179"/>
    </row>
    <row r="15077" spans="1:1" s="180" customFormat="1" ht="12" hidden="1" customHeight="1">
      <c r="A15077" s="179"/>
    </row>
    <row r="15078" spans="1:1" s="180" customFormat="1" ht="12" hidden="1" customHeight="1">
      <c r="A15078" s="179"/>
    </row>
    <row r="15079" spans="1:1" s="180" customFormat="1" ht="12" hidden="1" customHeight="1">
      <c r="A15079" s="179"/>
    </row>
    <row r="15080" spans="1:1" s="180" customFormat="1" ht="12" hidden="1" customHeight="1">
      <c r="A15080" s="179"/>
    </row>
    <row r="15081" spans="1:1" s="180" customFormat="1" ht="12" hidden="1" customHeight="1">
      <c r="A15081" s="179"/>
    </row>
    <row r="15082" spans="1:1" s="180" customFormat="1" ht="12" hidden="1" customHeight="1">
      <c r="A15082" s="179"/>
    </row>
    <row r="15083" spans="1:1" s="180" customFormat="1" ht="12" hidden="1" customHeight="1">
      <c r="A15083" s="179"/>
    </row>
    <row r="15084" spans="1:1" s="180" customFormat="1" ht="12" hidden="1" customHeight="1">
      <c r="A15084" s="179"/>
    </row>
    <row r="15085" spans="1:1" s="180" customFormat="1" ht="12" hidden="1" customHeight="1">
      <c r="A15085" s="179"/>
    </row>
    <row r="15086" spans="1:1" s="180" customFormat="1" ht="12" hidden="1" customHeight="1">
      <c r="A15086" s="179"/>
    </row>
    <row r="15087" spans="1:1" s="180" customFormat="1" ht="12" hidden="1" customHeight="1">
      <c r="A15087" s="179"/>
    </row>
    <row r="15088" spans="1:1" s="180" customFormat="1" ht="12" hidden="1" customHeight="1">
      <c r="A15088" s="179"/>
    </row>
    <row r="15089" spans="1:1" s="180" customFormat="1" ht="12" hidden="1" customHeight="1">
      <c r="A15089" s="179"/>
    </row>
    <row r="15090" spans="1:1" s="180" customFormat="1" ht="12" hidden="1" customHeight="1">
      <c r="A15090" s="179"/>
    </row>
    <row r="15091" spans="1:1" s="180" customFormat="1" ht="12" hidden="1" customHeight="1">
      <c r="A15091" s="179"/>
    </row>
    <row r="15092" spans="1:1" s="180" customFormat="1" ht="12" hidden="1" customHeight="1">
      <c r="A15092" s="179"/>
    </row>
    <row r="15093" spans="1:1" s="180" customFormat="1" ht="12" hidden="1" customHeight="1">
      <c r="A15093" s="179"/>
    </row>
    <row r="15094" spans="1:1" s="180" customFormat="1" ht="12" hidden="1" customHeight="1">
      <c r="A15094" s="179"/>
    </row>
    <row r="15095" spans="1:1" s="180" customFormat="1" ht="12" hidden="1" customHeight="1">
      <c r="A15095" s="179"/>
    </row>
    <row r="15096" spans="1:1" s="180" customFormat="1" ht="12" hidden="1" customHeight="1">
      <c r="A15096" s="179"/>
    </row>
    <row r="15097" spans="1:1" s="180" customFormat="1" ht="12" hidden="1" customHeight="1">
      <c r="A15097" s="179"/>
    </row>
    <row r="15098" spans="1:1" s="180" customFormat="1" ht="12" hidden="1" customHeight="1">
      <c r="A15098" s="179"/>
    </row>
    <row r="15099" spans="1:1" s="180" customFormat="1" ht="12" hidden="1" customHeight="1">
      <c r="A15099" s="179"/>
    </row>
    <row r="15100" spans="1:1" s="180" customFormat="1" ht="12" hidden="1" customHeight="1">
      <c r="A15100" s="179"/>
    </row>
    <row r="15101" spans="1:1" s="180" customFormat="1" ht="12" hidden="1" customHeight="1">
      <c r="A15101" s="179"/>
    </row>
    <row r="15102" spans="1:1" s="180" customFormat="1" ht="12" hidden="1" customHeight="1">
      <c r="A15102" s="179"/>
    </row>
    <row r="15103" spans="1:1" s="180" customFormat="1" ht="12" hidden="1" customHeight="1">
      <c r="A15103" s="179"/>
    </row>
    <row r="15104" spans="1:1" s="180" customFormat="1" ht="12" hidden="1" customHeight="1">
      <c r="A15104" s="179"/>
    </row>
    <row r="15105" spans="1:1" s="180" customFormat="1" ht="12" hidden="1" customHeight="1">
      <c r="A15105" s="179"/>
    </row>
    <row r="15106" spans="1:1" s="180" customFormat="1" ht="12" hidden="1" customHeight="1">
      <c r="A15106" s="179"/>
    </row>
    <row r="15107" spans="1:1" s="180" customFormat="1" ht="12" hidden="1" customHeight="1">
      <c r="A15107" s="179"/>
    </row>
    <row r="15108" spans="1:1" s="180" customFormat="1" ht="12" hidden="1" customHeight="1">
      <c r="A15108" s="179"/>
    </row>
    <row r="15109" spans="1:1" s="180" customFormat="1" ht="12" hidden="1" customHeight="1">
      <c r="A15109" s="179"/>
    </row>
    <row r="15110" spans="1:1" s="180" customFormat="1" ht="12" hidden="1" customHeight="1">
      <c r="A15110" s="179"/>
    </row>
    <row r="15111" spans="1:1" s="180" customFormat="1" ht="12" hidden="1" customHeight="1">
      <c r="A15111" s="179"/>
    </row>
    <row r="15112" spans="1:1" s="180" customFormat="1" ht="12" hidden="1" customHeight="1">
      <c r="A15112" s="179"/>
    </row>
    <row r="15113" spans="1:1" s="180" customFormat="1" ht="12" hidden="1" customHeight="1">
      <c r="A15113" s="179"/>
    </row>
    <row r="15114" spans="1:1" s="180" customFormat="1" ht="12" hidden="1" customHeight="1">
      <c r="A15114" s="179"/>
    </row>
    <row r="15115" spans="1:1" s="180" customFormat="1" ht="12" hidden="1" customHeight="1">
      <c r="A15115" s="179"/>
    </row>
    <row r="15116" spans="1:1" s="180" customFormat="1" ht="12" hidden="1" customHeight="1">
      <c r="A15116" s="179"/>
    </row>
    <row r="15117" spans="1:1" s="180" customFormat="1" ht="12" hidden="1" customHeight="1">
      <c r="A15117" s="179"/>
    </row>
    <row r="15118" spans="1:1" s="180" customFormat="1" ht="12" hidden="1" customHeight="1">
      <c r="A15118" s="179"/>
    </row>
    <row r="15119" spans="1:1" s="180" customFormat="1" ht="12" hidden="1" customHeight="1">
      <c r="A15119" s="179"/>
    </row>
    <row r="15120" spans="1:1" s="180" customFormat="1" ht="12" hidden="1" customHeight="1">
      <c r="A15120" s="179"/>
    </row>
    <row r="15121" spans="1:1" s="180" customFormat="1" ht="12" hidden="1" customHeight="1">
      <c r="A15121" s="179"/>
    </row>
    <row r="15122" spans="1:1" s="180" customFormat="1" ht="12" hidden="1" customHeight="1">
      <c r="A15122" s="179"/>
    </row>
    <row r="15123" spans="1:1" s="180" customFormat="1" ht="12" hidden="1" customHeight="1">
      <c r="A15123" s="179"/>
    </row>
    <row r="15124" spans="1:1" s="180" customFormat="1" ht="12" hidden="1" customHeight="1">
      <c r="A15124" s="179"/>
    </row>
    <row r="15125" spans="1:1" s="180" customFormat="1" ht="12" hidden="1" customHeight="1">
      <c r="A15125" s="179"/>
    </row>
    <row r="15126" spans="1:1" s="180" customFormat="1" ht="12" hidden="1" customHeight="1">
      <c r="A15126" s="179"/>
    </row>
    <row r="15127" spans="1:1" s="180" customFormat="1" ht="12" hidden="1" customHeight="1">
      <c r="A15127" s="179"/>
    </row>
    <row r="15128" spans="1:1" s="180" customFormat="1" ht="12" hidden="1" customHeight="1">
      <c r="A15128" s="179"/>
    </row>
    <row r="15129" spans="1:1" s="180" customFormat="1" ht="12" hidden="1" customHeight="1">
      <c r="A15129" s="179"/>
    </row>
    <row r="15130" spans="1:1" s="180" customFormat="1" ht="12" hidden="1" customHeight="1">
      <c r="A15130" s="179"/>
    </row>
    <row r="15131" spans="1:1" s="180" customFormat="1" ht="12" hidden="1" customHeight="1">
      <c r="A15131" s="179"/>
    </row>
    <row r="15132" spans="1:1" s="180" customFormat="1" ht="12" hidden="1" customHeight="1">
      <c r="A15132" s="179"/>
    </row>
    <row r="15133" spans="1:1" s="180" customFormat="1" ht="12" hidden="1" customHeight="1">
      <c r="A15133" s="179"/>
    </row>
    <row r="15134" spans="1:1" s="180" customFormat="1" ht="12" hidden="1" customHeight="1">
      <c r="A15134" s="179"/>
    </row>
    <row r="15135" spans="1:1" s="180" customFormat="1" ht="12" hidden="1" customHeight="1">
      <c r="A15135" s="179"/>
    </row>
    <row r="15136" spans="1:1" s="180" customFormat="1" ht="12" hidden="1" customHeight="1">
      <c r="A15136" s="179"/>
    </row>
    <row r="15137" spans="1:1" s="180" customFormat="1" ht="12" hidden="1" customHeight="1">
      <c r="A15137" s="179"/>
    </row>
    <row r="15138" spans="1:1" s="180" customFormat="1" ht="12" hidden="1" customHeight="1">
      <c r="A15138" s="179"/>
    </row>
    <row r="15139" spans="1:1" s="180" customFormat="1" ht="12" hidden="1" customHeight="1">
      <c r="A15139" s="179"/>
    </row>
    <row r="15140" spans="1:1" s="180" customFormat="1" ht="12" hidden="1" customHeight="1">
      <c r="A15140" s="179"/>
    </row>
    <row r="15141" spans="1:1" s="180" customFormat="1" ht="12" hidden="1" customHeight="1">
      <c r="A15141" s="179"/>
    </row>
    <row r="15142" spans="1:1" s="180" customFormat="1" ht="12" hidden="1" customHeight="1">
      <c r="A15142" s="179"/>
    </row>
    <row r="15143" spans="1:1" s="180" customFormat="1" ht="12" hidden="1" customHeight="1">
      <c r="A15143" s="179"/>
    </row>
    <row r="15144" spans="1:1" s="180" customFormat="1" ht="12" hidden="1" customHeight="1">
      <c r="A15144" s="179"/>
    </row>
    <row r="15145" spans="1:1" s="180" customFormat="1" ht="12" hidden="1" customHeight="1">
      <c r="A15145" s="179"/>
    </row>
    <row r="15146" spans="1:1" s="180" customFormat="1" ht="12" hidden="1" customHeight="1">
      <c r="A15146" s="179"/>
    </row>
    <row r="15147" spans="1:1" s="180" customFormat="1" ht="12" hidden="1" customHeight="1">
      <c r="A15147" s="179"/>
    </row>
    <row r="15148" spans="1:1" s="180" customFormat="1" ht="12" hidden="1" customHeight="1">
      <c r="A15148" s="179"/>
    </row>
    <row r="15149" spans="1:1" s="180" customFormat="1" ht="12" hidden="1" customHeight="1">
      <c r="A15149" s="179"/>
    </row>
    <row r="15150" spans="1:1" s="180" customFormat="1" ht="12" hidden="1" customHeight="1">
      <c r="A15150" s="179"/>
    </row>
    <row r="15151" spans="1:1" s="180" customFormat="1" ht="12" hidden="1" customHeight="1">
      <c r="A15151" s="179"/>
    </row>
    <row r="15152" spans="1:1" s="180" customFormat="1" ht="12" hidden="1" customHeight="1">
      <c r="A15152" s="179"/>
    </row>
    <row r="15153" spans="1:1" s="180" customFormat="1" ht="12" hidden="1" customHeight="1">
      <c r="A15153" s="179"/>
    </row>
    <row r="15154" spans="1:1" s="180" customFormat="1" ht="12" hidden="1" customHeight="1">
      <c r="A15154" s="179"/>
    </row>
    <row r="15155" spans="1:1" s="180" customFormat="1" ht="12" hidden="1" customHeight="1">
      <c r="A15155" s="179"/>
    </row>
    <row r="15156" spans="1:1" s="180" customFormat="1" ht="12" hidden="1" customHeight="1">
      <c r="A15156" s="179"/>
    </row>
    <row r="15157" spans="1:1" s="180" customFormat="1" ht="12" hidden="1" customHeight="1">
      <c r="A15157" s="179"/>
    </row>
    <row r="15158" spans="1:1" s="180" customFormat="1" ht="12" hidden="1" customHeight="1">
      <c r="A15158" s="179"/>
    </row>
    <row r="15159" spans="1:1" s="180" customFormat="1" ht="12" hidden="1" customHeight="1">
      <c r="A15159" s="179"/>
    </row>
    <row r="15160" spans="1:1" s="180" customFormat="1" ht="12" hidden="1" customHeight="1">
      <c r="A15160" s="179"/>
    </row>
    <row r="15161" spans="1:1" s="180" customFormat="1" ht="12" hidden="1" customHeight="1">
      <c r="A15161" s="179"/>
    </row>
    <row r="15162" spans="1:1" s="180" customFormat="1" ht="12" hidden="1" customHeight="1">
      <c r="A15162" s="179"/>
    </row>
    <row r="15163" spans="1:1" s="180" customFormat="1" ht="12" hidden="1" customHeight="1">
      <c r="A15163" s="179"/>
    </row>
    <row r="15164" spans="1:1" s="180" customFormat="1" ht="12" hidden="1" customHeight="1">
      <c r="A15164" s="179"/>
    </row>
    <row r="15165" spans="1:1" s="180" customFormat="1" ht="12" hidden="1" customHeight="1">
      <c r="A15165" s="179"/>
    </row>
    <row r="15166" spans="1:1" s="180" customFormat="1" ht="12" hidden="1" customHeight="1">
      <c r="A15166" s="179"/>
    </row>
    <row r="15167" spans="1:1" s="180" customFormat="1" ht="12" hidden="1" customHeight="1">
      <c r="A15167" s="179"/>
    </row>
    <row r="15168" spans="1:1" s="180" customFormat="1" ht="12" hidden="1" customHeight="1">
      <c r="A15168" s="179"/>
    </row>
    <row r="15169" spans="1:1" s="180" customFormat="1" ht="12" hidden="1" customHeight="1">
      <c r="A15169" s="179"/>
    </row>
    <row r="15170" spans="1:1" s="180" customFormat="1" ht="12" hidden="1" customHeight="1">
      <c r="A15170" s="179"/>
    </row>
    <row r="15171" spans="1:1" s="180" customFormat="1" ht="12" hidden="1" customHeight="1">
      <c r="A15171" s="179"/>
    </row>
    <row r="15172" spans="1:1" s="180" customFormat="1" ht="12" hidden="1" customHeight="1">
      <c r="A15172" s="179"/>
    </row>
    <row r="15173" spans="1:1" s="180" customFormat="1" ht="12" hidden="1" customHeight="1">
      <c r="A15173" s="179"/>
    </row>
    <row r="15174" spans="1:1" s="180" customFormat="1" ht="12" hidden="1" customHeight="1">
      <c r="A15174" s="179"/>
    </row>
    <row r="15175" spans="1:1" s="180" customFormat="1" ht="12" hidden="1" customHeight="1">
      <c r="A15175" s="179"/>
    </row>
    <row r="15176" spans="1:1" s="180" customFormat="1" ht="12" hidden="1" customHeight="1">
      <c r="A15176" s="179"/>
    </row>
    <row r="15177" spans="1:1" s="180" customFormat="1" ht="12" hidden="1" customHeight="1">
      <c r="A15177" s="179"/>
    </row>
    <row r="15178" spans="1:1" s="180" customFormat="1" ht="12" hidden="1" customHeight="1">
      <c r="A15178" s="179"/>
    </row>
    <row r="15179" spans="1:1" s="180" customFormat="1" ht="12" hidden="1" customHeight="1">
      <c r="A15179" s="179"/>
    </row>
    <row r="15180" spans="1:1" s="180" customFormat="1" ht="12" hidden="1" customHeight="1">
      <c r="A15180" s="179"/>
    </row>
    <row r="15181" spans="1:1" s="180" customFormat="1" ht="12" hidden="1" customHeight="1">
      <c r="A15181" s="179"/>
    </row>
    <row r="15182" spans="1:1" s="180" customFormat="1" ht="12" hidden="1" customHeight="1">
      <c r="A15182" s="179"/>
    </row>
    <row r="15183" spans="1:1" s="180" customFormat="1" ht="12" hidden="1" customHeight="1">
      <c r="A15183" s="179"/>
    </row>
    <row r="15184" spans="1:1" s="180" customFormat="1" ht="12" hidden="1" customHeight="1">
      <c r="A15184" s="179"/>
    </row>
    <row r="15185" spans="1:1" s="180" customFormat="1" ht="12" hidden="1" customHeight="1">
      <c r="A15185" s="179"/>
    </row>
    <row r="15186" spans="1:1" s="180" customFormat="1" ht="12" hidden="1" customHeight="1">
      <c r="A15186" s="179"/>
    </row>
    <row r="15187" spans="1:1" s="180" customFormat="1" ht="12" hidden="1" customHeight="1">
      <c r="A15187" s="179"/>
    </row>
    <row r="15188" spans="1:1" s="180" customFormat="1" ht="12" hidden="1" customHeight="1">
      <c r="A15188" s="179"/>
    </row>
    <row r="15189" spans="1:1" s="180" customFormat="1" ht="12" hidden="1" customHeight="1">
      <c r="A15189" s="179"/>
    </row>
    <row r="15190" spans="1:1" s="180" customFormat="1" ht="12" hidden="1" customHeight="1">
      <c r="A15190" s="179"/>
    </row>
    <row r="15191" spans="1:1" s="180" customFormat="1" ht="12" hidden="1" customHeight="1">
      <c r="A15191" s="179"/>
    </row>
    <row r="15192" spans="1:1" s="180" customFormat="1" ht="12" hidden="1" customHeight="1">
      <c r="A15192" s="179"/>
    </row>
    <row r="15193" spans="1:1" s="180" customFormat="1" ht="12" hidden="1" customHeight="1">
      <c r="A15193" s="179"/>
    </row>
    <row r="15194" spans="1:1" s="180" customFormat="1" ht="12" hidden="1" customHeight="1">
      <c r="A15194" s="179"/>
    </row>
    <row r="15195" spans="1:1" s="180" customFormat="1" ht="12" hidden="1" customHeight="1">
      <c r="A15195" s="179"/>
    </row>
    <row r="15196" spans="1:1" s="180" customFormat="1" ht="12" hidden="1" customHeight="1">
      <c r="A15196" s="179"/>
    </row>
    <row r="15197" spans="1:1" s="180" customFormat="1" ht="12" hidden="1" customHeight="1">
      <c r="A15197" s="179"/>
    </row>
    <row r="15198" spans="1:1" s="180" customFormat="1" ht="12" hidden="1" customHeight="1">
      <c r="A15198" s="179"/>
    </row>
    <row r="15199" spans="1:1" s="180" customFormat="1" ht="12" hidden="1" customHeight="1">
      <c r="A15199" s="179"/>
    </row>
    <row r="15200" spans="1:1" s="180" customFormat="1" ht="12" hidden="1" customHeight="1">
      <c r="A15200" s="179"/>
    </row>
    <row r="15201" spans="1:1" s="180" customFormat="1" ht="12" hidden="1" customHeight="1">
      <c r="A15201" s="179"/>
    </row>
    <row r="15202" spans="1:1" s="180" customFormat="1" ht="12" hidden="1" customHeight="1">
      <c r="A15202" s="179"/>
    </row>
    <row r="15203" spans="1:1" s="180" customFormat="1" ht="12" hidden="1" customHeight="1">
      <c r="A15203" s="179"/>
    </row>
    <row r="15204" spans="1:1" s="180" customFormat="1" ht="12" hidden="1" customHeight="1">
      <c r="A15204" s="179"/>
    </row>
    <row r="15205" spans="1:1" s="180" customFormat="1" ht="12" hidden="1" customHeight="1">
      <c r="A15205" s="179"/>
    </row>
    <row r="15206" spans="1:1" s="180" customFormat="1" ht="12" hidden="1" customHeight="1">
      <c r="A15206" s="179"/>
    </row>
    <row r="15207" spans="1:1" s="180" customFormat="1" ht="12" hidden="1" customHeight="1">
      <c r="A15207" s="179"/>
    </row>
    <row r="15208" spans="1:1" s="180" customFormat="1" ht="12" hidden="1" customHeight="1">
      <c r="A15208" s="179"/>
    </row>
    <row r="15209" spans="1:1" s="180" customFormat="1" ht="12" hidden="1" customHeight="1">
      <c r="A15209" s="179"/>
    </row>
    <row r="15210" spans="1:1" s="180" customFormat="1" ht="12" hidden="1" customHeight="1">
      <c r="A15210" s="179"/>
    </row>
    <row r="15211" spans="1:1" s="180" customFormat="1" ht="12" hidden="1" customHeight="1">
      <c r="A15211" s="179"/>
    </row>
    <row r="15212" spans="1:1" s="180" customFormat="1" ht="12" hidden="1" customHeight="1">
      <c r="A15212" s="179"/>
    </row>
    <row r="15213" spans="1:1" s="180" customFormat="1" ht="12" hidden="1" customHeight="1">
      <c r="A15213" s="179"/>
    </row>
    <row r="15214" spans="1:1" s="180" customFormat="1" ht="12" hidden="1" customHeight="1">
      <c r="A15214" s="179"/>
    </row>
    <row r="15215" spans="1:1" s="180" customFormat="1" ht="12" hidden="1" customHeight="1">
      <c r="A15215" s="179"/>
    </row>
    <row r="15216" spans="1:1" s="180" customFormat="1" ht="12" hidden="1" customHeight="1">
      <c r="A15216" s="179"/>
    </row>
    <row r="15217" spans="1:1" s="180" customFormat="1" ht="12" hidden="1" customHeight="1">
      <c r="A15217" s="179"/>
    </row>
    <row r="15218" spans="1:1" s="180" customFormat="1" ht="12" hidden="1" customHeight="1">
      <c r="A15218" s="179"/>
    </row>
    <row r="15219" spans="1:1" s="180" customFormat="1" ht="12" hidden="1" customHeight="1">
      <c r="A15219" s="179"/>
    </row>
    <row r="15220" spans="1:1" s="180" customFormat="1" ht="12" hidden="1" customHeight="1">
      <c r="A15220" s="179"/>
    </row>
    <row r="15221" spans="1:1" s="180" customFormat="1" ht="12" hidden="1" customHeight="1">
      <c r="A15221" s="179"/>
    </row>
    <row r="15222" spans="1:1" s="180" customFormat="1" ht="12" hidden="1" customHeight="1">
      <c r="A15222" s="179"/>
    </row>
    <row r="15223" spans="1:1" s="180" customFormat="1" ht="12" hidden="1" customHeight="1">
      <c r="A15223" s="179"/>
    </row>
    <row r="15224" spans="1:1" s="180" customFormat="1" ht="12" hidden="1" customHeight="1">
      <c r="A15224" s="179"/>
    </row>
    <row r="15225" spans="1:1" s="180" customFormat="1" ht="12" hidden="1" customHeight="1">
      <c r="A15225" s="179"/>
    </row>
    <row r="15226" spans="1:1" s="180" customFormat="1" ht="12" hidden="1" customHeight="1">
      <c r="A15226" s="179"/>
    </row>
    <row r="15227" spans="1:1" s="180" customFormat="1" ht="12" hidden="1" customHeight="1">
      <c r="A15227" s="179"/>
    </row>
    <row r="15228" spans="1:1" s="180" customFormat="1" ht="12" hidden="1" customHeight="1">
      <c r="A15228" s="179"/>
    </row>
    <row r="15229" spans="1:1" s="180" customFormat="1" ht="12" hidden="1" customHeight="1">
      <c r="A15229" s="179"/>
    </row>
    <row r="15230" spans="1:1" s="180" customFormat="1" ht="12" hidden="1" customHeight="1">
      <c r="A15230" s="179"/>
    </row>
    <row r="15231" spans="1:1" s="180" customFormat="1" ht="12" hidden="1" customHeight="1">
      <c r="A15231" s="179"/>
    </row>
    <row r="15232" spans="1:1" s="180" customFormat="1" ht="12" hidden="1" customHeight="1">
      <c r="A15232" s="179"/>
    </row>
    <row r="15233" spans="1:1" s="180" customFormat="1" ht="12" hidden="1" customHeight="1">
      <c r="A15233" s="179"/>
    </row>
    <row r="15234" spans="1:1" s="180" customFormat="1" ht="12" hidden="1" customHeight="1">
      <c r="A15234" s="179"/>
    </row>
    <row r="15235" spans="1:1" s="180" customFormat="1" ht="12" hidden="1" customHeight="1">
      <c r="A15235" s="179"/>
    </row>
    <row r="15236" spans="1:1" s="180" customFormat="1" ht="12" hidden="1" customHeight="1">
      <c r="A15236" s="179"/>
    </row>
    <row r="15237" spans="1:1" s="180" customFormat="1" ht="12" hidden="1" customHeight="1">
      <c r="A15237" s="179"/>
    </row>
    <row r="15238" spans="1:1" s="180" customFormat="1" ht="12" hidden="1" customHeight="1">
      <c r="A15238" s="179"/>
    </row>
    <row r="15239" spans="1:1" s="180" customFormat="1" ht="12" hidden="1" customHeight="1">
      <c r="A15239" s="179"/>
    </row>
    <row r="15240" spans="1:1" s="180" customFormat="1" ht="12" hidden="1" customHeight="1">
      <c r="A15240" s="179"/>
    </row>
    <row r="15241" spans="1:1" s="180" customFormat="1" ht="12" hidden="1" customHeight="1">
      <c r="A15241" s="179"/>
    </row>
    <row r="15242" spans="1:1" s="180" customFormat="1" ht="12" hidden="1" customHeight="1">
      <c r="A15242" s="179"/>
    </row>
    <row r="15243" spans="1:1" s="180" customFormat="1" ht="12" hidden="1" customHeight="1">
      <c r="A15243" s="179"/>
    </row>
    <row r="15244" spans="1:1" s="180" customFormat="1" ht="12" hidden="1" customHeight="1">
      <c r="A15244" s="179"/>
    </row>
    <row r="15245" spans="1:1" s="180" customFormat="1" ht="12" hidden="1" customHeight="1">
      <c r="A15245" s="179"/>
    </row>
    <row r="15246" spans="1:1" s="180" customFormat="1" ht="12" hidden="1" customHeight="1">
      <c r="A15246" s="179"/>
    </row>
    <row r="15247" spans="1:1" s="180" customFormat="1" ht="12" hidden="1" customHeight="1">
      <c r="A15247" s="179"/>
    </row>
    <row r="15248" spans="1:1" s="180" customFormat="1" ht="12" hidden="1" customHeight="1">
      <c r="A15248" s="179"/>
    </row>
    <row r="15249" spans="1:1" s="180" customFormat="1" ht="12" hidden="1" customHeight="1">
      <c r="A15249" s="179"/>
    </row>
    <row r="15250" spans="1:1" s="180" customFormat="1" ht="12" hidden="1" customHeight="1">
      <c r="A15250" s="179"/>
    </row>
    <row r="15251" spans="1:1" s="180" customFormat="1" ht="12" hidden="1" customHeight="1">
      <c r="A15251" s="179"/>
    </row>
    <row r="15252" spans="1:1" s="180" customFormat="1" ht="12" hidden="1" customHeight="1">
      <c r="A15252" s="179"/>
    </row>
    <row r="15253" spans="1:1" s="180" customFormat="1" ht="12" hidden="1" customHeight="1">
      <c r="A15253" s="179"/>
    </row>
    <row r="15254" spans="1:1" s="180" customFormat="1" ht="12" hidden="1" customHeight="1">
      <c r="A15254" s="179"/>
    </row>
    <row r="15255" spans="1:1" s="180" customFormat="1" ht="12" hidden="1" customHeight="1">
      <c r="A15255" s="179"/>
    </row>
    <row r="15256" spans="1:1" s="180" customFormat="1" ht="12" hidden="1" customHeight="1">
      <c r="A15256" s="179"/>
    </row>
    <row r="15257" spans="1:1" s="180" customFormat="1" ht="12" hidden="1" customHeight="1">
      <c r="A15257" s="179"/>
    </row>
    <row r="15258" spans="1:1" s="180" customFormat="1" ht="12" hidden="1" customHeight="1">
      <c r="A15258" s="179"/>
    </row>
    <row r="15259" spans="1:1" s="180" customFormat="1" ht="12" hidden="1" customHeight="1">
      <c r="A15259" s="179"/>
    </row>
    <row r="15260" spans="1:1" s="180" customFormat="1" ht="12" hidden="1" customHeight="1">
      <c r="A15260" s="179"/>
    </row>
    <row r="15261" spans="1:1" s="180" customFormat="1" ht="12" hidden="1" customHeight="1">
      <c r="A15261" s="179"/>
    </row>
    <row r="15262" spans="1:1" s="180" customFormat="1" ht="12" hidden="1" customHeight="1">
      <c r="A15262" s="179"/>
    </row>
    <row r="15263" spans="1:1" s="180" customFormat="1" ht="12" hidden="1" customHeight="1">
      <c r="A15263" s="179"/>
    </row>
    <row r="15264" spans="1:1" s="180" customFormat="1" ht="12" hidden="1" customHeight="1">
      <c r="A15264" s="179"/>
    </row>
    <row r="15265" spans="1:1" s="180" customFormat="1" ht="12" hidden="1" customHeight="1">
      <c r="A15265" s="179"/>
    </row>
    <row r="15266" spans="1:1" s="180" customFormat="1" ht="12" hidden="1" customHeight="1">
      <c r="A15266" s="179"/>
    </row>
    <row r="15267" spans="1:1" s="180" customFormat="1" ht="12" hidden="1" customHeight="1">
      <c r="A15267" s="179"/>
    </row>
    <row r="15268" spans="1:1" s="180" customFormat="1" ht="12" hidden="1" customHeight="1">
      <c r="A15268" s="179"/>
    </row>
    <row r="15269" spans="1:1" s="180" customFormat="1" ht="12" hidden="1" customHeight="1">
      <c r="A15269" s="179"/>
    </row>
    <row r="15270" spans="1:1" s="180" customFormat="1" ht="12" hidden="1" customHeight="1">
      <c r="A15270" s="179"/>
    </row>
    <row r="15271" spans="1:1" s="180" customFormat="1" ht="12" hidden="1" customHeight="1">
      <c r="A15271" s="179"/>
    </row>
    <row r="15272" spans="1:1" s="180" customFormat="1" ht="12" hidden="1" customHeight="1">
      <c r="A15272" s="179"/>
    </row>
    <row r="15273" spans="1:1" s="180" customFormat="1" ht="12" hidden="1" customHeight="1">
      <c r="A15273" s="179"/>
    </row>
    <row r="15274" spans="1:1" s="180" customFormat="1" ht="12" hidden="1" customHeight="1">
      <c r="A15274" s="179"/>
    </row>
    <row r="15275" spans="1:1" s="180" customFormat="1" ht="12" hidden="1" customHeight="1">
      <c r="A15275" s="179"/>
    </row>
    <row r="15276" spans="1:1" s="180" customFormat="1" ht="12" hidden="1" customHeight="1">
      <c r="A15276" s="179"/>
    </row>
    <row r="15277" spans="1:1" s="180" customFormat="1" ht="12" hidden="1" customHeight="1">
      <c r="A15277" s="179"/>
    </row>
    <row r="15278" spans="1:1" s="180" customFormat="1" ht="12" hidden="1" customHeight="1">
      <c r="A15278" s="179"/>
    </row>
    <row r="15279" spans="1:1" s="180" customFormat="1" ht="12" hidden="1" customHeight="1">
      <c r="A15279" s="179"/>
    </row>
    <row r="15280" spans="1:1" s="180" customFormat="1" ht="12" hidden="1" customHeight="1">
      <c r="A15280" s="179"/>
    </row>
    <row r="15281" spans="1:1" s="180" customFormat="1" ht="12" hidden="1" customHeight="1">
      <c r="A15281" s="179"/>
    </row>
    <row r="15282" spans="1:1" s="180" customFormat="1" ht="12" hidden="1" customHeight="1">
      <c r="A15282" s="179"/>
    </row>
    <row r="15283" spans="1:1" s="180" customFormat="1" ht="12" hidden="1" customHeight="1">
      <c r="A15283" s="179"/>
    </row>
    <row r="15284" spans="1:1" s="180" customFormat="1" ht="12" hidden="1" customHeight="1">
      <c r="A15284" s="179"/>
    </row>
    <row r="15285" spans="1:1" s="180" customFormat="1" ht="12" hidden="1" customHeight="1">
      <c r="A15285" s="179"/>
    </row>
    <row r="15286" spans="1:1" s="180" customFormat="1" ht="12" hidden="1" customHeight="1">
      <c r="A15286" s="179"/>
    </row>
    <row r="15287" spans="1:1" s="180" customFormat="1" ht="12" hidden="1" customHeight="1">
      <c r="A15287" s="179"/>
    </row>
    <row r="15288" spans="1:1" s="180" customFormat="1" ht="12" hidden="1" customHeight="1">
      <c r="A15288" s="179"/>
    </row>
    <row r="15289" spans="1:1" s="180" customFormat="1" ht="12" hidden="1" customHeight="1">
      <c r="A15289" s="179"/>
    </row>
    <row r="15290" spans="1:1" s="180" customFormat="1" ht="12" hidden="1" customHeight="1">
      <c r="A15290" s="179"/>
    </row>
    <row r="15291" spans="1:1" s="180" customFormat="1" ht="12" hidden="1" customHeight="1">
      <c r="A15291" s="179"/>
    </row>
    <row r="15292" spans="1:1" s="180" customFormat="1" ht="12" hidden="1" customHeight="1">
      <c r="A15292" s="179"/>
    </row>
    <row r="15293" spans="1:1" s="180" customFormat="1" ht="12" hidden="1" customHeight="1">
      <c r="A15293" s="179"/>
    </row>
    <row r="15294" spans="1:1" s="180" customFormat="1" ht="12" hidden="1" customHeight="1">
      <c r="A15294" s="179"/>
    </row>
    <row r="15295" spans="1:1" s="180" customFormat="1" ht="12" hidden="1" customHeight="1">
      <c r="A15295" s="179"/>
    </row>
    <row r="15296" spans="1:1" s="180" customFormat="1" ht="12" hidden="1" customHeight="1">
      <c r="A15296" s="179"/>
    </row>
    <row r="15297" spans="1:1" s="180" customFormat="1" ht="12" hidden="1" customHeight="1">
      <c r="A15297" s="179"/>
    </row>
    <row r="15298" spans="1:1" s="180" customFormat="1" ht="12" hidden="1" customHeight="1">
      <c r="A15298" s="179"/>
    </row>
    <row r="15299" spans="1:1" s="180" customFormat="1" ht="12" hidden="1" customHeight="1">
      <c r="A15299" s="179"/>
    </row>
    <row r="15300" spans="1:1" s="180" customFormat="1" ht="12" hidden="1" customHeight="1">
      <c r="A15300" s="179"/>
    </row>
    <row r="15301" spans="1:1" s="180" customFormat="1" ht="12" hidden="1" customHeight="1">
      <c r="A15301" s="179"/>
    </row>
    <row r="15302" spans="1:1" s="180" customFormat="1" ht="12" hidden="1" customHeight="1">
      <c r="A15302" s="179"/>
    </row>
    <row r="15303" spans="1:1" s="180" customFormat="1" ht="12" hidden="1" customHeight="1">
      <c r="A15303" s="179"/>
    </row>
    <row r="15304" spans="1:1" s="180" customFormat="1" ht="12" hidden="1" customHeight="1">
      <c r="A15304" s="179"/>
    </row>
    <row r="15305" spans="1:1" s="180" customFormat="1" ht="12" hidden="1" customHeight="1">
      <c r="A15305" s="179"/>
    </row>
    <row r="15306" spans="1:1" s="180" customFormat="1" ht="12" hidden="1" customHeight="1">
      <c r="A15306" s="179"/>
    </row>
    <row r="15307" spans="1:1" s="180" customFormat="1" ht="12" hidden="1" customHeight="1">
      <c r="A15307" s="179"/>
    </row>
    <row r="15308" spans="1:1" s="180" customFormat="1" ht="12" hidden="1" customHeight="1">
      <c r="A15308" s="179"/>
    </row>
    <row r="15309" spans="1:1" s="180" customFormat="1" ht="12" hidden="1" customHeight="1">
      <c r="A15309" s="179"/>
    </row>
    <row r="15310" spans="1:1" s="180" customFormat="1" ht="12" hidden="1" customHeight="1">
      <c r="A15310" s="179"/>
    </row>
    <row r="15311" spans="1:1" s="180" customFormat="1" ht="12" hidden="1" customHeight="1">
      <c r="A15311" s="179"/>
    </row>
    <row r="15312" spans="1:1" s="180" customFormat="1" ht="12" hidden="1" customHeight="1">
      <c r="A15312" s="179"/>
    </row>
    <row r="15313" spans="1:1" s="180" customFormat="1" ht="12" hidden="1" customHeight="1">
      <c r="A15313" s="179"/>
    </row>
    <row r="15314" spans="1:1" s="180" customFormat="1" ht="12" hidden="1" customHeight="1">
      <c r="A15314" s="179"/>
    </row>
    <row r="15315" spans="1:1" s="180" customFormat="1" ht="12" hidden="1" customHeight="1">
      <c r="A15315" s="179"/>
    </row>
    <row r="15316" spans="1:1" s="180" customFormat="1" ht="12" hidden="1" customHeight="1">
      <c r="A15316" s="179"/>
    </row>
    <row r="15317" spans="1:1" s="180" customFormat="1" ht="12" hidden="1" customHeight="1">
      <c r="A15317" s="179"/>
    </row>
    <row r="15318" spans="1:1" s="180" customFormat="1" ht="12" hidden="1" customHeight="1">
      <c r="A15318" s="179"/>
    </row>
    <row r="15319" spans="1:1" s="180" customFormat="1" ht="12" hidden="1" customHeight="1">
      <c r="A15319" s="179"/>
    </row>
    <row r="15320" spans="1:1" s="180" customFormat="1" ht="12" hidden="1" customHeight="1">
      <c r="A15320" s="179"/>
    </row>
    <row r="15321" spans="1:1" s="180" customFormat="1" ht="12" hidden="1" customHeight="1">
      <c r="A15321" s="179"/>
    </row>
    <row r="15322" spans="1:1" s="180" customFormat="1" ht="12" hidden="1" customHeight="1">
      <c r="A15322" s="179"/>
    </row>
    <row r="15323" spans="1:1" s="180" customFormat="1" ht="12" hidden="1" customHeight="1">
      <c r="A15323" s="179"/>
    </row>
    <row r="15324" spans="1:1" s="180" customFormat="1" ht="12" hidden="1" customHeight="1">
      <c r="A15324" s="179"/>
    </row>
    <row r="15325" spans="1:1" s="180" customFormat="1" ht="12" hidden="1" customHeight="1">
      <c r="A15325" s="179"/>
    </row>
    <row r="15326" spans="1:1" s="180" customFormat="1" ht="12" hidden="1" customHeight="1">
      <c r="A15326" s="179"/>
    </row>
    <row r="15327" spans="1:1" s="180" customFormat="1" ht="12" hidden="1" customHeight="1">
      <c r="A15327" s="179"/>
    </row>
    <row r="15328" spans="1:1" s="180" customFormat="1" ht="12" hidden="1" customHeight="1">
      <c r="A15328" s="179"/>
    </row>
    <row r="15329" spans="1:1" s="180" customFormat="1" ht="12" hidden="1" customHeight="1">
      <c r="A15329" s="179"/>
    </row>
    <row r="15330" spans="1:1" s="180" customFormat="1" ht="12" hidden="1" customHeight="1">
      <c r="A15330" s="179"/>
    </row>
    <row r="15331" spans="1:1" s="180" customFormat="1" ht="12" hidden="1" customHeight="1">
      <c r="A15331" s="179"/>
    </row>
    <row r="15332" spans="1:1" s="180" customFormat="1" ht="12" hidden="1" customHeight="1">
      <c r="A15332" s="179"/>
    </row>
    <row r="15333" spans="1:1" s="180" customFormat="1" ht="12" hidden="1" customHeight="1">
      <c r="A15333" s="179"/>
    </row>
    <row r="15334" spans="1:1" s="180" customFormat="1" ht="12" hidden="1" customHeight="1">
      <c r="A15334" s="179"/>
    </row>
    <row r="15335" spans="1:1" s="180" customFormat="1" ht="12" hidden="1" customHeight="1">
      <c r="A15335" s="179"/>
    </row>
    <row r="15336" spans="1:1" s="180" customFormat="1" ht="12" hidden="1" customHeight="1">
      <c r="A15336" s="179"/>
    </row>
    <row r="15337" spans="1:1" s="180" customFormat="1" ht="12" hidden="1" customHeight="1">
      <c r="A15337" s="179"/>
    </row>
    <row r="15338" spans="1:1" s="180" customFormat="1" ht="12" hidden="1" customHeight="1">
      <c r="A15338" s="179"/>
    </row>
    <row r="15339" spans="1:1" s="180" customFormat="1" ht="12" hidden="1" customHeight="1">
      <c r="A15339" s="179"/>
    </row>
    <row r="15340" spans="1:1" s="180" customFormat="1" ht="12" hidden="1" customHeight="1">
      <c r="A15340" s="179"/>
    </row>
    <row r="15341" spans="1:1" s="180" customFormat="1" ht="12" hidden="1" customHeight="1">
      <c r="A15341" s="179"/>
    </row>
    <row r="15342" spans="1:1" s="180" customFormat="1" ht="12" hidden="1" customHeight="1">
      <c r="A15342" s="179"/>
    </row>
    <row r="15343" spans="1:1" s="180" customFormat="1" ht="12" hidden="1" customHeight="1">
      <c r="A15343" s="179"/>
    </row>
    <row r="15344" spans="1:1" s="180" customFormat="1" ht="12" hidden="1" customHeight="1">
      <c r="A15344" s="179"/>
    </row>
    <row r="15345" spans="1:1" s="180" customFormat="1" ht="12" hidden="1" customHeight="1">
      <c r="A15345" s="179"/>
    </row>
    <row r="15346" spans="1:1" s="180" customFormat="1" ht="12" hidden="1" customHeight="1">
      <c r="A15346" s="179"/>
    </row>
    <row r="15347" spans="1:1" s="180" customFormat="1" ht="12" hidden="1" customHeight="1">
      <c r="A15347" s="179"/>
    </row>
    <row r="15348" spans="1:1" s="180" customFormat="1" ht="12" hidden="1" customHeight="1">
      <c r="A15348" s="179"/>
    </row>
    <row r="15349" spans="1:1" s="180" customFormat="1" ht="12" hidden="1" customHeight="1">
      <c r="A15349" s="179"/>
    </row>
    <row r="15350" spans="1:1" s="180" customFormat="1" ht="12" hidden="1" customHeight="1">
      <c r="A15350" s="179"/>
    </row>
    <row r="15351" spans="1:1" s="180" customFormat="1" ht="12" hidden="1" customHeight="1">
      <c r="A15351" s="179"/>
    </row>
    <row r="15352" spans="1:1" s="180" customFormat="1" ht="12" hidden="1" customHeight="1">
      <c r="A15352" s="179"/>
    </row>
    <row r="15353" spans="1:1" s="180" customFormat="1" ht="12" hidden="1" customHeight="1">
      <c r="A15353" s="179"/>
    </row>
    <row r="15354" spans="1:1" s="180" customFormat="1" ht="12" hidden="1" customHeight="1">
      <c r="A15354" s="179"/>
    </row>
    <row r="15355" spans="1:1" s="180" customFormat="1" ht="12" hidden="1" customHeight="1">
      <c r="A15355" s="179"/>
    </row>
    <row r="15356" spans="1:1" s="180" customFormat="1" ht="12" hidden="1" customHeight="1">
      <c r="A15356" s="179"/>
    </row>
    <row r="15357" spans="1:1" s="180" customFormat="1" ht="12" hidden="1" customHeight="1">
      <c r="A15357" s="179"/>
    </row>
    <row r="15358" spans="1:1" s="180" customFormat="1" ht="12" hidden="1" customHeight="1">
      <c r="A15358" s="179"/>
    </row>
    <row r="15359" spans="1:1" s="180" customFormat="1" ht="12" hidden="1" customHeight="1">
      <c r="A15359" s="179"/>
    </row>
    <row r="15360" spans="1:1" s="180" customFormat="1" ht="12" hidden="1" customHeight="1">
      <c r="A15360" s="179"/>
    </row>
    <row r="15361" spans="1:1" s="180" customFormat="1" ht="12" hidden="1" customHeight="1">
      <c r="A15361" s="179"/>
    </row>
    <row r="15362" spans="1:1" s="180" customFormat="1" ht="12" hidden="1" customHeight="1">
      <c r="A15362" s="179"/>
    </row>
    <row r="15363" spans="1:1" s="180" customFormat="1" ht="12" hidden="1" customHeight="1">
      <c r="A15363" s="179"/>
    </row>
    <row r="15364" spans="1:1" s="180" customFormat="1" ht="12" hidden="1" customHeight="1">
      <c r="A15364" s="179"/>
    </row>
    <row r="15365" spans="1:1" s="180" customFormat="1" ht="12" hidden="1" customHeight="1">
      <c r="A15365" s="179"/>
    </row>
    <row r="15366" spans="1:1" s="180" customFormat="1" ht="12" hidden="1" customHeight="1">
      <c r="A15366" s="179"/>
    </row>
    <row r="15367" spans="1:1" s="180" customFormat="1" ht="12" hidden="1" customHeight="1">
      <c r="A15367" s="179"/>
    </row>
    <row r="15368" spans="1:1" s="180" customFormat="1" ht="12" hidden="1" customHeight="1">
      <c r="A15368" s="179"/>
    </row>
    <row r="15369" spans="1:1" s="180" customFormat="1" ht="12" hidden="1" customHeight="1">
      <c r="A15369" s="179"/>
    </row>
    <row r="15370" spans="1:1" s="180" customFormat="1" ht="12" hidden="1" customHeight="1">
      <c r="A15370" s="179"/>
    </row>
    <row r="15371" spans="1:1" s="180" customFormat="1" ht="12" hidden="1" customHeight="1">
      <c r="A15371" s="179"/>
    </row>
    <row r="15372" spans="1:1" s="180" customFormat="1" ht="12" hidden="1" customHeight="1">
      <c r="A15372" s="179"/>
    </row>
    <row r="15373" spans="1:1" s="180" customFormat="1" ht="12" hidden="1" customHeight="1">
      <c r="A15373" s="179"/>
    </row>
    <row r="15374" spans="1:1" s="180" customFormat="1" ht="12" hidden="1" customHeight="1">
      <c r="A15374" s="179"/>
    </row>
    <row r="15375" spans="1:1" s="180" customFormat="1" ht="12" hidden="1" customHeight="1">
      <c r="A15375" s="179"/>
    </row>
    <row r="15376" spans="1:1" s="180" customFormat="1" ht="12" hidden="1" customHeight="1">
      <c r="A15376" s="179"/>
    </row>
    <row r="15377" spans="1:1" s="180" customFormat="1" ht="12" hidden="1" customHeight="1">
      <c r="A15377" s="179"/>
    </row>
    <row r="15378" spans="1:1" s="180" customFormat="1" ht="12" hidden="1" customHeight="1">
      <c r="A15378" s="179"/>
    </row>
    <row r="15379" spans="1:1" s="180" customFormat="1" ht="12" hidden="1" customHeight="1">
      <c r="A15379" s="179"/>
    </row>
    <row r="15380" spans="1:1" s="180" customFormat="1" ht="12" hidden="1" customHeight="1">
      <c r="A15380" s="179"/>
    </row>
    <row r="15381" spans="1:1" s="180" customFormat="1" ht="12" hidden="1" customHeight="1">
      <c r="A15381" s="179"/>
    </row>
    <row r="15382" spans="1:1" s="180" customFormat="1" ht="12" hidden="1" customHeight="1">
      <c r="A15382" s="179"/>
    </row>
    <row r="15383" spans="1:1" s="180" customFormat="1" ht="12" hidden="1" customHeight="1">
      <c r="A15383" s="179"/>
    </row>
    <row r="15384" spans="1:1" s="180" customFormat="1" ht="12" hidden="1" customHeight="1">
      <c r="A15384" s="179"/>
    </row>
    <row r="15385" spans="1:1" s="180" customFormat="1" ht="12" hidden="1" customHeight="1">
      <c r="A15385" s="179"/>
    </row>
    <row r="15386" spans="1:1" s="180" customFormat="1" ht="12" hidden="1" customHeight="1">
      <c r="A15386" s="179"/>
    </row>
    <row r="15387" spans="1:1" s="180" customFormat="1" ht="12" hidden="1" customHeight="1">
      <c r="A15387" s="179"/>
    </row>
    <row r="15388" spans="1:1" s="180" customFormat="1" ht="12" hidden="1" customHeight="1">
      <c r="A15388" s="179"/>
    </row>
    <row r="15389" spans="1:1" s="180" customFormat="1" ht="12" hidden="1" customHeight="1">
      <c r="A15389" s="179"/>
    </row>
    <row r="15390" spans="1:1" s="180" customFormat="1" ht="12" hidden="1" customHeight="1">
      <c r="A15390" s="179"/>
    </row>
    <row r="15391" spans="1:1" s="180" customFormat="1" ht="12" hidden="1" customHeight="1">
      <c r="A15391" s="179"/>
    </row>
    <row r="15392" spans="1:1" s="180" customFormat="1" ht="12" hidden="1" customHeight="1">
      <c r="A15392" s="179"/>
    </row>
    <row r="15393" spans="1:1" s="180" customFormat="1" ht="12" hidden="1" customHeight="1">
      <c r="A15393" s="179"/>
    </row>
    <row r="15394" spans="1:1" s="180" customFormat="1" ht="12" hidden="1" customHeight="1">
      <c r="A15394" s="179"/>
    </row>
    <row r="15395" spans="1:1" s="180" customFormat="1" ht="12" hidden="1" customHeight="1">
      <c r="A15395" s="179"/>
    </row>
    <row r="15396" spans="1:1" s="180" customFormat="1" ht="12" hidden="1" customHeight="1">
      <c r="A15396" s="179"/>
    </row>
    <row r="15397" spans="1:1" s="180" customFormat="1" ht="12" hidden="1" customHeight="1">
      <c r="A15397" s="179"/>
    </row>
    <row r="15398" spans="1:1" s="180" customFormat="1" ht="12" hidden="1" customHeight="1">
      <c r="A15398" s="179"/>
    </row>
    <row r="15399" spans="1:1" s="180" customFormat="1" ht="12" hidden="1" customHeight="1">
      <c r="A15399" s="179"/>
    </row>
    <row r="15400" spans="1:1" s="180" customFormat="1" ht="12" hidden="1" customHeight="1">
      <c r="A15400" s="179"/>
    </row>
    <row r="15401" spans="1:1" s="180" customFormat="1" ht="12" hidden="1" customHeight="1">
      <c r="A15401" s="179"/>
    </row>
    <row r="15402" spans="1:1" s="180" customFormat="1" ht="12" hidden="1" customHeight="1">
      <c r="A15402" s="179"/>
    </row>
    <row r="15403" spans="1:1" s="180" customFormat="1" ht="12" hidden="1" customHeight="1">
      <c r="A15403" s="179"/>
    </row>
    <row r="15404" spans="1:1" s="180" customFormat="1" ht="12" hidden="1" customHeight="1">
      <c r="A15404" s="179"/>
    </row>
    <row r="15405" spans="1:1" s="180" customFormat="1" ht="12" hidden="1" customHeight="1">
      <c r="A15405" s="179"/>
    </row>
    <row r="15406" spans="1:1" s="180" customFormat="1" ht="12" hidden="1" customHeight="1">
      <c r="A15406" s="179"/>
    </row>
    <row r="15407" spans="1:1" s="180" customFormat="1" ht="12" hidden="1" customHeight="1">
      <c r="A15407" s="179"/>
    </row>
    <row r="15408" spans="1:1" s="180" customFormat="1" ht="12" hidden="1" customHeight="1">
      <c r="A15408" s="179"/>
    </row>
    <row r="15409" spans="1:1" s="180" customFormat="1" ht="12" hidden="1" customHeight="1">
      <c r="A15409" s="179"/>
    </row>
    <row r="15410" spans="1:1" s="180" customFormat="1" ht="12" hidden="1" customHeight="1">
      <c r="A15410" s="179"/>
    </row>
    <row r="15411" spans="1:1" s="180" customFormat="1" ht="12" hidden="1" customHeight="1">
      <c r="A15411" s="179"/>
    </row>
    <row r="15412" spans="1:1" s="180" customFormat="1" ht="12" hidden="1" customHeight="1">
      <c r="A15412" s="179"/>
    </row>
    <row r="15413" spans="1:1" s="180" customFormat="1" ht="12" hidden="1" customHeight="1">
      <c r="A15413" s="179"/>
    </row>
    <row r="15414" spans="1:1" s="180" customFormat="1" ht="12" hidden="1" customHeight="1">
      <c r="A15414" s="179"/>
    </row>
    <row r="15415" spans="1:1" s="180" customFormat="1" ht="12" hidden="1" customHeight="1">
      <c r="A15415" s="179"/>
    </row>
    <row r="15416" spans="1:1" s="180" customFormat="1" ht="12" hidden="1" customHeight="1">
      <c r="A15416" s="179"/>
    </row>
    <row r="15417" spans="1:1" s="180" customFormat="1" ht="12" hidden="1" customHeight="1">
      <c r="A15417" s="179"/>
    </row>
    <row r="15418" spans="1:1" s="180" customFormat="1" ht="12" hidden="1" customHeight="1">
      <c r="A15418" s="179"/>
    </row>
    <row r="15419" spans="1:1" s="180" customFormat="1" ht="12" hidden="1" customHeight="1">
      <c r="A15419" s="179"/>
    </row>
    <row r="15420" spans="1:1" s="180" customFormat="1" ht="12" hidden="1" customHeight="1">
      <c r="A15420" s="179"/>
    </row>
    <row r="15421" spans="1:1" s="180" customFormat="1" ht="12" hidden="1" customHeight="1">
      <c r="A15421" s="179"/>
    </row>
    <row r="15422" spans="1:1" s="180" customFormat="1" ht="12" hidden="1" customHeight="1">
      <c r="A15422" s="179"/>
    </row>
    <row r="15423" spans="1:1" s="180" customFormat="1" ht="12" hidden="1" customHeight="1">
      <c r="A15423" s="179"/>
    </row>
    <row r="15424" spans="1:1" s="180" customFormat="1" ht="12" hidden="1" customHeight="1">
      <c r="A15424" s="179"/>
    </row>
    <row r="15425" spans="1:1" s="180" customFormat="1" ht="12" hidden="1" customHeight="1">
      <c r="A15425" s="179"/>
    </row>
    <row r="15426" spans="1:1" s="180" customFormat="1" ht="12" hidden="1" customHeight="1">
      <c r="A15426" s="179"/>
    </row>
    <row r="15427" spans="1:1" s="180" customFormat="1" ht="12" hidden="1" customHeight="1">
      <c r="A15427" s="179"/>
    </row>
    <row r="15428" spans="1:1" s="180" customFormat="1" ht="12" hidden="1" customHeight="1">
      <c r="A15428" s="179"/>
    </row>
    <row r="15429" spans="1:1" s="180" customFormat="1" ht="12" hidden="1" customHeight="1">
      <c r="A15429" s="179"/>
    </row>
    <row r="15430" spans="1:1" s="180" customFormat="1" ht="12" hidden="1" customHeight="1">
      <c r="A15430" s="179"/>
    </row>
    <row r="15431" spans="1:1" s="180" customFormat="1" ht="12" hidden="1" customHeight="1">
      <c r="A15431" s="179"/>
    </row>
    <row r="15432" spans="1:1" s="180" customFormat="1" ht="12" hidden="1" customHeight="1">
      <c r="A15432" s="179"/>
    </row>
    <row r="15433" spans="1:1" s="180" customFormat="1" ht="12" hidden="1" customHeight="1">
      <c r="A15433" s="179"/>
    </row>
    <row r="15434" spans="1:1" s="180" customFormat="1" ht="12" hidden="1" customHeight="1">
      <c r="A15434" s="179"/>
    </row>
    <row r="15435" spans="1:1" s="180" customFormat="1" ht="12" hidden="1" customHeight="1">
      <c r="A15435" s="179"/>
    </row>
    <row r="15436" spans="1:1" s="180" customFormat="1" ht="12" hidden="1" customHeight="1">
      <c r="A15436" s="179"/>
    </row>
    <row r="15437" spans="1:1" s="180" customFormat="1" ht="12" hidden="1" customHeight="1">
      <c r="A15437" s="179"/>
    </row>
    <row r="15438" spans="1:1" s="180" customFormat="1" ht="12" hidden="1" customHeight="1">
      <c r="A15438" s="179"/>
    </row>
    <row r="15439" spans="1:1" s="180" customFormat="1" ht="12" hidden="1" customHeight="1">
      <c r="A15439" s="179"/>
    </row>
    <row r="15440" spans="1:1" s="180" customFormat="1" ht="12" hidden="1" customHeight="1">
      <c r="A15440" s="179"/>
    </row>
    <row r="15441" spans="1:1" s="180" customFormat="1" ht="12" hidden="1" customHeight="1">
      <c r="A15441" s="179"/>
    </row>
    <row r="15442" spans="1:1" s="180" customFormat="1" ht="12" hidden="1" customHeight="1">
      <c r="A15442" s="179"/>
    </row>
    <row r="15443" spans="1:1" s="180" customFormat="1" ht="12" hidden="1" customHeight="1">
      <c r="A15443" s="179"/>
    </row>
    <row r="15444" spans="1:1" s="180" customFormat="1" ht="12" hidden="1" customHeight="1">
      <c r="A15444" s="179"/>
    </row>
    <row r="15445" spans="1:1" s="180" customFormat="1" ht="12" hidden="1" customHeight="1">
      <c r="A15445" s="179"/>
    </row>
    <row r="15446" spans="1:1" s="180" customFormat="1" ht="12" hidden="1" customHeight="1">
      <c r="A15446" s="179"/>
    </row>
    <row r="15447" spans="1:1" s="180" customFormat="1" ht="12" hidden="1" customHeight="1">
      <c r="A15447" s="179"/>
    </row>
    <row r="15448" spans="1:1" s="180" customFormat="1" ht="12" hidden="1" customHeight="1">
      <c r="A15448" s="179"/>
    </row>
    <row r="15449" spans="1:1" s="180" customFormat="1" ht="12" hidden="1" customHeight="1">
      <c r="A15449" s="179"/>
    </row>
    <row r="15450" spans="1:1" s="180" customFormat="1" ht="12" hidden="1" customHeight="1">
      <c r="A15450" s="179"/>
    </row>
    <row r="15451" spans="1:1" s="180" customFormat="1" ht="12" hidden="1" customHeight="1">
      <c r="A15451" s="179"/>
    </row>
    <row r="15452" spans="1:1" s="180" customFormat="1" ht="12" hidden="1" customHeight="1">
      <c r="A15452" s="179"/>
    </row>
    <row r="15453" spans="1:1" s="180" customFormat="1" ht="12" hidden="1" customHeight="1">
      <c r="A15453" s="179"/>
    </row>
    <row r="15454" spans="1:1" s="180" customFormat="1" ht="12" hidden="1" customHeight="1">
      <c r="A15454" s="179"/>
    </row>
    <row r="15455" spans="1:1" s="180" customFormat="1" ht="12" hidden="1" customHeight="1">
      <c r="A15455" s="179"/>
    </row>
    <row r="15456" spans="1:1" s="180" customFormat="1" ht="12" hidden="1" customHeight="1">
      <c r="A15456" s="179"/>
    </row>
    <row r="15457" spans="1:1" s="180" customFormat="1" ht="12" hidden="1" customHeight="1">
      <c r="A15457" s="179"/>
    </row>
    <row r="15458" spans="1:1" s="180" customFormat="1" ht="12" hidden="1" customHeight="1">
      <c r="A15458" s="179"/>
    </row>
    <row r="15459" spans="1:1" s="180" customFormat="1" ht="12" hidden="1" customHeight="1">
      <c r="A15459" s="179"/>
    </row>
    <row r="15460" spans="1:1" s="180" customFormat="1" ht="12" hidden="1" customHeight="1">
      <c r="A15460" s="179"/>
    </row>
    <row r="15461" spans="1:1" s="180" customFormat="1" ht="12" hidden="1" customHeight="1">
      <c r="A15461" s="179"/>
    </row>
    <row r="15462" spans="1:1" s="180" customFormat="1" ht="12" hidden="1" customHeight="1">
      <c r="A15462" s="179"/>
    </row>
    <row r="15463" spans="1:1" s="180" customFormat="1" ht="12" hidden="1" customHeight="1">
      <c r="A15463" s="179"/>
    </row>
    <row r="15464" spans="1:1" s="180" customFormat="1" ht="12" hidden="1" customHeight="1">
      <c r="A15464" s="179"/>
    </row>
    <row r="15465" spans="1:1" s="180" customFormat="1" ht="12" hidden="1" customHeight="1">
      <c r="A15465" s="179"/>
    </row>
    <row r="15466" spans="1:1" s="180" customFormat="1" ht="12" hidden="1" customHeight="1">
      <c r="A15466" s="179"/>
    </row>
    <row r="15467" spans="1:1" s="180" customFormat="1" ht="12" hidden="1" customHeight="1">
      <c r="A15467" s="179"/>
    </row>
    <row r="15468" spans="1:1" s="180" customFormat="1" ht="12" hidden="1" customHeight="1">
      <c r="A15468" s="179"/>
    </row>
    <row r="15469" spans="1:1" s="180" customFormat="1" ht="12" hidden="1" customHeight="1">
      <c r="A15469" s="179"/>
    </row>
    <row r="15470" spans="1:1" s="180" customFormat="1" ht="12" hidden="1" customHeight="1">
      <c r="A15470" s="179"/>
    </row>
    <row r="15471" spans="1:1" s="180" customFormat="1" ht="12" hidden="1" customHeight="1">
      <c r="A15471" s="179"/>
    </row>
    <row r="15472" spans="1:1" s="180" customFormat="1" ht="12" hidden="1" customHeight="1">
      <c r="A15472" s="179"/>
    </row>
    <row r="15473" spans="1:1" s="180" customFormat="1" ht="12" hidden="1" customHeight="1">
      <c r="A15473" s="179"/>
    </row>
    <row r="15474" spans="1:1" s="180" customFormat="1" ht="12" hidden="1" customHeight="1">
      <c r="A15474" s="179"/>
    </row>
    <row r="15475" spans="1:1" s="180" customFormat="1" ht="12" hidden="1" customHeight="1">
      <c r="A15475" s="179"/>
    </row>
    <row r="15476" spans="1:1" s="180" customFormat="1" ht="12" hidden="1" customHeight="1">
      <c r="A15476" s="179"/>
    </row>
    <row r="15477" spans="1:1" s="180" customFormat="1" ht="12" hidden="1" customHeight="1">
      <c r="A15477" s="179"/>
    </row>
    <row r="15478" spans="1:1" s="180" customFormat="1" ht="12" hidden="1" customHeight="1">
      <c r="A15478" s="179"/>
    </row>
    <row r="15479" spans="1:1" s="180" customFormat="1" ht="12" hidden="1" customHeight="1">
      <c r="A15479" s="179"/>
    </row>
    <row r="15480" spans="1:1" s="180" customFormat="1" ht="12" hidden="1" customHeight="1">
      <c r="A15480" s="179"/>
    </row>
    <row r="15481" spans="1:1" s="180" customFormat="1" ht="12" hidden="1" customHeight="1">
      <c r="A15481" s="179"/>
    </row>
    <row r="15482" spans="1:1" s="180" customFormat="1" ht="12" hidden="1" customHeight="1">
      <c r="A15482" s="179"/>
    </row>
    <row r="15483" spans="1:1" s="180" customFormat="1" ht="12" hidden="1" customHeight="1">
      <c r="A15483" s="179"/>
    </row>
    <row r="15484" spans="1:1" s="180" customFormat="1" ht="12" hidden="1" customHeight="1">
      <c r="A15484" s="179"/>
    </row>
    <row r="15485" spans="1:1" s="180" customFormat="1" ht="12" hidden="1" customHeight="1">
      <c r="A15485" s="179"/>
    </row>
    <row r="15486" spans="1:1" s="180" customFormat="1" ht="12" hidden="1" customHeight="1">
      <c r="A15486" s="179"/>
    </row>
    <row r="15487" spans="1:1" s="180" customFormat="1" ht="12" hidden="1" customHeight="1">
      <c r="A15487" s="179"/>
    </row>
    <row r="15488" spans="1:1" s="180" customFormat="1" ht="12" hidden="1" customHeight="1">
      <c r="A15488" s="179"/>
    </row>
    <row r="15489" spans="1:1" s="180" customFormat="1" ht="12" hidden="1" customHeight="1">
      <c r="A15489" s="179"/>
    </row>
    <row r="15490" spans="1:1" s="180" customFormat="1" ht="12" hidden="1" customHeight="1">
      <c r="A15490" s="179"/>
    </row>
    <row r="15491" spans="1:1" s="180" customFormat="1" ht="12" hidden="1" customHeight="1">
      <c r="A15491" s="179"/>
    </row>
    <row r="15492" spans="1:1" s="180" customFormat="1" ht="12" hidden="1" customHeight="1">
      <c r="A15492" s="179"/>
    </row>
    <row r="15493" spans="1:1" s="180" customFormat="1" ht="12" hidden="1" customHeight="1">
      <c r="A15493" s="179"/>
    </row>
    <row r="15494" spans="1:1" s="180" customFormat="1" ht="12" hidden="1" customHeight="1">
      <c r="A15494" s="179"/>
    </row>
    <row r="15495" spans="1:1" s="180" customFormat="1" ht="12" hidden="1" customHeight="1">
      <c r="A15495" s="179"/>
    </row>
    <row r="15496" spans="1:1" s="180" customFormat="1" ht="12" hidden="1" customHeight="1">
      <c r="A15496" s="179"/>
    </row>
    <row r="15497" spans="1:1" s="180" customFormat="1" ht="12" hidden="1" customHeight="1">
      <c r="A15497" s="179"/>
    </row>
    <row r="15498" spans="1:1" s="180" customFormat="1" ht="12" hidden="1" customHeight="1">
      <c r="A15498" s="179"/>
    </row>
    <row r="15499" spans="1:1" s="180" customFormat="1" ht="12" hidden="1" customHeight="1">
      <c r="A15499" s="179"/>
    </row>
    <row r="15500" spans="1:1" s="180" customFormat="1" ht="12" hidden="1" customHeight="1">
      <c r="A15500" s="179"/>
    </row>
    <row r="15501" spans="1:1" s="180" customFormat="1" ht="12" hidden="1" customHeight="1">
      <c r="A15501" s="179"/>
    </row>
    <row r="15502" spans="1:1" s="180" customFormat="1" ht="12" hidden="1" customHeight="1">
      <c r="A15502" s="179"/>
    </row>
    <row r="15503" spans="1:1" s="180" customFormat="1" ht="12" hidden="1" customHeight="1">
      <c r="A15503" s="179"/>
    </row>
    <row r="15504" spans="1:1" s="180" customFormat="1" ht="12" hidden="1" customHeight="1">
      <c r="A15504" s="179"/>
    </row>
    <row r="15505" spans="1:1" s="180" customFormat="1" ht="12" hidden="1" customHeight="1">
      <c r="A15505" s="179"/>
    </row>
    <row r="15506" spans="1:1" s="180" customFormat="1" ht="12" hidden="1" customHeight="1">
      <c r="A15506" s="179"/>
    </row>
    <row r="15507" spans="1:1" s="180" customFormat="1" ht="12" hidden="1" customHeight="1">
      <c r="A15507" s="179"/>
    </row>
    <row r="15508" spans="1:1" s="180" customFormat="1" ht="12" hidden="1" customHeight="1">
      <c r="A15508" s="179"/>
    </row>
    <row r="15509" spans="1:1" s="180" customFormat="1" ht="12" hidden="1" customHeight="1">
      <c r="A15509" s="179"/>
    </row>
    <row r="15510" spans="1:1" s="180" customFormat="1" ht="12" hidden="1" customHeight="1">
      <c r="A15510" s="179"/>
    </row>
    <row r="15511" spans="1:1" s="180" customFormat="1" ht="12" hidden="1" customHeight="1">
      <c r="A15511" s="179"/>
    </row>
    <row r="15512" spans="1:1" s="180" customFormat="1" ht="12" hidden="1" customHeight="1">
      <c r="A15512" s="179"/>
    </row>
    <row r="15513" spans="1:1" s="180" customFormat="1" ht="12" hidden="1" customHeight="1">
      <c r="A15513" s="179"/>
    </row>
    <row r="15514" spans="1:1" s="180" customFormat="1" ht="12" hidden="1" customHeight="1">
      <c r="A15514" s="179"/>
    </row>
    <row r="15515" spans="1:1" s="180" customFormat="1" ht="12" hidden="1" customHeight="1">
      <c r="A15515" s="179"/>
    </row>
    <row r="15516" spans="1:1" s="180" customFormat="1" ht="12" hidden="1" customHeight="1">
      <c r="A15516" s="179"/>
    </row>
    <row r="15517" spans="1:1" s="180" customFormat="1" ht="12" hidden="1" customHeight="1">
      <c r="A15517" s="179"/>
    </row>
    <row r="15518" spans="1:1" s="180" customFormat="1" ht="12" hidden="1" customHeight="1">
      <c r="A15518" s="179"/>
    </row>
    <row r="15519" spans="1:1" s="180" customFormat="1" ht="12" hidden="1" customHeight="1">
      <c r="A15519" s="179"/>
    </row>
    <row r="15520" spans="1:1" s="180" customFormat="1" ht="12" hidden="1" customHeight="1">
      <c r="A15520" s="179"/>
    </row>
    <row r="15521" spans="1:1" s="180" customFormat="1" ht="12" hidden="1" customHeight="1">
      <c r="A15521" s="179"/>
    </row>
    <row r="15522" spans="1:1" s="180" customFormat="1" ht="12" hidden="1" customHeight="1">
      <c r="A15522" s="179"/>
    </row>
    <row r="15523" spans="1:1" s="180" customFormat="1" ht="12" hidden="1" customHeight="1">
      <c r="A15523" s="179"/>
    </row>
    <row r="15524" spans="1:1" s="180" customFormat="1" ht="12" hidden="1" customHeight="1">
      <c r="A15524" s="179"/>
    </row>
    <row r="15525" spans="1:1" s="180" customFormat="1" ht="12" hidden="1" customHeight="1">
      <c r="A15525" s="179"/>
    </row>
    <row r="15526" spans="1:1" s="180" customFormat="1" ht="12" hidden="1" customHeight="1">
      <c r="A15526" s="179"/>
    </row>
    <row r="15527" spans="1:1" s="180" customFormat="1" ht="12" hidden="1" customHeight="1">
      <c r="A15527" s="179"/>
    </row>
    <row r="15528" spans="1:1" s="180" customFormat="1" ht="12" hidden="1" customHeight="1">
      <c r="A15528" s="179"/>
    </row>
    <row r="15529" spans="1:1" s="180" customFormat="1" ht="12" hidden="1" customHeight="1">
      <c r="A15529" s="179"/>
    </row>
    <row r="15530" spans="1:1" s="180" customFormat="1" ht="12" hidden="1" customHeight="1">
      <c r="A15530" s="179"/>
    </row>
    <row r="15531" spans="1:1" s="180" customFormat="1" ht="12" hidden="1" customHeight="1">
      <c r="A15531" s="179"/>
    </row>
    <row r="15532" spans="1:1" s="180" customFormat="1" ht="12" hidden="1" customHeight="1">
      <c r="A15532" s="179"/>
    </row>
    <row r="15533" spans="1:1" s="180" customFormat="1" ht="12" hidden="1" customHeight="1">
      <c r="A15533" s="179"/>
    </row>
    <row r="15534" spans="1:1" s="180" customFormat="1" ht="12" hidden="1" customHeight="1">
      <c r="A15534" s="179"/>
    </row>
    <row r="15535" spans="1:1" s="180" customFormat="1" ht="12" hidden="1" customHeight="1">
      <c r="A15535" s="179"/>
    </row>
    <row r="15536" spans="1:1" s="180" customFormat="1" ht="12" hidden="1" customHeight="1">
      <c r="A15536" s="179"/>
    </row>
    <row r="15537" spans="1:1" s="180" customFormat="1" ht="12" hidden="1" customHeight="1">
      <c r="A15537" s="179"/>
    </row>
    <row r="15538" spans="1:1" s="180" customFormat="1" ht="12" hidden="1" customHeight="1">
      <c r="A15538" s="179"/>
    </row>
    <row r="15539" spans="1:1" s="180" customFormat="1" ht="12" hidden="1" customHeight="1">
      <c r="A15539" s="179"/>
    </row>
    <row r="15540" spans="1:1" s="180" customFormat="1" ht="12" hidden="1" customHeight="1">
      <c r="A15540" s="179"/>
    </row>
    <row r="15541" spans="1:1" s="180" customFormat="1" ht="12" hidden="1" customHeight="1">
      <c r="A15541" s="179"/>
    </row>
    <row r="15542" spans="1:1" s="180" customFormat="1" ht="12" hidden="1" customHeight="1">
      <c r="A15542" s="179"/>
    </row>
    <row r="15543" spans="1:1" s="180" customFormat="1" ht="12" hidden="1" customHeight="1">
      <c r="A15543" s="179"/>
    </row>
    <row r="15544" spans="1:1" s="180" customFormat="1" ht="12" hidden="1" customHeight="1">
      <c r="A15544" s="179"/>
    </row>
    <row r="15545" spans="1:1" s="180" customFormat="1" ht="12" hidden="1" customHeight="1">
      <c r="A15545" s="179"/>
    </row>
    <row r="15546" spans="1:1" s="180" customFormat="1" ht="12" hidden="1" customHeight="1">
      <c r="A15546" s="179"/>
    </row>
    <row r="15547" spans="1:1" s="180" customFormat="1" ht="12" hidden="1" customHeight="1">
      <c r="A15547" s="179"/>
    </row>
    <row r="15548" spans="1:1" s="180" customFormat="1" ht="12" hidden="1" customHeight="1">
      <c r="A15548" s="179"/>
    </row>
    <row r="15549" spans="1:1" s="180" customFormat="1" ht="12" hidden="1" customHeight="1">
      <c r="A15549" s="179"/>
    </row>
    <row r="15550" spans="1:1" s="180" customFormat="1" ht="12" hidden="1" customHeight="1">
      <c r="A15550" s="179"/>
    </row>
    <row r="15551" spans="1:1" s="180" customFormat="1" ht="12" hidden="1" customHeight="1">
      <c r="A15551" s="179"/>
    </row>
    <row r="15552" spans="1:1" s="180" customFormat="1" ht="12" hidden="1" customHeight="1">
      <c r="A15552" s="179"/>
    </row>
    <row r="15553" spans="1:1" s="180" customFormat="1" ht="12" hidden="1" customHeight="1">
      <c r="A15553" s="179"/>
    </row>
    <row r="15554" spans="1:1" s="180" customFormat="1" ht="12" hidden="1" customHeight="1">
      <c r="A15554" s="179"/>
    </row>
    <row r="15555" spans="1:1" s="180" customFormat="1" ht="12" hidden="1" customHeight="1">
      <c r="A15555" s="179"/>
    </row>
    <row r="15556" spans="1:1" s="180" customFormat="1" ht="12" hidden="1" customHeight="1">
      <c r="A15556" s="179"/>
    </row>
    <row r="15557" spans="1:1" s="180" customFormat="1" ht="12" hidden="1" customHeight="1">
      <c r="A15557" s="179"/>
    </row>
    <row r="15558" spans="1:1" s="180" customFormat="1" ht="12" hidden="1" customHeight="1">
      <c r="A15558" s="179"/>
    </row>
    <row r="15559" spans="1:1" s="180" customFormat="1" ht="12" hidden="1" customHeight="1">
      <c r="A15559" s="179"/>
    </row>
    <row r="15560" spans="1:1" s="180" customFormat="1" ht="12" hidden="1" customHeight="1">
      <c r="A15560" s="179"/>
    </row>
    <row r="15561" spans="1:1" s="180" customFormat="1" ht="12" hidden="1" customHeight="1">
      <c r="A15561" s="179"/>
    </row>
    <row r="15562" spans="1:1" s="180" customFormat="1" ht="12" hidden="1" customHeight="1">
      <c r="A15562" s="179"/>
    </row>
    <row r="15563" spans="1:1" s="180" customFormat="1" ht="12" hidden="1" customHeight="1">
      <c r="A15563" s="179"/>
    </row>
    <row r="15564" spans="1:1" s="180" customFormat="1" ht="12" hidden="1" customHeight="1">
      <c r="A15564" s="179"/>
    </row>
    <row r="15565" spans="1:1" s="180" customFormat="1" ht="12" hidden="1" customHeight="1">
      <c r="A15565" s="179"/>
    </row>
    <row r="15566" spans="1:1" s="180" customFormat="1" ht="12" hidden="1" customHeight="1">
      <c r="A15566" s="179"/>
    </row>
    <row r="15567" spans="1:1" s="180" customFormat="1" ht="12" hidden="1" customHeight="1">
      <c r="A15567" s="179"/>
    </row>
    <row r="15568" spans="1:1" s="180" customFormat="1" ht="12" hidden="1" customHeight="1">
      <c r="A15568" s="179"/>
    </row>
    <row r="15569" spans="1:1" s="180" customFormat="1" ht="12" hidden="1" customHeight="1">
      <c r="A15569" s="179"/>
    </row>
    <row r="15570" spans="1:1" s="180" customFormat="1" ht="12" hidden="1" customHeight="1">
      <c r="A15570" s="179"/>
    </row>
    <row r="15571" spans="1:1" s="180" customFormat="1" ht="12" hidden="1" customHeight="1">
      <c r="A15571" s="179"/>
    </row>
    <row r="15572" spans="1:1" s="180" customFormat="1" ht="12" hidden="1" customHeight="1">
      <c r="A15572" s="179"/>
    </row>
    <row r="15573" spans="1:1" s="180" customFormat="1" ht="12" hidden="1" customHeight="1">
      <c r="A15573" s="179"/>
    </row>
    <row r="15574" spans="1:1" s="180" customFormat="1" ht="12" hidden="1" customHeight="1">
      <c r="A15574" s="179"/>
    </row>
    <row r="15575" spans="1:1" s="180" customFormat="1" ht="12" hidden="1" customHeight="1">
      <c r="A15575" s="179"/>
    </row>
    <row r="15576" spans="1:1" s="180" customFormat="1" ht="12" hidden="1" customHeight="1">
      <c r="A15576" s="179"/>
    </row>
    <row r="15577" spans="1:1" s="180" customFormat="1" ht="12" hidden="1" customHeight="1">
      <c r="A15577" s="179"/>
    </row>
    <row r="15578" spans="1:1" s="180" customFormat="1" ht="12" hidden="1" customHeight="1">
      <c r="A15578" s="179"/>
    </row>
    <row r="15579" spans="1:1" s="180" customFormat="1" ht="12" hidden="1" customHeight="1">
      <c r="A15579" s="179"/>
    </row>
    <row r="15580" spans="1:1" s="180" customFormat="1" ht="12" hidden="1" customHeight="1">
      <c r="A15580" s="179"/>
    </row>
    <row r="15581" spans="1:1" s="180" customFormat="1" ht="12" hidden="1" customHeight="1">
      <c r="A15581" s="179"/>
    </row>
    <row r="15582" spans="1:1" s="180" customFormat="1" ht="12" hidden="1" customHeight="1">
      <c r="A15582" s="179"/>
    </row>
    <row r="15583" spans="1:1" s="180" customFormat="1" ht="12" hidden="1" customHeight="1">
      <c r="A15583" s="179"/>
    </row>
    <row r="15584" spans="1:1" s="180" customFormat="1" ht="12" hidden="1" customHeight="1">
      <c r="A15584" s="179"/>
    </row>
    <row r="15585" spans="1:1" s="180" customFormat="1" ht="12" hidden="1" customHeight="1">
      <c r="A15585" s="179"/>
    </row>
    <row r="15586" spans="1:1" s="180" customFormat="1" ht="12" hidden="1" customHeight="1">
      <c r="A15586" s="179"/>
    </row>
    <row r="15587" spans="1:1" s="180" customFormat="1" ht="12" hidden="1" customHeight="1">
      <c r="A15587" s="179"/>
    </row>
    <row r="15588" spans="1:1" s="180" customFormat="1" ht="12" hidden="1" customHeight="1">
      <c r="A15588" s="179"/>
    </row>
    <row r="15589" spans="1:1" s="180" customFormat="1" ht="12" hidden="1" customHeight="1">
      <c r="A15589" s="179"/>
    </row>
    <row r="15590" spans="1:1" s="180" customFormat="1" ht="12" hidden="1" customHeight="1">
      <c r="A15590" s="179"/>
    </row>
    <row r="15591" spans="1:1" s="180" customFormat="1" ht="12" hidden="1" customHeight="1">
      <c r="A15591" s="179"/>
    </row>
    <row r="15592" spans="1:1" s="180" customFormat="1" ht="12" hidden="1" customHeight="1">
      <c r="A15592" s="179"/>
    </row>
    <row r="15593" spans="1:1" s="180" customFormat="1" ht="12" hidden="1" customHeight="1">
      <c r="A15593" s="179"/>
    </row>
    <row r="15594" spans="1:1" s="180" customFormat="1" ht="12" hidden="1" customHeight="1">
      <c r="A15594" s="179"/>
    </row>
    <row r="15595" spans="1:1" s="180" customFormat="1" ht="12" hidden="1" customHeight="1">
      <c r="A15595" s="179"/>
    </row>
    <row r="15596" spans="1:1" s="180" customFormat="1" ht="12" hidden="1" customHeight="1">
      <c r="A15596" s="179"/>
    </row>
    <row r="15597" spans="1:1" s="180" customFormat="1" ht="12" hidden="1" customHeight="1">
      <c r="A15597" s="179"/>
    </row>
    <row r="15598" spans="1:1" s="180" customFormat="1" ht="12" hidden="1" customHeight="1">
      <c r="A15598" s="179"/>
    </row>
    <row r="15599" spans="1:1" s="180" customFormat="1" ht="12" hidden="1" customHeight="1">
      <c r="A15599" s="179"/>
    </row>
    <row r="15600" spans="1:1" s="180" customFormat="1" ht="12" hidden="1" customHeight="1">
      <c r="A15600" s="179"/>
    </row>
    <row r="15601" spans="1:1" s="180" customFormat="1" ht="12" hidden="1" customHeight="1">
      <c r="A15601" s="179"/>
    </row>
    <row r="15602" spans="1:1" s="180" customFormat="1" ht="12" hidden="1" customHeight="1">
      <c r="A15602" s="179"/>
    </row>
    <row r="15603" spans="1:1" s="180" customFormat="1" ht="12" hidden="1" customHeight="1">
      <c r="A15603" s="179"/>
    </row>
    <row r="15604" spans="1:1" s="180" customFormat="1" ht="12" hidden="1" customHeight="1">
      <c r="A15604" s="179"/>
    </row>
    <row r="15605" spans="1:1" s="180" customFormat="1" ht="12" hidden="1" customHeight="1">
      <c r="A15605" s="179"/>
    </row>
    <row r="15606" spans="1:1" s="180" customFormat="1" ht="12" hidden="1" customHeight="1">
      <c r="A15606" s="179"/>
    </row>
    <row r="15607" spans="1:1" s="180" customFormat="1" ht="12" hidden="1" customHeight="1">
      <c r="A15607" s="179"/>
    </row>
    <row r="15608" spans="1:1" s="180" customFormat="1" ht="12" hidden="1" customHeight="1">
      <c r="A15608" s="179"/>
    </row>
    <row r="15609" spans="1:1" s="180" customFormat="1" ht="12" hidden="1" customHeight="1">
      <c r="A15609" s="179"/>
    </row>
    <row r="15610" spans="1:1" s="180" customFormat="1" ht="12" hidden="1" customHeight="1">
      <c r="A15610" s="179"/>
    </row>
    <row r="15611" spans="1:1" s="180" customFormat="1" ht="12" hidden="1" customHeight="1">
      <c r="A15611" s="179"/>
    </row>
    <row r="15612" spans="1:1" s="180" customFormat="1" ht="12" hidden="1" customHeight="1">
      <c r="A15612" s="179"/>
    </row>
    <row r="15613" spans="1:1" s="180" customFormat="1" ht="12" hidden="1" customHeight="1">
      <c r="A15613" s="179"/>
    </row>
    <row r="15614" spans="1:1" s="180" customFormat="1" ht="12" hidden="1" customHeight="1">
      <c r="A15614" s="179"/>
    </row>
    <row r="15615" spans="1:1" s="180" customFormat="1" ht="12" hidden="1" customHeight="1">
      <c r="A15615" s="179"/>
    </row>
    <row r="15616" spans="1:1" s="180" customFormat="1" ht="12" hidden="1" customHeight="1">
      <c r="A15616" s="179"/>
    </row>
    <row r="15617" spans="1:1" s="180" customFormat="1" ht="12" hidden="1" customHeight="1">
      <c r="A15617" s="179"/>
    </row>
    <row r="15618" spans="1:1" s="180" customFormat="1" ht="12" hidden="1" customHeight="1">
      <c r="A15618" s="179"/>
    </row>
    <row r="15619" spans="1:1" s="180" customFormat="1" ht="12" hidden="1" customHeight="1">
      <c r="A15619" s="179"/>
    </row>
    <row r="15620" spans="1:1" s="180" customFormat="1" ht="12" hidden="1" customHeight="1">
      <c r="A15620" s="179"/>
    </row>
    <row r="15621" spans="1:1" s="180" customFormat="1" ht="12" hidden="1" customHeight="1">
      <c r="A15621" s="179"/>
    </row>
    <row r="15622" spans="1:1" s="180" customFormat="1" ht="12" hidden="1" customHeight="1">
      <c r="A15622" s="179"/>
    </row>
    <row r="15623" spans="1:1" s="180" customFormat="1" ht="12" hidden="1" customHeight="1">
      <c r="A15623" s="179"/>
    </row>
    <row r="15624" spans="1:1" s="180" customFormat="1" ht="12" hidden="1" customHeight="1">
      <c r="A15624" s="179"/>
    </row>
    <row r="15625" spans="1:1" s="180" customFormat="1" ht="12" hidden="1" customHeight="1">
      <c r="A15625" s="179"/>
    </row>
    <row r="15626" spans="1:1" s="180" customFormat="1" ht="12" hidden="1" customHeight="1">
      <c r="A15626" s="179"/>
    </row>
    <row r="15627" spans="1:1" s="180" customFormat="1" ht="12" hidden="1" customHeight="1">
      <c r="A15627" s="179"/>
    </row>
    <row r="15628" spans="1:1" s="180" customFormat="1" ht="12" hidden="1" customHeight="1">
      <c r="A15628" s="179"/>
    </row>
    <row r="15629" spans="1:1" s="180" customFormat="1" ht="12" hidden="1" customHeight="1">
      <c r="A15629" s="179"/>
    </row>
    <row r="15630" spans="1:1" s="180" customFormat="1" ht="12" hidden="1" customHeight="1">
      <c r="A15630" s="179"/>
    </row>
    <row r="15631" spans="1:1" s="180" customFormat="1" ht="12" hidden="1" customHeight="1">
      <c r="A15631" s="179"/>
    </row>
    <row r="15632" spans="1:1" s="180" customFormat="1" ht="12" hidden="1" customHeight="1">
      <c r="A15632" s="179"/>
    </row>
    <row r="15633" spans="1:1" s="180" customFormat="1" ht="12" hidden="1" customHeight="1">
      <c r="A15633" s="179"/>
    </row>
    <row r="15634" spans="1:1" s="180" customFormat="1" ht="12" hidden="1" customHeight="1">
      <c r="A15634" s="179"/>
    </row>
    <row r="15635" spans="1:1" s="180" customFormat="1" ht="12" hidden="1" customHeight="1">
      <c r="A15635" s="179"/>
    </row>
    <row r="15636" spans="1:1" s="180" customFormat="1" ht="12" hidden="1" customHeight="1">
      <c r="A15636" s="179"/>
    </row>
    <row r="15637" spans="1:1" s="180" customFormat="1" ht="12" hidden="1" customHeight="1">
      <c r="A15637" s="179"/>
    </row>
    <row r="15638" spans="1:1" s="180" customFormat="1" ht="12" hidden="1" customHeight="1">
      <c r="A15638" s="179"/>
    </row>
    <row r="15639" spans="1:1" s="180" customFormat="1" ht="12" hidden="1" customHeight="1">
      <c r="A15639" s="179"/>
    </row>
    <row r="15640" spans="1:1" s="180" customFormat="1" ht="12" hidden="1" customHeight="1">
      <c r="A15640" s="179"/>
    </row>
    <row r="15641" spans="1:1" s="180" customFormat="1" ht="12" hidden="1" customHeight="1">
      <c r="A15641" s="179"/>
    </row>
    <row r="15642" spans="1:1" s="180" customFormat="1" ht="12" hidden="1" customHeight="1">
      <c r="A15642" s="179"/>
    </row>
    <row r="15643" spans="1:1" s="180" customFormat="1" ht="12" hidden="1" customHeight="1">
      <c r="A15643" s="179"/>
    </row>
    <row r="15644" spans="1:1" s="180" customFormat="1" ht="12" hidden="1" customHeight="1">
      <c r="A15644" s="179"/>
    </row>
    <row r="15645" spans="1:1" s="180" customFormat="1" ht="12" hidden="1" customHeight="1">
      <c r="A15645" s="179"/>
    </row>
    <row r="15646" spans="1:1" s="180" customFormat="1" ht="12" hidden="1" customHeight="1">
      <c r="A15646" s="179"/>
    </row>
    <row r="15647" spans="1:1" s="180" customFormat="1" ht="12" hidden="1" customHeight="1">
      <c r="A15647" s="179"/>
    </row>
    <row r="15648" spans="1:1" s="180" customFormat="1" ht="12" hidden="1" customHeight="1">
      <c r="A15648" s="179"/>
    </row>
    <row r="15649" spans="1:1" s="180" customFormat="1" ht="12" hidden="1" customHeight="1">
      <c r="A15649" s="179"/>
    </row>
    <row r="15650" spans="1:1" s="180" customFormat="1" ht="12" hidden="1" customHeight="1">
      <c r="A15650" s="179"/>
    </row>
    <row r="15651" spans="1:1" s="180" customFormat="1" ht="12" hidden="1" customHeight="1">
      <c r="A15651" s="179"/>
    </row>
    <row r="15652" spans="1:1" s="180" customFormat="1" ht="12" hidden="1" customHeight="1">
      <c r="A15652" s="179"/>
    </row>
    <row r="15653" spans="1:1" s="180" customFormat="1" ht="12" hidden="1" customHeight="1">
      <c r="A15653" s="179"/>
    </row>
    <row r="15654" spans="1:1" s="180" customFormat="1" ht="12" hidden="1" customHeight="1">
      <c r="A15654" s="179"/>
    </row>
    <row r="15655" spans="1:1" s="180" customFormat="1" ht="12" hidden="1" customHeight="1">
      <c r="A15655" s="179"/>
    </row>
    <row r="15656" spans="1:1" s="180" customFormat="1" ht="12" hidden="1" customHeight="1">
      <c r="A15656" s="179"/>
    </row>
    <row r="15657" spans="1:1" s="180" customFormat="1" ht="12" hidden="1" customHeight="1">
      <c r="A15657" s="179"/>
    </row>
    <row r="15658" spans="1:1" s="180" customFormat="1" ht="12" hidden="1" customHeight="1">
      <c r="A15658" s="179"/>
    </row>
    <row r="15659" spans="1:1" s="180" customFormat="1" ht="12" hidden="1" customHeight="1">
      <c r="A15659" s="179"/>
    </row>
    <row r="15660" spans="1:1" s="180" customFormat="1" ht="12" hidden="1" customHeight="1">
      <c r="A15660" s="179"/>
    </row>
    <row r="15661" spans="1:1" s="180" customFormat="1" ht="12" hidden="1" customHeight="1">
      <c r="A15661" s="179"/>
    </row>
    <row r="15662" spans="1:1" s="180" customFormat="1" ht="12" hidden="1" customHeight="1">
      <c r="A15662" s="179"/>
    </row>
    <row r="15663" spans="1:1" s="180" customFormat="1" ht="12" hidden="1" customHeight="1">
      <c r="A15663" s="179"/>
    </row>
    <row r="15664" spans="1:1" s="180" customFormat="1" ht="12" hidden="1" customHeight="1">
      <c r="A15664" s="179"/>
    </row>
    <row r="15665" spans="1:1" s="180" customFormat="1" ht="12" hidden="1" customHeight="1">
      <c r="A15665" s="179"/>
    </row>
    <row r="15666" spans="1:1" s="180" customFormat="1" ht="12" hidden="1" customHeight="1">
      <c r="A15666" s="179"/>
    </row>
    <row r="15667" spans="1:1" s="180" customFormat="1" ht="12" hidden="1" customHeight="1">
      <c r="A15667" s="179"/>
    </row>
    <row r="15668" spans="1:1" s="180" customFormat="1" ht="12" hidden="1" customHeight="1">
      <c r="A15668" s="179"/>
    </row>
    <row r="15669" spans="1:1" s="180" customFormat="1" ht="12" hidden="1" customHeight="1">
      <c r="A15669" s="179"/>
    </row>
    <row r="15670" spans="1:1" s="180" customFormat="1" ht="12" hidden="1" customHeight="1">
      <c r="A15670" s="179"/>
    </row>
    <row r="15671" spans="1:1" s="180" customFormat="1" ht="12" hidden="1" customHeight="1">
      <c r="A15671" s="179"/>
    </row>
    <row r="15672" spans="1:1" s="180" customFormat="1" ht="12" hidden="1" customHeight="1">
      <c r="A15672" s="179"/>
    </row>
    <row r="15673" spans="1:1" s="180" customFormat="1" ht="12" hidden="1" customHeight="1">
      <c r="A15673" s="179"/>
    </row>
    <row r="15674" spans="1:1" s="180" customFormat="1" ht="12" hidden="1" customHeight="1">
      <c r="A15674" s="179"/>
    </row>
    <row r="15675" spans="1:1" s="180" customFormat="1" ht="12" hidden="1" customHeight="1">
      <c r="A15675" s="179"/>
    </row>
    <row r="15676" spans="1:1" s="180" customFormat="1" ht="12" hidden="1" customHeight="1">
      <c r="A15676" s="179"/>
    </row>
    <row r="15677" spans="1:1" s="180" customFormat="1" ht="12" hidden="1" customHeight="1">
      <c r="A15677" s="179"/>
    </row>
    <row r="15678" spans="1:1" s="180" customFormat="1" ht="12" hidden="1" customHeight="1">
      <c r="A15678" s="179"/>
    </row>
    <row r="15679" spans="1:1" s="180" customFormat="1" ht="12" hidden="1" customHeight="1">
      <c r="A15679" s="179"/>
    </row>
    <row r="15680" spans="1:1" s="180" customFormat="1" ht="12" hidden="1" customHeight="1">
      <c r="A15680" s="179"/>
    </row>
    <row r="15681" spans="1:1" s="180" customFormat="1" ht="12" hidden="1" customHeight="1">
      <c r="A15681" s="179"/>
    </row>
    <row r="15682" spans="1:1" s="180" customFormat="1" ht="12" hidden="1" customHeight="1">
      <c r="A15682" s="179"/>
    </row>
    <row r="15683" spans="1:1" s="180" customFormat="1" ht="12" hidden="1" customHeight="1">
      <c r="A15683" s="179"/>
    </row>
    <row r="15684" spans="1:1" s="180" customFormat="1" ht="12" hidden="1" customHeight="1">
      <c r="A15684" s="179"/>
    </row>
    <row r="15685" spans="1:1" s="180" customFormat="1" ht="12" hidden="1" customHeight="1">
      <c r="A15685" s="179"/>
    </row>
    <row r="15686" spans="1:1" s="180" customFormat="1" ht="12" hidden="1" customHeight="1">
      <c r="A15686" s="179"/>
    </row>
    <row r="15687" spans="1:1" s="180" customFormat="1" ht="12" hidden="1" customHeight="1">
      <c r="A15687" s="179"/>
    </row>
    <row r="15688" spans="1:1" s="180" customFormat="1" ht="12" hidden="1" customHeight="1">
      <c r="A15688" s="179"/>
    </row>
    <row r="15689" spans="1:1" s="180" customFormat="1" ht="12" hidden="1" customHeight="1">
      <c r="A15689" s="179"/>
    </row>
    <row r="15690" spans="1:1" s="180" customFormat="1" ht="12" hidden="1" customHeight="1">
      <c r="A15690" s="179"/>
    </row>
    <row r="15691" spans="1:1" s="180" customFormat="1" ht="12" hidden="1" customHeight="1">
      <c r="A15691" s="179"/>
    </row>
    <row r="15692" spans="1:1" s="180" customFormat="1" ht="12" hidden="1" customHeight="1">
      <c r="A15692" s="179"/>
    </row>
    <row r="15693" spans="1:1" s="180" customFormat="1" ht="12" hidden="1" customHeight="1">
      <c r="A15693" s="179"/>
    </row>
    <row r="15694" spans="1:1" s="180" customFormat="1" ht="12" hidden="1" customHeight="1">
      <c r="A15694" s="179"/>
    </row>
    <row r="15695" spans="1:1" s="180" customFormat="1" ht="12" hidden="1" customHeight="1">
      <c r="A15695" s="179"/>
    </row>
    <row r="15696" spans="1:1" s="180" customFormat="1" ht="12" hidden="1" customHeight="1">
      <c r="A15696" s="179"/>
    </row>
    <row r="15697" spans="1:1" s="180" customFormat="1" ht="12" hidden="1" customHeight="1">
      <c r="A15697" s="179"/>
    </row>
    <row r="15698" spans="1:1" s="180" customFormat="1" ht="12" hidden="1" customHeight="1">
      <c r="A15698" s="179"/>
    </row>
    <row r="15699" spans="1:1" s="180" customFormat="1" ht="12" hidden="1" customHeight="1">
      <c r="A15699" s="179"/>
    </row>
    <row r="15700" spans="1:1" s="180" customFormat="1" ht="12" hidden="1" customHeight="1">
      <c r="A15700" s="179"/>
    </row>
    <row r="15701" spans="1:1" s="180" customFormat="1" ht="12" hidden="1" customHeight="1">
      <c r="A15701" s="179"/>
    </row>
    <row r="15702" spans="1:1" s="180" customFormat="1" ht="12" hidden="1" customHeight="1">
      <c r="A15702" s="179"/>
    </row>
    <row r="15703" spans="1:1" s="180" customFormat="1" ht="12" hidden="1" customHeight="1">
      <c r="A15703" s="179"/>
    </row>
    <row r="15704" spans="1:1" s="180" customFormat="1" ht="12" hidden="1" customHeight="1">
      <c r="A15704" s="179"/>
    </row>
    <row r="15705" spans="1:1" s="180" customFormat="1" ht="12" hidden="1" customHeight="1">
      <c r="A15705" s="179"/>
    </row>
    <row r="15706" spans="1:1" s="180" customFormat="1" ht="12" hidden="1" customHeight="1">
      <c r="A15706" s="179"/>
    </row>
    <row r="15707" spans="1:1" s="180" customFormat="1" ht="12" hidden="1" customHeight="1">
      <c r="A15707" s="179"/>
    </row>
    <row r="15708" spans="1:1" s="180" customFormat="1" ht="12" hidden="1" customHeight="1">
      <c r="A15708" s="179"/>
    </row>
    <row r="15709" spans="1:1" s="180" customFormat="1" ht="12" hidden="1" customHeight="1">
      <c r="A15709" s="179"/>
    </row>
    <row r="15710" spans="1:1" s="180" customFormat="1" ht="12" hidden="1" customHeight="1">
      <c r="A15710" s="179"/>
    </row>
    <row r="15711" spans="1:1" s="180" customFormat="1" ht="12" hidden="1" customHeight="1">
      <c r="A15711" s="179"/>
    </row>
    <row r="15712" spans="1:1" s="180" customFormat="1" ht="12" hidden="1" customHeight="1">
      <c r="A15712" s="179"/>
    </row>
    <row r="15713" spans="1:1" s="180" customFormat="1" ht="12" hidden="1" customHeight="1">
      <c r="A15713" s="179"/>
    </row>
    <row r="15714" spans="1:1" s="180" customFormat="1" ht="12" hidden="1" customHeight="1">
      <c r="A15714" s="179"/>
    </row>
    <row r="15715" spans="1:1" s="180" customFormat="1" ht="12" hidden="1" customHeight="1">
      <c r="A15715" s="179"/>
    </row>
    <row r="15716" spans="1:1" s="180" customFormat="1" ht="12" hidden="1" customHeight="1">
      <c r="A15716" s="179"/>
    </row>
    <row r="15717" spans="1:1" s="180" customFormat="1" ht="12" hidden="1" customHeight="1">
      <c r="A15717" s="179"/>
    </row>
    <row r="15718" spans="1:1" s="180" customFormat="1" ht="12" hidden="1" customHeight="1">
      <c r="A15718" s="179"/>
    </row>
    <row r="15719" spans="1:1" s="180" customFormat="1" ht="12" hidden="1" customHeight="1">
      <c r="A15719" s="179"/>
    </row>
    <row r="15720" spans="1:1" s="180" customFormat="1" ht="12" hidden="1" customHeight="1">
      <c r="A15720" s="179"/>
    </row>
    <row r="15721" spans="1:1" s="180" customFormat="1" ht="12" hidden="1" customHeight="1">
      <c r="A15721" s="179"/>
    </row>
    <row r="15722" spans="1:1" s="180" customFormat="1" ht="12" hidden="1" customHeight="1">
      <c r="A15722" s="179"/>
    </row>
    <row r="15723" spans="1:1" s="180" customFormat="1" ht="12" hidden="1" customHeight="1">
      <c r="A15723" s="179"/>
    </row>
    <row r="15724" spans="1:1" s="180" customFormat="1" ht="12" hidden="1" customHeight="1">
      <c r="A15724" s="179"/>
    </row>
    <row r="15725" spans="1:1" s="180" customFormat="1" ht="12" hidden="1" customHeight="1">
      <c r="A15725" s="179"/>
    </row>
    <row r="15726" spans="1:1" s="180" customFormat="1" ht="12" hidden="1" customHeight="1">
      <c r="A15726" s="179"/>
    </row>
    <row r="15727" spans="1:1" s="180" customFormat="1" ht="12" hidden="1" customHeight="1">
      <c r="A15727" s="179"/>
    </row>
    <row r="15728" spans="1:1" s="180" customFormat="1" ht="12" hidden="1" customHeight="1">
      <c r="A15728" s="179"/>
    </row>
    <row r="15729" spans="1:1" s="180" customFormat="1" ht="12" hidden="1" customHeight="1">
      <c r="A15729" s="179"/>
    </row>
    <row r="15730" spans="1:1" s="180" customFormat="1" ht="12" hidden="1" customHeight="1">
      <c r="A15730" s="179"/>
    </row>
    <row r="15731" spans="1:1" s="180" customFormat="1" ht="12" hidden="1" customHeight="1">
      <c r="A15731" s="179"/>
    </row>
    <row r="15732" spans="1:1" s="180" customFormat="1" ht="12" hidden="1" customHeight="1">
      <c r="A15732" s="179"/>
    </row>
    <row r="15733" spans="1:1" s="180" customFormat="1" ht="12" hidden="1" customHeight="1">
      <c r="A15733" s="179"/>
    </row>
    <row r="15734" spans="1:1" s="180" customFormat="1" ht="12" hidden="1" customHeight="1">
      <c r="A15734" s="179"/>
    </row>
    <row r="15735" spans="1:1" s="180" customFormat="1" ht="12" hidden="1" customHeight="1">
      <c r="A15735" s="179"/>
    </row>
    <row r="15736" spans="1:1" s="180" customFormat="1" ht="12" hidden="1" customHeight="1">
      <c r="A15736" s="179"/>
    </row>
    <row r="15737" spans="1:1" s="180" customFormat="1" ht="12" hidden="1" customHeight="1">
      <c r="A15737" s="179"/>
    </row>
    <row r="15738" spans="1:1" s="180" customFormat="1" ht="12" hidden="1" customHeight="1">
      <c r="A15738" s="179"/>
    </row>
    <row r="15739" spans="1:1" s="180" customFormat="1" ht="12" hidden="1" customHeight="1">
      <c r="A15739" s="179"/>
    </row>
    <row r="15740" spans="1:1" s="180" customFormat="1" ht="12" hidden="1" customHeight="1">
      <c r="A15740" s="179"/>
    </row>
    <row r="15741" spans="1:1" s="180" customFormat="1" ht="12" hidden="1" customHeight="1">
      <c r="A15741" s="179"/>
    </row>
    <row r="15742" spans="1:1" s="180" customFormat="1" ht="12" hidden="1" customHeight="1">
      <c r="A15742" s="179"/>
    </row>
    <row r="15743" spans="1:1" s="180" customFormat="1" ht="12" hidden="1" customHeight="1">
      <c r="A15743" s="179"/>
    </row>
    <row r="15744" spans="1:1" s="180" customFormat="1" ht="12" hidden="1" customHeight="1">
      <c r="A15744" s="179"/>
    </row>
    <row r="15745" spans="1:1" s="180" customFormat="1" ht="12" hidden="1" customHeight="1">
      <c r="A15745" s="179"/>
    </row>
    <row r="15746" spans="1:1" s="180" customFormat="1" ht="12" hidden="1" customHeight="1">
      <c r="A15746" s="179"/>
    </row>
    <row r="15747" spans="1:1" s="180" customFormat="1" ht="12" hidden="1" customHeight="1">
      <c r="A15747" s="179"/>
    </row>
    <row r="15748" spans="1:1" s="180" customFormat="1" ht="12" hidden="1" customHeight="1">
      <c r="A15748" s="179"/>
    </row>
    <row r="15749" spans="1:1" s="180" customFormat="1" ht="12" hidden="1" customHeight="1">
      <c r="A15749" s="179"/>
    </row>
    <row r="15750" spans="1:1" s="180" customFormat="1" ht="12" hidden="1" customHeight="1">
      <c r="A15750" s="179"/>
    </row>
    <row r="15751" spans="1:1" s="180" customFormat="1" ht="12" hidden="1" customHeight="1">
      <c r="A15751" s="179"/>
    </row>
    <row r="15752" spans="1:1" s="180" customFormat="1" ht="12" hidden="1" customHeight="1">
      <c r="A15752" s="179"/>
    </row>
    <row r="15753" spans="1:1" s="180" customFormat="1" ht="12" hidden="1" customHeight="1">
      <c r="A15753" s="179"/>
    </row>
    <row r="15754" spans="1:1" s="180" customFormat="1" ht="12" hidden="1" customHeight="1">
      <c r="A15754" s="179"/>
    </row>
    <row r="15755" spans="1:1" s="180" customFormat="1" ht="12" hidden="1" customHeight="1">
      <c r="A15755" s="179"/>
    </row>
    <row r="15756" spans="1:1" s="180" customFormat="1" ht="12" hidden="1" customHeight="1">
      <c r="A15756" s="179"/>
    </row>
    <row r="15757" spans="1:1" s="180" customFormat="1" ht="12" hidden="1" customHeight="1">
      <c r="A15757" s="179"/>
    </row>
    <row r="15758" spans="1:1" s="180" customFormat="1" ht="12" hidden="1" customHeight="1">
      <c r="A15758" s="179"/>
    </row>
    <row r="15759" spans="1:1" s="180" customFormat="1" ht="12" hidden="1" customHeight="1">
      <c r="A15759" s="179"/>
    </row>
    <row r="15760" spans="1:1" s="180" customFormat="1" ht="12" hidden="1" customHeight="1">
      <c r="A15760" s="179"/>
    </row>
    <row r="15761" spans="1:1" s="180" customFormat="1" ht="12" hidden="1" customHeight="1">
      <c r="A15761" s="179"/>
    </row>
    <row r="15762" spans="1:1" s="180" customFormat="1" ht="12" hidden="1" customHeight="1">
      <c r="A15762" s="179"/>
    </row>
    <row r="15763" spans="1:1" s="180" customFormat="1" ht="12" hidden="1" customHeight="1">
      <c r="A15763" s="179"/>
    </row>
    <row r="15764" spans="1:1" s="180" customFormat="1" ht="12" hidden="1" customHeight="1">
      <c r="A15764" s="179"/>
    </row>
    <row r="15765" spans="1:1" s="180" customFormat="1" ht="12" hidden="1" customHeight="1">
      <c r="A15765" s="179"/>
    </row>
    <row r="15766" spans="1:1" s="180" customFormat="1" ht="12" hidden="1" customHeight="1">
      <c r="A15766" s="179"/>
    </row>
    <row r="15767" spans="1:1" s="180" customFormat="1" ht="12" hidden="1" customHeight="1">
      <c r="A15767" s="179"/>
    </row>
    <row r="15768" spans="1:1" s="180" customFormat="1" ht="12" hidden="1" customHeight="1">
      <c r="A15768" s="179"/>
    </row>
    <row r="15769" spans="1:1" s="180" customFormat="1" ht="12" hidden="1" customHeight="1">
      <c r="A15769" s="179"/>
    </row>
    <row r="15770" spans="1:1" s="180" customFormat="1" ht="12" hidden="1" customHeight="1">
      <c r="A15770" s="179"/>
    </row>
    <row r="15771" spans="1:1" s="180" customFormat="1" ht="12" hidden="1" customHeight="1">
      <c r="A15771" s="179"/>
    </row>
    <row r="15772" spans="1:1" s="180" customFormat="1" ht="12" hidden="1" customHeight="1">
      <c r="A15772" s="179"/>
    </row>
    <row r="15773" spans="1:1" s="180" customFormat="1" ht="12" hidden="1" customHeight="1">
      <c r="A15773" s="179"/>
    </row>
    <row r="15774" spans="1:1" s="180" customFormat="1" ht="12" hidden="1" customHeight="1">
      <c r="A15774" s="179"/>
    </row>
    <row r="15775" spans="1:1" s="180" customFormat="1" ht="12" hidden="1" customHeight="1">
      <c r="A15775" s="179"/>
    </row>
    <row r="15776" spans="1:1" s="180" customFormat="1" ht="12" hidden="1" customHeight="1">
      <c r="A15776" s="179"/>
    </row>
    <row r="15777" spans="1:1" s="180" customFormat="1" ht="12" hidden="1" customHeight="1">
      <c r="A15777" s="179"/>
    </row>
    <row r="15778" spans="1:1" s="180" customFormat="1" ht="12" hidden="1" customHeight="1">
      <c r="A15778" s="179"/>
    </row>
    <row r="15779" spans="1:1" s="180" customFormat="1" ht="12" hidden="1" customHeight="1">
      <c r="A15779" s="179"/>
    </row>
    <row r="15780" spans="1:1" s="180" customFormat="1" ht="12" hidden="1" customHeight="1">
      <c r="A15780" s="179"/>
    </row>
    <row r="15781" spans="1:1" s="180" customFormat="1" ht="12" hidden="1" customHeight="1">
      <c r="A15781" s="179"/>
    </row>
    <row r="15782" spans="1:1" s="180" customFormat="1" ht="12" hidden="1" customHeight="1">
      <c r="A15782" s="179"/>
    </row>
    <row r="15783" spans="1:1" s="180" customFormat="1" ht="12" hidden="1" customHeight="1">
      <c r="A15783" s="179"/>
    </row>
    <row r="15784" spans="1:1" s="180" customFormat="1" ht="12" hidden="1" customHeight="1">
      <c r="A15784" s="179"/>
    </row>
    <row r="15785" spans="1:1" s="180" customFormat="1" ht="12" hidden="1" customHeight="1">
      <c r="A15785" s="179"/>
    </row>
    <row r="15786" spans="1:1" s="180" customFormat="1" ht="12" hidden="1" customHeight="1">
      <c r="A15786" s="179"/>
    </row>
    <row r="15787" spans="1:1" s="180" customFormat="1" ht="12" hidden="1" customHeight="1">
      <c r="A15787" s="179"/>
    </row>
    <row r="15788" spans="1:1" s="180" customFormat="1" ht="12" hidden="1" customHeight="1">
      <c r="A15788" s="179"/>
    </row>
    <row r="15789" spans="1:1" s="180" customFormat="1" ht="12" hidden="1" customHeight="1">
      <c r="A15789" s="179"/>
    </row>
    <row r="15790" spans="1:1" s="180" customFormat="1" ht="12" hidden="1" customHeight="1">
      <c r="A15790" s="179"/>
    </row>
    <row r="15791" spans="1:1" s="180" customFormat="1" ht="12" hidden="1" customHeight="1">
      <c r="A15791" s="179"/>
    </row>
    <row r="15792" spans="1:1" s="180" customFormat="1" ht="12" hidden="1" customHeight="1">
      <c r="A15792" s="179"/>
    </row>
    <row r="15793" spans="1:1" s="180" customFormat="1" ht="12" hidden="1" customHeight="1">
      <c r="A15793" s="179"/>
    </row>
    <row r="15794" spans="1:1" s="180" customFormat="1" ht="12" hidden="1" customHeight="1">
      <c r="A15794" s="179"/>
    </row>
    <row r="15795" spans="1:1" s="180" customFormat="1" ht="12" hidden="1" customHeight="1">
      <c r="A15795" s="179"/>
    </row>
    <row r="15796" spans="1:1" s="180" customFormat="1" ht="12" hidden="1" customHeight="1">
      <c r="A15796" s="179"/>
    </row>
    <row r="15797" spans="1:1" s="180" customFormat="1" ht="12" hidden="1" customHeight="1">
      <c r="A15797" s="179"/>
    </row>
    <row r="15798" spans="1:1" s="180" customFormat="1" ht="12" hidden="1" customHeight="1">
      <c r="A15798" s="179"/>
    </row>
    <row r="15799" spans="1:1" s="180" customFormat="1" ht="12" hidden="1" customHeight="1">
      <c r="A15799" s="179"/>
    </row>
    <row r="15800" spans="1:1" s="180" customFormat="1" ht="12" hidden="1" customHeight="1">
      <c r="A15800" s="179"/>
    </row>
    <row r="15801" spans="1:1" s="180" customFormat="1" ht="12" hidden="1" customHeight="1">
      <c r="A15801" s="179"/>
    </row>
    <row r="15802" spans="1:1" s="180" customFormat="1" ht="12" hidden="1" customHeight="1">
      <c r="A15802" s="179"/>
    </row>
    <row r="15803" spans="1:1" s="180" customFormat="1" ht="12" hidden="1" customHeight="1">
      <c r="A15803" s="179"/>
    </row>
    <row r="15804" spans="1:1" s="180" customFormat="1" ht="12" hidden="1" customHeight="1">
      <c r="A15804" s="179"/>
    </row>
    <row r="15805" spans="1:1" s="180" customFormat="1" ht="12" hidden="1" customHeight="1">
      <c r="A15805" s="179"/>
    </row>
    <row r="15806" spans="1:1" s="180" customFormat="1" ht="12" hidden="1" customHeight="1">
      <c r="A15806" s="179"/>
    </row>
    <row r="15807" spans="1:1" s="180" customFormat="1" ht="12" hidden="1" customHeight="1">
      <c r="A15807" s="179"/>
    </row>
    <row r="15808" spans="1:1" s="180" customFormat="1" ht="12" hidden="1" customHeight="1">
      <c r="A15808" s="179"/>
    </row>
    <row r="15809" spans="1:1" s="180" customFormat="1" ht="12" hidden="1" customHeight="1">
      <c r="A15809" s="179"/>
    </row>
    <row r="15810" spans="1:1" s="180" customFormat="1" ht="12" hidden="1" customHeight="1">
      <c r="A15810" s="179"/>
    </row>
    <row r="15811" spans="1:1" s="180" customFormat="1" ht="12" hidden="1" customHeight="1">
      <c r="A15811" s="179"/>
    </row>
    <row r="15812" spans="1:1" s="180" customFormat="1" ht="12" hidden="1" customHeight="1">
      <c r="A15812" s="179"/>
    </row>
    <row r="15813" spans="1:1" s="180" customFormat="1" ht="12" hidden="1" customHeight="1">
      <c r="A15813" s="179"/>
    </row>
    <row r="15814" spans="1:1" s="180" customFormat="1" ht="12" hidden="1" customHeight="1">
      <c r="A15814" s="179"/>
    </row>
    <row r="15815" spans="1:1" s="180" customFormat="1" ht="12" hidden="1" customHeight="1">
      <c r="A15815" s="179"/>
    </row>
    <row r="15816" spans="1:1" s="180" customFormat="1" ht="12" hidden="1" customHeight="1">
      <c r="A15816" s="179"/>
    </row>
    <row r="15817" spans="1:1" s="180" customFormat="1" ht="12" hidden="1" customHeight="1">
      <c r="A15817" s="179"/>
    </row>
    <row r="15818" spans="1:1" s="180" customFormat="1" ht="12" hidden="1" customHeight="1">
      <c r="A15818" s="179"/>
    </row>
    <row r="15819" spans="1:1" s="180" customFormat="1" ht="12" hidden="1" customHeight="1">
      <c r="A15819" s="179"/>
    </row>
    <row r="15820" spans="1:1" s="180" customFormat="1" ht="12" hidden="1" customHeight="1">
      <c r="A15820" s="179"/>
    </row>
    <row r="15821" spans="1:1" s="180" customFormat="1" ht="12" hidden="1" customHeight="1">
      <c r="A15821" s="179"/>
    </row>
    <row r="15822" spans="1:1" s="180" customFormat="1" ht="12" hidden="1" customHeight="1">
      <c r="A15822" s="179"/>
    </row>
    <row r="15823" spans="1:1" s="180" customFormat="1" ht="12" hidden="1" customHeight="1">
      <c r="A15823" s="179"/>
    </row>
    <row r="15824" spans="1:1" s="180" customFormat="1" ht="12" hidden="1" customHeight="1">
      <c r="A15824" s="179"/>
    </row>
    <row r="15825" spans="1:1" s="180" customFormat="1" ht="12" hidden="1" customHeight="1">
      <c r="A15825" s="179"/>
    </row>
    <row r="15826" spans="1:1" s="180" customFormat="1" ht="12" hidden="1" customHeight="1">
      <c r="A15826" s="179"/>
    </row>
    <row r="15827" spans="1:1" s="180" customFormat="1" ht="12" hidden="1" customHeight="1">
      <c r="A15827" s="179"/>
    </row>
    <row r="15828" spans="1:1" s="180" customFormat="1" ht="12" hidden="1" customHeight="1">
      <c r="A15828" s="179"/>
    </row>
    <row r="15829" spans="1:1" s="180" customFormat="1" ht="12" hidden="1" customHeight="1">
      <c r="A15829" s="179"/>
    </row>
    <row r="15830" spans="1:1" s="180" customFormat="1" ht="12" hidden="1" customHeight="1">
      <c r="A15830" s="179"/>
    </row>
    <row r="15831" spans="1:1" s="180" customFormat="1" ht="12" hidden="1" customHeight="1">
      <c r="A15831" s="179"/>
    </row>
    <row r="15832" spans="1:1" s="180" customFormat="1" ht="12" hidden="1" customHeight="1">
      <c r="A15832" s="179"/>
    </row>
    <row r="15833" spans="1:1" s="180" customFormat="1" ht="12" hidden="1" customHeight="1">
      <c r="A15833" s="179"/>
    </row>
    <row r="15834" spans="1:1" s="180" customFormat="1" ht="12" hidden="1" customHeight="1">
      <c r="A15834" s="179"/>
    </row>
    <row r="15835" spans="1:1" s="180" customFormat="1" ht="12" hidden="1" customHeight="1">
      <c r="A15835" s="179"/>
    </row>
    <row r="15836" spans="1:1" s="180" customFormat="1" ht="12" hidden="1" customHeight="1">
      <c r="A15836" s="179"/>
    </row>
    <row r="15837" spans="1:1" s="180" customFormat="1" ht="12" hidden="1" customHeight="1">
      <c r="A15837" s="179"/>
    </row>
    <row r="15838" spans="1:1" s="180" customFormat="1" ht="12" hidden="1" customHeight="1">
      <c r="A15838" s="179"/>
    </row>
    <row r="15839" spans="1:1" s="180" customFormat="1" ht="12" hidden="1" customHeight="1">
      <c r="A15839" s="179"/>
    </row>
    <row r="15840" spans="1:1" s="180" customFormat="1" ht="12" hidden="1" customHeight="1">
      <c r="A15840" s="179"/>
    </row>
    <row r="15841" spans="1:1" s="180" customFormat="1" ht="12" hidden="1" customHeight="1">
      <c r="A15841" s="179"/>
    </row>
    <row r="15842" spans="1:1" s="180" customFormat="1" ht="12" hidden="1" customHeight="1">
      <c r="A15842" s="179"/>
    </row>
    <row r="15843" spans="1:1" s="180" customFormat="1" ht="12" hidden="1" customHeight="1">
      <c r="A15843" s="179"/>
    </row>
    <row r="15844" spans="1:1" s="180" customFormat="1" ht="12" hidden="1" customHeight="1">
      <c r="A15844" s="179"/>
    </row>
    <row r="15845" spans="1:1" s="180" customFormat="1" ht="12" hidden="1" customHeight="1">
      <c r="A15845" s="179"/>
    </row>
    <row r="15846" spans="1:1" s="180" customFormat="1" ht="12" hidden="1" customHeight="1">
      <c r="A15846" s="179"/>
    </row>
    <row r="15847" spans="1:1" s="180" customFormat="1" ht="12" hidden="1" customHeight="1">
      <c r="A15847" s="179"/>
    </row>
    <row r="15848" spans="1:1" s="180" customFormat="1" ht="12" hidden="1" customHeight="1">
      <c r="A15848" s="179"/>
    </row>
    <row r="15849" spans="1:1" s="180" customFormat="1" ht="12" hidden="1" customHeight="1">
      <c r="A15849" s="179"/>
    </row>
    <row r="15850" spans="1:1" s="180" customFormat="1" ht="12" hidden="1" customHeight="1">
      <c r="A15850" s="179"/>
    </row>
    <row r="15851" spans="1:1" s="180" customFormat="1" ht="12" hidden="1" customHeight="1">
      <c r="A15851" s="179"/>
    </row>
    <row r="15852" spans="1:1" s="180" customFormat="1" ht="12" hidden="1" customHeight="1">
      <c r="A15852" s="179"/>
    </row>
    <row r="15853" spans="1:1" s="180" customFormat="1" ht="12" hidden="1" customHeight="1">
      <c r="A15853" s="179"/>
    </row>
    <row r="15854" spans="1:1" s="180" customFormat="1" ht="12" hidden="1" customHeight="1">
      <c r="A15854" s="179"/>
    </row>
    <row r="15855" spans="1:1" s="180" customFormat="1" ht="12" hidden="1" customHeight="1">
      <c r="A15855" s="179"/>
    </row>
    <row r="15856" spans="1:1" s="180" customFormat="1" ht="12" hidden="1" customHeight="1">
      <c r="A15856" s="179"/>
    </row>
    <row r="15857" spans="1:1" s="180" customFormat="1" ht="12" hidden="1" customHeight="1">
      <c r="A15857" s="179"/>
    </row>
    <row r="15858" spans="1:1" s="180" customFormat="1" ht="12" hidden="1" customHeight="1">
      <c r="A15858" s="179"/>
    </row>
    <row r="15859" spans="1:1" s="180" customFormat="1" ht="12" hidden="1" customHeight="1">
      <c r="A15859" s="179"/>
    </row>
    <row r="15860" spans="1:1" s="180" customFormat="1" ht="12" hidden="1" customHeight="1">
      <c r="A15860" s="179"/>
    </row>
    <row r="15861" spans="1:1" s="180" customFormat="1" ht="12" hidden="1" customHeight="1">
      <c r="A15861" s="179"/>
    </row>
    <row r="15862" spans="1:1" s="180" customFormat="1" ht="12" hidden="1" customHeight="1">
      <c r="A15862" s="179"/>
    </row>
    <row r="15863" spans="1:1" s="180" customFormat="1" ht="12" hidden="1" customHeight="1">
      <c r="A15863" s="179"/>
    </row>
    <row r="15864" spans="1:1" s="180" customFormat="1" ht="12" hidden="1" customHeight="1">
      <c r="A15864" s="179"/>
    </row>
    <row r="15865" spans="1:1" s="180" customFormat="1" ht="12" hidden="1" customHeight="1">
      <c r="A15865" s="179"/>
    </row>
    <row r="15866" spans="1:1" s="180" customFormat="1" ht="12" hidden="1" customHeight="1">
      <c r="A15866" s="179"/>
    </row>
    <row r="15867" spans="1:1" s="180" customFormat="1" ht="12" hidden="1" customHeight="1">
      <c r="A15867" s="179"/>
    </row>
    <row r="15868" spans="1:1" s="180" customFormat="1" ht="12" hidden="1" customHeight="1">
      <c r="A15868" s="179"/>
    </row>
    <row r="15869" spans="1:1" s="180" customFormat="1" ht="12" hidden="1" customHeight="1">
      <c r="A15869" s="179"/>
    </row>
    <row r="15870" spans="1:1" s="180" customFormat="1" ht="12" hidden="1" customHeight="1">
      <c r="A15870" s="179"/>
    </row>
    <row r="15871" spans="1:1" s="180" customFormat="1" ht="12" hidden="1" customHeight="1">
      <c r="A15871" s="179"/>
    </row>
    <row r="15872" spans="1:1" s="180" customFormat="1" ht="12" hidden="1" customHeight="1">
      <c r="A15872" s="179"/>
    </row>
    <row r="15873" spans="1:1" s="180" customFormat="1" ht="12" hidden="1" customHeight="1">
      <c r="A15873" s="179"/>
    </row>
    <row r="15874" spans="1:1" s="180" customFormat="1" ht="12" hidden="1" customHeight="1">
      <c r="A15874" s="179"/>
    </row>
    <row r="15875" spans="1:1" s="180" customFormat="1" ht="12" hidden="1" customHeight="1">
      <c r="A15875" s="179"/>
    </row>
    <row r="15876" spans="1:1" s="180" customFormat="1" ht="12" hidden="1" customHeight="1">
      <c r="A15876" s="179"/>
    </row>
    <row r="15877" spans="1:1" s="180" customFormat="1" ht="12" hidden="1" customHeight="1">
      <c r="A15877" s="179"/>
    </row>
    <row r="15878" spans="1:1" s="180" customFormat="1" ht="12" hidden="1" customHeight="1">
      <c r="A15878" s="179"/>
    </row>
    <row r="15879" spans="1:1" s="180" customFormat="1" ht="12" hidden="1" customHeight="1">
      <c r="A15879" s="179"/>
    </row>
    <row r="15880" spans="1:1" s="180" customFormat="1" ht="12" hidden="1" customHeight="1">
      <c r="A15880" s="179"/>
    </row>
    <row r="15881" spans="1:1" s="180" customFormat="1" ht="12" hidden="1" customHeight="1">
      <c r="A15881" s="179"/>
    </row>
    <row r="15882" spans="1:1" s="180" customFormat="1" ht="12" hidden="1" customHeight="1">
      <c r="A15882" s="179"/>
    </row>
    <row r="15883" spans="1:1" s="180" customFormat="1" ht="12" hidden="1" customHeight="1">
      <c r="A15883" s="179"/>
    </row>
    <row r="15884" spans="1:1" s="180" customFormat="1" ht="12" hidden="1" customHeight="1">
      <c r="A15884" s="179"/>
    </row>
    <row r="15885" spans="1:1" s="180" customFormat="1" ht="12" hidden="1" customHeight="1">
      <c r="A15885" s="179"/>
    </row>
    <row r="15886" spans="1:1" s="180" customFormat="1" ht="12" hidden="1" customHeight="1">
      <c r="A15886" s="179"/>
    </row>
    <row r="15887" spans="1:1" s="180" customFormat="1" ht="12" hidden="1" customHeight="1">
      <c r="A15887" s="179"/>
    </row>
    <row r="15888" spans="1:1" s="180" customFormat="1" ht="12" hidden="1" customHeight="1">
      <c r="A15888" s="179"/>
    </row>
    <row r="15889" spans="1:1" s="180" customFormat="1" ht="12" hidden="1" customHeight="1">
      <c r="A15889" s="179"/>
    </row>
    <row r="15890" spans="1:1" s="180" customFormat="1" ht="12" hidden="1" customHeight="1">
      <c r="A15890" s="179"/>
    </row>
    <row r="15891" spans="1:1" s="180" customFormat="1" ht="12" hidden="1" customHeight="1">
      <c r="A15891" s="179"/>
    </row>
    <row r="15892" spans="1:1" s="180" customFormat="1" ht="12" hidden="1" customHeight="1">
      <c r="A15892" s="179"/>
    </row>
    <row r="15893" spans="1:1" s="180" customFormat="1" ht="12" hidden="1" customHeight="1">
      <c r="A15893" s="179"/>
    </row>
    <row r="15894" spans="1:1" s="180" customFormat="1" ht="12" hidden="1" customHeight="1">
      <c r="A15894" s="179"/>
    </row>
    <row r="15895" spans="1:1" s="180" customFormat="1" ht="12" hidden="1" customHeight="1">
      <c r="A15895" s="179"/>
    </row>
    <row r="15896" spans="1:1" s="180" customFormat="1" ht="12" hidden="1" customHeight="1">
      <c r="A15896" s="179"/>
    </row>
    <row r="15897" spans="1:1" s="180" customFormat="1" ht="12" hidden="1" customHeight="1">
      <c r="A15897" s="179"/>
    </row>
    <row r="15898" spans="1:1" s="180" customFormat="1" ht="12" hidden="1" customHeight="1">
      <c r="A15898" s="179"/>
    </row>
    <row r="15899" spans="1:1" s="180" customFormat="1" ht="12" hidden="1" customHeight="1">
      <c r="A15899" s="179"/>
    </row>
    <row r="15900" spans="1:1" s="180" customFormat="1" ht="12" hidden="1" customHeight="1">
      <c r="A15900" s="179"/>
    </row>
    <row r="15901" spans="1:1" s="180" customFormat="1" ht="12" hidden="1" customHeight="1">
      <c r="A15901" s="179"/>
    </row>
    <row r="15902" spans="1:1" s="180" customFormat="1" ht="12" hidden="1" customHeight="1">
      <c r="A15902" s="179"/>
    </row>
    <row r="15903" spans="1:1" s="180" customFormat="1" ht="12" hidden="1" customHeight="1">
      <c r="A15903" s="179"/>
    </row>
    <row r="15904" spans="1:1" s="180" customFormat="1" ht="12" hidden="1" customHeight="1">
      <c r="A15904" s="179"/>
    </row>
    <row r="15905" spans="1:1" s="180" customFormat="1" ht="12" hidden="1" customHeight="1">
      <c r="A15905" s="179"/>
    </row>
    <row r="15906" spans="1:1" s="180" customFormat="1" ht="12" hidden="1" customHeight="1">
      <c r="A15906" s="179"/>
    </row>
    <row r="15907" spans="1:1" s="180" customFormat="1" ht="12" hidden="1" customHeight="1">
      <c r="A15907" s="179"/>
    </row>
    <row r="15908" spans="1:1" s="180" customFormat="1" ht="12" hidden="1" customHeight="1">
      <c r="A15908" s="179"/>
    </row>
    <row r="15909" spans="1:1" s="180" customFormat="1" ht="12" hidden="1" customHeight="1">
      <c r="A15909" s="179"/>
    </row>
    <row r="15910" spans="1:1" s="180" customFormat="1" ht="12" hidden="1" customHeight="1">
      <c r="A15910" s="179"/>
    </row>
    <row r="15911" spans="1:1" s="180" customFormat="1" ht="12" hidden="1" customHeight="1">
      <c r="A15911" s="179"/>
    </row>
    <row r="15912" spans="1:1" s="180" customFormat="1" ht="12" hidden="1" customHeight="1">
      <c r="A15912" s="179"/>
    </row>
    <row r="15913" spans="1:1" s="180" customFormat="1" ht="12" hidden="1" customHeight="1">
      <c r="A15913" s="179"/>
    </row>
    <row r="15914" spans="1:1" s="180" customFormat="1" ht="12" hidden="1" customHeight="1">
      <c r="A15914" s="179"/>
    </row>
    <row r="15915" spans="1:1" s="180" customFormat="1" ht="12" hidden="1" customHeight="1">
      <c r="A15915" s="179"/>
    </row>
    <row r="15916" spans="1:1" s="180" customFormat="1" ht="12" hidden="1" customHeight="1">
      <c r="A15916" s="179"/>
    </row>
    <row r="15917" spans="1:1" s="180" customFormat="1" ht="12" hidden="1" customHeight="1">
      <c r="A15917" s="179"/>
    </row>
    <row r="15918" spans="1:1" s="180" customFormat="1" ht="12" hidden="1" customHeight="1">
      <c r="A15918" s="179"/>
    </row>
    <row r="15919" spans="1:1" s="180" customFormat="1" ht="12" hidden="1" customHeight="1">
      <c r="A15919" s="179"/>
    </row>
    <row r="15920" spans="1:1" s="180" customFormat="1" ht="12" hidden="1" customHeight="1">
      <c r="A15920" s="179"/>
    </row>
    <row r="15921" spans="1:1" s="180" customFormat="1" ht="12" hidden="1" customHeight="1">
      <c r="A15921" s="179"/>
    </row>
    <row r="15922" spans="1:1" s="180" customFormat="1" ht="12" hidden="1" customHeight="1">
      <c r="A15922" s="179"/>
    </row>
    <row r="15923" spans="1:1" s="180" customFormat="1" ht="12" hidden="1" customHeight="1">
      <c r="A15923" s="179"/>
    </row>
    <row r="15924" spans="1:1" s="180" customFormat="1" ht="12" hidden="1" customHeight="1">
      <c r="A15924" s="179"/>
    </row>
    <row r="15925" spans="1:1" s="180" customFormat="1" ht="12" hidden="1" customHeight="1">
      <c r="A15925" s="179"/>
    </row>
    <row r="15926" spans="1:1" s="180" customFormat="1" ht="12" hidden="1" customHeight="1">
      <c r="A15926" s="179"/>
    </row>
    <row r="15927" spans="1:1" s="180" customFormat="1" ht="12" hidden="1" customHeight="1">
      <c r="A15927" s="179"/>
    </row>
    <row r="15928" spans="1:1" s="180" customFormat="1" ht="12" hidden="1" customHeight="1">
      <c r="A15928" s="179"/>
    </row>
    <row r="15929" spans="1:1" s="180" customFormat="1" ht="12" hidden="1" customHeight="1">
      <c r="A15929" s="179"/>
    </row>
    <row r="15930" spans="1:1" s="180" customFormat="1" ht="12" hidden="1" customHeight="1">
      <c r="A15930" s="179"/>
    </row>
    <row r="15931" spans="1:1" s="180" customFormat="1" ht="12" hidden="1" customHeight="1">
      <c r="A15931" s="179"/>
    </row>
    <row r="15932" spans="1:1" s="180" customFormat="1" ht="12" hidden="1" customHeight="1">
      <c r="A15932" s="179"/>
    </row>
    <row r="15933" spans="1:1" s="180" customFormat="1" ht="12" hidden="1" customHeight="1">
      <c r="A15933" s="179"/>
    </row>
    <row r="15934" spans="1:1" s="180" customFormat="1" ht="12" hidden="1" customHeight="1">
      <c r="A15934" s="179"/>
    </row>
    <row r="15935" spans="1:1" s="180" customFormat="1" ht="12" hidden="1" customHeight="1">
      <c r="A15935" s="179"/>
    </row>
    <row r="15936" spans="1:1" s="180" customFormat="1" ht="12" hidden="1" customHeight="1">
      <c r="A15936" s="179"/>
    </row>
    <row r="15937" spans="1:1" s="180" customFormat="1" ht="12" hidden="1" customHeight="1">
      <c r="A15937" s="179"/>
    </row>
    <row r="15938" spans="1:1" s="180" customFormat="1" ht="12" hidden="1" customHeight="1">
      <c r="A15938" s="179"/>
    </row>
    <row r="15939" spans="1:1" s="180" customFormat="1" ht="12" hidden="1" customHeight="1">
      <c r="A15939" s="179"/>
    </row>
    <row r="15940" spans="1:1" s="180" customFormat="1" ht="12" hidden="1" customHeight="1">
      <c r="A15940" s="179"/>
    </row>
    <row r="15941" spans="1:1" s="180" customFormat="1" ht="12" hidden="1" customHeight="1">
      <c r="A15941" s="179"/>
    </row>
    <row r="15942" spans="1:1" s="180" customFormat="1" ht="12" hidden="1" customHeight="1">
      <c r="A15942" s="179"/>
    </row>
    <row r="15943" spans="1:1" s="180" customFormat="1" ht="12" hidden="1" customHeight="1">
      <c r="A15943" s="179"/>
    </row>
    <row r="15944" spans="1:1" s="180" customFormat="1" ht="12" hidden="1" customHeight="1">
      <c r="A15944" s="179"/>
    </row>
    <row r="15945" spans="1:1" s="180" customFormat="1" ht="12" hidden="1" customHeight="1">
      <c r="A15945" s="179"/>
    </row>
    <row r="15946" spans="1:1" s="180" customFormat="1" ht="12" hidden="1" customHeight="1">
      <c r="A15946" s="179"/>
    </row>
    <row r="15947" spans="1:1" s="180" customFormat="1" ht="12" hidden="1" customHeight="1">
      <c r="A15947" s="179"/>
    </row>
    <row r="15948" spans="1:1" s="180" customFormat="1" ht="12" hidden="1" customHeight="1">
      <c r="A15948" s="179"/>
    </row>
    <row r="15949" spans="1:1" s="180" customFormat="1" ht="12" hidden="1" customHeight="1">
      <c r="A15949" s="179"/>
    </row>
    <row r="15950" spans="1:1" s="180" customFormat="1" ht="12" hidden="1" customHeight="1">
      <c r="A15950" s="179"/>
    </row>
    <row r="15951" spans="1:1" s="180" customFormat="1" ht="12" hidden="1" customHeight="1">
      <c r="A15951" s="179"/>
    </row>
    <row r="15952" spans="1:1" s="180" customFormat="1" ht="12" hidden="1" customHeight="1">
      <c r="A15952" s="179"/>
    </row>
    <row r="15953" spans="1:1" s="180" customFormat="1" ht="12" hidden="1" customHeight="1">
      <c r="A15953" s="179"/>
    </row>
    <row r="15954" spans="1:1" s="180" customFormat="1" ht="12" hidden="1" customHeight="1">
      <c r="A15954" s="179"/>
    </row>
    <row r="15955" spans="1:1" s="180" customFormat="1" ht="12" hidden="1" customHeight="1">
      <c r="A15955" s="179"/>
    </row>
    <row r="15956" spans="1:1" s="180" customFormat="1" ht="12" hidden="1" customHeight="1">
      <c r="A15956" s="179"/>
    </row>
    <row r="15957" spans="1:1" s="180" customFormat="1" ht="12" hidden="1" customHeight="1">
      <c r="A15957" s="179"/>
    </row>
    <row r="15958" spans="1:1" s="180" customFormat="1" ht="12" hidden="1" customHeight="1">
      <c r="A15958" s="179"/>
    </row>
    <row r="15959" spans="1:1" s="180" customFormat="1" ht="12" hidden="1" customHeight="1">
      <c r="A15959" s="179"/>
    </row>
    <row r="15960" spans="1:1" s="180" customFormat="1" ht="12" hidden="1" customHeight="1">
      <c r="A15960" s="179"/>
    </row>
    <row r="15961" spans="1:1" s="180" customFormat="1" ht="12" hidden="1" customHeight="1">
      <c r="A15961" s="179"/>
    </row>
    <row r="15962" spans="1:1" s="180" customFormat="1" ht="12" hidden="1" customHeight="1">
      <c r="A15962" s="179"/>
    </row>
    <row r="15963" spans="1:1" s="180" customFormat="1" ht="12" hidden="1" customHeight="1">
      <c r="A15963" s="179"/>
    </row>
    <row r="15964" spans="1:1" s="180" customFormat="1" ht="12" hidden="1" customHeight="1">
      <c r="A15964" s="179"/>
    </row>
    <row r="15965" spans="1:1" s="180" customFormat="1" ht="12" hidden="1" customHeight="1">
      <c r="A15965" s="179"/>
    </row>
    <row r="15966" spans="1:1" s="180" customFormat="1" ht="12" hidden="1" customHeight="1">
      <c r="A15966" s="179"/>
    </row>
    <row r="15967" spans="1:1" s="180" customFormat="1" ht="12" hidden="1" customHeight="1">
      <c r="A15967" s="179"/>
    </row>
    <row r="15968" spans="1:1" s="180" customFormat="1" ht="12" hidden="1" customHeight="1">
      <c r="A15968" s="179"/>
    </row>
    <row r="15969" spans="1:1" s="180" customFormat="1" ht="12" hidden="1" customHeight="1">
      <c r="A15969" s="179"/>
    </row>
    <row r="15970" spans="1:1" s="180" customFormat="1" ht="12" hidden="1" customHeight="1">
      <c r="A15970" s="179"/>
    </row>
    <row r="15971" spans="1:1" s="180" customFormat="1" ht="12" hidden="1" customHeight="1">
      <c r="A15971" s="179"/>
    </row>
    <row r="15972" spans="1:1" s="180" customFormat="1" ht="12" hidden="1" customHeight="1">
      <c r="A15972" s="179"/>
    </row>
    <row r="15973" spans="1:1" s="180" customFormat="1" ht="12" hidden="1" customHeight="1">
      <c r="A15973" s="179"/>
    </row>
    <row r="15974" spans="1:1" s="180" customFormat="1" ht="12" hidden="1" customHeight="1">
      <c r="A15974" s="179"/>
    </row>
    <row r="15975" spans="1:1" s="180" customFormat="1" ht="12" hidden="1" customHeight="1">
      <c r="A15975" s="179"/>
    </row>
    <row r="15976" spans="1:1" s="180" customFormat="1" ht="12" hidden="1" customHeight="1">
      <c r="A15976" s="179"/>
    </row>
    <row r="15977" spans="1:1" s="180" customFormat="1" ht="12" hidden="1" customHeight="1">
      <c r="A15977" s="179"/>
    </row>
    <row r="15978" spans="1:1" s="180" customFormat="1" ht="12" hidden="1" customHeight="1">
      <c r="A15978" s="179"/>
    </row>
    <row r="15979" spans="1:1" s="180" customFormat="1" ht="12" hidden="1" customHeight="1">
      <c r="A15979" s="179"/>
    </row>
    <row r="15980" spans="1:1" s="180" customFormat="1" ht="12" hidden="1" customHeight="1">
      <c r="A15980" s="179"/>
    </row>
    <row r="15981" spans="1:1" s="180" customFormat="1" ht="12" hidden="1" customHeight="1">
      <c r="A15981" s="179"/>
    </row>
    <row r="15982" spans="1:1" s="180" customFormat="1" ht="12" hidden="1" customHeight="1">
      <c r="A15982" s="179"/>
    </row>
    <row r="15983" spans="1:1" s="180" customFormat="1" ht="12" hidden="1" customHeight="1">
      <c r="A15983" s="179"/>
    </row>
    <row r="15984" spans="1:1" s="180" customFormat="1" ht="12" hidden="1" customHeight="1">
      <c r="A15984" s="179"/>
    </row>
    <row r="15985" spans="1:1" s="180" customFormat="1" ht="12" hidden="1" customHeight="1">
      <c r="A15985" s="179"/>
    </row>
    <row r="15986" spans="1:1" s="180" customFormat="1" ht="12" hidden="1" customHeight="1">
      <c r="A15986" s="179"/>
    </row>
    <row r="15987" spans="1:1" s="180" customFormat="1" ht="12" hidden="1" customHeight="1">
      <c r="A15987" s="179"/>
    </row>
    <row r="15988" spans="1:1" s="180" customFormat="1" ht="12" hidden="1" customHeight="1">
      <c r="A15988" s="179"/>
    </row>
    <row r="15989" spans="1:1" s="180" customFormat="1" ht="12" hidden="1" customHeight="1">
      <c r="A15989" s="179"/>
    </row>
    <row r="15990" spans="1:1" s="180" customFormat="1" ht="12" hidden="1" customHeight="1">
      <c r="A15990" s="179"/>
    </row>
    <row r="15991" spans="1:1" s="180" customFormat="1" ht="12" hidden="1" customHeight="1">
      <c r="A15991" s="179"/>
    </row>
    <row r="15992" spans="1:1" s="180" customFormat="1" ht="12" hidden="1" customHeight="1">
      <c r="A15992" s="179"/>
    </row>
    <row r="15993" spans="1:1" s="180" customFormat="1" ht="12" hidden="1" customHeight="1">
      <c r="A15993" s="179"/>
    </row>
    <row r="15994" spans="1:1" s="180" customFormat="1" ht="12" hidden="1" customHeight="1">
      <c r="A15994" s="179"/>
    </row>
    <row r="15995" spans="1:1" s="180" customFormat="1" ht="12" hidden="1" customHeight="1">
      <c r="A15995" s="179"/>
    </row>
    <row r="15996" spans="1:1" s="180" customFormat="1" ht="12" hidden="1" customHeight="1">
      <c r="A15996" s="179"/>
    </row>
    <row r="15997" spans="1:1" s="180" customFormat="1" ht="12" hidden="1" customHeight="1">
      <c r="A15997" s="179"/>
    </row>
    <row r="15998" spans="1:1" s="180" customFormat="1" ht="12" hidden="1" customHeight="1">
      <c r="A15998" s="179"/>
    </row>
    <row r="15999" spans="1:1" s="180" customFormat="1" ht="12" hidden="1" customHeight="1">
      <c r="A15999" s="179"/>
    </row>
    <row r="16000" spans="1:1" s="180" customFormat="1" ht="12" hidden="1" customHeight="1">
      <c r="A16000" s="179"/>
    </row>
    <row r="16001" spans="1:1" s="180" customFormat="1" ht="12" hidden="1" customHeight="1">
      <c r="A16001" s="179"/>
    </row>
    <row r="16002" spans="1:1" s="180" customFormat="1" ht="12" hidden="1" customHeight="1">
      <c r="A16002" s="179"/>
    </row>
    <row r="16003" spans="1:1" s="180" customFormat="1" ht="12" hidden="1" customHeight="1">
      <c r="A16003" s="179"/>
    </row>
    <row r="16004" spans="1:1" s="180" customFormat="1" ht="12" hidden="1" customHeight="1">
      <c r="A16004" s="179"/>
    </row>
    <row r="16005" spans="1:1" s="180" customFormat="1" ht="12" hidden="1" customHeight="1">
      <c r="A16005" s="179"/>
    </row>
    <row r="16006" spans="1:1" s="180" customFormat="1" ht="12" hidden="1" customHeight="1">
      <c r="A16006" s="179"/>
    </row>
    <row r="16007" spans="1:1" s="180" customFormat="1" ht="12" hidden="1" customHeight="1">
      <c r="A16007" s="179"/>
    </row>
    <row r="16008" spans="1:1" s="180" customFormat="1" ht="12" hidden="1" customHeight="1">
      <c r="A16008" s="179"/>
    </row>
    <row r="16009" spans="1:1" s="180" customFormat="1" ht="12" hidden="1" customHeight="1">
      <c r="A16009" s="179"/>
    </row>
    <row r="16010" spans="1:1" s="180" customFormat="1" ht="12" hidden="1" customHeight="1">
      <c r="A16010" s="179"/>
    </row>
    <row r="16011" spans="1:1" s="180" customFormat="1" ht="12" hidden="1" customHeight="1">
      <c r="A16011" s="179"/>
    </row>
    <row r="16012" spans="1:1" s="180" customFormat="1" ht="12" hidden="1" customHeight="1">
      <c r="A16012" s="179"/>
    </row>
    <row r="16013" spans="1:1" s="180" customFormat="1" ht="12" hidden="1" customHeight="1">
      <c r="A16013" s="179"/>
    </row>
    <row r="16014" spans="1:1" s="180" customFormat="1" ht="12" hidden="1" customHeight="1">
      <c r="A16014" s="179"/>
    </row>
    <row r="16015" spans="1:1" s="180" customFormat="1" ht="12" hidden="1" customHeight="1">
      <c r="A16015" s="179"/>
    </row>
    <row r="16016" spans="1:1" s="180" customFormat="1" ht="12" hidden="1" customHeight="1">
      <c r="A16016" s="179"/>
    </row>
    <row r="16017" spans="1:1" s="180" customFormat="1" ht="12" hidden="1" customHeight="1">
      <c r="A16017" s="179"/>
    </row>
    <row r="16018" spans="1:1" s="180" customFormat="1" ht="12" hidden="1" customHeight="1">
      <c r="A16018" s="179"/>
    </row>
    <row r="16019" spans="1:1" s="180" customFormat="1" ht="12" hidden="1" customHeight="1">
      <c r="A16019" s="179"/>
    </row>
    <row r="16020" spans="1:1" s="180" customFormat="1" ht="12" hidden="1" customHeight="1">
      <c r="A16020" s="179"/>
    </row>
    <row r="16021" spans="1:1" s="180" customFormat="1" ht="12" hidden="1" customHeight="1">
      <c r="A16021" s="179"/>
    </row>
    <row r="16022" spans="1:1" s="180" customFormat="1" ht="12" hidden="1" customHeight="1">
      <c r="A16022" s="179"/>
    </row>
    <row r="16023" spans="1:1" s="180" customFormat="1" ht="12" hidden="1" customHeight="1">
      <c r="A16023" s="179"/>
    </row>
    <row r="16024" spans="1:1" s="180" customFormat="1" ht="12" hidden="1" customHeight="1">
      <c r="A16024" s="179"/>
    </row>
    <row r="16025" spans="1:1" s="180" customFormat="1" ht="12" hidden="1" customHeight="1">
      <c r="A16025" s="179"/>
    </row>
    <row r="16026" spans="1:1" s="180" customFormat="1" ht="12" hidden="1" customHeight="1">
      <c r="A16026" s="179"/>
    </row>
    <row r="16027" spans="1:1" s="180" customFormat="1" ht="12" hidden="1" customHeight="1">
      <c r="A16027" s="179"/>
    </row>
    <row r="16028" spans="1:1" s="180" customFormat="1" ht="12" hidden="1" customHeight="1">
      <c r="A16028" s="179"/>
    </row>
    <row r="16029" spans="1:1" s="180" customFormat="1" ht="12" hidden="1" customHeight="1">
      <c r="A16029" s="179"/>
    </row>
    <row r="16030" spans="1:1" s="180" customFormat="1" ht="12" hidden="1" customHeight="1">
      <c r="A16030" s="179"/>
    </row>
    <row r="16031" spans="1:1" s="180" customFormat="1" ht="12" hidden="1" customHeight="1">
      <c r="A16031" s="179"/>
    </row>
    <row r="16032" spans="1:1" s="180" customFormat="1" ht="12" hidden="1" customHeight="1">
      <c r="A16032" s="179"/>
    </row>
    <row r="16033" spans="1:1" s="180" customFormat="1" ht="12" hidden="1" customHeight="1">
      <c r="A16033" s="179"/>
    </row>
    <row r="16034" spans="1:1" s="180" customFormat="1" ht="12" hidden="1" customHeight="1">
      <c r="A16034" s="179"/>
    </row>
    <row r="16035" spans="1:1" s="180" customFormat="1" ht="12" hidden="1" customHeight="1">
      <c r="A16035" s="179"/>
    </row>
    <row r="16036" spans="1:1" s="180" customFormat="1" ht="12" hidden="1" customHeight="1">
      <c r="A16036" s="179"/>
    </row>
    <row r="16037" spans="1:1" s="180" customFormat="1" ht="12" hidden="1" customHeight="1">
      <c r="A16037" s="179"/>
    </row>
    <row r="16038" spans="1:1" s="180" customFormat="1" ht="12" hidden="1" customHeight="1">
      <c r="A16038" s="179"/>
    </row>
    <row r="16039" spans="1:1" s="180" customFormat="1" ht="12" hidden="1" customHeight="1">
      <c r="A16039" s="179"/>
    </row>
    <row r="16040" spans="1:1" s="180" customFormat="1" ht="12" hidden="1" customHeight="1">
      <c r="A16040" s="179"/>
    </row>
    <row r="16041" spans="1:1" s="180" customFormat="1" ht="12" hidden="1" customHeight="1">
      <c r="A16041" s="179"/>
    </row>
    <row r="16042" spans="1:1" s="180" customFormat="1" ht="12" hidden="1" customHeight="1">
      <c r="A16042" s="179"/>
    </row>
    <row r="16043" spans="1:1" s="180" customFormat="1" ht="12" hidden="1" customHeight="1">
      <c r="A16043" s="179"/>
    </row>
    <row r="16044" spans="1:1" s="180" customFormat="1" ht="12" hidden="1" customHeight="1">
      <c r="A16044" s="179"/>
    </row>
    <row r="16045" spans="1:1" s="180" customFormat="1" ht="12" hidden="1" customHeight="1">
      <c r="A16045" s="179"/>
    </row>
    <row r="16046" spans="1:1" s="180" customFormat="1" ht="12" hidden="1" customHeight="1">
      <c r="A16046" s="179"/>
    </row>
    <row r="16047" spans="1:1" s="180" customFormat="1" ht="12" hidden="1" customHeight="1">
      <c r="A16047" s="179"/>
    </row>
    <row r="16048" spans="1:1" s="180" customFormat="1" ht="12" hidden="1" customHeight="1">
      <c r="A16048" s="179"/>
    </row>
    <row r="16049" spans="1:1" s="180" customFormat="1" ht="12" hidden="1" customHeight="1">
      <c r="A16049" s="179"/>
    </row>
    <row r="16050" spans="1:1" s="180" customFormat="1" ht="12" hidden="1" customHeight="1">
      <c r="A16050" s="179"/>
    </row>
    <row r="16051" spans="1:1" s="180" customFormat="1" ht="12" hidden="1" customHeight="1">
      <c r="A16051" s="179"/>
    </row>
    <row r="16052" spans="1:1" s="180" customFormat="1" ht="12" hidden="1" customHeight="1">
      <c r="A16052" s="179"/>
    </row>
    <row r="16053" spans="1:1" s="180" customFormat="1" ht="12" hidden="1" customHeight="1">
      <c r="A16053" s="179"/>
    </row>
    <row r="16054" spans="1:1" s="180" customFormat="1" ht="12" hidden="1" customHeight="1">
      <c r="A16054" s="179"/>
    </row>
    <row r="16055" spans="1:1" s="180" customFormat="1" ht="12" hidden="1" customHeight="1">
      <c r="A16055" s="179"/>
    </row>
    <row r="16056" spans="1:1" s="180" customFormat="1" ht="12" hidden="1" customHeight="1">
      <c r="A16056" s="179"/>
    </row>
    <row r="16057" spans="1:1" s="180" customFormat="1" ht="12" hidden="1" customHeight="1">
      <c r="A16057" s="179"/>
    </row>
    <row r="16058" spans="1:1" s="180" customFormat="1" ht="12" hidden="1" customHeight="1">
      <c r="A16058" s="179"/>
    </row>
    <row r="16059" spans="1:1" s="180" customFormat="1" ht="12" hidden="1" customHeight="1">
      <c r="A16059" s="179"/>
    </row>
    <row r="16060" spans="1:1" s="180" customFormat="1" ht="12" hidden="1" customHeight="1">
      <c r="A16060" s="179"/>
    </row>
    <row r="16061" spans="1:1" s="180" customFormat="1" ht="12" hidden="1" customHeight="1">
      <c r="A16061" s="179"/>
    </row>
    <row r="16062" spans="1:1" s="180" customFormat="1" ht="12" hidden="1" customHeight="1">
      <c r="A16062" s="179"/>
    </row>
    <row r="16063" spans="1:1" s="180" customFormat="1" ht="12" hidden="1" customHeight="1">
      <c r="A16063" s="179"/>
    </row>
    <row r="16064" spans="1:1" s="180" customFormat="1" ht="12" hidden="1" customHeight="1">
      <c r="A16064" s="179"/>
    </row>
    <row r="16065" spans="1:1" s="180" customFormat="1" ht="12" hidden="1" customHeight="1">
      <c r="A16065" s="179"/>
    </row>
    <row r="16066" spans="1:1" s="180" customFormat="1" ht="12" hidden="1" customHeight="1">
      <c r="A16066" s="179"/>
    </row>
    <row r="16067" spans="1:1" s="180" customFormat="1" ht="12" hidden="1" customHeight="1">
      <c r="A16067" s="179"/>
    </row>
    <row r="16068" spans="1:1" s="180" customFormat="1" ht="12" hidden="1" customHeight="1">
      <c r="A16068" s="179"/>
    </row>
    <row r="16069" spans="1:1" s="180" customFormat="1" ht="12" hidden="1" customHeight="1">
      <c r="A16069" s="179"/>
    </row>
    <row r="16070" spans="1:1" s="180" customFormat="1" ht="12" hidden="1" customHeight="1">
      <c r="A16070" s="179"/>
    </row>
    <row r="16071" spans="1:1" s="180" customFormat="1" ht="12" hidden="1" customHeight="1">
      <c r="A16071" s="179"/>
    </row>
    <row r="16072" spans="1:1" s="180" customFormat="1" ht="12" hidden="1" customHeight="1">
      <c r="A16072" s="179"/>
    </row>
    <row r="16073" spans="1:1" s="180" customFormat="1" ht="12" hidden="1" customHeight="1">
      <c r="A16073" s="179"/>
    </row>
    <row r="16074" spans="1:1" s="180" customFormat="1" ht="12" hidden="1" customHeight="1">
      <c r="A16074" s="179"/>
    </row>
    <row r="16075" spans="1:1" s="180" customFormat="1" ht="12" hidden="1" customHeight="1">
      <c r="A16075" s="179"/>
    </row>
    <row r="16076" spans="1:1" s="180" customFormat="1" ht="12" hidden="1" customHeight="1">
      <c r="A16076" s="179"/>
    </row>
    <row r="16077" spans="1:1" s="180" customFormat="1" ht="12" hidden="1" customHeight="1">
      <c r="A16077" s="179"/>
    </row>
    <row r="16078" spans="1:1" s="180" customFormat="1" ht="12" hidden="1" customHeight="1">
      <c r="A16078" s="179"/>
    </row>
    <row r="16079" spans="1:1" s="180" customFormat="1" ht="12" hidden="1" customHeight="1">
      <c r="A16079" s="179"/>
    </row>
    <row r="16080" spans="1:1" s="180" customFormat="1" ht="12" hidden="1" customHeight="1">
      <c r="A16080" s="179"/>
    </row>
    <row r="16081" spans="1:1" s="180" customFormat="1" ht="12" hidden="1" customHeight="1">
      <c r="A16081" s="179"/>
    </row>
    <row r="16082" spans="1:1" s="180" customFormat="1" ht="12" hidden="1" customHeight="1">
      <c r="A16082" s="179"/>
    </row>
    <row r="16083" spans="1:1" s="180" customFormat="1" ht="12" hidden="1" customHeight="1">
      <c r="A16083" s="179"/>
    </row>
    <row r="16084" spans="1:1" s="180" customFormat="1" ht="12" hidden="1" customHeight="1">
      <c r="A16084" s="179"/>
    </row>
    <row r="16085" spans="1:1" s="180" customFormat="1" ht="12" hidden="1" customHeight="1">
      <c r="A16085" s="179"/>
    </row>
    <row r="16086" spans="1:1" s="180" customFormat="1" ht="12" hidden="1" customHeight="1">
      <c r="A16086" s="179"/>
    </row>
    <row r="16087" spans="1:1" s="180" customFormat="1" ht="12" hidden="1" customHeight="1">
      <c r="A16087" s="179"/>
    </row>
    <row r="16088" spans="1:1" s="180" customFormat="1" ht="12" hidden="1" customHeight="1">
      <c r="A16088" s="179"/>
    </row>
    <row r="16089" spans="1:1" s="180" customFormat="1" ht="12" hidden="1" customHeight="1">
      <c r="A16089" s="179"/>
    </row>
    <row r="16090" spans="1:1" s="180" customFormat="1" ht="12" hidden="1" customHeight="1">
      <c r="A16090" s="179"/>
    </row>
    <row r="16091" spans="1:1" s="180" customFormat="1" ht="12" hidden="1" customHeight="1">
      <c r="A16091" s="179"/>
    </row>
    <row r="16092" spans="1:1" s="180" customFormat="1" ht="12" hidden="1" customHeight="1">
      <c r="A16092" s="179"/>
    </row>
    <row r="16093" spans="1:1" s="180" customFormat="1" ht="12" hidden="1" customHeight="1">
      <c r="A16093" s="179"/>
    </row>
    <row r="16094" spans="1:1" s="180" customFormat="1" ht="12" hidden="1" customHeight="1">
      <c r="A16094" s="179"/>
    </row>
    <row r="16095" spans="1:1" s="180" customFormat="1" ht="12" hidden="1" customHeight="1">
      <c r="A16095" s="179"/>
    </row>
    <row r="16096" spans="1:1" s="180" customFormat="1" ht="12" hidden="1" customHeight="1">
      <c r="A16096" s="179"/>
    </row>
    <row r="16097" spans="1:1" s="180" customFormat="1" ht="12" hidden="1" customHeight="1">
      <c r="A16097" s="179"/>
    </row>
    <row r="16098" spans="1:1" s="180" customFormat="1" ht="12" hidden="1" customHeight="1">
      <c r="A16098" s="179"/>
    </row>
    <row r="16099" spans="1:1" s="180" customFormat="1" ht="12" hidden="1" customHeight="1">
      <c r="A16099" s="179"/>
    </row>
    <row r="16100" spans="1:1" s="180" customFormat="1" ht="12" hidden="1" customHeight="1">
      <c r="A16100" s="179"/>
    </row>
    <row r="16101" spans="1:1" s="180" customFormat="1" ht="12" hidden="1" customHeight="1">
      <c r="A16101" s="179"/>
    </row>
    <row r="16102" spans="1:1" s="180" customFormat="1" ht="12" hidden="1" customHeight="1">
      <c r="A16102" s="179"/>
    </row>
    <row r="16103" spans="1:1" s="180" customFormat="1" ht="12" hidden="1" customHeight="1">
      <c r="A16103" s="179"/>
    </row>
    <row r="16104" spans="1:1" s="180" customFormat="1" ht="12" hidden="1" customHeight="1">
      <c r="A16104" s="179"/>
    </row>
    <row r="16105" spans="1:1" s="180" customFormat="1" ht="12" hidden="1" customHeight="1">
      <c r="A16105" s="179"/>
    </row>
    <row r="16106" spans="1:1" s="180" customFormat="1" ht="12" hidden="1" customHeight="1">
      <c r="A16106" s="179"/>
    </row>
    <row r="16107" spans="1:1" s="180" customFormat="1" ht="12" hidden="1" customHeight="1">
      <c r="A16107" s="179"/>
    </row>
    <row r="16108" spans="1:1" s="180" customFormat="1" ht="12" hidden="1" customHeight="1">
      <c r="A16108" s="179"/>
    </row>
    <row r="16109" spans="1:1" s="180" customFormat="1" ht="12" hidden="1" customHeight="1">
      <c r="A16109" s="179"/>
    </row>
    <row r="16110" spans="1:1" s="180" customFormat="1" ht="12" hidden="1" customHeight="1">
      <c r="A16110" s="179"/>
    </row>
    <row r="16111" spans="1:1" s="180" customFormat="1" ht="12" hidden="1" customHeight="1">
      <c r="A16111" s="179"/>
    </row>
    <row r="16112" spans="1:1" s="180" customFormat="1" ht="12" hidden="1" customHeight="1">
      <c r="A16112" s="179"/>
    </row>
    <row r="16113" spans="1:1" s="180" customFormat="1" ht="12" hidden="1" customHeight="1">
      <c r="A16113" s="179"/>
    </row>
    <row r="16114" spans="1:1" s="180" customFormat="1" ht="12" hidden="1" customHeight="1">
      <c r="A16114" s="179"/>
    </row>
    <row r="16115" spans="1:1" s="180" customFormat="1" ht="12" hidden="1" customHeight="1">
      <c r="A16115" s="179"/>
    </row>
    <row r="16116" spans="1:1" s="180" customFormat="1" ht="12" hidden="1" customHeight="1">
      <c r="A16116" s="179"/>
    </row>
    <row r="16117" spans="1:1" s="180" customFormat="1" ht="12" hidden="1" customHeight="1">
      <c r="A16117" s="179"/>
    </row>
    <row r="16118" spans="1:1" s="180" customFormat="1" ht="12" hidden="1" customHeight="1">
      <c r="A16118" s="179"/>
    </row>
    <row r="16119" spans="1:1" s="180" customFormat="1" ht="12" hidden="1" customHeight="1">
      <c r="A16119" s="179"/>
    </row>
    <row r="16120" spans="1:1" s="180" customFormat="1" ht="12" hidden="1" customHeight="1">
      <c r="A16120" s="179"/>
    </row>
    <row r="16121" spans="1:1" s="180" customFormat="1" ht="12" hidden="1" customHeight="1">
      <c r="A16121" s="179"/>
    </row>
    <row r="16122" spans="1:1" s="180" customFormat="1" ht="12" hidden="1" customHeight="1">
      <c r="A16122" s="179"/>
    </row>
    <row r="16123" spans="1:1" s="180" customFormat="1" ht="12" hidden="1" customHeight="1">
      <c r="A16123" s="179"/>
    </row>
    <row r="16124" spans="1:1" s="180" customFormat="1" ht="12" hidden="1" customHeight="1">
      <c r="A16124" s="179"/>
    </row>
    <row r="16125" spans="1:1" s="180" customFormat="1" ht="12" hidden="1" customHeight="1">
      <c r="A16125" s="179"/>
    </row>
    <row r="16126" spans="1:1" s="180" customFormat="1" ht="12" hidden="1" customHeight="1">
      <c r="A16126" s="179"/>
    </row>
    <row r="16127" spans="1:1" s="180" customFormat="1" ht="12" hidden="1" customHeight="1">
      <c r="A16127" s="179"/>
    </row>
    <row r="16128" spans="1:1" s="180" customFormat="1" ht="12" hidden="1" customHeight="1">
      <c r="A16128" s="179"/>
    </row>
    <row r="16129" spans="1:1" s="180" customFormat="1" ht="12" hidden="1" customHeight="1">
      <c r="A16129" s="179"/>
    </row>
    <row r="16130" spans="1:1" s="180" customFormat="1" ht="12" hidden="1" customHeight="1">
      <c r="A16130" s="179"/>
    </row>
    <row r="16131" spans="1:1" s="180" customFormat="1" ht="12" hidden="1" customHeight="1">
      <c r="A16131" s="179"/>
    </row>
    <row r="16132" spans="1:1" s="180" customFormat="1" ht="12" hidden="1" customHeight="1">
      <c r="A16132" s="179"/>
    </row>
    <row r="16133" spans="1:1" s="180" customFormat="1" ht="12" hidden="1" customHeight="1">
      <c r="A16133" s="179"/>
    </row>
    <row r="16134" spans="1:1" s="180" customFormat="1" ht="12" hidden="1" customHeight="1">
      <c r="A16134" s="179"/>
    </row>
    <row r="16135" spans="1:1" s="180" customFormat="1" ht="12" hidden="1" customHeight="1">
      <c r="A16135" s="179"/>
    </row>
    <row r="16136" spans="1:1" s="180" customFormat="1" ht="12" hidden="1" customHeight="1">
      <c r="A16136" s="179"/>
    </row>
    <row r="16137" spans="1:1" s="180" customFormat="1" ht="12" hidden="1" customHeight="1">
      <c r="A16137" s="179"/>
    </row>
    <row r="16138" spans="1:1" s="180" customFormat="1" ht="12" hidden="1" customHeight="1">
      <c r="A16138" s="179"/>
    </row>
    <row r="16139" spans="1:1" s="180" customFormat="1" ht="12" hidden="1" customHeight="1">
      <c r="A16139" s="179"/>
    </row>
    <row r="16140" spans="1:1" s="180" customFormat="1" ht="12" hidden="1" customHeight="1">
      <c r="A16140" s="179"/>
    </row>
    <row r="16141" spans="1:1" s="180" customFormat="1" ht="12" hidden="1" customHeight="1">
      <c r="A16141" s="179"/>
    </row>
    <row r="16142" spans="1:1" s="180" customFormat="1" ht="12" hidden="1" customHeight="1">
      <c r="A16142" s="179"/>
    </row>
    <row r="16143" spans="1:1" s="180" customFormat="1" ht="12" hidden="1" customHeight="1">
      <c r="A16143" s="179"/>
    </row>
    <row r="16144" spans="1:1" s="180" customFormat="1" ht="12" hidden="1" customHeight="1">
      <c r="A16144" s="179"/>
    </row>
    <row r="16145" spans="1:1" s="180" customFormat="1" ht="12" hidden="1" customHeight="1">
      <c r="A16145" s="179"/>
    </row>
    <row r="16146" spans="1:1" s="180" customFormat="1" ht="12" hidden="1" customHeight="1">
      <c r="A16146" s="179"/>
    </row>
    <row r="16147" spans="1:1" s="180" customFormat="1" ht="12" hidden="1" customHeight="1">
      <c r="A16147" s="179"/>
    </row>
    <row r="16148" spans="1:1" s="180" customFormat="1" ht="12" hidden="1" customHeight="1">
      <c r="A16148" s="179"/>
    </row>
    <row r="16149" spans="1:1" s="180" customFormat="1" ht="12" hidden="1" customHeight="1">
      <c r="A16149" s="179"/>
    </row>
    <row r="16150" spans="1:1" s="180" customFormat="1" ht="12" hidden="1" customHeight="1">
      <c r="A16150" s="179"/>
    </row>
    <row r="16151" spans="1:1" s="180" customFormat="1" ht="12" hidden="1" customHeight="1">
      <c r="A16151" s="179"/>
    </row>
    <row r="16152" spans="1:1" s="180" customFormat="1" ht="12" hidden="1" customHeight="1">
      <c r="A16152" s="179"/>
    </row>
    <row r="16153" spans="1:1" s="180" customFormat="1" ht="12" hidden="1" customHeight="1">
      <c r="A16153" s="179"/>
    </row>
    <row r="16154" spans="1:1" s="180" customFormat="1" ht="12" hidden="1" customHeight="1">
      <c r="A16154" s="179"/>
    </row>
    <row r="16155" spans="1:1" s="180" customFormat="1" ht="12" hidden="1" customHeight="1">
      <c r="A16155" s="179"/>
    </row>
    <row r="16156" spans="1:1" s="180" customFormat="1" ht="12" hidden="1" customHeight="1">
      <c r="A16156" s="179"/>
    </row>
    <row r="16157" spans="1:1" s="180" customFormat="1" ht="12" hidden="1" customHeight="1">
      <c r="A16157" s="179"/>
    </row>
    <row r="16158" spans="1:1" s="180" customFormat="1" ht="12" hidden="1" customHeight="1">
      <c r="A16158" s="179"/>
    </row>
    <row r="16159" spans="1:1" s="180" customFormat="1" ht="12" hidden="1" customHeight="1">
      <c r="A16159" s="179"/>
    </row>
    <row r="16160" spans="1:1" s="180" customFormat="1" ht="12" hidden="1" customHeight="1">
      <c r="A16160" s="179"/>
    </row>
    <row r="16161" spans="1:1" s="180" customFormat="1" ht="12" hidden="1" customHeight="1">
      <c r="A16161" s="179"/>
    </row>
    <row r="16162" spans="1:1" s="180" customFormat="1" ht="12" hidden="1" customHeight="1">
      <c r="A16162" s="179"/>
    </row>
    <row r="16163" spans="1:1" s="180" customFormat="1" ht="12" hidden="1" customHeight="1">
      <c r="A16163" s="179"/>
    </row>
    <row r="16164" spans="1:1" s="180" customFormat="1" ht="12" hidden="1" customHeight="1">
      <c r="A16164" s="179"/>
    </row>
    <row r="16165" spans="1:1" s="180" customFormat="1" ht="12" hidden="1" customHeight="1">
      <c r="A16165" s="179"/>
    </row>
    <row r="16166" spans="1:1" s="180" customFormat="1" ht="12" hidden="1" customHeight="1">
      <c r="A16166" s="179"/>
    </row>
    <row r="16167" spans="1:1" s="180" customFormat="1" ht="12" hidden="1" customHeight="1">
      <c r="A16167" s="179"/>
    </row>
    <row r="16168" spans="1:1" s="180" customFormat="1" ht="12" hidden="1" customHeight="1">
      <c r="A16168" s="179"/>
    </row>
    <row r="16169" spans="1:1" s="180" customFormat="1" ht="12" hidden="1" customHeight="1">
      <c r="A16169" s="179"/>
    </row>
    <row r="16170" spans="1:1" s="180" customFormat="1" ht="12" hidden="1" customHeight="1">
      <c r="A16170" s="179"/>
    </row>
    <row r="16171" spans="1:1" s="180" customFormat="1" ht="12" hidden="1" customHeight="1">
      <c r="A16171" s="179"/>
    </row>
    <row r="16172" spans="1:1" s="180" customFormat="1" ht="12" hidden="1" customHeight="1">
      <c r="A16172" s="179"/>
    </row>
    <row r="16173" spans="1:1" s="180" customFormat="1" ht="12" hidden="1" customHeight="1">
      <c r="A16173" s="179"/>
    </row>
    <row r="16174" spans="1:1" s="180" customFormat="1" ht="12" hidden="1" customHeight="1">
      <c r="A16174" s="179"/>
    </row>
    <row r="16175" spans="1:1" s="180" customFormat="1" ht="12" hidden="1" customHeight="1">
      <c r="A16175" s="179"/>
    </row>
    <row r="16176" spans="1:1" s="180" customFormat="1" ht="12" hidden="1" customHeight="1">
      <c r="A16176" s="179"/>
    </row>
    <row r="16177" spans="1:1" s="180" customFormat="1" ht="12" hidden="1" customHeight="1">
      <c r="A16177" s="179"/>
    </row>
    <row r="16178" spans="1:1" s="180" customFormat="1" ht="12" hidden="1" customHeight="1">
      <c r="A16178" s="179"/>
    </row>
    <row r="16179" spans="1:1" s="180" customFormat="1" ht="12" hidden="1" customHeight="1">
      <c r="A16179" s="179"/>
    </row>
    <row r="16180" spans="1:1" s="180" customFormat="1" ht="12" hidden="1" customHeight="1">
      <c r="A16180" s="179"/>
    </row>
    <row r="16181" spans="1:1" s="180" customFormat="1" ht="12" hidden="1" customHeight="1">
      <c r="A16181" s="179"/>
    </row>
    <row r="16182" spans="1:1" s="180" customFormat="1" ht="12" hidden="1" customHeight="1">
      <c r="A16182" s="179"/>
    </row>
    <row r="16183" spans="1:1" s="180" customFormat="1" ht="12" hidden="1" customHeight="1">
      <c r="A16183" s="179"/>
    </row>
    <row r="16184" spans="1:1" s="180" customFormat="1" ht="12" hidden="1" customHeight="1">
      <c r="A16184" s="179"/>
    </row>
    <row r="16185" spans="1:1" s="180" customFormat="1" ht="12" hidden="1" customHeight="1">
      <c r="A16185" s="179"/>
    </row>
    <row r="16186" spans="1:1" s="180" customFormat="1" ht="12" hidden="1" customHeight="1">
      <c r="A16186" s="179"/>
    </row>
    <row r="16187" spans="1:1" s="180" customFormat="1" ht="12" hidden="1" customHeight="1">
      <c r="A16187" s="179"/>
    </row>
    <row r="16188" spans="1:1" s="180" customFormat="1" ht="12" hidden="1" customHeight="1">
      <c r="A16188" s="179"/>
    </row>
    <row r="16189" spans="1:1" s="180" customFormat="1" ht="12" hidden="1" customHeight="1">
      <c r="A16189" s="179"/>
    </row>
    <row r="16190" spans="1:1" s="180" customFormat="1" ht="12" hidden="1" customHeight="1">
      <c r="A16190" s="179"/>
    </row>
    <row r="16191" spans="1:1" s="180" customFormat="1" ht="12" hidden="1" customHeight="1">
      <c r="A16191" s="179"/>
    </row>
    <row r="16192" spans="1:1" s="180" customFormat="1" ht="12" hidden="1" customHeight="1">
      <c r="A16192" s="179"/>
    </row>
    <row r="16193" spans="1:1" s="180" customFormat="1" ht="12" hidden="1" customHeight="1">
      <c r="A16193" s="179"/>
    </row>
    <row r="16194" spans="1:1" s="180" customFormat="1" ht="12" hidden="1" customHeight="1">
      <c r="A16194" s="179"/>
    </row>
    <row r="16195" spans="1:1" s="180" customFormat="1" ht="12" hidden="1" customHeight="1">
      <c r="A16195" s="179"/>
    </row>
    <row r="16196" spans="1:1" s="180" customFormat="1" ht="12" hidden="1" customHeight="1">
      <c r="A16196" s="179"/>
    </row>
    <row r="16197" spans="1:1" s="180" customFormat="1" ht="12" hidden="1" customHeight="1">
      <c r="A16197" s="179"/>
    </row>
    <row r="16198" spans="1:1" s="180" customFormat="1" ht="12" hidden="1" customHeight="1">
      <c r="A16198" s="179"/>
    </row>
    <row r="16199" spans="1:1" s="180" customFormat="1" ht="12" hidden="1" customHeight="1">
      <c r="A16199" s="179"/>
    </row>
    <row r="16200" spans="1:1" s="180" customFormat="1" ht="12" hidden="1" customHeight="1">
      <c r="A16200" s="179"/>
    </row>
    <row r="16201" spans="1:1" s="180" customFormat="1" ht="12" hidden="1" customHeight="1">
      <c r="A16201" s="179"/>
    </row>
    <row r="16202" spans="1:1" s="180" customFormat="1" ht="12" hidden="1" customHeight="1">
      <c r="A16202" s="179"/>
    </row>
    <row r="16203" spans="1:1" s="180" customFormat="1" ht="12" hidden="1" customHeight="1">
      <c r="A16203" s="179"/>
    </row>
    <row r="16204" spans="1:1" s="180" customFormat="1" ht="12" hidden="1" customHeight="1">
      <c r="A16204" s="179"/>
    </row>
    <row r="16205" spans="1:1" s="180" customFormat="1" ht="12" hidden="1" customHeight="1">
      <c r="A16205" s="179"/>
    </row>
    <row r="16206" spans="1:1" s="180" customFormat="1" ht="12" hidden="1" customHeight="1">
      <c r="A16206" s="179"/>
    </row>
    <row r="16207" spans="1:1" s="180" customFormat="1" ht="12" hidden="1" customHeight="1">
      <c r="A16207" s="179"/>
    </row>
    <row r="16208" spans="1:1" s="180" customFormat="1" ht="12" hidden="1" customHeight="1">
      <c r="A16208" s="179"/>
    </row>
    <row r="16209" spans="1:1" s="180" customFormat="1" ht="12" hidden="1" customHeight="1">
      <c r="A16209" s="179"/>
    </row>
    <row r="16210" spans="1:1" s="180" customFormat="1" ht="12" hidden="1" customHeight="1">
      <c r="A16210" s="179"/>
    </row>
    <row r="16211" spans="1:1" s="180" customFormat="1" ht="12" hidden="1" customHeight="1">
      <c r="A16211" s="179"/>
    </row>
    <row r="16212" spans="1:1" s="180" customFormat="1" ht="12" hidden="1" customHeight="1">
      <c r="A16212" s="179"/>
    </row>
    <row r="16213" spans="1:1" s="180" customFormat="1" ht="12" hidden="1" customHeight="1">
      <c r="A16213" s="179"/>
    </row>
    <row r="16214" spans="1:1" s="180" customFormat="1" ht="12" hidden="1" customHeight="1">
      <c r="A16214" s="179"/>
    </row>
    <row r="16215" spans="1:1" s="180" customFormat="1" ht="12" hidden="1" customHeight="1">
      <c r="A16215" s="179"/>
    </row>
    <row r="16216" spans="1:1" s="180" customFormat="1" ht="12" hidden="1" customHeight="1">
      <c r="A16216" s="179"/>
    </row>
    <row r="16217" spans="1:1" s="180" customFormat="1" ht="12" hidden="1" customHeight="1">
      <c r="A16217" s="179"/>
    </row>
    <row r="16218" spans="1:1" s="180" customFormat="1" ht="12" hidden="1" customHeight="1">
      <c r="A16218" s="179"/>
    </row>
    <row r="16219" spans="1:1" s="180" customFormat="1" ht="12" hidden="1" customHeight="1">
      <c r="A16219" s="179"/>
    </row>
    <row r="16220" spans="1:1" s="180" customFormat="1" ht="12" hidden="1" customHeight="1">
      <c r="A16220" s="179"/>
    </row>
    <row r="16221" spans="1:1" s="180" customFormat="1" ht="12" hidden="1" customHeight="1">
      <c r="A16221" s="179"/>
    </row>
    <row r="16222" spans="1:1" s="180" customFormat="1" ht="12" hidden="1" customHeight="1">
      <c r="A16222" s="179"/>
    </row>
    <row r="16223" spans="1:1" s="180" customFormat="1" ht="12" hidden="1" customHeight="1">
      <c r="A16223" s="179"/>
    </row>
    <row r="16224" spans="1:1" s="180" customFormat="1" ht="12" hidden="1" customHeight="1">
      <c r="A16224" s="179"/>
    </row>
    <row r="16225" spans="1:1" s="180" customFormat="1" ht="12" hidden="1" customHeight="1">
      <c r="A16225" s="179"/>
    </row>
    <row r="16226" spans="1:1" s="180" customFormat="1" ht="12" hidden="1" customHeight="1">
      <c r="A16226" s="179"/>
    </row>
    <row r="16227" spans="1:1" s="180" customFormat="1" ht="12" hidden="1" customHeight="1">
      <c r="A16227" s="179"/>
    </row>
    <row r="16228" spans="1:1" s="180" customFormat="1" ht="12" hidden="1" customHeight="1">
      <c r="A16228" s="179"/>
    </row>
    <row r="16229" spans="1:1" s="180" customFormat="1" ht="12" hidden="1" customHeight="1">
      <c r="A16229" s="179"/>
    </row>
    <row r="16230" spans="1:1" s="180" customFormat="1" ht="12" hidden="1" customHeight="1">
      <c r="A16230" s="179"/>
    </row>
    <row r="16231" spans="1:1" s="180" customFormat="1" ht="12" hidden="1" customHeight="1">
      <c r="A16231" s="179"/>
    </row>
    <row r="16232" spans="1:1" s="180" customFormat="1" ht="12" hidden="1" customHeight="1">
      <c r="A16232" s="179"/>
    </row>
    <row r="16233" spans="1:1" s="180" customFormat="1" ht="12" hidden="1" customHeight="1">
      <c r="A16233" s="179"/>
    </row>
    <row r="16234" spans="1:1" s="180" customFormat="1" ht="12" hidden="1" customHeight="1">
      <c r="A16234" s="179"/>
    </row>
    <row r="16235" spans="1:1" s="180" customFormat="1" ht="12" hidden="1" customHeight="1">
      <c r="A16235" s="179"/>
    </row>
    <row r="16236" spans="1:1" s="180" customFormat="1" ht="12" hidden="1" customHeight="1">
      <c r="A16236" s="179"/>
    </row>
    <row r="16237" spans="1:1" s="180" customFormat="1" ht="12" hidden="1" customHeight="1">
      <c r="A16237" s="179"/>
    </row>
    <row r="16238" spans="1:1" s="180" customFormat="1" ht="12" hidden="1" customHeight="1">
      <c r="A16238" s="179"/>
    </row>
    <row r="16239" spans="1:1" s="180" customFormat="1" ht="12" hidden="1" customHeight="1">
      <c r="A16239" s="179"/>
    </row>
    <row r="16240" spans="1:1" s="180" customFormat="1" ht="12" hidden="1" customHeight="1">
      <c r="A16240" s="179"/>
    </row>
    <row r="16241" spans="1:1" s="180" customFormat="1" ht="12" hidden="1" customHeight="1">
      <c r="A16241" s="179"/>
    </row>
    <row r="16242" spans="1:1" s="180" customFormat="1" ht="12" hidden="1" customHeight="1">
      <c r="A16242" s="179"/>
    </row>
    <row r="16243" spans="1:1" s="180" customFormat="1" ht="12" hidden="1" customHeight="1">
      <c r="A16243" s="179"/>
    </row>
    <row r="16244" spans="1:1" s="180" customFormat="1" ht="12" hidden="1" customHeight="1">
      <c r="A16244" s="179"/>
    </row>
    <row r="16245" spans="1:1" s="180" customFormat="1" ht="12" hidden="1" customHeight="1">
      <c r="A16245" s="179"/>
    </row>
    <row r="16246" spans="1:1" s="180" customFormat="1" ht="12" hidden="1" customHeight="1">
      <c r="A16246" s="179"/>
    </row>
    <row r="16247" spans="1:1" s="180" customFormat="1" ht="12" hidden="1" customHeight="1">
      <c r="A16247" s="179"/>
    </row>
    <row r="16248" spans="1:1" s="180" customFormat="1" ht="12" hidden="1" customHeight="1">
      <c r="A16248" s="179"/>
    </row>
    <row r="16249" spans="1:1" s="180" customFormat="1" ht="12" hidden="1" customHeight="1">
      <c r="A16249" s="179"/>
    </row>
    <row r="16250" spans="1:1" s="180" customFormat="1" ht="12" hidden="1" customHeight="1">
      <c r="A16250" s="179"/>
    </row>
    <row r="16251" spans="1:1" s="180" customFormat="1" ht="12" hidden="1" customHeight="1">
      <c r="A16251" s="179"/>
    </row>
    <row r="16252" spans="1:1" s="180" customFormat="1" ht="12" hidden="1" customHeight="1">
      <c r="A16252" s="179"/>
    </row>
    <row r="16253" spans="1:1" s="180" customFormat="1" ht="12" hidden="1" customHeight="1">
      <c r="A16253" s="179"/>
    </row>
    <row r="16254" spans="1:1" s="180" customFormat="1" ht="12" hidden="1" customHeight="1">
      <c r="A16254" s="179"/>
    </row>
    <row r="16255" spans="1:1" s="180" customFormat="1" ht="12" hidden="1" customHeight="1">
      <c r="A16255" s="179"/>
    </row>
    <row r="16256" spans="1:1" s="180" customFormat="1" ht="12" hidden="1" customHeight="1">
      <c r="A16256" s="179"/>
    </row>
    <row r="16257" spans="1:1" s="180" customFormat="1" ht="12" hidden="1" customHeight="1">
      <c r="A16257" s="179"/>
    </row>
    <row r="16258" spans="1:1" s="180" customFormat="1" ht="12" hidden="1" customHeight="1">
      <c r="A16258" s="179"/>
    </row>
    <row r="16259" spans="1:1" s="180" customFormat="1" ht="12" hidden="1" customHeight="1">
      <c r="A16259" s="179"/>
    </row>
    <row r="16260" spans="1:1" s="180" customFormat="1" ht="12" hidden="1" customHeight="1">
      <c r="A16260" s="179"/>
    </row>
    <row r="16261" spans="1:1" s="180" customFormat="1" ht="12" hidden="1" customHeight="1">
      <c r="A16261" s="179"/>
    </row>
    <row r="16262" spans="1:1" s="180" customFormat="1" ht="12" hidden="1" customHeight="1">
      <c r="A16262" s="179"/>
    </row>
    <row r="16263" spans="1:1" s="180" customFormat="1" ht="12" hidden="1" customHeight="1">
      <c r="A16263" s="179"/>
    </row>
    <row r="16264" spans="1:1" s="180" customFormat="1" ht="12" hidden="1" customHeight="1">
      <c r="A16264" s="179"/>
    </row>
    <row r="16265" spans="1:1" s="180" customFormat="1" ht="12" hidden="1" customHeight="1">
      <c r="A16265" s="179"/>
    </row>
    <row r="16266" spans="1:1" s="180" customFormat="1" ht="12" hidden="1" customHeight="1">
      <c r="A16266" s="179"/>
    </row>
    <row r="16267" spans="1:1" s="180" customFormat="1" ht="12" hidden="1" customHeight="1">
      <c r="A16267" s="179"/>
    </row>
    <row r="16268" spans="1:1" s="180" customFormat="1" ht="12" hidden="1" customHeight="1">
      <c r="A16268" s="179"/>
    </row>
    <row r="16269" spans="1:1" s="180" customFormat="1" ht="12" hidden="1" customHeight="1">
      <c r="A16269" s="179"/>
    </row>
    <row r="16270" spans="1:1" s="180" customFormat="1" ht="12" hidden="1" customHeight="1">
      <c r="A16270" s="179"/>
    </row>
    <row r="16271" spans="1:1" s="180" customFormat="1" ht="12" hidden="1" customHeight="1">
      <c r="A16271" s="179"/>
    </row>
    <row r="16272" spans="1:1" s="180" customFormat="1" ht="12" hidden="1" customHeight="1">
      <c r="A16272" s="179"/>
    </row>
    <row r="16273" spans="1:1" s="180" customFormat="1" ht="12" hidden="1" customHeight="1">
      <c r="A16273" s="179"/>
    </row>
    <row r="16274" spans="1:1" s="180" customFormat="1" ht="12" hidden="1" customHeight="1">
      <c r="A16274" s="179"/>
    </row>
    <row r="16275" spans="1:1" s="180" customFormat="1" ht="12" hidden="1" customHeight="1">
      <c r="A16275" s="179"/>
    </row>
    <row r="16276" spans="1:1" s="180" customFormat="1" ht="12" hidden="1" customHeight="1">
      <c r="A16276" s="179"/>
    </row>
    <row r="16277" spans="1:1" s="180" customFormat="1" ht="12" hidden="1" customHeight="1">
      <c r="A16277" s="179"/>
    </row>
    <row r="16278" spans="1:1" s="180" customFormat="1" ht="12" hidden="1" customHeight="1">
      <c r="A16278" s="179"/>
    </row>
    <row r="16279" spans="1:1" s="180" customFormat="1" ht="12" hidden="1" customHeight="1">
      <c r="A16279" s="179"/>
    </row>
    <row r="16280" spans="1:1" s="180" customFormat="1" ht="12" hidden="1" customHeight="1">
      <c r="A16280" s="179"/>
    </row>
    <row r="16281" spans="1:1" s="180" customFormat="1" ht="12" hidden="1" customHeight="1">
      <c r="A16281" s="179"/>
    </row>
    <row r="16282" spans="1:1" s="180" customFormat="1" ht="12" hidden="1" customHeight="1">
      <c r="A16282" s="179"/>
    </row>
    <row r="16283" spans="1:1" s="180" customFormat="1" ht="12" hidden="1" customHeight="1">
      <c r="A16283" s="179"/>
    </row>
    <row r="16284" spans="1:1" s="180" customFormat="1" ht="12" hidden="1" customHeight="1">
      <c r="A16284" s="179"/>
    </row>
    <row r="16285" spans="1:1" s="180" customFormat="1" ht="12" hidden="1" customHeight="1">
      <c r="A16285" s="179"/>
    </row>
    <row r="16286" spans="1:1" s="180" customFormat="1" ht="12" hidden="1" customHeight="1">
      <c r="A16286" s="179"/>
    </row>
    <row r="16287" spans="1:1" s="180" customFormat="1" ht="12" hidden="1" customHeight="1">
      <c r="A16287" s="179"/>
    </row>
    <row r="16288" spans="1:1" s="180" customFormat="1" ht="12" hidden="1" customHeight="1">
      <c r="A16288" s="179"/>
    </row>
    <row r="16289" spans="1:1" s="180" customFormat="1" ht="12" hidden="1" customHeight="1">
      <c r="A16289" s="179"/>
    </row>
    <row r="16290" spans="1:1" s="180" customFormat="1" ht="12" hidden="1" customHeight="1">
      <c r="A16290" s="179"/>
    </row>
    <row r="16291" spans="1:1" s="180" customFormat="1" ht="12" hidden="1" customHeight="1">
      <c r="A16291" s="179"/>
    </row>
    <row r="16292" spans="1:1" s="180" customFormat="1" ht="12" hidden="1" customHeight="1">
      <c r="A16292" s="179"/>
    </row>
    <row r="16293" spans="1:1" s="180" customFormat="1" ht="12" hidden="1" customHeight="1">
      <c r="A16293" s="179"/>
    </row>
    <row r="16294" spans="1:1" s="180" customFormat="1" ht="12" hidden="1" customHeight="1">
      <c r="A16294" s="179"/>
    </row>
    <row r="16295" spans="1:1" s="180" customFormat="1" ht="12" hidden="1" customHeight="1">
      <c r="A16295" s="179"/>
    </row>
    <row r="16296" spans="1:1" s="180" customFormat="1" ht="12" hidden="1" customHeight="1">
      <c r="A16296" s="179"/>
    </row>
    <row r="16297" spans="1:1" s="180" customFormat="1" ht="12" hidden="1" customHeight="1">
      <c r="A16297" s="179"/>
    </row>
    <row r="16298" spans="1:1" s="180" customFormat="1" ht="12" hidden="1" customHeight="1">
      <c r="A16298" s="179"/>
    </row>
    <row r="16299" spans="1:1" s="180" customFormat="1" ht="12" hidden="1" customHeight="1">
      <c r="A16299" s="179"/>
    </row>
    <row r="16300" spans="1:1" s="180" customFormat="1" ht="12" hidden="1" customHeight="1">
      <c r="A16300" s="179"/>
    </row>
    <row r="16301" spans="1:1" s="180" customFormat="1" ht="12" hidden="1" customHeight="1">
      <c r="A16301" s="179"/>
    </row>
    <row r="16302" spans="1:1" s="180" customFormat="1" ht="12" hidden="1" customHeight="1">
      <c r="A16302" s="179"/>
    </row>
    <row r="16303" spans="1:1" s="180" customFormat="1" ht="12" hidden="1" customHeight="1">
      <c r="A16303" s="179"/>
    </row>
    <row r="16304" spans="1:1" s="180" customFormat="1" ht="12" hidden="1" customHeight="1">
      <c r="A16304" s="179"/>
    </row>
    <row r="16305" spans="1:1" s="180" customFormat="1" ht="12" hidden="1" customHeight="1">
      <c r="A16305" s="179"/>
    </row>
    <row r="16306" spans="1:1" s="180" customFormat="1" ht="12" hidden="1" customHeight="1">
      <c r="A16306" s="179"/>
    </row>
    <row r="16307" spans="1:1" s="180" customFormat="1" ht="12" hidden="1" customHeight="1">
      <c r="A16307" s="179"/>
    </row>
    <row r="16308" spans="1:1" s="180" customFormat="1" ht="12" hidden="1" customHeight="1">
      <c r="A16308" s="179"/>
    </row>
    <row r="16309" spans="1:1" s="180" customFormat="1" ht="12" hidden="1" customHeight="1">
      <c r="A16309" s="179"/>
    </row>
    <row r="16310" spans="1:1" s="180" customFormat="1" ht="12" hidden="1" customHeight="1">
      <c r="A16310" s="179"/>
    </row>
    <row r="16311" spans="1:1" s="180" customFormat="1" ht="12" hidden="1" customHeight="1">
      <c r="A16311" s="179"/>
    </row>
    <row r="16312" spans="1:1" s="180" customFormat="1" ht="12" hidden="1" customHeight="1">
      <c r="A16312" s="179"/>
    </row>
    <row r="16313" spans="1:1" s="180" customFormat="1" ht="12" hidden="1" customHeight="1">
      <c r="A16313" s="179"/>
    </row>
    <row r="16314" spans="1:1" s="180" customFormat="1" ht="12" hidden="1" customHeight="1">
      <c r="A16314" s="179"/>
    </row>
    <row r="16315" spans="1:1" s="180" customFormat="1" ht="12" hidden="1" customHeight="1">
      <c r="A16315" s="179"/>
    </row>
    <row r="16316" spans="1:1" s="180" customFormat="1" ht="12" hidden="1" customHeight="1">
      <c r="A16316" s="179"/>
    </row>
    <row r="16317" spans="1:1" s="180" customFormat="1" ht="12" hidden="1" customHeight="1">
      <c r="A16317" s="179"/>
    </row>
    <row r="16318" spans="1:1" s="180" customFormat="1" ht="12" hidden="1" customHeight="1">
      <c r="A16318" s="179"/>
    </row>
    <row r="16319" spans="1:1" s="180" customFormat="1" ht="12" hidden="1" customHeight="1">
      <c r="A16319" s="179"/>
    </row>
    <row r="16320" spans="1:1" s="180" customFormat="1" ht="12" hidden="1" customHeight="1">
      <c r="A16320" s="179"/>
    </row>
    <row r="16321" spans="1:1" s="180" customFormat="1" ht="12" hidden="1" customHeight="1">
      <c r="A16321" s="179"/>
    </row>
    <row r="16322" spans="1:1" s="180" customFormat="1" ht="12" hidden="1" customHeight="1">
      <c r="A16322" s="179"/>
    </row>
    <row r="16323" spans="1:1" s="180" customFormat="1" ht="12" hidden="1" customHeight="1">
      <c r="A16323" s="179"/>
    </row>
    <row r="16324" spans="1:1" s="180" customFormat="1" ht="12" hidden="1" customHeight="1">
      <c r="A16324" s="179"/>
    </row>
    <row r="16325" spans="1:1" s="180" customFormat="1" ht="12" hidden="1" customHeight="1">
      <c r="A16325" s="179"/>
    </row>
    <row r="16326" spans="1:1" s="180" customFormat="1" ht="12" hidden="1" customHeight="1">
      <c r="A16326" s="179"/>
    </row>
    <row r="16327" spans="1:1" s="180" customFormat="1" ht="12" hidden="1" customHeight="1">
      <c r="A16327" s="179"/>
    </row>
    <row r="16328" spans="1:1" s="180" customFormat="1" ht="12" hidden="1" customHeight="1">
      <c r="A16328" s="179"/>
    </row>
    <row r="16329" spans="1:1" s="180" customFormat="1" ht="12" hidden="1" customHeight="1">
      <c r="A16329" s="179"/>
    </row>
    <row r="16330" spans="1:1" s="180" customFormat="1" ht="12" hidden="1" customHeight="1">
      <c r="A16330" s="179"/>
    </row>
    <row r="16331" spans="1:1" s="180" customFormat="1" ht="12" hidden="1" customHeight="1">
      <c r="A16331" s="179"/>
    </row>
    <row r="16332" spans="1:1" s="180" customFormat="1" ht="12" hidden="1" customHeight="1">
      <c r="A16332" s="179"/>
    </row>
    <row r="16333" spans="1:1" s="180" customFormat="1" ht="12" hidden="1" customHeight="1">
      <c r="A16333" s="179"/>
    </row>
    <row r="16334" spans="1:1" s="180" customFormat="1" ht="12" hidden="1" customHeight="1">
      <c r="A16334" s="179"/>
    </row>
    <row r="16335" spans="1:1" s="180" customFormat="1" ht="12" hidden="1" customHeight="1">
      <c r="A16335" s="179"/>
    </row>
    <row r="16336" spans="1:1" s="180" customFormat="1" ht="12" hidden="1" customHeight="1">
      <c r="A16336" s="179"/>
    </row>
    <row r="16337" spans="1:1" s="180" customFormat="1" ht="12" hidden="1" customHeight="1">
      <c r="A16337" s="179"/>
    </row>
    <row r="16338" spans="1:1" s="180" customFormat="1" ht="12" hidden="1" customHeight="1">
      <c r="A16338" s="179"/>
    </row>
    <row r="16339" spans="1:1" s="180" customFormat="1" ht="12" hidden="1" customHeight="1">
      <c r="A16339" s="179"/>
    </row>
    <row r="16340" spans="1:1" s="180" customFormat="1" ht="12" hidden="1" customHeight="1">
      <c r="A16340" s="179"/>
    </row>
    <row r="16341" spans="1:1" s="180" customFormat="1" ht="12" hidden="1" customHeight="1">
      <c r="A16341" s="179"/>
    </row>
    <row r="16342" spans="1:1" s="180" customFormat="1" ht="12" hidden="1" customHeight="1">
      <c r="A16342" s="179"/>
    </row>
    <row r="16343" spans="1:1" s="180" customFormat="1" ht="12" hidden="1" customHeight="1">
      <c r="A16343" s="179"/>
    </row>
    <row r="16344" spans="1:1" s="180" customFormat="1" ht="12" hidden="1" customHeight="1">
      <c r="A16344" s="179"/>
    </row>
    <row r="16345" spans="1:1" s="180" customFormat="1" ht="12" hidden="1" customHeight="1">
      <c r="A16345" s="179"/>
    </row>
    <row r="16346" spans="1:1" s="180" customFormat="1" ht="12" hidden="1" customHeight="1">
      <c r="A16346" s="179"/>
    </row>
    <row r="16347" spans="1:1" s="180" customFormat="1" ht="12" hidden="1" customHeight="1">
      <c r="A16347" s="179"/>
    </row>
    <row r="16348" spans="1:1" s="180" customFormat="1" ht="12" hidden="1" customHeight="1">
      <c r="A16348" s="179"/>
    </row>
    <row r="16349" spans="1:1" s="180" customFormat="1" ht="12" hidden="1" customHeight="1">
      <c r="A16349" s="179"/>
    </row>
    <row r="16350" spans="1:1" s="180" customFormat="1" ht="12" hidden="1" customHeight="1">
      <c r="A16350" s="179"/>
    </row>
    <row r="16351" spans="1:1" s="180" customFormat="1" ht="12" hidden="1" customHeight="1">
      <c r="A16351" s="179"/>
    </row>
    <row r="16352" spans="1:1" s="180" customFormat="1" ht="12" hidden="1" customHeight="1">
      <c r="A16352" s="179"/>
    </row>
    <row r="16353" spans="1:1" s="180" customFormat="1" ht="12" hidden="1" customHeight="1">
      <c r="A16353" s="179"/>
    </row>
    <row r="16354" spans="1:1" s="180" customFormat="1" ht="12" hidden="1" customHeight="1">
      <c r="A16354" s="179"/>
    </row>
    <row r="16355" spans="1:1" s="180" customFormat="1" ht="12" hidden="1" customHeight="1">
      <c r="A16355" s="179"/>
    </row>
    <row r="16356" spans="1:1" s="180" customFormat="1" ht="12" hidden="1" customHeight="1">
      <c r="A16356" s="179"/>
    </row>
    <row r="16357" spans="1:1" s="180" customFormat="1" ht="12" hidden="1" customHeight="1">
      <c r="A16357" s="179"/>
    </row>
    <row r="16358" spans="1:1" s="180" customFormat="1" ht="12" hidden="1" customHeight="1">
      <c r="A16358" s="179"/>
    </row>
    <row r="16359" spans="1:1" s="180" customFormat="1" ht="12" hidden="1" customHeight="1">
      <c r="A16359" s="179"/>
    </row>
    <row r="16360" spans="1:1" s="180" customFormat="1" ht="12" hidden="1" customHeight="1">
      <c r="A16360" s="179"/>
    </row>
    <row r="16361" spans="1:1" s="180" customFormat="1" ht="12" hidden="1" customHeight="1">
      <c r="A16361" s="179"/>
    </row>
    <row r="16362" spans="1:1" s="180" customFormat="1" ht="12" hidden="1" customHeight="1">
      <c r="A16362" s="179"/>
    </row>
    <row r="16363" spans="1:1" s="180" customFormat="1" ht="12" hidden="1" customHeight="1">
      <c r="A16363" s="179"/>
    </row>
    <row r="16364" spans="1:1" s="180" customFormat="1" ht="12" hidden="1" customHeight="1">
      <c r="A16364" s="179"/>
    </row>
    <row r="16365" spans="1:1" s="180" customFormat="1" ht="12" hidden="1" customHeight="1">
      <c r="A16365" s="179"/>
    </row>
    <row r="16366" spans="1:1" s="180" customFormat="1" ht="12" hidden="1" customHeight="1">
      <c r="A16366" s="179"/>
    </row>
    <row r="16367" spans="1:1" s="180" customFormat="1" ht="12" hidden="1" customHeight="1">
      <c r="A16367" s="179"/>
    </row>
    <row r="16368" spans="1:1" s="180" customFormat="1" ht="12" hidden="1" customHeight="1">
      <c r="A16368" s="179"/>
    </row>
    <row r="16369" spans="1:1" s="180" customFormat="1" ht="12" hidden="1" customHeight="1">
      <c r="A16369" s="179"/>
    </row>
    <row r="16370" spans="1:1" s="180" customFormat="1" ht="12" hidden="1" customHeight="1">
      <c r="A16370" s="179"/>
    </row>
    <row r="16371" spans="1:1" s="180" customFormat="1" ht="12" hidden="1" customHeight="1">
      <c r="A16371" s="179"/>
    </row>
    <row r="16372" spans="1:1" s="180" customFormat="1" ht="12" hidden="1" customHeight="1">
      <c r="A16372" s="179"/>
    </row>
    <row r="16373" spans="1:1" s="180" customFormat="1" ht="12" hidden="1" customHeight="1">
      <c r="A16373" s="179"/>
    </row>
    <row r="16374" spans="1:1" s="180" customFormat="1" ht="12" hidden="1" customHeight="1">
      <c r="A16374" s="179"/>
    </row>
    <row r="16375" spans="1:1" s="180" customFormat="1" ht="12" hidden="1" customHeight="1">
      <c r="A16375" s="179"/>
    </row>
    <row r="16376" spans="1:1" s="180" customFormat="1" ht="12" hidden="1" customHeight="1">
      <c r="A16376" s="179"/>
    </row>
    <row r="16377" spans="1:1" s="180" customFormat="1" ht="12" hidden="1" customHeight="1">
      <c r="A16377" s="179"/>
    </row>
    <row r="16378" spans="1:1" s="180" customFormat="1" ht="12" hidden="1" customHeight="1">
      <c r="A16378" s="179"/>
    </row>
    <row r="16379" spans="1:1" s="180" customFormat="1" ht="12" hidden="1" customHeight="1">
      <c r="A16379" s="179"/>
    </row>
    <row r="16380" spans="1:1" s="180" customFormat="1" ht="12" hidden="1" customHeight="1">
      <c r="A16380" s="179"/>
    </row>
    <row r="16381" spans="1:1" s="180" customFormat="1" ht="12" hidden="1" customHeight="1">
      <c r="A16381" s="179"/>
    </row>
    <row r="16382" spans="1:1" s="180" customFormat="1" ht="12" hidden="1" customHeight="1">
      <c r="A16382" s="179"/>
    </row>
    <row r="16383" spans="1:1" s="180" customFormat="1" ht="12" hidden="1" customHeight="1">
      <c r="A16383" s="179"/>
    </row>
    <row r="16384" spans="1:1" s="180" customFormat="1" ht="12" hidden="1" customHeight="1">
      <c r="A16384" s="179"/>
    </row>
    <row r="16385" spans="1:1" s="180" customFormat="1" ht="12" hidden="1" customHeight="1">
      <c r="A16385" s="179"/>
    </row>
    <row r="16386" spans="1:1" s="180" customFormat="1" ht="12" hidden="1" customHeight="1">
      <c r="A16386" s="179"/>
    </row>
    <row r="16387" spans="1:1" s="180" customFormat="1" ht="12" hidden="1" customHeight="1">
      <c r="A16387" s="179"/>
    </row>
    <row r="16388" spans="1:1" s="180" customFormat="1" ht="12" hidden="1" customHeight="1">
      <c r="A16388" s="179"/>
    </row>
    <row r="16389" spans="1:1" s="180" customFormat="1" ht="12" hidden="1" customHeight="1">
      <c r="A16389" s="179"/>
    </row>
    <row r="16390" spans="1:1" s="180" customFormat="1" ht="12" hidden="1" customHeight="1">
      <c r="A16390" s="179"/>
    </row>
    <row r="16391" spans="1:1" s="180" customFormat="1" ht="12" hidden="1" customHeight="1">
      <c r="A16391" s="179"/>
    </row>
    <row r="16392" spans="1:1" s="180" customFormat="1" ht="12" hidden="1" customHeight="1">
      <c r="A16392" s="179"/>
    </row>
    <row r="16393" spans="1:1" s="180" customFormat="1" ht="12" hidden="1" customHeight="1">
      <c r="A16393" s="179"/>
    </row>
    <row r="16394" spans="1:1" s="180" customFormat="1" ht="12" hidden="1" customHeight="1">
      <c r="A16394" s="179"/>
    </row>
    <row r="16395" spans="1:1" s="180" customFormat="1" ht="12" hidden="1" customHeight="1">
      <c r="A16395" s="179"/>
    </row>
    <row r="16396" spans="1:1" s="180" customFormat="1" ht="12" hidden="1" customHeight="1">
      <c r="A16396" s="179"/>
    </row>
    <row r="16397" spans="1:1" s="180" customFormat="1" ht="12" hidden="1" customHeight="1">
      <c r="A16397" s="179"/>
    </row>
    <row r="16398" spans="1:1" s="180" customFormat="1" ht="12" hidden="1" customHeight="1">
      <c r="A16398" s="179"/>
    </row>
    <row r="16399" spans="1:1" s="180" customFormat="1" ht="12" hidden="1" customHeight="1">
      <c r="A16399" s="179"/>
    </row>
    <row r="16400" spans="1:1" s="180" customFormat="1" ht="12" hidden="1" customHeight="1">
      <c r="A16400" s="179"/>
    </row>
    <row r="16401" spans="1:1" s="180" customFormat="1" ht="12" hidden="1" customHeight="1">
      <c r="A16401" s="179"/>
    </row>
    <row r="16402" spans="1:1" s="180" customFormat="1" ht="12" hidden="1" customHeight="1">
      <c r="A16402" s="179"/>
    </row>
    <row r="16403" spans="1:1" s="180" customFormat="1" ht="12" hidden="1" customHeight="1">
      <c r="A16403" s="179"/>
    </row>
    <row r="16404" spans="1:1" s="180" customFormat="1" ht="12" hidden="1" customHeight="1">
      <c r="A16404" s="179"/>
    </row>
    <row r="16405" spans="1:1" s="180" customFormat="1" ht="12" hidden="1" customHeight="1">
      <c r="A16405" s="179"/>
    </row>
    <row r="16406" spans="1:1" s="180" customFormat="1" ht="12" hidden="1" customHeight="1">
      <c r="A16406" s="179"/>
    </row>
    <row r="16407" spans="1:1" s="180" customFormat="1" ht="12" hidden="1" customHeight="1">
      <c r="A16407" s="179"/>
    </row>
    <row r="16408" spans="1:1" s="180" customFormat="1" ht="12" hidden="1" customHeight="1">
      <c r="A16408" s="179"/>
    </row>
    <row r="16409" spans="1:1" s="180" customFormat="1" ht="12" hidden="1" customHeight="1">
      <c r="A16409" s="179"/>
    </row>
    <row r="16410" spans="1:1" s="180" customFormat="1" ht="12" hidden="1" customHeight="1">
      <c r="A16410" s="179"/>
    </row>
    <row r="16411" spans="1:1" s="180" customFormat="1" ht="12" hidden="1" customHeight="1">
      <c r="A16411" s="179"/>
    </row>
    <row r="16412" spans="1:1" s="180" customFormat="1" ht="12" hidden="1" customHeight="1">
      <c r="A16412" s="179"/>
    </row>
    <row r="16413" spans="1:1" s="180" customFormat="1" ht="12" hidden="1" customHeight="1">
      <c r="A16413" s="179"/>
    </row>
    <row r="16414" spans="1:1" s="180" customFormat="1" ht="12" hidden="1" customHeight="1">
      <c r="A16414" s="179"/>
    </row>
    <row r="16415" spans="1:1" s="180" customFormat="1" ht="12" hidden="1" customHeight="1">
      <c r="A16415" s="179"/>
    </row>
    <row r="16416" spans="1:1" s="180" customFormat="1" ht="12" hidden="1" customHeight="1">
      <c r="A16416" s="179"/>
    </row>
    <row r="16417" spans="1:1" s="180" customFormat="1" ht="12" hidden="1" customHeight="1">
      <c r="A16417" s="179"/>
    </row>
    <row r="16418" spans="1:1" s="180" customFormat="1" ht="12" hidden="1" customHeight="1">
      <c r="A16418" s="179"/>
    </row>
    <row r="16419" spans="1:1" s="180" customFormat="1" ht="12" hidden="1" customHeight="1">
      <c r="A16419" s="179"/>
    </row>
    <row r="16420" spans="1:1" s="180" customFormat="1" ht="12" hidden="1" customHeight="1">
      <c r="A16420" s="179"/>
    </row>
    <row r="16421" spans="1:1" s="180" customFormat="1" ht="12" hidden="1" customHeight="1">
      <c r="A16421" s="179"/>
    </row>
    <row r="16422" spans="1:1" s="180" customFormat="1" ht="12" hidden="1" customHeight="1">
      <c r="A16422" s="179"/>
    </row>
    <row r="16423" spans="1:1" s="180" customFormat="1" ht="12" hidden="1" customHeight="1">
      <c r="A16423" s="179"/>
    </row>
    <row r="16424" spans="1:1" s="180" customFormat="1" ht="12" hidden="1" customHeight="1">
      <c r="A16424" s="179"/>
    </row>
    <row r="16425" spans="1:1" s="180" customFormat="1" ht="12" hidden="1" customHeight="1">
      <c r="A16425" s="179"/>
    </row>
    <row r="16426" spans="1:1" s="180" customFormat="1" ht="12" hidden="1" customHeight="1">
      <c r="A16426" s="179"/>
    </row>
    <row r="16427" spans="1:1" s="180" customFormat="1" ht="12" hidden="1" customHeight="1">
      <c r="A16427" s="179"/>
    </row>
    <row r="16428" spans="1:1" s="180" customFormat="1" ht="12" hidden="1" customHeight="1">
      <c r="A16428" s="179"/>
    </row>
    <row r="16429" spans="1:1" s="180" customFormat="1" ht="12" hidden="1" customHeight="1">
      <c r="A16429" s="179"/>
    </row>
    <row r="16430" spans="1:1" s="180" customFormat="1" ht="12" hidden="1" customHeight="1">
      <c r="A16430" s="179"/>
    </row>
    <row r="16431" spans="1:1" s="180" customFormat="1" ht="12" hidden="1" customHeight="1">
      <c r="A16431" s="179"/>
    </row>
    <row r="16432" spans="1:1" s="180" customFormat="1" ht="12" hidden="1" customHeight="1">
      <c r="A16432" s="179"/>
    </row>
    <row r="16433" spans="1:1" s="180" customFormat="1" ht="12" hidden="1" customHeight="1">
      <c r="A16433" s="179"/>
    </row>
    <row r="16434" spans="1:1" s="180" customFormat="1" ht="12" hidden="1" customHeight="1">
      <c r="A16434" s="179"/>
    </row>
    <row r="16435" spans="1:1" s="180" customFormat="1" ht="12" hidden="1" customHeight="1">
      <c r="A16435" s="179"/>
    </row>
    <row r="16436" spans="1:1" s="180" customFormat="1" ht="12" hidden="1" customHeight="1">
      <c r="A16436" s="179"/>
    </row>
    <row r="16437" spans="1:1" s="180" customFormat="1" ht="12" hidden="1" customHeight="1">
      <c r="A16437" s="179"/>
    </row>
    <row r="16438" spans="1:1" s="180" customFormat="1" ht="12" hidden="1" customHeight="1">
      <c r="A16438" s="179"/>
    </row>
    <row r="16439" spans="1:1" s="180" customFormat="1" ht="12" hidden="1" customHeight="1">
      <c r="A16439" s="179"/>
    </row>
    <row r="16440" spans="1:1" s="180" customFormat="1" ht="12" hidden="1" customHeight="1">
      <c r="A16440" s="179"/>
    </row>
    <row r="16441" spans="1:1" s="180" customFormat="1" ht="12" hidden="1" customHeight="1">
      <c r="A16441" s="179"/>
    </row>
    <row r="16442" spans="1:1" s="180" customFormat="1" ht="12" hidden="1" customHeight="1">
      <c r="A16442" s="179"/>
    </row>
    <row r="16443" spans="1:1" s="180" customFormat="1" ht="12" hidden="1" customHeight="1">
      <c r="A16443" s="179"/>
    </row>
    <row r="16444" spans="1:1" s="180" customFormat="1" ht="12" hidden="1" customHeight="1">
      <c r="A16444" s="179"/>
    </row>
    <row r="16445" spans="1:1" s="180" customFormat="1" ht="12" hidden="1" customHeight="1">
      <c r="A16445" s="179"/>
    </row>
    <row r="16446" spans="1:1" s="180" customFormat="1" ht="12" hidden="1" customHeight="1">
      <c r="A16446" s="179"/>
    </row>
    <row r="16447" spans="1:1" s="180" customFormat="1" ht="12" hidden="1" customHeight="1">
      <c r="A16447" s="179"/>
    </row>
    <row r="16448" spans="1:1" s="180" customFormat="1" ht="12" hidden="1" customHeight="1">
      <c r="A16448" s="179"/>
    </row>
    <row r="16449" spans="1:1" s="180" customFormat="1" ht="12" hidden="1" customHeight="1">
      <c r="A16449" s="179"/>
    </row>
    <row r="16450" spans="1:1" s="180" customFormat="1" ht="12" hidden="1" customHeight="1">
      <c r="A16450" s="179"/>
    </row>
    <row r="16451" spans="1:1" s="180" customFormat="1" ht="12" hidden="1" customHeight="1">
      <c r="A16451" s="179"/>
    </row>
    <row r="16452" spans="1:1" s="180" customFormat="1" ht="12" hidden="1" customHeight="1">
      <c r="A16452" s="179"/>
    </row>
    <row r="16453" spans="1:1" s="180" customFormat="1" ht="12" hidden="1" customHeight="1">
      <c r="A16453" s="179"/>
    </row>
    <row r="16454" spans="1:1" s="180" customFormat="1" ht="12" hidden="1" customHeight="1">
      <c r="A16454" s="179"/>
    </row>
    <row r="16455" spans="1:1" s="180" customFormat="1" ht="12" hidden="1" customHeight="1">
      <c r="A16455" s="179"/>
    </row>
    <row r="16456" spans="1:1" s="180" customFormat="1" ht="12" hidden="1" customHeight="1">
      <c r="A16456" s="179"/>
    </row>
    <row r="16457" spans="1:1" s="180" customFormat="1" ht="12" hidden="1" customHeight="1">
      <c r="A16457" s="179"/>
    </row>
    <row r="16458" spans="1:1" s="180" customFormat="1" ht="12" hidden="1" customHeight="1">
      <c r="A16458" s="179"/>
    </row>
    <row r="16459" spans="1:1" s="180" customFormat="1" ht="12" hidden="1" customHeight="1">
      <c r="A16459" s="179"/>
    </row>
    <row r="16460" spans="1:1" s="180" customFormat="1" ht="12" hidden="1" customHeight="1">
      <c r="A16460" s="179"/>
    </row>
    <row r="16461" spans="1:1" s="180" customFormat="1" ht="12" hidden="1" customHeight="1">
      <c r="A16461" s="179"/>
    </row>
    <row r="16462" spans="1:1" s="180" customFormat="1" ht="12" hidden="1" customHeight="1">
      <c r="A16462" s="179"/>
    </row>
    <row r="16463" spans="1:1" s="180" customFormat="1" ht="12" hidden="1" customHeight="1">
      <c r="A16463" s="179"/>
    </row>
    <row r="16464" spans="1:1" s="180" customFormat="1" ht="12" hidden="1" customHeight="1">
      <c r="A16464" s="179"/>
    </row>
    <row r="16465" spans="1:1" s="180" customFormat="1" ht="12" hidden="1" customHeight="1">
      <c r="A16465" s="179"/>
    </row>
    <row r="16466" spans="1:1" s="180" customFormat="1" ht="12" hidden="1" customHeight="1">
      <c r="A16466" s="179"/>
    </row>
    <row r="16467" spans="1:1" s="180" customFormat="1" ht="12" hidden="1" customHeight="1">
      <c r="A16467" s="179"/>
    </row>
    <row r="16468" spans="1:1" s="180" customFormat="1" ht="12" hidden="1" customHeight="1">
      <c r="A16468" s="179"/>
    </row>
    <row r="16469" spans="1:1" s="180" customFormat="1" ht="12" hidden="1" customHeight="1">
      <c r="A16469" s="179"/>
    </row>
    <row r="16470" spans="1:1" s="180" customFormat="1" ht="12" hidden="1" customHeight="1">
      <c r="A16470" s="179"/>
    </row>
    <row r="16471" spans="1:1" s="180" customFormat="1" ht="12" hidden="1" customHeight="1">
      <c r="A16471" s="179"/>
    </row>
    <row r="16472" spans="1:1" s="180" customFormat="1" ht="12" hidden="1" customHeight="1">
      <c r="A16472" s="179"/>
    </row>
    <row r="16473" spans="1:1" s="180" customFormat="1" ht="12" hidden="1" customHeight="1">
      <c r="A16473" s="179"/>
    </row>
    <row r="16474" spans="1:1" s="180" customFormat="1" ht="12" hidden="1" customHeight="1">
      <c r="A16474" s="179"/>
    </row>
    <row r="16475" spans="1:1" s="180" customFormat="1" ht="12" hidden="1" customHeight="1">
      <c r="A16475" s="179"/>
    </row>
    <row r="16476" spans="1:1" s="180" customFormat="1" ht="12" hidden="1" customHeight="1">
      <c r="A16476" s="179"/>
    </row>
    <row r="16477" spans="1:1" s="180" customFormat="1" ht="12" hidden="1" customHeight="1">
      <c r="A16477" s="179"/>
    </row>
    <row r="16478" spans="1:1" s="180" customFormat="1" ht="12" hidden="1" customHeight="1">
      <c r="A16478" s="179"/>
    </row>
    <row r="16479" spans="1:1" s="180" customFormat="1" ht="12" hidden="1" customHeight="1">
      <c r="A16479" s="179"/>
    </row>
    <row r="16480" spans="1:1" s="180" customFormat="1" ht="12" hidden="1" customHeight="1">
      <c r="A16480" s="179"/>
    </row>
    <row r="16481" spans="1:1" s="180" customFormat="1" ht="12" hidden="1" customHeight="1">
      <c r="A16481" s="179"/>
    </row>
    <row r="16482" spans="1:1" s="180" customFormat="1" ht="12" hidden="1" customHeight="1">
      <c r="A16482" s="179"/>
    </row>
    <row r="16483" spans="1:1" s="180" customFormat="1" ht="12" hidden="1" customHeight="1">
      <c r="A16483" s="179"/>
    </row>
    <row r="16484" spans="1:1" s="180" customFormat="1" ht="12" hidden="1" customHeight="1">
      <c r="A16484" s="179"/>
    </row>
    <row r="16485" spans="1:1" s="180" customFormat="1" ht="12" hidden="1" customHeight="1">
      <c r="A16485" s="179"/>
    </row>
    <row r="16486" spans="1:1" s="180" customFormat="1" ht="12" hidden="1" customHeight="1">
      <c r="A16486" s="179"/>
    </row>
    <row r="16487" spans="1:1" s="180" customFormat="1" ht="12" hidden="1" customHeight="1">
      <c r="A16487" s="179"/>
    </row>
    <row r="16488" spans="1:1" s="180" customFormat="1" ht="12" hidden="1" customHeight="1">
      <c r="A16488" s="179"/>
    </row>
    <row r="16489" spans="1:1" s="180" customFormat="1" ht="12" hidden="1" customHeight="1">
      <c r="A16489" s="179"/>
    </row>
    <row r="16490" spans="1:1" s="180" customFormat="1" ht="12" hidden="1" customHeight="1">
      <c r="A16490" s="179"/>
    </row>
    <row r="16491" spans="1:1" s="180" customFormat="1" ht="12" hidden="1" customHeight="1">
      <c r="A16491" s="179"/>
    </row>
    <row r="16492" spans="1:1" s="180" customFormat="1" ht="12" hidden="1" customHeight="1">
      <c r="A16492" s="179"/>
    </row>
    <row r="16493" spans="1:1" s="180" customFormat="1" ht="12" hidden="1" customHeight="1">
      <c r="A16493" s="179"/>
    </row>
    <row r="16494" spans="1:1" s="180" customFormat="1" ht="12" hidden="1" customHeight="1">
      <c r="A16494" s="179"/>
    </row>
    <row r="16495" spans="1:1" s="180" customFormat="1" ht="12" hidden="1" customHeight="1">
      <c r="A16495" s="179"/>
    </row>
    <row r="16496" spans="1:1" s="180" customFormat="1" ht="12" hidden="1" customHeight="1">
      <c r="A16496" s="179"/>
    </row>
    <row r="16497" spans="1:1" s="180" customFormat="1" ht="12" hidden="1" customHeight="1">
      <c r="A16497" s="179"/>
    </row>
    <row r="16498" spans="1:1" s="180" customFormat="1" ht="12" hidden="1" customHeight="1">
      <c r="A16498" s="179"/>
    </row>
    <row r="16499" spans="1:1" s="180" customFormat="1" ht="12" hidden="1" customHeight="1">
      <c r="A16499" s="179"/>
    </row>
    <row r="16500" spans="1:1" s="180" customFormat="1" ht="12" hidden="1" customHeight="1">
      <c r="A16500" s="179"/>
    </row>
    <row r="16501" spans="1:1" s="180" customFormat="1" ht="12" hidden="1" customHeight="1">
      <c r="A16501" s="179"/>
    </row>
    <row r="16502" spans="1:1" s="180" customFormat="1" ht="12" hidden="1" customHeight="1">
      <c r="A16502" s="179"/>
    </row>
    <row r="16503" spans="1:1" s="180" customFormat="1" ht="12" hidden="1" customHeight="1">
      <c r="A16503" s="179"/>
    </row>
    <row r="16504" spans="1:1" s="180" customFormat="1" ht="12" hidden="1" customHeight="1">
      <c r="A16504" s="179"/>
    </row>
    <row r="16505" spans="1:1" s="180" customFormat="1" ht="12" hidden="1" customHeight="1">
      <c r="A16505" s="179"/>
    </row>
    <row r="16506" spans="1:1" s="180" customFormat="1" ht="12" hidden="1" customHeight="1">
      <c r="A16506" s="179"/>
    </row>
    <row r="16507" spans="1:1" s="180" customFormat="1" ht="12" hidden="1" customHeight="1">
      <c r="A16507" s="179"/>
    </row>
    <row r="16508" spans="1:1" s="180" customFormat="1" ht="12" hidden="1" customHeight="1">
      <c r="A16508" s="179"/>
    </row>
    <row r="16509" spans="1:1" s="180" customFormat="1" ht="12" hidden="1" customHeight="1">
      <c r="A16509" s="179"/>
    </row>
    <row r="16510" spans="1:1" s="180" customFormat="1" ht="12" hidden="1" customHeight="1">
      <c r="A16510" s="179"/>
    </row>
    <row r="16511" spans="1:1" s="180" customFormat="1" ht="12" hidden="1" customHeight="1">
      <c r="A16511" s="179"/>
    </row>
    <row r="16512" spans="1:1" s="180" customFormat="1" ht="12" hidden="1" customHeight="1">
      <c r="A16512" s="179"/>
    </row>
    <row r="16513" spans="1:1" s="180" customFormat="1" ht="12" hidden="1" customHeight="1">
      <c r="A16513" s="179"/>
    </row>
    <row r="16514" spans="1:1" s="180" customFormat="1" ht="12" hidden="1" customHeight="1">
      <c r="A16514" s="179"/>
    </row>
    <row r="16515" spans="1:1" s="180" customFormat="1" ht="12" hidden="1" customHeight="1">
      <c r="A16515" s="179"/>
    </row>
    <row r="16516" spans="1:1" s="180" customFormat="1" ht="12" hidden="1" customHeight="1">
      <c r="A16516" s="179"/>
    </row>
    <row r="16517" spans="1:1" s="180" customFormat="1" ht="12" hidden="1" customHeight="1">
      <c r="A16517" s="179"/>
    </row>
    <row r="16518" spans="1:1" s="180" customFormat="1" ht="12" hidden="1" customHeight="1">
      <c r="A16518" s="179"/>
    </row>
    <row r="16519" spans="1:1" s="180" customFormat="1" ht="12" hidden="1" customHeight="1">
      <c r="A16519" s="179"/>
    </row>
    <row r="16520" spans="1:1" s="180" customFormat="1" ht="12" hidden="1" customHeight="1">
      <c r="A16520" s="179"/>
    </row>
    <row r="16521" spans="1:1" s="180" customFormat="1" ht="12" hidden="1" customHeight="1">
      <c r="A16521" s="179"/>
    </row>
    <row r="16522" spans="1:1" s="180" customFormat="1" ht="12" hidden="1" customHeight="1">
      <c r="A16522" s="179"/>
    </row>
    <row r="16523" spans="1:1" s="180" customFormat="1" ht="12" hidden="1" customHeight="1">
      <c r="A16523" s="179"/>
    </row>
    <row r="16524" spans="1:1" s="180" customFormat="1" ht="12" hidden="1" customHeight="1">
      <c r="A16524" s="179"/>
    </row>
    <row r="16525" spans="1:1" s="180" customFormat="1" ht="12" hidden="1" customHeight="1">
      <c r="A16525" s="179"/>
    </row>
    <row r="16526" spans="1:1" s="180" customFormat="1" ht="12" hidden="1" customHeight="1">
      <c r="A16526" s="179"/>
    </row>
    <row r="16527" spans="1:1" s="180" customFormat="1" ht="12" hidden="1" customHeight="1">
      <c r="A16527" s="179"/>
    </row>
    <row r="16528" spans="1:1" s="180" customFormat="1" ht="12" hidden="1" customHeight="1">
      <c r="A16528" s="179"/>
    </row>
    <row r="16529" spans="1:1" s="180" customFormat="1" ht="12" hidden="1" customHeight="1">
      <c r="A16529" s="179"/>
    </row>
    <row r="16530" spans="1:1" s="180" customFormat="1" ht="12" hidden="1" customHeight="1">
      <c r="A16530" s="179"/>
    </row>
    <row r="16531" spans="1:1" s="180" customFormat="1" ht="12" hidden="1" customHeight="1">
      <c r="A16531" s="179"/>
    </row>
    <row r="16532" spans="1:1" s="180" customFormat="1" ht="12" hidden="1" customHeight="1">
      <c r="A16532" s="179"/>
    </row>
    <row r="16533" spans="1:1" s="180" customFormat="1" ht="12" hidden="1" customHeight="1">
      <c r="A16533" s="179"/>
    </row>
    <row r="16534" spans="1:1" s="180" customFormat="1" ht="12" hidden="1" customHeight="1">
      <c r="A16534" s="179"/>
    </row>
    <row r="16535" spans="1:1" s="180" customFormat="1" ht="12" hidden="1" customHeight="1">
      <c r="A16535" s="179"/>
    </row>
    <row r="16536" spans="1:1" s="180" customFormat="1" ht="12" hidden="1" customHeight="1">
      <c r="A16536" s="179"/>
    </row>
    <row r="16537" spans="1:1" s="180" customFormat="1" ht="12" hidden="1" customHeight="1">
      <c r="A16537" s="179"/>
    </row>
    <row r="16538" spans="1:1" s="180" customFormat="1" ht="12" hidden="1" customHeight="1">
      <c r="A16538" s="179"/>
    </row>
    <row r="16539" spans="1:1" s="180" customFormat="1" ht="12" hidden="1" customHeight="1">
      <c r="A16539" s="179"/>
    </row>
    <row r="16540" spans="1:1" s="180" customFormat="1" ht="12" hidden="1" customHeight="1">
      <c r="A16540" s="179"/>
    </row>
    <row r="16541" spans="1:1" s="180" customFormat="1" ht="12" hidden="1" customHeight="1">
      <c r="A16541" s="179"/>
    </row>
    <row r="16542" spans="1:1" s="180" customFormat="1" ht="12" hidden="1" customHeight="1">
      <c r="A16542" s="179"/>
    </row>
    <row r="16543" spans="1:1" s="180" customFormat="1" ht="12" hidden="1" customHeight="1">
      <c r="A16543" s="179"/>
    </row>
    <row r="16544" spans="1:1" s="180" customFormat="1" ht="12" hidden="1" customHeight="1">
      <c r="A16544" s="179"/>
    </row>
    <row r="16545" spans="1:1" s="180" customFormat="1" ht="12" hidden="1" customHeight="1">
      <c r="A16545" s="179"/>
    </row>
    <row r="16546" spans="1:1" s="180" customFormat="1" ht="12" hidden="1" customHeight="1">
      <c r="A16546" s="179"/>
    </row>
    <row r="16547" spans="1:1" s="180" customFormat="1" ht="12" hidden="1" customHeight="1">
      <c r="A16547" s="179"/>
    </row>
    <row r="16548" spans="1:1" s="180" customFormat="1" ht="12" hidden="1" customHeight="1">
      <c r="A16548" s="179"/>
    </row>
    <row r="16549" spans="1:1" s="180" customFormat="1" ht="12" hidden="1" customHeight="1">
      <c r="A16549" s="179"/>
    </row>
    <row r="16550" spans="1:1" s="180" customFormat="1" ht="12" hidden="1" customHeight="1">
      <c r="A16550" s="179"/>
    </row>
    <row r="16551" spans="1:1" s="180" customFormat="1" ht="12" hidden="1" customHeight="1">
      <c r="A16551" s="179"/>
    </row>
    <row r="16552" spans="1:1" s="180" customFormat="1" ht="12" hidden="1" customHeight="1">
      <c r="A16552" s="179"/>
    </row>
    <row r="16553" spans="1:1" s="180" customFormat="1" ht="12" hidden="1" customHeight="1">
      <c r="A16553" s="179"/>
    </row>
    <row r="16554" spans="1:1" s="180" customFormat="1" ht="12" hidden="1" customHeight="1">
      <c r="A16554" s="179"/>
    </row>
    <row r="16555" spans="1:1" s="180" customFormat="1" ht="12" hidden="1" customHeight="1">
      <c r="A16555" s="179"/>
    </row>
    <row r="16556" spans="1:1" s="180" customFormat="1" ht="12" hidden="1" customHeight="1">
      <c r="A16556" s="179"/>
    </row>
    <row r="16557" spans="1:1" s="180" customFormat="1" ht="12" hidden="1" customHeight="1">
      <c r="A16557" s="179"/>
    </row>
    <row r="16558" spans="1:1" s="180" customFormat="1" ht="12" hidden="1" customHeight="1">
      <c r="A16558" s="179"/>
    </row>
    <row r="16559" spans="1:1" s="180" customFormat="1" ht="12" hidden="1" customHeight="1">
      <c r="A16559" s="179"/>
    </row>
    <row r="16560" spans="1:1" s="180" customFormat="1" ht="12" hidden="1" customHeight="1">
      <c r="A16560" s="179"/>
    </row>
    <row r="16561" spans="1:1" s="180" customFormat="1" ht="12" hidden="1" customHeight="1">
      <c r="A16561" s="179"/>
    </row>
    <row r="16562" spans="1:1" s="180" customFormat="1" ht="12" hidden="1" customHeight="1">
      <c r="A16562" s="179"/>
    </row>
    <row r="16563" spans="1:1" s="180" customFormat="1" ht="12" hidden="1" customHeight="1">
      <c r="A16563" s="179"/>
    </row>
    <row r="16564" spans="1:1" s="180" customFormat="1" ht="12" hidden="1" customHeight="1">
      <c r="A16564" s="179"/>
    </row>
    <row r="16565" spans="1:1" s="180" customFormat="1" ht="12" hidden="1" customHeight="1">
      <c r="A16565" s="179"/>
    </row>
    <row r="16566" spans="1:1" s="180" customFormat="1" ht="12" hidden="1" customHeight="1">
      <c r="A16566" s="179"/>
    </row>
    <row r="16567" spans="1:1" s="180" customFormat="1" ht="12" hidden="1" customHeight="1">
      <c r="A16567" s="179"/>
    </row>
    <row r="16568" spans="1:1" s="180" customFormat="1" ht="12" hidden="1" customHeight="1">
      <c r="A16568" s="179"/>
    </row>
    <row r="16569" spans="1:1" s="180" customFormat="1" ht="12" hidden="1" customHeight="1">
      <c r="A16569" s="179"/>
    </row>
    <row r="16570" spans="1:1" s="180" customFormat="1" ht="12" hidden="1" customHeight="1">
      <c r="A16570" s="179"/>
    </row>
    <row r="16571" spans="1:1" s="180" customFormat="1" ht="12" hidden="1" customHeight="1">
      <c r="A16571" s="179"/>
    </row>
    <row r="16572" spans="1:1" s="180" customFormat="1" ht="12" hidden="1" customHeight="1">
      <c r="A16572" s="179"/>
    </row>
    <row r="16573" spans="1:1" s="180" customFormat="1" ht="12" hidden="1" customHeight="1">
      <c r="A16573" s="179"/>
    </row>
    <row r="16574" spans="1:1" s="180" customFormat="1" ht="12" hidden="1" customHeight="1">
      <c r="A16574" s="179"/>
    </row>
    <row r="16575" spans="1:1" s="180" customFormat="1" ht="12" hidden="1" customHeight="1">
      <c r="A16575" s="179"/>
    </row>
    <row r="16576" spans="1:1" s="180" customFormat="1" ht="12" hidden="1" customHeight="1">
      <c r="A16576" s="179"/>
    </row>
    <row r="16577" spans="1:1" s="180" customFormat="1" ht="12" hidden="1" customHeight="1">
      <c r="A16577" s="179"/>
    </row>
    <row r="16578" spans="1:1" s="180" customFormat="1" ht="12" hidden="1" customHeight="1">
      <c r="A16578" s="179"/>
    </row>
    <row r="16579" spans="1:1" s="180" customFormat="1" ht="12" hidden="1" customHeight="1">
      <c r="A16579" s="179"/>
    </row>
    <row r="16580" spans="1:1" s="180" customFormat="1" ht="12" hidden="1" customHeight="1">
      <c r="A16580" s="179"/>
    </row>
    <row r="16581" spans="1:1" s="180" customFormat="1" ht="12" hidden="1" customHeight="1">
      <c r="A16581" s="179"/>
    </row>
    <row r="16582" spans="1:1" s="180" customFormat="1" ht="12" hidden="1" customHeight="1">
      <c r="A16582" s="179"/>
    </row>
    <row r="16583" spans="1:1" s="180" customFormat="1" ht="12" hidden="1" customHeight="1">
      <c r="A16583" s="179"/>
    </row>
    <row r="16584" spans="1:1" s="180" customFormat="1" ht="12" hidden="1" customHeight="1">
      <c r="A16584" s="179"/>
    </row>
    <row r="16585" spans="1:1" s="180" customFormat="1" ht="12" hidden="1" customHeight="1">
      <c r="A16585" s="179"/>
    </row>
    <row r="16586" spans="1:1" s="180" customFormat="1" ht="12" hidden="1" customHeight="1">
      <c r="A16586" s="179"/>
    </row>
    <row r="16587" spans="1:1" s="180" customFormat="1" ht="12" hidden="1" customHeight="1">
      <c r="A16587" s="179"/>
    </row>
    <row r="16588" spans="1:1" s="180" customFormat="1" ht="12" hidden="1" customHeight="1">
      <c r="A16588" s="179"/>
    </row>
    <row r="16589" spans="1:1" s="180" customFormat="1" ht="12" hidden="1" customHeight="1">
      <c r="A16589" s="179"/>
    </row>
    <row r="16590" spans="1:1" s="180" customFormat="1" ht="12" hidden="1" customHeight="1">
      <c r="A16590" s="179"/>
    </row>
    <row r="16591" spans="1:1" s="180" customFormat="1" ht="12" hidden="1" customHeight="1">
      <c r="A16591" s="179"/>
    </row>
    <row r="16592" spans="1:1" s="180" customFormat="1" ht="12" hidden="1" customHeight="1">
      <c r="A16592" s="179"/>
    </row>
    <row r="16593" spans="1:1" s="180" customFormat="1" ht="12" hidden="1" customHeight="1">
      <c r="A16593" s="179"/>
    </row>
    <row r="16594" spans="1:1" s="180" customFormat="1" ht="12" hidden="1" customHeight="1">
      <c r="A16594" s="179"/>
    </row>
    <row r="16595" spans="1:1" s="180" customFormat="1" ht="12" hidden="1" customHeight="1">
      <c r="A16595" s="179"/>
    </row>
    <row r="16596" spans="1:1" s="180" customFormat="1" ht="12" hidden="1" customHeight="1">
      <c r="A16596" s="179"/>
    </row>
    <row r="16597" spans="1:1" s="180" customFormat="1" ht="12" hidden="1" customHeight="1">
      <c r="A16597" s="179"/>
    </row>
    <row r="16598" spans="1:1" s="180" customFormat="1" ht="12" hidden="1" customHeight="1">
      <c r="A16598" s="179"/>
    </row>
    <row r="16599" spans="1:1" s="180" customFormat="1" ht="12" hidden="1" customHeight="1">
      <c r="A16599" s="179"/>
    </row>
    <row r="16600" spans="1:1" s="180" customFormat="1" ht="12" hidden="1" customHeight="1">
      <c r="A16600" s="179"/>
    </row>
    <row r="16601" spans="1:1" s="180" customFormat="1" ht="12" hidden="1" customHeight="1">
      <c r="A16601" s="179"/>
    </row>
    <row r="16602" spans="1:1" s="180" customFormat="1" ht="12" hidden="1" customHeight="1">
      <c r="A16602" s="179"/>
    </row>
    <row r="16603" spans="1:1" s="180" customFormat="1" ht="12" hidden="1" customHeight="1">
      <c r="A16603" s="179"/>
    </row>
    <row r="16604" spans="1:1" s="180" customFormat="1" ht="12" hidden="1" customHeight="1">
      <c r="A16604" s="179"/>
    </row>
    <row r="16605" spans="1:1" s="180" customFormat="1" ht="12" hidden="1" customHeight="1">
      <c r="A16605" s="179"/>
    </row>
    <row r="16606" spans="1:1" s="180" customFormat="1" ht="12" hidden="1" customHeight="1">
      <c r="A16606" s="179"/>
    </row>
    <row r="16607" spans="1:1" s="180" customFormat="1" ht="12" hidden="1" customHeight="1">
      <c r="A16607" s="179"/>
    </row>
    <row r="16608" spans="1:1" s="180" customFormat="1" ht="12" hidden="1" customHeight="1">
      <c r="A16608" s="179"/>
    </row>
    <row r="16609" spans="1:1" s="180" customFormat="1" ht="12" hidden="1" customHeight="1">
      <c r="A16609" s="179"/>
    </row>
    <row r="16610" spans="1:1" s="180" customFormat="1" ht="12" hidden="1" customHeight="1">
      <c r="A16610" s="179"/>
    </row>
    <row r="16611" spans="1:1" s="180" customFormat="1" ht="12" hidden="1" customHeight="1">
      <c r="A16611" s="179"/>
    </row>
    <row r="16612" spans="1:1" s="180" customFormat="1" ht="12" hidden="1" customHeight="1">
      <c r="A16612" s="179"/>
    </row>
    <row r="16613" spans="1:1" s="180" customFormat="1" ht="12" hidden="1" customHeight="1">
      <c r="A16613" s="179"/>
    </row>
    <row r="16614" spans="1:1" s="180" customFormat="1" ht="12" hidden="1" customHeight="1">
      <c r="A16614" s="179"/>
    </row>
    <row r="16615" spans="1:1" s="180" customFormat="1" ht="12" hidden="1" customHeight="1">
      <c r="A16615" s="179"/>
    </row>
    <row r="16616" spans="1:1" s="180" customFormat="1" ht="12" hidden="1" customHeight="1">
      <c r="A16616" s="179"/>
    </row>
    <row r="16617" spans="1:1" s="180" customFormat="1" ht="12" hidden="1" customHeight="1">
      <c r="A16617" s="179"/>
    </row>
    <row r="16618" spans="1:1" s="180" customFormat="1" ht="12" hidden="1" customHeight="1">
      <c r="A16618" s="179"/>
    </row>
    <row r="16619" spans="1:1" s="180" customFormat="1" ht="12" hidden="1" customHeight="1">
      <c r="A16619" s="179"/>
    </row>
    <row r="16620" spans="1:1" s="180" customFormat="1" ht="12" hidden="1" customHeight="1">
      <c r="A16620" s="179"/>
    </row>
    <row r="16621" spans="1:1" s="180" customFormat="1" ht="12" hidden="1" customHeight="1">
      <c r="A16621" s="179"/>
    </row>
    <row r="16622" spans="1:1" s="180" customFormat="1" ht="12" hidden="1" customHeight="1">
      <c r="A16622" s="179"/>
    </row>
    <row r="16623" spans="1:1" s="180" customFormat="1" ht="12" hidden="1" customHeight="1">
      <c r="A16623" s="179"/>
    </row>
    <row r="16624" spans="1:1" s="180" customFormat="1" ht="12" hidden="1" customHeight="1">
      <c r="A16624" s="179"/>
    </row>
    <row r="16625" spans="1:1" s="180" customFormat="1" ht="12" hidden="1" customHeight="1">
      <c r="A16625" s="179"/>
    </row>
    <row r="16626" spans="1:1" s="180" customFormat="1" ht="12" hidden="1" customHeight="1">
      <c r="A16626" s="179"/>
    </row>
    <row r="16627" spans="1:1" s="180" customFormat="1" ht="12" hidden="1" customHeight="1">
      <c r="A16627" s="179"/>
    </row>
    <row r="16628" spans="1:1" s="180" customFormat="1" ht="12" hidden="1" customHeight="1">
      <c r="A16628" s="179"/>
    </row>
    <row r="16629" spans="1:1" s="180" customFormat="1" ht="12" hidden="1" customHeight="1">
      <c r="A16629" s="179"/>
    </row>
    <row r="16630" spans="1:1" s="180" customFormat="1" ht="12" hidden="1" customHeight="1">
      <c r="A16630" s="179"/>
    </row>
    <row r="16631" spans="1:1" s="180" customFormat="1" ht="12" hidden="1" customHeight="1">
      <c r="A16631" s="179"/>
    </row>
    <row r="16632" spans="1:1" s="180" customFormat="1" ht="12" hidden="1" customHeight="1">
      <c r="A16632" s="179"/>
    </row>
    <row r="16633" spans="1:1" s="180" customFormat="1" ht="12" hidden="1" customHeight="1">
      <c r="A16633" s="179"/>
    </row>
    <row r="16634" spans="1:1" s="180" customFormat="1" ht="12" hidden="1" customHeight="1">
      <c r="A16634" s="179"/>
    </row>
    <row r="16635" spans="1:1" s="180" customFormat="1" ht="12" hidden="1" customHeight="1">
      <c r="A16635" s="179"/>
    </row>
    <row r="16636" spans="1:1" s="180" customFormat="1" ht="12" hidden="1" customHeight="1">
      <c r="A16636" s="179"/>
    </row>
    <row r="16637" spans="1:1" s="180" customFormat="1" ht="12" hidden="1" customHeight="1">
      <c r="A16637" s="179"/>
    </row>
    <row r="16638" spans="1:1" s="180" customFormat="1" ht="12" hidden="1" customHeight="1">
      <c r="A16638" s="179"/>
    </row>
    <row r="16639" spans="1:1" s="180" customFormat="1" ht="12" hidden="1" customHeight="1">
      <c r="A16639" s="179"/>
    </row>
    <row r="16640" spans="1:1" s="180" customFormat="1" ht="12" hidden="1" customHeight="1">
      <c r="A16640" s="179"/>
    </row>
    <row r="16641" spans="1:1" s="180" customFormat="1" ht="12" hidden="1" customHeight="1">
      <c r="A16641" s="179"/>
    </row>
    <row r="16642" spans="1:1" s="180" customFormat="1" ht="12" hidden="1" customHeight="1">
      <c r="A16642" s="179"/>
    </row>
    <row r="16643" spans="1:1" s="180" customFormat="1" ht="12" hidden="1" customHeight="1">
      <c r="A16643" s="179"/>
    </row>
    <row r="16644" spans="1:1" s="180" customFormat="1" ht="12" hidden="1" customHeight="1">
      <c r="A16644" s="179"/>
    </row>
    <row r="16645" spans="1:1" s="180" customFormat="1" ht="12" hidden="1" customHeight="1">
      <c r="A16645" s="179"/>
    </row>
    <row r="16646" spans="1:1" s="180" customFormat="1" ht="12" hidden="1" customHeight="1">
      <c r="A16646" s="179"/>
    </row>
    <row r="16647" spans="1:1" s="180" customFormat="1" ht="12" hidden="1" customHeight="1">
      <c r="A16647" s="179"/>
    </row>
    <row r="16648" spans="1:1" s="180" customFormat="1" ht="12" hidden="1" customHeight="1">
      <c r="A16648" s="179"/>
    </row>
    <row r="16649" spans="1:1" s="180" customFormat="1" ht="12" hidden="1" customHeight="1">
      <c r="A16649" s="179"/>
    </row>
    <row r="16650" spans="1:1" s="180" customFormat="1" ht="12" hidden="1" customHeight="1">
      <c r="A16650" s="179"/>
    </row>
    <row r="16651" spans="1:1" s="180" customFormat="1" ht="12" hidden="1" customHeight="1">
      <c r="A16651" s="179"/>
    </row>
    <row r="16652" spans="1:1" s="180" customFormat="1" ht="12" hidden="1" customHeight="1">
      <c r="A16652" s="179"/>
    </row>
    <row r="16653" spans="1:1" s="180" customFormat="1" ht="12" hidden="1" customHeight="1">
      <c r="A16653" s="179"/>
    </row>
    <row r="16654" spans="1:1" s="180" customFormat="1" ht="12" hidden="1" customHeight="1">
      <c r="A16654" s="179"/>
    </row>
    <row r="16655" spans="1:1" s="180" customFormat="1" ht="12" hidden="1" customHeight="1">
      <c r="A16655" s="179"/>
    </row>
    <row r="16656" spans="1:1" s="180" customFormat="1" ht="12" hidden="1" customHeight="1">
      <c r="A16656" s="179"/>
    </row>
    <row r="16657" spans="1:1" s="180" customFormat="1" ht="12" hidden="1" customHeight="1">
      <c r="A16657" s="179"/>
    </row>
    <row r="16658" spans="1:1" s="180" customFormat="1" ht="12" hidden="1" customHeight="1">
      <c r="A16658" s="179"/>
    </row>
    <row r="16659" spans="1:1" s="180" customFormat="1" ht="12" hidden="1" customHeight="1">
      <c r="A16659" s="179"/>
    </row>
    <row r="16660" spans="1:1" s="180" customFormat="1" ht="12" hidden="1" customHeight="1">
      <c r="A16660" s="179"/>
    </row>
    <row r="16661" spans="1:1" s="180" customFormat="1" ht="12" hidden="1" customHeight="1">
      <c r="A16661" s="179"/>
    </row>
    <row r="16662" spans="1:1" s="180" customFormat="1" ht="12" hidden="1" customHeight="1">
      <c r="A16662" s="179"/>
    </row>
    <row r="16663" spans="1:1" s="180" customFormat="1" ht="12" hidden="1" customHeight="1">
      <c r="A16663" s="179"/>
    </row>
    <row r="16664" spans="1:1" s="180" customFormat="1" ht="12" hidden="1" customHeight="1">
      <c r="A16664" s="179"/>
    </row>
    <row r="16665" spans="1:1" s="180" customFormat="1" ht="12" hidden="1" customHeight="1">
      <c r="A16665" s="179"/>
    </row>
    <row r="16666" spans="1:1" s="180" customFormat="1" ht="12" hidden="1" customHeight="1">
      <c r="A16666" s="179"/>
    </row>
    <row r="16667" spans="1:1" s="180" customFormat="1" ht="12" hidden="1" customHeight="1">
      <c r="A16667" s="179"/>
    </row>
    <row r="16668" spans="1:1" s="180" customFormat="1" ht="12" hidden="1" customHeight="1">
      <c r="A16668" s="179"/>
    </row>
    <row r="16669" spans="1:1" s="180" customFormat="1" ht="12" hidden="1" customHeight="1">
      <c r="A16669" s="179"/>
    </row>
    <row r="16670" spans="1:1" s="180" customFormat="1" ht="12" hidden="1" customHeight="1">
      <c r="A16670" s="179"/>
    </row>
    <row r="16671" spans="1:1" s="180" customFormat="1" ht="12" hidden="1" customHeight="1">
      <c r="A16671" s="179"/>
    </row>
    <row r="16672" spans="1:1" s="180" customFormat="1" ht="12" hidden="1" customHeight="1">
      <c r="A16672" s="179"/>
    </row>
    <row r="16673" spans="1:1" s="180" customFormat="1" ht="12" hidden="1" customHeight="1">
      <c r="A16673" s="179"/>
    </row>
    <row r="16674" spans="1:1" s="180" customFormat="1" ht="12" hidden="1" customHeight="1">
      <c r="A16674" s="179"/>
    </row>
    <row r="16675" spans="1:1" s="180" customFormat="1" ht="12" hidden="1" customHeight="1">
      <c r="A16675" s="179"/>
    </row>
    <row r="16676" spans="1:1" s="180" customFormat="1" ht="12" hidden="1" customHeight="1">
      <c r="A16676" s="179"/>
    </row>
    <row r="16677" spans="1:1" s="180" customFormat="1" ht="12" hidden="1" customHeight="1">
      <c r="A16677" s="179"/>
    </row>
    <row r="16678" spans="1:1" s="180" customFormat="1" ht="12" hidden="1" customHeight="1">
      <c r="A16678" s="179"/>
    </row>
    <row r="16679" spans="1:1" s="180" customFormat="1" ht="12" hidden="1" customHeight="1">
      <c r="A16679" s="179"/>
    </row>
    <row r="16680" spans="1:1" s="180" customFormat="1" ht="12" hidden="1" customHeight="1">
      <c r="A16680" s="179"/>
    </row>
    <row r="16681" spans="1:1" s="180" customFormat="1" ht="12" hidden="1" customHeight="1">
      <c r="A16681" s="179"/>
    </row>
    <row r="16682" spans="1:1" s="180" customFormat="1" ht="12" hidden="1" customHeight="1">
      <c r="A16682" s="179"/>
    </row>
    <row r="16683" spans="1:1" s="180" customFormat="1" ht="12" hidden="1" customHeight="1">
      <c r="A16683" s="179"/>
    </row>
    <row r="16684" spans="1:1" s="180" customFormat="1" ht="12" hidden="1" customHeight="1">
      <c r="A16684" s="179"/>
    </row>
    <row r="16685" spans="1:1" s="180" customFormat="1" ht="12" hidden="1" customHeight="1">
      <c r="A16685" s="179"/>
    </row>
    <row r="16686" spans="1:1" s="180" customFormat="1" ht="12" hidden="1" customHeight="1">
      <c r="A16686" s="179"/>
    </row>
    <row r="16687" spans="1:1" s="180" customFormat="1" ht="12" hidden="1" customHeight="1">
      <c r="A16687" s="179"/>
    </row>
    <row r="16688" spans="1:1" s="180" customFormat="1" ht="12" hidden="1" customHeight="1">
      <c r="A16688" s="179"/>
    </row>
    <row r="16689" spans="1:1" s="180" customFormat="1" ht="12" hidden="1" customHeight="1">
      <c r="A16689" s="179"/>
    </row>
    <row r="16690" spans="1:1" s="180" customFormat="1" ht="12" hidden="1" customHeight="1">
      <c r="A16690" s="179"/>
    </row>
    <row r="16691" spans="1:1" s="180" customFormat="1" ht="12" hidden="1" customHeight="1">
      <c r="A16691" s="179"/>
    </row>
    <row r="16692" spans="1:1" s="180" customFormat="1" ht="12" hidden="1" customHeight="1">
      <c r="A16692" s="179"/>
    </row>
    <row r="16693" spans="1:1" s="180" customFormat="1" ht="12" hidden="1" customHeight="1">
      <c r="A16693" s="179"/>
    </row>
    <row r="16694" spans="1:1" s="180" customFormat="1" ht="12" hidden="1" customHeight="1">
      <c r="A16694" s="179"/>
    </row>
    <row r="16695" spans="1:1" s="180" customFormat="1" ht="12" hidden="1" customHeight="1">
      <c r="A16695" s="179"/>
    </row>
    <row r="16696" spans="1:1" s="180" customFormat="1" ht="12" hidden="1" customHeight="1">
      <c r="A16696" s="179"/>
    </row>
    <row r="16697" spans="1:1" s="180" customFormat="1" ht="12" hidden="1" customHeight="1">
      <c r="A16697" s="179"/>
    </row>
    <row r="16698" spans="1:1" s="180" customFormat="1" ht="12" hidden="1" customHeight="1">
      <c r="A16698" s="179"/>
    </row>
    <row r="16699" spans="1:1" s="180" customFormat="1" ht="12" hidden="1" customHeight="1">
      <c r="A16699" s="179"/>
    </row>
    <row r="16700" spans="1:1" s="180" customFormat="1" ht="12" hidden="1" customHeight="1">
      <c r="A16700" s="179"/>
    </row>
    <row r="16701" spans="1:1" s="180" customFormat="1" ht="12" hidden="1" customHeight="1">
      <c r="A16701" s="179"/>
    </row>
    <row r="16702" spans="1:1" s="180" customFormat="1" ht="12" hidden="1" customHeight="1">
      <c r="A16702" s="179"/>
    </row>
    <row r="16703" spans="1:1" s="180" customFormat="1" ht="12" hidden="1" customHeight="1">
      <c r="A16703" s="179"/>
    </row>
    <row r="16704" spans="1:1" s="180" customFormat="1" ht="12" hidden="1" customHeight="1">
      <c r="A16704" s="179"/>
    </row>
    <row r="16705" spans="1:1" s="180" customFormat="1" ht="12" hidden="1" customHeight="1">
      <c r="A16705" s="179"/>
    </row>
    <row r="16706" spans="1:1" s="180" customFormat="1" ht="12" hidden="1" customHeight="1">
      <c r="A16706" s="179"/>
    </row>
    <row r="16707" spans="1:1" s="180" customFormat="1" ht="12" hidden="1" customHeight="1">
      <c r="A16707" s="179"/>
    </row>
    <row r="16708" spans="1:1" s="180" customFormat="1" ht="12" hidden="1" customHeight="1">
      <c r="A16708" s="179"/>
    </row>
    <row r="16709" spans="1:1" s="180" customFormat="1" ht="12" hidden="1" customHeight="1">
      <c r="A16709" s="179"/>
    </row>
    <row r="16710" spans="1:1" s="180" customFormat="1" ht="12" hidden="1" customHeight="1">
      <c r="A16710" s="179"/>
    </row>
    <row r="16711" spans="1:1" s="180" customFormat="1" ht="12" hidden="1" customHeight="1">
      <c r="A16711" s="179"/>
    </row>
    <row r="16712" spans="1:1" s="180" customFormat="1" ht="12" hidden="1" customHeight="1">
      <c r="A16712" s="179"/>
    </row>
    <row r="16713" spans="1:1" s="180" customFormat="1" ht="12" hidden="1" customHeight="1">
      <c r="A16713" s="179"/>
    </row>
    <row r="16714" spans="1:1" s="180" customFormat="1" ht="12" hidden="1" customHeight="1">
      <c r="A16714" s="179"/>
    </row>
    <row r="16715" spans="1:1" s="180" customFormat="1" ht="12" hidden="1" customHeight="1">
      <c r="A16715" s="179"/>
    </row>
    <row r="16716" spans="1:1" s="180" customFormat="1" ht="12" hidden="1" customHeight="1">
      <c r="A16716" s="179"/>
    </row>
    <row r="16717" spans="1:1" s="180" customFormat="1" ht="12" hidden="1" customHeight="1">
      <c r="A16717" s="179"/>
    </row>
    <row r="16718" spans="1:1" s="180" customFormat="1" ht="12" hidden="1" customHeight="1">
      <c r="A16718" s="179"/>
    </row>
    <row r="16719" spans="1:1" s="180" customFormat="1" ht="12" hidden="1" customHeight="1">
      <c r="A16719" s="179"/>
    </row>
    <row r="16720" spans="1:1" s="180" customFormat="1" ht="12" hidden="1" customHeight="1">
      <c r="A16720" s="179"/>
    </row>
    <row r="16721" spans="1:1" s="180" customFormat="1" ht="12" hidden="1" customHeight="1">
      <c r="A16721" s="179"/>
    </row>
    <row r="16722" spans="1:1" s="180" customFormat="1" ht="12" hidden="1" customHeight="1">
      <c r="A16722" s="179"/>
    </row>
    <row r="16723" spans="1:1" s="180" customFormat="1" ht="12" hidden="1" customHeight="1">
      <c r="A16723" s="179"/>
    </row>
    <row r="16724" spans="1:1" s="180" customFormat="1" ht="12" hidden="1" customHeight="1">
      <c r="A16724" s="179"/>
    </row>
    <row r="16725" spans="1:1" s="180" customFormat="1" ht="12" hidden="1" customHeight="1">
      <c r="A16725" s="179"/>
    </row>
    <row r="16726" spans="1:1" s="180" customFormat="1" ht="12" hidden="1" customHeight="1">
      <c r="A16726" s="179"/>
    </row>
    <row r="16727" spans="1:1" s="180" customFormat="1" ht="12" hidden="1" customHeight="1">
      <c r="A16727" s="179"/>
    </row>
    <row r="16728" spans="1:1" s="180" customFormat="1" ht="12" hidden="1" customHeight="1">
      <c r="A16728" s="179"/>
    </row>
    <row r="16729" spans="1:1" s="180" customFormat="1" ht="12" hidden="1" customHeight="1">
      <c r="A16729" s="179"/>
    </row>
    <row r="16730" spans="1:1" s="180" customFormat="1" ht="12" hidden="1" customHeight="1">
      <c r="A16730" s="179"/>
    </row>
    <row r="16731" spans="1:1" s="180" customFormat="1" ht="12" hidden="1" customHeight="1">
      <c r="A16731" s="179"/>
    </row>
    <row r="16732" spans="1:1" s="180" customFormat="1" ht="12" hidden="1" customHeight="1">
      <c r="A16732" s="179"/>
    </row>
    <row r="16733" spans="1:1" s="180" customFormat="1" ht="12" hidden="1" customHeight="1">
      <c r="A16733" s="179"/>
    </row>
    <row r="16734" spans="1:1" s="180" customFormat="1" ht="12" hidden="1" customHeight="1">
      <c r="A16734" s="179"/>
    </row>
    <row r="16735" spans="1:1" s="180" customFormat="1" ht="12" hidden="1" customHeight="1">
      <c r="A16735" s="179"/>
    </row>
    <row r="16736" spans="1:1" s="180" customFormat="1" ht="12" hidden="1" customHeight="1">
      <c r="A16736" s="179"/>
    </row>
    <row r="16737" spans="1:1" s="180" customFormat="1" ht="12" hidden="1" customHeight="1">
      <c r="A16737" s="179"/>
    </row>
    <row r="16738" spans="1:1" s="180" customFormat="1" ht="12" hidden="1" customHeight="1">
      <c r="A16738" s="179"/>
    </row>
    <row r="16739" spans="1:1" s="180" customFormat="1" ht="12" hidden="1" customHeight="1">
      <c r="A16739" s="179"/>
    </row>
    <row r="16740" spans="1:1" s="180" customFormat="1" ht="12" hidden="1" customHeight="1">
      <c r="A16740" s="179"/>
    </row>
    <row r="16741" spans="1:1" s="180" customFormat="1" ht="12" hidden="1" customHeight="1">
      <c r="A16741" s="179"/>
    </row>
    <row r="16742" spans="1:1" s="180" customFormat="1" ht="12" hidden="1" customHeight="1">
      <c r="A16742" s="179"/>
    </row>
    <row r="16743" spans="1:1" s="180" customFormat="1" ht="12" hidden="1" customHeight="1">
      <c r="A16743" s="179"/>
    </row>
    <row r="16744" spans="1:1" s="180" customFormat="1" ht="12" hidden="1" customHeight="1">
      <c r="A16744" s="179"/>
    </row>
    <row r="16745" spans="1:1" s="180" customFormat="1" ht="12" hidden="1" customHeight="1">
      <c r="A16745" s="179"/>
    </row>
    <row r="16746" spans="1:1" s="180" customFormat="1" ht="12" hidden="1" customHeight="1">
      <c r="A16746" s="179"/>
    </row>
    <row r="16747" spans="1:1" s="180" customFormat="1" ht="12" hidden="1" customHeight="1">
      <c r="A16747" s="179"/>
    </row>
    <row r="16748" spans="1:1" s="180" customFormat="1" ht="12" hidden="1" customHeight="1">
      <c r="A16748" s="179"/>
    </row>
    <row r="16749" spans="1:1" s="180" customFormat="1" ht="12" hidden="1" customHeight="1">
      <c r="A16749" s="179"/>
    </row>
    <row r="16750" spans="1:1" s="180" customFormat="1" ht="12" hidden="1" customHeight="1">
      <c r="A16750" s="179"/>
    </row>
    <row r="16751" spans="1:1" s="180" customFormat="1" ht="12" hidden="1" customHeight="1">
      <c r="A16751" s="179"/>
    </row>
    <row r="16752" spans="1:1" s="180" customFormat="1" ht="12" hidden="1" customHeight="1">
      <c r="A16752" s="179"/>
    </row>
    <row r="16753" spans="1:1" s="180" customFormat="1" ht="12" hidden="1" customHeight="1">
      <c r="A16753" s="179"/>
    </row>
    <row r="16754" spans="1:1" s="180" customFormat="1" ht="12" hidden="1" customHeight="1">
      <c r="A16754" s="179"/>
    </row>
    <row r="16755" spans="1:1" s="180" customFormat="1" ht="12" hidden="1" customHeight="1">
      <c r="A16755" s="179"/>
    </row>
    <row r="16756" spans="1:1" s="180" customFormat="1" ht="12" hidden="1" customHeight="1">
      <c r="A16756" s="179"/>
    </row>
    <row r="16757" spans="1:1" s="180" customFormat="1" ht="12" hidden="1" customHeight="1">
      <c r="A16757" s="179"/>
    </row>
    <row r="16758" spans="1:1" s="180" customFormat="1" ht="12" hidden="1" customHeight="1">
      <c r="A16758" s="179"/>
    </row>
    <row r="16759" spans="1:1" s="180" customFormat="1" ht="12" hidden="1" customHeight="1">
      <c r="A16759" s="179"/>
    </row>
    <row r="16760" spans="1:1" s="180" customFormat="1" ht="12" hidden="1" customHeight="1">
      <c r="A16760" s="179"/>
    </row>
    <row r="16761" spans="1:1" s="180" customFormat="1" ht="12" hidden="1" customHeight="1">
      <c r="A16761" s="179"/>
    </row>
    <row r="16762" spans="1:1" s="180" customFormat="1" ht="12" hidden="1" customHeight="1">
      <c r="A16762" s="179"/>
    </row>
    <row r="16763" spans="1:1" s="180" customFormat="1" ht="12" hidden="1" customHeight="1">
      <c r="A16763" s="179"/>
    </row>
    <row r="16764" spans="1:1" s="180" customFormat="1" ht="12" hidden="1" customHeight="1">
      <c r="A16764" s="179"/>
    </row>
    <row r="16765" spans="1:1" s="180" customFormat="1" ht="12" hidden="1" customHeight="1">
      <c r="A16765" s="179"/>
    </row>
    <row r="16766" spans="1:1" s="180" customFormat="1" ht="12" hidden="1" customHeight="1">
      <c r="A16766" s="179"/>
    </row>
    <row r="16767" spans="1:1" s="180" customFormat="1" ht="12" hidden="1" customHeight="1">
      <c r="A16767" s="179"/>
    </row>
    <row r="16768" spans="1:1" s="180" customFormat="1" ht="12" hidden="1" customHeight="1">
      <c r="A16768" s="179"/>
    </row>
    <row r="16769" spans="1:1" s="180" customFormat="1" ht="12" hidden="1" customHeight="1">
      <c r="A16769" s="179"/>
    </row>
    <row r="16770" spans="1:1" s="180" customFormat="1" ht="12" hidden="1" customHeight="1">
      <c r="A16770" s="179"/>
    </row>
    <row r="16771" spans="1:1" s="180" customFormat="1" ht="12" hidden="1" customHeight="1">
      <c r="A16771" s="179"/>
    </row>
    <row r="16772" spans="1:1" s="180" customFormat="1" ht="12" hidden="1" customHeight="1">
      <c r="A16772" s="179"/>
    </row>
    <row r="16773" spans="1:1" s="180" customFormat="1" ht="12" hidden="1" customHeight="1">
      <c r="A16773" s="179"/>
    </row>
    <row r="16774" spans="1:1" s="180" customFormat="1" ht="12" hidden="1" customHeight="1">
      <c r="A16774" s="179"/>
    </row>
    <row r="16775" spans="1:1" s="180" customFormat="1" ht="12" hidden="1" customHeight="1">
      <c r="A16775" s="179"/>
    </row>
    <row r="16776" spans="1:1" s="180" customFormat="1" ht="12" hidden="1" customHeight="1">
      <c r="A16776" s="179"/>
    </row>
    <row r="16777" spans="1:1" s="180" customFormat="1" ht="12" hidden="1" customHeight="1">
      <c r="A16777" s="179"/>
    </row>
    <row r="16778" spans="1:1" s="180" customFormat="1" ht="12" hidden="1" customHeight="1">
      <c r="A16778" s="179"/>
    </row>
    <row r="16779" spans="1:1" s="180" customFormat="1" ht="12" hidden="1" customHeight="1">
      <c r="A16779" s="179"/>
    </row>
    <row r="16780" spans="1:1" s="180" customFormat="1" ht="12" hidden="1" customHeight="1">
      <c r="A16780" s="179"/>
    </row>
    <row r="16781" spans="1:1" s="180" customFormat="1" ht="12" hidden="1" customHeight="1">
      <c r="A16781" s="179"/>
    </row>
    <row r="16782" spans="1:1" s="180" customFormat="1" ht="12" hidden="1" customHeight="1">
      <c r="A16782" s="179"/>
    </row>
    <row r="16783" spans="1:1" s="180" customFormat="1" ht="12" hidden="1" customHeight="1">
      <c r="A16783" s="179"/>
    </row>
    <row r="16784" spans="1:1" s="180" customFormat="1" ht="12" hidden="1" customHeight="1">
      <c r="A16784" s="179"/>
    </row>
    <row r="16785" spans="1:1" s="180" customFormat="1" ht="12" hidden="1" customHeight="1">
      <c r="A16785" s="179"/>
    </row>
    <row r="16786" spans="1:1" s="180" customFormat="1" ht="12" hidden="1" customHeight="1">
      <c r="A16786" s="179"/>
    </row>
    <row r="16787" spans="1:1" s="180" customFormat="1" ht="12" hidden="1" customHeight="1">
      <c r="A16787" s="179"/>
    </row>
    <row r="16788" spans="1:1" s="180" customFormat="1" ht="12" hidden="1" customHeight="1">
      <c r="A16788" s="179"/>
    </row>
    <row r="16789" spans="1:1" s="180" customFormat="1" ht="12" hidden="1" customHeight="1">
      <c r="A16789" s="179"/>
    </row>
    <row r="16790" spans="1:1" s="180" customFormat="1" ht="12" hidden="1" customHeight="1">
      <c r="A16790" s="179"/>
    </row>
    <row r="16791" spans="1:1" s="180" customFormat="1" ht="12" hidden="1" customHeight="1">
      <c r="A16791" s="179"/>
    </row>
    <row r="16792" spans="1:1" s="180" customFormat="1" ht="12" hidden="1" customHeight="1">
      <c r="A16792" s="179"/>
    </row>
    <row r="16793" spans="1:1" s="180" customFormat="1" ht="12" hidden="1" customHeight="1">
      <c r="A16793" s="179"/>
    </row>
    <row r="16794" spans="1:1" s="180" customFormat="1" ht="12" hidden="1" customHeight="1">
      <c r="A16794" s="179"/>
    </row>
    <row r="16795" spans="1:1" s="180" customFormat="1" ht="12" hidden="1" customHeight="1">
      <c r="A16795" s="179"/>
    </row>
    <row r="16796" spans="1:1" s="180" customFormat="1" ht="12" hidden="1" customHeight="1">
      <c r="A16796" s="179"/>
    </row>
    <row r="16797" spans="1:1" s="180" customFormat="1" ht="12" hidden="1" customHeight="1">
      <c r="A16797" s="179"/>
    </row>
    <row r="16798" spans="1:1" s="180" customFormat="1" ht="12" hidden="1" customHeight="1">
      <c r="A16798" s="179"/>
    </row>
    <row r="16799" spans="1:1" s="180" customFormat="1" ht="12" hidden="1" customHeight="1">
      <c r="A16799" s="179"/>
    </row>
    <row r="16800" spans="1:1" s="180" customFormat="1" ht="12" hidden="1" customHeight="1">
      <c r="A16800" s="179"/>
    </row>
    <row r="16801" spans="1:1" s="180" customFormat="1" ht="12" hidden="1" customHeight="1">
      <c r="A16801" s="179"/>
    </row>
    <row r="16802" spans="1:1" s="180" customFormat="1" ht="12" hidden="1" customHeight="1">
      <c r="A16802" s="179"/>
    </row>
    <row r="16803" spans="1:1" s="180" customFormat="1" ht="12" hidden="1" customHeight="1">
      <c r="A16803" s="179"/>
    </row>
    <row r="16804" spans="1:1" s="180" customFormat="1" ht="12" hidden="1" customHeight="1">
      <c r="A16804" s="179"/>
    </row>
    <row r="16805" spans="1:1" s="180" customFormat="1" ht="12" hidden="1" customHeight="1">
      <c r="A16805" s="179"/>
    </row>
    <row r="16806" spans="1:1" s="180" customFormat="1" ht="12" hidden="1" customHeight="1">
      <c r="A16806" s="179"/>
    </row>
    <row r="16807" spans="1:1" s="180" customFormat="1" ht="12" hidden="1" customHeight="1">
      <c r="A16807" s="179"/>
    </row>
    <row r="16808" spans="1:1" s="180" customFormat="1" ht="12" hidden="1" customHeight="1">
      <c r="A16808" s="179"/>
    </row>
    <row r="16809" spans="1:1" s="180" customFormat="1" ht="12" hidden="1" customHeight="1">
      <c r="A16809" s="179"/>
    </row>
    <row r="16810" spans="1:1" s="180" customFormat="1" ht="12" hidden="1" customHeight="1">
      <c r="A16810" s="179"/>
    </row>
    <row r="16811" spans="1:1" s="180" customFormat="1" ht="12" hidden="1" customHeight="1">
      <c r="A16811" s="179"/>
    </row>
    <row r="16812" spans="1:1" s="180" customFormat="1" ht="12" hidden="1" customHeight="1">
      <c r="A16812" s="179"/>
    </row>
    <row r="16813" spans="1:1" s="180" customFormat="1" ht="12" hidden="1" customHeight="1">
      <c r="A16813" s="179"/>
    </row>
    <row r="16814" spans="1:1" s="180" customFormat="1" ht="12" hidden="1" customHeight="1">
      <c r="A16814" s="179"/>
    </row>
    <row r="16815" spans="1:1" s="180" customFormat="1" ht="12" hidden="1" customHeight="1">
      <c r="A16815" s="179"/>
    </row>
    <row r="16816" spans="1:1" s="180" customFormat="1" ht="12" hidden="1" customHeight="1">
      <c r="A16816" s="179"/>
    </row>
    <row r="16817" spans="1:1" s="180" customFormat="1" ht="12" hidden="1" customHeight="1">
      <c r="A16817" s="179"/>
    </row>
    <row r="16818" spans="1:1" s="180" customFormat="1" ht="12" hidden="1" customHeight="1">
      <c r="A16818" s="179"/>
    </row>
    <row r="16819" spans="1:1" s="180" customFormat="1" ht="12" hidden="1" customHeight="1">
      <c r="A16819" s="179"/>
    </row>
    <row r="16820" spans="1:1" s="180" customFormat="1" ht="12" hidden="1" customHeight="1">
      <c r="A16820" s="179"/>
    </row>
    <row r="16821" spans="1:1" s="180" customFormat="1" ht="12" hidden="1" customHeight="1">
      <c r="A16821" s="179"/>
    </row>
    <row r="16822" spans="1:1" s="180" customFormat="1" ht="12" hidden="1" customHeight="1">
      <c r="A16822" s="179"/>
    </row>
    <row r="16823" spans="1:1" s="180" customFormat="1" ht="12" hidden="1" customHeight="1">
      <c r="A16823" s="179"/>
    </row>
    <row r="16824" spans="1:1" s="180" customFormat="1" ht="12" hidden="1" customHeight="1">
      <c r="A16824" s="179"/>
    </row>
    <row r="16825" spans="1:1" s="180" customFormat="1" ht="12" hidden="1" customHeight="1">
      <c r="A16825" s="179"/>
    </row>
    <row r="16826" spans="1:1" s="180" customFormat="1" ht="12" hidden="1" customHeight="1">
      <c r="A16826" s="179"/>
    </row>
    <row r="16827" spans="1:1" s="180" customFormat="1" ht="12" hidden="1" customHeight="1">
      <c r="A16827" s="179"/>
    </row>
    <row r="16828" spans="1:1" s="180" customFormat="1" ht="12" hidden="1" customHeight="1">
      <c r="A16828" s="179"/>
    </row>
    <row r="16829" spans="1:1" s="180" customFormat="1" ht="12" hidden="1" customHeight="1">
      <c r="A16829" s="179"/>
    </row>
    <row r="16830" spans="1:1" s="180" customFormat="1" ht="12" hidden="1" customHeight="1">
      <c r="A16830" s="179"/>
    </row>
    <row r="16831" spans="1:1" s="180" customFormat="1" ht="12" hidden="1" customHeight="1">
      <c r="A16831" s="179"/>
    </row>
    <row r="16832" spans="1:1" s="180" customFormat="1" ht="12" hidden="1" customHeight="1">
      <c r="A16832" s="179"/>
    </row>
    <row r="16833" spans="1:1" s="180" customFormat="1" ht="12" hidden="1" customHeight="1">
      <c r="A16833" s="179"/>
    </row>
    <row r="16834" spans="1:1" s="180" customFormat="1" ht="12" hidden="1" customHeight="1">
      <c r="A16834" s="179"/>
    </row>
    <row r="16835" spans="1:1" s="180" customFormat="1" ht="12" hidden="1" customHeight="1">
      <c r="A16835" s="179"/>
    </row>
    <row r="16836" spans="1:1" s="180" customFormat="1" ht="12" hidden="1" customHeight="1">
      <c r="A16836" s="179"/>
    </row>
    <row r="16837" spans="1:1" s="180" customFormat="1" ht="12" hidden="1" customHeight="1">
      <c r="A16837" s="179"/>
    </row>
    <row r="16838" spans="1:1" s="180" customFormat="1" ht="12" hidden="1" customHeight="1">
      <c r="A16838" s="179"/>
    </row>
    <row r="16839" spans="1:1" s="180" customFormat="1" ht="12" hidden="1" customHeight="1">
      <c r="A16839" s="179"/>
    </row>
    <row r="16840" spans="1:1" s="180" customFormat="1" ht="12" hidden="1" customHeight="1">
      <c r="A16840" s="179"/>
    </row>
    <row r="16841" spans="1:1" s="180" customFormat="1" ht="12" hidden="1" customHeight="1">
      <c r="A16841" s="179"/>
    </row>
    <row r="16842" spans="1:1" s="180" customFormat="1" ht="12" hidden="1" customHeight="1">
      <c r="A16842" s="179"/>
    </row>
    <row r="16843" spans="1:1" s="180" customFormat="1" ht="12" hidden="1" customHeight="1">
      <c r="A16843" s="179"/>
    </row>
    <row r="16844" spans="1:1" s="180" customFormat="1" ht="12" hidden="1" customHeight="1">
      <c r="A16844" s="179"/>
    </row>
    <row r="16845" spans="1:1" s="180" customFormat="1" ht="12" hidden="1" customHeight="1">
      <c r="A16845" s="179"/>
    </row>
    <row r="16846" spans="1:1" s="180" customFormat="1" ht="12" hidden="1" customHeight="1">
      <c r="A16846" s="179"/>
    </row>
    <row r="16847" spans="1:1" s="180" customFormat="1" ht="12" hidden="1" customHeight="1">
      <c r="A16847" s="179"/>
    </row>
    <row r="16848" spans="1:1" s="180" customFormat="1" ht="12" hidden="1" customHeight="1">
      <c r="A16848" s="179"/>
    </row>
    <row r="16849" spans="1:1" s="180" customFormat="1" ht="12" hidden="1" customHeight="1">
      <c r="A16849" s="179"/>
    </row>
    <row r="16850" spans="1:1" s="180" customFormat="1" ht="12" hidden="1" customHeight="1">
      <c r="A16850" s="179"/>
    </row>
    <row r="16851" spans="1:1" s="180" customFormat="1" ht="12" hidden="1" customHeight="1">
      <c r="A16851" s="179"/>
    </row>
    <row r="16852" spans="1:1" s="180" customFormat="1" ht="12" hidden="1" customHeight="1">
      <c r="A16852" s="179"/>
    </row>
    <row r="16853" spans="1:1" s="180" customFormat="1" ht="12" hidden="1" customHeight="1">
      <c r="A16853" s="179"/>
    </row>
    <row r="16854" spans="1:1" s="180" customFormat="1" ht="12" hidden="1" customHeight="1">
      <c r="A16854" s="179"/>
    </row>
    <row r="16855" spans="1:1" s="180" customFormat="1" ht="12" hidden="1" customHeight="1">
      <c r="A16855" s="179"/>
    </row>
    <row r="16856" spans="1:1" s="180" customFormat="1" ht="12" hidden="1" customHeight="1">
      <c r="A16856" s="179"/>
    </row>
    <row r="16857" spans="1:1" s="180" customFormat="1" ht="12" hidden="1" customHeight="1">
      <c r="A16857" s="179"/>
    </row>
    <row r="16858" spans="1:1" s="180" customFormat="1" ht="12" hidden="1" customHeight="1">
      <c r="A16858" s="179"/>
    </row>
    <row r="16859" spans="1:1" s="180" customFormat="1" ht="12" hidden="1" customHeight="1">
      <c r="A16859" s="179"/>
    </row>
    <row r="16860" spans="1:1" s="180" customFormat="1" ht="12" hidden="1" customHeight="1">
      <c r="A16860" s="179"/>
    </row>
    <row r="16861" spans="1:1" s="180" customFormat="1" ht="12" hidden="1" customHeight="1">
      <c r="A16861" s="179"/>
    </row>
    <row r="16862" spans="1:1" s="180" customFormat="1" ht="12" hidden="1" customHeight="1">
      <c r="A16862" s="179"/>
    </row>
    <row r="16863" spans="1:1" s="180" customFormat="1" ht="12" hidden="1" customHeight="1">
      <c r="A16863" s="179"/>
    </row>
    <row r="16864" spans="1:1" s="180" customFormat="1" ht="12" hidden="1" customHeight="1">
      <c r="A16864" s="179"/>
    </row>
    <row r="16865" spans="1:1" s="180" customFormat="1" ht="12" hidden="1" customHeight="1">
      <c r="A16865" s="179"/>
    </row>
    <row r="16866" spans="1:1" s="180" customFormat="1" ht="12" hidden="1" customHeight="1">
      <c r="A16866" s="179"/>
    </row>
    <row r="16867" spans="1:1" s="180" customFormat="1" ht="12" hidden="1" customHeight="1">
      <c r="A16867" s="179"/>
    </row>
    <row r="16868" spans="1:1" s="180" customFormat="1" ht="12" hidden="1" customHeight="1">
      <c r="A16868" s="179"/>
    </row>
    <row r="16869" spans="1:1" s="180" customFormat="1" ht="12" hidden="1" customHeight="1">
      <c r="A16869" s="179"/>
    </row>
    <row r="16870" spans="1:1" s="180" customFormat="1" ht="12" hidden="1" customHeight="1">
      <c r="A16870" s="179"/>
    </row>
    <row r="16871" spans="1:1" s="180" customFormat="1" ht="12" hidden="1" customHeight="1">
      <c r="A16871" s="179"/>
    </row>
    <row r="16872" spans="1:1" s="180" customFormat="1" ht="12" hidden="1" customHeight="1">
      <c r="A16872" s="179"/>
    </row>
    <row r="16873" spans="1:1" s="180" customFormat="1" ht="12" hidden="1" customHeight="1">
      <c r="A16873" s="179"/>
    </row>
    <row r="16874" spans="1:1" s="180" customFormat="1" ht="12" hidden="1" customHeight="1">
      <c r="A16874" s="179"/>
    </row>
    <row r="16875" spans="1:1" s="180" customFormat="1" ht="12" hidden="1" customHeight="1">
      <c r="A16875" s="179"/>
    </row>
    <row r="16876" spans="1:1" s="180" customFormat="1" ht="12" hidden="1" customHeight="1">
      <c r="A16876" s="179"/>
    </row>
    <row r="16877" spans="1:1" s="180" customFormat="1" ht="12" hidden="1" customHeight="1">
      <c r="A16877" s="179"/>
    </row>
    <row r="16878" spans="1:1" s="180" customFormat="1" ht="12" hidden="1" customHeight="1">
      <c r="A16878" s="179"/>
    </row>
    <row r="16879" spans="1:1" s="180" customFormat="1" ht="12" hidden="1" customHeight="1">
      <c r="A16879" s="179"/>
    </row>
    <row r="16880" spans="1:1" s="180" customFormat="1" ht="12" hidden="1" customHeight="1">
      <c r="A16880" s="179"/>
    </row>
    <row r="16881" spans="1:1" s="180" customFormat="1" ht="12" hidden="1" customHeight="1">
      <c r="A16881" s="179"/>
    </row>
    <row r="16882" spans="1:1" s="180" customFormat="1" ht="12" hidden="1" customHeight="1">
      <c r="A16882" s="179"/>
    </row>
    <row r="16883" spans="1:1" s="180" customFormat="1" ht="12" hidden="1" customHeight="1">
      <c r="A16883" s="179"/>
    </row>
    <row r="16884" spans="1:1" s="180" customFormat="1" ht="12" hidden="1" customHeight="1">
      <c r="A16884" s="179"/>
    </row>
    <row r="16885" spans="1:1" s="180" customFormat="1" ht="12" hidden="1" customHeight="1">
      <c r="A16885" s="179"/>
    </row>
    <row r="16886" spans="1:1" s="180" customFormat="1" ht="12" hidden="1" customHeight="1">
      <c r="A16886" s="179"/>
    </row>
    <row r="16887" spans="1:1" s="180" customFormat="1" ht="12" hidden="1" customHeight="1">
      <c r="A16887" s="179"/>
    </row>
    <row r="16888" spans="1:1" s="180" customFormat="1" ht="12" hidden="1" customHeight="1">
      <c r="A16888" s="179"/>
    </row>
    <row r="16889" spans="1:1" s="180" customFormat="1" ht="12" hidden="1" customHeight="1">
      <c r="A16889" s="179"/>
    </row>
    <row r="16890" spans="1:1" s="180" customFormat="1" ht="12" hidden="1" customHeight="1">
      <c r="A16890" s="179"/>
    </row>
    <row r="16891" spans="1:1" s="180" customFormat="1" ht="12" hidden="1" customHeight="1">
      <c r="A16891" s="179"/>
    </row>
    <row r="16892" spans="1:1" s="180" customFormat="1" ht="12" hidden="1" customHeight="1">
      <c r="A16892" s="179"/>
    </row>
    <row r="16893" spans="1:1" s="180" customFormat="1" ht="12" hidden="1" customHeight="1">
      <c r="A16893" s="179"/>
    </row>
    <row r="16894" spans="1:1" s="180" customFormat="1" ht="12" hidden="1" customHeight="1">
      <c r="A16894" s="179"/>
    </row>
    <row r="16895" spans="1:1" s="180" customFormat="1" ht="12" hidden="1" customHeight="1">
      <c r="A16895" s="179"/>
    </row>
    <row r="16896" spans="1:1" s="180" customFormat="1" ht="12" hidden="1" customHeight="1">
      <c r="A16896" s="179"/>
    </row>
    <row r="16897" spans="1:1" s="180" customFormat="1" ht="12" hidden="1" customHeight="1">
      <c r="A16897" s="179"/>
    </row>
    <row r="16898" spans="1:1" s="180" customFormat="1" ht="12" hidden="1" customHeight="1">
      <c r="A16898" s="179"/>
    </row>
    <row r="16899" spans="1:1" s="180" customFormat="1" ht="12" hidden="1" customHeight="1">
      <c r="A16899" s="179"/>
    </row>
    <row r="16900" spans="1:1" s="180" customFormat="1" ht="12" hidden="1" customHeight="1">
      <c r="A16900" s="179"/>
    </row>
    <row r="16901" spans="1:1" s="180" customFormat="1" ht="12" hidden="1" customHeight="1">
      <c r="A16901" s="179"/>
    </row>
    <row r="16902" spans="1:1" s="180" customFormat="1" ht="12" hidden="1" customHeight="1">
      <c r="A16902" s="179"/>
    </row>
    <row r="16903" spans="1:1" s="180" customFormat="1" ht="12" hidden="1" customHeight="1">
      <c r="A16903" s="179"/>
    </row>
    <row r="16904" spans="1:1" s="180" customFormat="1" ht="12" hidden="1" customHeight="1">
      <c r="A16904" s="179"/>
    </row>
    <row r="16905" spans="1:1" s="180" customFormat="1" ht="12" hidden="1" customHeight="1">
      <c r="A16905" s="179"/>
    </row>
    <row r="16906" spans="1:1" s="180" customFormat="1" ht="12" hidden="1" customHeight="1">
      <c r="A16906" s="179"/>
    </row>
    <row r="16907" spans="1:1" s="180" customFormat="1" ht="12" hidden="1" customHeight="1">
      <c r="A16907" s="179"/>
    </row>
    <row r="16908" spans="1:1" s="180" customFormat="1" ht="12" hidden="1" customHeight="1">
      <c r="A16908" s="179"/>
    </row>
    <row r="16909" spans="1:1" s="180" customFormat="1" ht="12" hidden="1" customHeight="1">
      <c r="A16909" s="179"/>
    </row>
    <row r="16910" spans="1:1" s="180" customFormat="1" ht="12" hidden="1" customHeight="1">
      <c r="A16910" s="179"/>
    </row>
    <row r="16911" spans="1:1" s="180" customFormat="1" ht="12" hidden="1" customHeight="1">
      <c r="A16911" s="179"/>
    </row>
    <row r="16912" spans="1:1" s="180" customFormat="1" ht="12" hidden="1" customHeight="1">
      <c r="A16912" s="179"/>
    </row>
    <row r="16913" spans="1:1" s="180" customFormat="1" ht="12" hidden="1" customHeight="1">
      <c r="A16913" s="179"/>
    </row>
    <row r="16914" spans="1:1" s="180" customFormat="1" ht="12" hidden="1" customHeight="1">
      <c r="A16914" s="179"/>
    </row>
    <row r="16915" spans="1:1" s="180" customFormat="1" ht="12" hidden="1" customHeight="1">
      <c r="A16915" s="179"/>
    </row>
    <row r="16916" spans="1:1" s="180" customFormat="1" ht="12" hidden="1" customHeight="1">
      <c r="A16916" s="179"/>
    </row>
    <row r="16917" spans="1:1" s="180" customFormat="1" ht="12" hidden="1" customHeight="1">
      <c r="A16917" s="179"/>
    </row>
    <row r="16918" spans="1:1" s="180" customFormat="1" ht="12" hidden="1" customHeight="1">
      <c r="A16918" s="179"/>
    </row>
    <row r="16919" spans="1:1" s="180" customFormat="1" ht="12" hidden="1" customHeight="1">
      <c r="A16919" s="179"/>
    </row>
    <row r="16920" spans="1:1" s="180" customFormat="1" ht="12" hidden="1" customHeight="1">
      <c r="A16920" s="179"/>
    </row>
    <row r="16921" spans="1:1" s="180" customFormat="1" ht="12" hidden="1" customHeight="1">
      <c r="A16921" s="179"/>
    </row>
    <row r="16922" spans="1:1" s="180" customFormat="1" ht="12" hidden="1" customHeight="1">
      <c r="A16922" s="179"/>
    </row>
    <row r="16923" spans="1:1" s="180" customFormat="1" ht="12" hidden="1" customHeight="1">
      <c r="A16923" s="179"/>
    </row>
    <row r="16924" spans="1:1" s="180" customFormat="1" ht="12" hidden="1" customHeight="1">
      <c r="A16924" s="179"/>
    </row>
    <row r="16925" spans="1:1" s="180" customFormat="1" ht="12" hidden="1" customHeight="1">
      <c r="A16925" s="179"/>
    </row>
    <row r="16926" spans="1:1" s="180" customFormat="1" ht="12" hidden="1" customHeight="1">
      <c r="A16926" s="179"/>
    </row>
    <row r="16927" spans="1:1" s="180" customFormat="1" ht="12" hidden="1" customHeight="1">
      <c r="A16927" s="179"/>
    </row>
    <row r="16928" spans="1:1" s="180" customFormat="1" ht="12" hidden="1" customHeight="1">
      <c r="A16928" s="179"/>
    </row>
    <row r="16929" spans="1:1" s="180" customFormat="1" ht="12" hidden="1" customHeight="1">
      <c r="A16929" s="179"/>
    </row>
    <row r="16930" spans="1:1" s="180" customFormat="1" ht="12" hidden="1" customHeight="1">
      <c r="A16930" s="179"/>
    </row>
    <row r="16931" spans="1:1" s="180" customFormat="1" ht="12" hidden="1" customHeight="1">
      <c r="A16931" s="179"/>
    </row>
    <row r="16932" spans="1:1" s="180" customFormat="1" ht="12" hidden="1" customHeight="1">
      <c r="A16932" s="179"/>
    </row>
    <row r="16933" spans="1:1" s="180" customFormat="1" ht="12" hidden="1" customHeight="1">
      <c r="A16933" s="179"/>
    </row>
    <row r="16934" spans="1:1" s="180" customFormat="1" ht="12" hidden="1" customHeight="1">
      <c r="A16934" s="179"/>
    </row>
    <row r="16935" spans="1:1" s="180" customFormat="1" ht="12" hidden="1" customHeight="1">
      <c r="A16935" s="179"/>
    </row>
    <row r="16936" spans="1:1" s="180" customFormat="1" ht="12" hidden="1" customHeight="1">
      <c r="A16936" s="179"/>
    </row>
    <row r="16937" spans="1:1" s="180" customFormat="1" ht="12" hidden="1" customHeight="1">
      <c r="A16937" s="179"/>
    </row>
    <row r="16938" spans="1:1" s="180" customFormat="1" ht="12" hidden="1" customHeight="1">
      <c r="A16938" s="179"/>
    </row>
    <row r="16939" spans="1:1" s="180" customFormat="1" ht="12" hidden="1" customHeight="1">
      <c r="A16939" s="179"/>
    </row>
    <row r="16940" spans="1:1" s="180" customFormat="1" ht="12" hidden="1" customHeight="1">
      <c r="A16940" s="179"/>
    </row>
    <row r="16941" spans="1:1" s="180" customFormat="1" ht="12" hidden="1" customHeight="1">
      <c r="A16941" s="179"/>
    </row>
    <row r="16942" spans="1:1" s="180" customFormat="1" ht="12" hidden="1" customHeight="1">
      <c r="A16942" s="179"/>
    </row>
    <row r="16943" spans="1:1" s="180" customFormat="1" ht="12" hidden="1" customHeight="1">
      <c r="A16943" s="179"/>
    </row>
    <row r="16944" spans="1:1" s="180" customFormat="1" ht="12" hidden="1" customHeight="1">
      <c r="A16944" s="179"/>
    </row>
    <row r="16945" spans="1:1" s="180" customFormat="1" ht="12" hidden="1" customHeight="1">
      <c r="A16945" s="179"/>
    </row>
    <row r="16946" spans="1:1" s="180" customFormat="1" ht="12" hidden="1" customHeight="1">
      <c r="A16946" s="179"/>
    </row>
    <row r="16947" spans="1:1" s="180" customFormat="1" ht="12" hidden="1" customHeight="1">
      <c r="A16947" s="179"/>
    </row>
    <row r="16948" spans="1:1" s="180" customFormat="1" ht="12" hidden="1" customHeight="1">
      <c r="A16948" s="179"/>
    </row>
    <row r="16949" spans="1:1" s="180" customFormat="1" ht="12" hidden="1" customHeight="1">
      <c r="A16949" s="179"/>
    </row>
    <row r="16950" spans="1:1" s="180" customFormat="1" ht="12" hidden="1" customHeight="1">
      <c r="A16950" s="179"/>
    </row>
    <row r="16951" spans="1:1" s="180" customFormat="1" ht="12" hidden="1" customHeight="1">
      <c r="A16951" s="179"/>
    </row>
    <row r="16952" spans="1:1" s="180" customFormat="1" ht="12" hidden="1" customHeight="1">
      <c r="A16952" s="179"/>
    </row>
    <row r="16953" spans="1:1" s="180" customFormat="1" ht="12" hidden="1" customHeight="1">
      <c r="A16953" s="179"/>
    </row>
    <row r="16954" spans="1:1" s="180" customFormat="1" ht="12" hidden="1" customHeight="1">
      <c r="A16954" s="179"/>
    </row>
    <row r="16955" spans="1:1" s="180" customFormat="1" ht="12" hidden="1" customHeight="1">
      <c r="A16955" s="179"/>
    </row>
    <row r="16956" spans="1:1" s="180" customFormat="1" ht="12" hidden="1" customHeight="1">
      <c r="A16956" s="179"/>
    </row>
    <row r="16957" spans="1:1" s="180" customFormat="1" ht="12" hidden="1" customHeight="1">
      <c r="A16957" s="179"/>
    </row>
    <row r="16958" spans="1:1" s="180" customFormat="1" ht="12" hidden="1" customHeight="1">
      <c r="A16958" s="179"/>
    </row>
    <row r="16959" spans="1:1" s="180" customFormat="1" ht="12" hidden="1" customHeight="1">
      <c r="A16959" s="179"/>
    </row>
    <row r="16960" spans="1:1" s="180" customFormat="1" ht="12" hidden="1" customHeight="1">
      <c r="A16960" s="179"/>
    </row>
    <row r="16961" spans="1:1" s="180" customFormat="1" ht="12" hidden="1" customHeight="1">
      <c r="A16961" s="179"/>
    </row>
    <row r="16962" spans="1:1" s="180" customFormat="1" ht="12" hidden="1" customHeight="1">
      <c r="A16962" s="179"/>
    </row>
    <row r="16963" spans="1:1" s="180" customFormat="1" ht="12" hidden="1" customHeight="1">
      <c r="A16963" s="179"/>
    </row>
    <row r="16964" spans="1:1" s="180" customFormat="1" ht="12" hidden="1" customHeight="1">
      <c r="A16964" s="179"/>
    </row>
    <row r="16965" spans="1:1" s="180" customFormat="1" ht="12" hidden="1" customHeight="1">
      <c r="A16965" s="179"/>
    </row>
    <row r="16966" spans="1:1" s="180" customFormat="1" ht="12" hidden="1" customHeight="1">
      <c r="A16966" s="179"/>
    </row>
    <row r="16967" spans="1:1" s="180" customFormat="1" ht="12" hidden="1" customHeight="1">
      <c r="A16967" s="179"/>
    </row>
    <row r="16968" spans="1:1" s="180" customFormat="1" ht="12" hidden="1" customHeight="1">
      <c r="A16968" s="179"/>
    </row>
    <row r="16969" spans="1:1" s="180" customFormat="1" ht="12" hidden="1" customHeight="1">
      <c r="A16969" s="179"/>
    </row>
    <row r="16970" spans="1:1" s="180" customFormat="1" ht="12" hidden="1" customHeight="1">
      <c r="A16970" s="179"/>
    </row>
    <row r="16971" spans="1:1" s="180" customFormat="1" ht="12" hidden="1" customHeight="1">
      <c r="A16971" s="179"/>
    </row>
    <row r="16972" spans="1:1" s="180" customFormat="1" ht="12" hidden="1" customHeight="1">
      <c r="A16972" s="179"/>
    </row>
    <row r="16973" spans="1:1" s="180" customFormat="1" ht="12" hidden="1" customHeight="1">
      <c r="A16973" s="179"/>
    </row>
    <row r="16974" spans="1:1" s="180" customFormat="1" ht="12" hidden="1" customHeight="1">
      <c r="A16974" s="179"/>
    </row>
    <row r="16975" spans="1:1" s="180" customFormat="1" ht="12" hidden="1" customHeight="1">
      <c r="A16975" s="179"/>
    </row>
    <row r="16976" spans="1:1" s="180" customFormat="1" ht="12" hidden="1" customHeight="1">
      <c r="A16976" s="179"/>
    </row>
    <row r="16977" spans="1:1" s="180" customFormat="1" ht="12" hidden="1" customHeight="1">
      <c r="A16977" s="179"/>
    </row>
    <row r="16978" spans="1:1" s="180" customFormat="1" ht="12" hidden="1" customHeight="1">
      <c r="A16978" s="179"/>
    </row>
    <row r="16979" spans="1:1" s="180" customFormat="1" ht="12" hidden="1" customHeight="1">
      <c r="A16979" s="179"/>
    </row>
    <row r="16980" spans="1:1" s="180" customFormat="1" ht="12" hidden="1" customHeight="1">
      <c r="A16980" s="179"/>
    </row>
    <row r="16981" spans="1:1" s="180" customFormat="1" ht="12" hidden="1" customHeight="1">
      <c r="A16981" s="179"/>
    </row>
    <row r="16982" spans="1:1" s="180" customFormat="1" ht="12" hidden="1" customHeight="1">
      <c r="A16982" s="179"/>
    </row>
    <row r="16983" spans="1:1" s="180" customFormat="1" ht="12" hidden="1" customHeight="1">
      <c r="A16983" s="179"/>
    </row>
    <row r="16984" spans="1:1" s="180" customFormat="1" ht="12" hidden="1" customHeight="1">
      <c r="A16984" s="179"/>
    </row>
    <row r="16985" spans="1:1" s="180" customFormat="1" ht="12" hidden="1" customHeight="1">
      <c r="A16985" s="179"/>
    </row>
    <row r="16986" spans="1:1" s="180" customFormat="1" ht="12" hidden="1" customHeight="1">
      <c r="A16986" s="179"/>
    </row>
    <row r="16987" spans="1:1" s="180" customFormat="1" ht="12" hidden="1" customHeight="1">
      <c r="A16987" s="179"/>
    </row>
    <row r="16988" spans="1:1" s="180" customFormat="1" ht="12" hidden="1" customHeight="1">
      <c r="A16988" s="179"/>
    </row>
    <row r="16989" spans="1:1" s="180" customFormat="1" ht="12" hidden="1" customHeight="1">
      <c r="A16989" s="179"/>
    </row>
    <row r="16990" spans="1:1" s="180" customFormat="1" ht="12" hidden="1" customHeight="1">
      <c r="A16990" s="179"/>
    </row>
    <row r="16991" spans="1:1" s="180" customFormat="1" ht="12" hidden="1" customHeight="1">
      <c r="A16991" s="179"/>
    </row>
    <row r="16992" spans="1:1" s="180" customFormat="1" ht="12" hidden="1" customHeight="1">
      <c r="A16992" s="179"/>
    </row>
    <row r="16993" spans="1:1" s="180" customFormat="1" ht="12" hidden="1" customHeight="1">
      <c r="A16993" s="179"/>
    </row>
    <row r="16994" spans="1:1" s="180" customFormat="1" ht="12" hidden="1" customHeight="1">
      <c r="A16994" s="179"/>
    </row>
    <row r="16995" spans="1:1" s="180" customFormat="1" ht="12" hidden="1" customHeight="1">
      <c r="A16995" s="179"/>
    </row>
    <row r="16996" spans="1:1" s="180" customFormat="1" ht="12" hidden="1" customHeight="1">
      <c r="A16996" s="179"/>
    </row>
    <row r="16997" spans="1:1" s="180" customFormat="1" ht="12" hidden="1" customHeight="1">
      <c r="A16997" s="179"/>
    </row>
    <row r="16998" spans="1:1" s="180" customFormat="1" ht="12" hidden="1" customHeight="1">
      <c r="A16998" s="179"/>
    </row>
    <row r="16999" spans="1:1" s="180" customFormat="1" ht="12" hidden="1" customHeight="1">
      <c r="A16999" s="179"/>
    </row>
    <row r="17000" spans="1:1" s="180" customFormat="1" ht="12" hidden="1" customHeight="1">
      <c r="A17000" s="179"/>
    </row>
    <row r="17001" spans="1:1" s="180" customFormat="1" ht="12" hidden="1" customHeight="1">
      <c r="A17001" s="179"/>
    </row>
    <row r="17002" spans="1:1" s="180" customFormat="1" ht="12" hidden="1" customHeight="1">
      <c r="A17002" s="179"/>
    </row>
    <row r="17003" spans="1:1" s="180" customFormat="1" ht="12" hidden="1" customHeight="1">
      <c r="A17003" s="179"/>
    </row>
    <row r="17004" spans="1:1" s="180" customFormat="1" ht="12" hidden="1" customHeight="1">
      <c r="A17004" s="179"/>
    </row>
    <row r="17005" spans="1:1" s="180" customFormat="1" ht="12" hidden="1" customHeight="1">
      <c r="A17005" s="179"/>
    </row>
    <row r="17006" spans="1:1" s="180" customFormat="1" ht="12" hidden="1" customHeight="1">
      <c r="A17006" s="179"/>
    </row>
    <row r="17007" spans="1:1" s="180" customFormat="1" ht="12" hidden="1" customHeight="1">
      <c r="A17007" s="179"/>
    </row>
    <row r="17008" spans="1:1" s="180" customFormat="1" ht="12" hidden="1" customHeight="1">
      <c r="A17008" s="179"/>
    </row>
    <row r="17009" spans="1:1" s="180" customFormat="1" ht="12" hidden="1" customHeight="1">
      <c r="A17009" s="179"/>
    </row>
    <row r="17010" spans="1:1" s="180" customFormat="1" ht="12" hidden="1" customHeight="1">
      <c r="A17010" s="179"/>
    </row>
    <row r="17011" spans="1:1" s="180" customFormat="1" ht="12" hidden="1" customHeight="1">
      <c r="A17011" s="179"/>
    </row>
    <row r="17012" spans="1:1" s="180" customFormat="1" ht="12" hidden="1" customHeight="1">
      <c r="A17012" s="179"/>
    </row>
    <row r="17013" spans="1:1" s="180" customFormat="1" ht="12" hidden="1" customHeight="1">
      <c r="A17013" s="179"/>
    </row>
    <row r="17014" spans="1:1" s="180" customFormat="1" ht="12" hidden="1" customHeight="1">
      <c r="A17014" s="179"/>
    </row>
    <row r="17015" spans="1:1" s="180" customFormat="1" ht="12" hidden="1" customHeight="1">
      <c r="A17015" s="179"/>
    </row>
    <row r="17016" spans="1:1" s="180" customFormat="1" ht="12" hidden="1" customHeight="1">
      <c r="A17016" s="179"/>
    </row>
    <row r="17017" spans="1:1" s="180" customFormat="1" ht="12" hidden="1" customHeight="1">
      <c r="A17017" s="179"/>
    </row>
    <row r="17018" spans="1:1" s="180" customFormat="1" ht="12" hidden="1" customHeight="1">
      <c r="A17018" s="179"/>
    </row>
    <row r="17019" spans="1:1" s="180" customFormat="1" ht="12" hidden="1" customHeight="1">
      <c r="A17019" s="179"/>
    </row>
    <row r="17020" spans="1:1" s="180" customFormat="1" ht="12" hidden="1" customHeight="1">
      <c r="A17020" s="179"/>
    </row>
    <row r="17021" spans="1:1" s="180" customFormat="1" ht="12" hidden="1" customHeight="1">
      <c r="A17021" s="179"/>
    </row>
    <row r="17022" spans="1:1" s="180" customFormat="1" ht="12" hidden="1" customHeight="1">
      <c r="A17022" s="179"/>
    </row>
    <row r="17023" spans="1:1" s="180" customFormat="1" ht="12" hidden="1" customHeight="1">
      <c r="A17023" s="179"/>
    </row>
    <row r="17024" spans="1:1" s="180" customFormat="1" ht="12" hidden="1" customHeight="1">
      <c r="A17024" s="179"/>
    </row>
    <row r="17025" spans="1:1" s="180" customFormat="1" ht="12" hidden="1" customHeight="1">
      <c r="A17025" s="179"/>
    </row>
    <row r="17026" spans="1:1" s="180" customFormat="1" ht="12" hidden="1" customHeight="1">
      <c r="A17026" s="179"/>
    </row>
    <row r="17027" spans="1:1" s="180" customFormat="1" ht="12" hidden="1" customHeight="1">
      <c r="A17027" s="179"/>
    </row>
    <row r="17028" spans="1:1" s="180" customFormat="1" ht="12" hidden="1" customHeight="1">
      <c r="A17028" s="179"/>
    </row>
    <row r="17029" spans="1:1" s="180" customFormat="1" ht="12" hidden="1" customHeight="1">
      <c r="A17029" s="179"/>
    </row>
    <row r="17030" spans="1:1" s="180" customFormat="1" ht="12" hidden="1" customHeight="1">
      <c r="A17030" s="179"/>
    </row>
    <row r="17031" spans="1:1" s="180" customFormat="1" ht="12" hidden="1" customHeight="1">
      <c r="A17031" s="179"/>
    </row>
    <row r="17032" spans="1:1" s="180" customFormat="1" ht="12" hidden="1" customHeight="1">
      <c r="A17032" s="179"/>
    </row>
    <row r="17033" spans="1:1" s="180" customFormat="1" ht="12" hidden="1" customHeight="1">
      <c r="A17033" s="179"/>
    </row>
    <row r="17034" spans="1:1" s="180" customFormat="1" ht="12" hidden="1" customHeight="1">
      <c r="A17034" s="179"/>
    </row>
    <row r="17035" spans="1:1" s="180" customFormat="1" ht="12" hidden="1" customHeight="1">
      <c r="A17035" s="179"/>
    </row>
    <row r="17036" spans="1:1" s="180" customFormat="1" ht="12" hidden="1" customHeight="1">
      <c r="A17036" s="179"/>
    </row>
    <row r="17037" spans="1:1" s="180" customFormat="1" ht="12" hidden="1" customHeight="1">
      <c r="A17037" s="179"/>
    </row>
    <row r="17038" spans="1:1" s="180" customFormat="1" ht="12" hidden="1" customHeight="1">
      <c r="A17038" s="179"/>
    </row>
    <row r="17039" spans="1:1" s="180" customFormat="1" ht="12" hidden="1" customHeight="1">
      <c r="A17039" s="179"/>
    </row>
    <row r="17040" spans="1:1" s="180" customFormat="1" ht="12" hidden="1" customHeight="1">
      <c r="A17040" s="179"/>
    </row>
    <row r="17041" spans="1:1" s="180" customFormat="1" ht="12" hidden="1" customHeight="1">
      <c r="A17041" s="179"/>
    </row>
    <row r="17042" spans="1:1" s="180" customFormat="1" ht="12" hidden="1" customHeight="1">
      <c r="A17042" s="179"/>
    </row>
    <row r="17043" spans="1:1" s="180" customFormat="1" ht="12" hidden="1" customHeight="1">
      <c r="A17043" s="179"/>
    </row>
    <row r="17044" spans="1:1" s="180" customFormat="1" ht="12" hidden="1" customHeight="1">
      <c r="A17044" s="179"/>
    </row>
    <row r="17045" spans="1:1" s="180" customFormat="1" ht="12" hidden="1" customHeight="1">
      <c r="A17045" s="179"/>
    </row>
    <row r="17046" spans="1:1" s="180" customFormat="1" ht="12" hidden="1" customHeight="1">
      <c r="A17046" s="179"/>
    </row>
    <row r="17047" spans="1:1" s="180" customFormat="1" ht="12" hidden="1" customHeight="1">
      <c r="A17047" s="179"/>
    </row>
    <row r="17048" spans="1:1" s="180" customFormat="1" ht="12" hidden="1" customHeight="1">
      <c r="A17048" s="179"/>
    </row>
    <row r="17049" spans="1:1" s="180" customFormat="1" ht="12" hidden="1" customHeight="1">
      <c r="A17049" s="179"/>
    </row>
    <row r="17050" spans="1:1" s="180" customFormat="1" ht="12" hidden="1" customHeight="1">
      <c r="A17050" s="179"/>
    </row>
    <row r="17051" spans="1:1" s="180" customFormat="1" ht="12" hidden="1" customHeight="1">
      <c r="A17051" s="179"/>
    </row>
    <row r="17052" spans="1:1" s="180" customFormat="1" ht="12" hidden="1" customHeight="1">
      <c r="A17052" s="179"/>
    </row>
    <row r="17053" spans="1:1" s="180" customFormat="1" ht="12" hidden="1" customHeight="1">
      <c r="A17053" s="179"/>
    </row>
    <row r="17054" spans="1:1" s="180" customFormat="1" ht="12" hidden="1" customHeight="1">
      <c r="A17054" s="179"/>
    </row>
    <row r="17055" spans="1:1" s="180" customFormat="1" ht="12" hidden="1" customHeight="1">
      <c r="A17055" s="179"/>
    </row>
    <row r="17056" spans="1:1" s="180" customFormat="1" ht="12" hidden="1" customHeight="1">
      <c r="A17056" s="179"/>
    </row>
    <row r="17057" spans="1:1" s="180" customFormat="1" ht="12" hidden="1" customHeight="1">
      <c r="A17057" s="179"/>
    </row>
    <row r="17058" spans="1:1" s="180" customFormat="1" ht="12" hidden="1" customHeight="1">
      <c r="A17058" s="179"/>
    </row>
    <row r="17059" spans="1:1" s="180" customFormat="1" ht="12" hidden="1" customHeight="1">
      <c r="A17059" s="179"/>
    </row>
    <row r="17060" spans="1:1" s="180" customFormat="1" ht="12" hidden="1" customHeight="1">
      <c r="A17060" s="179"/>
    </row>
    <row r="17061" spans="1:1" s="180" customFormat="1" ht="12" hidden="1" customHeight="1">
      <c r="A17061" s="179"/>
    </row>
    <row r="17062" spans="1:1" s="180" customFormat="1" ht="12" hidden="1" customHeight="1">
      <c r="A17062" s="179"/>
    </row>
    <row r="17063" spans="1:1" s="180" customFormat="1" ht="12" hidden="1" customHeight="1">
      <c r="A17063" s="179"/>
    </row>
    <row r="17064" spans="1:1" s="180" customFormat="1" ht="12" hidden="1" customHeight="1">
      <c r="A17064" s="179"/>
    </row>
    <row r="17065" spans="1:1" s="180" customFormat="1" ht="12" hidden="1" customHeight="1">
      <c r="A17065" s="179"/>
    </row>
    <row r="17066" spans="1:1" s="180" customFormat="1" ht="12" hidden="1" customHeight="1">
      <c r="A17066" s="179"/>
    </row>
    <row r="17067" spans="1:1" s="180" customFormat="1" ht="12" hidden="1" customHeight="1">
      <c r="A17067" s="179"/>
    </row>
    <row r="17068" spans="1:1" s="180" customFormat="1" ht="12" hidden="1" customHeight="1">
      <c r="A17068" s="179"/>
    </row>
    <row r="17069" spans="1:1" s="180" customFormat="1" ht="12" hidden="1" customHeight="1">
      <c r="A17069" s="179"/>
    </row>
    <row r="17070" spans="1:1" s="180" customFormat="1" ht="12" hidden="1" customHeight="1">
      <c r="A17070" s="179"/>
    </row>
    <row r="17071" spans="1:1" s="180" customFormat="1" ht="12" hidden="1" customHeight="1">
      <c r="A17071" s="179"/>
    </row>
    <row r="17072" spans="1:1" s="180" customFormat="1" ht="12" hidden="1" customHeight="1">
      <c r="A17072" s="179"/>
    </row>
    <row r="17073" spans="1:1" s="180" customFormat="1" ht="12" hidden="1" customHeight="1">
      <c r="A17073" s="179"/>
    </row>
    <row r="17074" spans="1:1" s="180" customFormat="1" ht="12" hidden="1" customHeight="1">
      <c r="A17074" s="179"/>
    </row>
    <row r="17075" spans="1:1" s="180" customFormat="1" ht="12" hidden="1" customHeight="1">
      <c r="A17075" s="179"/>
    </row>
    <row r="17076" spans="1:1" s="180" customFormat="1" ht="12" hidden="1" customHeight="1">
      <c r="A17076" s="179"/>
    </row>
    <row r="17077" spans="1:1" s="180" customFormat="1" ht="12" hidden="1" customHeight="1">
      <c r="A17077" s="179"/>
    </row>
    <row r="17078" spans="1:1" s="180" customFormat="1" ht="12" hidden="1" customHeight="1">
      <c r="A17078" s="179"/>
    </row>
    <row r="17079" spans="1:1" s="180" customFormat="1" ht="12" hidden="1" customHeight="1">
      <c r="A17079" s="179"/>
    </row>
    <row r="17080" spans="1:1" s="180" customFormat="1" ht="12" hidden="1" customHeight="1">
      <c r="A17080" s="179"/>
    </row>
    <row r="17081" spans="1:1" s="180" customFormat="1" ht="12" hidden="1" customHeight="1">
      <c r="A17081" s="179"/>
    </row>
    <row r="17082" spans="1:1" s="180" customFormat="1" ht="12" hidden="1" customHeight="1">
      <c r="A17082" s="179"/>
    </row>
    <row r="17083" spans="1:1" s="180" customFormat="1" ht="12" hidden="1" customHeight="1">
      <c r="A17083" s="179"/>
    </row>
    <row r="17084" spans="1:1" s="180" customFormat="1" ht="12" hidden="1" customHeight="1">
      <c r="A17084" s="179"/>
    </row>
    <row r="17085" spans="1:1" s="180" customFormat="1" ht="12" hidden="1" customHeight="1">
      <c r="A17085" s="179"/>
    </row>
    <row r="17086" spans="1:1" s="180" customFormat="1" ht="12" hidden="1" customHeight="1">
      <c r="A17086" s="179"/>
    </row>
    <row r="17087" spans="1:1" s="180" customFormat="1" ht="12" hidden="1" customHeight="1">
      <c r="A17087" s="179"/>
    </row>
    <row r="17088" spans="1:1" s="180" customFormat="1" ht="12" hidden="1" customHeight="1">
      <c r="A17088" s="179"/>
    </row>
    <row r="17089" spans="1:1" s="180" customFormat="1" ht="12" hidden="1" customHeight="1">
      <c r="A17089" s="179"/>
    </row>
    <row r="17090" spans="1:1" s="180" customFormat="1" ht="12" hidden="1" customHeight="1">
      <c r="A17090" s="179"/>
    </row>
    <row r="17091" spans="1:1" s="180" customFormat="1" ht="12" hidden="1" customHeight="1">
      <c r="A17091" s="179"/>
    </row>
    <row r="17092" spans="1:1" s="180" customFormat="1" ht="12" hidden="1" customHeight="1">
      <c r="A17092" s="179"/>
    </row>
    <row r="17093" spans="1:1" s="180" customFormat="1" ht="12" hidden="1" customHeight="1">
      <c r="A17093" s="179"/>
    </row>
    <row r="17094" spans="1:1" s="180" customFormat="1" ht="12" hidden="1" customHeight="1">
      <c r="A17094" s="179"/>
    </row>
    <row r="17095" spans="1:1" s="180" customFormat="1" ht="12" hidden="1" customHeight="1">
      <c r="A17095" s="179"/>
    </row>
    <row r="17096" spans="1:1" s="180" customFormat="1" ht="12" hidden="1" customHeight="1">
      <c r="A17096" s="179"/>
    </row>
    <row r="17097" spans="1:1" s="180" customFormat="1" ht="12" hidden="1" customHeight="1">
      <c r="A17097" s="179"/>
    </row>
    <row r="17098" spans="1:1" s="180" customFormat="1" ht="12" hidden="1" customHeight="1">
      <c r="A17098" s="179"/>
    </row>
    <row r="17099" spans="1:1" s="180" customFormat="1" ht="12" hidden="1" customHeight="1">
      <c r="A17099" s="179"/>
    </row>
    <row r="17100" spans="1:1" s="180" customFormat="1" ht="12" hidden="1" customHeight="1">
      <c r="A17100" s="179"/>
    </row>
    <row r="17101" spans="1:1" s="180" customFormat="1" ht="12" hidden="1" customHeight="1">
      <c r="A17101" s="179"/>
    </row>
    <row r="17102" spans="1:1" s="180" customFormat="1" ht="12" hidden="1" customHeight="1">
      <c r="A17102" s="179"/>
    </row>
    <row r="17103" spans="1:1" s="180" customFormat="1" ht="12" hidden="1" customHeight="1">
      <c r="A17103" s="179"/>
    </row>
    <row r="17104" spans="1:1" s="180" customFormat="1" ht="12" hidden="1" customHeight="1">
      <c r="A17104" s="179"/>
    </row>
    <row r="17105" spans="1:1" s="180" customFormat="1" ht="12" hidden="1" customHeight="1">
      <c r="A17105" s="179"/>
    </row>
    <row r="17106" spans="1:1" s="180" customFormat="1" ht="12" hidden="1" customHeight="1">
      <c r="A17106" s="179"/>
    </row>
    <row r="17107" spans="1:1" s="180" customFormat="1" ht="12" hidden="1" customHeight="1">
      <c r="A17107" s="179"/>
    </row>
    <row r="17108" spans="1:1" s="180" customFormat="1" ht="12" hidden="1" customHeight="1">
      <c r="A17108" s="179"/>
    </row>
    <row r="17109" spans="1:1" s="180" customFormat="1" ht="12" hidden="1" customHeight="1">
      <c r="A17109" s="179"/>
    </row>
    <row r="17110" spans="1:1" s="180" customFormat="1" ht="12" hidden="1" customHeight="1">
      <c r="A17110" s="179"/>
    </row>
    <row r="17111" spans="1:1" s="180" customFormat="1" ht="12" hidden="1" customHeight="1">
      <c r="A17111" s="179"/>
    </row>
    <row r="17112" spans="1:1" s="180" customFormat="1" ht="12" hidden="1" customHeight="1">
      <c r="A17112" s="179"/>
    </row>
    <row r="17113" spans="1:1" s="180" customFormat="1" ht="12" hidden="1" customHeight="1">
      <c r="A17113" s="179"/>
    </row>
    <row r="17114" spans="1:1" s="180" customFormat="1" ht="12" hidden="1" customHeight="1">
      <c r="A17114" s="179"/>
    </row>
    <row r="17115" spans="1:1" s="180" customFormat="1" ht="12" hidden="1" customHeight="1">
      <c r="A17115" s="179"/>
    </row>
    <row r="17116" spans="1:1" s="180" customFormat="1" ht="12" hidden="1" customHeight="1">
      <c r="A17116" s="179"/>
    </row>
    <row r="17117" spans="1:1" s="180" customFormat="1" ht="12" hidden="1" customHeight="1">
      <c r="A17117" s="179"/>
    </row>
    <row r="17118" spans="1:1" s="180" customFormat="1" ht="12" hidden="1" customHeight="1">
      <c r="A17118" s="179"/>
    </row>
    <row r="17119" spans="1:1" s="180" customFormat="1" ht="12" hidden="1" customHeight="1">
      <c r="A17119" s="179"/>
    </row>
    <row r="17120" spans="1:1" s="180" customFormat="1" ht="12" hidden="1" customHeight="1">
      <c r="A17120" s="179"/>
    </row>
    <row r="17121" spans="1:1" s="180" customFormat="1" ht="12" hidden="1" customHeight="1">
      <c r="A17121" s="179"/>
    </row>
    <row r="17122" spans="1:1" s="180" customFormat="1" ht="12" hidden="1" customHeight="1">
      <c r="A17122" s="179"/>
    </row>
    <row r="17123" spans="1:1" s="180" customFormat="1" ht="12" hidden="1" customHeight="1">
      <c r="A17123" s="179"/>
    </row>
    <row r="17124" spans="1:1" s="180" customFormat="1" ht="12" hidden="1" customHeight="1">
      <c r="A17124" s="179"/>
    </row>
    <row r="17125" spans="1:1" s="180" customFormat="1" ht="12" hidden="1" customHeight="1">
      <c r="A17125" s="179"/>
    </row>
    <row r="17126" spans="1:1" s="180" customFormat="1" ht="12" hidden="1" customHeight="1">
      <c r="A17126" s="179"/>
    </row>
    <row r="17127" spans="1:1" s="180" customFormat="1" ht="12" hidden="1" customHeight="1">
      <c r="A17127" s="179"/>
    </row>
    <row r="17128" spans="1:1" s="180" customFormat="1" ht="12" hidden="1" customHeight="1">
      <c r="A17128" s="179"/>
    </row>
    <row r="17129" spans="1:1" s="180" customFormat="1" ht="12" hidden="1" customHeight="1">
      <c r="A17129" s="179"/>
    </row>
    <row r="17130" spans="1:1" s="180" customFormat="1" ht="12" hidden="1" customHeight="1">
      <c r="A17130" s="179"/>
    </row>
    <row r="17131" spans="1:1" s="180" customFormat="1" ht="12" hidden="1" customHeight="1">
      <c r="A17131" s="179"/>
    </row>
    <row r="17132" spans="1:1" s="180" customFormat="1" ht="12" hidden="1" customHeight="1">
      <c r="A17132" s="179"/>
    </row>
    <row r="17133" spans="1:1" s="180" customFormat="1" ht="12" hidden="1" customHeight="1">
      <c r="A17133" s="179"/>
    </row>
    <row r="17134" spans="1:1" s="180" customFormat="1" ht="12" hidden="1" customHeight="1">
      <c r="A17134" s="179"/>
    </row>
    <row r="17135" spans="1:1" s="180" customFormat="1" ht="12" hidden="1" customHeight="1">
      <c r="A17135" s="179"/>
    </row>
    <row r="17136" spans="1:1" s="180" customFormat="1" ht="12" hidden="1" customHeight="1">
      <c r="A17136" s="179"/>
    </row>
    <row r="17137" spans="1:1" s="180" customFormat="1" ht="12" hidden="1" customHeight="1">
      <c r="A17137" s="179"/>
    </row>
    <row r="17138" spans="1:1" s="180" customFormat="1" ht="12" hidden="1" customHeight="1">
      <c r="A17138" s="179"/>
    </row>
    <row r="17139" spans="1:1" s="180" customFormat="1" ht="12" hidden="1" customHeight="1">
      <c r="A17139" s="179"/>
    </row>
    <row r="17140" spans="1:1" s="180" customFormat="1" ht="12" hidden="1" customHeight="1">
      <c r="A17140" s="179"/>
    </row>
    <row r="17141" spans="1:1" s="180" customFormat="1" ht="12" hidden="1" customHeight="1">
      <c r="A17141" s="179"/>
    </row>
    <row r="17142" spans="1:1" s="180" customFormat="1" ht="12" hidden="1" customHeight="1">
      <c r="A17142" s="179"/>
    </row>
    <row r="17143" spans="1:1" s="180" customFormat="1" ht="12" hidden="1" customHeight="1">
      <c r="A17143" s="179"/>
    </row>
    <row r="17144" spans="1:1" s="180" customFormat="1" ht="12" hidden="1" customHeight="1">
      <c r="A17144" s="179"/>
    </row>
    <row r="17145" spans="1:1" s="180" customFormat="1" ht="12" hidden="1" customHeight="1">
      <c r="A17145" s="179"/>
    </row>
    <row r="17146" spans="1:1" s="180" customFormat="1" ht="12" hidden="1" customHeight="1">
      <c r="A17146" s="179"/>
    </row>
    <row r="17147" spans="1:1" s="180" customFormat="1" ht="12" hidden="1" customHeight="1">
      <c r="A17147" s="179"/>
    </row>
    <row r="17148" spans="1:1" s="180" customFormat="1" ht="12" hidden="1" customHeight="1">
      <c r="A17148" s="179"/>
    </row>
    <row r="17149" spans="1:1" s="180" customFormat="1" ht="12" hidden="1" customHeight="1">
      <c r="A17149" s="179"/>
    </row>
    <row r="17150" spans="1:1" s="180" customFormat="1" ht="12" hidden="1" customHeight="1">
      <c r="A17150" s="179"/>
    </row>
    <row r="17151" spans="1:1" s="180" customFormat="1" ht="12" hidden="1" customHeight="1">
      <c r="A17151" s="179"/>
    </row>
    <row r="17152" spans="1:1" s="180" customFormat="1" ht="12" hidden="1" customHeight="1">
      <c r="A17152" s="179"/>
    </row>
    <row r="17153" spans="1:1" s="180" customFormat="1" ht="12" hidden="1" customHeight="1">
      <c r="A17153" s="179"/>
    </row>
    <row r="17154" spans="1:1" s="180" customFormat="1" ht="12" hidden="1" customHeight="1">
      <c r="A17154" s="179"/>
    </row>
    <row r="17155" spans="1:1" s="180" customFormat="1" ht="12" hidden="1" customHeight="1">
      <c r="A17155" s="179"/>
    </row>
    <row r="17156" spans="1:1" s="180" customFormat="1" ht="12" hidden="1" customHeight="1">
      <c r="A17156" s="179"/>
    </row>
    <row r="17157" spans="1:1" s="180" customFormat="1" ht="12" hidden="1" customHeight="1">
      <c r="A17157" s="179"/>
    </row>
    <row r="17158" spans="1:1" s="180" customFormat="1" ht="12" hidden="1" customHeight="1">
      <c r="A17158" s="179"/>
    </row>
    <row r="17159" spans="1:1" s="180" customFormat="1" ht="12" hidden="1" customHeight="1">
      <c r="A17159" s="179"/>
    </row>
    <row r="17160" spans="1:1" s="180" customFormat="1" ht="12" hidden="1" customHeight="1">
      <c r="A17160" s="179"/>
    </row>
    <row r="17161" spans="1:1" s="180" customFormat="1" ht="12" hidden="1" customHeight="1">
      <c r="A17161" s="179"/>
    </row>
    <row r="17162" spans="1:1" s="180" customFormat="1" ht="12" hidden="1" customHeight="1">
      <c r="A17162" s="179"/>
    </row>
    <row r="17163" spans="1:1" s="180" customFormat="1" ht="12" hidden="1" customHeight="1">
      <c r="A17163" s="179"/>
    </row>
    <row r="17164" spans="1:1" s="180" customFormat="1" ht="12" hidden="1" customHeight="1">
      <c r="A17164" s="179"/>
    </row>
    <row r="17165" spans="1:1" s="180" customFormat="1" ht="12" hidden="1" customHeight="1">
      <c r="A17165" s="179"/>
    </row>
    <row r="17166" spans="1:1" s="180" customFormat="1" ht="12" hidden="1" customHeight="1">
      <c r="A17166" s="179"/>
    </row>
    <row r="17167" spans="1:1" s="180" customFormat="1" ht="12" hidden="1" customHeight="1">
      <c r="A17167" s="179"/>
    </row>
    <row r="17168" spans="1:1" s="180" customFormat="1" ht="12" hidden="1" customHeight="1">
      <c r="A17168" s="179"/>
    </row>
    <row r="17169" spans="1:1" s="180" customFormat="1" ht="12" hidden="1" customHeight="1">
      <c r="A17169" s="179"/>
    </row>
    <row r="17170" spans="1:1" s="180" customFormat="1" ht="12" hidden="1" customHeight="1">
      <c r="A17170" s="179"/>
    </row>
    <row r="17171" spans="1:1" s="180" customFormat="1" ht="12" hidden="1" customHeight="1">
      <c r="A17171" s="179"/>
    </row>
    <row r="17172" spans="1:1" s="180" customFormat="1" ht="12" hidden="1" customHeight="1">
      <c r="A17172" s="179"/>
    </row>
    <row r="17173" spans="1:1" s="180" customFormat="1" ht="12" hidden="1" customHeight="1">
      <c r="A17173" s="179"/>
    </row>
    <row r="17174" spans="1:1" s="180" customFormat="1" ht="12" hidden="1" customHeight="1">
      <c r="A17174" s="179"/>
    </row>
    <row r="17175" spans="1:1" s="180" customFormat="1" ht="12" hidden="1" customHeight="1">
      <c r="A17175" s="179"/>
    </row>
    <row r="17176" spans="1:1" s="180" customFormat="1" ht="12" hidden="1" customHeight="1">
      <c r="A17176" s="179"/>
    </row>
    <row r="17177" spans="1:1" s="180" customFormat="1" ht="12" hidden="1" customHeight="1">
      <c r="A17177" s="179"/>
    </row>
    <row r="17178" spans="1:1" s="180" customFormat="1" ht="12" hidden="1" customHeight="1">
      <c r="A17178" s="179"/>
    </row>
    <row r="17179" spans="1:1" s="180" customFormat="1" ht="12" hidden="1" customHeight="1">
      <c r="A17179" s="179"/>
    </row>
    <row r="17180" spans="1:1" s="180" customFormat="1" ht="12" hidden="1" customHeight="1">
      <c r="A17180" s="179"/>
    </row>
    <row r="17181" spans="1:1" s="180" customFormat="1" ht="12" hidden="1" customHeight="1">
      <c r="A17181" s="179"/>
    </row>
    <row r="17182" spans="1:1" s="180" customFormat="1" ht="12" hidden="1" customHeight="1">
      <c r="A17182" s="179"/>
    </row>
    <row r="17183" spans="1:1" s="180" customFormat="1" ht="12" hidden="1" customHeight="1">
      <c r="A17183" s="179"/>
    </row>
    <row r="17184" spans="1:1" s="180" customFormat="1" ht="12" hidden="1" customHeight="1">
      <c r="A17184" s="179"/>
    </row>
    <row r="17185" spans="1:1" s="180" customFormat="1" ht="12" hidden="1" customHeight="1">
      <c r="A17185" s="179"/>
    </row>
    <row r="17186" spans="1:1" s="180" customFormat="1" ht="12" hidden="1" customHeight="1">
      <c r="A17186" s="179"/>
    </row>
    <row r="17187" spans="1:1" s="180" customFormat="1" ht="12" hidden="1" customHeight="1">
      <c r="A17187" s="179"/>
    </row>
    <row r="17188" spans="1:1" s="180" customFormat="1" ht="12" hidden="1" customHeight="1">
      <c r="A17188" s="179"/>
    </row>
    <row r="17189" spans="1:1" s="180" customFormat="1" ht="12" hidden="1" customHeight="1">
      <c r="A17189" s="179"/>
    </row>
    <row r="17190" spans="1:1" s="180" customFormat="1" ht="12" hidden="1" customHeight="1">
      <c r="A17190" s="179"/>
    </row>
    <row r="17191" spans="1:1" s="180" customFormat="1" ht="12" hidden="1" customHeight="1">
      <c r="A17191" s="179"/>
    </row>
    <row r="17192" spans="1:1" s="180" customFormat="1" ht="12" hidden="1" customHeight="1">
      <c r="A17192" s="179"/>
    </row>
    <row r="17193" spans="1:1" s="180" customFormat="1" ht="12" hidden="1" customHeight="1">
      <c r="A17193" s="179"/>
    </row>
    <row r="17194" spans="1:1" s="180" customFormat="1" ht="12" hidden="1" customHeight="1">
      <c r="A17194" s="179"/>
    </row>
    <row r="17195" spans="1:1" s="180" customFormat="1" ht="12" hidden="1" customHeight="1">
      <c r="A17195" s="179"/>
    </row>
    <row r="17196" spans="1:1" s="180" customFormat="1" ht="12" hidden="1" customHeight="1">
      <c r="A17196" s="179"/>
    </row>
    <row r="17197" spans="1:1" s="180" customFormat="1" ht="12" hidden="1" customHeight="1">
      <c r="A17197" s="179"/>
    </row>
    <row r="17198" spans="1:1" s="180" customFormat="1" ht="12" hidden="1" customHeight="1">
      <c r="A17198" s="179"/>
    </row>
    <row r="17199" spans="1:1" s="180" customFormat="1" ht="12" hidden="1" customHeight="1">
      <c r="A17199" s="179"/>
    </row>
    <row r="17200" spans="1:1" s="180" customFormat="1" ht="12" hidden="1" customHeight="1">
      <c r="A17200" s="179"/>
    </row>
    <row r="17201" spans="1:1" s="180" customFormat="1" ht="12" hidden="1" customHeight="1">
      <c r="A17201" s="179"/>
    </row>
    <row r="17202" spans="1:1" s="180" customFormat="1" ht="12" hidden="1" customHeight="1">
      <c r="A17202" s="179"/>
    </row>
    <row r="17203" spans="1:1" s="180" customFormat="1" ht="12" hidden="1" customHeight="1">
      <c r="A17203" s="179"/>
    </row>
    <row r="17204" spans="1:1" s="180" customFormat="1" ht="12" hidden="1" customHeight="1">
      <c r="A17204" s="179"/>
    </row>
    <row r="17205" spans="1:1" s="180" customFormat="1" ht="12" hidden="1" customHeight="1">
      <c r="A17205" s="179"/>
    </row>
    <row r="17206" spans="1:1" s="180" customFormat="1" ht="12" hidden="1" customHeight="1">
      <c r="A17206" s="179"/>
    </row>
    <row r="17207" spans="1:1" s="180" customFormat="1" ht="12" hidden="1" customHeight="1">
      <c r="A17207" s="179"/>
    </row>
    <row r="17208" spans="1:1" s="180" customFormat="1" ht="12" hidden="1" customHeight="1">
      <c r="A17208" s="179"/>
    </row>
    <row r="17209" spans="1:1" s="180" customFormat="1" ht="12" hidden="1" customHeight="1">
      <c r="A17209" s="179"/>
    </row>
    <row r="17210" spans="1:1" s="180" customFormat="1" ht="12" hidden="1" customHeight="1">
      <c r="A17210" s="179"/>
    </row>
    <row r="17211" spans="1:1" s="180" customFormat="1" ht="12" hidden="1" customHeight="1">
      <c r="A17211" s="179"/>
    </row>
    <row r="17212" spans="1:1" s="180" customFormat="1" ht="12" hidden="1" customHeight="1">
      <c r="A17212" s="179"/>
    </row>
    <row r="17213" spans="1:1" s="180" customFormat="1" ht="12" hidden="1" customHeight="1">
      <c r="A17213" s="179"/>
    </row>
    <row r="17214" spans="1:1" s="180" customFormat="1" ht="12" hidden="1" customHeight="1">
      <c r="A17214" s="179"/>
    </row>
    <row r="17215" spans="1:1" s="180" customFormat="1" ht="12" hidden="1" customHeight="1">
      <c r="A17215" s="179"/>
    </row>
    <row r="17216" spans="1:1" s="180" customFormat="1" ht="12" hidden="1" customHeight="1">
      <c r="A17216" s="179"/>
    </row>
    <row r="17217" spans="1:1" s="180" customFormat="1" ht="12" hidden="1" customHeight="1">
      <c r="A17217" s="179"/>
    </row>
    <row r="17218" spans="1:1" s="180" customFormat="1" ht="12" hidden="1" customHeight="1">
      <c r="A17218" s="179"/>
    </row>
    <row r="17219" spans="1:1" s="180" customFormat="1" ht="12" hidden="1" customHeight="1">
      <c r="A17219" s="179"/>
    </row>
    <row r="17220" spans="1:1" s="180" customFormat="1" ht="12" hidden="1" customHeight="1">
      <c r="A17220" s="179"/>
    </row>
    <row r="17221" spans="1:1" s="180" customFormat="1" ht="12" hidden="1" customHeight="1">
      <c r="A17221" s="179"/>
    </row>
    <row r="17222" spans="1:1" s="180" customFormat="1" ht="12" hidden="1" customHeight="1">
      <c r="A17222" s="179"/>
    </row>
    <row r="17223" spans="1:1" s="180" customFormat="1" ht="12" hidden="1" customHeight="1">
      <c r="A17223" s="179"/>
    </row>
    <row r="17224" spans="1:1" s="180" customFormat="1" ht="12" hidden="1" customHeight="1">
      <c r="A17224" s="179"/>
    </row>
    <row r="17225" spans="1:1" s="180" customFormat="1" ht="12" hidden="1" customHeight="1">
      <c r="A17225" s="179"/>
    </row>
    <row r="17226" spans="1:1" s="180" customFormat="1" ht="12" hidden="1" customHeight="1">
      <c r="A17226" s="179"/>
    </row>
    <row r="17227" spans="1:1" s="180" customFormat="1" ht="12" hidden="1" customHeight="1">
      <c r="A17227" s="179"/>
    </row>
    <row r="17228" spans="1:1" s="180" customFormat="1" ht="12" hidden="1" customHeight="1">
      <c r="A17228" s="179"/>
    </row>
    <row r="17229" spans="1:1" s="180" customFormat="1" ht="12" hidden="1" customHeight="1">
      <c r="A17229" s="179"/>
    </row>
    <row r="17230" spans="1:1" s="180" customFormat="1" ht="12" hidden="1" customHeight="1">
      <c r="A17230" s="179"/>
    </row>
    <row r="17231" spans="1:1" s="180" customFormat="1" ht="12" hidden="1" customHeight="1">
      <c r="A17231" s="179"/>
    </row>
    <row r="17232" spans="1:1" s="180" customFormat="1" ht="12" hidden="1" customHeight="1">
      <c r="A17232" s="179"/>
    </row>
    <row r="17233" spans="1:1" s="180" customFormat="1" ht="12" hidden="1" customHeight="1">
      <c r="A17233" s="179"/>
    </row>
    <row r="17234" spans="1:1" s="180" customFormat="1" ht="12" hidden="1" customHeight="1">
      <c r="A17234" s="179"/>
    </row>
    <row r="17235" spans="1:1" s="180" customFormat="1" ht="12" hidden="1" customHeight="1">
      <c r="A17235" s="179"/>
    </row>
    <row r="17236" spans="1:1" s="180" customFormat="1" ht="12" hidden="1" customHeight="1">
      <c r="A17236" s="179"/>
    </row>
    <row r="17237" spans="1:1" s="180" customFormat="1" ht="12" hidden="1" customHeight="1">
      <c r="A17237" s="179"/>
    </row>
    <row r="17238" spans="1:1" s="180" customFormat="1" ht="12" hidden="1" customHeight="1">
      <c r="A17238" s="179"/>
    </row>
    <row r="17239" spans="1:1" s="180" customFormat="1" ht="12" hidden="1" customHeight="1">
      <c r="A17239" s="179"/>
    </row>
    <row r="17240" spans="1:1" s="180" customFormat="1" ht="12" hidden="1" customHeight="1">
      <c r="A17240" s="179"/>
    </row>
    <row r="17241" spans="1:1" s="180" customFormat="1" ht="12" hidden="1" customHeight="1">
      <c r="A17241" s="179"/>
    </row>
    <row r="17242" spans="1:1" s="180" customFormat="1" ht="12" hidden="1" customHeight="1">
      <c r="A17242" s="179"/>
    </row>
    <row r="17243" spans="1:1" s="180" customFormat="1" ht="12" hidden="1" customHeight="1">
      <c r="A17243" s="179"/>
    </row>
    <row r="17244" spans="1:1" s="180" customFormat="1" ht="12" hidden="1" customHeight="1">
      <c r="A17244" s="179"/>
    </row>
    <row r="17245" spans="1:1" s="180" customFormat="1" ht="12" hidden="1" customHeight="1">
      <c r="A17245" s="179"/>
    </row>
    <row r="17246" spans="1:1" s="180" customFormat="1" ht="12" hidden="1" customHeight="1">
      <c r="A17246" s="179"/>
    </row>
    <row r="17247" spans="1:1" s="180" customFormat="1" ht="12" hidden="1" customHeight="1">
      <c r="A17247" s="179"/>
    </row>
    <row r="17248" spans="1:1" s="180" customFormat="1" ht="12" hidden="1" customHeight="1">
      <c r="A17248" s="179"/>
    </row>
    <row r="17249" spans="1:1" s="180" customFormat="1" ht="12" hidden="1" customHeight="1">
      <c r="A17249" s="179"/>
    </row>
    <row r="17250" spans="1:1" s="180" customFormat="1" ht="12" hidden="1" customHeight="1">
      <c r="A17250" s="179"/>
    </row>
    <row r="17251" spans="1:1" s="180" customFormat="1" ht="12" hidden="1" customHeight="1">
      <c r="A17251" s="179"/>
    </row>
    <row r="17252" spans="1:1" s="180" customFormat="1" ht="12" hidden="1" customHeight="1">
      <c r="A17252" s="179"/>
    </row>
    <row r="17253" spans="1:1" s="180" customFormat="1" ht="12" hidden="1" customHeight="1">
      <c r="A17253" s="179"/>
    </row>
    <row r="17254" spans="1:1" s="180" customFormat="1" ht="12" hidden="1" customHeight="1">
      <c r="A17254" s="179"/>
    </row>
    <row r="17255" spans="1:1" s="180" customFormat="1" ht="12" hidden="1" customHeight="1">
      <c r="A17255" s="179"/>
    </row>
    <row r="17256" spans="1:1" s="180" customFormat="1" ht="12" hidden="1" customHeight="1">
      <c r="A17256" s="179"/>
    </row>
    <row r="17257" spans="1:1" s="180" customFormat="1" ht="12" hidden="1" customHeight="1">
      <c r="A17257" s="179"/>
    </row>
    <row r="17258" spans="1:1" s="180" customFormat="1" ht="12" hidden="1" customHeight="1">
      <c r="A17258" s="179"/>
    </row>
    <row r="17259" spans="1:1" s="180" customFormat="1" ht="12" hidden="1" customHeight="1">
      <c r="A17259" s="179"/>
    </row>
    <row r="17260" spans="1:1" s="180" customFormat="1" ht="12" hidden="1" customHeight="1">
      <c r="A17260" s="179"/>
    </row>
    <row r="17261" spans="1:1" s="180" customFormat="1" ht="12" hidden="1" customHeight="1">
      <c r="A17261" s="179"/>
    </row>
    <row r="17262" spans="1:1" s="180" customFormat="1" ht="12" hidden="1" customHeight="1">
      <c r="A17262" s="179"/>
    </row>
    <row r="17263" spans="1:1" s="180" customFormat="1" ht="12" hidden="1" customHeight="1">
      <c r="A17263" s="179"/>
    </row>
    <row r="17264" spans="1:1" s="180" customFormat="1" ht="12" hidden="1" customHeight="1">
      <c r="A17264" s="179"/>
    </row>
    <row r="17265" spans="1:1" s="180" customFormat="1" ht="12" hidden="1" customHeight="1">
      <c r="A17265" s="179"/>
    </row>
    <row r="17266" spans="1:1" s="180" customFormat="1" ht="12" hidden="1" customHeight="1">
      <c r="A17266" s="179"/>
    </row>
    <row r="17267" spans="1:1" s="180" customFormat="1" ht="12" hidden="1" customHeight="1">
      <c r="A17267" s="179"/>
    </row>
    <row r="17268" spans="1:1" s="180" customFormat="1" ht="12" hidden="1" customHeight="1">
      <c r="A17268" s="179"/>
    </row>
    <row r="17269" spans="1:1" s="180" customFormat="1" ht="12" hidden="1" customHeight="1">
      <c r="A17269" s="179"/>
    </row>
    <row r="17270" spans="1:1" s="180" customFormat="1" ht="12" hidden="1" customHeight="1">
      <c r="A17270" s="179"/>
    </row>
    <row r="17271" spans="1:1" s="180" customFormat="1" ht="12" hidden="1" customHeight="1">
      <c r="A17271" s="179"/>
    </row>
    <row r="17272" spans="1:1" s="180" customFormat="1" ht="12" hidden="1" customHeight="1">
      <c r="A17272" s="179"/>
    </row>
    <row r="17273" spans="1:1" s="180" customFormat="1" ht="12" hidden="1" customHeight="1">
      <c r="A17273" s="179"/>
    </row>
    <row r="17274" spans="1:1" s="180" customFormat="1" ht="12" hidden="1" customHeight="1">
      <c r="A17274" s="179"/>
    </row>
    <row r="17275" spans="1:1" s="180" customFormat="1" ht="12" hidden="1" customHeight="1">
      <c r="A17275" s="179"/>
    </row>
    <row r="17276" spans="1:1" s="180" customFormat="1" ht="12" hidden="1" customHeight="1">
      <c r="A17276" s="179"/>
    </row>
    <row r="17277" spans="1:1" s="180" customFormat="1" ht="12" hidden="1" customHeight="1">
      <c r="A17277" s="179"/>
    </row>
    <row r="17278" spans="1:1" s="180" customFormat="1" ht="12" hidden="1" customHeight="1">
      <c r="A17278" s="179"/>
    </row>
    <row r="17279" spans="1:1" s="180" customFormat="1" ht="12" hidden="1" customHeight="1">
      <c r="A17279" s="179"/>
    </row>
    <row r="17280" spans="1:1" s="180" customFormat="1" ht="12" hidden="1" customHeight="1">
      <c r="A17280" s="179"/>
    </row>
    <row r="17281" spans="1:1" s="180" customFormat="1" ht="12" hidden="1" customHeight="1">
      <c r="A17281" s="179"/>
    </row>
    <row r="17282" spans="1:1" s="180" customFormat="1" ht="12" hidden="1" customHeight="1">
      <c r="A17282" s="179"/>
    </row>
    <row r="17283" spans="1:1" s="180" customFormat="1" ht="12" hidden="1" customHeight="1">
      <c r="A17283" s="179"/>
    </row>
    <row r="17284" spans="1:1" s="180" customFormat="1" ht="12" hidden="1" customHeight="1">
      <c r="A17284" s="179"/>
    </row>
    <row r="17285" spans="1:1" s="180" customFormat="1" ht="12" hidden="1" customHeight="1">
      <c r="A17285" s="179"/>
    </row>
    <row r="17286" spans="1:1" s="180" customFormat="1" ht="12" hidden="1" customHeight="1">
      <c r="A17286" s="179"/>
    </row>
    <row r="17287" spans="1:1" s="180" customFormat="1" ht="12" hidden="1" customHeight="1">
      <c r="A17287" s="179"/>
    </row>
    <row r="17288" spans="1:1" s="180" customFormat="1" ht="12" hidden="1" customHeight="1">
      <c r="A17288" s="179"/>
    </row>
    <row r="17289" spans="1:1" s="180" customFormat="1" ht="12" hidden="1" customHeight="1">
      <c r="A17289" s="179"/>
    </row>
    <row r="17290" spans="1:1" s="180" customFormat="1" ht="12" hidden="1" customHeight="1">
      <c r="A17290" s="179"/>
    </row>
    <row r="17291" spans="1:1" s="180" customFormat="1" ht="12" hidden="1" customHeight="1">
      <c r="A17291" s="179"/>
    </row>
    <row r="17292" spans="1:1" s="180" customFormat="1" ht="12" hidden="1" customHeight="1">
      <c r="A17292" s="179"/>
    </row>
    <row r="17293" spans="1:1" s="180" customFormat="1" ht="12" hidden="1" customHeight="1">
      <c r="A17293" s="179"/>
    </row>
    <row r="17294" spans="1:1" s="180" customFormat="1" ht="12" hidden="1" customHeight="1">
      <c r="A17294" s="179"/>
    </row>
    <row r="17295" spans="1:1" s="180" customFormat="1" ht="12" hidden="1" customHeight="1">
      <c r="A17295" s="179"/>
    </row>
    <row r="17296" spans="1:1" s="180" customFormat="1" ht="12" hidden="1" customHeight="1">
      <c r="A17296" s="179"/>
    </row>
    <row r="17297" spans="1:1" s="180" customFormat="1" ht="12" hidden="1" customHeight="1">
      <c r="A17297" s="179"/>
    </row>
    <row r="17298" spans="1:1" s="180" customFormat="1" ht="12" hidden="1" customHeight="1">
      <c r="A17298" s="179"/>
    </row>
    <row r="17299" spans="1:1" s="180" customFormat="1" ht="12" hidden="1" customHeight="1">
      <c r="A17299" s="179"/>
    </row>
    <row r="17300" spans="1:1" s="180" customFormat="1" ht="12" hidden="1" customHeight="1">
      <c r="A17300" s="179"/>
    </row>
    <row r="17301" spans="1:1" s="180" customFormat="1" ht="12" hidden="1" customHeight="1">
      <c r="A17301" s="179"/>
    </row>
    <row r="17302" spans="1:1" s="180" customFormat="1" ht="12" hidden="1" customHeight="1">
      <c r="A17302" s="179"/>
    </row>
    <row r="17303" spans="1:1" s="180" customFormat="1" ht="12" hidden="1" customHeight="1">
      <c r="A17303" s="179"/>
    </row>
    <row r="17304" spans="1:1" s="180" customFormat="1" ht="12" hidden="1" customHeight="1">
      <c r="A17304" s="179"/>
    </row>
    <row r="17305" spans="1:1" s="180" customFormat="1" ht="12" hidden="1" customHeight="1">
      <c r="A17305" s="179"/>
    </row>
    <row r="17306" spans="1:1" s="180" customFormat="1" ht="12" hidden="1" customHeight="1">
      <c r="A17306" s="179"/>
    </row>
    <row r="17307" spans="1:1" s="180" customFormat="1" ht="12" hidden="1" customHeight="1">
      <c r="A17307" s="179"/>
    </row>
    <row r="17308" spans="1:1" s="180" customFormat="1" ht="12" hidden="1" customHeight="1">
      <c r="A17308" s="179"/>
    </row>
    <row r="17309" spans="1:1" s="180" customFormat="1" ht="12" hidden="1" customHeight="1">
      <c r="A17309" s="179"/>
    </row>
    <row r="17310" spans="1:1" s="180" customFormat="1" ht="12" hidden="1" customHeight="1">
      <c r="A17310" s="179"/>
    </row>
    <row r="17311" spans="1:1" s="180" customFormat="1" ht="12" hidden="1" customHeight="1">
      <c r="A17311" s="179"/>
    </row>
    <row r="17312" spans="1:1" s="180" customFormat="1" ht="12" hidden="1" customHeight="1">
      <c r="A17312" s="179"/>
    </row>
    <row r="17313" spans="1:1" s="180" customFormat="1" ht="12" hidden="1" customHeight="1">
      <c r="A17313" s="179"/>
    </row>
    <row r="17314" spans="1:1" s="180" customFormat="1" ht="12" hidden="1" customHeight="1">
      <c r="A17314" s="179"/>
    </row>
    <row r="17315" spans="1:1" s="180" customFormat="1" ht="12" hidden="1" customHeight="1">
      <c r="A17315" s="179"/>
    </row>
    <row r="17316" spans="1:1" s="180" customFormat="1" ht="12" hidden="1" customHeight="1">
      <c r="A17316" s="179"/>
    </row>
    <row r="17317" spans="1:1" s="180" customFormat="1" ht="12" hidden="1" customHeight="1">
      <c r="A17317" s="179"/>
    </row>
    <row r="17318" spans="1:1" s="180" customFormat="1" ht="12" hidden="1" customHeight="1">
      <c r="A17318" s="179"/>
    </row>
    <row r="17319" spans="1:1" s="180" customFormat="1" ht="12" hidden="1" customHeight="1">
      <c r="A17319" s="179"/>
    </row>
    <row r="17320" spans="1:1" s="180" customFormat="1" ht="12" hidden="1" customHeight="1">
      <c r="A17320" s="179"/>
    </row>
    <row r="17321" spans="1:1" s="180" customFormat="1" ht="12" hidden="1" customHeight="1">
      <c r="A17321" s="179"/>
    </row>
    <row r="17322" spans="1:1" s="180" customFormat="1" ht="12" hidden="1" customHeight="1">
      <c r="A17322" s="179"/>
    </row>
    <row r="17323" spans="1:1" s="180" customFormat="1" ht="12" hidden="1" customHeight="1">
      <c r="A17323" s="179"/>
    </row>
    <row r="17324" spans="1:1" s="180" customFormat="1" ht="12" hidden="1" customHeight="1">
      <c r="A17324" s="179"/>
    </row>
    <row r="17325" spans="1:1" s="180" customFormat="1" ht="12" hidden="1" customHeight="1">
      <c r="A17325" s="179"/>
    </row>
    <row r="17326" spans="1:1" s="180" customFormat="1" ht="12" hidden="1" customHeight="1">
      <c r="A17326" s="179"/>
    </row>
    <row r="17327" spans="1:1" s="180" customFormat="1" ht="12" hidden="1" customHeight="1">
      <c r="A17327" s="179"/>
    </row>
    <row r="17328" spans="1:1" s="180" customFormat="1" ht="12" hidden="1" customHeight="1">
      <c r="A17328" s="179"/>
    </row>
    <row r="17329" spans="1:1" s="180" customFormat="1" ht="12" hidden="1" customHeight="1">
      <c r="A17329" s="179"/>
    </row>
    <row r="17330" spans="1:1" s="180" customFormat="1" ht="12" hidden="1" customHeight="1">
      <c r="A17330" s="179"/>
    </row>
    <row r="17331" spans="1:1" s="180" customFormat="1" ht="12" hidden="1" customHeight="1">
      <c r="A17331" s="179"/>
    </row>
    <row r="17332" spans="1:1" s="180" customFormat="1" ht="12" hidden="1" customHeight="1">
      <c r="A17332" s="179"/>
    </row>
    <row r="17333" spans="1:1" s="180" customFormat="1" ht="12" hidden="1" customHeight="1">
      <c r="A17333" s="179"/>
    </row>
    <row r="17334" spans="1:1" s="180" customFormat="1" ht="12" hidden="1" customHeight="1">
      <c r="A17334" s="179"/>
    </row>
    <row r="17335" spans="1:1" s="180" customFormat="1" ht="12" hidden="1" customHeight="1">
      <c r="A17335" s="179"/>
    </row>
    <row r="17336" spans="1:1" s="180" customFormat="1" ht="12" hidden="1" customHeight="1">
      <c r="A17336" s="179"/>
    </row>
    <row r="17337" spans="1:1" s="180" customFormat="1" ht="12" hidden="1" customHeight="1">
      <c r="A17337" s="179"/>
    </row>
    <row r="17338" spans="1:1" s="180" customFormat="1" ht="12" hidden="1" customHeight="1">
      <c r="A17338" s="179"/>
    </row>
    <row r="17339" spans="1:1" s="180" customFormat="1" ht="12" hidden="1" customHeight="1">
      <c r="A17339" s="179"/>
    </row>
    <row r="17340" spans="1:1" s="180" customFormat="1" ht="12" hidden="1" customHeight="1">
      <c r="A17340" s="179"/>
    </row>
    <row r="17341" spans="1:1" s="180" customFormat="1" ht="12" hidden="1" customHeight="1">
      <c r="A17341" s="179"/>
    </row>
    <row r="17342" spans="1:1" s="180" customFormat="1" ht="12" hidden="1" customHeight="1">
      <c r="A17342" s="179"/>
    </row>
    <row r="17343" spans="1:1" s="180" customFormat="1" ht="12" hidden="1" customHeight="1">
      <c r="A17343" s="179"/>
    </row>
    <row r="17344" spans="1:1" s="180" customFormat="1" ht="12" hidden="1" customHeight="1">
      <c r="A17344" s="179"/>
    </row>
    <row r="17345" spans="1:1" s="180" customFormat="1" ht="12" hidden="1" customHeight="1">
      <c r="A17345" s="179"/>
    </row>
    <row r="17346" spans="1:1" s="180" customFormat="1" ht="12" hidden="1" customHeight="1">
      <c r="A17346" s="179"/>
    </row>
    <row r="17347" spans="1:1" s="180" customFormat="1" ht="12" hidden="1" customHeight="1">
      <c r="A17347" s="179"/>
    </row>
    <row r="17348" spans="1:1" s="180" customFormat="1" ht="12" hidden="1" customHeight="1">
      <c r="A17348" s="179"/>
    </row>
    <row r="17349" spans="1:1" s="180" customFormat="1" ht="12" hidden="1" customHeight="1">
      <c r="A17349" s="179"/>
    </row>
    <row r="17350" spans="1:1" s="180" customFormat="1" ht="12" hidden="1" customHeight="1">
      <c r="A17350" s="179"/>
    </row>
    <row r="17351" spans="1:1" s="180" customFormat="1" ht="12" hidden="1" customHeight="1">
      <c r="A17351" s="179"/>
    </row>
    <row r="17352" spans="1:1" s="180" customFormat="1" ht="12" hidden="1" customHeight="1">
      <c r="A17352" s="179"/>
    </row>
    <row r="17353" spans="1:1" s="180" customFormat="1" ht="12" hidden="1" customHeight="1">
      <c r="A17353" s="179"/>
    </row>
    <row r="17354" spans="1:1" s="180" customFormat="1" ht="12" hidden="1" customHeight="1">
      <c r="A17354" s="179"/>
    </row>
    <row r="17355" spans="1:1" s="180" customFormat="1" ht="12" hidden="1" customHeight="1">
      <c r="A17355" s="179"/>
    </row>
    <row r="17356" spans="1:1" s="180" customFormat="1" ht="12" hidden="1" customHeight="1">
      <c r="A17356" s="179"/>
    </row>
    <row r="17357" spans="1:1" s="180" customFormat="1" ht="12" hidden="1" customHeight="1">
      <c r="A17357" s="179"/>
    </row>
    <row r="17358" spans="1:1" s="180" customFormat="1" ht="12" hidden="1" customHeight="1">
      <c r="A17358" s="179"/>
    </row>
    <row r="17359" spans="1:1" s="180" customFormat="1" ht="12" hidden="1" customHeight="1">
      <c r="A17359" s="179"/>
    </row>
    <row r="17360" spans="1:1" s="180" customFormat="1" ht="12" hidden="1" customHeight="1">
      <c r="A17360" s="179"/>
    </row>
    <row r="17361" spans="1:1" s="180" customFormat="1" ht="12" hidden="1" customHeight="1">
      <c r="A17361" s="179"/>
    </row>
    <row r="17362" spans="1:1" s="180" customFormat="1" ht="12" hidden="1" customHeight="1">
      <c r="A17362" s="179"/>
    </row>
    <row r="17363" spans="1:1" s="180" customFormat="1" ht="12" hidden="1" customHeight="1">
      <c r="A17363" s="179"/>
    </row>
    <row r="17364" spans="1:1" s="180" customFormat="1" ht="12" hidden="1" customHeight="1">
      <c r="A17364" s="179"/>
    </row>
    <row r="17365" spans="1:1" s="180" customFormat="1" ht="12" hidden="1" customHeight="1">
      <c r="A17365" s="179"/>
    </row>
    <row r="17366" spans="1:1" s="180" customFormat="1" ht="12" hidden="1" customHeight="1">
      <c r="A17366" s="179"/>
    </row>
    <row r="17367" spans="1:1" s="180" customFormat="1" ht="12" hidden="1" customHeight="1">
      <c r="A17367" s="179"/>
    </row>
    <row r="17368" spans="1:1" s="180" customFormat="1" ht="12" hidden="1" customHeight="1">
      <c r="A17368" s="179"/>
    </row>
    <row r="17369" spans="1:1" s="180" customFormat="1" ht="12" hidden="1" customHeight="1">
      <c r="A17369" s="179"/>
    </row>
    <row r="17370" spans="1:1" s="180" customFormat="1" ht="12" hidden="1" customHeight="1">
      <c r="A17370" s="179"/>
    </row>
    <row r="17371" spans="1:1" s="180" customFormat="1" ht="12" hidden="1" customHeight="1">
      <c r="A17371" s="179"/>
    </row>
    <row r="17372" spans="1:1" s="180" customFormat="1" ht="12" hidden="1" customHeight="1">
      <c r="A17372" s="179"/>
    </row>
    <row r="17373" spans="1:1" s="180" customFormat="1" ht="12" hidden="1" customHeight="1">
      <c r="A17373" s="179"/>
    </row>
    <row r="17374" spans="1:1" s="180" customFormat="1" ht="12" hidden="1" customHeight="1">
      <c r="A17374" s="179"/>
    </row>
    <row r="17375" spans="1:1" s="180" customFormat="1" ht="12" hidden="1" customHeight="1">
      <c r="A17375" s="179"/>
    </row>
    <row r="17376" spans="1:1" s="180" customFormat="1" ht="12" hidden="1" customHeight="1">
      <c r="A17376" s="179"/>
    </row>
    <row r="17377" spans="1:1" s="180" customFormat="1" ht="12" hidden="1" customHeight="1">
      <c r="A17377" s="179"/>
    </row>
    <row r="17378" spans="1:1" s="180" customFormat="1" ht="12" hidden="1" customHeight="1">
      <c r="A17378" s="179"/>
    </row>
    <row r="17379" spans="1:1" s="180" customFormat="1" ht="12" hidden="1" customHeight="1">
      <c r="A17379" s="179"/>
    </row>
    <row r="17380" spans="1:1" s="180" customFormat="1" ht="12" hidden="1" customHeight="1">
      <c r="A17380" s="179"/>
    </row>
    <row r="17381" spans="1:1" s="180" customFormat="1" ht="12" hidden="1" customHeight="1">
      <c r="A17381" s="179"/>
    </row>
    <row r="17382" spans="1:1" s="180" customFormat="1" ht="12" hidden="1" customHeight="1">
      <c r="A17382" s="179"/>
    </row>
    <row r="17383" spans="1:1" s="180" customFormat="1" ht="12" hidden="1" customHeight="1">
      <c r="A17383" s="179"/>
    </row>
    <row r="17384" spans="1:1" s="180" customFormat="1" ht="12" hidden="1" customHeight="1">
      <c r="A17384" s="179"/>
    </row>
    <row r="17385" spans="1:1" s="180" customFormat="1" ht="12" hidden="1" customHeight="1">
      <c r="A17385" s="179"/>
    </row>
    <row r="17386" spans="1:1" s="180" customFormat="1" ht="12" hidden="1" customHeight="1">
      <c r="A17386" s="179"/>
    </row>
    <row r="17387" spans="1:1" s="180" customFormat="1" ht="12" hidden="1" customHeight="1">
      <c r="A17387" s="179"/>
    </row>
    <row r="17388" spans="1:1" s="180" customFormat="1" ht="12" hidden="1" customHeight="1">
      <c r="A17388" s="179"/>
    </row>
    <row r="17389" spans="1:1" s="180" customFormat="1" ht="12" hidden="1" customHeight="1">
      <c r="A17389" s="179"/>
    </row>
    <row r="17390" spans="1:1" s="180" customFormat="1" ht="12" hidden="1" customHeight="1">
      <c r="A17390" s="179"/>
    </row>
    <row r="17391" spans="1:1" s="180" customFormat="1" ht="12" hidden="1" customHeight="1">
      <c r="A17391" s="179"/>
    </row>
    <row r="17392" spans="1:1" s="180" customFormat="1" ht="12" hidden="1" customHeight="1">
      <c r="A17392" s="179"/>
    </row>
    <row r="17393" spans="1:1" s="180" customFormat="1" ht="12" hidden="1" customHeight="1">
      <c r="A17393" s="179"/>
    </row>
    <row r="17394" spans="1:1" s="180" customFormat="1" ht="12" hidden="1" customHeight="1">
      <c r="A17394" s="179"/>
    </row>
    <row r="17395" spans="1:1" s="180" customFormat="1" ht="12" hidden="1" customHeight="1">
      <c r="A17395" s="179"/>
    </row>
    <row r="17396" spans="1:1" s="180" customFormat="1" ht="12" hidden="1" customHeight="1">
      <c r="A17396" s="179"/>
    </row>
    <row r="17397" spans="1:1" s="180" customFormat="1" ht="12" hidden="1" customHeight="1">
      <c r="A17397" s="179"/>
    </row>
    <row r="17398" spans="1:1" s="180" customFormat="1" ht="12" hidden="1" customHeight="1">
      <c r="A17398" s="179"/>
    </row>
    <row r="17399" spans="1:1" s="180" customFormat="1" ht="12" hidden="1" customHeight="1">
      <c r="A17399" s="179"/>
    </row>
    <row r="17400" spans="1:1" s="180" customFormat="1" ht="12" hidden="1" customHeight="1">
      <c r="A17400" s="179"/>
    </row>
    <row r="17401" spans="1:1" s="180" customFormat="1" ht="12" hidden="1" customHeight="1">
      <c r="A17401" s="179"/>
    </row>
    <row r="17402" spans="1:1" s="180" customFormat="1" ht="12" hidden="1" customHeight="1">
      <c r="A17402" s="179"/>
    </row>
    <row r="17403" spans="1:1" s="180" customFormat="1" ht="12" hidden="1" customHeight="1">
      <c r="A17403" s="179"/>
    </row>
    <row r="17404" spans="1:1" s="180" customFormat="1" ht="12" hidden="1" customHeight="1">
      <c r="A17404" s="179"/>
    </row>
    <row r="17405" spans="1:1" s="180" customFormat="1" ht="12" hidden="1" customHeight="1">
      <c r="A17405" s="179"/>
    </row>
    <row r="17406" spans="1:1" s="180" customFormat="1" ht="12" hidden="1" customHeight="1">
      <c r="A17406" s="179"/>
    </row>
    <row r="17407" spans="1:1" s="180" customFormat="1" ht="12" hidden="1" customHeight="1">
      <c r="A17407" s="179"/>
    </row>
    <row r="17408" spans="1:1" s="180" customFormat="1" ht="12" hidden="1" customHeight="1">
      <c r="A17408" s="179"/>
    </row>
    <row r="17409" spans="1:1" s="180" customFormat="1" ht="12" hidden="1" customHeight="1">
      <c r="A17409" s="179"/>
    </row>
    <row r="17410" spans="1:1" s="180" customFormat="1" ht="12" hidden="1" customHeight="1">
      <c r="A17410" s="179"/>
    </row>
    <row r="17411" spans="1:1" s="180" customFormat="1" ht="12" hidden="1" customHeight="1">
      <c r="A17411" s="179"/>
    </row>
    <row r="17412" spans="1:1" s="180" customFormat="1" ht="12" hidden="1" customHeight="1">
      <c r="A17412" s="179"/>
    </row>
    <row r="17413" spans="1:1" s="180" customFormat="1" ht="12" hidden="1" customHeight="1">
      <c r="A17413" s="179"/>
    </row>
    <row r="17414" spans="1:1" s="180" customFormat="1" ht="12" hidden="1" customHeight="1">
      <c r="A17414" s="179"/>
    </row>
    <row r="17415" spans="1:1" s="180" customFormat="1" ht="12" hidden="1" customHeight="1">
      <c r="A17415" s="179"/>
    </row>
    <row r="17416" spans="1:1" s="180" customFormat="1" ht="12" hidden="1" customHeight="1">
      <c r="A17416" s="179"/>
    </row>
    <row r="17417" spans="1:1" s="180" customFormat="1" ht="12" hidden="1" customHeight="1">
      <c r="A17417" s="179"/>
    </row>
    <row r="17418" spans="1:1" s="180" customFormat="1" ht="12" hidden="1" customHeight="1">
      <c r="A17418" s="179"/>
    </row>
    <row r="17419" spans="1:1" s="180" customFormat="1" ht="12" hidden="1" customHeight="1">
      <c r="A17419" s="179"/>
    </row>
    <row r="17420" spans="1:1" s="180" customFormat="1" ht="12" hidden="1" customHeight="1">
      <c r="A17420" s="179"/>
    </row>
    <row r="17421" spans="1:1" s="180" customFormat="1" ht="12" hidden="1" customHeight="1">
      <c r="A17421" s="179"/>
    </row>
    <row r="17422" spans="1:1" s="180" customFormat="1" ht="12" hidden="1" customHeight="1">
      <c r="A17422" s="179"/>
    </row>
    <row r="17423" spans="1:1" s="180" customFormat="1" ht="12" hidden="1" customHeight="1">
      <c r="A17423" s="179"/>
    </row>
    <row r="17424" spans="1:1" s="180" customFormat="1" ht="12" hidden="1" customHeight="1">
      <c r="A17424" s="179"/>
    </row>
    <row r="17425" spans="1:1" s="180" customFormat="1" ht="12" hidden="1" customHeight="1">
      <c r="A17425" s="179"/>
    </row>
    <row r="17426" spans="1:1" s="180" customFormat="1" ht="12" hidden="1" customHeight="1">
      <c r="A17426" s="179"/>
    </row>
    <row r="17427" spans="1:1" s="180" customFormat="1" ht="12" hidden="1" customHeight="1">
      <c r="A17427" s="179"/>
    </row>
    <row r="17428" spans="1:1" s="180" customFormat="1" ht="12" hidden="1" customHeight="1">
      <c r="A17428" s="179"/>
    </row>
    <row r="17429" spans="1:1" s="180" customFormat="1" ht="12" hidden="1" customHeight="1">
      <c r="A17429" s="179"/>
    </row>
    <row r="17430" spans="1:1" s="180" customFormat="1" ht="12" hidden="1" customHeight="1">
      <c r="A17430" s="179"/>
    </row>
    <row r="17431" spans="1:1" s="180" customFormat="1" ht="12" hidden="1" customHeight="1">
      <c r="A17431" s="179"/>
    </row>
    <row r="17432" spans="1:1" s="180" customFormat="1" ht="12" hidden="1" customHeight="1">
      <c r="A17432" s="179"/>
    </row>
    <row r="17433" spans="1:1" s="180" customFormat="1" ht="12" hidden="1" customHeight="1">
      <c r="A17433" s="179"/>
    </row>
    <row r="17434" spans="1:1" s="180" customFormat="1" ht="12" hidden="1" customHeight="1">
      <c r="A17434" s="179"/>
    </row>
    <row r="17435" spans="1:1" s="180" customFormat="1" ht="12" hidden="1" customHeight="1">
      <c r="A17435" s="179"/>
    </row>
    <row r="17436" spans="1:1" s="180" customFormat="1" ht="12" hidden="1" customHeight="1">
      <c r="A17436" s="179"/>
    </row>
    <row r="17437" spans="1:1" s="180" customFormat="1" ht="12" hidden="1" customHeight="1">
      <c r="A17437" s="179"/>
    </row>
    <row r="17438" spans="1:1" s="180" customFormat="1" ht="12" hidden="1" customHeight="1">
      <c r="A17438" s="179"/>
    </row>
    <row r="17439" spans="1:1" s="180" customFormat="1" ht="12" hidden="1" customHeight="1">
      <c r="A17439" s="179"/>
    </row>
    <row r="17440" spans="1:1" s="180" customFormat="1" ht="12" hidden="1" customHeight="1">
      <c r="A17440" s="179"/>
    </row>
    <row r="17441" spans="1:1" s="180" customFormat="1" ht="12" hidden="1" customHeight="1">
      <c r="A17441" s="179"/>
    </row>
    <row r="17442" spans="1:1" s="180" customFormat="1" ht="12" hidden="1" customHeight="1">
      <c r="A17442" s="179"/>
    </row>
    <row r="17443" spans="1:1" s="180" customFormat="1" ht="12" hidden="1" customHeight="1">
      <c r="A17443" s="179"/>
    </row>
    <row r="17444" spans="1:1" s="180" customFormat="1" ht="12" hidden="1" customHeight="1">
      <c r="A17444" s="179"/>
    </row>
    <row r="17445" spans="1:1" s="180" customFormat="1" ht="12" hidden="1" customHeight="1">
      <c r="A17445" s="179"/>
    </row>
    <row r="17446" spans="1:1" s="180" customFormat="1" ht="12" hidden="1" customHeight="1">
      <c r="A17446" s="179"/>
    </row>
    <row r="17447" spans="1:1" s="180" customFormat="1" ht="12" hidden="1" customHeight="1">
      <c r="A17447" s="179"/>
    </row>
    <row r="17448" spans="1:1" s="180" customFormat="1" ht="12" hidden="1" customHeight="1">
      <c r="A17448" s="179"/>
    </row>
    <row r="17449" spans="1:1" s="180" customFormat="1" ht="12" hidden="1" customHeight="1">
      <c r="A17449" s="179"/>
    </row>
    <row r="17450" spans="1:1" s="180" customFormat="1" ht="12" hidden="1" customHeight="1">
      <c r="A17450" s="179"/>
    </row>
    <row r="17451" spans="1:1" s="180" customFormat="1" ht="12" hidden="1" customHeight="1">
      <c r="A17451" s="179"/>
    </row>
    <row r="17452" spans="1:1" s="180" customFormat="1" ht="12" hidden="1" customHeight="1">
      <c r="A17452" s="179"/>
    </row>
    <row r="17453" spans="1:1" s="180" customFormat="1" ht="12" hidden="1" customHeight="1">
      <c r="A17453" s="179"/>
    </row>
    <row r="17454" spans="1:1" s="180" customFormat="1" ht="12" hidden="1" customHeight="1">
      <c r="A17454" s="179"/>
    </row>
    <row r="17455" spans="1:1" s="180" customFormat="1" ht="12" hidden="1" customHeight="1">
      <c r="A17455" s="179"/>
    </row>
    <row r="17456" spans="1:1" s="180" customFormat="1" ht="12" hidden="1" customHeight="1">
      <c r="A17456" s="179"/>
    </row>
    <row r="17457" spans="1:1" s="180" customFormat="1" ht="12" hidden="1" customHeight="1">
      <c r="A17457" s="179"/>
    </row>
    <row r="17458" spans="1:1" s="180" customFormat="1" ht="12" hidden="1" customHeight="1">
      <c r="A17458" s="179"/>
    </row>
    <row r="17459" spans="1:1" s="180" customFormat="1" ht="12" hidden="1" customHeight="1">
      <c r="A17459" s="179"/>
    </row>
    <row r="17460" spans="1:1" s="180" customFormat="1" ht="12" hidden="1" customHeight="1">
      <c r="A17460" s="179"/>
    </row>
    <row r="17461" spans="1:1" s="180" customFormat="1" ht="12" hidden="1" customHeight="1">
      <c r="A17461" s="179"/>
    </row>
    <row r="17462" spans="1:1" s="180" customFormat="1" ht="12" hidden="1" customHeight="1">
      <c r="A17462" s="179"/>
    </row>
    <row r="17463" spans="1:1" s="180" customFormat="1" ht="12" hidden="1" customHeight="1">
      <c r="A17463" s="179"/>
    </row>
    <row r="17464" spans="1:1" s="180" customFormat="1" ht="12" hidden="1" customHeight="1">
      <c r="A17464" s="179"/>
    </row>
    <row r="17465" spans="1:1" s="180" customFormat="1" ht="12" hidden="1" customHeight="1">
      <c r="A17465" s="179"/>
    </row>
    <row r="17466" spans="1:1" s="180" customFormat="1" ht="12" hidden="1" customHeight="1">
      <c r="A17466" s="179"/>
    </row>
    <row r="17467" spans="1:1" s="180" customFormat="1" ht="12" hidden="1" customHeight="1">
      <c r="A17467" s="179"/>
    </row>
    <row r="17468" spans="1:1" s="180" customFormat="1" ht="12" hidden="1" customHeight="1">
      <c r="A17468" s="179"/>
    </row>
    <row r="17469" spans="1:1" s="180" customFormat="1" ht="12" hidden="1" customHeight="1">
      <c r="A17469" s="179"/>
    </row>
    <row r="17470" spans="1:1" s="180" customFormat="1" ht="12" hidden="1" customHeight="1">
      <c r="A17470" s="179"/>
    </row>
    <row r="17471" spans="1:1" s="180" customFormat="1" ht="12" hidden="1" customHeight="1">
      <c r="A17471" s="179"/>
    </row>
    <row r="17472" spans="1:1" s="180" customFormat="1" ht="12" hidden="1" customHeight="1">
      <c r="A17472" s="179"/>
    </row>
    <row r="17473" spans="1:1" s="180" customFormat="1" ht="12" hidden="1" customHeight="1">
      <c r="A17473" s="179"/>
    </row>
    <row r="17474" spans="1:1" s="180" customFormat="1" ht="12" hidden="1" customHeight="1">
      <c r="A17474" s="179"/>
    </row>
    <row r="17475" spans="1:1" s="180" customFormat="1" ht="12" hidden="1" customHeight="1">
      <c r="A17475" s="179"/>
    </row>
    <row r="17476" spans="1:1" s="180" customFormat="1" ht="12" hidden="1" customHeight="1">
      <c r="A17476" s="179"/>
    </row>
    <row r="17477" spans="1:1" s="180" customFormat="1" ht="12" hidden="1" customHeight="1">
      <c r="A17477" s="179"/>
    </row>
    <row r="17478" spans="1:1" s="180" customFormat="1" ht="12" hidden="1" customHeight="1">
      <c r="A17478" s="179"/>
    </row>
    <row r="17479" spans="1:1" s="180" customFormat="1" ht="12" hidden="1" customHeight="1">
      <c r="A17479" s="179"/>
    </row>
    <row r="17480" spans="1:1" s="180" customFormat="1" ht="12" hidden="1" customHeight="1">
      <c r="A17480" s="179"/>
    </row>
    <row r="17481" spans="1:1" s="180" customFormat="1" ht="12" hidden="1" customHeight="1">
      <c r="A17481" s="179"/>
    </row>
    <row r="17482" spans="1:1" s="180" customFormat="1" ht="12" hidden="1" customHeight="1">
      <c r="A17482" s="179"/>
    </row>
    <row r="17483" spans="1:1" s="180" customFormat="1" ht="12" hidden="1" customHeight="1">
      <c r="A17483" s="179"/>
    </row>
    <row r="17484" spans="1:1" s="180" customFormat="1" ht="12" hidden="1" customHeight="1">
      <c r="A17484" s="179"/>
    </row>
    <row r="17485" spans="1:1" s="180" customFormat="1" ht="12" hidden="1" customHeight="1">
      <c r="A17485" s="179"/>
    </row>
    <row r="17486" spans="1:1" s="180" customFormat="1" ht="12" hidden="1" customHeight="1">
      <c r="A17486" s="179"/>
    </row>
    <row r="17487" spans="1:1" s="180" customFormat="1" ht="12" hidden="1" customHeight="1">
      <c r="A17487" s="179"/>
    </row>
    <row r="17488" spans="1:1" s="180" customFormat="1" ht="12" hidden="1" customHeight="1">
      <c r="A17488" s="179"/>
    </row>
    <row r="17489" spans="1:1" s="180" customFormat="1" ht="12" hidden="1" customHeight="1">
      <c r="A17489" s="179"/>
    </row>
    <row r="17490" spans="1:1" s="180" customFormat="1" ht="12" hidden="1" customHeight="1">
      <c r="A17490" s="179"/>
    </row>
    <row r="17491" spans="1:1" s="180" customFormat="1" ht="12" hidden="1" customHeight="1">
      <c r="A17491" s="179"/>
    </row>
    <row r="17492" spans="1:1" s="180" customFormat="1" ht="12" hidden="1" customHeight="1">
      <c r="A17492" s="179"/>
    </row>
    <row r="17493" spans="1:1" s="180" customFormat="1" ht="12" hidden="1" customHeight="1">
      <c r="A17493" s="179"/>
    </row>
    <row r="17494" spans="1:1" s="180" customFormat="1" ht="12" hidden="1" customHeight="1">
      <c r="A17494" s="179"/>
    </row>
    <row r="17495" spans="1:1" s="180" customFormat="1" ht="12" hidden="1" customHeight="1">
      <c r="A17495" s="179"/>
    </row>
    <row r="17496" spans="1:1" s="180" customFormat="1" ht="12" hidden="1" customHeight="1">
      <c r="A17496" s="179"/>
    </row>
    <row r="17497" spans="1:1" s="180" customFormat="1" ht="12" hidden="1" customHeight="1">
      <c r="A17497" s="179"/>
    </row>
    <row r="17498" spans="1:1" s="180" customFormat="1" ht="12" hidden="1" customHeight="1">
      <c r="A17498" s="179"/>
    </row>
    <row r="17499" spans="1:1" s="180" customFormat="1" ht="12" hidden="1" customHeight="1">
      <c r="A17499" s="179"/>
    </row>
    <row r="17500" spans="1:1" s="180" customFormat="1" ht="12" hidden="1" customHeight="1">
      <c r="A17500" s="179"/>
    </row>
    <row r="17501" spans="1:1" s="180" customFormat="1" ht="12" hidden="1" customHeight="1">
      <c r="A17501" s="179"/>
    </row>
    <row r="17502" spans="1:1" s="180" customFormat="1" ht="12" hidden="1" customHeight="1">
      <c r="A17502" s="179"/>
    </row>
    <row r="17503" spans="1:1" s="180" customFormat="1" ht="12" hidden="1" customHeight="1">
      <c r="A17503" s="179"/>
    </row>
    <row r="17504" spans="1:1" s="180" customFormat="1" ht="12" hidden="1" customHeight="1">
      <c r="A17504" s="179"/>
    </row>
    <row r="17505" spans="1:1" s="180" customFormat="1" ht="12" hidden="1" customHeight="1">
      <c r="A17505" s="179"/>
    </row>
    <row r="17506" spans="1:1" s="180" customFormat="1" ht="12" hidden="1" customHeight="1">
      <c r="A17506" s="179"/>
    </row>
    <row r="17507" spans="1:1" s="180" customFormat="1" ht="12" hidden="1" customHeight="1">
      <c r="A17507" s="179"/>
    </row>
    <row r="17508" spans="1:1" s="180" customFormat="1" ht="12" hidden="1" customHeight="1">
      <c r="A17508" s="179"/>
    </row>
    <row r="17509" spans="1:1" s="180" customFormat="1" ht="12" hidden="1" customHeight="1">
      <c r="A17509" s="179"/>
    </row>
    <row r="17510" spans="1:1" s="180" customFormat="1" ht="12" hidden="1" customHeight="1">
      <c r="A17510" s="179"/>
    </row>
    <row r="17511" spans="1:1" s="180" customFormat="1" ht="12" hidden="1" customHeight="1">
      <c r="A17511" s="179"/>
    </row>
    <row r="17512" spans="1:1" s="180" customFormat="1" ht="12" hidden="1" customHeight="1">
      <c r="A17512" s="179"/>
    </row>
    <row r="17513" spans="1:1" s="180" customFormat="1" ht="12" hidden="1" customHeight="1">
      <c r="A17513" s="179"/>
    </row>
    <row r="17514" spans="1:1" s="180" customFormat="1" ht="12" hidden="1" customHeight="1">
      <c r="A17514" s="179"/>
    </row>
    <row r="17515" spans="1:1" s="180" customFormat="1" ht="12" hidden="1" customHeight="1">
      <c r="A17515" s="179"/>
    </row>
    <row r="17516" spans="1:1" s="180" customFormat="1" ht="12" hidden="1" customHeight="1">
      <c r="A17516" s="179"/>
    </row>
    <row r="17517" spans="1:1" s="180" customFormat="1" ht="12" hidden="1" customHeight="1">
      <c r="A17517" s="179"/>
    </row>
    <row r="17518" spans="1:1" s="180" customFormat="1" ht="12" hidden="1" customHeight="1">
      <c r="A17518" s="179"/>
    </row>
    <row r="17519" spans="1:1" s="180" customFormat="1" ht="12" hidden="1" customHeight="1">
      <c r="A17519" s="179"/>
    </row>
    <row r="17520" spans="1:1" s="180" customFormat="1" ht="12" hidden="1" customHeight="1">
      <c r="A17520" s="179"/>
    </row>
    <row r="17521" spans="1:1" s="180" customFormat="1" ht="12" hidden="1" customHeight="1">
      <c r="A17521" s="179"/>
    </row>
    <row r="17522" spans="1:1" s="180" customFormat="1" ht="12" hidden="1" customHeight="1">
      <c r="A17522" s="179"/>
    </row>
    <row r="17523" spans="1:1" s="180" customFormat="1" ht="12" hidden="1" customHeight="1">
      <c r="A17523" s="179"/>
    </row>
    <row r="17524" spans="1:1" s="180" customFormat="1" ht="12" hidden="1" customHeight="1">
      <c r="A17524" s="179"/>
    </row>
    <row r="17525" spans="1:1" s="180" customFormat="1" ht="12" hidden="1" customHeight="1">
      <c r="A17525" s="179"/>
    </row>
    <row r="17526" spans="1:1" s="180" customFormat="1" ht="12" hidden="1" customHeight="1">
      <c r="A17526" s="179"/>
    </row>
    <row r="17527" spans="1:1" s="180" customFormat="1" ht="12" hidden="1" customHeight="1">
      <c r="A17527" s="179"/>
    </row>
    <row r="17528" spans="1:1" s="180" customFormat="1" ht="12" hidden="1" customHeight="1">
      <c r="A17528" s="179"/>
    </row>
    <row r="17529" spans="1:1" s="180" customFormat="1" ht="12" hidden="1" customHeight="1">
      <c r="A17529" s="179"/>
    </row>
    <row r="17530" spans="1:1" s="180" customFormat="1" ht="12" hidden="1" customHeight="1">
      <c r="A17530" s="179"/>
    </row>
    <row r="17531" spans="1:1" s="180" customFormat="1" ht="12" hidden="1" customHeight="1">
      <c r="A17531" s="179"/>
    </row>
    <row r="17532" spans="1:1" s="180" customFormat="1" ht="12" hidden="1" customHeight="1">
      <c r="A17532" s="179"/>
    </row>
    <row r="17533" spans="1:1" s="180" customFormat="1" ht="12" hidden="1" customHeight="1">
      <c r="A17533" s="179"/>
    </row>
    <row r="17534" spans="1:1" s="180" customFormat="1" ht="12" hidden="1" customHeight="1">
      <c r="A17534" s="179"/>
    </row>
    <row r="17535" spans="1:1" s="180" customFormat="1" ht="12" hidden="1" customHeight="1">
      <c r="A17535" s="179"/>
    </row>
    <row r="17536" spans="1:1" s="180" customFormat="1" ht="12" hidden="1" customHeight="1">
      <c r="A17536" s="179"/>
    </row>
    <row r="17537" spans="1:1" s="180" customFormat="1" ht="12" hidden="1" customHeight="1">
      <c r="A17537" s="179"/>
    </row>
    <row r="17538" spans="1:1" s="180" customFormat="1" ht="12" hidden="1" customHeight="1">
      <c r="A17538" s="179"/>
    </row>
    <row r="17539" spans="1:1" s="180" customFormat="1" ht="12" hidden="1" customHeight="1">
      <c r="A17539" s="179"/>
    </row>
    <row r="17540" spans="1:1" s="180" customFormat="1" ht="12" hidden="1" customHeight="1">
      <c r="A17540" s="179"/>
    </row>
    <row r="17541" spans="1:1" s="180" customFormat="1" ht="12" hidden="1" customHeight="1">
      <c r="A17541" s="179"/>
    </row>
    <row r="17542" spans="1:1" s="180" customFormat="1" ht="12" hidden="1" customHeight="1">
      <c r="A17542" s="179"/>
    </row>
    <row r="17543" spans="1:1" s="180" customFormat="1" ht="12" hidden="1" customHeight="1">
      <c r="A17543" s="179"/>
    </row>
    <row r="17544" spans="1:1" s="180" customFormat="1" ht="12" hidden="1" customHeight="1">
      <c r="A17544" s="179"/>
    </row>
    <row r="17545" spans="1:1" s="180" customFormat="1" ht="12" hidden="1" customHeight="1">
      <c r="A17545" s="179"/>
    </row>
    <row r="17546" spans="1:1" s="180" customFormat="1" ht="12" hidden="1" customHeight="1">
      <c r="A17546" s="179"/>
    </row>
    <row r="17547" spans="1:1" s="180" customFormat="1" ht="12" hidden="1" customHeight="1">
      <c r="A17547" s="179"/>
    </row>
    <row r="17548" spans="1:1" s="180" customFormat="1" ht="12" hidden="1" customHeight="1">
      <c r="A17548" s="179"/>
    </row>
    <row r="17549" spans="1:1" s="180" customFormat="1" ht="12" hidden="1" customHeight="1">
      <c r="A17549" s="179"/>
    </row>
    <row r="17550" spans="1:1" s="180" customFormat="1" ht="12" hidden="1" customHeight="1">
      <c r="A17550" s="179"/>
    </row>
    <row r="17551" spans="1:1" s="180" customFormat="1" ht="12" hidden="1" customHeight="1">
      <c r="A17551" s="179"/>
    </row>
    <row r="17552" spans="1:1" s="180" customFormat="1" ht="12" hidden="1" customHeight="1">
      <c r="A17552" s="179"/>
    </row>
    <row r="17553" spans="1:1" s="180" customFormat="1" ht="12" hidden="1" customHeight="1">
      <c r="A17553" s="179"/>
    </row>
    <row r="17554" spans="1:1" s="180" customFormat="1" ht="12" hidden="1" customHeight="1">
      <c r="A17554" s="179"/>
    </row>
    <row r="17555" spans="1:1" s="180" customFormat="1" ht="12" hidden="1" customHeight="1">
      <c r="A17555" s="179"/>
    </row>
    <row r="17556" spans="1:1" s="180" customFormat="1" ht="12" hidden="1" customHeight="1">
      <c r="A17556" s="179"/>
    </row>
    <row r="17557" spans="1:1" s="180" customFormat="1" ht="12" hidden="1" customHeight="1">
      <c r="A17557" s="179"/>
    </row>
    <row r="17558" spans="1:1" s="180" customFormat="1" ht="12" hidden="1" customHeight="1">
      <c r="A17558" s="179"/>
    </row>
    <row r="17559" spans="1:1" s="180" customFormat="1" ht="12" hidden="1" customHeight="1">
      <c r="A17559" s="179"/>
    </row>
    <row r="17560" spans="1:1" s="180" customFormat="1" ht="12" hidden="1" customHeight="1">
      <c r="A17560" s="179"/>
    </row>
    <row r="17561" spans="1:1" s="180" customFormat="1" ht="12" hidden="1" customHeight="1">
      <c r="A17561" s="179"/>
    </row>
    <row r="17562" spans="1:1" s="180" customFormat="1" ht="12" hidden="1" customHeight="1">
      <c r="A17562" s="179"/>
    </row>
    <row r="17563" spans="1:1" s="180" customFormat="1" ht="12" hidden="1" customHeight="1">
      <c r="A17563" s="179"/>
    </row>
    <row r="17564" spans="1:1" s="180" customFormat="1" ht="12" hidden="1" customHeight="1">
      <c r="A17564" s="179"/>
    </row>
    <row r="17565" spans="1:1" s="180" customFormat="1" ht="12" hidden="1" customHeight="1">
      <c r="A17565" s="179"/>
    </row>
    <row r="17566" spans="1:1" s="180" customFormat="1" ht="12" hidden="1" customHeight="1">
      <c r="A17566" s="179"/>
    </row>
    <row r="17567" spans="1:1" s="180" customFormat="1" ht="12" hidden="1" customHeight="1">
      <c r="A17567" s="179"/>
    </row>
    <row r="17568" spans="1:1" s="180" customFormat="1" ht="12" hidden="1" customHeight="1">
      <c r="A17568" s="179"/>
    </row>
    <row r="17569" spans="1:1" s="180" customFormat="1" ht="12" hidden="1" customHeight="1">
      <c r="A17569" s="179"/>
    </row>
    <row r="17570" spans="1:1" s="180" customFormat="1" ht="12" hidden="1" customHeight="1">
      <c r="A17570" s="179"/>
    </row>
    <row r="17571" spans="1:1" s="180" customFormat="1" ht="12" hidden="1" customHeight="1">
      <c r="A17571" s="179"/>
    </row>
    <row r="17572" spans="1:1" s="180" customFormat="1" ht="12" hidden="1" customHeight="1">
      <c r="A17572" s="179"/>
    </row>
    <row r="17573" spans="1:1" s="180" customFormat="1" ht="12" hidden="1" customHeight="1">
      <c r="A17573" s="179"/>
    </row>
    <row r="17574" spans="1:1" s="180" customFormat="1" ht="12" hidden="1" customHeight="1">
      <c r="A17574" s="179"/>
    </row>
    <row r="17575" spans="1:1" s="180" customFormat="1" ht="12" hidden="1" customHeight="1">
      <c r="A17575" s="179"/>
    </row>
    <row r="17576" spans="1:1" s="180" customFormat="1" ht="12" hidden="1" customHeight="1">
      <c r="A17576" s="179"/>
    </row>
    <row r="17577" spans="1:1" s="180" customFormat="1" ht="12" hidden="1" customHeight="1">
      <c r="A17577" s="179"/>
    </row>
    <row r="17578" spans="1:1" s="180" customFormat="1" ht="12" hidden="1" customHeight="1">
      <c r="A17578" s="179"/>
    </row>
    <row r="17579" spans="1:1" s="180" customFormat="1" ht="12" hidden="1" customHeight="1">
      <c r="A17579" s="179"/>
    </row>
    <row r="17580" spans="1:1" s="180" customFormat="1" ht="12" hidden="1" customHeight="1">
      <c r="A17580" s="179"/>
    </row>
    <row r="17581" spans="1:1" s="180" customFormat="1" ht="12" hidden="1" customHeight="1">
      <c r="A17581" s="179"/>
    </row>
    <row r="17582" spans="1:1" s="180" customFormat="1" ht="12" hidden="1" customHeight="1">
      <c r="A17582" s="179"/>
    </row>
    <row r="17583" spans="1:1" s="180" customFormat="1" ht="12" hidden="1" customHeight="1">
      <c r="A17583" s="179"/>
    </row>
    <row r="17584" spans="1:1" s="180" customFormat="1" ht="12" hidden="1" customHeight="1">
      <c r="A17584" s="179"/>
    </row>
    <row r="17585" spans="1:1" s="180" customFormat="1" ht="12" hidden="1" customHeight="1">
      <c r="A17585" s="179"/>
    </row>
    <row r="17586" spans="1:1" s="180" customFormat="1" ht="12" hidden="1" customHeight="1">
      <c r="A17586" s="179"/>
    </row>
    <row r="17587" spans="1:1" s="180" customFormat="1" ht="12" hidden="1" customHeight="1">
      <c r="A17587" s="179"/>
    </row>
    <row r="17588" spans="1:1" s="180" customFormat="1" ht="12" hidden="1" customHeight="1">
      <c r="A17588" s="179"/>
    </row>
    <row r="17589" spans="1:1" s="180" customFormat="1" ht="12" hidden="1" customHeight="1">
      <c r="A17589" s="179"/>
    </row>
    <row r="17590" spans="1:1" s="180" customFormat="1" ht="12" hidden="1" customHeight="1">
      <c r="A17590" s="179"/>
    </row>
    <row r="17591" spans="1:1" s="180" customFormat="1" ht="12" hidden="1" customHeight="1">
      <c r="A17591" s="179"/>
    </row>
    <row r="17592" spans="1:1" s="180" customFormat="1" ht="12" hidden="1" customHeight="1">
      <c r="A17592" s="179"/>
    </row>
    <row r="17593" spans="1:1" s="180" customFormat="1" ht="12" hidden="1" customHeight="1">
      <c r="A17593" s="179"/>
    </row>
    <row r="17594" spans="1:1" s="180" customFormat="1" ht="12" hidden="1" customHeight="1">
      <c r="A17594" s="179"/>
    </row>
    <row r="17595" spans="1:1" s="180" customFormat="1" ht="12" hidden="1" customHeight="1">
      <c r="A17595" s="179"/>
    </row>
    <row r="17596" spans="1:1" s="180" customFormat="1" ht="12" hidden="1" customHeight="1">
      <c r="A17596" s="179"/>
    </row>
    <row r="17597" spans="1:1" s="180" customFormat="1" ht="12" hidden="1" customHeight="1">
      <c r="A17597" s="179"/>
    </row>
    <row r="17598" spans="1:1" s="180" customFormat="1" ht="12" hidden="1" customHeight="1">
      <c r="A17598" s="179"/>
    </row>
    <row r="17599" spans="1:1" s="180" customFormat="1" ht="12" hidden="1" customHeight="1">
      <c r="A17599" s="179"/>
    </row>
    <row r="17600" spans="1:1" s="180" customFormat="1" ht="12" hidden="1" customHeight="1">
      <c r="A17600" s="179"/>
    </row>
    <row r="17601" spans="1:1" s="180" customFormat="1" ht="12" hidden="1" customHeight="1">
      <c r="A17601" s="179"/>
    </row>
    <row r="17602" spans="1:1" s="180" customFormat="1" ht="12" hidden="1" customHeight="1">
      <c r="A17602" s="179"/>
    </row>
    <row r="17603" spans="1:1" s="180" customFormat="1" ht="12" hidden="1" customHeight="1">
      <c r="A17603" s="179"/>
    </row>
    <row r="17604" spans="1:1" s="180" customFormat="1" ht="12" hidden="1" customHeight="1">
      <c r="A17604" s="179"/>
    </row>
    <row r="17605" spans="1:1" s="180" customFormat="1" ht="12" hidden="1" customHeight="1">
      <c r="A17605" s="179"/>
    </row>
    <row r="17606" spans="1:1" s="180" customFormat="1" ht="12" hidden="1" customHeight="1">
      <c r="A17606" s="179"/>
    </row>
    <row r="17607" spans="1:1" s="180" customFormat="1" ht="12" hidden="1" customHeight="1">
      <c r="A17607" s="179"/>
    </row>
    <row r="17608" spans="1:1" s="180" customFormat="1" ht="12" hidden="1" customHeight="1">
      <c r="A17608" s="179"/>
    </row>
    <row r="17609" spans="1:1" s="180" customFormat="1" ht="12" hidden="1" customHeight="1">
      <c r="A17609" s="179"/>
    </row>
    <row r="17610" spans="1:1" s="180" customFormat="1" ht="12" hidden="1" customHeight="1">
      <c r="A17610" s="179"/>
    </row>
    <row r="17611" spans="1:1" s="180" customFormat="1" ht="12" hidden="1" customHeight="1">
      <c r="A17611" s="179"/>
    </row>
    <row r="17612" spans="1:1" s="180" customFormat="1" ht="12" hidden="1" customHeight="1">
      <c r="A17612" s="179"/>
    </row>
    <row r="17613" spans="1:1" s="180" customFormat="1" ht="12" hidden="1" customHeight="1">
      <c r="A17613" s="179"/>
    </row>
    <row r="17614" spans="1:1" s="180" customFormat="1" ht="12" hidden="1" customHeight="1">
      <c r="A17614" s="179"/>
    </row>
    <row r="17615" spans="1:1" s="180" customFormat="1" ht="12" hidden="1" customHeight="1">
      <c r="A17615" s="179"/>
    </row>
    <row r="17616" spans="1:1" s="180" customFormat="1" ht="12" hidden="1" customHeight="1">
      <c r="A17616" s="179"/>
    </row>
    <row r="17617" spans="1:1" s="180" customFormat="1" ht="12" hidden="1" customHeight="1">
      <c r="A17617" s="179"/>
    </row>
    <row r="17618" spans="1:1" s="180" customFormat="1" ht="12" hidden="1" customHeight="1">
      <c r="A17618" s="179"/>
    </row>
    <row r="17619" spans="1:1" s="180" customFormat="1" ht="12" hidden="1" customHeight="1">
      <c r="A17619" s="179"/>
    </row>
    <row r="17620" spans="1:1" s="180" customFormat="1" ht="12" hidden="1" customHeight="1">
      <c r="A17620" s="179"/>
    </row>
    <row r="17621" spans="1:1" s="180" customFormat="1" ht="12" hidden="1" customHeight="1">
      <c r="A17621" s="179"/>
    </row>
    <row r="17622" spans="1:1" s="180" customFormat="1" ht="12" hidden="1" customHeight="1">
      <c r="A17622" s="179"/>
    </row>
    <row r="17623" spans="1:1" s="180" customFormat="1" ht="12" hidden="1" customHeight="1">
      <c r="A17623" s="179"/>
    </row>
    <row r="17624" spans="1:1" s="180" customFormat="1" ht="12" hidden="1" customHeight="1">
      <c r="A17624" s="179"/>
    </row>
    <row r="17625" spans="1:1" s="180" customFormat="1" ht="12" hidden="1" customHeight="1">
      <c r="A17625" s="179"/>
    </row>
    <row r="17626" spans="1:1" s="180" customFormat="1" ht="12" hidden="1" customHeight="1">
      <c r="A17626" s="179"/>
    </row>
    <row r="17627" spans="1:1" s="180" customFormat="1" ht="12" hidden="1" customHeight="1">
      <c r="A17627" s="179"/>
    </row>
    <row r="17628" spans="1:1" s="180" customFormat="1" ht="12" hidden="1" customHeight="1">
      <c r="A17628" s="179"/>
    </row>
    <row r="17629" spans="1:1" s="180" customFormat="1" ht="12" hidden="1" customHeight="1">
      <c r="A17629" s="179"/>
    </row>
    <row r="17630" spans="1:1" s="180" customFormat="1" ht="12" hidden="1" customHeight="1">
      <c r="A17630" s="179"/>
    </row>
    <row r="17631" spans="1:1" s="180" customFormat="1" ht="12" hidden="1" customHeight="1">
      <c r="A17631" s="179"/>
    </row>
    <row r="17632" spans="1:1" s="180" customFormat="1" ht="12" hidden="1" customHeight="1">
      <c r="A17632" s="179"/>
    </row>
    <row r="17633" spans="1:1" s="180" customFormat="1" ht="12" hidden="1" customHeight="1">
      <c r="A17633" s="179"/>
    </row>
    <row r="17634" spans="1:1" s="180" customFormat="1" ht="12" hidden="1" customHeight="1">
      <c r="A17634" s="179"/>
    </row>
    <row r="17635" spans="1:1" s="180" customFormat="1" ht="12" hidden="1" customHeight="1">
      <c r="A17635" s="179"/>
    </row>
    <row r="17636" spans="1:1" s="180" customFormat="1" ht="12" hidden="1" customHeight="1">
      <c r="A17636" s="179"/>
    </row>
    <row r="17637" spans="1:1" s="180" customFormat="1" ht="12" hidden="1" customHeight="1">
      <c r="A17637" s="179"/>
    </row>
    <row r="17638" spans="1:1" s="180" customFormat="1" ht="12" hidden="1" customHeight="1">
      <c r="A17638" s="179"/>
    </row>
    <row r="17639" spans="1:1" s="180" customFormat="1" ht="12" hidden="1" customHeight="1">
      <c r="A17639" s="179"/>
    </row>
    <row r="17640" spans="1:1" s="180" customFormat="1" ht="12" hidden="1" customHeight="1">
      <c r="A17640" s="179"/>
    </row>
    <row r="17641" spans="1:1" s="180" customFormat="1" ht="12" hidden="1" customHeight="1">
      <c r="A17641" s="179"/>
    </row>
    <row r="17642" spans="1:1" s="180" customFormat="1" ht="12" hidden="1" customHeight="1">
      <c r="A17642" s="179"/>
    </row>
    <row r="17643" spans="1:1" s="180" customFormat="1" ht="12" hidden="1" customHeight="1">
      <c r="A17643" s="179"/>
    </row>
    <row r="17644" spans="1:1" s="180" customFormat="1" ht="12" hidden="1" customHeight="1">
      <c r="A17644" s="179"/>
    </row>
    <row r="17645" spans="1:1" s="180" customFormat="1" ht="12" hidden="1" customHeight="1">
      <c r="A17645" s="179"/>
    </row>
    <row r="17646" spans="1:1" s="180" customFormat="1" ht="12" hidden="1" customHeight="1">
      <c r="A17646" s="179"/>
    </row>
    <row r="17647" spans="1:1" s="180" customFormat="1" ht="12" hidden="1" customHeight="1">
      <c r="A17647" s="179"/>
    </row>
    <row r="17648" spans="1:1" s="180" customFormat="1" ht="12" hidden="1" customHeight="1">
      <c r="A17648" s="179"/>
    </row>
    <row r="17649" spans="1:1" s="180" customFormat="1" ht="12" hidden="1" customHeight="1">
      <c r="A17649" s="179"/>
    </row>
    <row r="17650" spans="1:1" s="180" customFormat="1" ht="12" hidden="1" customHeight="1">
      <c r="A17650" s="179"/>
    </row>
    <row r="17651" spans="1:1" s="180" customFormat="1" ht="12" hidden="1" customHeight="1">
      <c r="A17651" s="179"/>
    </row>
    <row r="17652" spans="1:1" s="180" customFormat="1" ht="12" hidden="1" customHeight="1">
      <c r="A17652" s="179"/>
    </row>
    <row r="17653" spans="1:1" s="180" customFormat="1" ht="12" hidden="1" customHeight="1">
      <c r="A17653" s="179"/>
    </row>
    <row r="17654" spans="1:1" s="180" customFormat="1" ht="12" hidden="1" customHeight="1">
      <c r="A17654" s="179"/>
    </row>
    <row r="17655" spans="1:1" s="180" customFormat="1" ht="12" hidden="1" customHeight="1">
      <c r="A17655" s="179"/>
    </row>
    <row r="17656" spans="1:1" s="180" customFormat="1" ht="12" hidden="1" customHeight="1">
      <c r="A17656" s="179"/>
    </row>
    <row r="17657" spans="1:1" s="180" customFormat="1" ht="12" hidden="1" customHeight="1">
      <c r="A17657" s="179"/>
    </row>
    <row r="17658" spans="1:1" s="180" customFormat="1" ht="12" hidden="1" customHeight="1">
      <c r="A17658" s="179"/>
    </row>
    <row r="17659" spans="1:1" s="180" customFormat="1" ht="12" hidden="1" customHeight="1">
      <c r="A17659" s="179"/>
    </row>
    <row r="17660" spans="1:1" s="180" customFormat="1" ht="12" hidden="1" customHeight="1">
      <c r="A17660" s="179"/>
    </row>
    <row r="17661" spans="1:1" s="180" customFormat="1" ht="12" hidden="1" customHeight="1">
      <c r="A17661" s="179"/>
    </row>
    <row r="17662" spans="1:1" s="180" customFormat="1" ht="12" hidden="1" customHeight="1">
      <c r="A17662" s="179"/>
    </row>
    <row r="17663" spans="1:1" s="180" customFormat="1" ht="12" hidden="1" customHeight="1">
      <c r="A17663" s="179"/>
    </row>
    <row r="17664" spans="1:1" s="180" customFormat="1" ht="12" hidden="1" customHeight="1">
      <c r="A17664" s="179"/>
    </row>
    <row r="17665" spans="1:1" s="180" customFormat="1" ht="12" hidden="1" customHeight="1">
      <c r="A17665" s="179"/>
    </row>
    <row r="17666" spans="1:1" s="180" customFormat="1" ht="12" hidden="1" customHeight="1">
      <c r="A17666" s="179"/>
    </row>
    <row r="17667" spans="1:1" s="180" customFormat="1" ht="12" hidden="1" customHeight="1">
      <c r="A17667" s="179"/>
    </row>
    <row r="17668" spans="1:1" s="180" customFormat="1" ht="12" hidden="1" customHeight="1">
      <c r="A17668" s="179"/>
    </row>
    <row r="17669" spans="1:1" s="180" customFormat="1" ht="12" hidden="1" customHeight="1">
      <c r="A17669" s="179"/>
    </row>
    <row r="17670" spans="1:1" s="180" customFormat="1" ht="12" hidden="1" customHeight="1">
      <c r="A17670" s="179"/>
    </row>
    <row r="17671" spans="1:1" s="180" customFormat="1" ht="12" hidden="1" customHeight="1">
      <c r="A17671" s="179"/>
    </row>
    <row r="17672" spans="1:1" s="180" customFormat="1" ht="12" hidden="1" customHeight="1">
      <c r="A17672" s="179"/>
    </row>
    <row r="17673" spans="1:1" s="180" customFormat="1" ht="12" hidden="1" customHeight="1">
      <c r="A17673" s="179"/>
    </row>
    <row r="17674" spans="1:1" s="180" customFormat="1" ht="12" hidden="1" customHeight="1">
      <c r="A17674" s="179"/>
    </row>
    <row r="17675" spans="1:1" s="180" customFormat="1" ht="12" hidden="1" customHeight="1">
      <c r="A17675" s="179"/>
    </row>
    <row r="17676" spans="1:1" s="180" customFormat="1" ht="12" hidden="1" customHeight="1">
      <c r="A17676" s="179"/>
    </row>
    <row r="17677" spans="1:1" s="180" customFormat="1" ht="12" hidden="1" customHeight="1">
      <c r="A17677" s="179"/>
    </row>
    <row r="17678" spans="1:1" s="180" customFormat="1" ht="12" hidden="1" customHeight="1">
      <c r="A17678" s="179"/>
    </row>
    <row r="17679" spans="1:1" s="180" customFormat="1" ht="12" hidden="1" customHeight="1">
      <c r="A17679" s="179"/>
    </row>
    <row r="17680" spans="1:1" s="180" customFormat="1" ht="12" hidden="1" customHeight="1">
      <c r="A17680" s="179"/>
    </row>
    <row r="17681" spans="1:1" s="180" customFormat="1" ht="12" hidden="1" customHeight="1">
      <c r="A17681" s="179"/>
    </row>
    <row r="17682" spans="1:1" s="180" customFormat="1" ht="12" hidden="1" customHeight="1">
      <c r="A17682" s="179"/>
    </row>
    <row r="17683" spans="1:1" s="180" customFormat="1" ht="12" hidden="1" customHeight="1">
      <c r="A17683" s="179"/>
    </row>
    <row r="17684" spans="1:1" s="180" customFormat="1" ht="12" hidden="1" customHeight="1">
      <c r="A17684" s="179"/>
    </row>
    <row r="17685" spans="1:1" s="180" customFormat="1" ht="12" hidden="1" customHeight="1">
      <c r="A17685" s="179"/>
    </row>
    <row r="17686" spans="1:1" s="180" customFormat="1" ht="12" hidden="1" customHeight="1">
      <c r="A17686" s="179"/>
    </row>
    <row r="17687" spans="1:1" s="180" customFormat="1" ht="12" hidden="1" customHeight="1">
      <c r="A17687" s="179"/>
    </row>
    <row r="17688" spans="1:1" s="180" customFormat="1" ht="12" hidden="1" customHeight="1">
      <c r="A17688" s="179"/>
    </row>
    <row r="17689" spans="1:1" s="180" customFormat="1" ht="12" hidden="1" customHeight="1">
      <c r="A17689" s="179"/>
    </row>
    <row r="17690" spans="1:1" s="180" customFormat="1" ht="12" hidden="1" customHeight="1">
      <c r="A17690" s="179"/>
    </row>
    <row r="17691" spans="1:1" s="180" customFormat="1" ht="12" hidden="1" customHeight="1">
      <c r="A17691" s="179"/>
    </row>
    <row r="17692" spans="1:1" s="180" customFormat="1" ht="12" hidden="1" customHeight="1">
      <c r="A17692" s="179"/>
    </row>
    <row r="17693" spans="1:1" s="180" customFormat="1" ht="12" hidden="1" customHeight="1">
      <c r="A17693" s="179"/>
    </row>
    <row r="17694" spans="1:1" s="180" customFormat="1" ht="12" hidden="1" customHeight="1">
      <c r="A17694" s="179"/>
    </row>
    <row r="17695" spans="1:1" s="180" customFormat="1" ht="12" hidden="1" customHeight="1">
      <c r="A17695" s="179"/>
    </row>
    <row r="17696" spans="1:1" s="180" customFormat="1" ht="12" hidden="1" customHeight="1">
      <c r="A17696" s="179"/>
    </row>
    <row r="17697" spans="1:1" s="180" customFormat="1" ht="12" hidden="1" customHeight="1">
      <c r="A17697" s="179"/>
    </row>
    <row r="17698" spans="1:1" s="180" customFormat="1" ht="12" hidden="1" customHeight="1">
      <c r="A17698" s="179"/>
    </row>
    <row r="17699" spans="1:1" s="180" customFormat="1" ht="12" hidden="1" customHeight="1">
      <c r="A17699" s="179"/>
    </row>
    <row r="17700" spans="1:1" s="180" customFormat="1" ht="12" hidden="1" customHeight="1">
      <c r="A17700" s="179"/>
    </row>
    <row r="17701" spans="1:1" s="180" customFormat="1" ht="12" hidden="1" customHeight="1">
      <c r="A17701" s="179"/>
    </row>
    <row r="17702" spans="1:1" s="180" customFormat="1" ht="12" hidden="1" customHeight="1">
      <c r="A17702" s="179"/>
    </row>
    <row r="17703" spans="1:1" s="180" customFormat="1" ht="12" hidden="1" customHeight="1">
      <c r="A17703" s="179"/>
    </row>
    <row r="17704" spans="1:1" s="180" customFormat="1" ht="12" hidden="1" customHeight="1">
      <c r="A17704" s="179"/>
    </row>
    <row r="17705" spans="1:1" s="180" customFormat="1" ht="12" hidden="1" customHeight="1">
      <c r="A17705" s="179"/>
    </row>
    <row r="17706" spans="1:1" s="180" customFormat="1" ht="12" hidden="1" customHeight="1">
      <c r="A17706" s="179"/>
    </row>
    <row r="17707" spans="1:1" s="180" customFormat="1" ht="12" hidden="1" customHeight="1">
      <c r="A17707" s="179"/>
    </row>
    <row r="17708" spans="1:1" s="180" customFormat="1" ht="12" hidden="1" customHeight="1">
      <c r="A17708" s="179"/>
    </row>
    <row r="17709" spans="1:1" s="180" customFormat="1" ht="12" hidden="1" customHeight="1">
      <c r="A17709" s="179"/>
    </row>
    <row r="17710" spans="1:1" s="180" customFormat="1" ht="12" hidden="1" customHeight="1">
      <c r="A17710" s="179"/>
    </row>
    <row r="17711" spans="1:1" s="180" customFormat="1" ht="12" hidden="1" customHeight="1">
      <c r="A17711" s="179"/>
    </row>
    <row r="17712" spans="1:1" s="180" customFormat="1" ht="12" hidden="1" customHeight="1">
      <c r="A17712" s="179"/>
    </row>
    <row r="17713" spans="1:1" s="180" customFormat="1" ht="12" hidden="1" customHeight="1">
      <c r="A17713" s="179"/>
    </row>
    <row r="17714" spans="1:1" s="180" customFormat="1" ht="12" hidden="1" customHeight="1">
      <c r="A17714" s="179"/>
    </row>
    <row r="17715" spans="1:1" s="180" customFormat="1" ht="12" hidden="1" customHeight="1">
      <c r="A17715" s="179"/>
    </row>
    <row r="17716" spans="1:1" s="180" customFormat="1" ht="12" hidden="1" customHeight="1">
      <c r="A17716" s="179"/>
    </row>
    <row r="17717" spans="1:1" s="180" customFormat="1" ht="12" hidden="1" customHeight="1">
      <c r="A17717" s="179"/>
    </row>
    <row r="17718" spans="1:1" s="180" customFormat="1" ht="12" hidden="1" customHeight="1">
      <c r="A17718" s="179"/>
    </row>
    <row r="17719" spans="1:1" s="180" customFormat="1" ht="12" hidden="1" customHeight="1">
      <c r="A17719" s="179"/>
    </row>
    <row r="17720" spans="1:1" s="180" customFormat="1" ht="12" hidden="1" customHeight="1">
      <c r="A17720" s="179"/>
    </row>
    <row r="17721" spans="1:1" s="180" customFormat="1" ht="12" hidden="1" customHeight="1">
      <c r="A17721" s="179"/>
    </row>
    <row r="17722" spans="1:1" s="180" customFormat="1" ht="12" hidden="1" customHeight="1">
      <c r="A17722" s="179"/>
    </row>
    <row r="17723" spans="1:1" s="180" customFormat="1" ht="12" hidden="1" customHeight="1">
      <c r="A17723" s="179"/>
    </row>
    <row r="17724" spans="1:1" s="180" customFormat="1" ht="12" hidden="1" customHeight="1">
      <c r="A17724" s="179"/>
    </row>
    <row r="17725" spans="1:1" s="180" customFormat="1" ht="12" hidden="1" customHeight="1">
      <c r="A17725" s="179"/>
    </row>
    <row r="17726" spans="1:1" s="180" customFormat="1" ht="12" hidden="1" customHeight="1">
      <c r="A17726" s="179"/>
    </row>
    <row r="17727" spans="1:1" s="180" customFormat="1" ht="12" hidden="1" customHeight="1">
      <c r="A17727" s="179"/>
    </row>
    <row r="17728" spans="1:1" s="180" customFormat="1" ht="12" hidden="1" customHeight="1">
      <c r="A17728" s="179"/>
    </row>
    <row r="17729" spans="1:1" s="180" customFormat="1" ht="12" hidden="1" customHeight="1">
      <c r="A17729" s="179"/>
    </row>
    <row r="17730" spans="1:1" s="180" customFormat="1" ht="12" hidden="1" customHeight="1">
      <c r="A17730" s="179"/>
    </row>
    <row r="17731" spans="1:1" s="180" customFormat="1" ht="12" hidden="1" customHeight="1">
      <c r="A17731" s="179"/>
    </row>
    <row r="17732" spans="1:1" s="180" customFormat="1" ht="12" hidden="1" customHeight="1">
      <c r="A17732" s="179"/>
    </row>
    <row r="17733" spans="1:1" s="180" customFormat="1" ht="12" hidden="1" customHeight="1">
      <c r="A17733" s="179"/>
    </row>
    <row r="17734" spans="1:1" s="180" customFormat="1" ht="12" hidden="1" customHeight="1">
      <c r="A17734" s="179"/>
    </row>
    <row r="17735" spans="1:1" s="180" customFormat="1" ht="12" hidden="1" customHeight="1">
      <c r="A17735" s="179"/>
    </row>
    <row r="17736" spans="1:1" s="180" customFormat="1" ht="12" hidden="1" customHeight="1">
      <c r="A17736" s="179"/>
    </row>
    <row r="17737" spans="1:1" s="180" customFormat="1" ht="12" hidden="1" customHeight="1">
      <c r="A17737" s="179"/>
    </row>
    <row r="17738" spans="1:1" s="180" customFormat="1" ht="12" hidden="1" customHeight="1">
      <c r="A17738" s="179"/>
    </row>
    <row r="17739" spans="1:1" s="180" customFormat="1" ht="12" hidden="1" customHeight="1">
      <c r="A17739" s="179"/>
    </row>
    <row r="17740" spans="1:1" s="180" customFormat="1" ht="12" hidden="1" customHeight="1">
      <c r="A17740" s="179"/>
    </row>
    <row r="17741" spans="1:1" s="180" customFormat="1" ht="12" hidden="1" customHeight="1">
      <c r="A17741" s="179"/>
    </row>
    <row r="17742" spans="1:1" s="180" customFormat="1" ht="12" hidden="1" customHeight="1">
      <c r="A17742" s="179"/>
    </row>
    <row r="17743" spans="1:1" s="180" customFormat="1" ht="12" hidden="1" customHeight="1">
      <c r="A17743" s="179"/>
    </row>
    <row r="17744" spans="1:1" s="180" customFormat="1" ht="12" hidden="1" customHeight="1">
      <c r="A17744" s="179"/>
    </row>
    <row r="17745" spans="1:1" s="180" customFormat="1" ht="12" hidden="1" customHeight="1">
      <c r="A17745" s="179"/>
    </row>
    <row r="17746" spans="1:1" s="180" customFormat="1" ht="12" hidden="1" customHeight="1">
      <c r="A17746" s="179"/>
    </row>
    <row r="17747" spans="1:1" s="180" customFormat="1" ht="12" hidden="1" customHeight="1">
      <c r="A17747" s="179"/>
    </row>
    <row r="17748" spans="1:1" s="180" customFormat="1" ht="12" hidden="1" customHeight="1">
      <c r="A17748" s="179"/>
    </row>
    <row r="17749" spans="1:1" s="180" customFormat="1" ht="12" hidden="1" customHeight="1">
      <c r="A17749" s="179"/>
    </row>
    <row r="17750" spans="1:1" s="180" customFormat="1" ht="12" hidden="1" customHeight="1">
      <c r="A17750" s="179"/>
    </row>
    <row r="17751" spans="1:1" s="180" customFormat="1" ht="12" hidden="1" customHeight="1">
      <c r="A17751" s="179"/>
    </row>
    <row r="17752" spans="1:1" s="180" customFormat="1" ht="12" hidden="1" customHeight="1">
      <c r="A17752" s="179"/>
    </row>
    <row r="17753" spans="1:1" s="180" customFormat="1" ht="12" hidden="1" customHeight="1">
      <c r="A17753" s="179"/>
    </row>
    <row r="17754" spans="1:1" s="180" customFormat="1" ht="12" hidden="1" customHeight="1">
      <c r="A17754" s="179"/>
    </row>
    <row r="17755" spans="1:1" s="180" customFormat="1" ht="12" hidden="1" customHeight="1">
      <c r="A17755" s="179"/>
    </row>
    <row r="17756" spans="1:1" s="180" customFormat="1" ht="12" hidden="1" customHeight="1">
      <c r="A17756" s="179"/>
    </row>
    <row r="17757" spans="1:1" s="180" customFormat="1" ht="12" hidden="1" customHeight="1">
      <c r="A17757" s="179"/>
    </row>
    <row r="17758" spans="1:1" s="180" customFormat="1" ht="12" hidden="1" customHeight="1">
      <c r="A17758" s="179"/>
    </row>
    <row r="17759" spans="1:1" s="180" customFormat="1" ht="12" hidden="1" customHeight="1">
      <c r="A17759" s="179"/>
    </row>
    <row r="17760" spans="1:1" s="180" customFormat="1" ht="12" hidden="1" customHeight="1">
      <c r="A17760" s="179"/>
    </row>
    <row r="17761" spans="1:1" s="180" customFormat="1" ht="12" hidden="1" customHeight="1">
      <c r="A17761" s="179"/>
    </row>
    <row r="17762" spans="1:1" s="180" customFormat="1" ht="12" hidden="1" customHeight="1">
      <c r="A17762" s="179"/>
    </row>
    <row r="17763" spans="1:1" s="180" customFormat="1" ht="12" hidden="1" customHeight="1">
      <c r="A17763" s="179"/>
    </row>
    <row r="17764" spans="1:1" s="180" customFormat="1" ht="12" hidden="1" customHeight="1">
      <c r="A17764" s="179"/>
    </row>
    <row r="17765" spans="1:1" s="180" customFormat="1" ht="12" hidden="1" customHeight="1">
      <c r="A17765" s="179"/>
    </row>
    <row r="17766" spans="1:1" s="180" customFormat="1" ht="12" hidden="1" customHeight="1">
      <c r="A17766" s="179"/>
    </row>
    <row r="17767" spans="1:1" s="180" customFormat="1" ht="12" hidden="1" customHeight="1">
      <c r="A17767" s="179"/>
    </row>
    <row r="17768" spans="1:1" s="180" customFormat="1" ht="12" hidden="1" customHeight="1">
      <c r="A17768" s="179"/>
    </row>
    <row r="17769" spans="1:1" s="180" customFormat="1" ht="12" hidden="1" customHeight="1">
      <c r="A17769" s="179"/>
    </row>
    <row r="17770" spans="1:1" s="180" customFormat="1" ht="12" hidden="1" customHeight="1">
      <c r="A17770" s="179"/>
    </row>
    <row r="17771" spans="1:1" s="180" customFormat="1" ht="12" hidden="1" customHeight="1">
      <c r="A17771" s="179"/>
    </row>
    <row r="17772" spans="1:1" s="180" customFormat="1" ht="12" hidden="1" customHeight="1">
      <c r="A17772" s="179"/>
    </row>
    <row r="17773" spans="1:1" s="180" customFormat="1" ht="12" hidden="1" customHeight="1">
      <c r="A17773" s="179"/>
    </row>
    <row r="17774" spans="1:1" s="180" customFormat="1" ht="12" hidden="1" customHeight="1">
      <c r="A17774" s="179"/>
    </row>
    <row r="17775" spans="1:1" s="180" customFormat="1" ht="12" hidden="1" customHeight="1">
      <c r="A17775" s="179"/>
    </row>
    <row r="17776" spans="1:1" s="180" customFormat="1" ht="12" hidden="1" customHeight="1">
      <c r="A17776" s="179"/>
    </row>
    <row r="17777" spans="1:1" s="180" customFormat="1" ht="12" hidden="1" customHeight="1">
      <c r="A17777" s="179"/>
    </row>
    <row r="17778" spans="1:1" s="180" customFormat="1" ht="12" hidden="1" customHeight="1">
      <c r="A17778" s="179"/>
    </row>
    <row r="17779" spans="1:1" s="180" customFormat="1" ht="12" hidden="1" customHeight="1">
      <c r="A17779" s="179"/>
    </row>
    <row r="17780" spans="1:1" s="180" customFormat="1" ht="12" hidden="1" customHeight="1">
      <c r="A17780" s="179"/>
    </row>
    <row r="17781" spans="1:1" s="180" customFormat="1" ht="12" hidden="1" customHeight="1">
      <c r="A17781" s="179"/>
    </row>
    <row r="17782" spans="1:1" s="180" customFormat="1" ht="12" hidden="1" customHeight="1">
      <c r="A17782" s="179"/>
    </row>
    <row r="17783" spans="1:1" s="180" customFormat="1" ht="12" hidden="1" customHeight="1">
      <c r="A17783" s="179"/>
    </row>
    <row r="17784" spans="1:1" s="180" customFormat="1" ht="12" hidden="1" customHeight="1">
      <c r="A17784" s="179"/>
    </row>
    <row r="17785" spans="1:1" s="180" customFormat="1" ht="12" hidden="1" customHeight="1">
      <c r="A17785" s="179"/>
    </row>
    <row r="17786" spans="1:1" s="180" customFormat="1" ht="12" hidden="1" customHeight="1">
      <c r="A17786" s="179"/>
    </row>
    <row r="17787" spans="1:1" s="180" customFormat="1" ht="12" hidden="1" customHeight="1">
      <c r="A17787" s="179"/>
    </row>
    <row r="17788" spans="1:1" s="180" customFormat="1" ht="12" hidden="1" customHeight="1">
      <c r="A17788" s="179"/>
    </row>
    <row r="17789" spans="1:1" s="180" customFormat="1" ht="12" hidden="1" customHeight="1">
      <c r="A17789" s="179"/>
    </row>
    <row r="17790" spans="1:1" s="180" customFormat="1" ht="12" hidden="1" customHeight="1">
      <c r="A17790" s="179"/>
    </row>
    <row r="17791" spans="1:1" s="180" customFormat="1" ht="12" hidden="1" customHeight="1">
      <c r="A17791" s="179"/>
    </row>
    <row r="17792" spans="1:1" s="180" customFormat="1" ht="12" hidden="1" customHeight="1">
      <c r="A17792" s="179"/>
    </row>
    <row r="17793" spans="1:1" s="180" customFormat="1" ht="12" hidden="1" customHeight="1">
      <c r="A17793" s="179"/>
    </row>
    <row r="17794" spans="1:1" s="180" customFormat="1" ht="12" hidden="1" customHeight="1">
      <c r="A17794" s="179"/>
    </row>
    <row r="17795" spans="1:1" s="180" customFormat="1" ht="12" hidden="1" customHeight="1">
      <c r="A17795" s="179"/>
    </row>
    <row r="17796" spans="1:1" s="180" customFormat="1" ht="12" hidden="1" customHeight="1">
      <c r="A17796" s="179"/>
    </row>
    <row r="17797" spans="1:1" s="180" customFormat="1" ht="12" hidden="1" customHeight="1">
      <c r="A17797" s="179"/>
    </row>
    <row r="17798" spans="1:1" s="180" customFormat="1" ht="12" hidden="1" customHeight="1">
      <c r="A17798" s="179"/>
    </row>
    <row r="17799" spans="1:1" s="180" customFormat="1" ht="12" hidden="1" customHeight="1">
      <c r="A17799" s="179"/>
    </row>
    <row r="17800" spans="1:1" s="180" customFormat="1" ht="12" hidden="1" customHeight="1">
      <c r="A17800" s="179"/>
    </row>
    <row r="17801" spans="1:1" s="180" customFormat="1" ht="12" hidden="1" customHeight="1">
      <c r="A17801" s="179"/>
    </row>
    <row r="17802" spans="1:1" s="180" customFormat="1" ht="12" hidden="1" customHeight="1">
      <c r="A17802" s="179"/>
    </row>
    <row r="17803" spans="1:1" s="180" customFormat="1" ht="12" hidden="1" customHeight="1">
      <c r="A17803" s="179"/>
    </row>
    <row r="17804" spans="1:1" s="180" customFormat="1" ht="12" hidden="1" customHeight="1">
      <c r="A17804" s="179"/>
    </row>
    <row r="17805" spans="1:1" s="180" customFormat="1" ht="12" hidden="1" customHeight="1">
      <c r="A17805" s="179"/>
    </row>
    <row r="17806" spans="1:1" s="180" customFormat="1" ht="12" hidden="1" customHeight="1">
      <c r="A17806" s="179"/>
    </row>
    <row r="17807" spans="1:1" s="180" customFormat="1" ht="12" hidden="1" customHeight="1">
      <c r="A17807" s="179"/>
    </row>
    <row r="17808" spans="1:1" s="180" customFormat="1" ht="12" hidden="1" customHeight="1">
      <c r="A17808" s="179"/>
    </row>
    <row r="17809" spans="1:1" s="180" customFormat="1" ht="12" hidden="1" customHeight="1">
      <c r="A17809" s="179"/>
    </row>
    <row r="17810" spans="1:1" s="180" customFormat="1" ht="12" hidden="1" customHeight="1">
      <c r="A17810" s="179"/>
    </row>
    <row r="17811" spans="1:1" s="180" customFormat="1" ht="12" hidden="1" customHeight="1">
      <c r="A17811" s="179"/>
    </row>
    <row r="17812" spans="1:1" s="180" customFormat="1" ht="12" hidden="1" customHeight="1">
      <c r="A17812" s="179"/>
    </row>
    <row r="17813" spans="1:1" s="180" customFormat="1" ht="12" hidden="1" customHeight="1">
      <c r="A17813" s="179"/>
    </row>
    <row r="17814" spans="1:1" s="180" customFormat="1" ht="12" hidden="1" customHeight="1">
      <c r="A17814" s="179"/>
    </row>
    <row r="17815" spans="1:1" s="180" customFormat="1" ht="12" hidden="1" customHeight="1">
      <c r="A17815" s="179"/>
    </row>
    <row r="17816" spans="1:1" s="180" customFormat="1" ht="12" hidden="1" customHeight="1">
      <c r="A17816" s="179"/>
    </row>
    <row r="17817" spans="1:1" s="180" customFormat="1" ht="12" hidden="1" customHeight="1">
      <c r="A17817" s="179"/>
    </row>
    <row r="17818" spans="1:1" s="180" customFormat="1" ht="12" hidden="1" customHeight="1">
      <c r="A17818" s="179"/>
    </row>
    <row r="17819" spans="1:1" s="180" customFormat="1" ht="12" hidden="1" customHeight="1">
      <c r="A17819" s="179"/>
    </row>
    <row r="17820" spans="1:1" s="180" customFormat="1" ht="12" hidden="1" customHeight="1">
      <c r="A17820" s="179"/>
    </row>
    <row r="17821" spans="1:1" s="180" customFormat="1" ht="12" hidden="1" customHeight="1">
      <c r="A17821" s="179"/>
    </row>
    <row r="17822" spans="1:1" s="180" customFormat="1" ht="12" hidden="1" customHeight="1">
      <c r="A17822" s="179"/>
    </row>
    <row r="17823" spans="1:1" s="180" customFormat="1" ht="12" hidden="1" customHeight="1">
      <c r="A17823" s="179"/>
    </row>
    <row r="17824" spans="1:1" s="180" customFormat="1" ht="12" hidden="1" customHeight="1">
      <c r="A17824" s="179"/>
    </row>
    <row r="17825" spans="1:1" s="180" customFormat="1" ht="12" hidden="1" customHeight="1">
      <c r="A17825" s="179"/>
    </row>
    <row r="17826" spans="1:1" s="180" customFormat="1" ht="12" hidden="1" customHeight="1">
      <c r="A17826" s="179"/>
    </row>
    <row r="17827" spans="1:1" s="180" customFormat="1" ht="12" hidden="1" customHeight="1">
      <c r="A17827" s="179"/>
    </row>
    <row r="17828" spans="1:1" s="180" customFormat="1" ht="12" hidden="1" customHeight="1">
      <c r="A17828" s="179"/>
    </row>
    <row r="17829" spans="1:1" s="180" customFormat="1" ht="12" hidden="1" customHeight="1">
      <c r="A17829" s="179"/>
    </row>
    <row r="17830" spans="1:1" s="180" customFormat="1" ht="12" hidden="1" customHeight="1">
      <c r="A17830" s="179"/>
    </row>
    <row r="17831" spans="1:1" s="180" customFormat="1" ht="12" hidden="1" customHeight="1">
      <c r="A17831" s="179"/>
    </row>
    <row r="17832" spans="1:1" s="180" customFormat="1" ht="12" hidden="1" customHeight="1">
      <c r="A17832" s="179"/>
    </row>
    <row r="17833" spans="1:1" s="180" customFormat="1" ht="12" hidden="1" customHeight="1">
      <c r="A17833" s="179"/>
    </row>
    <row r="17834" spans="1:1" s="180" customFormat="1" ht="12" hidden="1" customHeight="1">
      <c r="A17834" s="179"/>
    </row>
    <row r="17835" spans="1:1" s="180" customFormat="1" ht="12" hidden="1" customHeight="1">
      <c r="A17835" s="179"/>
    </row>
    <row r="17836" spans="1:1" s="180" customFormat="1" ht="12" hidden="1" customHeight="1">
      <c r="A17836" s="179"/>
    </row>
    <row r="17837" spans="1:1" s="180" customFormat="1" ht="12" hidden="1" customHeight="1">
      <c r="A17837" s="179"/>
    </row>
    <row r="17838" spans="1:1" s="180" customFormat="1" ht="12" hidden="1" customHeight="1">
      <c r="A17838" s="179"/>
    </row>
    <row r="17839" spans="1:1" s="180" customFormat="1" ht="12" hidden="1" customHeight="1">
      <c r="A17839" s="179"/>
    </row>
    <row r="17840" spans="1:1" s="180" customFormat="1" ht="12" hidden="1" customHeight="1">
      <c r="A17840" s="179"/>
    </row>
    <row r="17841" spans="1:1" s="180" customFormat="1" ht="12" hidden="1" customHeight="1">
      <c r="A17841" s="179"/>
    </row>
    <row r="17842" spans="1:1" s="180" customFormat="1" ht="12" hidden="1" customHeight="1">
      <c r="A17842" s="179"/>
    </row>
    <row r="17843" spans="1:1" s="180" customFormat="1" ht="12" hidden="1" customHeight="1">
      <c r="A17843" s="179"/>
    </row>
    <row r="17844" spans="1:1" s="180" customFormat="1" ht="12" hidden="1" customHeight="1">
      <c r="A17844" s="179"/>
    </row>
    <row r="17845" spans="1:1" s="180" customFormat="1" ht="12" hidden="1" customHeight="1">
      <c r="A17845" s="179"/>
    </row>
    <row r="17846" spans="1:1" s="180" customFormat="1" ht="12" hidden="1" customHeight="1">
      <c r="A17846" s="179"/>
    </row>
    <row r="17847" spans="1:1" s="180" customFormat="1" ht="12" hidden="1" customHeight="1">
      <c r="A17847" s="179"/>
    </row>
    <row r="17848" spans="1:1" s="180" customFormat="1" ht="12" hidden="1" customHeight="1">
      <c r="A17848" s="179"/>
    </row>
    <row r="17849" spans="1:1" s="180" customFormat="1" ht="12" hidden="1" customHeight="1">
      <c r="A17849" s="179"/>
    </row>
    <row r="17850" spans="1:1" s="180" customFormat="1" ht="12" hidden="1" customHeight="1">
      <c r="A17850" s="179"/>
    </row>
    <row r="17851" spans="1:1" s="180" customFormat="1" ht="12" hidden="1" customHeight="1">
      <c r="A17851" s="179"/>
    </row>
    <row r="17852" spans="1:1" s="180" customFormat="1" ht="12" hidden="1" customHeight="1">
      <c r="A17852" s="179"/>
    </row>
    <row r="17853" spans="1:1" s="180" customFormat="1" ht="12" hidden="1" customHeight="1">
      <c r="A17853" s="179"/>
    </row>
    <row r="17854" spans="1:1" s="180" customFormat="1" ht="12" hidden="1" customHeight="1">
      <c r="A17854" s="179"/>
    </row>
    <row r="17855" spans="1:1" s="180" customFormat="1" ht="12" hidden="1" customHeight="1">
      <c r="A17855" s="179"/>
    </row>
    <row r="17856" spans="1:1" s="180" customFormat="1" ht="12" hidden="1" customHeight="1">
      <c r="A17856" s="179"/>
    </row>
    <row r="17857" spans="1:1" s="180" customFormat="1" ht="12" hidden="1" customHeight="1">
      <c r="A17857" s="179"/>
    </row>
    <row r="17858" spans="1:1" s="180" customFormat="1" ht="12" hidden="1" customHeight="1">
      <c r="A17858" s="179"/>
    </row>
    <row r="17859" spans="1:1" s="180" customFormat="1" ht="12" hidden="1" customHeight="1">
      <c r="A17859" s="179"/>
    </row>
    <row r="17860" spans="1:1" s="180" customFormat="1" ht="12" hidden="1" customHeight="1">
      <c r="A17860" s="179"/>
    </row>
    <row r="17861" spans="1:1" s="180" customFormat="1" ht="12" hidden="1" customHeight="1">
      <c r="A17861" s="179"/>
    </row>
    <row r="17862" spans="1:1" s="180" customFormat="1" ht="12" hidden="1" customHeight="1">
      <c r="A17862" s="179"/>
    </row>
    <row r="17863" spans="1:1" s="180" customFormat="1" ht="12" hidden="1" customHeight="1">
      <c r="A17863" s="179"/>
    </row>
    <row r="17864" spans="1:1" s="180" customFormat="1" ht="12" hidden="1" customHeight="1">
      <c r="A17864" s="179"/>
    </row>
    <row r="17865" spans="1:1" s="180" customFormat="1" ht="12" hidden="1" customHeight="1">
      <c r="A17865" s="179"/>
    </row>
    <row r="17866" spans="1:1" s="180" customFormat="1" ht="12" hidden="1" customHeight="1">
      <c r="A17866" s="179"/>
    </row>
    <row r="17867" spans="1:1" s="180" customFormat="1" ht="12" hidden="1" customHeight="1">
      <c r="A17867" s="179"/>
    </row>
    <row r="17868" spans="1:1" s="180" customFormat="1" ht="12" hidden="1" customHeight="1">
      <c r="A17868" s="179"/>
    </row>
    <row r="17869" spans="1:1" s="180" customFormat="1" ht="12" hidden="1" customHeight="1">
      <c r="A17869" s="179"/>
    </row>
    <row r="17870" spans="1:1" s="180" customFormat="1" ht="12" hidden="1" customHeight="1">
      <c r="A17870" s="179"/>
    </row>
    <row r="17871" spans="1:1" s="180" customFormat="1" ht="12" hidden="1" customHeight="1">
      <c r="A17871" s="179"/>
    </row>
    <row r="17872" spans="1:1" s="180" customFormat="1" ht="12" hidden="1" customHeight="1">
      <c r="A17872" s="179"/>
    </row>
    <row r="17873" spans="1:1" s="180" customFormat="1" ht="12" hidden="1" customHeight="1">
      <c r="A17873" s="179"/>
    </row>
    <row r="17874" spans="1:1" s="180" customFormat="1" ht="12" hidden="1" customHeight="1">
      <c r="A17874" s="179"/>
    </row>
    <row r="17875" spans="1:1" s="180" customFormat="1" ht="12" hidden="1" customHeight="1">
      <c r="A17875" s="179"/>
    </row>
    <row r="17876" spans="1:1" s="180" customFormat="1" ht="12" hidden="1" customHeight="1">
      <c r="A17876" s="179"/>
    </row>
    <row r="17877" spans="1:1" s="180" customFormat="1" ht="12" hidden="1" customHeight="1">
      <c r="A17877" s="179"/>
    </row>
    <row r="17878" spans="1:1" s="180" customFormat="1" ht="12" hidden="1" customHeight="1">
      <c r="A17878" s="179"/>
    </row>
    <row r="17879" spans="1:1" s="180" customFormat="1" ht="12" hidden="1" customHeight="1">
      <c r="A17879" s="179"/>
    </row>
    <row r="17880" spans="1:1" s="180" customFormat="1" ht="12" hidden="1" customHeight="1">
      <c r="A17880" s="179"/>
    </row>
    <row r="17881" spans="1:1" s="180" customFormat="1" ht="12" hidden="1" customHeight="1">
      <c r="A17881" s="179"/>
    </row>
    <row r="17882" spans="1:1" s="180" customFormat="1" ht="12" hidden="1" customHeight="1">
      <c r="A17882" s="179"/>
    </row>
    <row r="17883" spans="1:1" s="180" customFormat="1" ht="12" hidden="1" customHeight="1">
      <c r="A17883" s="179"/>
    </row>
    <row r="17884" spans="1:1" s="180" customFormat="1" ht="12" hidden="1" customHeight="1">
      <c r="A17884" s="179"/>
    </row>
    <row r="17885" spans="1:1" s="180" customFormat="1" ht="12" hidden="1" customHeight="1">
      <c r="A17885" s="179"/>
    </row>
    <row r="17886" spans="1:1" s="180" customFormat="1" ht="12" hidden="1" customHeight="1">
      <c r="A17886" s="179"/>
    </row>
    <row r="17887" spans="1:1" s="180" customFormat="1" ht="12" hidden="1" customHeight="1">
      <c r="A17887" s="179"/>
    </row>
    <row r="17888" spans="1:1" s="180" customFormat="1" ht="12" hidden="1" customHeight="1">
      <c r="A17888" s="179"/>
    </row>
    <row r="17889" spans="1:1" s="180" customFormat="1" ht="12" hidden="1" customHeight="1">
      <c r="A17889" s="179"/>
    </row>
    <row r="17890" spans="1:1" s="180" customFormat="1" ht="12" hidden="1" customHeight="1">
      <c r="A17890" s="179"/>
    </row>
    <row r="17891" spans="1:1" s="180" customFormat="1" ht="12" hidden="1" customHeight="1">
      <c r="A17891" s="179"/>
    </row>
    <row r="17892" spans="1:1" s="180" customFormat="1" ht="12" hidden="1" customHeight="1">
      <c r="A17892" s="179"/>
    </row>
    <row r="17893" spans="1:1" s="180" customFormat="1" ht="12" hidden="1" customHeight="1">
      <c r="A17893" s="179"/>
    </row>
    <row r="17894" spans="1:1" s="180" customFormat="1" ht="12" hidden="1" customHeight="1">
      <c r="A17894" s="179"/>
    </row>
    <row r="17895" spans="1:1" s="180" customFormat="1" ht="12" hidden="1" customHeight="1">
      <c r="A17895" s="179"/>
    </row>
    <row r="17896" spans="1:1" s="180" customFormat="1" ht="12" hidden="1" customHeight="1">
      <c r="A17896" s="179"/>
    </row>
    <row r="17897" spans="1:1" s="180" customFormat="1" ht="12" hidden="1" customHeight="1">
      <c r="A17897" s="179"/>
    </row>
    <row r="17898" spans="1:1" s="180" customFormat="1" ht="12" hidden="1" customHeight="1">
      <c r="A17898" s="179"/>
    </row>
    <row r="17899" spans="1:1" s="180" customFormat="1" ht="12" hidden="1" customHeight="1">
      <c r="A17899" s="179"/>
    </row>
    <row r="17900" spans="1:1" s="180" customFormat="1" ht="12" hidden="1" customHeight="1">
      <c r="A17900" s="179"/>
    </row>
    <row r="17901" spans="1:1" s="180" customFormat="1" ht="12" hidden="1" customHeight="1">
      <c r="A17901" s="179"/>
    </row>
    <row r="17902" spans="1:1" s="180" customFormat="1" ht="12" hidden="1" customHeight="1">
      <c r="A17902" s="179"/>
    </row>
    <row r="17903" spans="1:1" s="180" customFormat="1" ht="12" hidden="1" customHeight="1">
      <c r="A17903" s="179"/>
    </row>
    <row r="17904" spans="1:1" s="180" customFormat="1" ht="12" hidden="1" customHeight="1">
      <c r="A17904" s="179"/>
    </row>
    <row r="17905" spans="1:1" s="180" customFormat="1" ht="12" hidden="1" customHeight="1">
      <c r="A17905" s="179"/>
    </row>
    <row r="17906" spans="1:1" s="180" customFormat="1" ht="12" hidden="1" customHeight="1">
      <c r="A17906" s="179"/>
    </row>
    <row r="17907" spans="1:1" s="180" customFormat="1" ht="12" hidden="1" customHeight="1">
      <c r="A17907" s="179"/>
    </row>
    <row r="17908" spans="1:1" s="180" customFormat="1" ht="12" hidden="1" customHeight="1">
      <c r="A17908" s="179"/>
    </row>
    <row r="17909" spans="1:1" s="180" customFormat="1" ht="12" hidden="1" customHeight="1">
      <c r="A17909" s="179"/>
    </row>
    <row r="17910" spans="1:1" s="180" customFormat="1" ht="12" hidden="1" customHeight="1">
      <c r="A17910" s="179"/>
    </row>
    <row r="17911" spans="1:1" s="180" customFormat="1" ht="12" hidden="1" customHeight="1">
      <c r="A17911" s="179"/>
    </row>
    <row r="17912" spans="1:1" s="180" customFormat="1" ht="12" hidden="1" customHeight="1">
      <c r="A17912" s="179"/>
    </row>
    <row r="17913" spans="1:1" s="180" customFormat="1" ht="12" hidden="1" customHeight="1">
      <c r="A17913" s="179"/>
    </row>
    <row r="17914" spans="1:1" s="180" customFormat="1" ht="12" hidden="1" customHeight="1">
      <c r="A17914" s="179"/>
    </row>
    <row r="17915" spans="1:1" s="180" customFormat="1" ht="12" hidden="1" customHeight="1">
      <c r="A17915" s="179"/>
    </row>
    <row r="17916" spans="1:1" s="180" customFormat="1" ht="12" hidden="1" customHeight="1">
      <c r="A17916" s="179"/>
    </row>
    <row r="17917" spans="1:1" s="180" customFormat="1" ht="12" hidden="1" customHeight="1">
      <c r="A17917" s="179"/>
    </row>
    <row r="17918" spans="1:1" s="180" customFormat="1" ht="12" hidden="1" customHeight="1">
      <c r="A17918" s="179"/>
    </row>
    <row r="17919" spans="1:1" s="180" customFormat="1" ht="12" hidden="1" customHeight="1">
      <c r="A17919" s="179"/>
    </row>
    <row r="17920" spans="1:1" s="180" customFormat="1" ht="12" hidden="1" customHeight="1">
      <c r="A17920" s="179"/>
    </row>
    <row r="17921" spans="1:1" s="180" customFormat="1" ht="12" hidden="1" customHeight="1">
      <c r="A17921" s="179"/>
    </row>
    <row r="17922" spans="1:1" s="180" customFormat="1" ht="12" hidden="1" customHeight="1">
      <c r="A17922" s="179"/>
    </row>
    <row r="17923" spans="1:1" s="180" customFormat="1" ht="12" hidden="1" customHeight="1">
      <c r="A17923" s="179"/>
    </row>
    <row r="17924" spans="1:1" s="180" customFormat="1" ht="12" hidden="1" customHeight="1">
      <c r="A17924" s="179"/>
    </row>
    <row r="17925" spans="1:1" s="180" customFormat="1" ht="12" hidden="1" customHeight="1">
      <c r="A17925" s="179"/>
    </row>
    <row r="17926" spans="1:1" s="180" customFormat="1" ht="12" hidden="1" customHeight="1">
      <c r="A17926" s="179"/>
    </row>
    <row r="17927" spans="1:1" s="180" customFormat="1" ht="12" hidden="1" customHeight="1">
      <c r="A17927" s="179"/>
    </row>
    <row r="17928" spans="1:1" s="180" customFormat="1" ht="12" hidden="1" customHeight="1">
      <c r="A17928" s="179"/>
    </row>
    <row r="17929" spans="1:1" s="180" customFormat="1" ht="12" hidden="1" customHeight="1">
      <c r="A17929" s="179"/>
    </row>
    <row r="17930" spans="1:1" s="180" customFormat="1" ht="12" hidden="1" customHeight="1">
      <c r="A17930" s="179"/>
    </row>
    <row r="17931" spans="1:1" s="180" customFormat="1" ht="12" hidden="1" customHeight="1">
      <c r="A17931" s="179"/>
    </row>
    <row r="17932" spans="1:1" s="180" customFormat="1" ht="12" hidden="1" customHeight="1">
      <c r="A17932" s="179"/>
    </row>
    <row r="17933" spans="1:1" s="180" customFormat="1" ht="12" hidden="1" customHeight="1">
      <c r="A17933" s="179"/>
    </row>
    <row r="17934" spans="1:1" s="180" customFormat="1" ht="12" hidden="1" customHeight="1">
      <c r="A17934" s="179"/>
    </row>
    <row r="17935" spans="1:1" s="180" customFormat="1" ht="12" hidden="1" customHeight="1">
      <c r="A17935" s="179"/>
    </row>
    <row r="17936" spans="1:1" s="180" customFormat="1" ht="12" hidden="1" customHeight="1">
      <c r="A17936" s="179"/>
    </row>
    <row r="17937" spans="1:1" s="180" customFormat="1" ht="12" hidden="1" customHeight="1">
      <c r="A17937" s="179"/>
    </row>
    <row r="17938" spans="1:1" s="180" customFormat="1" ht="12" hidden="1" customHeight="1">
      <c r="A17938" s="179"/>
    </row>
    <row r="17939" spans="1:1" s="180" customFormat="1" ht="12" hidden="1" customHeight="1">
      <c r="A17939" s="179"/>
    </row>
    <row r="17940" spans="1:1" s="180" customFormat="1" ht="12" hidden="1" customHeight="1">
      <c r="A17940" s="179"/>
    </row>
    <row r="17941" spans="1:1" s="180" customFormat="1" ht="12" hidden="1" customHeight="1">
      <c r="A17941" s="179"/>
    </row>
    <row r="17942" spans="1:1" s="180" customFormat="1" ht="12" hidden="1" customHeight="1">
      <c r="A17942" s="179"/>
    </row>
    <row r="17943" spans="1:1" s="180" customFormat="1" ht="12" hidden="1" customHeight="1">
      <c r="A17943" s="179"/>
    </row>
    <row r="17944" spans="1:1" s="180" customFormat="1" ht="12" hidden="1" customHeight="1">
      <c r="A17944" s="179"/>
    </row>
    <row r="17945" spans="1:1" s="180" customFormat="1" ht="12" hidden="1" customHeight="1">
      <c r="A17945" s="179"/>
    </row>
    <row r="17946" spans="1:1" s="180" customFormat="1" ht="12" hidden="1" customHeight="1">
      <c r="A17946" s="179"/>
    </row>
    <row r="17947" spans="1:1" s="180" customFormat="1" ht="12" hidden="1" customHeight="1">
      <c r="A17947" s="179"/>
    </row>
    <row r="17948" spans="1:1" s="180" customFormat="1" ht="12" hidden="1" customHeight="1">
      <c r="A17948" s="179"/>
    </row>
    <row r="17949" spans="1:1" s="180" customFormat="1" ht="12" hidden="1" customHeight="1">
      <c r="A17949" s="179"/>
    </row>
    <row r="17950" spans="1:1" s="180" customFormat="1" ht="12" hidden="1" customHeight="1">
      <c r="A17950" s="179"/>
    </row>
    <row r="17951" spans="1:1" s="180" customFormat="1" ht="12" hidden="1" customHeight="1">
      <c r="A17951" s="179"/>
    </row>
    <row r="17952" spans="1:1" s="180" customFormat="1" ht="12" hidden="1" customHeight="1">
      <c r="A17952" s="179"/>
    </row>
    <row r="17953" spans="1:1" s="180" customFormat="1" ht="12" hidden="1" customHeight="1">
      <c r="A17953" s="179"/>
    </row>
    <row r="17954" spans="1:1" s="180" customFormat="1" ht="12" hidden="1" customHeight="1">
      <c r="A17954" s="179"/>
    </row>
    <row r="17955" spans="1:1" s="180" customFormat="1" ht="12" hidden="1" customHeight="1">
      <c r="A17955" s="179"/>
    </row>
    <row r="17956" spans="1:1" s="180" customFormat="1" ht="12" hidden="1" customHeight="1">
      <c r="A17956" s="179"/>
    </row>
    <row r="17957" spans="1:1" s="180" customFormat="1" ht="12" hidden="1" customHeight="1">
      <c r="A17957" s="179"/>
    </row>
    <row r="17958" spans="1:1" s="180" customFormat="1" ht="12" hidden="1" customHeight="1">
      <c r="A17958" s="179"/>
    </row>
    <row r="17959" spans="1:1" s="180" customFormat="1" ht="12" hidden="1" customHeight="1">
      <c r="A17959" s="179"/>
    </row>
    <row r="17960" spans="1:1" s="180" customFormat="1" ht="12" hidden="1" customHeight="1">
      <c r="A17960" s="179"/>
    </row>
    <row r="17961" spans="1:1" s="180" customFormat="1" ht="12" hidden="1" customHeight="1">
      <c r="A17961" s="179"/>
    </row>
    <row r="17962" spans="1:1" s="180" customFormat="1" ht="12" hidden="1" customHeight="1">
      <c r="A17962" s="179"/>
    </row>
    <row r="17963" spans="1:1" s="180" customFormat="1" ht="12" hidden="1" customHeight="1">
      <c r="A17963" s="179"/>
    </row>
    <row r="17964" spans="1:1" s="180" customFormat="1" ht="12" hidden="1" customHeight="1">
      <c r="A17964" s="179"/>
    </row>
    <row r="17965" spans="1:1" s="180" customFormat="1" ht="12" hidden="1" customHeight="1">
      <c r="A17965" s="179"/>
    </row>
    <row r="17966" spans="1:1" s="180" customFormat="1" ht="12" hidden="1" customHeight="1">
      <c r="A17966" s="179"/>
    </row>
    <row r="17967" spans="1:1" s="180" customFormat="1" ht="12" hidden="1" customHeight="1">
      <c r="A17967" s="179"/>
    </row>
    <row r="17968" spans="1:1" s="180" customFormat="1" ht="12" hidden="1" customHeight="1">
      <c r="A17968" s="179"/>
    </row>
    <row r="17969" spans="1:1" s="180" customFormat="1" ht="12" hidden="1" customHeight="1">
      <c r="A17969" s="179"/>
    </row>
    <row r="17970" spans="1:1" s="180" customFormat="1" ht="12" hidden="1" customHeight="1">
      <c r="A17970" s="179"/>
    </row>
    <row r="17971" spans="1:1" s="180" customFormat="1" ht="12" hidden="1" customHeight="1">
      <c r="A17971" s="179"/>
    </row>
    <row r="17972" spans="1:1" s="180" customFormat="1" ht="12" hidden="1" customHeight="1">
      <c r="A17972" s="179"/>
    </row>
    <row r="17973" spans="1:1" s="180" customFormat="1" ht="12" hidden="1" customHeight="1">
      <c r="A17973" s="179"/>
    </row>
    <row r="17974" spans="1:1" s="180" customFormat="1" ht="12" hidden="1" customHeight="1">
      <c r="A17974" s="179"/>
    </row>
    <row r="17975" spans="1:1" s="180" customFormat="1" ht="12" hidden="1" customHeight="1">
      <c r="A17975" s="179"/>
    </row>
    <row r="17976" spans="1:1" s="180" customFormat="1" ht="12" hidden="1" customHeight="1">
      <c r="A17976" s="179"/>
    </row>
    <row r="17977" spans="1:1" s="180" customFormat="1" ht="12" hidden="1" customHeight="1">
      <c r="A17977" s="179"/>
    </row>
    <row r="17978" spans="1:1" s="180" customFormat="1" ht="12" hidden="1" customHeight="1">
      <c r="A17978" s="179"/>
    </row>
    <row r="17979" spans="1:1" s="180" customFormat="1" ht="12" hidden="1" customHeight="1">
      <c r="A17979" s="179"/>
    </row>
    <row r="17980" spans="1:1" s="180" customFormat="1" ht="12" hidden="1" customHeight="1">
      <c r="A17980" s="179"/>
    </row>
    <row r="17981" spans="1:1" s="180" customFormat="1" ht="12" hidden="1" customHeight="1">
      <c r="A17981" s="179"/>
    </row>
    <row r="17982" spans="1:1" s="180" customFormat="1" ht="12" hidden="1" customHeight="1">
      <c r="A17982" s="179"/>
    </row>
    <row r="17983" spans="1:1" s="180" customFormat="1" ht="12" hidden="1" customHeight="1">
      <c r="A17983" s="179"/>
    </row>
    <row r="17984" spans="1:1" s="180" customFormat="1" ht="12" hidden="1" customHeight="1">
      <c r="A17984" s="179"/>
    </row>
    <row r="17985" spans="1:1" s="180" customFormat="1" ht="12" hidden="1" customHeight="1">
      <c r="A17985" s="179"/>
    </row>
    <row r="17986" spans="1:1" s="180" customFormat="1" ht="12" hidden="1" customHeight="1">
      <c r="A17986" s="179"/>
    </row>
    <row r="17987" spans="1:1" s="180" customFormat="1" ht="12" hidden="1" customHeight="1">
      <c r="A17987" s="179"/>
    </row>
    <row r="17988" spans="1:1" s="180" customFormat="1" ht="12" hidden="1" customHeight="1">
      <c r="A17988" s="179"/>
    </row>
    <row r="17989" spans="1:1" s="180" customFormat="1" ht="12" hidden="1" customHeight="1">
      <c r="A17989" s="179"/>
    </row>
    <row r="17990" spans="1:1" s="180" customFormat="1" ht="12" hidden="1" customHeight="1">
      <c r="A17990" s="179"/>
    </row>
    <row r="17991" spans="1:1" s="180" customFormat="1" ht="12" hidden="1" customHeight="1">
      <c r="A17991" s="179"/>
    </row>
    <row r="17992" spans="1:1" s="180" customFormat="1" ht="12" hidden="1" customHeight="1">
      <c r="A17992" s="179"/>
    </row>
    <row r="17993" spans="1:1" s="180" customFormat="1" ht="12" hidden="1" customHeight="1">
      <c r="A17993" s="179"/>
    </row>
    <row r="17994" spans="1:1" s="180" customFormat="1" ht="12" hidden="1" customHeight="1">
      <c r="A17994" s="179"/>
    </row>
    <row r="17995" spans="1:1" s="180" customFormat="1" ht="12" hidden="1" customHeight="1">
      <c r="A17995" s="179"/>
    </row>
    <row r="17996" spans="1:1" s="180" customFormat="1" ht="12" hidden="1" customHeight="1">
      <c r="A17996" s="179"/>
    </row>
    <row r="17997" spans="1:1" s="180" customFormat="1" ht="12" hidden="1" customHeight="1">
      <c r="A17997" s="179"/>
    </row>
    <row r="17998" spans="1:1" s="180" customFormat="1" ht="12" hidden="1" customHeight="1">
      <c r="A17998" s="179"/>
    </row>
    <row r="17999" spans="1:1" s="180" customFormat="1" ht="12" hidden="1" customHeight="1">
      <c r="A17999" s="179"/>
    </row>
    <row r="18000" spans="1:1" s="180" customFormat="1" ht="12" hidden="1" customHeight="1">
      <c r="A18000" s="179"/>
    </row>
    <row r="18001" spans="1:1" s="180" customFormat="1" ht="12" hidden="1" customHeight="1">
      <c r="A18001" s="179"/>
    </row>
    <row r="18002" spans="1:1" s="180" customFormat="1" ht="12" hidden="1" customHeight="1">
      <c r="A18002" s="179"/>
    </row>
    <row r="18003" spans="1:1" s="180" customFormat="1" ht="12" hidden="1" customHeight="1">
      <c r="A18003" s="179"/>
    </row>
    <row r="18004" spans="1:1" s="180" customFormat="1" ht="12" hidden="1" customHeight="1">
      <c r="A18004" s="179"/>
    </row>
    <row r="18005" spans="1:1" s="180" customFormat="1" ht="12" hidden="1" customHeight="1">
      <c r="A18005" s="179"/>
    </row>
    <row r="18006" spans="1:1" s="180" customFormat="1" ht="12" hidden="1" customHeight="1">
      <c r="A18006" s="179"/>
    </row>
    <row r="18007" spans="1:1" s="180" customFormat="1" ht="12" hidden="1" customHeight="1">
      <c r="A18007" s="179"/>
    </row>
    <row r="18008" spans="1:1" s="180" customFormat="1" ht="12" hidden="1" customHeight="1">
      <c r="A18008" s="179"/>
    </row>
    <row r="18009" spans="1:1" s="180" customFormat="1" ht="12" hidden="1" customHeight="1">
      <c r="A18009" s="179"/>
    </row>
    <row r="18010" spans="1:1" s="180" customFormat="1" ht="12" hidden="1" customHeight="1">
      <c r="A18010" s="179"/>
    </row>
    <row r="18011" spans="1:1" s="180" customFormat="1" ht="12" hidden="1" customHeight="1">
      <c r="A18011" s="179"/>
    </row>
    <row r="18012" spans="1:1" s="180" customFormat="1" ht="12" hidden="1" customHeight="1">
      <c r="A18012" s="179"/>
    </row>
    <row r="18013" spans="1:1" s="180" customFormat="1" ht="12" hidden="1" customHeight="1">
      <c r="A18013" s="179"/>
    </row>
    <row r="18014" spans="1:1" s="180" customFormat="1" ht="12" hidden="1" customHeight="1">
      <c r="A18014" s="179"/>
    </row>
    <row r="18015" spans="1:1" s="180" customFormat="1" ht="12" hidden="1" customHeight="1">
      <c r="A18015" s="179"/>
    </row>
    <row r="18016" spans="1:1" s="180" customFormat="1" ht="12" hidden="1" customHeight="1">
      <c r="A18016" s="179"/>
    </row>
    <row r="18017" spans="1:1" s="180" customFormat="1" ht="12" hidden="1" customHeight="1">
      <c r="A18017" s="179"/>
    </row>
    <row r="18018" spans="1:1" s="180" customFormat="1" ht="12" hidden="1" customHeight="1">
      <c r="A18018" s="179"/>
    </row>
    <row r="18019" spans="1:1" s="180" customFormat="1" ht="12" hidden="1" customHeight="1">
      <c r="A18019" s="179"/>
    </row>
    <row r="18020" spans="1:1" s="180" customFormat="1" ht="12" hidden="1" customHeight="1">
      <c r="A18020" s="179"/>
    </row>
    <row r="18021" spans="1:1" s="180" customFormat="1" ht="12" hidden="1" customHeight="1">
      <c r="A18021" s="179"/>
    </row>
    <row r="18022" spans="1:1" s="180" customFormat="1" ht="12" hidden="1" customHeight="1">
      <c r="A18022" s="179"/>
    </row>
    <row r="18023" spans="1:1" s="180" customFormat="1" ht="12" hidden="1" customHeight="1">
      <c r="A18023" s="179"/>
    </row>
    <row r="18024" spans="1:1" s="180" customFormat="1" ht="12" hidden="1" customHeight="1">
      <c r="A18024" s="179"/>
    </row>
    <row r="18025" spans="1:1" s="180" customFormat="1" ht="12" hidden="1" customHeight="1">
      <c r="A18025" s="179"/>
    </row>
    <row r="18026" spans="1:1" s="180" customFormat="1" ht="12" hidden="1" customHeight="1">
      <c r="A18026" s="179"/>
    </row>
    <row r="18027" spans="1:1" s="180" customFormat="1" ht="12" hidden="1" customHeight="1">
      <c r="A18027" s="179"/>
    </row>
    <row r="18028" spans="1:1" s="180" customFormat="1" ht="12" hidden="1" customHeight="1">
      <c r="A18028" s="179"/>
    </row>
    <row r="18029" spans="1:1" s="180" customFormat="1" ht="12" hidden="1" customHeight="1">
      <c r="A18029" s="179"/>
    </row>
    <row r="18030" spans="1:1" s="180" customFormat="1" ht="12" hidden="1" customHeight="1">
      <c r="A18030" s="179"/>
    </row>
    <row r="18031" spans="1:1" s="180" customFormat="1" ht="12" hidden="1" customHeight="1">
      <c r="A18031" s="179"/>
    </row>
    <row r="18032" spans="1:1" s="180" customFormat="1" ht="12" hidden="1" customHeight="1">
      <c r="A18032" s="179"/>
    </row>
    <row r="18033" spans="1:1" s="180" customFormat="1" ht="12" hidden="1" customHeight="1">
      <c r="A18033" s="179"/>
    </row>
    <row r="18034" spans="1:1" s="180" customFormat="1" ht="12" hidden="1" customHeight="1">
      <c r="A18034" s="179"/>
    </row>
    <row r="18035" spans="1:1" s="180" customFormat="1" ht="12" hidden="1" customHeight="1">
      <c r="A18035" s="179"/>
    </row>
    <row r="18036" spans="1:1" s="180" customFormat="1" ht="12" hidden="1" customHeight="1">
      <c r="A18036" s="179"/>
    </row>
    <row r="18037" spans="1:1" s="180" customFormat="1" ht="12" hidden="1" customHeight="1">
      <c r="A18037" s="179"/>
    </row>
    <row r="18038" spans="1:1" s="180" customFormat="1" ht="12" hidden="1" customHeight="1">
      <c r="A18038" s="179"/>
    </row>
    <row r="18039" spans="1:1" s="180" customFormat="1" ht="12" hidden="1" customHeight="1">
      <c r="A18039" s="179"/>
    </row>
    <row r="18040" spans="1:1" s="180" customFormat="1" ht="12" hidden="1" customHeight="1">
      <c r="A18040" s="179"/>
    </row>
    <row r="18041" spans="1:1" s="180" customFormat="1" ht="12" hidden="1" customHeight="1">
      <c r="A18041" s="179"/>
    </row>
    <row r="18042" spans="1:1" s="180" customFormat="1" ht="12" hidden="1" customHeight="1">
      <c r="A18042" s="179"/>
    </row>
    <row r="18043" spans="1:1" s="180" customFormat="1" ht="12" hidden="1" customHeight="1">
      <c r="A18043" s="179"/>
    </row>
    <row r="18044" spans="1:1" s="180" customFormat="1" ht="12" hidden="1" customHeight="1">
      <c r="A18044" s="179"/>
    </row>
    <row r="18045" spans="1:1" s="180" customFormat="1" ht="12" hidden="1" customHeight="1">
      <c r="A18045" s="179"/>
    </row>
    <row r="18046" spans="1:1" s="180" customFormat="1" ht="12" hidden="1" customHeight="1">
      <c r="A18046" s="179"/>
    </row>
    <row r="18047" spans="1:1" s="180" customFormat="1" ht="12" hidden="1" customHeight="1">
      <c r="A18047" s="179"/>
    </row>
    <row r="18048" spans="1:1" s="180" customFormat="1" ht="12" hidden="1" customHeight="1">
      <c r="A18048" s="179"/>
    </row>
    <row r="18049" spans="1:1" s="180" customFormat="1" ht="12" hidden="1" customHeight="1">
      <c r="A18049" s="179"/>
    </row>
    <row r="18050" spans="1:1" s="180" customFormat="1" ht="12" hidden="1" customHeight="1">
      <c r="A18050" s="179"/>
    </row>
    <row r="18051" spans="1:1" s="180" customFormat="1" ht="12" hidden="1" customHeight="1">
      <c r="A18051" s="179"/>
    </row>
    <row r="18052" spans="1:1" s="180" customFormat="1" ht="12" hidden="1" customHeight="1">
      <c r="A18052" s="179"/>
    </row>
    <row r="18053" spans="1:1" s="180" customFormat="1" ht="12" hidden="1" customHeight="1">
      <c r="A18053" s="179"/>
    </row>
    <row r="18054" spans="1:1" s="180" customFormat="1" ht="12" hidden="1" customHeight="1">
      <c r="A18054" s="179"/>
    </row>
    <row r="18055" spans="1:1" s="180" customFormat="1" ht="12" hidden="1" customHeight="1">
      <c r="A18055" s="179"/>
    </row>
    <row r="18056" spans="1:1" s="180" customFormat="1" ht="12" hidden="1" customHeight="1">
      <c r="A18056" s="179"/>
    </row>
    <row r="18057" spans="1:1" s="180" customFormat="1" ht="12" hidden="1" customHeight="1">
      <c r="A18057" s="179"/>
    </row>
    <row r="18058" spans="1:1" s="180" customFormat="1" ht="12" hidden="1" customHeight="1">
      <c r="A18058" s="179"/>
    </row>
    <row r="18059" spans="1:1" s="180" customFormat="1" ht="12" hidden="1" customHeight="1">
      <c r="A18059" s="179"/>
    </row>
    <row r="18060" spans="1:1" s="180" customFormat="1" ht="12" hidden="1" customHeight="1">
      <c r="A18060" s="179"/>
    </row>
    <row r="18061" spans="1:1" s="180" customFormat="1" ht="12" hidden="1" customHeight="1">
      <c r="A18061" s="179"/>
    </row>
    <row r="18062" spans="1:1" s="180" customFormat="1" ht="12" hidden="1" customHeight="1">
      <c r="A18062" s="179"/>
    </row>
    <row r="18063" spans="1:1" s="180" customFormat="1" ht="12" hidden="1" customHeight="1">
      <c r="A18063" s="179"/>
    </row>
    <row r="18064" spans="1:1" s="180" customFormat="1" ht="12" hidden="1" customHeight="1">
      <c r="A18064" s="179"/>
    </row>
    <row r="18065" spans="1:1" s="180" customFormat="1" ht="12" hidden="1" customHeight="1">
      <c r="A18065" s="179"/>
    </row>
    <row r="18066" spans="1:1" s="180" customFormat="1" ht="12" hidden="1" customHeight="1">
      <c r="A18066" s="179"/>
    </row>
    <row r="18067" spans="1:1" s="180" customFormat="1" ht="12" hidden="1" customHeight="1">
      <c r="A18067" s="179"/>
    </row>
    <row r="18068" spans="1:1" s="180" customFormat="1" ht="12" hidden="1" customHeight="1">
      <c r="A18068" s="179"/>
    </row>
    <row r="18069" spans="1:1" s="180" customFormat="1" ht="12" hidden="1" customHeight="1">
      <c r="A18069" s="179"/>
    </row>
    <row r="18070" spans="1:1" s="180" customFormat="1" ht="12" hidden="1" customHeight="1">
      <c r="A18070" s="179"/>
    </row>
    <row r="18071" spans="1:1" s="180" customFormat="1" ht="12" hidden="1" customHeight="1">
      <c r="A18071" s="179"/>
    </row>
    <row r="18072" spans="1:1" s="180" customFormat="1" ht="12" hidden="1" customHeight="1">
      <c r="A18072" s="179"/>
    </row>
    <row r="18073" spans="1:1" s="180" customFormat="1" ht="12" hidden="1" customHeight="1">
      <c r="A18073" s="179"/>
    </row>
    <row r="18074" spans="1:1" s="180" customFormat="1" ht="12" hidden="1" customHeight="1">
      <c r="A18074" s="179"/>
    </row>
    <row r="18075" spans="1:1" s="180" customFormat="1" ht="12" hidden="1" customHeight="1">
      <c r="A18075" s="179"/>
    </row>
    <row r="18076" spans="1:1" s="180" customFormat="1" ht="12" hidden="1" customHeight="1">
      <c r="A18076" s="179"/>
    </row>
    <row r="18077" spans="1:1" s="180" customFormat="1" ht="12" hidden="1" customHeight="1">
      <c r="A18077" s="179"/>
    </row>
    <row r="18078" spans="1:1" s="180" customFormat="1" ht="12" hidden="1" customHeight="1">
      <c r="A18078" s="179"/>
    </row>
    <row r="18079" spans="1:1" s="180" customFormat="1" ht="12" hidden="1" customHeight="1">
      <c r="A18079" s="179"/>
    </row>
    <row r="18080" spans="1:1" s="180" customFormat="1" ht="12" hidden="1" customHeight="1">
      <c r="A18080" s="179"/>
    </row>
    <row r="18081" spans="1:1" s="180" customFormat="1" ht="12" hidden="1" customHeight="1">
      <c r="A18081" s="179"/>
    </row>
    <row r="18082" spans="1:1" s="180" customFormat="1" ht="12" hidden="1" customHeight="1">
      <c r="A18082" s="179"/>
    </row>
    <row r="18083" spans="1:1" s="180" customFormat="1" ht="12" hidden="1" customHeight="1">
      <c r="A18083" s="179"/>
    </row>
    <row r="18084" spans="1:1" s="180" customFormat="1" ht="12" hidden="1" customHeight="1">
      <c r="A18084" s="179"/>
    </row>
    <row r="18085" spans="1:1" s="180" customFormat="1" ht="12" hidden="1" customHeight="1">
      <c r="A18085" s="179"/>
    </row>
    <row r="18086" spans="1:1" s="180" customFormat="1" ht="12" hidden="1" customHeight="1">
      <c r="A18086" s="179"/>
    </row>
    <row r="18087" spans="1:1" s="180" customFormat="1" ht="12" hidden="1" customHeight="1">
      <c r="A18087" s="179"/>
    </row>
    <row r="18088" spans="1:1" s="180" customFormat="1" ht="12" hidden="1" customHeight="1">
      <c r="A18088" s="179"/>
    </row>
    <row r="18089" spans="1:1" s="180" customFormat="1" ht="12" hidden="1" customHeight="1">
      <c r="A18089" s="179"/>
    </row>
    <row r="18090" spans="1:1" s="180" customFormat="1" ht="12" hidden="1" customHeight="1">
      <c r="A18090" s="179"/>
    </row>
    <row r="18091" spans="1:1" s="180" customFormat="1" ht="12" hidden="1" customHeight="1">
      <c r="A18091" s="179"/>
    </row>
    <row r="18092" spans="1:1" s="180" customFormat="1" ht="12" hidden="1" customHeight="1">
      <c r="A18092" s="179"/>
    </row>
    <row r="18093" spans="1:1" s="180" customFormat="1" ht="12" hidden="1" customHeight="1">
      <c r="A18093" s="179"/>
    </row>
    <row r="18094" spans="1:1" s="180" customFormat="1" ht="12" hidden="1" customHeight="1">
      <c r="A18094" s="179"/>
    </row>
    <row r="18095" spans="1:1" s="180" customFormat="1" ht="12" hidden="1" customHeight="1">
      <c r="A18095" s="179"/>
    </row>
    <row r="18096" spans="1:1" s="180" customFormat="1" ht="12" hidden="1" customHeight="1">
      <c r="A18096" s="179"/>
    </row>
    <row r="18097" spans="1:1" s="180" customFormat="1" ht="12" hidden="1" customHeight="1">
      <c r="A18097" s="179"/>
    </row>
    <row r="18098" spans="1:1" s="180" customFormat="1" ht="12" hidden="1" customHeight="1">
      <c r="A18098" s="179"/>
    </row>
    <row r="18099" spans="1:1" s="180" customFormat="1" ht="12" hidden="1" customHeight="1">
      <c r="A18099" s="179"/>
    </row>
    <row r="18100" spans="1:1" s="180" customFormat="1" ht="12" hidden="1" customHeight="1">
      <c r="A18100" s="179"/>
    </row>
    <row r="18101" spans="1:1" s="180" customFormat="1" ht="12" hidden="1" customHeight="1">
      <c r="A18101" s="179"/>
    </row>
    <row r="18102" spans="1:1" s="180" customFormat="1" ht="12" hidden="1" customHeight="1">
      <c r="A18102" s="179"/>
    </row>
    <row r="18103" spans="1:1" s="180" customFormat="1" ht="12" hidden="1" customHeight="1">
      <c r="A18103" s="179"/>
    </row>
    <row r="18104" spans="1:1" s="180" customFormat="1" ht="12" hidden="1" customHeight="1">
      <c r="A18104" s="179"/>
    </row>
    <row r="18105" spans="1:1" s="180" customFormat="1" ht="12" hidden="1" customHeight="1">
      <c r="A18105" s="179"/>
    </row>
    <row r="18106" spans="1:1" s="180" customFormat="1" ht="12" hidden="1" customHeight="1">
      <c r="A18106" s="179"/>
    </row>
    <row r="18107" spans="1:1" s="180" customFormat="1" ht="12" hidden="1" customHeight="1">
      <c r="A18107" s="179"/>
    </row>
    <row r="18108" spans="1:1" s="180" customFormat="1" ht="12" hidden="1" customHeight="1">
      <c r="A18108" s="179"/>
    </row>
    <row r="18109" spans="1:1" s="180" customFormat="1" ht="12" hidden="1" customHeight="1">
      <c r="A18109" s="179"/>
    </row>
    <row r="18110" spans="1:1" s="180" customFormat="1" ht="12" hidden="1" customHeight="1">
      <c r="A18110" s="179"/>
    </row>
    <row r="18111" spans="1:1" s="180" customFormat="1" ht="12" hidden="1" customHeight="1">
      <c r="A18111" s="179"/>
    </row>
    <row r="18112" spans="1:1" s="180" customFormat="1" ht="12" hidden="1" customHeight="1">
      <c r="A18112" s="179"/>
    </row>
    <row r="18113" spans="1:1" s="180" customFormat="1" ht="12" hidden="1" customHeight="1">
      <c r="A18113" s="179"/>
    </row>
    <row r="18114" spans="1:1" s="180" customFormat="1" ht="12" hidden="1" customHeight="1">
      <c r="A18114" s="179"/>
    </row>
    <row r="18115" spans="1:1" s="180" customFormat="1" ht="12" hidden="1" customHeight="1">
      <c r="A18115" s="179"/>
    </row>
    <row r="18116" spans="1:1" s="180" customFormat="1" ht="12" hidden="1" customHeight="1">
      <c r="A18116" s="179"/>
    </row>
    <row r="18117" spans="1:1" s="180" customFormat="1" ht="12" hidden="1" customHeight="1">
      <c r="A18117" s="179"/>
    </row>
    <row r="18118" spans="1:1" s="180" customFormat="1" ht="12" hidden="1" customHeight="1">
      <c r="A18118" s="179"/>
    </row>
    <row r="18119" spans="1:1" s="180" customFormat="1" ht="12" hidden="1" customHeight="1">
      <c r="A18119" s="179"/>
    </row>
    <row r="18120" spans="1:1" s="180" customFormat="1" ht="12" hidden="1" customHeight="1">
      <c r="A18120" s="179"/>
    </row>
    <row r="18121" spans="1:1" s="180" customFormat="1" ht="12" hidden="1" customHeight="1">
      <c r="A18121" s="179"/>
    </row>
    <row r="18122" spans="1:1" s="180" customFormat="1" ht="12" hidden="1" customHeight="1">
      <c r="A18122" s="179"/>
    </row>
    <row r="18123" spans="1:1" s="180" customFormat="1" ht="12" hidden="1" customHeight="1">
      <c r="A18123" s="179"/>
    </row>
    <row r="18124" spans="1:1" s="180" customFormat="1" ht="12" hidden="1" customHeight="1">
      <c r="A18124" s="179"/>
    </row>
    <row r="18125" spans="1:1" s="180" customFormat="1" ht="12" hidden="1" customHeight="1">
      <c r="A18125" s="179"/>
    </row>
    <row r="18126" spans="1:1" s="180" customFormat="1" ht="12" hidden="1" customHeight="1">
      <c r="A18126" s="179"/>
    </row>
    <row r="18127" spans="1:1" s="180" customFormat="1" ht="12" hidden="1" customHeight="1">
      <c r="A18127" s="179"/>
    </row>
    <row r="18128" spans="1:1" s="180" customFormat="1" ht="12" hidden="1" customHeight="1">
      <c r="A18128" s="179"/>
    </row>
    <row r="18129" spans="1:1" s="180" customFormat="1" ht="12" hidden="1" customHeight="1">
      <c r="A18129" s="179"/>
    </row>
    <row r="18130" spans="1:1" s="180" customFormat="1" ht="12" hidden="1" customHeight="1">
      <c r="A18130" s="179"/>
    </row>
    <row r="18131" spans="1:1" s="180" customFormat="1" ht="12" hidden="1" customHeight="1">
      <c r="A18131" s="179"/>
    </row>
    <row r="18132" spans="1:1" s="180" customFormat="1" ht="12" hidden="1" customHeight="1">
      <c r="A18132" s="179"/>
    </row>
    <row r="18133" spans="1:1" s="180" customFormat="1" ht="12" hidden="1" customHeight="1">
      <c r="A18133" s="179"/>
    </row>
    <row r="18134" spans="1:1" s="180" customFormat="1" ht="12" hidden="1" customHeight="1">
      <c r="A18134" s="179"/>
    </row>
    <row r="18135" spans="1:1" s="180" customFormat="1" ht="12" hidden="1" customHeight="1">
      <c r="A18135" s="179"/>
    </row>
    <row r="18136" spans="1:1" s="180" customFormat="1" ht="12" hidden="1" customHeight="1">
      <c r="A18136" s="179"/>
    </row>
    <row r="18137" spans="1:1" s="180" customFormat="1" ht="12" hidden="1" customHeight="1">
      <c r="A18137" s="179"/>
    </row>
    <row r="18138" spans="1:1" s="180" customFormat="1" ht="12" hidden="1" customHeight="1">
      <c r="A18138" s="179"/>
    </row>
    <row r="18139" spans="1:1" s="180" customFormat="1" ht="12" hidden="1" customHeight="1">
      <c r="A18139" s="179"/>
    </row>
    <row r="18140" spans="1:1" s="180" customFormat="1" ht="12" hidden="1" customHeight="1">
      <c r="A18140" s="179"/>
    </row>
    <row r="18141" spans="1:1" s="180" customFormat="1" ht="12" hidden="1" customHeight="1">
      <c r="A18141" s="179"/>
    </row>
    <row r="18142" spans="1:1" s="180" customFormat="1" ht="12" hidden="1" customHeight="1">
      <c r="A18142" s="179"/>
    </row>
    <row r="18143" spans="1:1" s="180" customFormat="1" ht="12" hidden="1" customHeight="1">
      <c r="A18143" s="179"/>
    </row>
    <row r="18144" spans="1:1" s="180" customFormat="1" ht="12" hidden="1" customHeight="1">
      <c r="A18144" s="179"/>
    </row>
    <row r="18145" spans="1:1" s="180" customFormat="1" ht="12" hidden="1" customHeight="1">
      <c r="A18145" s="179"/>
    </row>
    <row r="18146" spans="1:1" s="180" customFormat="1" ht="12" hidden="1" customHeight="1">
      <c r="A18146" s="179"/>
    </row>
    <row r="18147" spans="1:1" s="180" customFormat="1" ht="12" hidden="1" customHeight="1">
      <c r="A18147" s="179"/>
    </row>
    <row r="18148" spans="1:1" s="180" customFormat="1" ht="12" hidden="1" customHeight="1">
      <c r="A18148" s="179"/>
    </row>
    <row r="18149" spans="1:1" s="180" customFormat="1" ht="12" hidden="1" customHeight="1">
      <c r="A18149" s="179"/>
    </row>
    <row r="18150" spans="1:1" s="180" customFormat="1" ht="12" hidden="1" customHeight="1">
      <c r="A18150" s="179"/>
    </row>
    <row r="18151" spans="1:1" s="180" customFormat="1" ht="12" hidden="1" customHeight="1">
      <c r="A18151" s="179"/>
    </row>
    <row r="18152" spans="1:1" s="180" customFormat="1" ht="12" hidden="1" customHeight="1">
      <c r="A18152" s="179"/>
    </row>
    <row r="18153" spans="1:1" s="180" customFormat="1" ht="12" hidden="1" customHeight="1">
      <c r="A18153" s="179"/>
    </row>
    <row r="18154" spans="1:1" s="180" customFormat="1" ht="12" hidden="1" customHeight="1">
      <c r="A18154" s="179"/>
    </row>
    <row r="18155" spans="1:1" s="180" customFormat="1" ht="12" hidden="1" customHeight="1">
      <c r="A18155" s="179"/>
    </row>
    <row r="18156" spans="1:1" s="180" customFormat="1" ht="12" hidden="1" customHeight="1">
      <c r="A18156" s="179"/>
    </row>
    <row r="18157" spans="1:1" s="180" customFormat="1" ht="12" hidden="1" customHeight="1">
      <c r="A18157" s="179"/>
    </row>
    <row r="18158" spans="1:1" s="180" customFormat="1" ht="12" hidden="1" customHeight="1">
      <c r="A18158" s="179"/>
    </row>
    <row r="18159" spans="1:1" s="180" customFormat="1" ht="12" hidden="1" customHeight="1">
      <c r="A18159" s="179"/>
    </row>
    <row r="18160" spans="1:1" s="180" customFormat="1" ht="12" hidden="1" customHeight="1">
      <c r="A18160" s="179"/>
    </row>
    <row r="18161" spans="1:1" s="180" customFormat="1" ht="12" hidden="1" customHeight="1">
      <c r="A18161" s="179"/>
    </row>
    <row r="18162" spans="1:1" s="180" customFormat="1" ht="12" hidden="1" customHeight="1">
      <c r="A18162" s="179"/>
    </row>
    <row r="18163" spans="1:1" s="180" customFormat="1" ht="12" hidden="1" customHeight="1">
      <c r="A18163" s="179"/>
    </row>
    <row r="18164" spans="1:1" s="180" customFormat="1" ht="12" hidden="1" customHeight="1">
      <c r="A18164" s="179"/>
    </row>
    <row r="18165" spans="1:1" s="180" customFormat="1" ht="12" hidden="1" customHeight="1">
      <c r="A18165" s="179"/>
    </row>
    <row r="18166" spans="1:1" s="180" customFormat="1" ht="12" hidden="1" customHeight="1">
      <c r="A18166" s="179"/>
    </row>
    <row r="18167" spans="1:1" s="180" customFormat="1" ht="12" hidden="1" customHeight="1">
      <c r="A18167" s="179"/>
    </row>
    <row r="18168" spans="1:1" s="180" customFormat="1" ht="12" hidden="1" customHeight="1">
      <c r="A18168" s="179"/>
    </row>
    <row r="18169" spans="1:1" s="180" customFormat="1" ht="12" hidden="1" customHeight="1">
      <c r="A18169" s="179"/>
    </row>
    <row r="18170" spans="1:1" s="180" customFormat="1" ht="12" hidden="1" customHeight="1">
      <c r="A18170" s="179"/>
    </row>
    <row r="18171" spans="1:1" s="180" customFormat="1" ht="12" hidden="1" customHeight="1">
      <c r="A18171" s="179"/>
    </row>
    <row r="18172" spans="1:1" s="180" customFormat="1" ht="12" hidden="1" customHeight="1">
      <c r="A18172" s="179"/>
    </row>
    <row r="18173" spans="1:1" s="180" customFormat="1" ht="12" hidden="1" customHeight="1">
      <c r="A18173" s="179"/>
    </row>
    <row r="18174" spans="1:1" s="180" customFormat="1" ht="12" hidden="1" customHeight="1">
      <c r="A18174" s="179"/>
    </row>
    <row r="18175" spans="1:1" s="180" customFormat="1" ht="12" hidden="1" customHeight="1">
      <c r="A18175" s="179"/>
    </row>
    <row r="18176" spans="1:1" s="180" customFormat="1" ht="12" hidden="1" customHeight="1">
      <c r="A18176" s="179"/>
    </row>
    <row r="18177" spans="1:1" s="180" customFormat="1" ht="12" hidden="1" customHeight="1">
      <c r="A18177" s="179"/>
    </row>
    <row r="18178" spans="1:1" s="180" customFormat="1" ht="12" hidden="1" customHeight="1">
      <c r="A18178" s="179"/>
    </row>
    <row r="18179" spans="1:1" s="180" customFormat="1" ht="12" hidden="1" customHeight="1">
      <c r="A18179" s="179"/>
    </row>
    <row r="18180" spans="1:1" s="180" customFormat="1" ht="12" hidden="1" customHeight="1">
      <c r="A18180" s="179"/>
    </row>
    <row r="18181" spans="1:1" s="180" customFormat="1" ht="12" hidden="1" customHeight="1">
      <c r="A18181" s="179"/>
    </row>
    <row r="18182" spans="1:1" s="180" customFormat="1" ht="12" hidden="1" customHeight="1">
      <c r="A18182" s="179"/>
    </row>
    <row r="18183" spans="1:1" s="180" customFormat="1" ht="12" hidden="1" customHeight="1">
      <c r="A18183" s="179"/>
    </row>
    <row r="18184" spans="1:1" s="180" customFormat="1" ht="12" hidden="1" customHeight="1">
      <c r="A18184" s="179"/>
    </row>
    <row r="18185" spans="1:1" s="180" customFormat="1" ht="12" hidden="1" customHeight="1">
      <c r="A18185" s="179"/>
    </row>
    <row r="18186" spans="1:1" s="180" customFormat="1" ht="12" hidden="1" customHeight="1">
      <c r="A18186" s="179"/>
    </row>
    <row r="18187" spans="1:1" s="180" customFormat="1" ht="12" hidden="1" customHeight="1">
      <c r="A18187" s="179"/>
    </row>
    <row r="18188" spans="1:1" s="180" customFormat="1" ht="12" hidden="1" customHeight="1">
      <c r="A18188" s="179"/>
    </row>
    <row r="18189" spans="1:1" s="180" customFormat="1" ht="12" hidden="1" customHeight="1">
      <c r="A18189" s="179"/>
    </row>
    <row r="18190" spans="1:1" s="180" customFormat="1" ht="12" hidden="1" customHeight="1">
      <c r="A18190" s="179"/>
    </row>
    <row r="18191" spans="1:1" s="180" customFormat="1" ht="12" hidden="1" customHeight="1">
      <c r="A18191" s="179"/>
    </row>
    <row r="18192" spans="1:1" s="180" customFormat="1" ht="12" hidden="1" customHeight="1">
      <c r="A18192" s="179"/>
    </row>
    <row r="18193" spans="1:1" s="180" customFormat="1" ht="12" hidden="1" customHeight="1">
      <c r="A18193" s="179"/>
    </row>
    <row r="18194" spans="1:1" s="180" customFormat="1" ht="12" hidden="1" customHeight="1">
      <c r="A18194" s="179"/>
    </row>
    <row r="18195" spans="1:1" s="180" customFormat="1" ht="12" hidden="1" customHeight="1">
      <c r="A18195" s="179"/>
    </row>
    <row r="18196" spans="1:1" s="180" customFormat="1" ht="12" hidden="1" customHeight="1">
      <c r="A18196" s="179"/>
    </row>
    <row r="18197" spans="1:1" s="180" customFormat="1" ht="12" hidden="1" customHeight="1">
      <c r="A18197" s="179"/>
    </row>
    <row r="18198" spans="1:1" s="180" customFormat="1" ht="12" hidden="1" customHeight="1">
      <c r="A18198" s="179"/>
    </row>
    <row r="18199" spans="1:1" s="180" customFormat="1" ht="12" hidden="1" customHeight="1">
      <c r="A18199" s="179"/>
    </row>
    <row r="18200" spans="1:1" s="180" customFormat="1" ht="12" hidden="1" customHeight="1">
      <c r="A18200" s="179"/>
    </row>
    <row r="18201" spans="1:1" s="180" customFormat="1" ht="12" hidden="1" customHeight="1">
      <c r="A18201" s="179"/>
    </row>
    <row r="18202" spans="1:1" s="180" customFormat="1" ht="12" hidden="1" customHeight="1">
      <c r="A18202" s="179"/>
    </row>
    <row r="18203" spans="1:1" s="180" customFormat="1" ht="12" hidden="1" customHeight="1">
      <c r="A18203" s="179"/>
    </row>
    <row r="18204" spans="1:1" s="180" customFormat="1" ht="12" hidden="1" customHeight="1">
      <c r="A18204" s="179"/>
    </row>
    <row r="18205" spans="1:1" s="180" customFormat="1" ht="12" hidden="1" customHeight="1">
      <c r="A18205" s="179"/>
    </row>
    <row r="18206" spans="1:1" s="180" customFormat="1" ht="12" hidden="1" customHeight="1">
      <c r="A18206" s="179"/>
    </row>
    <row r="18207" spans="1:1" s="180" customFormat="1" ht="12" hidden="1" customHeight="1">
      <c r="A18207" s="179"/>
    </row>
    <row r="18208" spans="1:1" s="180" customFormat="1" ht="12" hidden="1" customHeight="1">
      <c r="A18208" s="179"/>
    </row>
    <row r="18209" spans="1:1" s="180" customFormat="1" ht="12" hidden="1" customHeight="1">
      <c r="A18209" s="179"/>
    </row>
    <row r="18210" spans="1:1" s="180" customFormat="1" ht="12" hidden="1" customHeight="1">
      <c r="A18210" s="179"/>
    </row>
    <row r="18211" spans="1:1" s="180" customFormat="1" ht="12" hidden="1" customHeight="1">
      <c r="A18211" s="179"/>
    </row>
    <row r="18212" spans="1:1" s="180" customFormat="1" ht="12" hidden="1" customHeight="1">
      <c r="A18212" s="179"/>
    </row>
    <row r="18213" spans="1:1" s="180" customFormat="1" ht="12" hidden="1" customHeight="1">
      <c r="A18213" s="179"/>
    </row>
    <row r="18214" spans="1:1" s="180" customFormat="1" ht="12" hidden="1" customHeight="1">
      <c r="A18214" s="179"/>
    </row>
    <row r="18215" spans="1:1" s="180" customFormat="1" ht="12" hidden="1" customHeight="1">
      <c r="A18215" s="179"/>
    </row>
    <row r="18216" spans="1:1" s="180" customFormat="1" ht="12" hidden="1" customHeight="1">
      <c r="A18216" s="179"/>
    </row>
    <row r="18217" spans="1:1" s="180" customFormat="1" ht="12" hidden="1" customHeight="1">
      <c r="A18217" s="179"/>
    </row>
    <row r="18218" spans="1:1" s="180" customFormat="1" ht="12" hidden="1" customHeight="1">
      <c r="A18218" s="179"/>
    </row>
    <row r="18219" spans="1:1" s="180" customFormat="1" ht="12" hidden="1" customHeight="1">
      <c r="A18219" s="179"/>
    </row>
    <row r="18220" spans="1:1" s="180" customFormat="1" ht="12" hidden="1" customHeight="1">
      <c r="A18220" s="179"/>
    </row>
    <row r="18221" spans="1:1" s="180" customFormat="1" ht="12" hidden="1" customHeight="1">
      <c r="A18221" s="179"/>
    </row>
    <row r="18222" spans="1:1" s="180" customFormat="1" ht="12" hidden="1" customHeight="1">
      <c r="A18222" s="179"/>
    </row>
    <row r="18223" spans="1:1" s="180" customFormat="1" ht="12" hidden="1" customHeight="1">
      <c r="A18223" s="179"/>
    </row>
    <row r="18224" spans="1:1" s="180" customFormat="1" ht="12" hidden="1" customHeight="1">
      <c r="A18224" s="179"/>
    </row>
    <row r="18225" spans="1:1" s="180" customFormat="1" ht="12" hidden="1" customHeight="1">
      <c r="A18225" s="179"/>
    </row>
    <row r="18226" spans="1:1" s="180" customFormat="1" ht="12" hidden="1" customHeight="1">
      <c r="A18226" s="179"/>
    </row>
    <row r="18227" spans="1:1" s="180" customFormat="1" ht="12" hidden="1" customHeight="1">
      <c r="A18227" s="179"/>
    </row>
    <row r="18228" spans="1:1" s="180" customFormat="1" ht="12" hidden="1" customHeight="1">
      <c r="A18228" s="179"/>
    </row>
    <row r="18229" spans="1:1" s="180" customFormat="1" ht="12" hidden="1" customHeight="1">
      <c r="A18229" s="179"/>
    </row>
    <row r="18230" spans="1:1" s="180" customFormat="1" ht="12" hidden="1" customHeight="1">
      <c r="A18230" s="179"/>
    </row>
    <row r="18231" spans="1:1" s="180" customFormat="1" ht="12" hidden="1" customHeight="1">
      <c r="A18231" s="179"/>
    </row>
    <row r="18232" spans="1:1" s="180" customFormat="1" ht="12" hidden="1" customHeight="1">
      <c r="A18232" s="179"/>
    </row>
    <row r="18233" spans="1:1" s="180" customFormat="1" ht="12" hidden="1" customHeight="1">
      <c r="A18233" s="179"/>
    </row>
    <row r="18234" spans="1:1" s="180" customFormat="1" ht="12" hidden="1" customHeight="1">
      <c r="A18234" s="179"/>
    </row>
    <row r="18235" spans="1:1" s="180" customFormat="1" ht="12" hidden="1" customHeight="1">
      <c r="A18235" s="179"/>
    </row>
    <row r="18236" spans="1:1" s="180" customFormat="1" ht="12" hidden="1" customHeight="1">
      <c r="A18236" s="179"/>
    </row>
    <row r="18237" spans="1:1" s="180" customFormat="1" ht="12" hidden="1" customHeight="1">
      <c r="A18237" s="179"/>
    </row>
    <row r="18238" spans="1:1" s="180" customFormat="1" ht="12" hidden="1" customHeight="1">
      <c r="A18238" s="179"/>
    </row>
    <row r="18239" spans="1:1" s="180" customFormat="1" ht="12" hidden="1" customHeight="1">
      <c r="A18239" s="179"/>
    </row>
    <row r="18240" spans="1:1" s="180" customFormat="1" ht="12" hidden="1" customHeight="1">
      <c r="A18240" s="179"/>
    </row>
    <row r="18241" spans="1:1" s="180" customFormat="1" ht="12" hidden="1" customHeight="1">
      <c r="A18241" s="179"/>
    </row>
    <row r="18242" spans="1:1" s="180" customFormat="1" ht="12" hidden="1" customHeight="1">
      <c r="A18242" s="179"/>
    </row>
    <row r="18243" spans="1:1" s="180" customFormat="1" ht="12" hidden="1" customHeight="1">
      <c r="A18243" s="179"/>
    </row>
    <row r="18244" spans="1:1" s="180" customFormat="1" ht="12" hidden="1" customHeight="1">
      <c r="A18244" s="179"/>
    </row>
    <row r="18245" spans="1:1" s="180" customFormat="1" ht="12" hidden="1" customHeight="1">
      <c r="A18245" s="179"/>
    </row>
    <row r="18246" spans="1:1" s="180" customFormat="1" ht="12" hidden="1" customHeight="1">
      <c r="A18246" s="179"/>
    </row>
    <row r="18247" spans="1:1" s="180" customFormat="1" ht="12" hidden="1" customHeight="1">
      <c r="A18247" s="179"/>
    </row>
    <row r="18248" spans="1:1" s="180" customFormat="1" ht="12" hidden="1" customHeight="1">
      <c r="A18248" s="179"/>
    </row>
    <row r="18249" spans="1:1" s="180" customFormat="1" ht="12" hidden="1" customHeight="1">
      <c r="A18249" s="179"/>
    </row>
    <row r="18250" spans="1:1" s="180" customFormat="1" ht="12" hidden="1" customHeight="1">
      <c r="A18250" s="179"/>
    </row>
    <row r="18251" spans="1:1" s="180" customFormat="1" ht="12" hidden="1" customHeight="1">
      <c r="A18251" s="179"/>
    </row>
    <row r="18252" spans="1:1" s="180" customFormat="1" ht="12" hidden="1" customHeight="1">
      <c r="A18252" s="179"/>
    </row>
    <row r="18253" spans="1:1" s="180" customFormat="1" ht="12" hidden="1" customHeight="1">
      <c r="A18253" s="179"/>
    </row>
    <row r="18254" spans="1:1" s="180" customFormat="1" ht="12" hidden="1" customHeight="1">
      <c r="A18254" s="179"/>
    </row>
    <row r="18255" spans="1:1" s="180" customFormat="1" ht="12" hidden="1" customHeight="1">
      <c r="A18255" s="179"/>
    </row>
    <row r="18256" spans="1:1" s="180" customFormat="1" ht="12" hidden="1" customHeight="1">
      <c r="A18256" s="179"/>
    </row>
    <row r="18257" spans="1:1" s="180" customFormat="1" ht="12" hidden="1" customHeight="1">
      <c r="A18257" s="179"/>
    </row>
    <row r="18258" spans="1:1" s="180" customFormat="1" ht="12" hidden="1" customHeight="1">
      <c r="A18258" s="179"/>
    </row>
    <row r="18259" spans="1:1" s="180" customFormat="1" ht="12" hidden="1" customHeight="1">
      <c r="A18259" s="179"/>
    </row>
    <row r="18260" spans="1:1" s="180" customFormat="1" ht="12" hidden="1" customHeight="1">
      <c r="A18260" s="179"/>
    </row>
    <row r="18261" spans="1:1" s="180" customFormat="1" ht="12" hidden="1" customHeight="1">
      <c r="A18261" s="179"/>
    </row>
    <row r="18262" spans="1:1" s="180" customFormat="1" ht="12" hidden="1" customHeight="1">
      <c r="A18262" s="179"/>
    </row>
    <row r="18263" spans="1:1" s="180" customFormat="1" ht="12" hidden="1" customHeight="1">
      <c r="A18263" s="179"/>
    </row>
    <row r="18264" spans="1:1" s="180" customFormat="1" ht="12" hidden="1" customHeight="1">
      <c r="A18264" s="179"/>
    </row>
    <row r="18265" spans="1:1" s="180" customFormat="1" ht="12" hidden="1" customHeight="1">
      <c r="A18265" s="179"/>
    </row>
    <row r="18266" spans="1:1" s="180" customFormat="1" ht="12" hidden="1" customHeight="1">
      <c r="A18266" s="179"/>
    </row>
    <row r="18267" spans="1:1" s="180" customFormat="1" ht="12" hidden="1" customHeight="1">
      <c r="A18267" s="179"/>
    </row>
    <row r="18268" spans="1:1" s="180" customFormat="1" ht="12" hidden="1" customHeight="1">
      <c r="A18268" s="179"/>
    </row>
    <row r="18269" spans="1:1" s="180" customFormat="1" ht="12" hidden="1" customHeight="1">
      <c r="A18269" s="179"/>
    </row>
    <row r="18270" spans="1:1" s="180" customFormat="1" ht="12" hidden="1" customHeight="1">
      <c r="A18270" s="179"/>
    </row>
    <row r="18271" spans="1:1" s="180" customFormat="1" ht="12" hidden="1" customHeight="1">
      <c r="A18271" s="179"/>
    </row>
    <row r="18272" spans="1:1" s="180" customFormat="1" ht="12" hidden="1" customHeight="1">
      <c r="A18272" s="179"/>
    </row>
    <row r="18273" spans="1:1" s="180" customFormat="1" ht="12" hidden="1" customHeight="1">
      <c r="A18273" s="179"/>
    </row>
    <row r="18274" spans="1:1" s="180" customFormat="1" ht="12" hidden="1" customHeight="1">
      <c r="A18274" s="179"/>
    </row>
    <row r="18275" spans="1:1" s="180" customFormat="1" ht="12" hidden="1" customHeight="1">
      <c r="A18275" s="179"/>
    </row>
    <row r="18276" spans="1:1" s="180" customFormat="1" ht="12" hidden="1" customHeight="1">
      <c r="A18276" s="179"/>
    </row>
    <row r="18277" spans="1:1" s="180" customFormat="1" ht="12" hidden="1" customHeight="1">
      <c r="A18277" s="179"/>
    </row>
    <row r="18278" spans="1:1" s="180" customFormat="1" ht="12" hidden="1" customHeight="1">
      <c r="A18278" s="179"/>
    </row>
    <row r="18279" spans="1:1" s="180" customFormat="1" ht="12" hidden="1" customHeight="1">
      <c r="A18279" s="179"/>
    </row>
    <row r="18280" spans="1:1" s="180" customFormat="1" ht="12" hidden="1" customHeight="1">
      <c r="A18280" s="179"/>
    </row>
    <row r="18281" spans="1:1" s="180" customFormat="1" ht="12" hidden="1" customHeight="1">
      <c r="A18281" s="179"/>
    </row>
    <row r="18282" spans="1:1" s="180" customFormat="1" ht="12" hidden="1" customHeight="1">
      <c r="A18282" s="179"/>
    </row>
    <row r="18283" spans="1:1" s="180" customFormat="1" ht="12" hidden="1" customHeight="1">
      <c r="A18283" s="179"/>
    </row>
    <row r="18284" spans="1:1" s="180" customFormat="1" ht="12" hidden="1" customHeight="1">
      <c r="A18284" s="179"/>
    </row>
    <row r="18285" spans="1:1" s="180" customFormat="1" ht="12" hidden="1" customHeight="1">
      <c r="A18285" s="179"/>
    </row>
    <row r="18286" spans="1:1" s="180" customFormat="1" ht="12" hidden="1" customHeight="1">
      <c r="A18286" s="179"/>
    </row>
    <row r="18287" spans="1:1" s="180" customFormat="1" ht="12" hidden="1" customHeight="1">
      <c r="A18287" s="179"/>
    </row>
    <row r="18288" spans="1:1" s="180" customFormat="1" ht="12" hidden="1" customHeight="1">
      <c r="A18288" s="179"/>
    </row>
    <row r="18289" spans="1:1" s="180" customFormat="1" ht="12" hidden="1" customHeight="1">
      <c r="A18289" s="179"/>
    </row>
    <row r="18290" spans="1:1" s="180" customFormat="1" ht="12" hidden="1" customHeight="1">
      <c r="A18290" s="179"/>
    </row>
    <row r="18291" spans="1:1" s="180" customFormat="1" ht="12" hidden="1" customHeight="1">
      <c r="A18291" s="179"/>
    </row>
    <row r="18292" spans="1:1" s="180" customFormat="1" ht="12" hidden="1" customHeight="1">
      <c r="A18292" s="179"/>
    </row>
    <row r="18293" spans="1:1" s="180" customFormat="1" ht="12" hidden="1" customHeight="1">
      <c r="A18293" s="179"/>
    </row>
    <row r="18294" spans="1:1" s="180" customFormat="1" ht="12" hidden="1" customHeight="1">
      <c r="A18294" s="179"/>
    </row>
    <row r="18295" spans="1:1" s="180" customFormat="1" ht="12" hidden="1" customHeight="1">
      <c r="A18295" s="179"/>
    </row>
    <row r="18296" spans="1:1" s="180" customFormat="1" ht="12" hidden="1" customHeight="1">
      <c r="A18296" s="179"/>
    </row>
    <row r="18297" spans="1:1" s="180" customFormat="1" ht="12" hidden="1" customHeight="1">
      <c r="A18297" s="179"/>
    </row>
    <row r="18298" spans="1:1" s="180" customFormat="1" ht="12" hidden="1" customHeight="1">
      <c r="A18298" s="179"/>
    </row>
    <row r="18299" spans="1:1" s="180" customFormat="1" ht="12" hidden="1" customHeight="1">
      <c r="A18299" s="179"/>
    </row>
    <row r="18300" spans="1:1" s="180" customFormat="1" ht="12" hidden="1" customHeight="1">
      <c r="A18300" s="179"/>
    </row>
    <row r="18301" spans="1:1" s="180" customFormat="1" ht="12" hidden="1" customHeight="1">
      <c r="A18301" s="179"/>
    </row>
    <row r="18302" spans="1:1" s="180" customFormat="1" ht="12" hidden="1" customHeight="1">
      <c r="A18302" s="179"/>
    </row>
    <row r="18303" spans="1:1" s="180" customFormat="1" ht="12" hidden="1" customHeight="1">
      <c r="A18303" s="179"/>
    </row>
    <row r="18304" spans="1:1" s="180" customFormat="1" ht="12" hidden="1" customHeight="1">
      <c r="A18304" s="179"/>
    </row>
    <row r="18305" spans="1:1" s="180" customFormat="1" ht="12" hidden="1" customHeight="1">
      <c r="A18305" s="179"/>
    </row>
    <row r="18306" spans="1:1" s="180" customFormat="1" ht="12" hidden="1" customHeight="1">
      <c r="A18306" s="179"/>
    </row>
    <row r="18307" spans="1:1" s="180" customFormat="1" ht="12" hidden="1" customHeight="1">
      <c r="A18307" s="179"/>
    </row>
    <row r="18308" spans="1:1" s="180" customFormat="1" ht="12" hidden="1" customHeight="1">
      <c r="A18308" s="179"/>
    </row>
    <row r="18309" spans="1:1" s="180" customFormat="1" ht="12" hidden="1" customHeight="1">
      <c r="A18309" s="179"/>
    </row>
    <row r="18310" spans="1:1" s="180" customFormat="1" ht="12" hidden="1" customHeight="1">
      <c r="A18310" s="179"/>
    </row>
    <row r="18311" spans="1:1" s="180" customFormat="1" ht="12" hidden="1" customHeight="1">
      <c r="A18311" s="179"/>
    </row>
    <row r="18312" spans="1:1" s="180" customFormat="1" ht="12" hidden="1" customHeight="1">
      <c r="A18312" s="179"/>
    </row>
    <row r="18313" spans="1:1" s="180" customFormat="1" ht="12" hidden="1" customHeight="1">
      <c r="A18313" s="179"/>
    </row>
    <row r="18314" spans="1:1" s="180" customFormat="1" ht="12" hidden="1" customHeight="1">
      <c r="A18314" s="179"/>
    </row>
    <row r="18315" spans="1:1" s="180" customFormat="1" ht="12" hidden="1" customHeight="1">
      <c r="A18315" s="179"/>
    </row>
    <row r="18316" spans="1:1" s="180" customFormat="1" ht="12" hidden="1" customHeight="1">
      <c r="A18316" s="179"/>
    </row>
    <row r="18317" spans="1:1" s="180" customFormat="1" ht="12" hidden="1" customHeight="1">
      <c r="A18317" s="179"/>
    </row>
    <row r="18318" spans="1:1" s="180" customFormat="1" ht="12" hidden="1" customHeight="1">
      <c r="A18318" s="179"/>
    </row>
    <row r="18319" spans="1:1" s="180" customFormat="1" ht="12" hidden="1" customHeight="1">
      <c r="A18319" s="179"/>
    </row>
    <row r="18320" spans="1:1" s="180" customFormat="1" ht="12" hidden="1" customHeight="1">
      <c r="A18320" s="179"/>
    </row>
    <row r="18321" spans="1:1" s="180" customFormat="1" ht="12" hidden="1" customHeight="1">
      <c r="A18321" s="179"/>
    </row>
    <row r="18322" spans="1:1" s="180" customFormat="1" ht="12" hidden="1" customHeight="1">
      <c r="A18322" s="179"/>
    </row>
    <row r="18323" spans="1:1" s="180" customFormat="1" ht="12" hidden="1" customHeight="1">
      <c r="A18323" s="179"/>
    </row>
    <row r="18324" spans="1:1" s="180" customFormat="1" ht="12" hidden="1" customHeight="1">
      <c r="A18324" s="179"/>
    </row>
    <row r="18325" spans="1:1" s="180" customFormat="1" ht="12" hidden="1" customHeight="1">
      <c r="A18325" s="179"/>
    </row>
    <row r="18326" spans="1:1" s="180" customFormat="1" ht="12" hidden="1" customHeight="1">
      <c r="A18326" s="179"/>
    </row>
    <row r="18327" spans="1:1" s="180" customFormat="1" ht="12" hidden="1" customHeight="1">
      <c r="A18327" s="179"/>
    </row>
    <row r="18328" spans="1:1" s="180" customFormat="1" ht="12" hidden="1" customHeight="1">
      <c r="A18328" s="179"/>
    </row>
    <row r="18329" spans="1:1" s="180" customFormat="1" ht="12" hidden="1" customHeight="1">
      <c r="A18329" s="179"/>
    </row>
    <row r="18330" spans="1:1" s="180" customFormat="1" ht="12" hidden="1" customHeight="1">
      <c r="A18330" s="179"/>
    </row>
    <row r="18331" spans="1:1" s="180" customFormat="1" ht="12" hidden="1" customHeight="1">
      <c r="A18331" s="179"/>
    </row>
    <row r="18332" spans="1:1" s="180" customFormat="1" ht="12" hidden="1" customHeight="1">
      <c r="A18332" s="179"/>
    </row>
    <row r="18333" spans="1:1" s="180" customFormat="1" ht="12" hidden="1" customHeight="1">
      <c r="A18333" s="179"/>
    </row>
    <row r="18334" spans="1:1" s="180" customFormat="1" ht="12" hidden="1" customHeight="1">
      <c r="A18334" s="179"/>
    </row>
    <row r="18335" spans="1:1" s="180" customFormat="1" ht="12" hidden="1" customHeight="1">
      <c r="A18335" s="179"/>
    </row>
    <row r="18336" spans="1:1" s="180" customFormat="1" ht="12" hidden="1" customHeight="1">
      <c r="A18336" s="179"/>
    </row>
    <row r="18337" spans="1:1" s="180" customFormat="1" ht="12" hidden="1" customHeight="1">
      <c r="A18337" s="179"/>
    </row>
    <row r="18338" spans="1:1" s="180" customFormat="1" ht="12" hidden="1" customHeight="1">
      <c r="A18338" s="179"/>
    </row>
    <row r="18339" spans="1:1" s="180" customFormat="1" ht="12" hidden="1" customHeight="1">
      <c r="A18339" s="179"/>
    </row>
    <row r="18340" spans="1:1" s="180" customFormat="1" ht="12" hidden="1" customHeight="1">
      <c r="A18340" s="179"/>
    </row>
    <row r="18341" spans="1:1" s="180" customFormat="1" ht="12" hidden="1" customHeight="1">
      <c r="A18341" s="179"/>
    </row>
    <row r="18342" spans="1:1" s="180" customFormat="1" ht="12" hidden="1" customHeight="1">
      <c r="A18342" s="179"/>
    </row>
    <row r="18343" spans="1:1" s="180" customFormat="1" ht="12" hidden="1" customHeight="1">
      <c r="A18343" s="179"/>
    </row>
    <row r="18344" spans="1:1" s="180" customFormat="1" ht="12" hidden="1" customHeight="1">
      <c r="A18344" s="179"/>
    </row>
    <row r="18345" spans="1:1" s="180" customFormat="1" ht="12" hidden="1" customHeight="1">
      <c r="A18345" s="179"/>
    </row>
    <row r="18346" spans="1:1" s="180" customFormat="1" ht="12" hidden="1" customHeight="1">
      <c r="A18346" s="179"/>
    </row>
    <row r="18347" spans="1:1" s="180" customFormat="1" ht="12" hidden="1" customHeight="1">
      <c r="A18347" s="179"/>
    </row>
    <row r="18348" spans="1:1" s="180" customFormat="1" ht="12" hidden="1" customHeight="1">
      <c r="A18348" s="179"/>
    </row>
    <row r="18349" spans="1:1" s="180" customFormat="1" ht="12" hidden="1" customHeight="1">
      <c r="A18349" s="179"/>
    </row>
    <row r="18350" spans="1:1" s="180" customFormat="1" ht="12" hidden="1" customHeight="1">
      <c r="A18350" s="179"/>
    </row>
    <row r="18351" spans="1:1" s="180" customFormat="1" ht="12" hidden="1" customHeight="1">
      <c r="A18351" s="179"/>
    </row>
    <row r="18352" spans="1:1" s="180" customFormat="1" ht="12" hidden="1" customHeight="1">
      <c r="A18352" s="179"/>
    </row>
    <row r="18353" spans="1:1" s="180" customFormat="1" ht="12" hidden="1" customHeight="1">
      <c r="A18353" s="179"/>
    </row>
    <row r="18354" spans="1:1" s="180" customFormat="1" ht="12" hidden="1" customHeight="1">
      <c r="A18354" s="179"/>
    </row>
    <row r="18355" spans="1:1" s="180" customFormat="1" ht="12" hidden="1" customHeight="1">
      <c r="A18355" s="179"/>
    </row>
    <row r="18356" spans="1:1" s="180" customFormat="1" ht="12" hidden="1" customHeight="1">
      <c r="A18356" s="179"/>
    </row>
    <row r="18357" spans="1:1" s="180" customFormat="1" ht="12" hidden="1" customHeight="1">
      <c r="A18357" s="179"/>
    </row>
    <row r="18358" spans="1:1" s="180" customFormat="1" ht="12" hidden="1" customHeight="1">
      <c r="A18358" s="179"/>
    </row>
    <row r="18359" spans="1:1" s="180" customFormat="1" ht="12" hidden="1" customHeight="1">
      <c r="A18359" s="179"/>
    </row>
    <row r="18360" spans="1:1" s="180" customFormat="1" ht="12" hidden="1" customHeight="1">
      <c r="A18360" s="179"/>
    </row>
    <row r="18361" spans="1:1" s="180" customFormat="1" ht="12" hidden="1" customHeight="1">
      <c r="A18361" s="179"/>
    </row>
    <row r="18362" spans="1:1" s="180" customFormat="1" ht="12" hidden="1" customHeight="1">
      <c r="A18362" s="179"/>
    </row>
    <row r="18363" spans="1:1" s="180" customFormat="1" ht="12" hidden="1" customHeight="1">
      <c r="A18363" s="179"/>
    </row>
    <row r="18364" spans="1:1" s="180" customFormat="1" ht="12" hidden="1" customHeight="1">
      <c r="A18364" s="179"/>
    </row>
    <row r="18365" spans="1:1" s="180" customFormat="1" ht="12" hidden="1" customHeight="1">
      <c r="A18365" s="179"/>
    </row>
    <row r="18366" spans="1:1" s="180" customFormat="1" ht="12" hidden="1" customHeight="1">
      <c r="A18366" s="179"/>
    </row>
    <row r="18367" spans="1:1" s="180" customFormat="1" ht="12" hidden="1" customHeight="1">
      <c r="A18367" s="179"/>
    </row>
    <row r="18368" spans="1:1" s="180" customFormat="1" ht="12" hidden="1" customHeight="1">
      <c r="A18368" s="179"/>
    </row>
    <row r="18369" spans="1:1" s="180" customFormat="1" ht="12" hidden="1" customHeight="1">
      <c r="A18369" s="179"/>
    </row>
    <row r="18370" spans="1:1" s="180" customFormat="1" ht="12" hidden="1" customHeight="1">
      <c r="A18370" s="179"/>
    </row>
    <row r="18371" spans="1:1" s="180" customFormat="1" ht="12" hidden="1" customHeight="1">
      <c r="A18371" s="179"/>
    </row>
    <row r="18372" spans="1:1" s="180" customFormat="1" ht="12" hidden="1" customHeight="1">
      <c r="A18372" s="179"/>
    </row>
    <row r="18373" spans="1:1" s="180" customFormat="1" ht="12" hidden="1" customHeight="1">
      <c r="A18373" s="179"/>
    </row>
    <row r="18374" spans="1:1" s="180" customFormat="1" ht="12" hidden="1" customHeight="1">
      <c r="A18374" s="179"/>
    </row>
    <row r="18375" spans="1:1" s="180" customFormat="1" ht="12" hidden="1" customHeight="1">
      <c r="A18375" s="179"/>
    </row>
    <row r="18376" spans="1:1" s="180" customFormat="1" ht="12" hidden="1" customHeight="1">
      <c r="A18376" s="179"/>
    </row>
    <row r="18377" spans="1:1" s="180" customFormat="1" ht="12" hidden="1" customHeight="1">
      <c r="A18377" s="179"/>
    </row>
    <row r="18378" spans="1:1" s="180" customFormat="1" ht="12" hidden="1" customHeight="1">
      <c r="A18378" s="179"/>
    </row>
    <row r="18379" spans="1:1" s="180" customFormat="1" ht="12" hidden="1" customHeight="1">
      <c r="A18379" s="179"/>
    </row>
    <row r="18380" spans="1:1" s="180" customFormat="1" ht="12" hidden="1" customHeight="1">
      <c r="A18380" s="179"/>
    </row>
    <row r="18381" spans="1:1" s="180" customFormat="1" ht="12" hidden="1" customHeight="1">
      <c r="A18381" s="179"/>
    </row>
    <row r="18382" spans="1:1" s="180" customFormat="1" ht="12" hidden="1" customHeight="1">
      <c r="A18382" s="179"/>
    </row>
    <row r="18383" spans="1:1" s="180" customFormat="1" ht="12" hidden="1" customHeight="1">
      <c r="A18383" s="179"/>
    </row>
    <row r="18384" spans="1:1" s="180" customFormat="1" ht="12" hidden="1" customHeight="1">
      <c r="A18384" s="179"/>
    </row>
    <row r="18385" spans="1:1" s="180" customFormat="1" ht="12" hidden="1" customHeight="1">
      <c r="A18385" s="179"/>
    </row>
    <row r="18386" spans="1:1" s="180" customFormat="1" ht="12" hidden="1" customHeight="1">
      <c r="A18386" s="179"/>
    </row>
    <row r="18387" spans="1:1" s="180" customFormat="1" ht="12" hidden="1" customHeight="1">
      <c r="A18387" s="179"/>
    </row>
    <row r="18388" spans="1:1" s="180" customFormat="1" ht="12" hidden="1" customHeight="1">
      <c r="A18388" s="179"/>
    </row>
    <row r="18389" spans="1:1" s="180" customFormat="1" ht="12" hidden="1" customHeight="1">
      <c r="A18389" s="179"/>
    </row>
    <row r="18390" spans="1:1" s="180" customFormat="1" ht="12" hidden="1" customHeight="1">
      <c r="A18390" s="179"/>
    </row>
    <row r="18391" spans="1:1" s="180" customFormat="1" ht="12" hidden="1" customHeight="1">
      <c r="A18391" s="179"/>
    </row>
    <row r="18392" spans="1:1" s="180" customFormat="1" ht="12" hidden="1" customHeight="1">
      <c r="A18392" s="179"/>
    </row>
    <row r="18393" spans="1:1" s="180" customFormat="1" ht="12" hidden="1" customHeight="1">
      <c r="A18393" s="179"/>
    </row>
    <row r="18394" spans="1:1" s="180" customFormat="1" ht="12" hidden="1" customHeight="1">
      <c r="A18394" s="179"/>
    </row>
    <row r="18395" spans="1:1" s="180" customFormat="1" ht="12" hidden="1" customHeight="1">
      <c r="A18395" s="179"/>
    </row>
    <row r="18396" spans="1:1" s="180" customFormat="1" ht="12" hidden="1" customHeight="1">
      <c r="A18396" s="179"/>
    </row>
    <row r="18397" spans="1:1" s="180" customFormat="1" ht="12" hidden="1" customHeight="1">
      <c r="A18397" s="179"/>
    </row>
    <row r="18398" spans="1:1" s="180" customFormat="1" ht="12" hidden="1" customHeight="1">
      <c r="A18398" s="179"/>
    </row>
    <row r="18399" spans="1:1" s="180" customFormat="1" ht="12" hidden="1" customHeight="1">
      <c r="A18399" s="179"/>
    </row>
    <row r="18400" spans="1:1" s="180" customFormat="1" ht="12" hidden="1" customHeight="1">
      <c r="A18400" s="179"/>
    </row>
    <row r="18401" spans="1:1" s="180" customFormat="1" ht="12" hidden="1" customHeight="1">
      <c r="A18401" s="179"/>
    </row>
    <row r="18402" spans="1:1" s="180" customFormat="1" ht="12" hidden="1" customHeight="1">
      <c r="A18402" s="179"/>
    </row>
    <row r="18403" spans="1:1" s="180" customFormat="1" ht="12" hidden="1" customHeight="1">
      <c r="A18403" s="179"/>
    </row>
    <row r="18404" spans="1:1" s="180" customFormat="1" ht="12" hidden="1" customHeight="1">
      <c r="A18404" s="179"/>
    </row>
    <row r="18405" spans="1:1" s="180" customFormat="1" ht="12" hidden="1" customHeight="1">
      <c r="A18405" s="179"/>
    </row>
    <row r="18406" spans="1:1" s="180" customFormat="1" ht="12" hidden="1" customHeight="1">
      <c r="A18406" s="179"/>
    </row>
    <row r="18407" spans="1:1" s="180" customFormat="1" ht="12" hidden="1" customHeight="1">
      <c r="A18407" s="179"/>
    </row>
    <row r="18408" spans="1:1" s="180" customFormat="1" ht="12" hidden="1" customHeight="1">
      <c r="A18408" s="179"/>
    </row>
    <row r="18409" spans="1:1" s="180" customFormat="1" ht="12" hidden="1" customHeight="1">
      <c r="A18409" s="179"/>
    </row>
    <row r="18410" spans="1:1" s="180" customFormat="1" ht="12" hidden="1" customHeight="1">
      <c r="A18410" s="179"/>
    </row>
    <row r="18411" spans="1:1" s="180" customFormat="1" ht="12" hidden="1" customHeight="1">
      <c r="A18411" s="179"/>
    </row>
    <row r="18412" spans="1:1" s="180" customFormat="1" ht="12" hidden="1" customHeight="1">
      <c r="A18412" s="179"/>
    </row>
    <row r="18413" spans="1:1" s="180" customFormat="1" ht="12" hidden="1" customHeight="1">
      <c r="A18413" s="179"/>
    </row>
    <row r="18414" spans="1:1" s="180" customFormat="1" ht="12" hidden="1" customHeight="1">
      <c r="A18414" s="179"/>
    </row>
    <row r="18415" spans="1:1" s="180" customFormat="1" ht="12" hidden="1" customHeight="1">
      <c r="A18415" s="179"/>
    </row>
    <row r="18416" spans="1:1" s="180" customFormat="1" ht="12" hidden="1" customHeight="1">
      <c r="A18416" s="179"/>
    </row>
    <row r="18417" spans="1:1" s="180" customFormat="1" ht="12" hidden="1" customHeight="1">
      <c r="A18417" s="179"/>
    </row>
    <row r="18418" spans="1:1" s="180" customFormat="1" ht="12" hidden="1" customHeight="1">
      <c r="A18418" s="179"/>
    </row>
    <row r="18419" spans="1:1" s="180" customFormat="1" ht="12" hidden="1" customHeight="1">
      <c r="A18419" s="179"/>
    </row>
    <row r="18420" spans="1:1" s="180" customFormat="1" ht="12" hidden="1" customHeight="1">
      <c r="A18420" s="179"/>
    </row>
    <row r="18421" spans="1:1" s="180" customFormat="1" ht="12" hidden="1" customHeight="1">
      <c r="A18421" s="179"/>
    </row>
    <row r="18422" spans="1:1" s="180" customFormat="1" ht="12" hidden="1" customHeight="1">
      <c r="A18422" s="179"/>
    </row>
    <row r="18423" spans="1:1" s="180" customFormat="1" ht="12" hidden="1" customHeight="1">
      <c r="A18423" s="179"/>
    </row>
    <row r="18424" spans="1:1" s="180" customFormat="1" ht="12" hidden="1" customHeight="1">
      <c r="A18424" s="179"/>
    </row>
    <row r="18425" spans="1:1" s="180" customFormat="1" ht="12" hidden="1" customHeight="1">
      <c r="A18425" s="179"/>
    </row>
    <row r="18426" spans="1:1" s="180" customFormat="1" ht="12" hidden="1" customHeight="1">
      <c r="A18426" s="179"/>
    </row>
    <row r="18427" spans="1:1" s="180" customFormat="1" ht="12" hidden="1" customHeight="1">
      <c r="A18427" s="179"/>
    </row>
    <row r="18428" spans="1:1" s="180" customFormat="1" ht="12" hidden="1" customHeight="1">
      <c r="A18428" s="179"/>
    </row>
    <row r="18429" spans="1:1" s="180" customFormat="1" ht="12" hidden="1" customHeight="1">
      <c r="A18429" s="179"/>
    </row>
    <row r="18430" spans="1:1" s="180" customFormat="1" ht="12" hidden="1" customHeight="1">
      <c r="A18430" s="179"/>
    </row>
    <row r="18431" spans="1:1" s="180" customFormat="1" ht="12" hidden="1" customHeight="1">
      <c r="A18431" s="179"/>
    </row>
    <row r="18432" spans="1:1" s="180" customFormat="1" ht="12" hidden="1" customHeight="1">
      <c r="A18432" s="179"/>
    </row>
    <row r="18433" spans="1:1" s="180" customFormat="1" ht="12" hidden="1" customHeight="1">
      <c r="A18433" s="179"/>
    </row>
    <row r="18434" spans="1:1" s="180" customFormat="1" ht="12" hidden="1" customHeight="1">
      <c r="A18434" s="179"/>
    </row>
    <row r="18435" spans="1:1" s="180" customFormat="1" ht="12" hidden="1" customHeight="1">
      <c r="A18435" s="179"/>
    </row>
    <row r="18436" spans="1:1" s="180" customFormat="1" ht="12" hidden="1" customHeight="1">
      <c r="A18436" s="179"/>
    </row>
    <row r="18437" spans="1:1" s="180" customFormat="1" ht="12" hidden="1" customHeight="1">
      <c r="A18437" s="179"/>
    </row>
    <row r="18438" spans="1:1" s="180" customFormat="1" ht="12" hidden="1" customHeight="1">
      <c r="A18438" s="179"/>
    </row>
    <row r="18439" spans="1:1" s="180" customFormat="1" ht="12" hidden="1" customHeight="1">
      <c r="A18439" s="179"/>
    </row>
    <row r="18440" spans="1:1" s="180" customFormat="1" ht="12" hidden="1" customHeight="1">
      <c r="A18440" s="179"/>
    </row>
    <row r="18441" spans="1:1" s="180" customFormat="1" ht="12" hidden="1" customHeight="1">
      <c r="A18441" s="179"/>
    </row>
    <row r="18442" spans="1:1" s="180" customFormat="1" ht="12" hidden="1" customHeight="1">
      <c r="A18442" s="179"/>
    </row>
    <row r="18443" spans="1:1" s="180" customFormat="1" ht="12" hidden="1" customHeight="1">
      <c r="A18443" s="179"/>
    </row>
    <row r="18444" spans="1:1" s="180" customFormat="1" ht="12" hidden="1" customHeight="1">
      <c r="A18444" s="179"/>
    </row>
    <row r="18445" spans="1:1" s="180" customFormat="1" ht="12" hidden="1" customHeight="1">
      <c r="A18445" s="179"/>
    </row>
    <row r="18446" spans="1:1" s="180" customFormat="1" ht="12" hidden="1" customHeight="1">
      <c r="A18446" s="179"/>
    </row>
    <row r="18447" spans="1:1" s="180" customFormat="1" ht="12" hidden="1" customHeight="1">
      <c r="A18447" s="179"/>
    </row>
    <row r="18448" spans="1:1" s="180" customFormat="1" ht="12" hidden="1" customHeight="1">
      <c r="A18448" s="179"/>
    </row>
    <row r="18449" spans="1:1" s="180" customFormat="1" ht="12" hidden="1" customHeight="1">
      <c r="A18449" s="179"/>
    </row>
    <row r="18450" spans="1:1" s="180" customFormat="1" ht="12" hidden="1" customHeight="1">
      <c r="A18450" s="179"/>
    </row>
    <row r="18451" spans="1:1" s="180" customFormat="1" ht="12" hidden="1" customHeight="1">
      <c r="A18451" s="179"/>
    </row>
    <row r="18452" spans="1:1" s="180" customFormat="1" ht="12" hidden="1" customHeight="1">
      <c r="A18452" s="179"/>
    </row>
    <row r="18453" spans="1:1" s="180" customFormat="1" ht="12" hidden="1" customHeight="1">
      <c r="A18453" s="179"/>
    </row>
    <row r="18454" spans="1:1" s="180" customFormat="1" ht="12" hidden="1" customHeight="1">
      <c r="A18454" s="179"/>
    </row>
    <row r="18455" spans="1:1" s="180" customFormat="1" ht="12" hidden="1" customHeight="1">
      <c r="A18455" s="179"/>
    </row>
    <row r="18456" spans="1:1" s="180" customFormat="1" ht="12" hidden="1" customHeight="1">
      <c r="A18456" s="179"/>
    </row>
    <row r="18457" spans="1:1" s="180" customFormat="1" ht="12" hidden="1" customHeight="1">
      <c r="A18457" s="179"/>
    </row>
    <row r="18458" spans="1:1" s="180" customFormat="1" ht="12" hidden="1" customHeight="1">
      <c r="A18458" s="179"/>
    </row>
    <row r="18459" spans="1:1" s="180" customFormat="1" ht="12" hidden="1" customHeight="1">
      <c r="A18459" s="179"/>
    </row>
    <row r="18460" spans="1:1" s="180" customFormat="1" ht="12" hidden="1" customHeight="1">
      <c r="A18460" s="179"/>
    </row>
    <row r="18461" spans="1:1" s="180" customFormat="1" ht="12" hidden="1" customHeight="1">
      <c r="A18461" s="179"/>
    </row>
    <row r="18462" spans="1:1" s="180" customFormat="1" ht="12" hidden="1" customHeight="1">
      <c r="A18462" s="179"/>
    </row>
    <row r="18463" spans="1:1" s="180" customFormat="1" ht="12" hidden="1" customHeight="1">
      <c r="A18463" s="179"/>
    </row>
    <row r="18464" spans="1:1" s="180" customFormat="1" ht="12" hidden="1" customHeight="1">
      <c r="A18464" s="179"/>
    </row>
    <row r="18465" spans="1:1" s="180" customFormat="1" ht="12" hidden="1" customHeight="1">
      <c r="A18465" s="179"/>
    </row>
    <row r="18466" spans="1:1" s="180" customFormat="1" ht="12" hidden="1" customHeight="1">
      <c r="A18466" s="179"/>
    </row>
    <row r="18467" spans="1:1" s="180" customFormat="1" ht="12" hidden="1" customHeight="1">
      <c r="A18467" s="179"/>
    </row>
    <row r="18468" spans="1:1" s="180" customFormat="1" ht="12" hidden="1" customHeight="1">
      <c r="A18468" s="179"/>
    </row>
    <row r="18469" spans="1:1" s="180" customFormat="1" ht="12" hidden="1" customHeight="1">
      <c r="A18469" s="179"/>
    </row>
    <row r="18470" spans="1:1" s="180" customFormat="1" ht="12" hidden="1" customHeight="1">
      <c r="A18470" s="179"/>
    </row>
    <row r="18471" spans="1:1" s="180" customFormat="1" ht="12" hidden="1" customHeight="1">
      <c r="A18471" s="179"/>
    </row>
    <row r="18472" spans="1:1" s="180" customFormat="1" ht="12" hidden="1" customHeight="1">
      <c r="A18472" s="179"/>
    </row>
    <row r="18473" spans="1:1" s="180" customFormat="1" ht="12" hidden="1" customHeight="1">
      <c r="A18473" s="179"/>
    </row>
    <row r="18474" spans="1:1" s="180" customFormat="1" ht="12" hidden="1" customHeight="1">
      <c r="A18474" s="179"/>
    </row>
    <row r="18475" spans="1:1" s="180" customFormat="1" ht="12" hidden="1" customHeight="1">
      <c r="A18475" s="179"/>
    </row>
    <row r="18476" spans="1:1" s="180" customFormat="1" ht="12" hidden="1" customHeight="1">
      <c r="A18476" s="179"/>
    </row>
    <row r="18477" spans="1:1" s="180" customFormat="1" ht="12" hidden="1" customHeight="1">
      <c r="A18477" s="179"/>
    </row>
    <row r="18478" spans="1:1" s="180" customFormat="1" ht="12" hidden="1" customHeight="1">
      <c r="A18478" s="179"/>
    </row>
    <row r="18479" spans="1:1" s="180" customFormat="1" ht="12" hidden="1" customHeight="1">
      <c r="A18479" s="179"/>
    </row>
    <row r="18480" spans="1:1" s="180" customFormat="1" ht="12" hidden="1" customHeight="1">
      <c r="A18480" s="179"/>
    </row>
    <row r="18481" spans="1:1" s="180" customFormat="1" ht="12" hidden="1" customHeight="1">
      <c r="A18481" s="179"/>
    </row>
    <row r="18482" spans="1:1" s="180" customFormat="1" ht="12" hidden="1" customHeight="1">
      <c r="A18482" s="179"/>
    </row>
    <row r="18483" spans="1:1" s="180" customFormat="1" ht="12" hidden="1" customHeight="1">
      <c r="A18483" s="179"/>
    </row>
    <row r="18484" spans="1:1" s="180" customFormat="1" ht="12" hidden="1" customHeight="1">
      <c r="A18484" s="179"/>
    </row>
    <row r="18485" spans="1:1" s="180" customFormat="1" ht="12" hidden="1" customHeight="1">
      <c r="A18485" s="179"/>
    </row>
    <row r="18486" spans="1:1" s="180" customFormat="1" ht="12" hidden="1" customHeight="1">
      <c r="A18486" s="179"/>
    </row>
    <row r="18487" spans="1:1" s="180" customFormat="1" ht="12" hidden="1" customHeight="1">
      <c r="A18487" s="179"/>
    </row>
    <row r="18488" spans="1:1" s="180" customFormat="1" ht="12" hidden="1" customHeight="1">
      <c r="A18488" s="179"/>
    </row>
    <row r="18489" spans="1:1" s="180" customFormat="1" ht="12" hidden="1" customHeight="1">
      <c r="A18489" s="179"/>
    </row>
    <row r="18490" spans="1:1" s="180" customFormat="1" ht="12" hidden="1" customHeight="1">
      <c r="A18490" s="179"/>
    </row>
    <row r="18491" spans="1:1" s="180" customFormat="1" ht="12" hidden="1" customHeight="1">
      <c r="A18491" s="179"/>
    </row>
    <row r="18492" spans="1:1" s="180" customFormat="1" ht="12" hidden="1" customHeight="1">
      <c r="A18492" s="179"/>
    </row>
    <row r="18493" spans="1:1" s="180" customFormat="1" ht="12" hidden="1" customHeight="1">
      <c r="A18493" s="179"/>
    </row>
    <row r="18494" spans="1:1" s="180" customFormat="1" ht="12" hidden="1" customHeight="1">
      <c r="A18494" s="179"/>
    </row>
    <row r="18495" spans="1:1" s="180" customFormat="1" ht="12" hidden="1" customHeight="1">
      <c r="A18495" s="179"/>
    </row>
    <row r="18496" spans="1:1" s="180" customFormat="1" ht="12" hidden="1" customHeight="1">
      <c r="A18496" s="179"/>
    </row>
    <row r="18497" spans="1:1" s="180" customFormat="1" ht="12" hidden="1" customHeight="1">
      <c r="A18497" s="179"/>
    </row>
    <row r="18498" spans="1:1" s="180" customFormat="1" ht="12" hidden="1" customHeight="1">
      <c r="A18498" s="179"/>
    </row>
    <row r="18499" spans="1:1" s="180" customFormat="1" ht="12" hidden="1" customHeight="1">
      <c r="A18499" s="179"/>
    </row>
    <row r="18500" spans="1:1" s="180" customFormat="1" ht="12" hidden="1" customHeight="1">
      <c r="A18500" s="179"/>
    </row>
    <row r="18501" spans="1:1" s="180" customFormat="1" ht="12" hidden="1" customHeight="1">
      <c r="A18501" s="179"/>
    </row>
    <row r="18502" spans="1:1" s="180" customFormat="1" ht="12" hidden="1" customHeight="1">
      <c r="A18502" s="179"/>
    </row>
    <row r="18503" spans="1:1" s="180" customFormat="1" ht="12" hidden="1" customHeight="1">
      <c r="A18503" s="179"/>
    </row>
    <row r="18504" spans="1:1" s="180" customFormat="1" ht="12" hidden="1" customHeight="1">
      <c r="A18504" s="179"/>
    </row>
    <row r="18505" spans="1:1" s="180" customFormat="1" ht="12" hidden="1" customHeight="1">
      <c r="A18505" s="179"/>
    </row>
    <row r="18506" spans="1:1" s="180" customFormat="1" ht="12" hidden="1" customHeight="1">
      <c r="A18506" s="179"/>
    </row>
    <row r="18507" spans="1:1" s="180" customFormat="1" ht="12" hidden="1" customHeight="1">
      <c r="A18507" s="179"/>
    </row>
    <row r="18508" spans="1:1" s="180" customFormat="1" ht="12" hidden="1" customHeight="1">
      <c r="A18508" s="179"/>
    </row>
    <row r="18509" spans="1:1" s="180" customFormat="1" ht="12" hidden="1" customHeight="1">
      <c r="A18509" s="179"/>
    </row>
    <row r="18510" spans="1:1" s="180" customFormat="1" ht="12" hidden="1" customHeight="1">
      <c r="A18510" s="179"/>
    </row>
    <row r="18511" spans="1:1" s="180" customFormat="1" ht="12" hidden="1" customHeight="1">
      <c r="A18511" s="179"/>
    </row>
    <row r="18512" spans="1:1" s="180" customFormat="1" ht="12" hidden="1" customHeight="1">
      <c r="A18512" s="179"/>
    </row>
    <row r="18513" spans="1:1" s="180" customFormat="1" ht="12" hidden="1" customHeight="1">
      <c r="A18513" s="179"/>
    </row>
    <row r="18514" spans="1:1" s="180" customFormat="1" ht="12" hidden="1" customHeight="1">
      <c r="A18514" s="179"/>
    </row>
    <row r="18515" spans="1:1" s="180" customFormat="1" ht="12" hidden="1" customHeight="1">
      <c r="A18515" s="179"/>
    </row>
    <row r="18516" spans="1:1" s="180" customFormat="1" ht="12" hidden="1" customHeight="1">
      <c r="A18516" s="179"/>
    </row>
    <row r="18517" spans="1:1" s="180" customFormat="1" ht="12" hidden="1" customHeight="1">
      <c r="A18517" s="179"/>
    </row>
    <row r="18518" spans="1:1" s="180" customFormat="1" ht="12" hidden="1" customHeight="1">
      <c r="A18518" s="179"/>
    </row>
    <row r="18519" spans="1:1" s="180" customFormat="1" ht="12" hidden="1" customHeight="1">
      <c r="A18519" s="179"/>
    </row>
    <row r="18520" spans="1:1" s="180" customFormat="1" ht="12" hidden="1" customHeight="1">
      <c r="A18520" s="179"/>
    </row>
    <row r="18521" spans="1:1" s="180" customFormat="1" ht="12" hidden="1" customHeight="1">
      <c r="A18521" s="179"/>
    </row>
    <row r="18522" spans="1:1" s="180" customFormat="1" ht="12" hidden="1" customHeight="1">
      <c r="A18522" s="179"/>
    </row>
    <row r="18523" spans="1:1" s="180" customFormat="1" ht="12" hidden="1" customHeight="1">
      <c r="A18523" s="179"/>
    </row>
    <row r="18524" spans="1:1" s="180" customFormat="1" ht="12" hidden="1" customHeight="1">
      <c r="A18524" s="179"/>
    </row>
    <row r="18525" spans="1:1" s="180" customFormat="1" ht="12" hidden="1" customHeight="1">
      <c r="A18525" s="179"/>
    </row>
    <row r="18526" spans="1:1" s="180" customFormat="1" ht="12" hidden="1" customHeight="1">
      <c r="A18526" s="179"/>
    </row>
    <row r="18527" spans="1:1" s="180" customFormat="1" ht="12" hidden="1" customHeight="1">
      <c r="A18527" s="179"/>
    </row>
    <row r="18528" spans="1:1" s="180" customFormat="1" ht="12" hidden="1" customHeight="1">
      <c r="A18528" s="179"/>
    </row>
    <row r="18529" spans="1:1" s="180" customFormat="1" ht="12" hidden="1" customHeight="1">
      <c r="A18529" s="179"/>
    </row>
    <row r="18530" spans="1:1" s="180" customFormat="1" ht="12" hidden="1" customHeight="1">
      <c r="A18530" s="179"/>
    </row>
    <row r="18531" spans="1:1" s="180" customFormat="1" ht="12" hidden="1" customHeight="1">
      <c r="A18531" s="179"/>
    </row>
    <row r="18532" spans="1:1" s="180" customFormat="1" ht="12" hidden="1" customHeight="1">
      <c r="A18532" s="179"/>
    </row>
    <row r="18533" spans="1:1" s="180" customFormat="1" ht="12" hidden="1" customHeight="1">
      <c r="A18533" s="179"/>
    </row>
    <row r="18534" spans="1:1" s="180" customFormat="1" ht="12" hidden="1" customHeight="1">
      <c r="A18534" s="179"/>
    </row>
    <row r="18535" spans="1:1" s="180" customFormat="1" ht="12" hidden="1" customHeight="1">
      <c r="A18535" s="179"/>
    </row>
    <row r="18536" spans="1:1" s="180" customFormat="1" ht="12" hidden="1" customHeight="1">
      <c r="A18536" s="179"/>
    </row>
    <row r="18537" spans="1:1" s="180" customFormat="1" ht="12" hidden="1" customHeight="1">
      <c r="A18537" s="179"/>
    </row>
    <row r="18538" spans="1:1" s="180" customFormat="1" ht="12" hidden="1" customHeight="1">
      <c r="A18538" s="179"/>
    </row>
    <row r="18539" spans="1:1" s="180" customFormat="1" ht="12" hidden="1" customHeight="1">
      <c r="A18539" s="179"/>
    </row>
    <row r="18540" spans="1:1" s="180" customFormat="1" ht="12" hidden="1" customHeight="1">
      <c r="A18540" s="179"/>
    </row>
    <row r="18541" spans="1:1" s="180" customFormat="1" ht="12" hidden="1" customHeight="1">
      <c r="A18541" s="179"/>
    </row>
    <row r="18542" spans="1:1" s="180" customFormat="1" ht="12" hidden="1" customHeight="1">
      <c r="A18542" s="179"/>
    </row>
    <row r="18543" spans="1:1" s="180" customFormat="1" ht="12" hidden="1" customHeight="1">
      <c r="A18543" s="179"/>
    </row>
    <row r="18544" spans="1:1" s="180" customFormat="1" ht="12" hidden="1" customHeight="1">
      <c r="A18544" s="179"/>
    </row>
    <row r="18545" spans="1:1" s="180" customFormat="1" ht="12" hidden="1" customHeight="1">
      <c r="A18545" s="179"/>
    </row>
    <row r="18546" spans="1:1" s="180" customFormat="1" ht="12" hidden="1" customHeight="1">
      <c r="A18546" s="179"/>
    </row>
    <row r="18547" spans="1:1" s="180" customFormat="1" ht="12" hidden="1" customHeight="1">
      <c r="A18547" s="179"/>
    </row>
    <row r="18548" spans="1:1" s="180" customFormat="1" ht="12" hidden="1" customHeight="1">
      <c r="A18548" s="179"/>
    </row>
    <row r="18549" spans="1:1" s="180" customFormat="1" ht="12" hidden="1" customHeight="1">
      <c r="A18549" s="179"/>
    </row>
    <row r="18550" spans="1:1" s="180" customFormat="1" ht="12" hidden="1" customHeight="1">
      <c r="A18550" s="179"/>
    </row>
    <row r="18551" spans="1:1" s="180" customFormat="1" ht="12" hidden="1" customHeight="1">
      <c r="A18551" s="179"/>
    </row>
    <row r="18552" spans="1:1" s="180" customFormat="1" ht="12" hidden="1" customHeight="1">
      <c r="A18552" s="179"/>
    </row>
    <row r="18553" spans="1:1" s="180" customFormat="1" ht="12" hidden="1" customHeight="1">
      <c r="A18553" s="179"/>
    </row>
    <row r="18554" spans="1:1" s="180" customFormat="1" ht="12" hidden="1" customHeight="1">
      <c r="A18554" s="179"/>
    </row>
    <row r="18555" spans="1:1" s="180" customFormat="1" ht="12" hidden="1" customHeight="1">
      <c r="A18555" s="179"/>
    </row>
    <row r="18556" spans="1:1" s="180" customFormat="1" ht="12" hidden="1" customHeight="1">
      <c r="A18556" s="179"/>
    </row>
    <row r="18557" spans="1:1" s="180" customFormat="1" ht="12" hidden="1" customHeight="1">
      <c r="A18557" s="179"/>
    </row>
    <row r="18558" spans="1:1" s="180" customFormat="1" ht="12" hidden="1" customHeight="1">
      <c r="A18558" s="179"/>
    </row>
    <row r="18559" spans="1:1" s="180" customFormat="1" ht="12" hidden="1" customHeight="1">
      <c r="A18559" s="179"/>
    </row>
    <row r="18560" spans="1:1" s="180" customFormat="1" ht="12" hidden="1" customHeight="1">
      <c r="A18560" s="179"/>
    </row>
    <row r="18561" spans="1:1" s="180" customFormat="1" ht="12" hidden="1" customHeight="1">
      <c r="A18561" s="179"/>
    </row>
    <row r="18562" spans="1:1" s="180" customFormat="1" ht="12" hidden="1" customHeight="1">
      <c r="A18562" s="179"/>
    </row>
    <row r="18563" spans="1:1" s="180" customFormat="1" ht="12" hidden="1" customHeight="1">
      <c r="A18563" s="179"/>
    </row>
    <row r="18564" spans="1:1" s="180" customFormat="1" ht="12" hidden="1" customHeight="1">
      <c r="A18564" s="179"/>
    </row>
    <row r="18565" spans="1:1" s="180" customFormat="1" ht="12" hidden="1" customHeight="1">
      <c r="A18565" s="179"/>
    </row>
    <row r="18566" spans="1:1" s="180" customFormat="1" ht="12" hidden="1" customHeight="1">
      <c r="A18566" s="179"/>
    </row>
    <row r="18567" spans="1:1" s="180" customFormat="1" ht="12" hidden="1" customHeight="1">
      <c r="A18567" s="179"/>
    </row>
    <row r="18568" spans="1:1" s="180" customFormat="1" ht="12" hidden="1" customHeight="1">
      <c r="A18568" s="179"/>
    </row>
    <row r="18569" spans="1:1" s="180" customFormat="1" ht="12" hidden="1" customHeight="1">
      <c r="A18569" s="179"/>
    </row>
    <row r="18570" spans="1:1" s="180" customFormat="1" ht="12" hidden="1" customHeight="1">
      <c r="A18570" s="179"/>
    </row>
    <row r="18571" spans="1:1" s="180" customFormat="1" ht="12" hidden="1" customHeight="1">
      <c r="A18571" s="179"/>
    </row>
    <row r="18572" spans="1:1" s="180" customFormat="1" ht="12" hidden="1" customHeight="1">
      <c r="A18572" s="179"/>
    </row>
    <row r="18573" spans="1:1" s="180" customFormat="1" ht="12" hidden="1" customHeight="1">
      <c r="A18573" s="179"/>
    </row>
    <row r="18574" spans="1:1" s="180" customFormat="1" ht="12" hidden="1" customHeight="1">
      <c r="A18574" s="179"/>
    </row>
    <row r="18575" spans="1:1" s="180" customFormat="1" ht="12" hidden="1" customHeight="1">
      <c r="A18575" s="179"/>
    </row>
    <row r="18576" spans="1:1" s="180" customFormat="1" ht="12" hidden="1" customHeight="1">
      <c r="A18576" s="179"/>
    </row>
    <row r="18577" spans="1:1" s="180" customFormat="1" ht="12" hidden="1" customHeight="1">
      <c r="A18577" s="179"/>
    </row>
    <row r="18578" spans="1:1" s="180" customFormat="1" ht="12" hidden="1" customHeight="1">
      <c r="A18578" s="179"/>
    </row>
    <row r="18579" spans="1:1" s="180" customFormat="1" ht="12" hidden="1" customHeight="1">
      <c r="A18579" s="179"/>
    </row>
    <row r="18580" spans="1:1" s="180" customFormat="1" ht="12" hidden="1" customHeight="1">
      <c r="A18580" s="179"/>
    </row>
    <row r="18581" spans="1:1" s="180" customFormat="1" ht="12" hidden="1" customHeight="1">
      <c r="A18581" s="179"/>
    </row>
    <row r="18582" spans="1:1" s="180" customFormat="1" ht="12" hidden="1" customHeight="1">
      <c r="A18582" s="179"/>
    </row>
    <row r="18583" spans="1:1" s="180" customFormat="1" ht="12" hidden="1" customHeight="1">
      <c r="A18583" s="179"/>
    </row>
    <row r="18584" spans="1:1" s="180" customFormat="1" ht="12" hidden="1" customHeight="1">
      <c r="A18584" s="179"/>
    </row>
    <row r="18585" spans="1:1" s="180" customFormat="1" ht="12" hidden="1" customHeight="1">
      <c r="A18585" s="179"/>
    </row>
    <row r="18586" spans="1:1" s="180" customFormat="1" ht="12" hidden="1" customHeight="1">
      <c r="A18586" s="179"/>
    </row>
    <row r="18587" spans="1:1" s="180" customFormat="1" ht="12" hidden="1" customHeight="1">
      <c r="A18587" s="179"/>
    </row>
    <row r="18588" spans="1:1" s="180" customFormat="1" ht="12" hidden="1" customHeight="1">
      <c r="A18588" s="179"/>
    </row>
    <row r="18589" spans="1:1" s="180" customFormat="1" ht="12" hidden="1" customHeight="1">
      <c r="A18589" s="179"/>
    </row>
    <row r="18590" spans="1:1" s="180" customFormat="1" ht="12" hidden="1" customHeight="1">
      <c r="A18590" s="179"/>
    </row>
    <row r="18591" spans="1:1" s="180" customFormat="1" ht="12" hidden="1" customHeight="1">
      <c r="A18591" s="179"/>
    </row>
    <row r="18592" spans="1:1" s="180" customFormat="1" ht="12" hidden="1" customHeight="1">
      <c r="A18592" s="179"/>
    </row>
    <row r="18593" spans="1:1" s="180" customFormat="1" ht="12" hidden="1" customHeight="1">
      <c r="A18593" s="179"/>
    </row>
    <row r="18594" spans="1:1" s="180" customFormat="1" ht="12" hidden="1" customHeight="1">
      <c r="A18594" s="179"/>
    </row>
    <row r="18595" spans="1:1" s="180" customFormat="1" ht="12" hidden="1" customHeight="1">
      <c r="A18595" s="179"/>
    </row>
    <row r="18596" spans="1:1" s="180" customFormat="1" ht="12" hidden="1" customHeight="1">
      <c r="A18596" s="179"/>
    </row>
    <row r="18597" spans="1:1" s="180" customFormat="1" ht="12" hidden="1" customHeight="1">
      <c r="A18597" s="179"/>
    </row>
    <row r="18598" spans="1:1" s="180" customFormat="1" ht="12" hidden="1" customHeight="1">
      <c r="A18598" s="179"/>
    </row>
    <row r="18599" spans="1:1" s="180" customFormat="1" ht="12" hidden="1" customHeight="1">
      <c r="A18599" s="179"/>
    </row>
    <row r="18600" spans="1:1" s="180" customFormat="1" ht="12" hidden="1" customHeight="1">
      <c r="A18600" s="179"/>
    </row>
    <row r="18601" spans="1:1" s="180" customFormat="1" ht="12" hidden="1" customHeight="1">
      <c r="A18601" s="179"/>
    </row>
    <row r="18602" spans="1:1" s="180" customFormat="1" ht="12" hidden="1" customHeight="1">
      <c r="A18602" s="179"/>
    </row>
    <row r="18603" spans="1:1" s="180" customFormat="1" ht="12" hidden="1" customHeight="1">
      <c r="A18603" s="179"/>
    </row>
    <row r="18604" spans="1:1" s="180" customFormat="1" ht="12" hidden="1" customHeight="1">
      <c r="A18604" s="179"/>
    </row>
    <row r="18605" spans="1:1" s="180" customFormat="1" ht="12" hidden="1" customHeight="1">
      <c r="A18605" s="179"/>
    </row>
    <row r="18606" spans="1:1" s="180" customFormat="1" ht="12" hidden="1" customHeight="1">
      <c r="A18606" s="179"/>
    </row>
    <row r="18607" spans="1:1" s="180" customFormat="1" ht="12" hidden="1" customHeight="1">
      <c r="A18607" s="179"/>
    </row>
    <row r="18608" spans="1:1" s="180" customFormat="1" ht="12" hidden="1" customHeight="1">
      <c r="A18608" s="179"/>
    </row>
    <row r="18609" spans="1:1" s="180" customFormat="1" ht="12" hidden="1" customHeight="1">
      <c r="A18609" s="179"/>
    </row>
    <row r="18610" spans="1:1" s="180" customFormat="1" ht="12" hidden="1" customHeight="1">
      <c r="A18610" s="179"/>
    </row>
    <row r="18611" spans="1:1" s="180" customFormat="1" ht="12" hidden="1" customHeight="1">
      <c r="A18611" s="179"/>
    </row>
    <row r="18612" spans="1:1" s="180" customFormat="1" ht="12" hidden="1" customHeight="1">
      <c r="A18612" s="179"/>
    </row>
    <row r="18613" spans="1:1" s="180" customFormat="1" ht="12" hidden="1" customHeight="1">
      <c r="A18613" s="179"/>
    </row>
    <row r="18614" spans="1:1" s="180" customFormat="1" ht="12" hidden="1" customHeight="1">
      <c r="A18614" s="179"/>
    </row>
    <row r="18615" spans="1:1" s="180" customFormat="1" ht="12" hidden="1" customHeight="1">
      <c r="A18615" s="179"/>
    </row>
    <row r="18616" spans="1:1" s="180" customFormat="1" ht="12" hidden="1" customHeight="1">
      <c r="A18616" s="179"/>
    </row>
    <row r="18617" spans="1:1" s="180" customFormat="1" ht="12" hidden="1" customHeight="1">
      <c r="A18617" s="179"/>
    </row>
    <row r="18618" spans="1:1" s="180" customFormat="1" ht="12" hidden="1" customHeight="1">
      <c r="A18618" s="179"/>
    </row>
    <row r="18619" spans="1:1" s="180" customFormat="1" ht="12" hidden="1" customHeight="1">
      <c r="A18619" s="179"/>
    </row>
    <row r="18620" spans="1:1" s="180" customFormat="1" ht="12" hidden="1" customHeight="1">
      <c r="A18620" s="179"/>
    </row>
    <row r="18621" spans="1:1" s="180" customFormat="1" ht="12" hidden="1" customHeight="1">
      <c r="A18621" s="179"/>
    </row>
    <row r="18622" spans="1:1" s="180" customFormat="1" ht="12" hidden="1" customHeight="1">
      <c r="A18622" s="179"/>
    </row>
    <row r="18623" spans="1:1" s="180" customFormat="1" ht="12" hidden="1" customHeight="1">
      <c r="A18623" s="179"/>
    </row>
    <row r="18624" spans="1:1" s="180" customFormat="1" ht="12" hidden="1" customHeight="1">
      <c r="A18624" s="179"/>
    </row>
    <row r="18625" spans="1:1" s="180" customFormat="1" ht="12" hidden="1" customHeight="1">
      <c r="A18625" s="179"/>
    </row>
    <row r="18626" spans="1:1" s="180" customFormat="1" ht="12" hidden="1" customHeight="1">
      <c r="A18626" s="179"/>
    </row>
    <row r="18627" spans="1:1" s="180" customFormat="1" ht="12" hidden="1" customHeight="1">
      <c r="A18627" s="179"/>
    </row>
    <row r="18628" spans="1:1" s="180" customFormat="1" ht="12" hidden="1" customHeight="1">
      <c r="A18628" s="179"/>
    </row>
    <row r="18629" spans="1:1" s="180" customFormat="1" ht="12" hidden="1" customHeight="1">
      <c r="A18629" s="179"/>
    </row>
    <row r="18630" spans="1:1" s="180" customFormat="1" ht="12" hidden="1" customHeight="1">
      <c r="A18630" s="179"/>
    </row>
    <row r="18631" spans="1:1" s="180" customFormat="1" ht="12" hidden="1" customHeight="1">
      <c r="A18631" s="179"/>
    </row>
    <row r="18632" spans="1:1" s="180" customFormat="1" ht="12" hidden="1" customHeight="1">
      <c r="A18632" s="179"/>
    </row>
    <row r="18633" spans="1:1" s="180" customFormat="1" ht="12" hidden="1" customHeight="1">
      <c r="A18633" s="179"/>
    </row>
    <row r="18634" spans="1:1" s="180" customFormat="1" ht="12" hidden="1" customHeight="1">
      <c r="A18634" s="179"/>
    </row>
    <row r="18635" spans="1:1" s="180" customFormat="1" ht="12" hidden="1" customHeight="1">
      <c r="A18635" s="179"/>
    </row>
    <row r="18636" spans="1:1" s="180" customFormat="1" ht="12" hidden="1" customHeight="1">
      <c r="A18636" s="179"/>
    </row>
    <row r="18637" spans="1:1" s="180" customFormat="1" ht="12" hidden="1" customHeight="1">
      <c r="A18637" s="179"/>
    </row>
    <row r="18638" spans="1:1" s="180" customFormat="1" ht="12" hidden="1" customHeight="1">
      <c r="A18638" s="179"/>
    </row>
    <row r="18639" spans="1:1" s="180" customFormat="1" ht="12" hidden="1" customHeight="1">
      <c r="A18639" s="179"/>
    </row>
    <row r="18640" spans="1:1" s="180" customFormat="1" ht="12" hidden="1" customHeight="1">
      <c r="A18640" s="179"/>
    </row>
    <row r="18641" spans="1:1" s="180" customFormat="1" ht="12" hidden="1" customHeight="1">
      <c r="A18641" s="179"/>
    </row>
    <row r="18642" spans="1:1" s="180" customFormat="1" ht="12" hidden="1" customHeight="1">
      <c r="A18642" s="179"/>
    </row>
    <row r="18643" spans="1:1" s="180" customFormat="1" ht="12" hidden="1" customHeight="1">
      <c r="A18643" s="179"/>
    </row>
    <row r="18644" spans="1:1" s="180" customFormat="1" ht="12" hidden="1" customHeight="1">
      <c r="A18644" s="179"/>
    </row>
    <row r="18645" spans="1:1" s="180" customFormat="1" ht="12" hidden="1" customHeight="1">
      <c r="A18645" s="179"/>
    </row>
    <row r="18646" spans="1:1" s="180" customFormat="1" ht="12" hidden="1" customHeight="1">
      <c r="A18646" s="179"/>
    </row>
    <row r="18647" spans="1:1" s="180" customFormat="1" ht="12" hidden="1" customHeight="1">
      <c r="A18647" s="179"/>
    </row>
    <row r="18648" spans="1:1" s="180" customFormat="1" ht="12" hidden="1" customHeight="1">
      <c r="A18648" s="179"/>
    </row>
    <row r="18649" spans="1:1" s="180" customFormat="1" ht="12" hidden="1" customHeight="1">
      <c r="A18649" s="179"/>
    </row>
    <row r="18650" spans="1:1" s="180" customFormat="1" ht="12" hidden="1" customHeight="1">
      <c r="A18650" s="179"/>
    </row>
    <row r="18651" spans="1:1" s="180" customFormat="1" ht="12" hidden="1" customHeight="1">
      <c r="A18651" s="179"/>
    </row>
    <row r="18652" spans="1:1" s="180" customFormat="1" ht="12" hidden="1" customHeight="1">
      <c r="A18652" s="179"/>
    </row>
    <row r="18653" spans="1:1" s="180" customFormat="1" ht="12" hidden="1" customHeight="1">
      <c r="A18653" s="179"/>
    </row>
    <row r="18654" spans="1:1" s="180" customFormat="1" ht="12" hidden="1" customHeight="1">
      <c r="A18654" s="179"/>
    </row>
    <row r="18655" spans="1:1" s="180" customFormat="1" ht="12" hidden="1" customHeight="1">
      <c r="A18655" s="179"/>
    </row>
    <row r="18656" spans="1:1" s="180" customFormat="1" ht="12" hidden="1" customHeight="1">
      <c r="A18656" s="179"/>
    </row>
    <row r="18657" spans="1:1" s="180" customFormat="1" ht="12" hidden="1" customHeight="1">
      <c r="A18657" s="179"/>
    </row>
    <row r="18658" spans="1:1" s="180" customFormat="1" ht="12" hidden="1" customHeight="1">
      <c r="A18658" s="179"/>
    </row>
    <row r="18659" spans="1:1" s="180" customFormat="1" ht="12" hidden="1" customHeight="1">
      <c r="A18659" s="179"/>
    </row>
    <row r="18660" spans="1:1" s="180" customFormat="1" ht="12" hidden="1" customHeight="1">
      <c r="A18660" s="179"/>
    </row>
    <row r="18661" spans="1:1" s="180" customFormat="1" ht="12" hidden="1" customHeight="1">
      <c r="A18661" s="179"/>
    </row>
    <row r="18662" spans="1:1" s="180" customFormat="1" ht="12" hidden="1" customHeight="1">
      <c r="A18662" s="179"/>
    </row>
    <row r="18663" spans="1:1" s="180" customFormat="1" ht="12" hidden="1" customHeight="1">
      <c r="A18663" s="179"/>
    </row>
    <row r="18664" spans="1:1" s="180" customFormat="1" ht="12" hidden="1" customHeight="1">
      <c r="A18664" s="179"/>
    </row>
    <row r="18665" spans="1:1" s="180" customFormat="1" ht="12" hidden="1" customHeight="1">
      <c r="A18665" s="179"/>
    </row>
    <row r="18666" spans="1:1" s="180" customFormat="1" ht="12" hidden="1" customHeight="1">
      <c r="A18666" s="179"/>
    </row>
    <row r="18667" spans="1:1" s="180" customFormat="1" ht="12" hidden="1" customHeight="1">
      <c r="A18667" s="179"/>
    </row>
    <row r="18668" spans="1:1" s="180" customFormat="1" ht="12" hidden="1" customHeight="1">
      <c r="A18668" s="179"/>
    </row>
    <row r="18669" spans="1:1" s="180" customFormat="1" ht="12" hidden="1" customHeight="1">
      <c r="A18669" s="179"/>
    </row>
    <row r="18670" spans="1:1" s="180" customFormat="1" ht="12" hidden="1" customHeight="1">
      <c r="A18670" s="179"/>
    </row>
    <row r="18671" spans="1:1" s="180" customFormat="1" ht="12" hidden="1" customHeight="1">
      <c r="A18671" s="179"/>
    </row>
    <row r="18672" spans="1:1" s="180" customFormat="1" ht="12" hidden="1" customHeight="1">
      <c r="A18672" s="179"/>
    </row>
    <row r="18673" spans="1:1" s="180" customFormat="1" ht="12" hidden="1" customHeight="1">
      <c r="A18673" s="179"/>
    </row>
    <row r="18674" spans="1:1" s="180" customFormat="1" ht="12" hidden="1" customHeight="1">
      <c r="A18674" s="179"/>
    </row>
    <row r="18675" spans="1:1" s="180" customFormat="1" ht="12" hidden="1" customHeight="1">
      <c r="A18675" s="179"/>
    </row>
    <row r="18676" spans="1:1" s="180" customFormat="1" ht="12" hidden="1" customHeight="1">
      <c r="A18676" s="179"/>
    </row>
    <row r="18677" spans="1:1" s="180" customFormat="1" ht="12" hidden="1" customHeight="1">
      <c r="A18677" s="179"/>
    </row>
    <row r="18678" spans="1:1" s="180" customFormat="1" ht="12" hidden="1" customHeight="1">
      <c r="A18678" s="179"/>
    </row>
    <row r="18679" spans="1:1" s="180" customFormat="1" ht="12" hidden="1" customHeight="1">
      <c r="A18679" s="179"/>
    </row>
    <row r="18680" spans="1:1" s="180" customFormat="1" ht="12" hidden="1" customHeight="1">
      <c r="A18680" s="179"/>
    </row>
    <row r="18681" spans="1:1" s="180" customFormat="1" ht="12" hidden="1" customHeight="1">
      <c r="A18681" s="179"/>
    </row>
    <row r="18682" spans="1:1" s="180" customFormat="1" ht="12" hidden="1" customHeight="1">
      <c r="A18682" s="179"/>
    </row>
    <row r="18683" spans="1:1" s="180" customFormat="1" ht="12" hidden="1" customHeight="1">
      <c r="A18683" s="179"/>
    </row>
    <row r="18684" spans="1:1" s="180" customFormat="1" ht="12" hidden="1" customHeight="1">
      <c r="A18684" s="179"/>
    </row>
    <row r="18685" spans="1:1" s="180" customFormat="1" ht="12" hidden="1" customHeight="1">
      <c r="A18685" s="179"/>
    </row>
    <row r="18686" spans="1:1" s="180" customFormat="1" ht="12" hidden="1" customHeight="1">
      <c r="A18686" s="179"/>
    </row>
    <row r="18687" spans="1:1" s="180" customFormat="1" ht="12" hidden="1" customHeight="1">
      <c r="A18687" s="179"/>
    </row>
    <row r="18688" spans="1:1" s="180" customFormat="1" ht="12" hidden="1" customHeight="1">
      <c r="A18688" s="179"/>
    </row>
    <row r="18689" spans="1:1" s="180" customFormat="1" ht="12" hidden="1" customHeight="1">
      <c r="A18689" s="179"/>
    </row>
    <row r="18690" spans="1:1" s="180" customFormat="1" ht="12" hidden="1" customHeight="1">
      <c r="A18690" s="179"/>
    </row>
    <row r="18691" spans="1:1" s="180" customFormat="1" ht="12" hidden="1" customHeight="1">
      <c r="A18691" s="179"/>
    </row>
    <row r="18692" spans="1:1" s="180" customFormat="1" ht="12" hidden="1" customHeight="1">
      <c r="A18692" s="179"/>
    </row>
    <row r="18693" spans="1:1" s="180" customFormat="1" ht="12" hidden="1" customHeight="1">
      <c r="A18693" s="179"/>
    </row>
    <row r="18694" spans="1:1" s="180" customFormat="1" ht="12" hidden="1" customHeight="1">
      <c r="A18694" s="179"/>
    </row>
    <row r="18695" spans="1:1" s="180" customFormat="1" ht="12" hidden="1" customHeight="1">
      <c r="A18695" s="179"/>
    </row>
    <row r="18696" spans="1:1" s="180" customFormat="1" ht="12" hidden="1" customHeight="1">
      <c r="A18696" s="179"/>
    </row>
    <row r="18697" spans="1:1" s="180" customFormat="1" ht="12" hidden="1" customHeight="1">
      <c r="A18697" s="179"/>
    </row>
    <row r="18698" spans="1:1" s="180" customFormat="1" ht="12" hidden="1" customHeight="1">
      <c r="A18698" s="179"/>
    </row>
    <row r="18699" spans="1:1" s="180" customFormat="1" ht="12" hidden="1" customHeight="1">
      <c r="A18699" s="179"/>
    </row>
    <row r="18700" spans="1:1" s="180" customFormat="1" ht="12" hidden="1" customHeight="1">
      <c r="A18700" s="179"/>
    </row>
    <row r="18701" spans="1:1" s="180" customFormat="1" ht="12" hidden="1" customHeight="1">
      <c r="A18701" s="179"/>
    </row>
    <row r="18702" spans="1:1" s="180" customFormat="1" ht="12" hidden="1" customHeight="1">
      <c r="A18702" s="179"/>
    </row>
    <row r="18703" spans="1:1" s="180" customFormat="1" ht="12" hidden="1" customHeight="1">
      <c r="A18703" s="179"/>
    </row>
    <row r="18704" spans="1:1" s="180" customFormat="1" ht="12" hidden="1" customHeight="1">
      <c r="A18704" s="179"/>
    </row>
    <row r="18705" spans="1:1" s="180" customFormat="1" ht="12" hidden="1" customHeight="1">
      <c r="A18705" s="179"/>
    </row>
    <row r="18706" spans="1:1" s="180" customFormat="1" ht="12" hidden="1" customHeight="1">
      <c r="A18706" s="179"/>
    </row>
    <row r="18707" spans="1:1" s="180" customFormat="1" ht="12" hidden="1" customHeight="1">
      <c r="A18707" s="179"/>
    </row>
    <row r="18708" spans="1:1" s="180" customFormat="1" ht="12" hidden="1" customHeight="1">
      <c r="A18708" s="179"/>
    </row>
    <row r="18709" spans="1:1" s="180" customFormat="1" ht="12" hidden="1" customHeight="1">
      <c r="A18709" s="179"/>
    </row>
    <row r="18710" spans="1:1" s="180" customFormat="1" ht="12" hidden="1" customHeight="1">
      <c r="A18710" s="179"/>
    </row>
    <row r="18711" spans="1:1" s="180" customFormat="1" ht="12" hidden="1" customHeight="1">
      <c r="A18711" s="179"/>
    </row>
    <row r="18712" spans="1:1" s="180" customFormat="1" ht="12" hidden="1" customHeight="1">
      <c r="A18712" s="179"/>
    </row>
    <row r="18713" spans="1:1" s="180" customFormat="1" ht="12" hidden="1" customHeight="1">
      <c r="A18713" s="179"/>
    </row>
    <row r="18714" spans="1:1" s="180" customFormat="1" ht="12" hidden="1" customHeight="1">
      <c r="A18714" s="179"/>
    </row>
    <row r="18715" spans="1:1" s="180" customFormat="1" ht="12" hidden="1" customHeight="1">
      <c r="A18715" s="179"/>
    </row>
    <row r="18716" spans="1:1" s="180" customFormat="1" ht="12" hidden="1" customHeight="1">
      <c r="A18716" s="179"/>
    </row>
    <row r="18717" spans="1:1" s="180" customFormat="1" ht="12" hidden="1" customHeight="1">
      <c r="A18717" s="179"/>
    </row>
    <row r="18718" spans="1:1" s="180" customFormat="1" ht="12" hidden="1" customHeight="1">
      <c r="A18718" s="179"/>
    </row>
    <row r="18719" spans="1:1" s="180" customFormat="1" ht="12" hidden="1" customHeight="1">
      <c r="A18719" s="179"/>
    </row>
    <row r="18720" spans="1:1" s="180" customFormat="1" ht="12" hidden="1" customHeight="1">
      <c r="A18720" s="179"/>
    </row>
    <row r="18721" spans="1:1" s="180" customFormat="1" ht="12" hidden="1" customHeight="1">
      <c r="A18721" s="179"/>
    </row>
    <row r="18722" spans="1:1" s="180" customFormat="1" ht="12" hidden="1" customHeight="1">
      <c r="A18722" s="179"/>
    </row>
    <row r="18723" spans="1:1" s="180" customFormat="1" ht="12" hidden="1" customHeight="1">
      <c r="A18723" s="179"/>
    </row>
    <row r="18724" spans="1:1" s="180" customFormat="1" ht="12" hidden="1" customHeight="1">
      <c r="A18724" s="179"/>
    </row>
    <row r="18725" spans="1:1" s="180" customFormat="1" ht="12" hidden="1" customHeight="1">
      <c r="A18725" s="179"/>
    </row>
    <row r="18726" spans="1:1" s="180" customFormat="1" ht="12" hidden="1" customHeight="1">
      <c r="A18726" s="179"/>
    </row>
    <row r="18727" spans="1:1" s="180" customFormat="1" ht="12" hidden="1" customHeight="1">
      <c r="A18727" s="179"/>
    </row>
    <row r="18728" spans="1:1" s="180" customFormat="1" ht="12" hidden="1" customHeight="1">
      <c r="A18728" s="179"/>
    </row>
    <row r="18729" spans="1:1" s="180" customFormat="1" ht="12" hidden="1" customHeight="1">
      <c r="A18729" s="179"/>
    </row>
    <row r="18730" spans="1:1" s="180" customFormat="1" ht="12" hidden="1" customHeight="1">
      <c r="A18730" s="179"/>
    </row>
    <row r="18731" spans="1:1" s="180" customFormat="1" ht="12" hidden="1" customHeight="1">
      <c r="A18731" s="179"/>
    </row>
    <row r="18732" spans="1:1" s="180" customFormat="1" ht="12" hidden="1" customHeight="1">
      <c r="A18732" s="179"/>
    </row>
    <row r="18733" spans="1:1" s="180" customFormat="1" ht="12" hidden="1" customHeight="1">
      <c r="A18733" s="179"/>
    </row>
    <row r="18734" spans="1:1" s="180" customFormat="1" ht="12" hidden="1" customHeight="1">
      <c r="A18734" s="179"/>
    </row>
    <row r="18735" spans="1:1" s="180" customFormat="1" ht="12" hidden="1" customHeight="1">
      <c r="A18735" s="179"/>
    </row>
    <row r="18736" spans="1:1" s="180" customFormat="1" ht="12" hidden="1" customHeight="1">
      <c r="A18736" s="179"/>
    </row>
    <row r="18737" spans="1:1" s="180" customFormat="1" ht="12" hidden="1" customHeight="1">
      <c r="A18737" s="179"/>
    </row>
    <row r="18738" spans="1:1" s="180" customFormat="1" ht="12" hidden="1" customHeight="1">
      <c r="A18738" s="179"/>
    </row>
    <row r="18739" spans="1:1" s="180" customFormat="1" ht="12" hidden="1" customHeight="1">
      <c r="A18739" s="179"/>
    </row>
    <row r="18740" spans="1:1" s="180" customFormat="1" ht="12" hidden="1" customHeight="1">
      <c r="A18740" s="179"/>
    </row>
    <row r="18741" spans="1:1" s="180" customFormat="1" ht="12" hidden="1" customHeight="1">
      <c r="A18741" s="179"/>
    </row>
    <row r="18742" spans="1:1" s="180" customFormat="1" ht="12" hidden="1" customHeight="1">
      <c r="A18742" s="179"/>
    </row>
    <row r="18743" spans="1:1" s="180" customFormat="1" ht="12" hidden="1" customHeight="1">
      <c r="A18743" s="179"/>
    </row>
    <row r="18744" spans="1:1" s="180" customFormat="1" ht="12" hidden="1" customHeight="1">
      <c r="A18744" s="179"/>
    </row>
    <row r="18745" spans="1:1" s="180" customFormat="1" ht="12" hidden="1" customHeight="1">
      <c r="A18745" s="179"/>
    </row>
    <row r="18746" spans="1:1" s="180" customFormat="1" ht="12" hidden="1" customHeight="1">
      <c r="A18746" s="179"/>
    </row>
    <row r="18747" spans="1:1" s="180" customFormat="1" ht="12" hidden="1" customHeight="1">
      <c r="A18747" s="179"/>
    </row>
    <row r="18748" spans="1:1" s="180" customFormat="1" ht="12" hidden="1" customHeight="1">
      <c r="A18748" s="179"/>
    </row>
    <row r="18749" spans="1:1" s="180" customFormat="1" ht="12" hidden="1" customHeight="1">
      <c r="A18749" s="179"/>
    </row>
    <row r="18750" spans="1:1" s="180" customFormat="1" ht="12" hidden="1" customHeight="1">
      <c r="A18750" s="179"/>
    </row>
    <row r="18751" spans="1:1" s="180" customFormat="1" ht="12" hidden="1" customHeight="1">
      <c r="A18751" s="179"/>
    </row>
    <row r="18752" spans="1:1" s="180" customFormat="1" ht="12" hidden="1" customHeight="1">
      <c r="A18752" s="179"/>
    </row>
    <row r="18753" spans="1:1" s="180" customFormat="1" ht="12" hidden="1" customHeight="1">
      <c r="A18753" s="179"/>
    </row>
    <row r="18754" spans="1:1" s="180" customFormat="1" ht="12" hidden="1" customHeight="1">
      <c r="A18754" s="179"/>
    </row>
    <row r="18755" spans="1:1" s="180" customFormat="1" ht="12" hidden="1" customHeight="1">
      <c r="A18755" s="179"/>
    </row>
    <row r="18756" spans="1:1" s="180" customFormat="1" ht="12" hidden="1" customHeight="1">
      <c r="A18756" s="179"/>
    </row>
    <row r="18757" spans="1:1" s="180" customFormat="1" ht="12" hidden="1" customHeight="1">
      <c r="A18757" s="179"/>
    </row>
    <row r="18758" spans="1:1" s="180" customFormat="1" ht="12" hidden="1" customHeight="1">
      <c r="A18758" s="179"/>
    </row>
    <row r="18759" spans="1:1" s="180" customFormat="1" ht="12" hidden="1" customHeight="1">
      <c r="A18759" s="179"/>
    </row>
    <row r="18760" spans="1:1" s="180" customFormat="1" ht="12" hidden="1" customHeight="1">
      <c r="A18760" s="179"/>
    </row>
    <row r="18761" spans="1:1" s="180" customFormat="1" ht="12" hidden="1" customHeight="1">
      <c r="A18761" s="179"/>
    </row>
    <row r="18762" spans="1:1" s="180" customFormat="1" ht="12" hidden="1" customHeight="1">
      <c r="A18762" s="179"/>
    </row>
    <row r="18763" spans="1:1" s="180" customFormat="1" ht="12" hidden="1" customHeight="1">
      <c r="A18763" s="179"/>
    </row>
    <row r="18764" spans="1:1" s="180" customFormat="1" ht="12" hidden="1" customHeight="1">
      <c r="A18764" s="179"/>
    </row>
    <row r="18765" spans="1:1" s="180" customFormat="1" ht="12" hidden="1" customHeight="1">
      <c r="A18765" s="179"/>
    </row>
    <row r="18766" spans="1:1" s="180" customFormat="1" ht="12" hidden="1" customHeight="1">
      <c r="A18766" s="179"/>
    </row>
    <row r="18767" spans="1:1" s="180" customFormat="1" ht="12" hidden="1" customHeight="1">
      <c r="A18767" s="179"/>
    </row>
    <row r="18768" spans="1:1" s="180" customFormat="1" ht="12" hidden="1" customHeight="1">
      <c r="A18768" s="179"/>
    </row>
    <row r="18769" spans="1:1" s="180" customFormat="1" ht="12" hidden="1" customHeight="1">
      <c r="A18769" s="179"/>
    </row>
    <row r="18770" spans="1:1" s="180" customFormat="1" ht="12" hidden="1" customHeight="1">
      <c r="A18770" s="179"/>
    </row>
    <row r="18771" spans="1:1" s="180" customFormat="1" ht="12" hidden="1" customHeight="1">
      <c r="A18771" s="179"/>
    </row>
    <row r="18772" spans="1:1" s="180" customFormat="1" ht="12" hidden="1" customHeight="1">
      <c r="A18772" s="179"/>
    </row>
    <row r="18773" spans="1:1" s="180" customFormat="1" ht="12" hidden="1" customHeight="1">
      <c r="A18773" s="179"/>
    </row>
    <row r="18774" spans="1:1" s="180" customFormat="1" ht="12" hidden="1" customHeight="1">
      <c r="A18774" s="179"/>
    </row>
    <row r="18775" spans="1:1" s="180" customFormat="1" ht="12" hidden="1" customHeight="1">
      <c r="A18775" s="179"/>
    </row>
    <row r="18776" spans="1:1" s="180" customFormat="1" ht="12" hidden="1" customHeight="1">
      <c r="A18776" s="179"/>
    </row>
    <row r="18777" spans="1:1" s="180" customFormat="1" ht="12" hidden="1" customHeight="1">
      <c r="A18777" s="179"/>
    </row>
    <row r="18778" spans="1:1" s="180" customFormat="1" ht="12" hidden="1" customHeight="1">
      <c r="A18778" s="179"/>
    </row>
    <row r="18779" spans="1:1" s="180" customFormat="1" ht="12" hidden="1" customHeight="1">
      <c r="A18779" s="179"/>
    </row>
    <row r="18780" spans="1:1" s="180" customFormat="1" ht="12" hidden="1" customHeight="1">
      <c r="A18780" s="179"/>
    </row>
    <row r="18781" spans="1:1" s="180" customFormat="1" ht="12" hidden="1" customHeight="1">
      <c r="A18781" s="179"/>
    </row>
    <row r="18782" spans="1:1" s="180" customFormat="1" ht="12" hidden="1" customHeight="1">
      <c r="A18782" s="179"/>
    </row>
    <row r="18783" spans="1:1" s="180" customFormat="1" ht="12" hidden="1" customHeight="1">
      <c r="A18783" s="179"/>
    </row>
    <row r="18784" spans="1:1" s="180" customFormat="1" ht="12" hidden="1" customHeight="1">
      <c r="A18784" s="179"/>
    </row>
    <row r="18785" spans="1:1" s="180" customFormat="1" ht="12" hidden="1" customHeight="1">
      <c r="A18785" s="179"/>
    </row>
    <row r="18786" spans="1:1" s="180" customFormat="1" ht="12" hidden="1" customHeight="1">
      <c r="A18786" s="179"/>
    </row>
    <row r="18787" spans="1:1" s="180" customFormat="1" ht="12" hidden="1" customHeight="1">
      <c r="A18787" s="179"/>
    </row>
    <row r="18788" spans="1:1" s="180" customFormat="1" ht="12" hidden="1" customHeight="1">
      <c r="A18788" s="179"/>
    </row>
    <row r="18789" spans="1:1" s="180" customFormat="1" ht="12" hidden="1" customHeight="1">
      <c r="A18789" s="179"/>
    </row>
    <row r="18790" spans="1:1" s="180" customFormat="1" ht="12" hidden="1" customHeight="1">
      <c r="A18790" s="179"/>
    </row>
    <row r="18791" spans="1:1" s="180" customFormat="1" ht="12" hidden="1" customHeight="1">
      <c r="A18791" s="179"/>
    </row>
    <row r="18792" spans="1:1" s="180" customFormat="1" ht="12" hidden="1" customHeight="1">
      <c r="A18792" s="179"/>
    </row>
    <row r="18793" spans="1:1" s="180" customFormat="1" ht="12" hidden="1" customHeight="1">
      <c r="A18793" s="179"/>
    </row>
    <row r="18794" spans="1:1" s="180" customFormat="1" ht="12" hidden="1" customHeight="1">
      <c r="A18794" s="179"/>
    </row>
    <row r="18795" spans="1:1" s="180" customFormat="1" ht="12" hidden="1" customHeight="1">
      <c r="A18795" s="179"/>
    </row>
    <row r="18796" spans="1:1" s="180" customFormat="1" ht="12" hidden="1" customHeight="1">
      <c r="A18796" s="179"/>
    </row>
    <row r="18797" spans="1:1" s="180" customFormat="1" ht="12" hidden="1" customHeight="1">
      <c r="A18797" s="179"/>
    </row>
    <row r="18798" spans="1:1" s="180" customFormat="1" ht="12" hidden="1" customHeight="1">
      <c r="A18798" s="179"/>
    </row>
    <row r="18799" spans="1:1" s="180" customFormat="1" ht="12" hidden="1" customHeight="1">
      <c r="A18799" s="179"/>
    </row>
    <row r="18800" spans="1:1" s="180" customFormat="1" ht="12" hidden="1" customHeight="1">
      <c r="A18800" s="179"/>
    </row>
    <row r="18801" spans="1:1" s="180" customFormat="1" ht="12" hidden="1" customHeight="1">
      <c r="A18801" s="179"/>
    </row>
    <row r="18802" spans="1:1" s="180" customFormat="1" ht="12" hidden="1" customHeight="1">
      <c r="A18802" s="179"/>
    </row>
    <row r="18803" spans="1:1" s="180" customFormat="1" ht="12" hidden="1" customHeight="1">
      <c r="A18803" s="179"/>
    </row>
    <row r="18804" spans="1:1" s="180" customFormat="1" ht="12" hidden="1" customHeight="1">
      <c r="A18804" s="179"/>
    </row>
    <row r="18805" spans="1:1" s="180" customFormat="1" ht="12" hidden="1" customHeight="1">
      <c r="A18805" s="179"/>
    </row>
    <row r="18806" spans="1:1" s="180" customFormat="1" ht="12" hidden="1" customHeight="1">
      <c r="A18806" s="179"/>
    </row>
    <row r="18807" spans="1:1" s="180" customFormat="1" ht="12" hidden="1" customHeight="1">
      <c r="A18807" s="179"/>
    </row>
    <row r="18808" spans="1:1" s="180" customFormat="1" ht="12" hidden="1" customHeight="1">
      <c r="A18808" s="179"/>
    </row>
    <row r="18809" spans="1:1" s="180" customFormat="1" ht="12" hidden="1" customHeight="1">
      <c r="A18809" s="179"/>
    </row>
    <row r="18810" spans="1:1" s="180" customFormat="1" ht="12" hidden="1" customHeight="1">
      <c r="A18810" s="179"/>
    </row>
    <row r="18811" spans="1:1" s="180" customFormat="1" ht="12" hidden="1" customHeight="1">
      <c r="A18811" s="179"/>
    </row>
    <row r="18812" spans="1:1" s="180" customFormat="1" ht="12" hidden="1" customHeight="1">
      <c r="A18812" s="179"/>
    </row>
    <row r="18813" spans="1:1" s="180" customFormat="1" ht="12" hidden="1" customHeight="1">
      <c r="A18813" s="179"/>
    </row>
    <row r="18814" spans="1:1" s="180" customFormat="1" ht="12" hidden="1" customHeight="1">
      <c r="A18814" s="179"/>
    </row>
    <row r="18815" spans="1:1" s="180" customFormat="1" ht="12" hidden="1" customHeight="1">
      <c r="A18815" s="179"/>
    </row>
    <row r="18816" spans="1:1" s="180" customFormat="1" ht="12" hidden="1" customHeight="1">
      <c r="A18816" s="179"/>
    </row>
    <row r="18817" spans="1:1" s="180" customFormat="1" ht="12" hidden="1" customHeight="1">
      <c r="A18817" s="179"/>
    </row>
    <row r="18818" spans="1:1" s="180" customFormat="1" ht="12" hidden="1" customHeight="1">
      <c r="A18818" s="179"/>
    </row>
    <row r="18819" spans="1:1" s="180" customFormat="1" ht="12" hidden="1" customHeight="1">
      <c r="A18819" s="179"/>
    </row>
    <row r="18820" spans="1:1" s="180" customFormat="1" ht="12" hidden="1" customHeight="1">
      <c r="A18820" s="179"/>
    </row>
    <row r="18821" spans="1:1" s="180" customFormat="1" ht="12" hidden="1" customHeight="1">
      <c r="A18821" s="179"/>
    </row>
    <row r="18822" spans="1:1" s="180" customFormat="1" ht="12" hidden="1" customHeight="1">
      <c r="A18822" s="179"/>
    </row>
    <row r="18823" spans="1:1" s="180" customFormat="1" ht="12" hidden="1" customHeight="1">
      <c r="A18823" s="179"/>
    </row>
    <row r="18824" spans="1:1" s="180" customFormat="1" ht="12" hidden="1" customHeight="1">
      <c r="A18824" s="179"/>
    </row>
    <row r="18825" spans="1:1" s="180" customFormat="1" ht="12" hidden="1" customHeight="1">
      <c r="A18825" s="179"/>
    </row>
    <row r="18826" spans="1:1" s="180" customFormat="1" ht="12" hidden="1" customHeight="1">
      <c r="A18826" s="179"/>
    </row>
    <row r="18827" spans="1:1" s="180" customFormat="1" ht="12" hidden="1" customHeight="1">
      <c r="A18827" s="179"/>
    </row>
    <row r="18828" spans="1:1" s="180" customFormat="1" ht="12" hidden="1" customHeight="1">
      <c r="A18828" s="179"/>
    </row>
    <row r="18829" spans="1:1" s="180" customFormat="1" ht="12" hidden="1" customHeight="1">
      <c r="A18829" s="179"/>
    </row>
    <row r="18830" spans="1:1" s="180" customFormat="1" ht="12" hidden="1" customHeight="1">
      <c r="A18830" s="179"/>
    </row>
    <row r="18831" spans="1:1" s="180" customFormat="1" ht="12" hidden="1" customHeight="1">
      <c r="A18831" s="179"/>
    </row>
    <row r="18832" spans="1:1" s="180" customFormat="1" ht="12" hidden="1" customHeight="1">
      <c r="A18832" s="179"/>
    </row>
    <row r="18833" spans="1:1" s="180" customFormat="1" ht="12" hidden="1" customHeight="1">
      <c r="A18833" s="179"/>
    </row>
    <row r="18834" spans="1:1" s="180" customFormat="1" ht="12" hidden="1" customHeight="1">
      <c r="A18834" s="179"/>
    </row>
    <row r="18835" spans="1:1" s="180" customFormat="1" ht="12" hidden="1" customHeight="1">
      <c r="A18835" s="179"/>
    </row>
    <row r="18836" spans="1:1" s="180" customFormat="1" ht="12" hidden="1" customHeight="1">
      <c r="A18836" s="179"/>
    </row>
    <row r="18837" spans="1:1" s="180" customFormat="1" ht="12" hidden="1" customHeight="1">
      <c r="A18837" s="179"/>
    </row>
    <row r="18838" spans="1:1" s="180" customFormat="1" ht="12" hidden="1" customHeight="1">
      <c r="A18838" s="179"/>
    </row>
    <row r="18839" spans="1:1" s="180" customFormat="1" ht="12" hidden="1" customHeight="1">
      <c r="A18839" s="179"/>
    </row>
    <row r="18840" spans="1:1" s="180" customFormat="1" ht="12" hidden="1" customHeight="1">
      <c r="A18840" s="179"/>
    </row>
    <row r="18841" spans="1:1" s="180" customFormat="1" ht="12" hidden="1" customHeight="1">
      <c r="A18841" s="179"/>
    </row>
    <row r="18842" spans="1:1" s="180" customFormat="1" ht="12" hidden="1" customHeight="1">
      <c r="A18842" s="179"/>
    </row>
    <row r="18843" spans="1:1" s="180" customFormat="1" ht="12" hidden="1" customHeight="1">
      <c r="A18843" s="179"/>
    </row>
    <row r="18844" spans="1:1" s="180" customFormat="1" ht="12" hidden="1" customHeight="1">
      <c r="A18844" s="179"/>
    </row>
    <row r="18845" spans="1:1" s="180" customFormat="1" ht="12" hidden="1" customHeight="1">
      <c r="A18845" s="179"/>
    </row>
    <row r="18846" spans="1:1" s="180" customFormat="1" ht="12" hidden="1" customHeight="1">
      <c r="A18846" s="179"/>
    </row>
    <row r="18847" spans="1:1" s="180" customFormat="1" ht="12" hidden="1" customHeight="1">
      <c r="A18847" s="179"/>
    </row>
    <row r="18848" spans="1:1" s="180" customFormat="1" ht="12" hidden="1" customHeight="1">
      <c r="A18848" s="179"/>
    </row>
    <row r="18849" spans="1:1" s="180" customFormat="1" ht="12" hidden="1" customHeight="1">
      <c r="A18849" s="179"/>
    </row>
    <row r="18850" spans="1:1" s="180" customFormat="1" ht="12" hidden="1" customHeight="1">
      <c r="A18850" s="179"/>
    </row>
    <row r="18851" spans="1:1" s="180" customFormat="1" ht="12" hidden="1" customHeight="1">
      <c r="A18851" s="179"/>
    </row>
    <row r="18852" spans="1:1" s="180" customFormat="1" ht="12" hidden="1" customHeight="1">
      <c r="A18852" s="179"/>
    </row>
    <row r="18853" spans="1:1" s="180" customFormat="1" ht="12" hidden="1" customHeight="1">
      <c r="A18853" s="179"/>
    </row>
    <row r="18854" spans="1:1" s="180" customFormat="1" ht="12" hidden="1" customHeight="1">
      <c r="A18854" s="179"/>
    </row>
    <row r="18855" spans="1:1" s="180" customFormat="1" ht="12" hidden="1" customHeight="1">
      <c r="A18855" s="179"/>
    </row>
    <row r="18856" spans="1:1" s="180" customFormat="1" ht="12" hidden="1" customHeight="1">
      <c r="A18856" s="179"/>
    </row>
    <row r="18857" spans="1:1" s="180" customFormat="1" ht="12" hidden="1" customHeight="1">
      <c r="A18857" s="179"/>
    </row>
    <row r="18858" spans="1:1" s="180" customFormat="1" ht="12" hidden="1" customHeight="1">
      <c r="A18858" s="179"/>
    </row>
    <row r="18859" spans="1:1" s="180" customFormat="1" ht="12" hidden="1" customHeight="1">
      <c r="A18859" s="179"/>
    </row>
    <row r="18860" spans="1:1" s="180" customFormat="1" ht="12" hidden="1" customHeight="1">
      <c r="A18860" s="179"/>
    </row>
    <row r="18861" spans="1:1" s="180" customFormat="1" ht="12" hidden="1" customHeight="1">
      <c r="A18861" s="179"/>
    </row>
    <row r="18862" spans="1:1" s="180" customFormat="1" ht="12" hidden="1" customHeight="1">
      <c r="A18862" s="179"/>
    </row>
    <row r="18863" spans="1:1" s="180" customFormat="1" ht="12" hidden="1" customHeight="1">
      <c r="A18863" s="179"/>
    </row>
    <row r="18864" spans="1:1" s="180" customFormat="1" ht="12" hidden="1" customHeight="1">
      <c r="A18864" s="179"/>
    </row>
    <row r="18865" spans="1:1" s="180" customFormat="1" ht="12" hidden="1" customHeight="1">
      <c r="A18865" s="179"/>
    </row>
    <row r="18866" spans="1:1" s="180" customFormat="1" ht="12" hidden="1" customHeight="1">
      <c r="A18866" s="179"/>
    </row>
    <row r="18867" spans="1:1" s="180" customFormat="1" ht="12" hidden="1" customHeight="1">
      <c r="A18867" s="179"/>
    </row>
    <row r="18868" spans="1:1" s="180" customFormat="1" ht="12" hidden="1" customHeight="1">
      <c r="A18868" s="179"/>
    </row>
    <row r="18869" spans="1:1" s="180" customFormat="1" ht="12" hidden="1" customHeight="1">
      <c r="A18869" s="179"/>
    </row>
    <row r="18870" spans="1:1" s="180" customFormat="1" ht="12" hidden="1" customHeight="1">
      <c r="A18870" s="179"/>
    </row>
    <row r="18871" spans="1:1" s="180" customFormat="1" ht="12" hidden="1" customHeight="1">
      <c r="A18871" s="179"/>
    </row>
    <row r="18872" spans="1:1" s="180" customFormat="1" ht="12" hidden="1" customHeight="1">
      <c r="A18872" s="179"/>
    </row>
    <row r="18873" spans="1:1" s="180" customFormat="1" ht="12" hidden="1" customHeight="1">
      <c r="A18873" s="179"/>
    </row>
    <row r="18874" spans="1:1" s="180" customFormat="1" ht="12" hidden="1" customHeight="1">
      <c r="A18874" s="179"/>
    </row>
    <row r="18875" spans="1:1" s="180" customFormat="1" ht="12" hidden="1" customHeight="1">
      <c r="A18875" s="179"/>
    </row>
    <row r="18876" spans="1:1" s="180" customFormat="1" ht="12" hidden="1" customHeight="1">
      <c r="A18876" s="179"/>
    </row>
    <row r="18877" spans="1:1" s="180" customFormat="1" ht="12" hidden="1" customHeight="1">
      <c r="A18877" s="179"/>
    </row>
    <row r="18878" spans="1:1" s="180" customFormat="1" ht="12" hidden="1" customHeight="1">
      <c r="A18878" s="179"/>
    </row>
    <row r="18879" spans="1:1" s="180" customFormat="1" ht="12" hidden="1" customHeight="1">
      <c r="A18879" s="179"/>
    </row>
    <row r="18880" spans="1:1" s="180" customFormat="1" ht="12" hidden="1" customHeight="1">
      <c r="A18880" s="179"/>
    </row>
    <row r="18881" spans="1:1" s="180" customFormat="1" ht="12" hidden="1" customHeight="1">
      <c r="A18881" s="179"/>
    </row>
    <row r="18882" spans="1:1" s="180" customFormat="1" ht="12" hidden="1" customHeight="1">
      <c r="A18882" s="179"/>
    </row>
    <row r="18883" spans="1:1" s="180" customFormat="1" ht="12" hidden="1" customHeight="1">
      <c r="A18883" s="179"/>
    </row>
    <row r="18884" spans="1:1" s="180" customFormat="1" ht="12" hidden="1" customHeight="1">
      <c r="A18884" s="179"/>
    </row>
    <row r="18885" spans="1:1" s="180" customFormat="1" ht="12" hidden="1" customHeight="1">
      <c r="A18885" s="179"/>
    </row>
    <row r="18886" spans="1:1" s="180" customFormat="1" ht="12" hidden="1" customHeight="1">
      <c r="A18886" s="179"/>
    </row>
    <row r="18887" spans="1:1" s="180" customFormat="1" ht="12" hidden="1" customHeight="1">
      <c r="A18887" s="179"/>
    </row>
    <row r="18888" spans="1:1" s="180" customFormat="1" ht="12" hidden="1" customHeight="1">
      <c r="A18888" s="179"/>
    </row>
    <row r="18889" spans="1:1" s="180" customFormat="1" ht="12" hidden="1" customHeight="1">
      <c r="A18889" s="179"/>
    </row>
    <row r="18890" spans="1:1" s="180" customFormat="1" ht="12" hidden="1" customHeight="1">
      <c r="A18890" s="179"/>
    </row>
    <row r="18891" spans="1:1" s="180" customFormat="1" ht="12" hidden="1" customHeight="1">
      <c r="A18891" s="179"/>
    </row>
    <row r="18892" spans="1:1" s="180" customFormat="1" ht="12" hidden="1" customHeight="1">
      <c r="A18892" s="179"/>
    </row>
    <row r="18893" spans="1:1" s="180" customFormat="1" ht="12" hidden="1" customHeight="1">
      <c r="A18893" s="179"/>
    </row>
    <row r="18894" spans="1:1" s="180" customFormat="1" ht="12" hidden="1" customHeight="1">
      <c r="A18894" s="179"/>
    </row>
    <row r="18895" spans="1:1" s="180" customFormat="1" ht="12" hidden="1" customHeight="1">
      <c r="A18895" s="179"/>
    </row>
    <row r="18896" spans="1:1" s="180" customFormat="1" ht="12" hidden="1" customHeight="1">
      <c r="A18896" s="179"/>
    </row>
    <row r="18897" spans="1:1" s="180" customFormat="1" ht="12" hidden="1" customHeight="1">
      <c r="A18897" s="179"/>
    </row>
    <row r="18898" spans="1:1" s="180" customFormat="1" ht="12" hidden="1" customHeight="1">
      <c r="A18898" s="179"/>
    </row>
    <row r="18899" spans="1:1" s="180" customFormat="1" ht="12" hidden="1" customHeight="1">
      <c r="A18899" s="179"/>
    </row>
    <row r="18900" spans="1:1" s="180" customFormat="1" ht="12" hidden="1" customHeight="1">
      <c r="A18900" s="179"/>
    </row>
    <row r="18901" spans="1:1" s="180" customFormat="1" ht="12" hidden="1" customHeight="1">
      <c r="A18901" s="179"/>
    </row>
    <row r="18902" spans="1:1" s="180" customFormat="1" ht="12" hidden="1" customHeight="1">
      <c r="A18902" s="179"/>
    </row>
    <row r="18903" spans="1:1" s="180" customFormat="1" ht="12" hidden="1" customHeight="1">
      <c r="A18903" s="179"/>
    </row>
    <row r="18904" spans="1:1" s="180" customFormat="1" ht="12" hidden="1" customHeight="1">
      <c r="A18904" s="179"/>
    </row>
    <row r="18905" spans="1:1" s="180" customFormat="1" ht="12" hidden="1" customHeight="1">
      <c r="A18905" s="179"/>
    </row>
    <row r="18906" spans="1:1" s="180" customFormat="1" ht="12" hidden="1" customHeight="1">
      <c r="A18906" s="179"/>
    </row>
    <row r="18907" spans="1:1" s="180" customFormat="1" ht="12" hidden="1" customHeight="1">
      <c r="A18907" s="179"/>
    </row>
    <row r="18908" spans="1:1" s="180" customFormat="1" ht="12" hidden="1" customHeight="1">
      <c r="A18908" s="179"/>
    </row>
    <row r="18909" spans="1:1" s="180" customFormat="1" ht="12" hidden="1" customHeight="1">
      <c r="A18909" s="179"/>
    </row>
    <row r="18910" spans="1:1" s="180" customFormat="1" ht="12" hidden="1" customHeight="1">
      <c r="A18910" s="179"/>
    </row>
    <row r="18911" spans="1:1" s="180" customFormat="1" ht="12" hidden="1" customHeight="1">
      <c r="A18911" s="179"/>
    </row>
    <row r="18912" spans="1:1" s="180" customFormat="1" ht="12" hidden="1" customHeight="1">
      <c r="A18912" s="179"/>
    </row>
    <row r="18913" spans="1:1" s="180" customFormat="1" ht="12" hidden="1" customHeight="1">
      <c r="A18913" s="179"/>
    </row>
    <row r="18914" spans="1:1" s="180" customFormat="1" ht="12" hidden="1" customHeight="1">
      <c r="A18914" s="179"/>
    </row>
    <row r="18915" spans="1:1" s="180" customFormat="1" ht="12" hidden="1" customHeight="1">
      <c r="A18915" s="179"/>
    </row>
    <row r="18916" spans="1:1" s="180" customFormat="1" ht="12" hidden="1" customHeight="1">
      <c r="A18916" s="179"/>
    </row>
    <row r="18917" spans="1:1" s="180" customFormat="1" ht="12" hidden="1" customHeight="1">
      <c r="A18917" s="179"/>
    </row>
    <row r="18918" spans="1:1" s="180" customFormat="1" ht="12" hidden="1" customHeight="1">
      <c r="A18918" s="179"/>
    </row>
    <row r="18919" spans="1:1" s="180" customFormat="1" ht="12" hidden="1" customHeight="1">
      <c r="A18919" s="179"/>
    </row>
    <row r="18920" spans="1:1" s="180" customFormat="1" ht="12" hidden="1" customHeight="1">
      <c r="A18920" s="179"/>
    </row>
    <row r="18921" spans="1:1" s="180" customFormat="1" ht="12" hidden="1" customHeight="1">
      <c r="A18921" s="179"/>
    </row>
    <row r="18922" spans="1:1" s="180" customFormat="1" ht="12" hidden="1" customHeight="1">
      <c r="A18922" s="179"/>
    </row>
    <row r="18923" spans="1:1" s="180" customFormat="1" ht="12" hidden="1" customHeight="1">
      <c r="A18923" s="179"/>
    </row>
    <row r="18924" spans="1:1" s="180" customFormat="1" ht="12" hidden="1" customHeight="1">
      <c r="A18924" s="179"/>
    </row>
    <row r="18925" spans="1:1" s="180" customFormat="1" ht="12" hidden="1" customHeight="1">
      <c r="A18925" s="179"/>
    </row>
    <row r="18926" spans="1:1" s="180" customFormat="1" ht="12" hidden="1" customHeight="1">
      <c r="A18926" s="179"/>
    </row>
    <row r="18927" spans="1:1" s="180" customFormat="1" ht="12" hidden="1" customHeight="1">
      <c r="A18927" s="179"/>
    </row>
    <row r="18928" spans="1:1" s="180" customFormat="1" ht="12" hidden="1" customHeight="1">
      <c r="A18928" s="179"/>
    </row>
    <row r="18929" spans="1:1" s="180" customFormat="1" ht="12" hidden="1" customHeight="1">
      <c r="A18929" s="179"/>
    </row>
    <row r="18930" spans="1:1" s="180" customFormat="1" ht="12" hidden="1" customHeight="1">
      <c r="A18930" s="179"/>
    </row>
    <row r="18931" spans="1:1" s="180" customFormat="1" ht="12" hidden="1" customHeight="1">
      <c r="A18931" s="179"/>
    </row>
    <row r="18932" spans="1:1" s="180" customFormat="1" ht="12" hidden="1" customHeight="1">
      <c r="A18932" s="179"/>
    </row>
    <row r="18933" spans="1:1" s="180" customFormat="1" ht="12" hidden="1" customHeight="1">
      <c r="A18933" s="179"/>
    </row>
    <row r="18934" spans="1:1" s="180" customFormat="1" ht="12" hidden="1" customHeight="1">
      <c r="A18934" s="179"/>
    </row>
    <row r="18935" spans="1:1" s="180" customFormat="1" ht="12" hidden="1" customHeight="1">
      <c r="A18935" s="179"/>
    </row>
    <row r="18936" spans="1:1" s="180" customFormat="1" ht="12" hidden="1" customHeight="1">
      <c r="A18936" s="179"/>
    </row>
    <row r="18937" spans="1:1" s="180" customFormat="1" ht="12" hidden="1" customHeight="1">
      <c r="A18937" s="179"/>
    </row>
    <row r="18938" spans="1:1" s="180" customFormat="1" ht="12" hidden="1" customHeight="1">
      <c r="A18938" s="179"/>
    </row>
    <row r="18939" spans="1:1" s="180" customFormat="1" ht="12" hidden="1" customHeight="1">
      <c r="A18939" s="179"/>
    </row>
    <row r="18940" spans="1:1" s="180" customFormat="1" ht="12" hidden="1" customHeight="1">
      <c r="A18940" s="179"/>
    </row>
    <row r="18941" spans="1:1" s="180" customFormat="1" ht="12" hidden="1" customHeight="1">
      <c r="A18941" s="179"/>
    </row>
    <row r="18942" spans="1:1" s="180" customFormat="1" ht="12" hidden="1" customHeight="1">
      <c r="A18942" s="179"/>
    </row>
    <row r="18943" spans="1:1" s="180" customFormat="1" ht="12" hidden="1" customHeight="1">
      <c r="A18943" s="179"/>
    </row>
    <row r="18944" spans="1:1" s="180" customFormat="1" ht="12" hidden="1" customHeight="1">
      <c r="A18944" s="179"/>
    </row>
    <row r="18945" spans="1:1" s="180" customFormat="1" ht="12" hidden="1" customHeight="1">
      <c r="A18945" s="179"/>
    </row>
    <row r="18946" spans="1:1" s="180" customFormat="1" ht="12" hidden="1" customHeight="1">
      <c r="A18946" s="179"/>
    </row>
    <row r="18947" spans="1:1" s="180" customFormat="1" ht="12" hidden="1" customHeight="1">
      <c r="A18947" s="179"/>
    </row>
    <row r="18948" spans="1:1" s="180" customFormat="1" ht="12" hidden="1" customHeight="1">
      <c r="A18948" s="179"/>
    </row>
    <row r="18949" spans="1:1" s="180" customFormat="1" ht="12" hidden="1" customHeight="1">
      <c r="A18949" s="179"/>
    </row>
    <row r="18950" spans="1:1" s="180" customFormat="1" ht="12" hidden="1" customHeight="1">
      <c r="A18950" s="179"/>
    </row>
    <row r="18951" spans="1:1" s="180" customFormat="1" ht="12" hidden="1" customHeight="1">
      <c r="A18951" s="179"/>
    </row>
    <row r="18952" spans="1:1" s="180" customFormat="1" ht="12" hidden="1" customHeight="1">
      <c r="A18952" s="179"/>
    </row>
    <row r="18953" spans="1:1" s="180" customFormat="1" ht="12" hidden="1" customHeight="1">
      <c r="A18953" s="179"/>
    </row>
    <row r="18954" spans="1:1" s="180" customFormat="1" ht="12" hidden="1" customHeight="1">
      <c r="A18954" s="179"/>
    </row>
    <row r="18955" spans="1:1" s="180" customFormat="1" ht="12" hidden="1" customHeight="1">
      <c r="A18955" s="179"/>
    </row>
    <row r="18956" spans="1:1" s="180" customFormat="1" ht="12" hidden="1" customHeight="1">
      <c r="A18956" s="179"/>
    </row>
    <row r="18957" spans="1:1" s="180" customFormat="1" ht="12" hidden="1" customHeight="1">
      <c r="A18957" s="179"/>
    </row>
    <row r="18958" spans="1:1" s="180" customFormat="1" ht="12" hidden="1" customHeight="1">
      <c r="A18958" s="179"/>
    </row>
    <row r="18959" spans="1:1" s="180" customFormat="1" ht="12" hidden="1" customHeight="1">
      <c r="A18959" s="179"/>
    </row>
    <row r="18960" spans="1:1" s="180" customFormat="1" ht="12" hidden="1" customHeight="1">
      <c r="A18960" s="179"/>
    </row>
    <row r="18961" spans="1:1" s="180" customFormat="1" ht="12" hidden="1" customHeight="1">
      <c r="A18961" s="179"/>
    </row>
    <row r="18962" spans="1:1" s="180" customFormat="1" ht="12" hidden="1" customHeight="1">
      <c r="A18962" s="179"/>
    </row>
    <row r="18963" spans="1:1" s="180" customFormat="1" ht="12" hidden="1" customHeight="1">
      <c r="A18963" s="179"/>
    </row>
    <row r="18964" spans="1:1" s="180" customFormat="1" ht="12" hidden="1" customHeight="1">
      <c r="A18964" s="179"/>
    </row>
    <row r="18965" spans="1:1" s="180" customFormat="1" ht="12" hidden="1" customHeight="1">
      <c r="A18965" s="179"/>
    </row>
    <row r="18966" spans="1:1" s="180" customFormat="1" ht="12" hidden="1" customHeight="1">
      <c r="A18966" s="179"/>
    </row>
    <row r="18967" spans="1:1" s="180" customFormat="1" ht="12" hidden="1" customHeight="1">
      <c r="A18967" s="179"/>
    </row>
    <row r="18968" spans="1:1" s="180" customFormat="1" ht="12" hidden="1" customHeight="1">
      <c r="A18968" s="179"/>
    </row>
    <row r="18969" spans="1:1" s="180" customFormat="1" ht="12" hidden="1" customHeight="1">
      <c r="A18969" s="179"/>
    </row>
    <row r="18970" spans="1:1" s="180" customFormat="1" ht="12" hidden="1" customHeight="1">
      <c r="A18970" s="179"/>
    </row>
    <row r="18971" spans="1:1" s="180" customFormat="1" ht="12" hidden="1" customHeight="1">
      <c r="A18971" s="179"/>
    </row>
    <row r="18972" spans="1:1" s="180" customFormat="1" ht="12" hidden="1" customHeight="1">
      <c r="A18972" s="179"/>
    </row>
    <row r="18973" spans="1:1" s="180" customFormat="1" ht="12" hidden="1" customHeight="1">
      <c r="A18973" s="179"/>
    </row>
    <row r="18974" spans="1:1" s="180" customFormat="1" ht="12" hidden="1" customHeight="1">
      <c r="A18974" s="179"/>
    </row>
    <row r="18975" spans="1:1" s="180" customFormat="1" ht="12" hidden="1" customHeight="1">
      <c r="A18975" s="179"/>
    </row>
    <row r="18976" spans="1:1" s="180" customFormat="1" ht="12" hidden="1" customHeight="1">
      <c r="A18976" s="179"/>
    </row>
    <row r="18977" spans="1:1" s="180" customFormat="1" ht="12" hidden="1" customHeight="1">
      <c r="A18977" s="179"/>
    </row>
    <row r="18978" spans="1:1" s="180" customFormat="1" ht="12" hidden="1" customHeight="1">
      <c r="A18978" s="179"/>
    </row>
    <row r="18979" spans="1:1" s="180" customFormat="1" ht="12" hidden="1" customHeight="1">
      <c r="A18979" s="179"/>
    </row>
    <row r="18980" spans="1:1" s="180" customFormat="1" ht="12" hidden="1" customHeight="1">
      <c r="A18980" s="179"/>
    </row>
    <row r="18981" spans="1:1" s="180" customFormat="1" ht="12" hidden="1" customHeight="1">
      <c r="A18981" s="179"/>
    </row>
    <row r="18982" spans="1:1" s="180" customFormat="1" ht="12" hidden="1" customHeight="1">
      <c r="A18982" s="179"/>
    </row>
    <row r="18983" spans="1:1" s="180" customFormat="1" ht="12" hidden="1" customHeight="1">
      <c r="A18983" s="179"/>
    </row>
    <row r="18984" spans="1:1" s="180" customFormat="1" ht="12" hidden="1" customHeight="1">
      <c r="A18984" s="179"/>
    </row>
    <row r="18985" spans="1:1" s="180" customFormat="1" ht="12" hidden="1" customHeight="1">
      <c r="A18985" s="179"/>
    </row>
    <row r="18986" spans="1:1" s="180" customFormat="1" ht="12" hidden="1" customHeight="1">
      <c r="A18986" s="179"/>
    </row>
    <row r="18987" spans="1:1" s="180" customFormat="1" ht="12" hidden="1" customHeight="1">
      <c r="A18987" s="179"/>
    </row>
    <row r="18988" spans="1:1" s="180" customFormat="1" ht="12" hidden="1" customHeight="1">
      <c r="A18988" s="179"/>
    </row>
    <row r="18989" spans="1:1" s="180" customFormat="1" ht="12" hidden="1" customHeight="1">
      <c r="A18989" s="179"/>
    </row>
    <row r="18990" spans="1:1" s="180" customFormat="1" ht="12" hidden="1" customHeight="1">
      <c r="A18990" s="179"/>
    </row>
    <row r="18991" spans="1:1" s="180" customFormat="1" ht="12" hidden="1" customHeight="1">
      <c r="A18991" s="179"/>
    </row>
    <row r="18992" spans="1:1" s="180" customFormat="1" ht="12" hidden="1" customHeight="1">
      <c r="A18992" s="179"/>
    </row>
    <row r="18993" spans="1:1" s="180" customFormat="1" ht="12" hidden="1" customHeight="1">
      <c r="A18993" s="179"/>
    </row>
    <row r="18994" spans="1:1" s="180" customFormat="1" ht="12" hidden="1" customHeight="1">
      <c r="A18994" s="179"/>
    </row>
    <row r="18995" spans="1:1" s="180" customFormat="1" ht="12" hidden="1" customHeight="1">
      <c r="A18995" s="179"/>
    </row>
    <row r="18996" spans="1:1" s="180" customFormat="1" ht="12" hidden="1" customHeight="1">
      <c r="A18996" s="179"/>
    </row>
    <row r="18997" spans="1:1" s="180" customFormat="1" ht="12" hidden="1" customHeight="1">
      <c r="A18997" s="179"/>
    </row>
    <row r="18998" spans="1:1" s="180" customFormat="1" ht="12" hidden="1" customHeight="1">
      <c r="A18998" s="179"/>
    </row>
    <row r="18999" spans="1:1" s="180" customFormat="1" ht="12" hidden="1" customHeight="1">
      <c r="A18999" s="179"/>
    </row>
    <row r="19000" spans="1:1" s="180" customFormat="1" ht="12" hidden="1" customHeight="1">
      <c r="A19000" s="179"/>
    </row>
    <row r="19001" spans="1:1" s="180" customFormat="1" ht="12" hidden="1" customHeight="1">
      <c r="A19001" s="179"/>
    </row>
    <row r="19002" spans="1:1" s="180" customFormat="1" ht="12" hidden="1" customHeight="1">
      <c r="A19002" s="179"/>
    </row>
    <row r="19003" spans="1:1" s="180" customFormat="1" ht="12" hidden="1" customHeight="1">
      <c r="A19003" s="179"/>
    </row>
    <row r="19004" spans="1:1" s="180" customFormat="1" ht="12" hidden="1" customHeight="1">
      <c r="A19004" s="179"/>
    </row>
    <row r="19005" spans="1:1" s="180" customFormat="1" ht="12" hidden="1" customHeight="1">
      <c r="A19005" s="179"/>
    </row>
    <row r="19006" spans="1:1" s="180" customFormat="1" ht="12" hidden="1" customHeight="1">
      <c r="A19006" s="179"/>
    </row>
    <row r="19007" spans="1:1" s="180" customFormat="1" ht="12" hidden="1" customHeight="1">
      <c r="A19007" s="179"/>
    </row>
    <row r="19008" spans="1:1" s="180" customFormat="1" ht="12" hidden="1" customHeight="1">
      <c r="A19008" s="179"/>
    </row>
    <row r="19009" spans="1:1" s="180" customFormat="1" ht="12" hidden="1" customHeight="1">
      <c r="A19009" s="179"/>
    </row>
    <row r="19010" spans="1:1" s="180" customFormat="1" ht="12" hidden="1" customHeight="1">
      <c r="A19010" s="179"/>
    </row>
    <row r="19011" spans="1:1" s="180" customFormat="1" ht="12" hidden="1" customHeight="1">
      <c r="A19011" s="179"/>
    </row>
    <row r="19012" spans="1:1" s="180" customFormat="1" ht="12" hidden="1" customHeight="1">
      <c r="A19012" s="179"/>
    </row>
    <row r="19013" spans="1:1" s="180" customFormat="1" ht="12" hidden="1" customHeight="1">
      <c r="A19013" s="179"/>
    </row>
    <row r="19014" spans="1:1" s="180" customFormat="1" ht="12" hidden="1" customHeight="1">
      <c r="A19014" s="179"/>
    </row>
    <row r="19015" spans="1:1" s="180" customFormat="1" ht="12" hidden="1" customHeight="1">
      <c r="A19015" s="179"/>
    </row>
    <row r="19016" spans="1:1" s="180" customFormat="1" ht="12" hidden="1" customHeight="1">
      <c r="A19016" s="179"/>
    </row>
    <row r="19017" spans="1:1" s="180" customFormat="1" ht="12" hidden="1" customHeight="1">
      <c r="A19017" s="179"/>
    </row>
    <row r="19018" spans="1:1" s="180" customFormat="1" ht="12" hidden="1" customHeight="1">
      <c r="A19018" s="179"/>
    </row>
    <row r="19019" spans="1:1" s="180" customFormat="1" ht="12" hidden="1" customHeight="1">
      <c r="A19019" s="179"/>
    </row>
    <row r="19020" spans="1:1" s="180" customFormat="1" ht="12" hidden="1" customHeight="1">
      <c r="A19020" s="179"/>
    </row>
    <row r="19021" spans="1:1" s="180" customFormat="1" ht="12" hidden="1" customHeight="1">
      <c r="A19021" s="179"/>
    </row>
    <row r="19022" spans="1:1" s="180" customFormat="1" ht="12" hidden="1" customHeight="1">
      <c r="A19022" s="179"/>
    </row>
    <row r="19023" spans="1:1" s="180" customFormat="1" ht="12" hidden="1" customHeight="1">
      <c r="A19023" s="179"/>
    </row>
    <row r="19024" spans="1:1" s="180" customFormat="1" ht="12" hidden="1" customHeight="1">
      <c r="A19024" s="179"/>
    </row>
    <row r="19025" spans="1:1" s="180" customFormat="1" ht="12" hidden="1" customHeight="1">
      <c r="A19025" s="179"/>
    </row>
    <row r="19026" spans="1:1" s="180" customFormat="1" ht="12" hidden="1" customHeight="1">
      <c r="A19026" s="179"/>
    </row>
    <row r="19027" spans="1:1" s="180" customFormat="1" ht="12" hidden="1" customHeight="1">
      <c r="A19027" s="179"/>
    </row>
    <row r="19028" spans="1:1" s="180" customFormat="1" ht="12" hidden="1" customHeight="1">
      <c r="A19028" s="179"/>
    </row>
    <row r="19029" spans="1:1" s="180" customFormat="1" ht="12" hidden="1" customHeight="1">
      <c r="A19029" s="179"/>
    </row>
    <row r="19030" spans="1:1" s="180" customFormat="1" ht="12" hidden="1" customHeight="1">
      <c r="A19030" s="179"/>
    </row>
    <row r="19031" spans="1:1" s="180" customFormat="1" ht="12" hidden="1" customHeight="1">
      <c r="A19031" s="179"/>
    </row>
    <row r="19032" spans="1:1" s="180" customFormat="1" ht="12" hidden="1" customHeight="1">
      <c r="A19032" s="179"/>
    </row>
    <row r="19033" spans="1:1" s="180" customFormat="1" ht="12" hidden="1" customHeight="1">
      <c r="A19033" s="179"/>
    </row>
    <row r="19034" spans="1:1" s="180" customFormat="1" ht="12" hidden="1" customHeight="1">
      <c r="A19034" s="179"/>
    </row>
    <row r="19035" spans="1:1" s="180" customFormat="1" ht="12" hidden="1" customHeight="1">
      <c r="A19035" s="179"/>
    </row>
    <row r="19036" spans="1:1" s="180" customFormat="1" ht="12" hidden="1" customHeight="1">
      <c r="A19036" s="179"/>
    </row>
    <row r="19037" spans="1:1" s="180" customFormat="1" ht="12" hidden="1" customHeight="1">
      <c r="A19037" s="179"/>
    </row>
    <row r="19038" spans="1:1" s="180" customFormat="1" ht="12" hidden="1" customHeight="1">
      <c r="A19038" s="179"/>
    </row>
    <row r="19039" spans="1:1" s="180" customFormat="1" ht="12" hidden="1" customHeight="1">
      <c r="A19039" s="179"/>
    </row>
    <row r="19040" spans="1:1" s="180" customFormat="1" ht="12" hidden="1" customHeight="1">
      <c r="A19040" s="179"/>
    </row>
    <row r="19041" spans="1:1" s="180" customFormat="1" ht="12" hidden="1" customHeight="1">
      <c r="A19041" s="179"/>
    </row>
    <row r="19042" spans="1:1" s="180" customFormat="1" ht="12" hidden="1" customHeight="1">
      <c r="A19042" s="179"/>
    </row>
    <row r="19043" spans="1:1" s="180" customFormat="1" ht="12" hidden="1" customHeight="1">
      <c r="A19043" s="179"/>
    </row>
    <row r="19044" spans="1:1" s="180" customFormat="1" ht="12" hidden="1" customHeight="1">
      <c r="A19044" s="179"/>
    </row>
    <row r="19045" spans="1:1" s="180" customFormat="1" ht="12" hidden="1" customHeight="1">
      <c r="A19045" s="179"/>
    </row>
    <row r="19046" spans="1:1" s="180" customFormat="1" ht="12" hidden="1" customHeight="1">
      <c r="A19046" s="179"/>
    </row>
    <row r="19047" spans="1:1" s="180" customFormat="1" ht="12" hidden="1" customHeight="1">
      <c r="A19047" s="179"/>
    </row>
    <row r="19048" spans="1:1" s="180" customFormat="1" ht="12" hidden="1" customHeight="1">
      <c r="A19048" s="179"/>
    </row>
    <row r="19049" spans="1:1" s="180" customFormat="1" ht="12" hidden="1" customHeight="1">
      <c r="A19049" s="179"/>
    </row>
    <row r="19050" spans="1:1" s="180" customFormat="1" ht="12" hidden="1" customHeight="1">
      <c r="A19050" s="179"/>
    </row>
    <row r="19051" spans="1:1" s="180" customFormat="1" ht="12" hidden="1" customHeight="1">
      <c r="A19051" s="179"/>
    </row>
    <row r="19052" spans="1:1" s="180" customFormat="1" ht="12" hidden="1" customHeight="1">
      <c r="A19052" s="179"/>
    </row>
    <row r="19053" spans="1:1" s="180" customFormat="1" ht="12" hidden="1" customHeight="1">
      <c r="A19053" s="179"/>
    </row>
    <row r="19054" spans="1:1" s="180" customFormat="1" ht="12" hidden="1" customHeight="1">
      <c r="A19054" s="179"/>
    </row>
    <row r="19055" spans="1:1" s="180" customFormat="1" ht="12" hidden="1" customHeight="1">
      <c r="A19055" s="179"/>
    </row>
    <row r="19056" spans="1:1" s="180" customFormat="1" ht="12" hidden="1" customHeight="1">
      <c r="A19056" s="179"/>
    </row>
    <row r="19057" spans="1:1" s="180" customFormat="1" ht="12" hidden="1" customHeight="1">
      <c r="A19057" s="179"/>
    </row>
    <row r="19058" spans="1:1" s="180" customFormat="1" ht="12" hidden="1" customHeight="1">
      <c r="A19058" s="179"/>
    </row>
    <row r="19059" spans="1:1" s="180" customFormat="1" ht="12" hidden="1" customHeight="1">
      <c r="A19059" s="179"/>
    </row>
    <row r="19060" spans="1:1" s="180" customFormat="1" ht="12" hidden="1" customHeight="1">
      <c r="A19060" s="179"/>
    </row>
    <row r="19061" spans="1:1" s="180" customFormat="1" ht="12" hidden="1" customHeight="1">
      <c r="A19061" s="179"/>
    </row>
    <row r="19062" spans="1:1" s="180" customFormat="1" ht="12" hidden="1" customHeight="1">
      <c r="A19062" s="179"/>
    </row>
    <row r="19063" spans="1:1" s="180" customFormat="1" ht="12" hidden="1" customHeight="1">
      <c r="A19063" s="179"/>
    </row>
    <row r="19064" spans="1:1" s="180" customFormat="1" ht="12" hidden="1" customHeight="1">
      <c r="A19064" s="179"/>
    </row>
    <row r="19065" spans="1:1" s="180" customFormat="1" ht="12" hidden="1" customHeight="1">
      <c r="A19065" s="179"/>
    </row>
    <row r="19066" spans="1:1" s="180" customFormat="1" ht="12" hidden="1" customHeight="1">
      <c r="A19066" s="179"/>
    </row>
    <row r="19067" spans="1:1" s="180" customFormat="1" ht="12" hidden="1" customHeight="1">
      <c r="A19067" s="179"/>
    </row>
    <row r="19068" spans="1:1" s="180" customFormat="1" ht="12" hidden="1" customHeight="1">
      <c r="A19068" s="179"/>
    </row>
    <row r="19069" spans="1:1" s="180" customFormat="1" ht="12" hidden="1" customHeight="1">
      <c r="A19069" s="179"/>
    </row>
    <row r="19070" spans="1:1" s="180" customFormat="1" ht="12" hidden="1" customHeight="1">
      <c r="A19070" s="179"/>
    </row>
    <row r="19071" spans="1:1" s="180" customFormat="1" ht="12" hidden="1" customHeight="1">
      <c r="A19071" s="179"/>
    </row>
    <row r="19072" spans="1:1" s="180" customFormat="1" ht="12" hidden="1" customHeight="1">
      <c r="A19072" s="179"/>
    </row>
    <row r="19073" spans="1:1" s="180" customFormat="1" ht="12" hidden="1" customHeight="1">
      <c r="A19073" s="179"/>
    </row>
    <row r="19074" spans="1:1" s="180" customFormat="1" ht="12" hidden="1" customHeight="1">
      <c r="A19074" s="179"/>
    </row>
    <row r="19075" spans="1:1" s="180" customFormat="1" ht="12" hidden="1" customHeight="1">
      <c r="A19075" s="179"/>
    </row>
    <row r="19076" spans="1:1" s="180" customFormat="1" ht="12" hidden="1" customHeight="1">
      <c r="A19076" s="179"/>
    </row>
    <row r="19077" spans="1:1" s="180" customFormat="1" ht="12" hidden="1" customHeight="1">
      <c r="A19077" s="179"/>
    </row>
    <row r="19078" spans="1:1" s="180" customFormat="1" ht="12" hidden="1" customHeight="1">
      <c r="A19078" s="179"/>
    </row>
    <row r="19079" spans="1:1" s="180" customFormat="1" ht="12" hidden="1" customHeight="1">
      <c r="A19079" s="179"/>
    </row>
    <row r="19080" spans="1:1" s="180" customFormat="1" ht="12" hidden="1" customHeight="1">
      <c r="A19080" s="179"/>
    </row>
    <row r="19081" spans="1:1" s="180" customFormat="1" ht="12" hidden="1" customHeight="1">
      <c r="A19081" s="179"/>
    </row>
    <row r="19082" spans="1:1" s="180" customFormat="1" ht="12" hidden="1" customHeight="1">
      <c r="A19082" s="179"/>
    </row>
    <row r="19083" spans="1:1" s="180" customFormat="1" ht="12" hidden="1" customHeight="1">
      <c r="A19083" s="179"/>
    </row>
    <row r="19084" spans="1:1" s="180" customFormat="1" ht="12" hidden="1" customHeight="1">
      <c r="A19084" s="179"/>
    </row>
    <row r="19085" spans="1:1" s="180" customFormat="1" ht="12" hidden="1" customHeight="1">
      <c r="A19085" s="179"/>
    </row>
    <row r="19086" spans="1:1" s="180" customFormat="1" ht="12" hidden="1" customHeight="1">
      <c r="A19086" s="179"/>
    </row>
    <row r="19087" spans="1:1" s="180" customFormat="1" ht="12" hidden="1" customHeight="1">
      <c r="A19087" s="179"/>
    </row>
    <row r="19088" spans="1:1" s="180" customFormat="1" ht="12" hidden="1" customHeight="1">
      <c r="A19088" s="179"/>
    </row>
    <row r="19089" spans="1:1" s="180" customFormat="1" ht="12" hidden="1" customHeight="1">
      <c r="A19089" s="179"/>
    </row>
    <row r="19090" spans="1:1" s="180" customFormat="1" ht="12" hidden="1" customHeight="1">
      <c r="A19090" s="179"/>
    </row>
    <row r="19091" spans="1:1" s="180" customFormat="1" ht="12" hidden="1" customHeight="1">
      <c r="A19091" s="179"/>
    </row>
    <row r="19092" spans="1:1" s="180" customFormat="1" ht="12" hidden="1" customHeight="1">
      <c r="A19092" s="179"/>
    </row>
    <row r="19093" spans="1:1" s="180" customFormat="1" ht="12" hidden="1" customHeight="1">
      <c r="A19093" s="179"/>
    </row>
    <row r="19094" spans="1:1" s="180" customFormat="1" ht="12" hidden="1" customHeight="1">
      <c r="A19094" s="179"/>
    </row>
    <row r="19095" spans="1:1" s="180" customFormat="1" ht="12" hidden="1" customHeight="1">
      <c r="A19095" s="179"/>
    </row>
    <row r="19096" spans="1:1" s="180" customFormat="1" ht="12" hidden="1" customHeight="1">
      <c r="A19096" s="179"/>
    </row>
    <row r="19097" spans="1:1" s="180" customFormat="1" ht="12" hidden="1" customHeight="1">
      <c r="A19097" s="179"/>
    </row>
    <row r="19098" spans="1:1" s="180" customFormat="1" ht="12" hidden="1" customHeight="1">
      <c r="A19098" s="179"/>
    </row>
    <row r="19099" spans="1:1" s="180" customFormat="1" ht="12" hidden="1" customHeight="1">
      <c r="A19099" s="179"/>
    </row>
    <row r="19100" spans="1:1" s="180" customFormat="1" ht="12" hidden="1" customHeight="1">
      <c r="A19100" s="179"/>
    </row>
    <row r="19101" spans="1:1" s="180" customFormat="1" ht="12" hidden="1" customHeight="1">
      <c r="A19101" s="179"/>
    </row>
    <row r="19102" spans="1:1" s="180" customFormat="1" ht="12" hidden="1" customHeight="1">
      <c r="A19102" s="179"/>
    </row>
    <row r="19103" spans="1:1" s="180" customFormat="1" ht="12" hidden="1" customHeight="1">
      <c r="A19103" s="179"/>
    </row>
    <row r="19104" spans="1:1" s="180" customFormat="1" ht="12" hidden="1" customHeight="1">
      <c r="A19104" s="179"/>
    </row>
    <row r="19105" spans="1:1" s="180" customFormat="1" ht="12" hidden="1" customHeight="1">
      <c r="A19105" s="179"/>
    </row>
    <row r="19106" spans="1:1" s="180" customFormat="1" ht="12" hidden="1" customHeight="1">
      <c r="A19106" s="179"/>
    </row>
    <row r="19107" spans="1:1" s="180" customFormat="1" ht="12" hidden="1" customHeight="1">
      <c r="A19107" s="179"/>
    </row>
    <row r="19108" spans="1:1" s="180" customFormat="1" ht="12" hidden="1" customHeight="1">
      <c r="A19108" s="179"/>
    </row>
    <row r="19109" spans="1:1" s="180" customFormat="1" ht="12" hidden="1" customHeight="1">
      <c r="A19109" s="179"/>
    </row>
    <row r="19110" spans="1:1" s="180" customFormat="1" ht="12" hidden="1" customHeight="1">
      <c r="A19110" s="179"/>
    </row>
    <row r="19111" spans="1:1" s="180" customFormat="1" ht="12" hidden="1" customHeight="1">
      <c r="A19111" s="179"/>
    </row>
    <row r="19112" spans="1:1" s="180" customFormat="1" ht="12" hidden="1" customHeight="1">
      <c r="A19112" s="179"/>
    </row>
    <row r="19113" spans="1:1" s="180" customFormat="1" ht="12" hidden="1" customHeight="1">
      <c r="A19113" s="179"/>
    </row>
    <row r="19114" spans="1:1" s="180" customFormat="1" ht="12" hidden="1" customHeight="1">
      <c r="A19114" s="179"/>
    </row>
    <row r="19115" spans="1:1" s="180" customFormat="1" ht="12" hidden="1" customHeight="1">
      <c r="A19115" s="179"/>
    </row>
    <row r="19116" spans="1:1" s="180" customFormat="1" ht="12" hidden="1" customHeight="1">
      <c r="A19116" s="179"/>
    </row>
    <row r="19117" spans="1:1" s="180" customFormat="1" ht="12" hidden="1" customHeight="1">
      <c r="A19117" s="179"/>
    </row>
    <row r="19118" spans="1:1" s="180" customFormat="1" ht="12" hidden="1" customHeight="1">
      <c r="A19118" s="179"/>
    </row>
    <row r="19119" spans="1:1" s="180" customFormat="1" ht="12" hidden="1" customHeight="1">
      <c r="A19119" s="179"/>
    </row>
    <row r="19120" spans="1:1" s="180" customFormat="1" ht="12" hidden="1" customHeight="1">
      <c r="A19120" s="179"/>
    </row>
    <row r="19121" spans="1:1" s="180" customFormat="1" ht="12" hidden="1" customHeight="1">
      <c r="A19121" s="179"/>
    </row>
    <row r="19122" spans="1:1" s="180" customFormat="1" ht="12" hidden="1" customHeight="1">
      <c r="A19122" s="179"/>
    </row>
    <row r="19123" spans="1:1" s="180" customFormat="1" ht="12" hidden="1" customHeight="1">
      <c r="A19123" s="179"/>
    </row>
    <row r="19124" spans="1:1" s="180" customFormat="1" ht="12" hidden="1" customHeight="1">
      <c r="A19124" s="179"/>
    </row>
    <row r="19125" spans="1:1" s="180" customFormat="1" ht="12" hidden="1" customHeight="1">
      <c r="A19125" s="179"/>
    </row>
    <row r="19126" spans="1:1" s="180" customFormat="1" ht="12" hidden="1" customHeight="1">
      <c r="A19126" s="179"/>
    </row>
    <row r="19127" spans="1:1" s="180" customFormat="1" ht="12" hidden="1" customHeight="1">
      <c r="A19127" s="179"/>
    </row>
    <row r="19128" spans="1:1" s="180" customFormat="1" ht="12" hidden="1" customHeight="1">
      <c r="A19128" s="179"/>
    </row>
    <row r="19129" spans="1:1" s="180" customFormat="1" ht="12" hidden="1" customHeight="1">
      <c r="A19129" s="179"/>
    </row>
    <row r="19130" spans="1:1" s="180" customFormat="1" ht="12" hidden="1" customHeight="1">
      <c r="A19130" s="179"/>
    </row>
    <row r="19131" spans="1:1" s="180" customFormat="1" ht="12" hidden="1" customHeight="1">
      <c r="A19131" s="179"/>
    </row>
    <row r="19132" spans="1:1" s="180" customFormat="1" ht="12" hidden="1" customHeight="1">
      <c r="A19132" s="179"/>
    </row>
    <row r="19133" spans="1:1" s="180" customFormat="1" ht="12" hidden="1" customHeight="1">
      <c r="A19133" s="179"/>
    </row>
    <row r="19134" spans="1:1" s="180" customFormat="1" ht="12" hidden="1" customHeight="1">
      <c r="A19134" s="179"/>
    </row>
    <row r="19135" spans="1:1" s="180" customFormat="1" ht="12" hidden="1" customHeight="1">
      <c r="A19135" s="179"/>
    </row>
    <row r="19136" spans="1:1" s="180" customFormat="1" ht="12" hidden="1" customHeight="1">
      <c r="A19136" s="179"/>
    </row>
    <row r="19137" spans="1:1" s="180" customFormat="1" ht="12" hidden="1" customHeight="1">
      <c r="A19137" s="179"/>
    </row>
    <row r="19138" spans="1:1" s="180" customFormat="1" ht="12" hidden="1" customHeight="1">
      <c r="A19138" s="179"/>
    </row>
    <row r="19139" spans="1:1" s="180" customFormat="1" ht="12" hidden="1" customHeight="1">
      <c r="A19139" s="179"/>
    </row>
    <row r="19140" spans="1:1" s="180" customFormat="1" ht="12" hidden="1" customHeight="1">
      <c r="A19140" s="179"/>
    </row>
    <row r="19141" spans="1:1" s="180" customFormat="1" ht="12" hidden="1" customHeight="1">
      <c r="A19141" s="179"/>
    </row>
    <row r="19142" spans="1:1" s="180" customFormat="1" ht="12" hidden="1" customHeight="1">
      <c r="A19142" s="179"/>
    </row>
    <row r="19143" spans="1:1" s="180" customFormat="1" ht="12" hidden="1" customHeight="1">
      <c r="A19143" s="179"/>
    </row>
    <row r="19144" spans="1:1" s="180" customFormat="1" ht="12" hidden="1" customHeight="1">
      <c r="A19144" s="179"/>
    </row>
    <row r="19145" spans="1:1" s="180" customFormat="1" ht="12" hidden="1" customHeight="1">
      <c r="A19145" s="179"/>
    </row>
    <row r="19146" spans="1:1" s="180" customFormat="1" ht="12" hidden="1" customHeight="1">
      <c r="A19146" s="179"/>
    </row>
    <row r="19147" spans="1:1" s="180" customFormat="1" ht="12" hidden="1" customHeight="1">
      <c r="A19147" s="179"/>
    </row>
    <row r="19148" spans="1:1" s="180" customFormat="1" ht="12" hidden="1" customHeight="1">
      <c r="A19148" s="179"/>
    </row>
    <row r="19149" spans="1:1" s="180" customFormat="1" ht="12" hidden="1" customHeight="1">
      <c r="A19149" s="179"/>
    </row>
    <row r="19150" spans="1:1" s="180" customFormat="1" ht="12" hidden="1" customHeight="1">
      <c r="A19150" s="179"/>
    </row>
    <row r="19151" spans="1:1" s="180" customFormat="1" ht="12" hidden="1" customHeight="1">
      <c r="A19151" s="179"/>
    </row>
    <row r="19152" spans="1:1" s="180" customFormat="1" ht="12" hidden="1" customHeight="1">
      <c r="A19152" s="179"/>
    </row>
    <row r="19153" spans="1:1" s="180" customFormat="1" ht="12" hidden="1" customHeight="1">
      <c r="A19153" s="179"/>
    </row>
    <row r="19154" spans="1:1" s="180" customFormat="1" ht="12" hidden="1" customHeight="1">
      <c r="A19154" s="179"/>
    </row>
    <row r="19155" spans="1:1" s="180" customFormat="1" ht="12" hidden="1" customHeight="1">
      <c r="A19155" s="179"/>
    </row>
    <row r="19156" spans="1:1" s="180" customFormat="1" ht="12" hidden="1" customHeight="1">
      <c r="A19156" s="179"/>
    </row>
    <row r="19157" spans="1:1" s="180" customFormat="1" ht="12" hidden="1" customHeight="1">
      <c r="A19157" s="179"/>
    </row>
    <row r="19158" spans="1:1" s="180" customFormat="1" ht="12" hidden="1" customHeight="1">
      <c r="A19158" s="179"/>
    </row>
    <row r="19159" spans="1:1" s="180" customFormat="1" ht="12" hidden="1" customHeight="1">
      <c r="A19159" s="179"/>
    </row>
    <row r="19160" spans="1:1" s="180" customFormat="1" ht="12" hidden="1" customHeight="1">
      <c r="A19160" s="179"/>
    </row>
    <row r="19161" spans="1:1" s="180" customFormat="1" ht="12" hidden="1" customHeight="1">
      <c r="A19161" s="179"/>
    </row>
    <row r="19162" spans="1:1" s="180" customFormat="1" ht="12" hidden="1" customHeight="1">
      <c r="A19162" s="179"/>
    </row>
    <row r="19163" spans="1:1" s="180" customFormat="1" ht="12" hidden="1" customHeight="1">
      <c r="A19163" s="179"/>
    </row>
    <row r="19164" spans="1:1" s="180" customFormat="1" ht="12" hidden="1" customHeight="1">
      <c r="A19164" s="179"/>
    </row>
    <row r="19165" spans="1:1" s="180" customFormat="1" ht="12" hidden="1" customHeight="1">
      <c r="A19165" s="179"/>
    </row>
    <row r="19166" spans="1:1" s="180" customFormat="1" ht="12" hidden="1" customHeight="1">
      <c r="A19166" s="179"/>
    </row>
    <row r="19167" spans="1:1" s="180" customFormat="1" ht="12" hidden="1" customHeight="1">
      <c r="A19167" s="179"/>
    </row>
    <row r="19168" spans="1:1" s="180" customFormat="1" ht="12" hidden="1" customHeight="1">
      <c r="A19168" s="179"/>
    </row>
    <row r="19169" spans="1:1" s="180" customFormat="1" ht="12" hidden="1" customHeight="1">
      <c r="A19169" s="179"/>
    </row>
    <row r="19170" spans="1:1" s="180" customFormat="1" ht="12" hidden="1" customHeight="1">
      <c r="A19170" s="179"/>
    </row>
    <row r="19171" spans="1:1" s="180" customFormat="1" ht="12" hidden="1" customHeight="1">
      <c r="A19171" s="179"/>
    </row>
    <row r="19172" spans="1:1" s="180" customFormat="1" ht="12" hidden="1" customHeight="1">
      <c r="A19172" s="179"/>
    </row>
    <row r="19173" spans="1:1" s="180" customFormat="1" ht="12" hidden="1" customHeight="1">
      <c r="A19173" s="179"/>
    </row>
    <row r="19174" spans="1:1" s="180" customFormat="1" ht="12" hidden="1" customHeight="1">
      <c r="A19174" s="179"/>
    </row>
    <row r="19175" spans="1:1" s="180" customFormat="1" ht="12" hidden="1" customHeight="1">
      <c r="A19175" s="179"/>
    </row>
    <row r="19176" spans="1:1" s="180" customFormat="1" ht="12" hidden="1" customHeight="1">
      <c r="A19176" s="179"/>
    </row>
    <row r="19177" spans="1:1" s="180" customFormat="1" ht="12" hidden="1" customHeight="1">
      <c r="A19177" s="179"/>
    </row>
    <row r="19178" spans="1:1" s="180" customFormat="1" ht="12" hidden="1" customHeight="1">
      <c r="A19178" s="179"/>
    </row>
    <row r="19179" spans="1:1" s="180" customFormat="1" ht="12" hidden="1" customHeight="1">
      <c r="A19179" s="179"/>
    </row>
    <row r="19180" spans="1:1" s="180" customFormat="1" ht="12" hidden="1" customHeight="1">
      <c r="A19180" s="179"/>
    </row>
    <row r="19181" spans="1:1" s="180" customFormat="1" ht="12" hidden="1" customHeight="1">
      <c r="A19181" s="179"/>
    </row>
    <row r="19182" spans="1:1" s="180" customFormat="1" ht="12" hidden="1" customHeight="1">
      <c r="A19182" s="179"/>
    </row>
    <row r="19183" spans="1:1" s="180" customFormat="1" ht="12" hidden="1" customHeight="1">
      <c r="A19183" s="179"/>
    </row>
    <row r="19184" spans="1:1" s="180" customFormat="1" ht="12" hidden="1" customHeight="1">
      <c r="A19184" s="179"/>
    </row>
    <row r="19185" spans="1:1" s="180" customFormat="1" ht="12" hidden="1" customHeight="1">
      <c r="A19185" s="179"/>
    </row>
    <row r="19186" spans="1:1" s="180" customFormat="1" ht="12" hidden="1" customHeight="1">
      <c r="A19186" s="179"/>
    </row>
    <row r="19187" spans="1:1" s="180" customFormat="1" ht="12" hidden="1" customHeight="1">
      <c r="A19187" s="179"/>
    </row>
    <row r="19188" spans="1:1" s="180" customFormat="1" ht="12" hidden="1" customHeight="1">
      <c r="A19188" s="179"/>
    </row>
    <row r="19189" spans="1:1" s="180" customFormat="1" ht="12" hidden="1" customHeight="1">
      <c r="A19189" s="179"/>
    </row>
    <row r="19190" spans="1:1" s="180" customFormat="1" ht="12" hidden="1" customHeight="1">
      <c r="A19190" s="179"/>
    </row>
    <row r="19191" spans="1:1" s="180" customFormat="1" ht="12" hidden="1" customHeight="1">
      <c r="A19191" s="179"/>
    </row>
    <row r="19192" spans="1:1" s="180" customFormat="1" ht="12" hidden="1" customHeight="1">
      <c r="A19192" s="179"/>
    </row>
    <row r="19193" spans="1:1" s="180" customFormat="1" ht="12" hidden="1" customHeight="1">
      <c r="A19193" s="179"/>
    </row>
    <row r="19194" spans="1:1" s="180" customFormat="1" ht="12" hidden="1" customHeight="1">
      <c r="A19194" s="179"/>
    </row>
    <row r="19195" spans="1:1" s="180" customFormat="1" ht="12" hidden="1" customHeight="1">
      <c r="A19195" s="179"/>
    </row>
    <row r="19196" spans="1:1" s="180" customFormat="1" ht="12" hidden="1" customHeight="1">
      <c r="A19196" s="179"/>
    </row>
    <row r="19197" spans="1:1" s="180" customFormat="1" ht="12" hidden="1" customHeight="1">
      <c r="A19197" s="179"/>
    </row>
    <row r="19198" spans="1:1" s="180" customFormat="1" ht="12" hidden="1" customHeight="1">
      <c r="A19198" s="179"/>
    </row>
    <row r="19199" spans="1:1" s="180" customFormat="1" ht="12" hidden="1" customHeight="1">
      <c r="A19199" s="179"/>
    </row>
    <row r="19200" spans="1:1" s="180" customFormat="1" ht="12" hidden="1" customHeight="1">
      <c r="A19200" s="179"/>
    </row>
    <row r="19201" spans="1:1" s="180" customFormat="1" ht="12" hidden="1" customHeight="1">
      <c r="A19201" s="179"/>
    </row>
    <row r="19202" spans="1:1" s="180" customFormat="1" ht="12" hidden="1" customHeight="1">
      <c r="A19202" s="179"/>
    </row>
    <row r="19203" spans="1:1" s="180" customFormat="1" ht="12" hidden="1" customHeight="1">
      <c r="A19203" s="179"/>
    </row>
    <row r="19204" spans="1:1" s="180" customFormat="1" ht="12" hidden="1" customHeight="1">
      <c r="A19204" s="179"/>
    </row>
    <row r="19205" spans="1:1" s="180" customFormat="1" ht="12" hidden="1" customHeight="1">
      <c r="A19205" s="179"/>
    </row>
    <row r="19206" spans="1:1" s="180" customFormat="1" ht="12" hidden="1" customHeight="1">
      <c r="A19206" s="179"/>
    </row>
    <row r="19207" spans="1:1" s="180" customFormat="1" ht="12" hidden="1" customHeight="1">
      <c r="A19207" s="179"/>
    </row>
    <row r="19208" spans="1:1" s="180" customFormat="1" ht="12" hidden="1" customHeight="1">
      <c r="A19208" s="179"/>
    </row>
    <row r="19209" spans="1:1" s="180" customFormat="1" ht="12" hidden="1" customHeight="1">
      <c r="A19209" s="179"/>
    </row>
    <row r="19210" spans="1:1" s="180" customFormat="1" ht="12" hidden="1" customHeight="1">
      <c r="A19210" s="179"/>
    </row>
    <row r="19211" spans="1:1" s="180" customFormat="1" ht="12" hidden="1" customHeight="1">
      <c r="A19211" s="179"/>
    </row>
    <row r="19212" spans="1:1" s="180" customFormat="1" ht="12" hidden="1" customHeight="1">
      <c r="A19212" s="179"/>
    </row>
    <row r="19213" spans="1:1" s="180" customFormat="1" ht="12" hidden="1" customHeight="1">
      <c r="A19213" s="179"/>
    </row>
    <row r="19214" spans="1:1" s="180" customFormat="1" ht="12" hidden="1" customHeight="1">
      <c r="A19214" s="179"/>
    </row>
    <row r="19215" spans="1:1" s="180" customFormat="1" ht="12" hidden="1" customHeight="1">
      <c r="A19215" s="179"/>
    </row>
    <row r="19216" spans="1:1" s="180" customFormat="1" ht="12" hidden="1" customHeight="1">
      <c r="A19216" s="179"/>
    </row>
    <row r="19217" spans="1:1" s="180" customFormat="1" ht="12" hidden="1" customHeight="1">
      <c r="A19217" s="179"/>
    </row>
    <row r="19218" spans="1:1" s="180" customFormat="1" ht="12" hidden="1" customHeight="1">
      <c r="A19218" s="179"/>
    </row>
    <row r="19219" spans="1:1" s="180" customFormat="1" ht="12" hidden="1" customHeight="1">
      <c r="A19219" s="179"/>
    </row>
    <row r="19220" spans="1:1" s="180" customFormat="1" ht="12" hidden="1" customHeight="1">
      <c r="A19220" s="179"/>
    </row>
    <row r="19221" spans="1:1" s="180" customFormat="1" ht="12" hidden="1" customHeight="1">
      <c r="A19221" s="179"/>
    </row>
    <row r="19222" spans="1:1" s="180" customFormat="1" ht="12" hidden="1" customHeight="1">
      <c r="A19222" s="179"/>
    </row>
    <row r="19223" spans="1:1" s="180" customFormat="1" ht="12" hidden="1" customHeight="1">
      <c r="A19223" s="179"/>
    </row>
    <row r="19224" spans="1:1" s="180" customFormat="1" ht="12" hidden="1" customHeight="1">
      <c r="A19224" s="179"/>
    </row>
    <row r="19225" spans="1:1" s="180" customFormat="1" ht="12" hidden="1" customHeight="1">
      <c r="A19225" s="179"/>
    </row>
    <row r="19226" spans="1:1" s="180" customFormat="1" ht="12" hidden="1" customHeight="1">
      <c r="A19226" s="179"/>
    </row>
    <row r="19227" spans="1:1" s="180" customFormat="1" ht="12" hidden="1" customHeight="1">
      <c r="A19227" s="179"/>
    </row>
    <row r="19228" spans="1:1" s="180" customFormat="1" ht="12" hidden="1" customHeight="1">
      <c r="A19228" s="179"/>
    </row>
    <row r="19229" spans="1:1" s="180" customFormat="1" ht="12" hidden="1" customHeight="1">
      <c r="A19229" s="179"/>
    </row>
    <row r="19230" spans="1:1" s="180" customFormat="1" ht="12" hidden="1" customHeight="1">
      <c r="A19230" s="179"/>
    </row>
    <row r="19231" spans="1:1" s="180" customFormat="1" ht="12" hidden="1" customHeight="1">
      <c r="A19231" s="179"/>
    </row>
    <row r="19232" spans="1:1" s="180" customFormat="1" ht="12" hidden="1" customHeight="1">
      <c r="A19232" s="179"/>
    </row>
    <row r="19233" spans="1:1" s="180" customFormat="1" ht="12" hidden="1" customHeight="1">
      <c r="A19233" s="179"/>
    </row>
    <row r="19234" spans="1:1" s="180" customFormat="1" ht="12" hidden="1" customHeight="1">
      <c r="A19234" s="179"/>
    </row>
    <row r="19235" spans="1:1" s="180" customFormat="1" ht="12" hidden="1" customHeight="1">
      <c r="A19235" s="179"/>
    </row>
    <row r="19236" spans="1:1" s="180" customFormat="1" ht="12" hidden="1" customHeight="1">
      <c r="A19236" s="179"/>
    </row>
    <row r="19237" spans="1:1" s="180" customFormat="1" ht="12" hidden="1" customHeight="1">
      <c r="A19237" s="179"/>
    </row>
    <row r="19238" spans="1:1" s="180" customFormat="1" ht="12" hidden="1" customHeight="1">
      <c r="A19238" s="179"/>
    </row>
    <row r="19239" spans="1:1" s="180" customFormat="1" ht="12" hidden="1" customHeight="1">
      <c r="A19239" s="179"/>
    </row>
    <row r="19240" spans="1:1" s="180" customFormat="1" ht="12" hidden="1" customHeight="1">
      <c r="A19240" s="179"/>
    </row>
    <row r="19241" spans="1:1" s="180" customFormat="1" ht="12" hidden="1" customHeight="1">
      <c r="A19241" s="179"/>
    </row>
    <row r="19242" spans="1:1" s="180" customFormat="1" ht="12" hidden="1" customHeight="1">
      <c r="A19242" s="179"/>
    </row>
    <row r="19243" spans="1:1" s="180" customFormat="1" ht="12" hidden="1" customHeight="1">
      <c r="A19243" s="179"/>
    </row>
    <row r="19244" spans="1:1" s="180" customFormat="1" ht="12" hidden="1" customHeight="1">
      <c r="A19244" s="179"/>
    </row>
    <row r="19245" spans="1:1" s="180" customFormat="1" ht="12" hidden="1" customHeight="1">
      <c r="A19245" s="179"/>
    </row>
    <row r="19246" spans="1:1" s="180" customFormat="1" ht="12" hidden="1" customHeight="1">
      <c r="A19246" s="179"/>
    </row>
    <row r="19247" spans="1:1" s="180" customFormat="1" ht="12" hidden="1" customHeight="1">
      <c r="A19247" s="179"/>
    </row>
    <row r="19248" spans="1:1" s="180" customFormat="1" ht="12" hidden="1" customHeight="1">
      <c r="A19248" s="179"/>
    </row>
    <row r="19249" spans="1:1" s="180" customFormat="1" ht="12" hidden="1" customHeight="1">
      <c r="A19249" s="179"/>
    </row>
    <row r="19250" spans="1:1" s="180" customFormat="1" ht="12" hidden="1" customHeight="1">
      <c r="A19250" s="179"/>
    </row>
    <row r="19251" spans="1:1" s="180" customFormat="1" ht="12" hidden="1" customHeight="1">
      <c r="A19251" s="179"/>
    </row>
    <row r="19252" spans="1:1" s="180" customFormat="1" ht="12" hidden="1" customHeight="1">
      <c r="A19252" s="179"/>
    </row>
    <row r="19253" spans="1:1" s="180" customFormat="1" ht="12" hidden="1" customHeight="1">
      <c r="A19253" s="179"/>
    </row>
    <row r="19254" spans="1:1" s="180" customFormat="1" ht="12" hidden="1" customHeight="1">
      <c r="A19254" s="179"/>
    </row>
    <row r="19255" spans="1:1" s="180" customFormat="1" ht="12" hidden="1" customHeight="1">
      <c r="A19255" s="179"/>
    </row>
    <row r="19256" spans="1:1" s="180" customFormat="1" ht="12" hidden="1" customHeight="1">
      <c r="A19256" s="179"/>
    </row>
    <row r="19257" spans="1:1" s="180" customFormat="1" ht="12" hidden="1" customHeight="1">
      <c r="A19257" s="179"/>
    </row>
    <row r="19258" spans="1:1" s="180" customFormat="1" ht="12" hidden="1" customHeight="1">
      <c r="A19258" s="179"/>
    </row>
    <row r="19259" spans="1:1" s="180" customFormat="1" ht="12" hidden="1" customHeight="1">
      <c r="A19259" s="179"/>
    </row>
    <row r="19260" spans="1:1" s="180" customFormat="1" ht="12" hidden="1" customHeight="1">
      <c r="A19260" s="179"/>
    </row>
    <row r="19261" spans="1:1" s="180" customFormat="1" ht="12" hidden="1" customHeight="1">
      <c r="A19261" s="179"/>
    </row>
    <row r="19262" spans="1:1" s="180" customFormat="1" ht="12" hidden="1" customHeight="1">
      <c r="A19262" s="179"/>
    </row>
    <row r="19263" spans="1:1" s="180" customFormat="1" ht="12" hidden="1" customHeight="1">
      <c r="A19263" s="179"/>
    </row>
    <row r="19264" spans="1:1" s="180" customFormat="1" ht="12" hidden="1" customHeight="1">
      <c r="A19264" s="179"/>
    </row>
    <row r="19265" spans="1:1" s="180" customFormat="1" ht="12" hidden="1" customHeight="1">
      <c r="A19265" s="179"/>
    </row>
    <row r="19266" spans="1:1" s="180" customFormat="1" ht="12" hidden="1" customHeight="1">
      <c r="A19266" s="179"/>
    </row>
    <row r="19267" spans="1:1" s="180" customFormat="1" ht="12" hidden="1" customHeight="1">
      <c r="A19267" s="179"/>
    </row>
    <row r="19268" spans="1:1" s="180" customFormat="1" ht="12" hidden="1" customHeight="1">
      <c r="A19268" s="179"/>
    </row>
    <row r="19269" spans="1:1" s="180" customFormat="1" ht="12" hidden="1" customHeight="1">
      <c r="A19269" s="179"/>
    </row>
    <row r="19270" spans="1:1" s="180" customFormat="1" ht="12" hidden="1" customHeight="1">
      <c r="A19270" s="179"/>
    </row>
    <row r="19271" spans="1:1" s="180" customFormat="1" ht="12" hidden="1" customHeight="1">
      <c r="A19271" s="179"/>
    </row>
    <row r="19272" spans="1:1" s="180" customFormat="1" ht="12" hidden="1" customHeight="1">
      <c r="A19272" s="179"/>
    </row>
    <row r="19273" spans="1:1" s="180" customFormat="1" ht="12" hidden="1" customHeight="1">
      <c r="A19273" s="179"/>
    </row>
    <row r="19274" spans="1:1" s="180" customFormat="1" ht="12" hidden="1" customHeight="1">
      <c r="A19274" s="179"/>
    </row>
    <row r="19275" spans="1:1" s="180" customFormat="1" ht="12" hidden="1" customHeight="1">
      <c r="A19275" s="179"/>
    </row>
    <row r="19276" spans="1:1" s="180" customFormat="1" ht="12" hidden="1" customHeight="1">
      <c r="A19276" s="179"/>
    </row>
    <row r="19277" spans="1:1" s="180" customFormat="1" ht="12" hidden="1" customHeight="1">
      <c r="A19277" s="179"/>
    </row>
    <row r="19278" spans="1:1" s="180" customFormat="1" ht="12" hidden="1" customHeight="1">
      <c r="A19278" s="179"/>
    </row>
    <row r="19279" spans="1:1" s="180" customFormat="1" ht="12" hidden="1" customHeight="1">
      <c r="A19279" s="179"/>
    </row>
    <row r="19280" spans="1:1" s="180" customFormat="1" ht="12" hidden="1" customHeight="1">
      <c r="A19280" s="179"/>
    </row>
    <row r="19281" spans="1:1" s="180" customFormat="1" ht="12" hidden="1" customHeight="1">
      <c r="A19281" s="179"/>
    </row>
    <row r="19282" spans="1:1" s="180" customFormat="1" ht="12" hidden="1" customHeight="1">
      <c r="A19282" s="179"/>
    </row>
    <row r="19283" spans="1:1" s="180" customFormat="1" ht="12" hidden="1" customHeight="1">
      <c r="A19283" s="179"/>
    </row>
    <row r="19284" spans="1:1" s="180" customFormat="1" ht="12" hidden="1" customHeight="1">
      <c r="A19284" s="179"/>
    </row>
    <row r="19285" spans="1:1" s="180" customFormat="1" ht="12" hidden="1" customHeight="1">
      <c r="A19285" s="179"/>
    </row>
    <row r="19286" spans="1:1" s="180" customFormat="1" ht="12" hidden="1" customHeight="1">
      <c r="A19286" s="179"/>
    </row>
    <row r="19287" spans="1:1" s="180" customFormat="1" ht="12" hidden="1" customHeight="1">
      <c r="A19287" s="179"/>
    </row>
    <row r="19288" spans="1:1" s="180" customFormat="1" ht="12" hidden="1" customHeight="1">
      <c r="A19288" s="179"/>
    </row>
    <row r="19289" spans="1:1" s="180" customFormat="1" ht="12" hidden="1" customHeight="1">
      <c r="A19289" s="179"/>
    </row>
    <row r="19290" spans="1:1" s="180" customFormat="1" ht="12" hidden="1" customHeight="1">
      <c r="A19290" s="179"/>
    </row>
    <row r="19291" spans="1:1" s="180" customFormat="1" ht="12" hidden="1" customHeight="1">
      <c r="A19291" s="179"/>
    </row>
    <row r="19292" spans="1:1" s="180" customFormat="1" ht="12" hidden="1" customHeight="1">
      <c r="A19292" s="179"/>
    </row>
    <row r="19293" spans="1:1" s="180" customFormat="1" ht="12" hidden="1" customHeight="1">
      <c r="A19293" s="179"/>
    </row>
    <row r="19294" spans="1:1" s="180" customFormat="1" ht="12" hidden="1" customHeight="1">
      <c r="A19294" s="179"/>
    </row>
    <row r="19295" spans="1:1" s="180" customFormat="1" ht="12" hidden="1" customHeight="1">
      <c r="A19295" s="179"/>
    </row>
    <row r="19296" spans="1:1" s="180" customFormat="1" ht="12" hidden="1" customHeight="1">
      <c r="A19296" s="179"/>
    </row>
    <row r="19297" spans="1:1" s="180" customFormat="1" ht="12" hidden="1" customHeight="1">
      <c r="A19297" s="179"/>
    </row>
    <row r="19298" spans="1:1" s="180" customFormat="1" ht="12" hidden="1" customHeight="1">
      <c r="A19298" s="179"/>
    </row>
    <row r="19299" spans="1:1" s="180" customFormat="1" ht="12" hidden="1" customHeight="1">
      <c r="A19299" s="179"/>
    </row>
    <row r="19300" spans="1:1" s="180" customFormat="1" ht="12" hidden="1" customHeight="1">
      <c r="A19300" s="179"/>
    </row>
    <row r="19301" spans="1:1" s="180" customFormat="1" ht="12" hidden="1" customHeight="1">
      <c r="A19301" s="179"/>
    </row>
    <row r="19302" spans="1:1" s="180" customFormat="1" ht="12" hidden="1" customHeight="1">
      <c r="A19302" s="179"/>
    </row>
    <row r="19303" spans="1:1" s="180" customFormat="1" ht="12" hidden="1" customHeight="1">
      <c r="A19303" s="179"/>
    </row>
    <row r="19304" spans="1:1" s="180" customFormat="1" ht="12" hidden="1" customHeight="1">
      <c r="A19304" s="179"/>
    </row>
    <row r="19305" spans="1:1" s="180" customFormat="1" ht="12" hidden="1" customHeight="1">
      <c r="A19305" s="179"/>
    </row>
    <row r="19306" spans="1:1" s="180" customFormat="1" ht="12" hidden="1" customHeight="1">
      <c r="A19306" s="179"/>
    </row>
    <row r="19307" spans="1:1" s="180" customFormat="1" ht="12" hidden="1" customHeight="1">
      <c r="A19307" s="179"/>
    </row>
    <row r="19308" spans="1:1" s="180" customFormat="1" ht="12" hidden="1" customHeight="1">
      <c r="A19308" s="179"/>
    </row>
    <row r="19309" spans="1:1" s="180" customFormat="1" ht="12" hidden="1" customHeight="1">
      <c r="A19309" s="179"/>
    </row>
    <row r="19310" spans="1:1" s="180" customFormat="1" ht="12" hidden="1" customHeight="1">
      <c r="A19310" s="179"/>
    </row>
    <row r="19311" spans="1:1" s="180" customFormat="1" ht="12" hidden="1" customHeight="1">
      <c r="A19311" s="179"/>
    </row>
    <row r="19312" spans="1:1" s="180" customFormat="1" ht="12" hidden="1" customHeight="1">
      <c r="A19312" s="179"/>
    </row>
    <row r="19313" spans="1:1" s="180" customFormat="1" ht="12" hidden="1" customHeight="1">
      <c r="A19313" s="179"/>
    </row>
    <row r="19314" spans="1:1" s="180" customFormat="1" ht="12" hidden="1" customHeight="1">
      <c r="A19314" s="179"/>
    </row>
    <row r="19315" spans="1:1" s="180" customFormat="1" ht="12" hidden="1" customHeight="1">
      <c r="A19315" s="179"/>
    </row>
    <row r="19316" spans="1:1" s="180" customFormat="1" ht="12" hidden="1" customHeight="1">
      <c r="A19316" s="179"/>
    </row>
    <row r="19317" spans="1:1" s="180" customFormat="1" ht="12" hidden="1" customHeight="1">
      <c r="A19317" s="179"/>
    </row>
    <row r="19318" spans="1:1" s="180" customFormat="1" ht="12" hidden="1" customHeight="1">
      <c r="A19318" s="179"/>
    </row>
    <row r="19319" spans="1:1" s="180" customFormat="1" ht="12" hidden="1" customHeight="1">
      <c r="A19319" s="179"/>
    </row>
    <row r="19320" spans="1:1" s="180" customFormat="1" ht="12" hidden="1" customHeight="1">
      <c r="A19320" s="179"/>
    </row>
    <row r="19321" spans="1:1" s="180" customFormat="1" ht="12" hidden="1" customHeight="1">
      <c r="A19321" s="179"/>
    </row>
    <row r="19322" spans="1:1" s="180" customFormat="1" ht="12" hidden="1" customHeight="1">
      <c r="A19322" s="179"/>
    </row>
    <row r="19323" spans="1:1" s="180" customFormat="1" ht="12" hidden="1" customHeight="1">
      <c r="A19323" s="179"/>
    </row>
    <row r="19324" spans="1:1" s="180" customFormat="1" ht="12" hidden="1" customHeight="1">
      <c r="A19324" s="179"/>
    </row>
    <row r="19325" spans="1:1" s="180" customFormat="1" ht="12" hidden="1" customHeight="1">
      <c r="A19325" s="179"/>
    </row>
    <row r="19326" spans="1:1" s="180" customFormat="1" ht="12" hidden="1" customHeight="1">
      <c r="A19326" s="179"/>
    </row>
    <row r="19327" spans="1:1" s="180" customFormat="1" ht="12" hidden="1" customHeight="1">
      <c r="A19327" s="179"/>
    </row>
    <row r="19328" spans="1:1" s="180" customFormat="1" ht="12" hidden="1" customHeight="1">
      <c r="A19328" s="179"/>
    </row>
    <row r="19329" spans="1:1" s="180" customFormat="1" ht="12" hidden="1" customHeight="1">
      <c r="A19329" s="179"/>
    </row>
    <row r="19330" spans="1:1" s="180" customFormat="1" ht="12" hidden="1" customHeight="1">
      <c r="A19330" s="179"/>
    </row>
    <row r="19331" spans="1:1" s="180" customFormat="1" ht="12" hidden="1" customHeight="1">
      <c r="A19331" s="179"/>
    </row>
    <row r="19332" spans="1:1" s="180" customFormat="1" ht="12" hidden="1" customHeight="1">
      <c r="A19332" s="179"/>
    </row>
    <row r="19333" spans="1:1" s="180" customFormat="1" ht="12" hidden="1" customHeight="1">
      <c r="A19333" s="179"/>
    </row>
    <row r="19334" spans="1:1" s="180" customFormat="1" ht="12" hidden="1" customHeight="1">
      <c r="A19334" s="179"/>
    </row>
    <row r="19335" spans="1:1" s="180" customFormat="1" ht="12" hidden="1" customHeight="1">
      <c r="A19335" s="179"/>
    </row>
    <row r="19336" spans="1:1" s="180" customFormat="1" ht="12" hidden="1" customHeight="1">
      <c r="A19336" s="179"/>
    </row>
    <row r="19337" spans="1:1" s="180" customFormat="1" ht="12" hidden="1" customHeight="1">
      <c r="A19337" s="179"/>
    </row>
    <row r="19338" spans="1:1" s="180" customFormat="1" ht="12" hidden="1" customHeight="1">
      <c r="A19338" s="179"/>
    </row>
    <row r="19339" spans="1:1" s="180" customFormat="1" ht="12" hidden="1" customHeight="1">
      <c r="A19339" s="179"/>
    </row>
    <row r="19340" spans="1:1" s="180" customFormat="1" ht="12" hidden="1" customHeight="1">
      <c r="A19340" s="179"/>
    </row>
    <row r="19341" spans="1:1" s="180" customFormat="1" ht="12" hidden="1" customHeight="1">
      <c r="A19341" s="179"/>
    </row>
    <row r="19342" spans="1:1" s="180" customFormat="1" ht="12" hidden="1" customHeight="1">
      <c r="A19342" s="179"/>
    </row>
    <row r="19343" spans="1:1" s="180" customFormat="1" ht="12" hidden="1" customHeight="1">
      <c r="A19343" s="179"/>
    </row>
    <row r="19344" spans="1:1" s="180" customFormat="1" ht="12" hidden="1" customHeight="1">
      <c r="A19344" s="179"/>
    </row>
    <row r="19345" spans="1:1" s="180" customFormat="1" ht="12" hidden="1" customHeight="1">
      <c r="A19345" s="179"/>
    </row>
    <row r="19346" spans="1:1" s="180" customFormat="1" ht="12" hidden="1" customHeight="1">
      <c r="A19346" s="179"/>
    </row>
    <row r="19347" spans="1:1" s="180" customFormat="1" ht="12" hidden="1" customHeight="1">
      <c r="A19347" s="179"/>
    </row>
    <row r="19348" spans="1:1" s="180" customFormat="1" ht="12" hidden="1" customHeight="1">
      <c r="A19348" s="179"/>
    </row>
    <row r="19349" spans="1:1" s="180" customFormat="1" ht="12" hidden="1" customHeight="1">
      <c r="A19349" s="179"/>
    </row>
    <row r="19350" spans="1:1" s="180" customFormat="1" ht="12" hidden="1" customHeight="1">
      <c r="A19350" s="179"/>
    </row>
    <row r="19351" spans="1:1" s="180" customFormat="1" ht="12" hidden="1" customHeight="1">
      <c r="A19351" s="179"/>
    </row>
    <row r="19352" spans="1:1" s="180" customFormat="1" ht="12" hidden="1" customHeight="1">
      <c r="A19352" s="179"/>
    </row>
    <row r="19353" spans="1:1" s="180" customFormat="1" ht="12" hidden="1" customHeight="1">
      <c r="A19353" s="179"/>
    </row>
    <row r="19354" spans="1:1" s="180" customFormat="1" ht="12" hidden="1" customHeight="1">
      <c r="A19354" s="179"/>
    </row>
    <row r="19355" spans="1:1" s="180" customFormat="1" ht="12" hidden="1" customHeight="1">
      <c r="A19355" s="179"/>
    </row>
    <row r="19356" spans="1:1" s="180" customFormat="1" ht="12" hidden="1" customHeight="1">
      <c r="A19356" s="179"/>
    </row>
    <row r="19357" spans="1:1" s="180" customFormat="1" ht="12" hidden="1" customHeight="1">
      <c r="A19357" s="179"/>
    </row>
    <row r="19358" spans="1:1" s="180" customFormat="1" ht="12" hidden="1" customHeight="1">
      <c r="A19358" s="179"/>
    </row>
    <row r="19359" spans="1:1" s="180" customFormat="1" ht="12" hidden="1" customHeight="1">
      <c r="A19359" s="179"/>
    </row>
    <row r="19360" spans="1:1" s="180" customFormat="1" ht="12" hidden="1" customHeight="1">
      <c r="A19360" s="179"/>
    </row>
    <row r="19361" spans="1:1" s="180" customFormat="1" ht="12" hidden="1" customHeight="1">
      <c r="A19361" s="179"/>
    </row>
    <row r="19362" spans="1:1" s="180" customFormat="1" ht="12" hidden="1" customHeight="1">
      <c r="A19362" s="179"/>
    </row>
    <row r="19363" spans="1:1" s="180" customFormat="1" ht="12" hidden="1" customHeight="1">
      <c r="A19363" s="179"/>
    </row>
    <row r="19364" spans="1:1" s="180" customFormat="1" ht="12" hidden="1" customHeight="1">
      <c r="A19364" s="179"/>
    </row>
    <row r="19365" spans="1:1" s="180" customFormat="1" ht="12" hidden="1" customHeight="1">
      <c r="A19365" s="179"/>
    </row>
    <row r="19366" spans="1:1" s="180" customFormat="1" ht="12" hidden="1" customHeight="1">
      <c r="A19366" s="179"/>
    </row>
    <row r="19367" spans="1:1" s="180" customFormat="1" ht="12" hidden="1" customHeight="1">
      <c r="A19367" s="179"/>
    </row>
    <row r="19368" spans="1:1" s="180" customFormat="1" ht="12" hidden="1" customHeight="1">
      <c r="A19368" s="179"/>
    </row>
    <row r="19369" spans="1:1" s="180" customFormat="1" ht="12" hidden="1" customHeight="1">
      <c r="A19369" s="179"/>
    </row>
    <row r="19370" spans="1:1" s="180" customFormat="1" ht="12" hidden="1" customHeight="1">
      <c r="A19370" s="179"/>
    </row>
    <row r="19371" spans="1:1" s="180" customFormat="1" ht="12" hidden="1" customHeight="1">
      <c r="A19371" s="179"/>
    </row>
    <row r="19372" spans="1:1" s="180" customFormat="1" ht="12" hidden="1" customHeight="1">
      <c r="A19372" s="179"/>
    </row>
    <row r="19373" spans="1:1" s="180" customFormat="1" ht="12" hidden="1" customHeight="1">
      <c r="A19373" s="179"/>
    </row>
    <row r="19374" spans="1:1" s="180" customFormat="1" ht="12" hidden="1" customHeight="1">
      <c r="A19374" s="179"/>
    </row>
    <row r="19375" spans="1:1" s="180" customFormat="1" ht="12" hidden="1" customHeight="1">
      <c r="A19375" s="179"/>
    </row>
    <row r="19376" spans="1:1" s="180" customFormat="1" ht="12" hidden="1" customHeight="1">
      <c r="A19376" s="179"/>
    </row>
    <row r="19377" spans="1:1" s="180" customFormat="1" ht="12" hidden="1" customHeight="1">
      <c r="A19377" s="179"/>
    </row>
    <row r="19378" spans="1:1" s="180" customFormat="1" ht="12" hidden="1" customHeight="1">
      <c r="A19378" s="179"/>
    </row>
    <row r="19379" spans="1:1" s="180" customFormat="1" ht="12" hidden="1" customHeight="1">
      <c r="A19379" s="179"/>
    </row>
    <row r="19380" spans="1:1" s="180" customFormat="1" ht="12" hidden="1" customHeight="1">
      <c r="A19380" s="179"/>
    </row>
    <row r="19381" spans="1:1" s="180" customFormat="1" ht="12" hidden="1" customHeight="1">
      <c r="A19381" s="179"/>
    </row>
    <row r="19382" spans="1:1" s="180" customFormat="1" ht="12" hidden="1" customHeight="1">
      <c r="A19382" s="179"/>
    </row>
    <row r="19383" spans="1:1" s="180" customFormat="1" ht="12" hidden="1" customHeight="1">
      <c r="A19383" s="179"/>
    </row>
    <row r="19384" spans="1:1" s="180" customFormat="1" ht="12" hidden="1" customHeight="1">
      <c r="A19384" s="179"/>
    </row>
    <row r="19385" spans="1:1" s="180" customFormat="1" ht="12" hidden="1" customHeight="1">
      <c r="A19385" s="179"/>
    </row>
    <row r="19386" spans="1:1" s="180" customFormat="1" ht="12" hidden="1" customHeight="1">
      <c r="A19386" s="179"/>
    </row>
    <row r="19387" spans="1:1" s="180" customFormat="1" ht="12" hidden="1" customHeight="1">
      <c r="A19387" s="179"/>
    </row>
    <row r="19388" spans="1:1" s="180" customFormat="1" ht="12" hidden="1" customHeight="1">
      <c r="A19388" s="179"/>
    </row>
    <row r="19389" spans="1:1" s="180" customFormat="1" ht="12" hidden="1" customHeight="1">
      <c r="A19389" s="179"/>
    </row>
    <row r="19390" spans="1:1" s="180" customFormat="1" ht="12" hidden="1" customHeight="1">
      <c r="A19390" s="179"/>
    </row>
    <row r="19391" spans="1:1" s="180" customFormat="1" ht="12" hidden="1" customHeight="1">
      <c r="A19391" s="179"/>
    </row>
    <row r="19392" spans="1:1" s="180" customFormat="1" ht="12" hidden="1" customHeight="1">
      <c r="A19392" s="179"/>
    </row>
    <row r="19393" spans="1:1" s="180" customFormat="1" ht="12" hidden="1" customHeight="1">
      <c r="A19393" s="179"/>
    </row>
    <row r="19394" spans="1:1" s="180" customFormat="1" ht="12" hidden="1" customHeight="1">
      <c r="A19394" s="179"/>
    </row>
    <row r="19395" spans="1:1" s="180" customFormat="1" ht="12" hidden="1" customHeight="1">
      <c r="A19395" s="179"/>
    </row>
    <row r="19396" spans="1:1" s="180" customFormat="1" ht="12" hidden="1" customHeight="1">
      <c r="A19396" s="179"/>
    </row>
    <row r="19397" spans="1:1" s="180" customFormat="1" ht="12" hidden="1" customHeight="1">
      <c r="A19397" s="179"/>
    </row>
    <row r="19398" spans="1:1" s="180" customFormat="1" ht="12" hidden="1" customHeight="1">
      <c r="A19398" s="179"/>
    </row>
    <row r="19399" spans="1:1" s="180" customFormat="1" ht="12" hidden="1" customHeight="1">
      <c r="A19399" s="179"/>
    </row>
    <row r="19400" spans="1:1" s="180" customFormat="1" ht="12" hidden="1" customHeight="1">
      <c r="A19400" s="179"/>
    </row>
    <row r="19401" spans="1:1" s="180" customFormat="1" ht="12" hidden="1" customHeight="1">
      <c r="A19401" s="179"/>
    </row>
    <row r="19402" spans="1:1" s="180" customFormat="1" ht="12" hidden="1" customHeight="1">
      <c r="A19402" s="179"/>
    </row>
    <row r="19403" spans="1:1" s="180" customFormat="1" ht="12" hidden="1" customHeight="1">
      <c r="A19403" s="179"/>
    </row>
    <row r="19404" spans="1:1" s="180" customFormat="1" ht="12" hidden="1" customHeight="1">
      <c r="A19404" s="179"/>
    </row>
    <row r="19405" spans="1:1" s="180" customFormat="1" ht="12" hidden="1" customHeight="1">
      <c r="A19405" s="179"/>
    </row>
    <row r="19406" spans="1:1" s="180" customFormat="1" ht="12" hidden="1" customHeight="1">
      <c r="A19406" s="179"/>
    </row>
    <row r="19407" spans="1:1" s="180" customFormat="1" ht="12" hidden="1" customHeight="1">
      <c r="A19407" s="179"/>
    </row>
    <row r="19408" spans="1:1" s="180" customFormat="1" ht="12" hidden="1" customHeight="1">
      <c r="A19408" s="179"/>
    </row>
    <row r="19409" spans="1:1" s="180" customFormat="1" ht="12" hidden="1" customHeight="1">
      <c r="A19409" s="179"/>
    </row>
    <row r="19410" spans="1:1" s="180" customFormat="1" ht="12" hidden="1" customHeight="1">
      <c r="A19410" s="179"/>
    </row>
    <row r="19411" spans="1:1" s="180" customFormat="1" ht="12" hidden="1" customHeight="1">
      <c r="A19411" s="179"/>
    </row>
    <row r="19412" spans="1:1" s="180" customFormat="1" ht="12" hidden="1" customHeight="1">
      <c r="A19412" s="179"/>
    </row>
    <row r="19413" spans="1:1" s="180" customFormat="1" ht="12" hidden="1" customHeight="1">
      <c r="A19413" s="179"/>
    </row>
    <row r="19414" spans="1:1" s="180" customFormat="1" ht="12" hidden="1" customHeight="1">
      <c r="A19414" s="179"/>
    </row>
    <row r="19415" spans="1:1" s="180" customFormat="1" ht="12" hidden="1" customHeight="1">
      <c r="A19415" s="179"/>
    </row>
    <row r="19416" spans="1:1" s="180" customFormat="1" ht="12" hidden="1" customHeight="1">
      <c r="A19416" s="179"/>
    </row>
    <row r="19417" spans="1:1" s="180" customFormat="1" ht="12" hidden="1" customHeight="1">
      <c r="A19417" s="179"/>
    </row>
    <row r="19418" spans="1:1" s="180" customFormat="1" ht="12" hidden="1" customHeight="1">
      <c r="A19418" s="179"/>
    </row>
    <row r="19419" spans="1:1" s="180" customFormat="1" ht="12" hidden="1" customHeight="1">
      <c r="A19419" s="179"/>
    </row>
    <row r="19420" spans="1:1" s="180" customFormat="1" ht="12" hidden="1" customHeight="1">
      <c r="A19420" s="179"/>
    </row>
    <row r="19421" spans="1:1" s="180" customFormat="1" ht="12" hidden="1" customHeight="1">
      <c r="A19421" s="179"/>
    </row>
    <row r="19422" spans="1:1" s="180" customFormat="1" ht="12" hidden="1" customHeight="1">
      <c r="A19422" s="179"/>
    </row>
    <row r="19423" spans="1:1" s="180" customFormat="1" ht="12" hidden="1" customHeight="1">
      <c r="A19423" s="179"/>
    </row>
    <row r="19424" spans="1:1" s="180" customFormat="1" ht="12" hidden="1" customHeight="1">
      <c r="A19424" s="179"/>
    </row>
    <row r="19425" spans="1:1" s="180" customFormat="1" ht="12" hidden="1" customHeight="1">
      <c r="A19425" s="179"/>
    </row>
    <row r="19426" spans="1:1" s="180" customFormat="1" ht="12" hidden="1" customHeight="1">
      <c r="A19426" s="179"/>
    </row>
    <row r="19427" spans="1:1" s="180" customFormat="1" ht="12" hidden="1" customHeight="1">
      <c r="A19427" s="179"/>
    </row>
    <row r="19428" spans="1:1" s="180" customFormat="1" ht="12" hidden="1" customHeight="1">
      <c r="A19428" s="179"/>
    </row>
    <row r="19429" spans="1:1" s="180" customFormat="1" ht="12" hidden="1" customHeight="1">
      <c r="A19429" s="179"/>
    </row>
    <row r="19430" spans="1:1" s="180" customFormat="1" ht="12" hidden="1" customHeight="1">
      <c r="A19430" s="179"/>
    </row>
    <row r="19431" spans="1:1" s="180" customFormat="1" ht="12" hidden="1" customHeight="1">
      <c r="A19431" s="179"/>
    </row>
    <row r="19432" spans="1:1" s="180" customFormat="1" ht="12" hidden="1" customHeight="1">
      <c r="A19432" s="179"/>
    </row>
    <row r="19433" spans="1:1" s="180" customFormat="1" ht="12" hidden="1" customHeight="1">
      <c r="A19433" s="179"/>
    </row>
    <row r="19434" spans="1:1" s="180" customFormat="1" ht="12" hidden="1" customHeight="1">
      <c r="A19434" s="179"/>
    </row>
    <row r="19435" spans="1:1" s="180" customFormat="1" ht="12" hidden="1" customHeight="1">
      <c r="A19435" s="179"/>
    </row>
    <row r="19436" spans="1:1" s="180" customFormat="1" ht="12" hidden="1" customHeight="1">
      <c r="A19436" s="179"/>
    </row>
    <row r="19437" spans="1:1" s="180" customFormat="1" ht="12" hidden="1" customHeight="1">
      <c r="A19437" s="179"/>
    </row>
    <row r="19438" spans="1:1" s="180" customFormat="1" ht="12" hidden="1" customHeight="1">
      <c r="A19438" s="179"/>
    </row>
    <row r="19439" spans="1:1" s="180" customFormat="1" ht="12" hidden="1" customHeight="1">
      <c r="A19439" s="179"/>
    </row>
    <row r="19440" spans="1:1" s="180" customFormat="1" ht="12" hidden="1" customHeight="1">
      <c r="A19440" s="179"/>
    </row>
    <row r="19441" spans="1:1" s="180" customFormat="1" ht="12" hidden="1" customHeight="1">
      <c r="A19441" s="179"/>
    </row>
    <row r="19442" spans="1:1" s="180" customFormat="1" ht="12" hidden="1" customHeight="1">
      <c r="A19442" s="179"/>
    </row>
    <row r="19443" spans="1:1" s="180" customFormat="1" ht="12" hidden="1" customHeight="1">
      <c r="A19443" s="179"/>
    </row>
    <row r="19444" spans="1:1" s="180" customFormat="1" ht="12" hidden="1" customHeight="1">
      <c r="A19444" s="179"/>
    </row>
    <row r="19445" spans="1:1" s="180" customFormat="1" ht="12" hidden="1" customHeight="1">
      <c r="A19445" s="179"/>
    </row>
    <row r="19446" spans="1:1" s="180" customFormat="1" ht="12" hidden="1" customHeight="1">
      <c r="A19446" s="179"/>
    </row>
    <row r="19447" spans="1:1" s="180" customFormat="1" ht="12" hidden="1" customHeight="1">
      <c r="A19447" s="179"/>
    </row>
    <row r="19448" spans="1:1" s="180" customFormat="1" ht="12" hidden="1" customHeight="1">
      <c r="A19448" s="179"/>
    </row>
    <row r="19449" spans="1:1" s="180" customFormat="1" ht="12" hidden="1" customHeight="1">
      <c r="A19449" s="179"/>
    </row>
    <row r="19450" spans="1:1" s="180" customFormat="1" ht="12" hidden="1" customHeight="1">
      <c r="A19450" s="179"/>
    </row>
    <row r="19451" spans="1:1" s="180" customFormat="1" ht="12" hidden="1" customHeight="1">
      <c r="A19451" s="179"/>
    </row>
    <row r="19452" spans="1:1" s="180" customFormat="1" ht="12" hidden="1" customHeight="1">
      <c r="A19452" s="179"/>
    </row>
    <row r="19453" spans="1:1" s="180" customFormat="1" ht="12" hidden="1" customHeight="1">
      <c r="A19453" s="179"/>
    </row>
    <row r="19454" spans="1:1" s="180" customFormat="1" ht="12" hidden="1" customHeight="1">
      <c r="A19454" s="179"/>
    </row>
    <row r="19455" spans="1:1" s="180" customFormat="1" ht="12" hidden="1" customHeight="1">
      <c r="A19455" s="179"/>
    </row>
    <row r="19456" spans="1:1" s="180" customFormat="1" ht="12" hidden="1" customHeight="1">
      <c r="A19456" s="179"/>
    </row>
    <row r="19457" spans="1:1" s="180" customFormat="1" ht="12" hidden="1" customHeight="1">
      <c r="A19457" s="179"/>
    </row>
    <row r="19458" spans="1:1" s="180" customFormat="1" ht="12" hidden="1" customHeight="1">
      <c r="A19458" s="179"/>
    </row>
    <row r="19459" spans="1:1" s="180" customFormat="1" ht="12" hidden="1" customHeight="1">
      <c r="A19459" s="179"/>
    </row>
    <row r="19460" spans="1:1" s="180" customFormat="1" ht="12" hidden="1" customHeight="1">
      <c r="A19460" s="179"/>
    </row>
    <row r="19461" spans="1:1" s="180" customFormat="1" ht="12" hidden="1" customHeight="1">
      <c r="A19461" s="179"/>
    </row>
    <row r="19462" spans="1:1" s="180" customFormat="1" ht="12" hidden="1" customHeight="1">
      <c r="A19462" s="179"/>
    </row>
    <row r="19463" spans="1:1" s="180" customFormat="1" ht="12" hidden="1" customHeight="1">
      <c r="A19463" s="179"/>
    </row>
    <row r="19464" spans="1:1" s="180" customFormat="1" ht="12" hidden="1" customHeight="1">
      <c r="A19464" s="179"/>
    </row>
    <row r="19465" spans="1:1" s="180" customFormat="1" ht="12" hidden="1" customHeight="1">
      <c r="A19465" s="179"/>
    </row>
    <row r="19466" spans="1:1" s="180" customFormat="1" ht="12" hidden="1" customHeight="1">
      <c r="A19466" s="179"/>
    </row>
    <row r="19467" spans="1:1" s="180" customFormat="1" ht="12" hidden="1" customHeight="1">
      <c r="A19467" s="179"/>
    </row>
    <row r="19468" spans="1:1" s="180" customFormat="1" ht="12" hidden="1" customHeight="1">
      <c r="A19468" s="179"/>
    </row>
    <row r="19469" spans="1:1" s="180" customFormat="1" ht="12" hidden="1" customHeight="1">
      <c r="A19469" s="179"/>
    </row>
    <row r="19470" spans="1:1" s="180" customFormat="1" ht="12" hidden="1" customHeight="1">
      <c r="A19470" s="179"/>
    </row>
    <row r="19471" spans="1:1" s="180" customFormat="1" ht="12" hidden="1" customHeight="1">
      <c r="A19471" s="179"/>
    </row>
    <row r="19472" spans="1:1" s="180" customFormat="1" ht="12" hidden="1" customHeight="1">
      <c r="A19472" s="179"/>
    </row>
    <row r="19473" spans="1:1" s="180" customFormat="1" ht="12" hidden="1" customHeight="1">
      <c r="A19473" s="179"/>
    </row>
    <row r="19474" spans="1:1" s="180" customFormat="1" ht="12" hidden="1" customHeight="1">
      <c r="A19474" s="179"/>
    </row>
    <row r="19475" spans="1:1" s="180" customFormat="1" ht="12" hidden="1" customHeight="1">
      <c r="A19475" s="179"/>
    </row>
    <row r="19476" spans="1:1" s="180" customFormat="1" ht="12" hidden="1" customHeight="1">
      <c r="A19476" s="179"/>
    </row>
    <row r="19477" spans="1:1" s="180" customFormat="1" ht="12" hidden="1" customHeight="1">
      <c r="A19477" s="179"/>
    </row>
    <row r="19478" spans="1:1" s="180" customFormat="1" ht="12" hidden="1" customHeight="1">
      <c r="A19478" s="179"/>
    </row>
    <row r="19479" spans="1:1" s="180" customFormat="1" ht="12" hidden="1" customHeight="1">
      <c r="A19479" s="179"/>
    </row>
    <row r="19480" spans="1:1" s="180" customFormat="1" ht="12" hidden="1" customHeight="1">
      <c r="A19480" s="179"/>
    </row>
    <row r="19481" spans="1:1" s="180" customFormat="1" ht="12" hidden="1" customHeight="1">
      <c r="A19481" s="179"/>
    </row>
    <row r="19482" spans="1:1" s="180" customFormat="1" ht="12" hidden="1" customHeight="1">
      <c r="A19482" s="179"/>
    </row>
    <row r="19483" spans="1:1" s="180" customFormat="1" ht="12" hidden="1" customHeight="1">
      <c r="A19483" s="179"/>
    </row>
    <row r="19484" spans="1:1" s="180" customFormat="1" ht="12" hidden="1" customHeight="1">
      <c r="A19484" s="179"/>
    </row>
    <row r="19485" spans="1:1" s="180" customFormat="1" ht="12" hidden="1" customHeight="1">
      <c r="A19485" s="179"/>
    </row>
    <row r="19486" spans="1:1" s="180" customFormat="1" ht="12" hidden="1" customHeight="1">
      <c r="A19486" s="179"/>
    </row>
    <row r="19487" spans="1:1" s="180" customFormat="1" ht="12" hidden="1" customHeight="1">
      <c r="A19487" s="179"/>
    </row>
    <row r="19488" spans="1:1" s="180" customFormat="1" ht="12" hidden="1" customHeight="1">
      <c r="A19488" s="179"/>
    </row>
    <row r="19489" spans="1:1" s="180" customFormat="1" ht="12" hidden="1" customHeight="1">
      <c r="A19489" s="179"/>
    </row>
    <row r="19490" spans="1:1" s="180" customFormat="1" ht="12" hidden="1" customHeight="1">
      <c r="A19490" s="179"/>
    </row>
    <row r="19491" spans="1:1" s="180" customFormat="1" ht="12" hidden="1" customHeight="1">
      <c r="A19491" s="179"/>
    </row>
    <row r="19492" spans="1:1" s="180" customFormat="1" ht="12" hidden="1" customHeight="1">
      <c r="A19492" s="179"/>
    </row>
    <row r="19493" spans="1:1" s="180" customFormat="1" ht="12" hidden="1" customHeight="1">
      <c r="A19493" s="179"/>
    </row>
    <row r="19494" spans="1:1" s="180" customFormat="1" ht="12" hidden="1" customHeight="1">
      <c r="A19494" s="179"/>
    </row>
    <row r="19495" spans="1:1" s="180" customFormat="1" ht="12" hidden="1" customHeight="1">
      <c r="A19495" s="179"/>
    </row>
    <row r="19496" spans="1:1" s="180" customFormat="1" ht="12" hidden="1" customHeight="1">
      <c r="A19496" s="179"/>
    </row>
    <row r="19497" spans="1:1" s="180" customFormat="1" ht="12" hidden="1" customHeight="1">
      <c r="A19497" s="179"/>
    </row>
    <row r="19498" spans="1:1" s="180" customFormat="1" ht="12" hidden="1" customHeight="1">
      <c r="A19498" s="179"/>
    </row>
    <row r="19499" spans="1:1" s="180" customFormat="1" ht="12" hidden="1" customHeight="1">
      <c r="A19499" s="179"/>
    </row>
    <row r="19500" spans="1:1" s="180" customFormat="1" ht="12" hidden="1" customHeight="1">
      <c r="A19500" s="179"/>
    </row>
    <row r="19501" spans="1:1" s="180" customFormat="1" ht="12" hidden="1" customHeight="1">
      <c r="A19501" s="179"/>
    </row>
    <row r="19502" spans="1:1" s="180" customFormat="1" ht="12" hidden="1" customHeight="1">
      <c r="A19502" s="179"/>
    </row>
    <row r="19503" spans="1:1" s="180" customFormat="1" ht="12" hidden="1" customHeight="1">
      <c r="A19503" s="179"/>
    </row>
    <row r="19504" spans="1:1" s="180" customFormat="1" ht="12" hidden="1" customHeight="1">
      <c r="A19504" s="179"/>
    </row>
    <row r="19505" spans="1:1" s="180" customFormat="1" ht="12" hidden="1" customHeight="1">
      <c r="A19505" s="179"/>
    </row>
    <row r="19506" spans="1:1" s="180" customFormat="1" ht="12" hidden="1" customHeight="1">
      <c r="A19506" s="179"/>
    </row>
    <row r="19507" spans="1:1" s="180" customFormat="1" ht="12" hidden="1" customHeight="1">
      <c r="A19507" s="179"/>
    </row>
    <row r="19508" spans="1:1" s="180" customFormat="1" ht="12" hidden="1" customHeight="1">
      <c r="A19508" s="179"/>
    </row>
    <row r="19509" spans="1:1" s="180" customFormat="1" ht="12" hidden="1" customHeight="1">
      <c r="A19509" s="179"/>
    </row>
    <row r="19510" spans="1:1" s="180" customFormat="1" ht="12" hidden="1" customHeight="1">
      <c r="A19510" s="179"/>
    </row>
    <row r="19511" spans="1:1" s="180" customFormat="1" ht="12" hidden="1" customHeight="1">
      <c r="A19511" s="179"/>
    </row>
    <row r="19512" spans="1:1" s="180" customFormat="1" ht="12" hidden="1" customHeight="1">
      <c r="A19512" s="179"/>
    </row>
    <row r="19513" spans="1:1" s="180" customFormat="1" ht="12" hidden="1" customHeight="1">
      <c r="A19513" s="179"/>
    </row>
    <row r="19514" spans="1:1" s="180" customFormat="1" ht="12" hidden="1" customHeight="1">
      <c r="A19514" s="179"/>
    </row>
    <row r="19515" spans="1:1" s="180" customFormat="1" ht="12" hidden="1" customHeight="1">
      <c r="A19515" s="179"/>
    </row>
    <row r="19516" spans="1:1" s="180" customFormat="1" ht="12" hidden="1" customHeight="1">
      <c r="A19516" s="179"/>
    </row>
    <row r="19517" spans="1:1" s="180" customFormat="1" ht="12" hidden="1" customHeight="1">
      <c r="A19517" s="179"/>
    </row>
    <row r="19518" spans="1:1" s="180" customFormat="1" ht="12" hidden="1" customHeight="1">
      <c r="A19518" s="179"/>
    </row>
    <row r="19519" spans="1:1" s="180" customFormat="1" ht="12" hidden="1" customHeight="1">
      <c r="A19519" s="179"/>
    </row>
    <row r="19520" spans="1:1" s="180" customFormat="1" ht="12" hidden="1" customHeight="1">
      <c r="A19520" s="179"/>
    </row>
    <row r="19521" spans="1:1" s="180" customFormat="1" ht="12" hidden="1" customHeight="1">
      <c r="A19521" s="179"/>
    </row>
    <row r="19522" spans="1:1" s="180" customFormat="1" ht="12" hidden="1" customHeight="1">
      <c r="A19522" s="179"/>
    </row>
    <row r="19523" spans="1:1" s="180" customFormat="1" ht="12" hidden="1" customHeight="1">
      <c r="A19523" s="179"/>
    </row>
    <row r="19524" spans="1:1" s="180" customFormat="1" ht="12" hidden="1" customHeight="1">
      <c r="A19524" s="179"/>
    </row>
    <row r="19525" spans="1:1" s="180" customFormat="1" ht="12" hidden="1" customHeight="1">
      <c r="A19525" s="179"/>
    </row>
    <row r="19526" spans="1:1" s="180" customFormat="1" ht="12" hidden="1" customHeight="1">
      <c r="A19526" s="179"/>
    </row>
    <row r="19527" spans="1:1" s="180" customFormat="1" ht="12" hidden="1" customHeight="1">
      <c r="A19527" s="179"/>
    </row>
    <row r="19528" spans="1:1" s="180" customFormat="1" ht="12" hidden="1" customHeight="1">
      <c r="A19528" s="179"/>
    </row>
    <row r="19529" spans="1:1" s="180" customFormat="1" ht="12" hidden="1" customHeight="1">
      <c r="A19529" s="179"/>
    </row>
    <row r="19530" spans="1:1" s="180" customFormat="1" ht="12" hidden="1" customHeight="1">
      <c r="A19530" s="179"/>
    </row>
    <row r="19531" spans="1:1" s="180" customFormat="1" ht="12" hidden="1" customHeight="1">
      <c r="A19531" s="179"/>
    </row>
    <row r="19532" spans="1:1" s="180" customFormat="1" ht="12" hidden="1" customHeight="1">
      <c r="A19532" s="179"/>
    </row>
    <row r="19533" spans="1:1" s="180" customFormat="1" ht="12" hidden="1" customHeight="1">
      <c r="A19533" s="179"/>
    </row>
    <row r="19534" spans="1:1" s="180" customFormat="1" ht="12" hidden="1" customHeight="1">
      <c r="A19534" s="179"/>
    </row>
    <row r="19535" spans="1:1" s="180" customFormat="1" ht="12" hidden="1" customHeight="1">
      <c r="A19535" s="179"/>
    </row>
    <row r="19536" spans="1:1" s="180" customFormat="1" ht="12" hidden="1" customHeight="1">
      <c r="A19536" s="179"/>
    </row>
    <row r="19537" spans="1:1" s="180" customFormat="1" ht="12" hidden="1" customHeight="1">
      <c r="A19537" s="179"/>
    </row>
    <row r="19538" spans="1:1" s="180" customFormat="1" ht="12" hidden="1" customHeight="1">
      <c r="A19538" s="179"/>
    </row>
    <row r="19539" spans="1:1" s="180" customFormat="1" ht="12" hidden="1" customHeight="1">
      <c r="A19539" s="179"/>
    </row>
    <row r="19540" spans="1:1" s="180" customFormat="1" ht="12" hidden="1" customHeight="1">
      <c r="A19540" s="179"/>
    </row>
    <row r="19541" spans="1:1" s="180" customFormat="1" ht="12" hidden="1" customHeight="1">
      <c r="A19541" s="179"/>
    </row>
    <row r="19542" spans="1:1" s="180" customFormat="1" ht="12" hidden="1" customHeight="1">
      <c r="A19542" s="179"/>
    </row>
    <row r="19543" spans="1:1" s="180" customFormat="1" ht="12" hidden="1" customHeight="1">
      <c r="A19543" s="179"/>
    </row>
    <row r="19544" spans="1:1" s="180" customFormat="1" ht="12" hidden="1" customHeight="1">
      <c r="A19544" s="179"/>
    </row>
    <row r="19545" spans="1:1" s="180" customFormat="1" ht="12" hidden="1" customHeight="1">
      <c r="A19545" s="179"/>
    </row>
    <row r="19546" spans="1:1" s="180" customFormat="1" ht="12" hidden="1" customHeight="1">
      <c r="A19546" s="179"/>
    </row>
    <row r="19547" spans="1:1" s="180" customFormat="1" ht="12" hidden="1" customHeight="1">
      <c r="A19547" s="179"/>
    </row>
    <row r="19548" spans="1:1" s="180" customFormat="1" ht="12" hidden="1" customHeight="1">
      <c r="A19548" s="179"/>
    </row>
    <row r="19549" spans="1:1" s="180" customFormat="1" ht="12" hidden="1" customHeight="1">
      <c r="A19549" s="179"/>
    </row>
    <row r="19550" spans="1:1" s="180" customFormat="1" ht="12" hidden="1" customHeight="1">
      <c r="A19550" s="179"/>
    </row>
    <row r="19551" spans="1:1" s="180" customFormat="1" ht="12" hidden="1" customHeight="1">
      <c r="A19551" s="179"/>
    </row>
    <row r="19552" spans="1:1" s="180" customFormat="1" ht="12" hidden="1" customHeight="1">
      <c r="A19552" s="179"/>
    </row>
    <row r="19553" spans="1:1" s="180" customFormat="1" ht="12" hidden="1" customHeight="1">
      <c r="A19553" s="179"/>
    </row>
    <row r="19554" spans="1:1" s="180" customFormat="1" ht="12" hidden="1" customHeight="1">
      <c r="A19554" s="179"/>
    </row>
    <row r="19555" spans="1:1" s="180" customFormat="1" ht="12" hidden="1" customHeight="1">
      <c r="A19555" s="179"/>
    </row>
    <row r="19556" spans="1:1" s="180" customFormat="1" ht="12" hidden="1" customHeight="1">
      <c r="A19556" s="179"/>
    </row>
    <row r="19557" spans="1:1" s="180" customFormat="1" ht="12" hidden="1" customHeight="1">
      <c r="A19557" s="179"/>
    </row>
    <row r="19558" spans="1:1" s="180" customFormat="1" ht="12" hidden="1" customHeight="1">
      <c r="A19558" s="179"/>
    </row>
    <row r="19559" spans="1:1" s="180" customFormat="1" ht="12" hidden="1" customHeight="1">
      <c r="A19559" s="179"/>
    </row>
    <row r="19560" spans="1:1" s="180" customFormat="1" ht="12" hidden="1" customHeight="1">
      <c r="A19560" s="179"/>
    </row>
    <row r="19561" spans="1:1" s="180" customFormat="1" ht="12" hidden="1" customHeight="1">
      <c r="A19561" s="179"/>
    </row>
    <row r="19562" spans="1:1" s="180" customFormat="1" ht="12" hidden="1" customHeight="1">
      <c r="A19562" s="179"/>
    </row>
    <row r="19563" spans="1:1" s="180" customFormat="1" ht="12" hidden="1" customHeight="1">
      <c r="A19563" s="179"/>
    </row>
    <row r="19564" spans="1:1" s="180" customFormat="1" ht="12" hidden="1" customHeight="1">
      <c r="A19564" s="179"/>
    </row>
    <row r="19565" spans="1:1" s="180" customFormat="1" ht="12" hidden="1" customHeight="1">
      <c r="A19565" s="179"/>
    </row>
    <row r="19566" spans="1:1" s="180" customFormat="1" ht="12" hidden="1" customHeight="1">
      <c r="A19566" s="179"/>
    </row>
    <row r="19567" spans="1:1" s="180" customFormat="1" ht="12" hidden="1" customHeight="1">
      <c r="A19567" s="179"/>
    </row>
    <row r="19568" spans="1:1" s="180" customFormat="1" ht="12" hidden="1" customHeight="1">
      <c r="A19568" s="179"/>
    </row>
    <row r="19569" spans="1:1" s="180" customFormat="1" ht="12" hidden="1" customHeight="1">
      <c r="A19569" s="179"/>
    </row>
    <row r="19570" spans="1:1" s="180" customFormat="1" ht="12" hidden="1" customHeight="1">
      <c r="A19570" s="179"/>
    </row>
    <row r="19571" spans="1:1" s="180" customFormat="1" ht="12" hidden="1" customHeight="1">
      <c r="A19571" s="179"/>
    </row>
    <row r="19572" spans="1:1" s="180" customFormat="1" ht="12" hidden="1" customHeight="1">
      <c r="A19572" s="179"/>
    </row>
    <row r="19573" spans="1:1" s="180" customFormat="1" ht="12" hidden="1" customHeight="1">
      <c r="A19573" s="179"/>
    </row>
    <row r="19574" spans="1:1" s="180" customFormat="1" ht="12" hidden="1" customHeight="1">
      <c r="A19574" s="179"/>
    </row>
    <row r="19575" spans="1:1" s="180" customFormat="1" ht="12" hidden="1" customHeight="1">
      <c r="A19575" s="179"/>
    </row>
    <row r="19576" spans="1:1" s="180" customFormat="1" ht="12" hidden="1" customHeight="1">
      <c r="A19576" s="179"/>
    </row>
    <row r="19577" spans="1:1" s="180" customFormat="1" ht="12" hidden="1" customHeight="1">
      <c r="A19577" s="179"/>
    </row>
    <row r="19578" spans="1:1" s="180" customFormat="1" ht="12" hidden="1" customHeight="1">
      <c r="A19578" s="179"/>
    </row>
    <row r="19579" spans="1:1" s="180" customFormat="1" ht="12" hidden="1" customHeight="1">
      <c r="A19579" s="179"/>
    </row>
    <row r="19580" spans="1:1" s="180" customFormat="1" ht="12" hidden="1" customHeight="1">
      <c r="A19580" s="179"/>
    </row>
    <row r="19581" spans="1:1" s="180" customFormat="1" ht="12" hidden="1" customHeight="1">
      <c r="A19581" s="179"/>
    </row>
    <row r="19582" spans="1:1" s="180" customFormat="1" ht="12" hidden="1" customHeight="1">
      <c r="A19582" s="179"/>
    </row>
    <row r="19583" spans="1:1" s="180" customFormat="1" ht="12" hidden="1" customHeight="1">
      <c r="A19583" s="179"/>
    </row>
    <row r="19584" spans="1:1" s="180" customFormat="1" ht="12" hidden="1" customHeight="1">
      <c r="A19584" s="179"/>
    </row>
    <row r="19585" spans="1:1" s="180" customFormat="1" ht="12" hidden="1" customHeight="1">
      <c r="A19585" s="179"/>
    </row>
    <row r="19586" spans="1:1" s="180" customFormat="1" ht="12" hidden="1" customHeight="1">
      <c r="A19586" s="179"/>
    </row>
    <row r="19587" spans="1:1" s="180" customFormat="1" ht="12" hidden="1" customHeight="1">
      <c r="A19587" s="179"/>
    </row>
    <row r="19588" spans="1:1" s="180" customFormat="1" ht="12" hidden="1" customHeight="1">
      <c r="A19588" s="179"/>
    </row>
    <row r="19589" spans="1:1" s="180" customFormat="1" ht="12" hidden="1" customHeight="1">
      <c r="A19589" s="179"/>
    </row>
    <row r="19590" spans="1:1" s="180" customFormat="1" ht="12" hidden="1" customHeight="1">
      <c r="A19590" s="179"/>
    </row>
    <row r="19591" spans="1:1" s="180" customFormat="1" ht="12" hidden="1" customHeight="1">
      <c r="A19591" s="179"/>
    </row>
    <row r="19592" spans="1:1" s="180" customFormat="1" ht="12" hidden="1" customHeight="1">
      <c r="A19592" s="179"/>
    </row>
    <row r="19593" spans="1:1" s="180" customFormat="1" ht="12" hidden="1" customHeight="1">
      <c r="A19593" s="179"/>
    </row>
    <row r="19594" spans="1:1" s="180" customFormat="1" ht="12" hidden="1" customHeight="1">
      <c r="A19594" s="179"/>
    </row>
    <row r="19595" spans="1:1" s="180" customFormat="1" ht="12" hidden="1" customHeight="1">
      <c r="A19595" s="179"/>
    </row>
    <row r="19596" spans="1:1" s="180" customFormat="1" ht="12" hidden="1" customHeight="1">
      <c r="A19596" s="179"/>
    </row>
    <row r="19597" spans="1:1" s="180" customFormat="1" ht="12" hidden="1" customHeight="1">
      <c r="A19597" s="179"/>
    </row>
    <row r="19598" spans="1:1" s="180" customFormat="1" ht="12" hidden="1" customHeight="1">
      <c r="A19598" s="179"/>
    </row>
    <row r="19599" spans="1:1" s="180" customFormat="1" ht="12" hidden="1" customHeight="1">
      <c r="A19599" s="179"/>
    </row>
    <row r="19600" spans="1:1" s="180" customFormat="1" ht="12" hidden="1" customHeight="1">
      <c r="A19600" s="179"/>
    </row>
    <row r="19601" spans="1:1" s="180" customFormat="1" ht="12" hidden="1" customHeight="1">
      <c r="A19601" s="179"/>
    </row>
    <row r="19602" spans="1:1" s="180" customFormat="1" ht="12" hidden="1" customHeight="1">
      <c r="A19602" s="179"/>
    </row>
    <row r="19603" spans="1:1" s="180" customFormat="1" ht="12" hidden="1" customHeight="1">
      <c r="A19603" s="179"/>
    </row>
    <row r="19604" spans="1:1" s="180" customFormat="1" ht="12" hidden="1" customHeight="1">
      <c r="A19604" s="179"/>
    </row>
    <row r="19605" spans="1:1" s="180" customFormat="1" ht="12" hidden="1" customHeight="1">
      <c r="A19605" s="179"/>
    </row>
    <row r="19606" spans="1:1" s="180" customFormat="1" ht="12" hidden="1" customHeight="1">
      <c r="A19606" s="179"/>
    </row>
    <row r="19607" spans="1:1" s="180" customFormat="1" ht="12" hidden="1" customHeight="1">
      <c r="A19607" s="179"/>
    </row>
    <row r="19608" spans="1:1" s="180" customFormat="1" ht="12" hidden="1" customHeight="1">
      <c r="A19608" s="179"/>
    </row>
    <row r="19609" spans="1:1" s="180" customFormat="1" ht="12" hidden="1" customHeight="1">
      <c r="A19609" s="179"/>
    </row>
    <row r="19610" spans="1:1" s="180" customFormat="1" ht="12" hidden="1" customHeight="1">
      <c r="A19610" s="179"/>
    </row>
    <row r="19611" spans="1:1" s="180" customFormat="1" ht="12" hidden="1" customHeight="1">
      <c r="A19611" s="179"/>
    </row>
    <row r="19612" spans="1:1" s="180" customFormat="1" ht="12" hidden="1" customHeight="1">
      <c r="A19612" s="179"/>
    </row>
    <row r="19613" spans="1:1" s="180" customFormat="1" ht="12" hidden="1" customHeight="1">
      <c r="A19613" s="179"/>
    </row>
    <row r="19614" spans="1:1" s="180" customFormat="1" ht="12" hidden="1" customHeight="1">
      <c r="A19614" s="179"/>
    </row>
    <row r="19615" spans="1:1" s="180" customFormat="1" ht="12" hidden="1" customHeight="1">
      <c r="A19615" s="179"/>
    </row>
    <row r="19616" spans="1:1" s="180" customFormat="1" ht="12" hidden="1" customHeight="1">
      <c r="A19616" s="179"/>
    </row>
    <row r="19617" spans="1:1" s="180" customFormat="1" ht="12" hidden="1" customHeight="1">
      <c r="A19617" s="179"/>
    </row>
    <row r="19618" spans="1:1" s="180" customFormat="1" ht="12" hidden="1" customHeight="1">
      <c r="A19618" s="179"/>
    </row>
    <row r="19619" spans="1:1" s="180" customFormat="1" ht="12" hidden="1" customHeight="1">
      <c r="A19619" s="179"/>
    </row>
    <row r="19620" spans="1:1" s="180" customFormat="1" ht="12" hidden="1" customHeight="1">
      <c r="A19620" s="179"/>
    </row>
    <row r="19621" spans="1:1" s="180" customFormat="1" ht="12" hidden="1" customHeight="1">
      <c r="A19621" s="179"/>
    </row>
    <row r="19622" spans="1:1" s="180" customFormat="1" ht="12" hidden="1" customHeight="1">
      <c r="A19622" s="179"/>
    </row>
    <row r="19623" spans="1:1" s="180" customFormat="1" ht="12" hidden="1" customHeight="1">
      <c r="A19623" s="179"/>
    </row>
    <row r="19624" spans="1:1" s="180" customFormat="1" ht="12" hidden="1" customHeight="1">
      <c r="A19624" s="179"/>
    </row>
    <row r="19625" spans="1:1" s="180" customFormat="1" ht="12" hidden="1" customHeight="1">
      <c r="A19625" s="179"/>
    </row>
    <row r="19626" spans="1:1" s="180" customFormat="1" ht="12" hidden="1" customHeight="1">
      <c r="A19626" s="179"/>
    </row>
    <row r="19627" spans="1:1" s="180" customFormat="1" ht="12" hidden="1" customHeight="1">
      <c r="A19627" s="179"/>
    </row>
    <row r="19628" spans="1:1" s="180" customFormat="1" ht="12" hidden="1" customHeight="1">
      <c r="A19628" s="179"/>
    </row>
    <row r="19629" spans="1:1" s="180" customFormat="1" ht="12" hidden="1" customHeight="1">
      <c r="A19629" s="179"/>
    </row>
    <row r="19630" spans="1:1" s="180" customFormat="1" ht="12" hidden="1" customHeight="1">
      <c r="A19630" s="179"/>
    </row>
    <row r="19631" spans="1:1" s="180" customFormat="1" ht="12" hidden="1" customHeight="1">
      <c r="A19631" s="179"/>
    </row>
    <row r="19632" spans="1:1" s="180" customFormat="1" ht="12" hidden="1" customHeight="1">
      <c r="A19632" s="179"/>
    </row>
    <row r="19633" spans="1:1" s="180" customFormat="1" ht="12" hidden="1" customHeight="1">
      <c r="A19633" s="179"/>
    </row>
    <row r="19634" spans="1:1" s="180" customFormat="1" ht="12" hidden="1" customHeight="1">
      <c r="A19634" s="179"/>
    </row>
    <row r="19635" spans="1:1" s="180" customFormat="1" ht="12" hidden="1" customHeight="1">
      <c r="A19635" s="179"/>
    </row>
    <row r="19636" spans="1:1" s="180" customFormat="1" ht="12" hidden="1" customHeight="1">
      <c r="A19636" s="179"/>
    </row>
    <row r="19637" spans="1:1" s="180" customFormat="1" ht="12" hidden="1" customHeight="1">
      <c r="A19637" s="179"/>
    </row>
    <row r="19638" spans="1:1" s="180" customFormat="1" ht="12" hidden="1" customHeight="1">
      <c r="A19638" s="179"/>
    </row>
    <row r="19639" spans="1:1" s="180" customFormat="1" ht="12" hidden="1" customHeight="1">
      <c r="A19639" s="179"/>
    </row>
    <row r="19640" spans="1:1" s="180" customFormat="1" ht="12" hidden="1" customHeight="1">
      <c r="A19640" s="179"/>
    </row>
    <row r="19641" spans="1:1" s="180" customFormat="1" ht="12" hidden="1" customHeight="1">
      <c r="A19641" s="179"/>
    </row>
    <row r="19642" spans="1:1" s="180" customFormat="1" ht="12" hidden="1" customHeight="1">
      <c r="A19642" s="179"/>
    </row>
    <row r="19643" spans="1:1" s="180" customFormat="1" ht="12" hidden="1" customHeight="1">
      <c r="A19643" s="179"/>
    </row>
    <row r="19644" spans="1:1" s="180" customFormat="1" ht="12" hidden="1" customHeight="1">
      <c r="A19644" s="179"/>
    </row>
    <row r="19645" spans="1:1" s="180" customFormat="1" ht="12" hidden="1" customHeight="1">
      <c r="A19645" s="179"/>
    </row>
    <row r="19646" spans="1:1" s="180" customFormat="1" ht="12" hidden="1" customHeight="1">
      <c r="A19646" s="179"/>
    </row>
    <row r="19647" spans="1:1" s="180" customFormat="1" ht="12" hidden="1" customHeight="1">
      <c r="A19647" s="179"/>
    </row>
    <row r="19648" spans="1:1" s="180" customFormat="1" ht="12" hidden="1" customHeight="1">
      <c r="A19648" s="179"/>
    </row>
    <row r="19649" spans="1:1" s="180" customFormat="1" ht="12" hidden="1" customHeight="1">
      <c r="A19649" s="179"/>
    </row>
    <row r="19650" spans="1:1" s="180" customFormat="1" ht="12" hidden="1" customHeight="1">
      <c r="A19650" s="179"/>
    </row>
    <row r="19651" spans="1:1" s="180" customFormat="1" ht="12" hidden="1" customHeight="1">
      <c r="A19651" s="179"/>
    </row>
    <row r="19652" spans="1:1" s="180" customFormat="1" ht="12" hidden="1" customHeight="1">
      <c r="A19652" s="179"/>
    </row>
    <row r="19653" spans="1:1" s="180" customFormat="1" ht="12" hidden="1" customHeight="1">
      <c r="A19653" s="179"/>
    </row>
    <row r="19654" spans="1:1" s="180" customFormat="1" ht="12" hidden="1" customHeight="1">
      <c r="A19654" s="179"/>
    </row>
    <row r="19655" spans="1:1" s="180" customFormat="1" ht="12" hidden="1" customHeight="1">
      <c r="A19655" s="179"/>
    </row>
    <row r="19656" spans="1:1" s="180" customFormat="1" ht="12" hidden="1" customHeight="1">
      <c r="A19656" s="179"/>
    </row>
    <row r="19657" spans="1:1" s="180" customFormat="1" ht="12" hidden="1" customHeight="1">
      <c r="A19657" s="179"/>
    </row>
    <row r="19658" spans="1:1" s="180" customFormat="1" ht="12" hidden="1" customHeight="1">
      <c r="A19658" s="179"/>
    </row>
    <row r="19659" spans="1:1" s="180" customFormat="1" ht="12" hidden="1" customHeight="1">
      <c r="A19659" s="179"/>
    </row>
    <row r="19660" spans="1:1" s="180" customFormat="1" ht="12" hidden="1" customHeight="1">
      <c r="A19660" s="179"/>
    </row>
    <row r="19661" spans="1:1" s="180" customFormat="1" ht="12" hidden="1" customHeight="1">
      <c r="A19661" s="179"/>
    </row>
    <row r="19662" spans="1:1" s="180" customFormat="1" ht="12" hidden="1" customHeight="1">
      <c r="A19662" s="179"/>
    </row>
    <row r="19663" spans="1:1" s="180" customFormat="1" ht="12" hidden="1" customHeight="1">
      <c r="A19663" s="179"/>
    </row>
    <row r="19664" spans="1:1" s="180" customFormat="1" ht="12" hidden="1" customHeight="1">
      <c r="A19664" s="179"/>
    </row>
    <row r="19665" spans="1:1" s="180" customFormat="1" ht="12" hidden="1" customHeight="1">
      <c r="A19665" s="179"/>
    </row>
    <row r="19666" spans="1:1" s="180" customFormat="1" ht="12" hidden="1" customHeight="1">
      <c r="A19666" s="179"/>
    </row>
    <row r="19667" spans="1:1" s="180" customFormat="1" ht="12" hidden="1" customHeight="1">
      <c r="A19667" s="179"/>
    </row>
    <row r="19668" spans="1:1" s="180" customFormat="1" ht="12" hidden="1" customHeight="1">
      <c r="A19668" s="179"/>
    </row>
    <row r="19669" spans="1:1" s="180" customFormat="1" ht="12" hidden="1" customHeight="1">
      <c r="A19669" s="179"/>
    </row>
    <row r="19670" spans="1:1" s="180" customFormat="1" ht="12" hidden="1" customHeight="1">
      <c r="A19670" s="179"/>
    </row>
    <row r="19671" spans="1:1" s="180" customFormat="1" ht="12" hidden="1" customHeight="1">
      <c r="A19671" s="179"/>
    </row>
    <row r="19672" spans="1:1" s="180" customFormat="1" ht="12" hidden="1" customHeight="1">
      <c r="A19672" s="179"/>
    </row>
    <row r="19673" spans="1:1" s="180" customFormat="1" ht="12" hidden="1" customHeight="1">
      <c r="A19673" s="179"/>
    </row>
    <row r="19674" spans="1:1" s="180" customFormat="1" ht="12" hidden="1" customHeight="1">
      <c r="A19674" s="179"/>
    </row>
    <row r="19675" spans="1:1" s="180" customFormat="1" ht="12" hidden="1" customHeight="1">
      <c r="A19675" s="179"/>
    </row>
    <row r="19676" spans="1:1" s="180" customFormat="1" ht="12" hidden="1" customHeight="1">
      <c r="A19676" s="179"/>
    </row>
    <row r="19677" spans="1:1" s="180" customFormat="1" ht="12" hidden="1" customHeight="1">
      <c r="A19677" s="179"/>
    </row>
    <row r="19678" spans="1:1" s="180" customFormat="1" ht="12" hidden="1" customHeight="1">
      <c r="A19678" s="179"/>
    </row>
    <row r="19679" spans="1:1" s="180" customFormat="1" ht="12" hidden="1" customHeight="1">
      <c r="A19679" s="179"/>
    </row>
    <row r="19680" spans="1:1" s="180" customFormat="1" ht="12" hidden="1" customHeight="1">
      <c r="A19680" s="179"/>
    </row>
    <row r="19681" spans="1:1" s="180" customFormat="1" ht="12" hidden="1" customHeight="1">
      <c r="A19681" s="179"/>
    </row>
    <row r="19682" spans="1:1" s="180" customFormat="1" ht="12" hidden="1" customHeight="1">
      <c r="A19682" s="179"/>
    </row>
    <row r="19683" spans="1:1" s="180" customFormat="1" ht="12" hidden="1" customHeight="1">
      <c r="A19683" s="179"/>
    </row>
    <row r="19684" spans="1:1" s="180" customFormat="1" ht="12" hidden="1" customHeight="1">
      <c r="A19684" s="179"/>
    </row>
    <row r="19685" spans="1:1" s="180" customFormat="1" ht="12" hidden="1" customHeight="1">
      <c r="A19685" s="179"/>
    </row>
    <row r="19686" spans="1:1" s="180" customFormat="1" ht="12" hidden="1" customHeight="1">
      <c r="A19686" s="179"/>
    </row>
    <row r="19687" spans="1:1" s="180" customFormat="1" ht="12" hidden="1" customHeight="1">
      <c r="A19687" s="179"/>
    </row>
    <row r="19688" spans="1:1" s="180" customFormat="1" ht="12" hidden="1" customHeight="1">
      <c r="A19688" s="179"/>
    </row>
    <row r="19689" spans="1:1" s="180" customFormat="1" ht="12" hidden="1" customHeight="1">
      <c r="A19689" s="179"/>
    </row>
    <row r="19690" spans="1:1" s="180" customFormat="1" ht="12" hidden="1" customHeight="1">
      <c r="A19690" s="179"/>
    </row>
    <row r="19691" spans="1:1" s="180" customFormat="1" ht="12" hidden="1" customHeight="1">
      <c r="A19691" s="179"/>
    </row>
    <row r="19692" spans="1:1" s="180" customFormat="1" ht="12" hidden="1" customHeight="1">
      <c r="A19692" s="179"/>
    </row>
    <row r="19693" spans="1:1" s="180" customFormat="1" ht="12" hidden="1" customHeight="1">
      <c r="A19693" s="179"/>
    </row>
    <row r="19694" spans="1:1" s="180" customFormat="1" ht="12" hidden="1" customHeight="1">
      <c r="A19694" s="179"/>
    </row>
    <row r="19695" spans="1:1" s="180" customFormat="1" ht="12" hidden="1" customHeight="1">
      <c r="A19695" s="179"/>
    </row>
    <row r="19696" spans="1:1" s="180" customFormat="1" ht="12" hidden="1" customHeight="1">
      <c r="A19696" s="179"/>
    </row>
    <row r="19697" spans="1:1" s="180" customFormat="1" ht="12" hidden="1" customHeight="1">
      <c r="A19697" s="179"/>
    </row>
    <row r="19698" spans="1:1" s="180" customFormat="1" ht="12" hidden="1" customHeight="1">
      <c r="A19698" s="179"/>
    </row>
    <row r="19699" spans="1:1" s="180" customFormat="1" ht="12" hidden="1" customHeight="1">
      <c r="A19699" s="179"/>
    </row>
    <row r="19700" spans="1:1" s="180" customFormat="1" ht="12" hidden="1" customHeight="1">
      <c r="A19700" s="179"/>
    </row>
    <row r="19701" spans="1:1" s="180" customFormat="1" ht="12" hidden="1" customHeight="1">
      <c r="A19701" s="179"/>
    </row>
    <row r="19702" spans="1:1" s="180" customFormat="1" ht="12" hidden="1" customHeight="1">
      <c r="A19702" s="179"/>
    </row>
    <row r="19703" spans="1:1" s="180" customFormat="1" ht="12" hidden="1" customHeight="1">
      <c r="A19703" s="179"/>
    </row>
    <row r="19704" spans="1:1" s="180" customFormat="1" ht="12" hidden="1" customHeight="1">
      <c r="A19704" s="179"/>
    </row>
    <row r="19705" spans="1:1" s="180" customFormat="1" ht="12" hidden="1" customHeight="1">
      <c r="A19705" s="179"/>
    </row>
    <row r="19706" spans="1:1" s="180" customFormat="1" ht="12" hidden="1" customHeight="1">
      <c r="A19706" s="179"/>
    </row>
    <row r="19707" spans="1:1" s="180" customFormat="1" ht="12" hidden="1" customHeight="1">
      <c r="A19707" s="179"/>
    </row>
    <row r="19708" spans="1:1" s="180" customFormat="1" ht="12" hidden="1" customHeight="1">
      <c r="A19708" s="179"/>
    </row>
    <row r="19709" spans="1:1" s="180" customFormat="1" ht="12" hidden="1" customHeight="1">
      <c r="A19709" s="179"/>
    </row>
    <row r="19710" spans="1:1" s="180" customFormat="1" ht="12" hidden="1" customHeight="1">
      <c r="A19710" s="179"/>
    </row>
    <row r="19711" spans="1:1" s="180" customFormat="1" ht="12" hidden="1" customHeight="1">
      <c r="A19711" s="179"/>
    </row>
    <row r="19712" spans="1:1" s="180" customFormat="1" ht="12" hidden="1" customHeight="1">
      <c r="A19712" s="179"/>
    </row>
    <row r="19713" spans="1:1" s="180" customFormat="1" ht="12" hidden="1" customHeight="1">
      <c r="A19713" s="179"/>
    </row>
    <row r="19714" spans="1:1" s="180" customFormat="1" ht="12" hidden="1" customHeight="1">
      <c r="A19714" s="179"/>
    </row>
    <row r="19715" spans="1:1" s="180" customFormat="1" ht="12" hidden="1" customHeight="1">
      <c r="A19715" s="179"/>
    </row>
    <row r="19716" spans="1:1" s="180" customFormat="1" ht="12" hidden="1" customHeight="1">
      <c r="A19716" s="179"/>
    </row>
    <row r="19717" spans="1:1" s="180" customFormat="1" ht="12" hidden="1" customHeight="1">
      <c r="A19717" s="179"/>
    </row>
    <row r="19718" spans="1:1" s="180" customFormat="1" ht="12" hidden="1" customHeight="1">
      <c r="A19718" s="179"/>
    </row>
    <row r="19719" spans="1:1" s="180" customFormat="1" ht="12" hidden="1" customHeight="1">
      <c r="A19719" s="179"/>
    </row>
    <row r="19720" spans="1:1" s="180" customFormat="1" ht="12" hidden="1" customHeight="1">
      <c r="A19720" s="179"/>
    </row>
    <row r="19721" spans="1:1" s="180" customFormat="1" ht="12" hidden="1" customHeight="1">
      <c r="A19721" s="179"/>
    </row>
    <row r="19722" spans="1:1" s="180" customFormat="1" ht="12" hidden="1" customHeight="1">
      <c r="A19722" s="179"/>
    </row>
    <row r="19723" spans="1:1" s="180" customFormat="1" ht="12" hidden="1" customHeight="1">
      <c r="A19723" s="179"/>
    </row>
    <row r="19724" spans="1:1" s="180" customFormat="1" ht="12" hidden="1" customHeight="1">
      <c r="A19724" s="179"/>
    </row>
    <row r="19725" spans="1:1" s="180" customFormat="1" ht="12" hidden="1" customHeight="1">
      <c r="A19725" s="179"/>
    </row>
    <row r="19726" spans="1:1" s="180" customFormat="1" ht="12" hidden="1" customHeight="1">
      <c r="A19726" s="179"/>
    </row>
    <row r="19727" spans="1:1" s="180" customFormat="1" ht="12" hidden="1" customHeight="1">
      <c r="A19727" s="179"/>
    </row>
    <row r="19728" spans="1:1" s="180" customFormat="1" ht="12" hidden="1" customHeight="1">
      <c r="A19728" s="179"/>
    </row>
    <row r="19729" spans="1:1" s="180" customFormat="1" ht="12" hidden="1" customHeight="1">
      <c r="A19729" s="179"/>
    </row>
    <row r="19730" spans="1:1" s="180" customFormat="1" ht="12" hidden="1" customHeight="1">
      <c r="A19730" s="179"/>
    </row>
    <row r="19731" spans="1:1" s="180" customFormat="1" ht="12" hidden="1" customHeight="1">
      <c r="A19731" s="179"/>
    </row>
    <row r="19732" spans="1:1" s="180" customFormat="1" ht="12" hidden="1" customHeight="1">
      <c r="A19732" s="179"/>
    </row>
    <row r="19733" spans="1:1" s="180" customFormat="1" ht="12" hidden="1" customHeight="1">
      <c r="A19733" s="179"/>
    </row>
    <row r="19734" spans="1:1" s="180" customFormat="1" ht="12" hidden="1" customHeight="1">
      <c r="A19734" s="179"/>
    </row>
    <row r="19735" spans="1:1" s="180" customFormat="1" ht="12" hidden="1" customHeight="1">
      <c r="A19735" s="179"/>
    </row>
    <row r="19736" spans="1:1" s="180" customFormat="1" ht="12" hidden="1" customHeight="1">
      <c r="A19736" s="179"/>
    </row>
    <row r="19737" spans="1:1" s="180" customFormat="1" ht="12" hidden="1" customHeight="1">
      <c r="A19737" s="179"/>
    </row>
    <row r="19738" spans="1:1" s="180" customFormat="1" ht="12" hidden="1" customHeight="1">
      <c r="A19738" s="179"/>
    </row>
    <row r="19739" spans="1:1" s="180" customFormat="1" ht="12" hidden="1" customHeight="1">
      <c r="A19739" s="179"/>
    </row>
    <row r="19740" spans="1:1" s="180" customFormat="1" ht="12" hidden="1" customHeight="1">
      <c r="A19740" s="179"/>
    </row>
    <row r="19741" spans="1:1" s="180" customFormat="1" ht="12" hidden="1" customHeight="1">
      <c r="A19741" s="179"/>
    </row>
    <row r="19742" spans="1:1" s="180" customFormat="1" ht="12" hidden="1" customHeight="1">
      <c r="A19742" s="179"/>
    </row>
    <row r="19743" spans="1:1" s="180" customFormat="1" ht="12" hidden="1" customHeight="1">
      <c r="A19743" s="179"/>
    </row>
    <row r="19744" spans="1:1" s="180" customFormat="1" ht="12" hidden="1" customHeight="1">
      <c r="A19744" s="179"/>
    </row>
    <row r="19745" spans="1:1" s="180" customFormat="1" ht="12" hidden="1" customHeight="1">
      <c r="A19745" s="179"/>
    </row>
    <row r="19746" spans="1:1" s="180" customFormat="1" ht="12" hidden="1" customHeight="1">
      <c r="A19746" s="179"/>
    </row>
    <row r="19747" spans="1:1" s="180" customFormat="1" ht="12" hidden="1" customHeight="1">
      <c r="A19747" s="179"/>
    </row>
    <row r="19748" spans="1:1" s="180" customFormat="1" ht="12" hidden="1" customHeight="1">
      <c r="A19748" s="179"/>
    </row>
    <row r="19749" spans="1:1" s="180" customFormat="1" ht="12" hidden="1" customHeight="1">
      <c r="A19749" s="179"/>
    </row>
    <row r="19750" spans="1:1" s="180" customFormat="1" ht="12" hidden="1" customHeight="1">
      <c r="A19750" s="179"/>
    </row>
    <row r="19751" spans="1:1" s="180" customFormat="1" ht="12" hidden="1" customHeight="1">
      <c r="A19751" s="179"/>
    </row>
    <row r="19752" spans="1:1" s="180" customFormat="1" ht="12" hidden="1" customHeight="1">
      <c r="A19752" s="179"/>
    </row>
    <row r="19753" spans="1:1" s="180" customFormat="1" ht="12" hidden="1" customHeight="1">
      <c r="A19753" s="179"/>
    </row>
    <row r="19754" spans="1:1" s="180" customFormat="1" ht="12" hidden="1" customHeight="1">
      <c r="A19754" s="179"/>
    </row>
    <row r="19755" spans="1:1" s="180" customFormat="1" ht="12" hidden="1" customHeight="1">
      <c r="A19755" s="179"/>
    </row>
    <row r="19756" spans="1:1" s="180" customFormat="1" ht="12" hidden="1" customHeight="1">
      <c r="A19756" s="179"/>
    </row>
    <row r="19757" spans="1:1" s="180" customFormat="1" ht="12" hidden="1" customHeight="1">
      <c r="A19757" s="179"/>
    </row>
    <row r="19758" spans="1:1" s="180" customFormat="1" ht="12" hidden="1" customHeight="1">
      <c r="A19758" s="179"/>
    </row>
    <row r="19759" spans="1:1" s="180" customFormat="1" ht="12" hidden="1" customHeight="1">
      <c r="A19759" s="179"/>
    </row>
    <row r="19760" spans="1:1" s="180" customFormat="1" ht="12" hidden="1" customHeight="1">
      <c r="A19760" s="179"/>
    </row>
    <row r="19761" spans="1:1" s="180" customFormat="1" ht="12" hidden="1" customHeight="1">
      <c r="A19761" s="179"/>
    </row>
    <row r="19762" spans="1:1" s="180" customFormat="1" ht="12" hidden="1" customHeight="1">
      <c r="A19762" s="179"/>
    </row>
    <row r="19763" spans="1:1" s="180" customFormat="1" ht="12" hidden="1" customHeight="1">
      <c r="A19763" s="179"/>
    </row>
    <row r="19764" spans="1:1" s="180" customFormat="1" ht="12" hidden="1" customHeight="1">
      <c r="A19764" s="179"/>
    </row>
    <row r="19765" spans="1:1" s="180" customFormat="1" ht="12" hidden="1" customHeight="1">
      <c r="A19765" s="179"/>
    </row>
    <row r="19766" spans="1:1" s="180" customFormat="1" ht="12" hidden="1" customHeight="1">
      <c r="A19766" s="179"/>
    </row>
    <row r="19767" spans="1:1" s="180" customFormat="1" ht="12" hidden="1" customHeight="1">
      <c r="A19767" s="179"/>
    </row>
    <row r="19768" spans="1:1" s="180" customFormat="1" ht="12" hidden="1" customHeight="1">
      <c r="A19768" s="179"/>
    </row>
    <row r="19769" spans="1:1" s="180" customFormat="1" ht="12" hidden="1" customHeight="1">
      <c r="A19769" s="179"/>
    </row>
    <row r="19770" spans="1:1" s="180" customFormat="1" ht="12" hidden="1" customHeight="1">
      <c r="A19770" s="179"/>
    </row>
    <row r="19771" spans="1:1" s="180" customFormat="1" ht="12" hidden="1" customHeight="1">
      <c r="A19771" s="179"/>
    </row>
    <row r="19772" spans="1:1" s="180" customFormat="1" ht="12" hidden="1" customHeight="1">
      <c r="A19772" s="179"/>
    </row>
    <row r="19773" spans="1:1" s="180" customFormat="1" ht="12" hidden="1" customHeight="1">
      <c r="A19773" s="179"/>
    </row>
    <row r="19774" spans="1:1" s="180" customFormat="1" ht="12" hidden="1" customHeight="1">
      <c r="A19774" s="179"/>
    </row>
    <row r="19775" spans="1:1" s="180" customFormat="1" ht="12" hidden="1" customHeight="1">
      <c r="A19775" s="179"/>
    </row>
    <row r="19776" spans="1:1" s="180" customFormat="1" ht="12" hidden="1" customHeight="1">
      <c r="A19776" s="179"/>
    </row>
    <row r="19777" spans="1:1" s="180" customFormat="1" ht="12" hidden="1" customHeight="1">
      <c r="A19777" s="179"/>
    </row>
    <row r="19778" spans="1:1" s="180" customFormat="1" ht="12" hidden="1" customHeight="1">
      <c r="A19778" s="179"/>
    </row>
    <row r="19779" spans="1:1" s="180" customFormat="1" ht="12" hidden="1" customHeight="1">
      <c r="A19779" s="179"/>
    </row>
    <row r="19780" spans="1:1" s="180" customFormat="1" ht="12" hidden="1" customHeight="1">
      <c r="A19780" s="179"/>
    </row>
    <row r="19781" spans="1:1" s="180" customFormat="1" ht="12" hidden="1" customHeight="1">
      <c r="A19781" s="179"/>
    </row>
    <row r="19782" spans="1:1" s="180" customFormat="1" ht="12" hidden="1" customHeight="1">
      <c r="A19782" s="179"/>
    </row>
    <row r="19783" spans="1:1" s="180" customFormat="1" ht="12" hidden="1" customHeight="1">
      <c r="A19783" s="179"/>
    </row>
    <row r="19784" spans="1:1" s="180" customFormat="1" ht="12" hidden="1" customHeight="1">
      <c r="A19784" s="179"/>
    </row>
    <row r="19785" spans="1:1" s="180" customFormat="1" ht="12" hidden="1" customHeight="1">
      <c r="A19785" s="179"/>
    </row>
    <row r="19786" spans="1:1" s="180" customFormat="1" ht="12" hidden="1" customHeight="1">
      <c r="A19786" s="179"/>
    </row>
    <row r="19787" spans="1:1" s="180" customFormat="1" ht="12" hidden="1" customHeight="1">
      <c r="A19787" s="179"/>
    </row>
    <row r="19788" spans="1:1" s="180" customFormat="1" ht="12" hidden="1" customHeight="1">
      <c r="A19788" s="179"/>
    </row>
    <row r="19789" spans="1:1" s="180" customFormat="1" ht="12" hidden="1" customHeight="1">
      <c r="A19789" s="179"/>
    </row>
    <row r="19790" spans="1:1" s="180" customFormat="1" ht="12" hidden="1" customHeight="1">
      <c r="A19790" s="179"/>
    </row>
    <row r="19791" spans="1:1" s="180" customFormat="1" ht="12" hidden="1" customHeight="1">
      <c r="A19791" s="179"/>
    </row>
    <row r="19792" spans="1:1" s="180" customFormat="1" ht="12" hidden="1" customHeight="1">
      <c r="A19792" s="179"/>
    </row>
    <row r="19793" spans="1:1" s="180" customFormat="1" ht="12" hidden="1" customHeight="1">
      <c r="A19793" s="179"/>
    </row>
    <row r="19794" spans="1:1" s="180" customFormat="1" ht="12" hidden="1" customHeight="1">
      <c r="A19794" s="179"/>
    </row>
    <row r="19795" spans="1:1" s="180" customFormat="1" ht="12" hidden="1" customHeight="1">
      <c r="A19795" s="179"/>
    </row>
    <row r="19796" spans="1:1" s="180" customFormat="1" ht="12" hidden="1" customHeight="1">
      <c r="A19796" s="179"/>
    </row>
    <row r="19797" spans="1:1" s="180" customFormat="1" ht="12" hidden="1" customHeight="1">
      <c r="A19797" s="179"/>
    </row>
    <row r="19798" spans="1:1" s="180" customFormat="1" ht="12" hidden="1" customHeight="1">
      <c r="A19798" s="179"/>
    </row>
    <row r="19799" spans="1:1" s="180" customFormat="1" ht="12" hidden="1" customHeight="1">
      <c r="A19799" s="179"/>
    </row>
    <row r="19800" spans="1:1" s="180" customFormat="1" ht="12" hidden="1" customHeight="1">
      <c r="A19800" s="179"/>
    </row>
    <row r="19801" spans="1:1" s="180" customFormat="1" ht="12" hidden="1" customHeight="1">
      <c r="A19801" s="179"/>
    </row>
    <row r="19802" spans="1:1" s="180" customFormat="1" ht="12" hidden="1" customHeight="1">
      <c r="A19802" s="179"/>
    </row>
    <row r="19803" spans="1:1" s="180" customFormat="1" ht="12" hidden="1" customHeight="1">
      <c r="A19803" s="179"/>
    </row>
    <row r="19804" spans="1:1" s="180" customFormat="1" ht="12" hidden="1" customHeight="1">
      <c r="A19804" s="179"/>
    </row>
    <row r="19805" spans="1:1" s="180" customFormat="1" ht="12" hidden="1" customHeight="1">
      <c r="A19805" s="179"/>
    </row>
    <row r="19806" spans="1:1" s="180" customFormat="1" ht="12" hidden="1" customHeight="1">
      <c r="A19806" s="179"/>
    </row>
    <row r="19807" spans="1:1" s="180" customFormat="1" ht="12" hidden="1" customHeight="1">
      <c r="A19807" s="179"/>
    </row>
    <row r="19808" spans="1:1" s="180" customFormat="1" ht="12" hidden="1" customHeight="1">
      <c r="A19808" s="179"/>
    </row>
    <row r="19809" spans="1:1" s="180" customFormat="1" ht="12" hidden="1" customHeight="1">
      <c r="A19809" s="179"/>
    </row>
    <row r="19810" spans="1:1" s="180" customFormat="1" ht="12" hidden="1" customHeight="1">
      <c r="A19810" s="179"/>
    </row>
    <row r="19811" spans="1:1" s="180" customFormat="1" ht="12" hidden="1" customHeight="1">
      <c r="A19811" s="179"/>
    </row>
    <row r="19812" spans="1:1" s="180" customFormat="1" ht="12" hidden="1" customHeight="1">
      <c r="A19812" s="179"/>
    </row>
    <row r="19813" spans="1:1" s="180" customFormat="1" ht="12" hidden="1" customHeight="1">
      <c r="A19813" s="179"/>
    </row>
    <row r="19814" spans="1:1" s="180" customFormat="1" ht="12" hidden="1" customHeight="1">
      <c r="A19814" s="179"/>
    </row>
    <row r="19815" spans="1:1" s="180" customFormat="1" ht="12" hidden="1" customHeight="1">
      <c r="A19815" s="179"/>
    </row>
    <row r="19816" spans="1:1" s="180" customFormat="1" ht="12" hidden="1" customHeight="1">
      <c r="A19816" s="179"/>
    </row>
    <row r="19817" spans="1:1" s="180" customFormat="1" ht="12" hidden="1" customHeight="1">
      <c r="A19817" s="179"/>
    </row>
    <row r="19818" spans="1:1" s="180" customFormat="1" ht="12" hidden="1" customHeight="1">
      <c r="A19818" s="179"/>
    </row>
    <row r="19819" spans="1:1" s="180" customFormat="1" ht="12" hidden="1" customHeight="1">
      <c r="A19819" s="179"/>
    </row>
    <row r="19820" spans="1:1" s="180" customFormat="1" ht="12" hidden="1" customHeight="1">
      <c r="A19820" s="179"/>
    </row>
    <row r="19821" spans="1:1" s="180" customFormat="1" ht="12" hidden="1" customHeight="1">
      <c r="A19821" s="179"/>
    </row>
    <row r="19822" spans="1:1" s="180" customFormat="1" ht="12" hidden="1" customHeight="1">
      <c r="A19822" s="179"/>
    </row>
    <row r="19823" spans="1:1" s="180" customFormat="1" ht="12" hidden="1" customHeight="1">
      <c r="A19823" s="179"/>
    </row>
    <row r="19824" spans="1:1" s="180" customFormat="1" ht="12" hidden="1" customHeight="1">
      <c r="A19824" s="179"/>
    </row>
    <row r="19825" spans="1:1" s="180" customFormat="1" ht="12" hidden="1" customHeight="1">
      <c r="A19825" s="179"/>
    </row>
    <row r="19826" spans="1:1" s="180" customFormat="1" ht="12" hidden="1" customHeight="1">
      <c r="A19826" s="179"/>
    </row>
    <row r="19827" spans="1:1" s="180" customFormat="1" ht="12" hidden="1" customHeight="1">
      <c r="A19827" s="179"/>
    </row>
    <row r="19828" spans="1:1" s="180" customFormat="1" ht="12" hidden="1" customHeight="1">
      <c r="A19828" s="179"/>
    </row>
    <row r="19829" spans="1:1" s="180" customFormat="1" ht="12" hidden="1" customHeight="1">
      <c r="A19829" s="179"/>
    </row>
    <row r="19830" spans="1:1" s="180" customFormat="1" ht="12" hidden="1" customHeight="1">
      <c r="A19830" s="179"/>
    </row>
    <row r="19831" spans="1:1" s="180" customFormat="1" ht="12" hidden="1" customHeight="1">
      <c r="A19831" s="179"/>
    </row>
    <row r="19832" spans="1:1" s="180" customFormat="1" ht="12" hidden="1" customHeight="1">
      <c r="A19832" s="179"/>
    </row>
    <row r="19833" spans="1:1" s="180" customFormat="1" ht="12" hidden="1" customHeight="1">
      <c r="A19833" s="179"/>
    </row>
    <row r="19834" spans="1:1" s="180" customFormat="1" ht="12" hidden="1" customHeight="1">
      <c r="A19834" s="179"/>
    </row>
    <row r="19835" spans="1:1" s="180" customFormat="1" ht="12" hidden="1" customHeight="1">
      <c r="A19835" s="179"/>
    </row>
    <row r="19836" spans="1:1" s="180" customFormat="1" ht="12" hidden="1" customHeight="1">
      <c r="A19836" s="179"/>
    </row>
    <row r="19837" spans="1:1" s="180" customFormat="1" ht="12" hidden="1" customHeight="1">
      <c r="A19837" s="179"/>
    </row>
    <row r="19838" spans="1:1" s="180" customFormat="1" ht="12" hidden="1" customHeight="1">
      <c r="A19838" s="179"/>
    </row>
    <row r="19839" spans="1:1" s="180" customFormat="1" ht="12" hidden="1" customHeight="1">
      <c r="A19839" s="179"/>
    </row>
    <row r="19840" spans="1:1" s="180" customFormat="1" ht="12" hidden="1" customHeight="1">
      <c r="A19840" s="179"/>
    </row>
    <row r="19841" spans="1:1" s="180" customFormat="1" ht="12" hidden="1" customHeight="1">
      <c r="A19841" s="179"/>
    </row>
    <row r="19842" spans="1:1" s="180" customFormat="1" ht="12" hidden="1" customHeight="1">
      <c r="A19842" s="179"/>
    </row>
    <row r="19843" spans="1:1" s="180" customFormat="1" ht="12" hidden="1" customHeight="1">
      <c r="A19843" s="179"/>
    </row>
    <row r="19844" spans="1:1" s="180" customFormat="1" ht="12" hidden="1" customHeight="1">
      <c r="A19844" s="179"/>
    </row>
    <row r="19845" spans="1:1" s="180" customFormat="1" ht="12" hidden="1" customHeight="1">
      <c r="A19845" s="179"/>
    </row>
    <row r="19846" spans="1:1" s="180" customFormat="1" ht="12" hidden="1" customHeight="1">
      <c r="A19846" s="179"/>
    </row>
    <row r="19847" spans="1:1" s="180" customFormat="1" ht="12" hidden="1" customHeight="1">
      <c r="A19847" s="179"/>
    </row>
    <row r="19848" spans="1:1" s="180" customFormat="1" ht="12" hidden="1" customHeight="1">
      <c r="A19848" s="179"/>
    </row>
    <row r="19849" spans="1:1" s="180" customFormat="1" ht="12" hidden="1" customHeight="1">
      <c r="A19849" s="179"/>
    </row>
    <row r="19850" spans="1:1" s="180" customFormat="1" ht="12" hidden="1" customHeight="1">
      <c r="A19850" s="179"/>
    </row>
    <row r="19851" spans="1:1" s="180" customFormat="1" ht="12" hidden="1" customHeight="1">
      <c r="A19851" s="179"/>
    </row>
    <row r="19852" spans="1:1" s="180" customFormat="1" ht="12" hidden="1" customHeight="1">
      <c r="A19852" s="179"/>
    </row>
    <row r="19853" spans="1:1" s="180" customFormat="1" ht="12" hidden="1" customHeight="1">
      <c r="A19853" s="179"/>
    </row>
    <row r="19854" spans="1:1" s="180" customFormat="1" ht="12" hidden="1" customHeight="1">
      <c r="A19854" s="179"/>
    </row>
    <row r="19855" spans="1:1" s="180" customFormat="1" ht="12" hidden="1" customHeight="1">
      <c r="A19855" s="179"/>
    </row>
    <row r="19856" spans="1:1" s="180" customFormat="1" ht="12" hidden="1" customHeight="1">
      <c r="A19856" s="179"/>
    </row>
    <row r="19857" spans="1:1" s="180" customFormat="1" ht="12" hidden="1" customHeight="1">
      <c r="A19857" s="179"/>
    </row>
    <row r="19858" spans="1:1" s="180" customFormat="1" ht="12" hidden="1" customHeight="1">
      <c r="A19858" s="179"/>
    </row>
    <row r="19859" spans="1:1" s="180" customFormat="1" ht="12" hidden="1" customHeight="1">
      <c r="A19859" s="179"/>
    </row>
    <row r="19860" spans="1:1" s="180" customFormat="1" ht="12" hidden="1" customHeight="1">
      <c r="A19860" s="179"/>
    </row>
    <row r="19861" spans="1:1" s="180" customFormat="1" ht="12" hidden="1" customHeight="1">
      <c r="A19861" s="179"/>
    </row>
    <row r="19862" spans="1:1" s="180" customFormat="1" ht="12" hidden="1" customHeight="1">
      <c r="A19862" s="179"/>
    </row>
    <row r="19863" spans="1:1" s="180" customFormat="1" ht="12" hidden="1" customHeight="1">
      <c r="A19863" s="179"/>
    </row>
    <row r="19864" spans="1:1" s="180" customFormat="1" ht="12" hidden="1" customHeight="1">
      <c r="A19864" s="179"/>
    </row>
    <row r="19865" spans="1:1" s="180" customFormat="1" ht="12" hidden="1" customHeight="1">
      <c r="A19865" s="179"/>
    </row>
    <row r="19866" spans="1:1" s="180" customFormat="1" ht="12" hidden="1" customHeight="1">
      <c r="A19866" s="179"/>
    </row>
    <row r="19867" spans="1:1" s="180" customFormat="1" ht="12" hidden="1" customHeight="1">
      <c r="A19867" s="179"/>
    </row>
    <row r="19868" spans="1:1" s="180" customFormat="1" ht="12" hidden="1" customHeight="1">
      <c r="A19868" s="179"/>
    </row>
    <row r="19869" spans="1:1" s="180" customFormat="1" ht="12" hidden="1" customHeight="1">
      <c r="A19869" s="179"/>
    </row>
    <row r="19870" spans="1:1" s="180" customFormat="1" ht="12" hidden="1" customHeight="1">
      <c r="A19870" s="179"/>
    </row>
    <row r="19871" spans="1:1" s="180" customFormat="1" ht="12" hidden="1" customHeight="1">
      <c r="A19871" s="179"/>
    </row>
    <row r="19872" spans="1:1" s="180" customFormat="1" ht="12" hidden="1" customHeight="1">
      <c r="A19872" s="179"/>
    </row>
    <row r="19873" spans="1:1" s="180" customFormat="1" ht="12" hidden="1" customHeight="1">
      <c r="A19873" s="179"/>
    </row>
    <row r="19874" spans="1:1" s="180" customFormat="1" ht="12" hidden="1" customHeight="1">
      <c r="A19874" s="179"/>
    </row>
    <row r="19875" spans="1:1" s="180" customFormat="1" ht="12" hidden="1" customHeight="1">
      <c r="A19875" s="179"/>
    </row>
    <row r="19876" spans="1:1" s="180" customFormat="1" ht="12" hidden="1" customHeight="1">
      <c r="A19876" s="179"/>
    </row>
    <row r="19877" spans="1:1" s="180" customFormat="1" ht="12" hidden="1" customHeight="1">
      <c r="A19877" s="179"/>
    </row>
    <row r="19878" spans="1:1" s="180" customFormat="1" ht="12" hidden="1" customHeight="1">
      <c r="A19878" s="179"/>
    </row>
    <row r="19879" spans="1:1" s="180" customFormat="1" ht="12" hidden="1" customHeight="1">
      <c r="A19879" s="179"/>
    </row>
    <row r="19880" spans="1:1" s="180" customFormat="1" ht="12" hidden="1" customHeight="1">
      <c r="A19880" s="179"/>
    </row>
    <row r="19881" spans="1:1" s="180" customFormat="1" ht="12" hidden="1" customHeight="1">
      <c r="A19881" s="179"/>
    </row>
    <row r="19882" spans="1:1" s="180" customFormat="1" ht="12" hidden="1" customHeight="1">
      <c r="A19882" s="179"/>
    </row>
    <row r="19883" spans="1:1" s="180" customFormat="1" ht="12" hidden="1" customHeight="1">
      <c r="A19883" s="179"/>
    </row>
    <row r="19884" spans="1:1" s="180" customFormat="1" ht="12" hidden="1" customHeight="1">
      <c r="A19884" s="179"/>
    </row>
    <row r="19885" spans="1:1" s="180" customFormat="1" ht="12" hidden="1" customHeight="1">
      <c r="A19885" s="179"/>
    </row>
    <row r="19886" spans="1:1" s="180" customFormat="1" ht="12" hidden="1" customHeight="1">
      <c r="A19886" s="179"/>
    </row>
    <row r="19887" spans="1:1" s="180" customFormat="1" ht="12" hidden="1" customHeight="1">
      <c r="A19887" s="179"/>
    </row>
    <row r="19888" spans="1:1" s="180" customFormat="1" ht="12" hidden="1" customHeight="1">
      <c r="A19888" s="179"/>
    </row>
    <row r="19889" spans="1:1" s="180" customFormat="1" ht="12" hidden="1" customHeight="1">
      <c r="A19889" s="179"/>
    </row>
    <row r="19890" spans="1:1" s="180" customFormat="1" ht="12" hidden="1" customHeight="1">
      <c r="A19890" s="179"/>
    </row>
    <row r="19891" spans="1:1" s="180" customFormat="1" ht="12" hidden="1" customHeight="1">
      <c r="A19891" s="179"/>
    </row>
    <row r="19892" spans="1:1" s="180" customFormat="1" ht="12" hidden="1" customHeight="1">
      <c r="A19892" s="179"/>
    </row>
    <row r="19893" spans="1:1" s="180" customFormat="1" ht="12" hidden="1" customHeight="1">
      <c r="A19893" s="179"/>
    </row>
    <row r="19894" spans="1:1" s="180" customFormat="1" ht="12" hidden="1" customHeight="1">
      <c r="A19894" s="179"/>
    </row>
    <row r="19895" spans="1:1" s="180" customFormat="1" ht="12" hidden="1" customHeight="1">
      <c r="A19895" s="179"/>
    </row>
    <row r="19896" spans="1:1" s="180" customFormat="1" ht="12" hidden="1" customHeight="1">
      <c r="A19896" s="179"/>
    </row>
    <row r="19897" spans="1:1" s="180" customFormat="1" ht="12" hidden="1" customHeight="1">
      <c r="A19897" s="179"/>
    </row>
    <row r="19898" spans="1:1" s="180" customFormat="1" ht="12" hidden="1" customHeight="1">
      <c r="A19898" s="179"/>
    </row>
    <row r="19899" spans="1:1" s="180" customFormat="1" ht="12" hidden="1" customHeight="1">
      <c r="A19899" s="179"/>
    </row>
    <row r="19900" spans="1:1" s="180" customFormat="1" ht="12" hidden="1" customHeight="1">
      <c r="A19900" s="179"/>
    </row>
    <row r="19901" spans="1:1" s="180" customFormat="1" ht="12" hidden="1" customHeight="1">
      <c r="A19901" s="179"/>
    </row>
    <row r="19902" spans="1:1" s="180" customFormat="1" ht="12" hidden="1" customHeight="1">
      <c r="A19902" s="179"/>
    </row>
    <row r="19903" spans="1:1" s="180" customFormat="1" ht="12" hidden="1" customHeight="1">
      <c r="A19903" s="179"/>
    </row>
    <row r="19904" spans="1:1" s="180" customFormat="1" ht="12" hidden="1" customHeight="1">
      <c r="A19904" s="179"/>
    </row>
    <row r="19905" spans="1:185" s="180" customFormat="1" ht="12" hidden="1" customHeight="1">
      <c r="A19905" s="179"/>
    </row>
    <row r="19906" spans="1:185" s="180" customFormat="1" ht="12" hidden="1" customHeight="1">
      <c r="A19906" s="179"/>
    </row>
    <row r="19907" spans="1:185" s="180" customFormat="1" ht="12" hidden="1" customHeight="1">
      <c r="A19907" s="179"/>
    </row>
    <row r="19908" spans="1:185" s="180" customFormat="1" ht="12" hidden="1" customHeight="1">
      <c r="A19908" s="179"/>
    </row>
    <row r="19909" spans="1:185" s="180" customFormat="1" ht="12" hidden="1" customHeight="1">
      <c r="A19909" s="179"/>
    </row>
    <row r="19910" spans="1:185" s="180" customFormat="1" ht="12" hidden="1" customHeight="1">
      <c r="A19910" s="179"/>
    </row>
    <row r="19911" spans="1:185" s="180" customFormat="1" ht="12" hidden="1" customHeight="1">
      <c r="A19911" s="179"/>
    </row>
    <row r="19912" spans="1:185" s="180" customFormat="1" ht="12" hidden="1" customHeight="1">
      <c r="A19912" s="179"/>
    </row>
    <row r="19913" spans="1:185" s="180" customFormat="1" ht="12" hidden="1" customHeight="1">
      <c r="A19913" s="179"/>
    </row>
    <row r="19914" spans="1:185" hidden="1">
      <c r="A19914" s="179"/>
      <c r="B19914" s="180"/>
      <c r="C19914" s="180"/>
      <c r="D19914" s="180"/>
      <c r="E19914" s="180"/>
      <c r="F19914" s="180"/>
      <c r="G19914" s="180"/>
      <c r="H19914" s="180"/>
      <c r="I19914" s="180"/>
      <c r="J19914" s="180"/>
      <c r="K19914" s="180"/>
      <c r="L19914" s="180"/>
      <c r="M19914" s="180"/>
      <c r="N19914" s="180"/>
      <c r="O19914" s="180"/>
      <c r="P19914" s="180"/>
      <c r="Q19914" s="180"/>
      <c r="R19914" s="180"/>
      <c r="S19914" s="180"/>
      <c r="T19914" s="180"/>
      <c r="U19914" s="180"/>
      <c r="V19914" s="180"/>
      <c r="W19914" s="180"/>
      <c r="X19914" s="180"/>
      <c r="Y19914" s="180"/>
      <c r="Z19914" s="180"/>
      <c r="AA19914" s="180"/>
      <c r="AB19914" s="180"/>
      <c r="AC19914" s="180"/>
      <c r="AD19914" s="180"/>
      <c r="AE19914" s="180"/>
      <c r="AF19914" s="180"/>
      <c r="AG19914" s="180"/>
      <c r="AH19914" s="180"/>
      <c r="AI19914" s="180"/>
      <c r="AJ19914" s="180"/>
      <c r="AK19914" s="180"/>
      <c r="AL19914" s="180"/>
      <c r="AM19914" s="180"/>
      <c r="AN19914" s="180"/>
      <c r="AO19914" s="180"/>
      <c r="AP19914" s="180"/>
      <c r="AQ19914" s="180"/>
      <c r="AR19914" s="180"/>
      <c r="AS19914" s="180"/>
      <c r="AT19914" s="180"/>
      <c r="AU19914" s="180"/>
      <c r="AV19914" s="180"/>
      <c r="AW19914" s="180"/>
      <c r="AX19914" s="180"/>
      <c r="AY19914" s="180"/>
      <c r="AZ19914" s="180"/>
      <c r="BA19914" s="180"/>
      <c r="BB19914" s="180"/>
      <c r="BC19914" s="180"/>
      <c r="BD19914" s="180"/>
      <c r="BE19914" s="180"/>
      <c r="BF19914" s="180"/>
      <c r="BG19914" s="180"/>
      <c r="BH19914" s="180"/>
      <c r="BI19914" s="180"/>
      <c r="BJ19914" s="180"/>
      <c r="BK19914" s="180"/>
      <c r="BL19914" s="180"/>
      <c r="BM19914" s="180"/>
      <c r="BN19914" s="180"/>
      <c r="BO19914" s="180"/>
      <c r="BP19914" s="180"/>
      <c r="BQ19914" s="180"/>
      <c r="BR19914" s="180"/>
      <c r="BS19914" s="180"/>
      <c r="BT19914" s="180"/>
      <c r="BU19914" s="180"/>
      <c r="BV19914" s="180"/>
      <c r="BW19914" s="180"/>
      <c r="BX19914" s="180"/>
      <c r="BY19914" s="180"/>
      <c r="BZ19914" s="180"/>
      <c r="CA19914" s="180"/>
      <c r="CB19914" s="180"/>
      <c r="CC19914" s="180"/>
      <c r="CD19914" s="180"/>
      <c r="CE19914" s="180"/>
      <c r="CF19914" s="180"/>
      <c r="CG19914" s="180"/>
      <c r="CH19914" s="180"/>
      <c r="CI19914" s="180"/>
      <c r="CJ19914" s="180"/>
      <c r="CK19914" s="180"/>
      <c r="CL19914" s="180"/>
      <c r="CM19914" s="180"/>
      <c r="CN19914" s="180"/>
      <c r="CO19914" s="180"/>
      <c r="CP19914" s="180"/>
      <c r="CQ19914" s="180"/>
      <c r="CR19914" s="180"/>
      <c r="CS19914" s="180"/>
      <c r="CT19914" s="180"/>
      <c r="CU19914" s="180"/>
      <c r="CV19914" s="180"/>
      <c r="CW19914" s="180"/>
      <c r="CX19914" s="180"/>
      <c r="CY19914" s="180"/>
      <c r="CZ19914" s="180"/>
      <c r="DA19914" s="180"/>
      <c r="DB19914" s="180"/>
      <c r="DC19914" s="180"/>
      <c r="DD19914" s="180"/>
      <c r="DE19914" s="180"/>
      <c r="DF19914" s="180"/>
      <c r="DG19914" s="180"/>
      <c r="DH19914" s="180"/>
      <c r="DI19914" s="180"/>
      <c r="DJ19914" s="180"/>
      <c r="DK19914" s="180"/>
      <c r="DL19914" s="180"/>
      <c r="DM19914" s="180"/>
      <c r="DN19914" s="180"/>
      <c r="DO19914" s="180"/>
      <c r="DP19914" s="180"/>
      <c r="DQ19914" s="180"/>
      <c r="DR19914" s="180"/>
      <c r="DS19914" s="180"/>
      <c r="DT19914" s="180"/>
      <c r="DU19914" s="180"/>
      <c r="DV19914" s="180"/>
      <c r="DW19914" s="180"/>
      <c r="DX19914" s="180"/>
      <c r="DY19914" s="180"/>
      <c r="DZ19914" s="180"/>
      <c r="EA19914" s="180"/>
      <c r="EB19914" s="180"/>
      <c r="EC19914" s="180"/>
      <c r="ED19914" s="180"/>
      <c r="EE19914" s="180"/>
      <c r="EF19914" s="180"/>
      <c r="EG19914" s="180"/>
      <c r="EH19914" s="180"/>
      <c r="EI19914" s="180"/>
      <c r="EJ19914" s="180"/>
      <c r="EK19914" s="180"/>
      <c r="EL19914" s="180"/>
      <c r="EM19914" s="180"/>
      <c r="EN19914" s="180"/>
      <c r="EO19914" s="180"/>
      <c r="EP19914" s="180"/>
      <c r="EQ19914" s="180"/>
      <c r="ER19914" s="180"/>
      <c r="ES19914" s="180"/>
      <c r="ET19914" s="180"/>
      <c r="EU19914" s="180"/>
      <c r="EV19914" s="180"/>
      <c r="EW19914" s="180"/>
      <c r="EX19914" s="180"/>
      <c r="EY19914" s="180"/>
      <c r="EZ19914" s="180"/>
      <c r="FA19914" s="180"/>
      <c r="FB19914" s="180"/>
      <c r="FC19914" s="180"/>
      <c r="FD19914" s="180"/>
      <c r="FE19914" s="180"/>
      <c r="FF19914" s="180"/>
      <c r="FG19914" s="180"/>
      <c r="FH19914" s="180"/>
      <c r="FI19914" s="180"/>
      <c r="FJ19914" s="180"/>
      <c r="FK19914" s="180"/>
      <c r="FL19914" s="180"/>
      <c r="FM19914" s="180"/>
      <c r="FN19914" s="180"/>
      <c r="FO19914" s="180"/>
      <c r="FP19914" s="180"/>
      <c r="FQ19914" s="180"/>
      <c r="FR19914" s="180"/>
      <c r="FS19914" s="180"/>
      <c r="FT19914" s="180"/>
      <c r="FU19914" s="180"/>
      <c r="FV19914" s="180"/>
      <c r="FW19914" s="180"/>
      <c r="FX19914" s="180"/>
      <c r="FY19914" s="180"/>
      <c r="FZ19914" s="180"/>
      <c r="GA19914" s="180"/>
      <c r="GB19914" s="180"/>
      <c r="GC19914" s="18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5" customWidth="1"/>
    <col min="2" max="2" width="13.7109375" style="5" customWidth="1"/>
    <col min="3" max="3" width="2.7109375" style="5" customWidth="1"/>
    <col min="4" max="5" width="3.7109375" style="3" customWidth="1"/>
    <col min="6" max="6" width="65.7109375" style="3" customWidth="1"/>
    <col min="7" max="7" width="1.7109375" style="3" customWidth="1"/>
    <col min="8" max="8" width="3.7109375" hidden="1" customWidth="1"/>
    <col min="9" max="9" width="14" hidden="1" customWidth="1"/>
    <col min="10" max="16384" width="8.85546875" hidden="1"/>
  </cols>
  <sheetData>
    <row r="1" spans="1:9">
      <c r="A1" s="1116"/>
      <c r="B1" s="1116"/>
      <c r="C1" s="1116"/>
      <c r="D1" s="2"/>
      <c r="E1" s="2"/>
      <c r="F1" s="2"/>
      <c r="G1" s="2"/>
    </row>
    <row r="2" spans="1:9">
      <c r="A2" s="1209" t="s">
        <v>292</v>
      </c>
      <c r="B2" s="1209"/>
      <c r="C2" s="1210"/>
      <c r="D2" s="1210"/>
      <c r="E2" s="1210"/>
      <c r="F2" s="1210"/>
      <c r="G2" s="1210"/>
    </row>
    <row r="3" spans="1:9" s="102" customFormat="1">
      <c r="A3" s="1209" t="s">
        <v>293</v>
      </c>
      <c r="B3" s="1209"/>
      <c r="C3" s="1210"/>
      <c r="D3" s="1210"/>
      <c r="E3" s="1210"/>
      <c r="F3" s="1210"/>
      <c r="G3" s="1210"/>
      <c r="I3" t="s">
        <v>294</v>
      </c>
    </row>
    <row r="4" spans="1:9">
      <c r="A4" s="1116"/>
      <c r="B4" s="1116"/>
      <c r="C4" s="1116"/>
      <c r="D4" s="2"/>
      <c r="E4" s="2"/>
      <c r="F4" s="2"/>
      <c r="G4" s="2"/>
      <c r="I4" s="2" t="s">
        <v>295</v>
      </c>
    </row>
    <row r="5" spans="1:9">
      <c r="A5" s="1212" t="s">
        <v>296</v>
      </c>
      <c r="B5" s="1212"/>
      <c r="C5" s="1210"/>
      <c r="D5" s="1210"/>
      <c r="E5" s="1210"/>
      <c r="F5" s="1210"/>
      <c r="G5" s="1210"/>
      <c r="I5" s="2" t="s">
        <v>297</v>
      </c>
    </row>
    <row r="6" spans="1:9">
      <c r="A6" s="1212" t="s">
        <v>298</v>
      </c>
      <c r="B6" s="1212"/>
      <c r="C6" s="1210"/>
      <c r="D6" s="1210"/>
      <c r="E6" s="1210"/>
      <c r="F6" s="1210"/>
      <c r="G6" s="1210"/>
      <c r="I6" t="s">
        <v>299</v>
      </c>
    </row>
    <row r="7" spans="1:9" ht="11.85" customHeight="1">
      <c r="A7" s="1116"/>
      <c r="B7" s="1116"/>
      <c r="C7" s="1116"/>
      <c r="D7" s="2"/>
      <c r="E7" s="2"/>
      <c r="F7" s="2"/>
      <c r="G7" s="2"/>
    </row>
    <row r="8" spans="1:9">
      <c r="A8" s="1209" t="s">
        <v>300</v>
      </c>
      <c r="B8" s="1209"/>
      <c r="C8" s="1211"/>
      <c r="D8" s="1211"/>
      <c r="E8" s="1211"/>
      <c r="F8" s="1211"/>
      <c r="G8" s="1211"/>
    </row>
    <row r="9" spans="1:9">
      <c r="A9" s="1209" t="s">
        <v>301</v>
      </c>
      <c r="B9" s="1209"/>
      <c r="C9" s="1211"/>
      <c r="D9" s="1211"/>
      <c r="E9" s="1211"/>
      <c r="F9" s="1211"/>
      <c r="G9" s="1211"/>
    </row>
    <row r="10" spans="1:9">
      <c r="A10" s="1066"/>
      <c r="B10" s="1066"/>
      <c r="C10" s="1074"/>
      <c r="D10" s="1074"/>
      <c r="E10" s="1074"/>
      <c r="F10" s="1074"/>
      <c r="G10" s="2"/>
    </row>
    <row r="11" spans="1:9">
      <c r="A11" s="1194" t="s">
        <v>302</v>
      </c>
      <c r="B11" s="1194"/>
      <c r="C11" s="1194"/>
      <c r="D11" s="1194"/>
      <c r="E11" s="1194"/>
      <c r="F11" s="1194"/>
      <c r="G11" s="1194"/>
    </row>
    <row r="12" spans="1:9">
      <c r="A12" s="1074"/>
      <c r="B12" s="1074"/>
      <c r="C12" s="1116"/>
      <c r="D12" s="2"/>
      <c r="E12" s="1"/>
      <c r="F12" s="2"/>
      <c r="G12" s="2"/>
    </row>
    <row r="13" spans="1:9" ht="13.15" customHeight="1">
      <c r="A13" s="1116"/>
      <c r="B13" s="1116"/>
      <c r="C13" s="1074"/>
      <c r="D13" s="1196" t="s">
        <v>303</v>
      </c>
      <c r="E13" s="1196"/>
      <c r="F13" s="1196"/>
      <c r="G13" s="2"/>
    </row>
    <row r="14" spans="1:9">
      <c r="A14" s="1116"/>
      <c r="B14" s="1116"/>
      <c r="C14" s="1074"/>
      <c r="D14" s="1196"/>
      <c r="E14" s="1196"/>
      <c r="F14" s="1196"/>
      <c r="G14" s="2"/>
    </row>
    <row r="15" spans="1:9">
      <c r="A15" s="103"/>
      <c r="B15" s="103"/>
      <c r="C15" s="103"/>
      <c r="D15" s="1193" t="s">
        <v>304</v>
      </c>
      <c r="E15" s="1193"/>
      <c r="F15" s="1193"/>
      <c r="G15" s="2"/>
    </row>
    <row r="16" spans="1:9">
      <c r="A16" s="103"/>
      <c r="B16" s="103"/>
      <c r="C16" s="103"/>
      <c r="D16" s="121"/>
      <c r="E16" s="2"/>
      <c r="F16" s="2"/>
      <c r="G16" s="2"/>
    </row>
    <row r="17" spans="1:7" ht="14.25">
      <c r="A17" s="104"/>
      <c r="B17" s="336" t="s">
        <v>294</v>
      </c>
      <c r="C17" s="103"/>
      <c r="D17" s="1174" t="s">
        <v>305</v>
      </c>
      <c r="E17" s="1174"/>
      <c r="F17" s="1174"/>
      <c r="G17" s="2"/>
    </row>
    <row r="18" spans="1:7">
      <c r="A18" s="103"/>
      <c r="B18" s="103"/>
      <c r="C18" s="103"/>
      <c r="D18" s="1174"/>
      <c r="E18" s="1174"/>
      <c r="F18" s="1174"/>
      <c r="G18" s="2"/>
    </row>
    <row r="19" spans="1:7">
      <c r="A19" s="103"/>
      <c r="B19" s="103"/>
      <c r="C19" s="103"/>
      <c r="D19" s="1174"/>
      <c r="E19" s="1174"/>
      <c r="F19" s="1174"/>
      <c r="G19" s="2"/>
    </row>
    <row r="20" spans="1:7">
      <c r="A20" s="103"/>
      <c r="B20" s="103"/>
      <c r="C20" s="103"/>
      <c r="D20" s="2"/>
      <c r="E20" s="2"/>
      <c r="F20" s="2"/>
      <c r="G20" s="2"/>
    </row>
    <row r="21" spans="1:7" ht="14.25">
      <c r="A21" s="104"/>
      <c r="B21" s="336" t="s">
        <v>294</v>
      </c>
      <c r="C21" s="1116"/>
      <c r="D21" s="1191" t="s">
        <v>306</v>
      </c>
      <c r="E21" s="1191"/>
      <c r="F21" s="1191"/>
      <c r="G21" s="2"/>
    </row>
    <row r="22" spans="1:7" ht="14.25">
      <c r="A22" s="104"/>
      <c r="B22" s="104"/>
      <c r="C22" s="1116"/>
      <c r="D22" s="1063"/>
      <c r="E22" s="2"/>
      <c r="F22" s="2"/>
      <c r="G22" s="2"/>
    </row>
    <row r="23" spans="1:7" ht="14.25">
      <c r="A23" s="104"/>
      <c r="B23" s="336" t="s">
        <v>294</v>
      </c>
      <c r="C23" s="1116"/>
      <c r="D23" s="1174" t="s">
        <v>307</v>
      </c>
      <c r="E23" s="1174"/>
      <c r="F23" s="1174"/>
      <c r="G23" s="2"/>
    </row>
    <row r="24" spans="1:7" ht="14.25">
      <c r="A24" s="104"/>
      <c r="B24" s="104"/>
      <c r="C24" s="1116"/>
      <c r="D24" s="1174"/>
      <c r="E24" s="1174"/>
      <c r="F24" s="1174"/>
      <c r="G24" s="2"/>
    </row>
    <row r="25" spans="1:7">
      <c r="A25" s="1116"/>
      <c r="B25" s="1116"/>
      <c r="C25" s="1116"/>
      <c r="D25" s="2"/>
      <c r="E25" s="2"/>
      <c r="F25" s="2"/>
      <c r="G25" s="2"/>
    </row>
    <row r="26" spans="1:7" ht="14.25">
      <c r="A26" s="104"/>
      <c r="B26" s="336" t="s">
        <v>294</v>
      </c>
      <c r="C26" s="1116"/>
      <c r="D26" s="1174" t="s">
        <v>308</v>
      </c>
      <c r="E26" s="1174"/>
      <c r="F26" s="1174"/>
      <c r="G26" s="2"/>
    </row>
    <row r="27" spans="1:7">
      <c r="A27" s="1116"/>
      <c r="B27" s="1116"/>
      <c r="C27" s="1116"/>
      <c r="D27" s="1174"/>
      <c r="E27" s="1174"/>
      <c r="F27" s="1174"/>
      <c r="G27" s="2"/>
    </row>
    <row r="28" spans="1:7">
      <c r="A28" s="1116"/>
      <c r="B28" s="1116"/>
      <c r="C28" s="1116"/>
      <c r="D28" s="1174"/>
      <c r="E28" s="1174"/>
      <c r="F28" s="1174"/>
      <c r="G28" s="2"/>
    </row>
    <row r="29" spans="1:7">
      <c r="A29" s="1116"/>
      <c r="B29" s="1116"/>
      <c r="C29" s="1116"/>
      <c r="D29" s="1174"/>
      <c r="E29" s="1174"/>
      <c r="F29" s="1174"/>
      <c r="G29" s="2"/>
    </row>
    <row r="30" spans="1:7">
      <c r="A30" s="1116"/>
      <c r="B30" s="1116"/>
      <c r="C30" s="1116"/>
      <c r="D30" s="1174"/>
      <c r="E30" s="1174"/>
      <c r="F30" s="1174"/>
      <c r="G30" s="2"/>
    </row>
    <row r="31" spans="1:7">
      <c r="A31" s="1116"/>
      <c r="B31" s="1116"/>
      <c r="C31" s="1116"/>
      <c r="D31" s="123"/>
      <c r="E31" s="2"/>
      <c r="F31" s="2"/>
      <c r="G31" s="2"/>
    </row>
    <row r="32" spans="1:7">
      <c r="A32" s="1116"/>
      <c r="B32" s="336" t="s">
        <v>294</v>
      </c>
      <c r="C32" s="1116"/>
      <c r="D32" s="1174" t="s">
        <v>309</v>
      </c>
      <c r="E32" s="1174"/>
      <c r="F32" s="1174"/>
      <c r="G32" s="2"/>
    </row>
    <row r="33" spans="1:7">
      <c r="A33" s="1116"/>
      <c r="B33" s="1116"/>
      <c r="C33" s="1116"/>
      <c r="D33" s="1174"/>
      <c r="E33" s="1174"/>
      <c r="F33" s="1174"/>
      <c r="G33" s="2"/>
    </row>
    <row r="34" spans="1:7" ht="14.25">
      <c r="A34" s="104"/>
      <c r="B34" s="104"/>
      <c r="C34" s="1116"/>
      <c r="D34" s="123"/>
      <c r="E34" s="2"/>
      <c r="F34" s="2"/>
      <c r="G34" s="2"/>
    </row>
    <row r="35" spans="1:7" ht="14.45" customHeight="1">
      <c r="A35" s="104"/>
      <c r="B35" s="336" t="s">
        <v>294</v>
      </c>
      <c r="C35" s="1116"/>
      <c r="D35" s="1174" t="s">
        <v>310</v>
      </c>
      <c r="E35" s="1174"/>
      <c r="F35" s="1174"/>
      <c r="G35" s="2"/>
    </row>
    <row r="36" spans="1:7" ht="14.25">
      <c r="A36" s="104"/>
      <c r="B36" s="104"/>
      <c r="C36" s="1116"/>
      <c r="D36" s="1174"/>
      <c r="E36" s="1174"/>
      <c r="F36" s="1174"/>
      <c r="G36" s="2"/>
    </row>
    <row r="37" spans="1:7" ht="14.25">
      <c r="A37" s="104"/>
      <c r="B37" s="104"/>
      <c r="C37" s="1116"/>
      <c r="D37" s="1174"/>
      <c r="E37" s="1174"/>
      <c r="F37" s="1174"/>
      <c r="G37" s="2"/>
    </row>
    <row r="38" spans="1:7" ht="14.25">
      <c r="A38" s="104"/>
      <c r="B38" s="104"/>
      <c r="C38" s="1116"/>
      <c r="D38"/>
      <c r="E38" s="2"/>
      <c r="F38" s="2"/>
      <c r="G38" s="2"/>
    </row>
    <row r="39" spans="1:7" ht="14.25">
      <c r="A39" s="104"/>
      <c r="B39" s="336" t="s">
        <v>294</v>
      </c>
      <c r="C39" s="1116"/>
      <c r="D39" s="1174" t="s">
        <v>311</v>
      </c>
      <c r="E39" s="1174"/>
      <c r="F39" s="1174"/>
      <c r="G39" s="2"/>
    </row>
    <row r="40" spans="1:7" ht="14.25">
      <c r="A40" s="104"/>
      <c r="B40" s="104"/>
      <c r="C40" s="1116"/>
      <c r="D40" s="1174"/>
      <c r="E40" s="1174"/>
      <c r="F40" s="1174"/>
      <c r="G40" s="2"/>
    </row>
    <row r="41" spans="1:7" ht="14.25">
      <c r="A41" s="104"/>
      <c r="B41" s="104"/>
      <c r="C41" s="1116"/>
      <c r="D41" s="1174"/>
      <c r="E41" s="1174"/>
      <c r="F41" s="1174"/>
      <c r="G41" s="2"/>
    </row>
    <row r="42" spans="1:7" ht="14.25">
      <c r="A42" s="104"/>
      <c r="B42" s="104"/>
      <c r="C42" s="1116"/>
      <c r="D42" s="1174"/>
      <c r="E42" s="1174"/>
      <c r="F42" s="1174"/>
      <c r="G42" s="2"/>
    </row>
    <row r="43" spans="1:7" ht="14.25">
      <c r="A43" s="104"/>
      <c r="B43" s="104"/>
      <c r="C43" s="1116"/>
      <c r="D43" s="1174"/>
      <c r="E43" s="1174"/>
      <c r="F43" s="1174"/>
      <c r="G43" s="2"/>
    </row>
    <row r="44" spans="1:7" ht="14.25">
      <c r="A44" s="104"/>
      <c r="B44" s="104"/>
      <c r="C44" s="1116"/>
      <c r="D44" s="1058"/>
      <c r="E44" s="1058"/>
      <c r="F44" s="1058"/>
      <c r="G44" s="2"/>
    </row>
    <row r="45" spans="1:7" ht="14.25">
      <c r="A45" s="104"/>
      <c r="B45" s="336" t="s">
        <v>294</v>
      </c>
      <c r="C45" s="1116"/>
      <c r="D45" s="1174" t="s">
        <v>312</v>
      </c>
      <c r="E45" s="1174"/>
      <c r="F45" s="1174"/>
      <c r="G45" s="2"/>
    </row>
    <row r="46" spans="1:7" ht="14.25">
      <c r="A46" s="104"/>
      <c r="B46" s="104"/>
      <c r="C46" s="1116"/>
      <c r="D46" s="1174"/>
      <c r="E46" s="1174"/>
      <c r="F46" s="1174"/>
      <c r="G46" s="2"/>
    </row>
    <row r="47" spans="1:7" ht="14.25">
      <c r="A47" s="104"/>
      <c r="B47" s="104"/>
      <c r="C47" s="1116"/>
      <c r="D47" s="1174"/>
      <c r="E47" s="1174"/>
      <c r="F47" s="1174"/>
      <c r="G47" s="2"/>
    </row>
    <row r="48" spans="1:7" ht="23.25" customHeight="1">
      <c r="A48" s="104"/>
      <c r="B48" s="104"/>
      <c r="C48" s="1116"/>
      <c r="D48" s="1174"/>
      <c r="E48" s="1174"/>
      <c r="F48" s="1174"/>
      <c r="G48" s="2"/>
    </row>
    <row r="49" spans="1:7" ht="14.25">
      <c r="A49" s="104"/>
      <c r="B49" s="104"/>
      <c r="C49" s="1116"/>
      <c r="D49" s="1063"/>
      <c r="E49" s="2"/>
      <c r="F49" s="2"/>
      <c r="G49" s="2"/>
    </row>
    <row r="50" spans="1:7" ht="14.45" customHeight="1">
      <c r="A50" s="104"/>
      <c r="B50" s="336" t="s">
        <v>294</v>
      </c>
      <c r="C50" s="1116"/>
      <c r="D50" s="1174" t="s">
        <v>313</v>
      </c>
      <c r="E50" s="1174"/>
      <c r="F50" s="1174"/>
      <c r="G50" s="2"/>
    </row>
    <row r="51" spans="1:7" ht="14.25">
      <c r="A51" s="104"/>
      <c r="B51" s="104"/>
      <c r="C51" s="1116"/>
      <c r="D51" s="1174"/>
      <c r="E51" s="1174"/>
      <c r="F51" s="1174"/>
      <c r="G51" s="2"/>
    </row>
    <row r="52" spans="1:7" ht="14.25">
      <c r="A52" s="104"/>
      <c r="B52" s="104"/>
      <c r="C52" s="1116"/>
      <c r="D52" s="1174"/>
      <c r="E52" s="1174"/>
      <c r="F52" s="1174"/>
      <c r="G52" s="2"/>
    </row>
    <row r="53" spans="1:7" ht="14.25">
      <c r="A53" s="104"/>
      <c r="B53" s="104"/>
      <c r="C53" s="1116"/>
      <c r="D53" s="2"/>
      <c r="E53" s="2"/>
      <c r="F53" s="2"/>
      <c r="G53" s="2"/>
    </row>
    <row r="54" spans="1:7" ht="14.25">
      <c r="A54" s="104"/>
      <c r="B54" s="336" t="s">
        <v>294</v>
      </c>
      <c r="C54" s="1116"/>
      <c r="D54" s="1174" t="s">
        <v>314</v>
      </c>
      <c r="E54" s="1174"/>
      <c r="F54" s="1174"/>
      <c r="G54" s="2"/>
    </row>
    <row r="55" spans="1:7" ht="14.25">
      <c r="A55" s="104"/>
      <c r="B55" s="104"/>
      <c r="C55" s="1116"/>
      <c r="D55" s="1174"/>
      <c r="E55" s="1174"/>
      <c r="F55" s="1174"/>
      <c r="G55" s="2"/>
    </row>
    <row r="56" spans="1:7">
      <c r="A56" s="1116"/>
      <c r="B56" s="1116"/>
      <c r="C56" s="1116"/>
      <c r="D56" s="123"/>
      <c r="E56" s="2"/>
      <c r="F56" s="2"/>
      <c r="G56" s="2"/>
    </row>
    <row r="57" spans="1:7" ht="14.25">
      <c r="A57" s="104"/>
      <c r="B57" s="336" t="s">
        <v>294</v>
      </c>
      <c r="C57" s="1116"/>
      <c r="D57" s="1174" t="s">
        <v>315</v>
      </c>
      <c r="E57" s="1174"/>
      <c r="F57" s="1174"/>
      <c r="G57" s="2"/>
    </row>
    <row r="58" spans="1:7">
      <c r="A58" s="1116"/>
      <c r="B58" s="1116"/>
      <c r="C58" s="1116"/>
      <c r="D58" s="1174"/>
      <c r="E58" s="1174"/>
      <c r="F58" s="1174"/>
      <c r="G58" s="2"/>
    </row>
    <row r="59" spans="1:7">
      <c r="A59" s="1116"/>
      <c r="B59" s="1116"/>
      <c r="C59" s="1116"/>
      <c r="D59" s="1174"/>
      <c r="E59" s="1174"/>
      <c r="F59" s="1174"/>
      <c r="G59" s="2"/>
    </row>
    <row r="60" spans="1:7">
      <c r="A60" s="1116"/>
      <c r="B60" s="1116"/>
      <c r="C60" s="1116"/>
      <c r="D60" s="2"/>
      <c r="E60" s="2"/>
      <c r="F60" s="2"/>
      <c r="G60" s="2"/>
    </row>
    <row r="61" spans="1:7" ht="14.25">
      <c r="A61" s="104"/>
      <c r="B61" s="336" t="s">
        <v>294</v>
      </c>
      <c r="C61" s="1116"/>
      <c r="D61" s="1174" t="s">
        <v>316</v>
      </c>
      <c r="E61" s="1174"/>
      <c r="F61" s="1174"/>
      <c r="G61" s="2"/>
    </row>
    <row r="62" spans="1:7">
      <c r="A62" s="1116"/>
      <c r="B62" s="1116"/>
      <c r="C62" s="1116"/>
      <c r="D62" s="1174"/>
      <c r="E62" s="1174"/>
      <c r="F62" s="1174"/>
      <c r="G62" s="2"/>
    </row>
    <row r="63" spans="1:7">
      <c r="A63" s="1116"/>
      <c r="B63" s="1116"/>
      <c r="C63" s="1116"/>
      <c r="D63" s="2"/>
      <c r="E63" s="2"/>
      <c r="F63" s="2"/>
      <c r="G63" s="2"/>
    </row>
    <row r="64" spans="1:7" ht="14.25">
      <c r="A64" s="104"/>
      <c r="B64" s="336" t="s">
        <v>294</v>
      </c>
      <c r="C64" s="1116"/>
      <c r="D64" s="1174" t="s">
        <v>317</v>
      </c>
      <c r="E64" s="1174"/>
      <c r="F64" s="1174"/>
      <c r="G64" s="2"/>
    </row>
    <row r="65" spans="1:7">
      <c r="A65" s="1116"/>
      <c r="B65" s="1116"/>
      <c r="C65" s="1116"/>
      <c r="D65" s="1174"/>
      <c r="E65" s="1174"/>
      <c r="F65" s="1174"/>
      <c r="G65" s="2"/>
    </row>
    <row r="66" spans="1:7">
      <c r="A66" s="1116"/>
      <c r="B66" s="1116"/>
      <c r="C66" s="1116"/>
      <c r="D66" s="1174"/>
      <c r="E66" s="1174"/>
      <c r="F66" s="1174"/>
      <c r="G66" s="2"/>
    </row>
    <row r="67" spans="1:7">
      <c r="A67" s="1116"/>
      <c r="B67" s="1116"/>
      <c r="C67" s="1116"/>
      <c r="D67"/>
      <c r="E67" s="2"/>
      <c r="F67" s="2"/>
      <c r="G67" s="2"/>
    </row>
    <row r="68" spans="1:7" ht="14.25">
      <c r="A68" s="104"/>
      <c r="B68" s="336" t="s">
        <v>294</v>
      </c>
      <c r="C68" s="1116"/>
      <c r="D68" s="1174" t="s">
        <v>318</v>
      </c>
      <c r="E68" s="1174"/>
      <c r="F68" s="1174"/>
      <c r="G68" s="2"/>
    </row>
    <row r="69" spans="1:7">
      <c r="A69" s="1116"/>
      <c r="B69" s="1116"/>
      <c r="C69" s="1116"/>
      <c r="D69" s="1174"/>
      <c r="E69" s="1174"/>
      <c r="F69" s="1174"/>
      <c r="G69" s="2"/>
    </row>
    <row r="70" spans="1:7" ht="14.25">
      <c r="A70" s="104"/>
      <c r="B70" s="104"/>
      <c r="C70" s="1116"/>
      <c r="D70" s="1063"/>
      <c r="E70" s="2"/>
      <c r="F70" s="2"/>
      <c r="G70" s="2"/>
    </row>
    <row r="71" spans="1:7">
      <c r="A71" s="1194" t="s">
        <v>319</v>
      </c>
      <c r="B71" s="1194"/>
      <c r="C71" s="1194"/>
      <c r="D71" s="1194"/>
      <c r="E71" s="1194"/>
      <c r="F71" s="1194"/>
      <c r="G71" s="1194"/>
    </row>
    <row r="72" spans="1:7">
      <c r="A72" s="1116"/>
      <c r="B72" s="1116"/>
      <c r="C72" s="1116"/>
      <c r="D72" s="2"/>
      <c r="E72" s="2"/>
      <c r="F72" s="2"/>
      <c r="G72" s="2"/>
    </row>
    <row r="73" spans="1:7">
      <c r="A73" s="1116"/>
      <c r="B73" s="1116"/>
      <c r="C73" s="982"/>
      <c r="D73" s="1203" t="s">
        <v>320</v>
      </c>
      <c r="E73" s="1203"/>
      <c r="F73" s="1203"/>
      <c r="G73" s="2"/>
    </row>
    <row r="74" spans="1:7">
      <c r="A74" s="1063"/>
      <c r="B74" s="1063"/>
      <c r="C74" s="1116"/>
      <c r="D74" s="1174" t="s">
        <v>321</v>
      </c>
      <c r="E74" s="1174"/>
      <c r="F74" s="1174"/>
      <c r="G74" s="2"/>
    </row>
    <row r="75" spans="1:7">
      <c r="A75" s="1063"/>
      <c r="B75" s="1063"/>
      <c r="C75" s="1116"/>
      <c r="D75" s="2"/>
      <c r="E75" s="2"/>
      <c r="F75" s="2"/>
      <c r="G75" s="2"/>
    </row>
    <row r="76" spans="1:7" ht="14.25">
      <c r="A76" s="104"/>
      <c r="B76" s="336" t="s">
        <v>294</v>
      </c>
      <c r="C76" s="1116"/>
      <c r="D76" s="1174" t="s">
        <v>322</v>
      </c>
      <c r="E76" s="1174"/>
      <c r="F76" s="1174"/>
      <c r="G76" s="2"/>
    </row>
    <row r="77" spans="1:7" ht="14.25">
      <c r="A77" s="104"/>
      <c r="B77" s="104"/>
      <c r="C77" s="1116"/>
      <c r="D77" s="1174"/>
      <c r="E77" s="1174"/>
      <c r="F77" s="1174"/>
      <c r="G77" s="2"/>
    </row>
    <row r="78" spans="1:7" ht="14.25">
      <c r="A78" s="104"/>
      <c r="B78" s="104"/>
      <c r="C78" s="1116"/>
      <c r="D78" s="1174"/>
      <c r="E78" s="1174"/>
      <c r="F78" s="1174"/>
      <c r="G78" s="2"/>
    </row>
    <row r="79" spans="1:7" ht="14.25">
      <c r="A79" s="104"/>
      <c r="B79" s="104"/>
      <c r="C79" s="1116"/>
      <c r="D79" s="1174"/>
      <c r="E79" s="1174"/>
      <c r="F79" s="1174"/>
      <c r="G79" s="2"/>
    </row>
    <row r="80" spans="1:7" ht="14.25">
      <c r="A80" s="104"/>
      <c r="B80" s="104"/>
      <c r="C80" s="1116"/>
      <c r="D80" s="1174"/>
      <c r="E80" s="1174"/>
      <c r="F80" s="1174"/>
      <c r="G80" s="2"/>
    </row>
    <row r="81" spans="1:7" ht="14.25">
      <c r="A81" s="104"/>
      <c r="B81" s="104"/>
      <c r="C81" s="1116"/>
      <c r="D81" s="1174"/>
      <c r="E81" s="1174"/>
      <c r="F81" s="1174"/>
      <c r="G81" s="2"/>
    </row>
    <row r="82" spans="1:7" ht="14.25">
      <c r="A82" s="104"/>
      <c r="B82" s="104"/>
      <c r="C82" s="1116"/>
      <c r="D82" s="1058"/>
      <c r="E82" s="1058"/>
      <c r="F82" s="1058"/>
      <c r="G82" s="2"/>
    </row>
    <row r="83" spans="1:7" ht="14.45" customHeight="1">
      <c r="A83" s="104"/>
      <c r="B83" s="336" t="s">
        <v>294</v>
      </c>
      <c r="C83" s="1116"/>
      <c r="D83" s="1176" t="s">
        <v>323</v>
      </c>
      <c r="E83" s="1176"/>
      <c r="F83" s="1176"/>
      <c r="G83" s="2"/>
    </row>
    <row r="84" spans="1:7" ht="14.25">
      <c r="A84" s="104"/>
      <c r="B84" s="104"/>
      <c r="C84" s="1116"/>
      <c r="D84" s="1176"/>
      <c r="E84" s="1176"/>
      <c r="F84" s="1176"/>
      <c r="G84" s="2"/>
    </row>
    <row r="85" spans="1:7" ht="14.25">
      <c r="A85" s="104"/>
      <c r="B85" s="104"/>
      <c r="C85" s="1116"/>
      <c r="D85" s="1176"/>
      <c r="E85" s="1176"/>
      <c r="F85" s="1176"/>
      <c r="G85" s="2"/>
    </row>
    <row r="86" spans="1:7" ht="14.25">
      <c r="A86" s="104"/>
      <c r="B86" s="104"/>
      <c r="C86" s="1116"/>
      <c r="D86" s="1176"/>
      <c r="E86" s="1176"/>
      <c r="F86" s="1176"/>
      <c r="G86" s="2"/>
    </row>
    <row r="87" spans="1:7" ht="14.25">
      <c r="A87" s="104"/>
      <c r="B87" s="104"/>
      <c r="C87" s="1116"/>
      <c r="D87" s="1176"/>
      <c r="E87" s="1176"/>
      <c r="F87" s="1176"/>
      <c r="G87" s="2"/>
    </row>
    <row r="88" spans="1:7" ht="14.25">
      <c r="A88" s="104"/>
      <c r="B88" s="104"/>
      <c r="C88" s="1116"/>
      <c r="D88" s="1176"/>
      <c r="E88" s="1176"/>
      <c r="F88" s="1176"/>
      <c r="G88" s="2"/>
    </row>
    <row r="89" spans="1:7" ht="14.25">
      <c r="A89" s="104"/>
      <c r="B89" s="104"/>
      <c r="C89" s="1116"/>
      <c r="D89" s="1176"/>
      <c r="E89" s="1176"/>
      <c r="F89" s="1176"/>
      <c r="G89" s="2"/>
    </row>
    <row r="90" spans="1:7" ht="14.25">
      <c r="A90" s="104"/>
      <c r="B90" s="104"/>
      <c r="C90" s="1116"/>
      <c r="D90" s="1176"/>
      <c r="E90" s="1176"/>
      <c r="F90" s="1176"/>
      <c r="G90" s="2"/>
    </row>
    <row r="91" spans="1:7" ht="14.25">
      <c r="A91" s="104"/>
      <c r="B91" s="104"/>
      <c r="C91" s="1116"/>
      <c r="D91" s="1176"/>
      <c r="E91" s="1176"/>
      <c r="F91" s="1176"/>
      <c r="G91" s="2"/>
    </row>
    <row r="92" spans="1:7" ht="14.25">
      <c r="A92" s="104"/>
      <c r="B92" s="104"/>
      <c r="C92" s="1116"/>
      <c r="D92" s="1176"/>
      <c r="E92" s="1176"/>
      <c r="F92" s="1176"/>
      <c r="G92" s="2"/>
    </row>
    <row r="93" spans="1:7" ht="14.25">
      <c r="A93" s="104"/>
      <c r="B93" s="104"/>
      <c r="C93" s="1116"/>
      <c r="D93" s="1176"/>
      <c r="E93" s="1176"/>
      <c r="F93" s="1176"/>
      <c r="G93" s="2"/>
    </row>
    <row r="94" spans="1:7" ht="14.25">
      <c r="A94" s="104"/>
      <c r="B94" s="104"/>
      <c r="C94" s="1116"/>
      <c r="D94" s="1176"/>
      <c r="E94" s="1176"/>
      <c r="F94" s="1176"/>
      <c r="G94" s="2"/>
    </row>
    <row r="95" spans="1:7" ht="14.25">
      <c r="A95" s="104"/>
      <c r="B95" s="104"/>
      <c r="C95" s="1116"/>
      <c r="D95" s="1176"/>
      <c r="E95" s="1176"/>
      <c r="F95" s="1176"/>
      <c r="G95" s="2"/>
    </row>
    <row r="96" spans="1:7" ht="14.25">
      <c r="A96" s="104"/>
      <c r="B96" s="104"/>
      <c r="C96" s="1116"/>
      <c r="D96" s="1176"/>
      <c r="E96" s="1176"/>
      <c r="F96" s="1176"/>
      <c r="G96" s="2"/>
    </row>
    <row r="97" spans="1:11" ht="14.25">
      <c r="A97" s="104"/>
      <c r="B97" s="336" t="s">
        <v>294</v>
      </c>
      <c r="C97" s="1116"/>
      <c r="D97" s="1174" t="s">
        <v>324</v>
      </c>
      <c r="E97" s="1174"/>
      <c r="F97" s="1174"/>
      <c r="G97" s="2"/>
    </row>
    <row r="98" spans="1:11" ht="14.25">
      <c r="A98" s="104"/>
      <c r="B98" s="104"/>
      <c r="C98" s="1116"/>
      <c r="D98" s="1174"/>
      <c r="E98" s="1174"/>
      <c r="F98" s="1174"/>
      <c r="G98" s="2"/>
    </row>
    <row r="99" spans="1:11" ht="14.25">
      <c r="A99" s="104"/>
      <c r="B99" s="104"/>
      <c r="C99" s="1116"/>
      <c r="D99" s="1174"/>
      <c r="E99" s="1174"/>
      <c r="F99" s="1174"/>
      <c r="G99" s="2"/>
    </row>
    <row r="100" spans="1:11" ht="14.25">
      <c r="A100" s="104"/>
      <c r="B100" s="104"/>
      <c r="C100" s="1116"/>
      <c r="D100" s="1174"/>
      <c r="E100" s="1174"/>
      <c r="F100" s="1174"/>
      <c r="G100" s="2"/>
    </row>
    <row r="101" spans="1:11" ht="14.25">
      <c r="A101" s="104"/>
      <c r="B101" s="104"/>
      <c r="C101" s="1116"/>
      <c r="D101" s="1174"/>
      <c r="E101" s="1174"/>
      <c r="F101" s="1174"/>
      <c r="G101" s="2"/>
    </row>
    <row r="102" spans="1:11" ht="14.25">
      <c r="A102" s="104"/>
      <c r="B102" s="104"/>
      <c r="C102" s="1116"/>
      <c r="D102" s="1174"/>
      <c r="E102" s="1174"/>
      <c r="F102" s="1174"/>
      <c r="G102" s="2"/>
    </row>
    <row r="103" spans="1:11" ht="14.25">
      <c r="A103" s="104"/>
      <c r="B103" s="104"/>
      <c r="C103" s="1116"/>
      <c r="D103" s="1174"/>
      <c r="E103" s="1174"/>
      <c r="F103" s="1174"/>
      <c r="G103" s="2"/>
    </row>
    <row r="104" spans="1:11" ht="14.25">
      <c r="A104" s="104"/>
      <c r="B104" s="104"/>
      <c r="C104" s="1116"/>
      <c r="D104" s="1174"/>
      <c r="E104" s="1174"/>
      <c r="F104" s="1174"/>
      <c r="G104" s="2"/>
    </row>
    <row r="105" spans="1:11" ht="14.25">
      <c r="A105" s="104"/>
      <c r="B105" s="104"/>
      <c r="C105" s="1116"/>
      <c r="D105" s="1058"/>
      <c r="E105" s="1058"/>
      <c r="F105" s="1058"/>
      <c r="G105" s="2"/>
    </row>
    <row r="106" spans="1:11" ht="14.25">
      <c r="A106" s="104"/>
      <c r="B106" s="336" t="s">
        <v>294</v>
      </c>
      <c r="C106" s="937"/>
      <c r="D106" s="1213" t="s">
        <v>325</v>
      </c>
      <c r="E106" s="1213"/>
      <c r="F106" s="1213"/>
      <c r="G106" s="936"/>
      <c r="H106" s="106"/>
      <c r="I106" s="106"/>
      <c r="J106" s="106"/>
      <c r="K106" s="106"/>
    </row>
    <row r="107" spans="1:11" ht="14.25">
      <c r="A107" s="104"/>
      <c r="B107" s="104"/>
      <c r="C107" s="937"/>
      <c r="D107" s="1213"/>
      <c r="E107" s="1213"/>
      <c r="F107" s="1213"/>
      <c r="G107" s="936"/>
      <c r="H107" s="106"/>
      <c r="I107" s="106"/>
      <c r="J107" s="106"/>
      <c r="K107" s="106"/>
    </row>
    <row r="108" spans="1:11" ht="14.25">
      <c r="A108" s="104"/>
      <c r="B108" s="104"/>
      <c r="C108" s="937"/>
      <c r="D108" s="1213"/>
      <c r="E108" s="1213"/>
      <c r="F108" s="1213"/>
      <c r="G108" s="936"/>
      <c r="H108" s="106"/>
      <c r="I108" s="106"/>
      <c r="J108" s="106"/>
      <c r="K108" s="106"/>
    </row>
    <row r="109" spans="1:11" ht="14.25">
      <c r="A109" s="104"/>
      <c r="B109" s="104"/>
      <c r="C109" s="937"/>
      <c r="D109" s="1213"/>
      <c r="E109" s="1213"/>
      <c r="F109" s="1213"/>
      <c r="G109" s="936"/>
      <c r="H109" s="106"/>
      <c r="I109" s="106"/>
      <c r="J109" s="106"/>
      <c r="K109" s="106"/>
    </row>
    <row r="110" spans="1:11" ht="14.25">
      <c r="A110" s="104"/>
      <c r="B110" s="104"/>
      <c r="C110" s="937"/>
      <c r="D110" s="1213"/>
      <c r="E110" s="1213"/>
      <c r="F110" s="1213"/>
      <c r="G110" s="936"/>
      <c r="H110" s="106"/>
      <c r="I110" s="106"/>
      <c r="J110" s="106"/>
      <c r="K110" s="106"/>
    </row>
    <row r="111" spans="1:11">
      <c r="A111" s="1116"/>
      <c r="B111" s="1116"/>
      <c r="C111"/>
      <c r="D111" s="1213"/>
      <c r="E111" s="1213"/>
      <c r="F111" s="1213"/>
      <c r="G111"/>
    </row>
    <row r="112" spans="1:11">
      <c r="A112" s="1116"/>
      <c r="B112" s="1116"/>
      <c r="C112"/>
      <c r="D112" s="1213"/>
      <c r="E112" s="1213"/>
      <c r="F112" s="1213"/>
      <c r="G112"/>
    </row>
    <row r="113" spans="1:7">
      <c r="A113" s="1116"/>
      <c r="B113" s="1116"/>
      <c r="C113"/>
      <c r="D113" s="211"/>
      <c r="E113"/>
      <c r="F113"/>
      <c r="G113"/>
    </row>
    <row r="114" spans="1:7" ht="14.25">
      <c r="A114" s="104"/>
      <c r="B114" s="336" t="s">
        <v>294</v>
      </c>
      <c r="C114"/>
      <c r="D114" s="1214" t="s">
        <v>326</v>
      </c>
      <c r="E114" s="1214"/>
      <c r="F114" s="1214"/>
      <c r="G114"/>
    </row>
    <row r="115" spans="1:7" ht="14.25">
      <c r="A115" s="104"/>
      <c r="B115" s="104"/>
      <c r="C115"/>
      <c r="D115" s="1214"/>
      <c r="E115" s="1214"/>
      <c r="F115" s="1214"/>
      <c r="G115"/>
    </row>
    <row r="116" spans="1:7">
      <c r="A116" s="1116"/>
      <c r="B116" s="1116"/>
      <c r="C116" s="1116"/>
      <c r="D116" s="2"/>
      <c r="E116" s="2"/>
      <c r="F116" s="2"/>
      <c r="G116" s="2"/>
    </row>
    <row r="117" spans="1:7" ht="14.25">
      <c r="A117" s="104"/>
      <c r="B117" s="336" t="s">
        <v>294</v>
      </c>
      <c r="C117" s="1116"/>
      <c r="D117" s="1174" t="s">
        <v>327</v>
      </c>
      <c r="E117" s="1174"/>
      <c r="F117" s="1174"/>
      <c r="G117" s="2"/>
    </row>
    <row r="118" spans="1:7">
      <c r="A118" s="1116"/>
      <c r="B118" s="1116"/>
      <c r="C118" s="1116"/>
      <c r="D118" s="1174"/>
      <c r="E118" s="1174"/>
      <c r="F118" s="1174"/>
      <c r="G118" s="2"/>
    </row>
    <row r="119" spans="1:7">
      <c r="A119" s="1116"/>
      <c r="B119" s="1116"/>
      <c r="C119" s="1116"/>
      <c r="D119" s="1174"/>
      <c r="E119" s="1174"/>
      <c r="F119" s="1174"/>
      <c r="G119" s="2"/>
    </row>
    <row r="120" spans="1:7">
      <c r="A120" s="1116"/>
      <c r="B120" s="1116"/>
      <c r="C120" s="1116"/>
      <c r="D120" s="1174"/>
      <c r="E120" s="1174"/>
      <c r="F120" s="1174"/>
      <c r="G120" s="2"/>
    </row>
    <row r="121" spans="1:7">
      <c r="A121" s="1116"/>
      <c r="B121" s="1116"/>
      <c r="C121" s="1116"/>
      <c r="D121" s="1174"/>
      <c r="E121" s="1174"/>
      <c r="F121" s="1174"/>
      <c r="G121" s="2"/>
    </row>
    <row r="122" spans="1:7">
      <c r="A122" s="1116"/>
      <c r="B122" s="1116"/>
      <c r="C122" s="1116"/>
      <c r="D122" s="2"/>
      <c r="E122" s="2"/>
      <c r="F122" s="2"/>
      <c r="G122" s="2"/>
    </row>
    <row r="123" spans="1:7" ht="14.25">
      <c r="A123" s="104"/>
      <c r="B123" s="336" t="s">
        <v>294</v>
      </c>
      <c r="C123" s="1116"/>
      <c r="D123" s="1174" t="s">
        <v>328</v>
      </c>
      <c r="E123" s="1174"/>
      <c r="F123" s="1174"/>
      <c r="G123" s="2"/>
    </row>
    <row r="124" spans="1:7" s="112" customFormat="1" ht="13.7" customHeight="1">
      <c r="A124" s="983"/>
      <c r="B124" s="983"/>
      <c r="C124" s="983"/>
      <c r="D124" s="1174"/>
      <c r="E124" s="1174"/>
      <c r="F124" s="1174"/>
      <c r="G124" s="410"/>
    </row>
    <row r="125" spans="1:7" ht="13.7" customHeight="1">
      <c r="A125" s="1116"/>
      <c r="B125" s="1116"/>
      <c r="C125" s="1116"/>
      <c r="D125" s="1174"/>
      <c r="E125" s="1174"/>
      <c r="F125" s="1174"/>
      <c r="G125" s="2"/>
    </row>
    <row r="126" spans="1:7" ht="13.7" customHeight="1">
      <c r="A126" s="1116"/>
      <c r="B126" s="1116"/>
      <c r="C126" s="1116"/>
      <c r="D126" s="1174"/>
      <c r="E126" s="1174"/>
      <c r="F126" s="1174"/>
      <c r="G126" s="2"/>
    </row>
    <row r="127" spans="1:7" ht="13.7" customHeight="1">
      <c r="A127" s="1116"/>
      <c r="B127" s="1116"/>
      <c r="C127" s="1116"/>
      <c r="D127" s="1174"/>
      <c r="E127" s="1174"/>
      <c r="F127" s="1174"/>
      <c r="G127" s="2"/>
    </row>
    <row r="128" spans="1:7" ht="13.7" customHeight="1">
      <c r="A128" s="157"/>
      <c r="B128" s="157"/>
      <c r="C128" s="1116"/>
      <c r="D128" s="1174"/>
      <c r="E128" s="1174"/>
      <c r="F128" s="1174"/>
      <c r="G128" s="2"/>
    </row>
    <row r="129" spans="1:7" ht="13.7" customHeight="1">
      <c r="A129" s="1116"/>
      <c r="B129" s="1116"/>
      <c r="C129" s="1116"/>
      <c r="D129" s="1174"/>
      <c r="E129" s="1174"/>
      <c r="F129" s="1174"/>
      <c r="G129" s="2"/>
    </row>
    <row r="130" spans="1:7" ht="13.7" customHeight="1">
      <c r="A130" s="1116"/>
      <c r="B130" s="1116"/>
      <c r="C130" s="1116"/>
      <c r="D130" s="1174"/>
      <c r="E130" s="1174"/>
      <c r="F130" s="1174"/>
      <c r="G130" s="2"/>
    </row>
    <row r="131" spans="1:7" ht="13.7" customHeight="1">
      <c r="A131" s="1116"/>
      <c r="B131" s="1116"/>
      <c r="C131" s="1116"/>
      <c r="D131" s="1174"/>
      <c r="E131" s="1174"/>
      <c r="F131" s="1174"/>
      <c r="G131" s="2"/>
    </row>
    <row r="132" spans="1:7" ht="13.7" customHeight="1">
      <c r="A132" s="1116"/>
      <c r="B132" s="1116"/>
      <c r="C132" s="1116"/>
      <c r="D132" s="1174"/>
      <c r="E132" s="1174"/>
      <c r="F132" s="1174"/>
      <c r="G132" s="2"/>
    </row>
    <row r="133" spans="1:7" ht="13.7" customHeight="1">
      <c r="A133" s="1116"/>
      <c r="B133" s="1116"/>
      <c r="C133" s="1116"/>
      <c r="D133" s="1174"/>
      <c r="E133" s="1174"/>
      <c r="F133" s="1174"/>
      <c r="G133" s="2"/>
    </row>
    <row r="134" spans="1:7" ht="13.7" customHeight="1">
      <c r="A134" s="1116"/>
      <c r="B134" s="1116"/>
      <c r="C134" s="1116"/>
      <c r="D134" s="1174"/>
      <c r="E134" s="1174"/>
      <c r="F134" s="1174"/>
      <c r="G134" s="2"/>
    </row>
    <row r="135" spans="1:7" ht="13.7" customHeight="1">
      <c r="A135" s="1116"/>
      <c r="B135" s="1116"/>
      <c r="C135" s="1116"/>
      <c r="D135" s="121"/>
      <c r="E135" s="1063"/>
      <c r="F135" s="1063"/>
      <c r="G135" s="2"/>
    </row>
    <row r="136" spans="1:7" ht="13.7" customHeight="1">
      <c r="A136" s="1116"/>
      <c r="B136" s="336" t="s">
        <v>294</v>
      </c>
      <c r="C136" s="1116"/>
      <c r="D136" s="1174" t="s">
        <v>329</v>
      </c>
      <c r="E136" s="1174"/>
      <c r="F136" s="1174"/>
      <c r="G136" s="2"/>
    </row>
    <row r="137" spans="1:7" ht="13.7" customHeight="1">
      <c r="A137" s="1116"/>
      <c r="B137" s="1116"/>
      <c r="C137" s="1116"/>
      <c r="D137" s="1174"/>
      <c r="E137" s="1174"/>
      <c r="F137" s="1174"/>
      <c r="G137" s="2"/>
    </row>
    <row r="138" spans="1:7" ht="13.7" customHeight="1">
      <c r="A138" s="1116"/>
      <c r="B138" s="1116"/>
      <c r="C138" s="1116"/>
      <c r="D138" s="1174"/>
      <c r="E138" s="1174"/>
      <c r="F138" s="1174"/>
      <c r="G138" s="2"/>
    </row>
    <row r="139" spans="1:7" ht="13.7" customHeight="1">
      <c r="A139" s="1116"/>
      <c r="B139" s="1116"/>
      <c r="C139" s="1116"/>
      <c r="D139" s="1174"/>
      <c r="E139" s="1174"/>
      <c r="F139" s="1174"/>
      <c r="G139" s="2"/>
    </row>
    <row r="140" spans="1:7" ht="13.7" customHeight="1">
      <c r="A140" s="1116"/>
      <c r="B140" s="1116"/>
      <c r="C140" s="1116"/>
      <c r="D140" s="1174"/>
      <c r="E140" s="1174"/>
      <c r="F140" s="1174"/>
      <c r="G140" s="2"/>
    </row>
    <row r="141" spans="1:7" ht="13.7" customHeight="1">
      <c r="A141" s="1116"/>
      <c r="B141" s="1116"/>
      <c r="C141" s="1116"/>
      <c r="D141" s="1174"/>
      <c r="E141" s="1174"/>
      <c r="F141" s="1174"/>
      <c r="G141" s="2"/>
    </row>
    <row r="142" spans="1:7" ht="13.7" customHeight="1">
      <c r="A142" s="1116"/>
      <c r="B142" s="1116"/>
      <c r="C142" s="1116"/>
      <c r="D142" s="1174"/>
      <c r="E142" s="1174"/>
      <c r="F142" s="1174"/>
      <c r="G142" s="2"/>
    </row>
    <row r="143" spans="1:7" ht="13.7" customHeight="1">
      <c r="A143" s="1116"/>
      <c r="B143" s="1116"/>
      <c r="C143" s="1116"/>
      <c r="D143" s="1174"/>
      <c r="E143" s="1174"/>
      <c r="F143" s="1174"/>
      <c r="G143" s="2"/>
    </row>
    <row r="144" spans="1:7" ht="13.7" customHeight="1">
      <c r="A144" s="1116"/>
      <c r="B144" s="1116"/>
      <c r="C144" s="1116"/>
      <c r="D144" s="1174"/>
      <c r="E144" s="1174"/>
      <c r="F144" s="1174"/>
      <c r="G144" s="2"/>
    </row>
    <row r="145" spans="1:7" ht="13.7" customHeight="1">
      <c r="A145" s="1116"/>
      <c r="B145" s="1116"/>
      <c r="C145" s="1116"/>
      <c r="D145" s="1174"/>
      <c r="E145" s="1174"/>
      <c r="F145" s="1174"/>
      <c r="G145" s="2"/>
    </row>
    <row r="146" spans="1:7" ht="13.7" customHeight="1">
      <c r="A146" s="1116"/>
      <c r="B146" s="1116"/>
      <c r="C146" s="1116"/>
      <c r="D146" s="1174"/>
      <c r="E146" s="1174"/>
      <c r="F146" s="1174"/>
      <c r="G146" s="2"/>
    </row>
    <row r="147" spans="1:7" ht="13.7" customHeight="1">
      <c r="A147" s="1116"/>
      <c r="B147" s="1116"/>
      <c r="C147" s="1116"/>
      <c r="D147" s="1174"/>
      <c r="E147" s="1174"/>
      <c r="F147" s="1174"/>
      <c r="G147" s="2"/>
    </row>
    <row r="148" spans="1:7" ht="13.7" customHeight="1">
      <c r="A148" s="1116"/>
      <c r="B148" s="1116"/>
      <c r="C148" s="1116"/>
      <c r="D148" s="1174"/>
      <c r="E148" s="1174"/>
      <c r="F148" s="1174"/>
      <c r="G148" s="2"/>
    </row>
    <row r="149" spans="1:7" ht="13.7" customHeight="1">
      <c r="A149" s="1116"/>
      <c r="B149" s="1116"/>
      <c r="C149" s="1116"/>
      <c r="D149" s="1174"/>
      <c r="E149" s="1174"/>
      <c r="F149" s="1174"/>
      <c r="G149" s="2"/>
    </row>
    <row r="150" spans="1:7" ht="13.7" customHeight="1">
      <c r="A150" s="1116"/>
      <c r="B150" s="1116"/>
      <c r="C150" s="1116"/>
      <c r="D150" s="1174"/>
      <c r="E150" s="1174"/>
      <c r="F150" s="1174"/>
      <c r="G150" s="2"/>
    </row>
    <row r="151" spans="1:7" ht="13.7" customHeight="1">
      <c r="A151" s="1116"/>
      <c r="B151" s="1116"/>
      <c r="C151" s="1116"/>
      <c r="D151" s="1174"/>
      <c r="E151" s="1174"/>
      <c r="F151" s="1174"/>
      <c r="G151" s="2"/>
    </row>
    <row r="152" spans="1:7" ht="13.7" customHeight="1">
      <c r="A152" s="1116"/>
      <c r="B152" s="1116"/>
      <c r="C152" s="1116"/>
      <c r="D152" s="1174"/>
      <c r="E152" s="1174"/>
      <c r="F152" s="1174"/>
      <c r="G152" s="2"/>
    </row>
    <row r="153" spans="1:7" ht="13.7" customHeight="1">
      <c r="A153" s="1116"/>
      <c r="B153" s="1116"/>
      <c r="C153" s="1116"/>
      <c r="D153" s="1174"/>
      <c r="E153" s="1174"/>
      <c r="F153" s="1174"/>
      <c r="G153" s="2"/>
    </row>
    <row r="154" spans="1:7" ht="13.7" customHeight="1">
      <c r="A154" s="1116"/>
      <c r="B154" s="1116"/>
      <c r="C154" s="1116"/>
      <c r="D154" s="1174"/>
      <c r="E154" s="1174"/>
      <c r="F154" s="1174"/>
      <c r="G154" s="2"/>
    </row>
    <row r="155" spans="1:7" ht="13.7" customHeight="1">
      <c r="A155" s="1116"/>
      <c r="B155" s="1116"/>
      <c r="C155" s="1116"/>
      <c r="D155" s="121"/>
      <c r="E155" s="1063"/>
      <c r="F155" s="1063"/>
      <c r="G155" s="2"/>
    </row>
    <row r="156" spans="1:7" ht="13.7" customHeight="1">
      <c r="A156" s="157"/>
      <c r="B156" s="336" t="s">
        <v>294</v>
      </c>
      <c r="C156" s="121"/>
      <c r="D156" s="1176" t="s">
        <v>330</v>
      </c>
      <c r="E156" s="1176"/>
      <c r="F156" s="1176"/>
      <c r="G156" s="121"/>
    </row>
    <row r="157" spans="1:7" ht="13.7" customHeight="1">
      <c r="A157" s="157"/>
      <c r="B157" s="157"/>
      <c r="C157" s="121"/>
      <c r="D157" s="1176"/>
      <c r="E157" s="1176"/>
      <c r="F157" s="1176"/>
      <c r="G157" s="121"/>
    </row>
    <row r="158" spans="1:7" ht="13.7" customHeight="1">
      <c r="A158" s="157"/>
      <c r="B158" s="157"/>
      <c r="C158" s="121"/>
      <c r="D158" s="121"/>
      <c r="E158" s="121"/>
      <c r="F158" s="121"/>
      <c r="G158" s="121"/>
    </row>
    <row r="159" spans="1:7" ht="13.7" customHeight="1">
      <c r="A159" s="157"/>
      <c r="B159" s="336" t="s">
        <v>294</v>
      </c>
      <c r="C159" s="121"/>
      <c r="D159" s="1176" t="s">
        <v>331</v>
      </c>
      <c r="E159" s="1176"/>
      <c r="F159" s="1176"/>
      <c r="G159" s="121"/>
    </row>
    <row r="160" spans="1:7" ht="13.7" customHeight="1">
      <c r="A160" s="157"/>
      <c r="B160" s="157"/>
      <c r="C160" s="121"/>
      <c r="D160" s="1176"/>
      <c r="E160" s="1176"/>
      <c r="F160" s="1176"/>
      <c r="G160" s="121"/>
    </row>
    <row r="161" spans="1:7" ht="13.7" customHeight="1">
      <c r="A161" s="157"/>
      <c r="B161" s="157"/>
      <c r="C161" s="121"/>
      <c r="D161" s="1176"/>
      <c r="E161" s="1176"/>
      <c r="F161" s="1176"/>
      <c r="G161" s="121"/>
    </row>
    <row r="162" spans="1:7" ht="13.7" customHeight="1">
      <c r="A162" s="157"/>
      <c r="B162" s="157"/>
      <c r="C162" s="121"/>
      <c r="D162" s="1176"/>
      <c r="E162" s="1176"/>
      <c r="F162" s="1176"/>
      <c r="G162" s="121"/>
    </row>
    <row r="163" spans="1:7" ht="13.7" customHeight="1">
      <c r="A163" s="1116"/>
      <c r="B163" s="1116"/>
      <c r="C163" s="1116"/>
      <c r="D163" s="1063"/>
      <c r="E163" s="1063"/>
      <c r="F163" s="1063"/>
      <c r="G163" s="2"/>
    </row>
    <row r="164" spans="1:7" ht="13.7" customHeight="1">
      <c r="A164" s="1116"/>
      <c r="B164" s="336" t="s">
        <v>294</v>
      </c>
      <c r="C164" s="1116"/>
      <c r="D164" s="1208" t="s">
        <v>332</v>
      </c>
      <c r="E164" s="1208"/>
      <c r="F164" s="1208"/>
      <c r="G164" s="2"/>
    </row>
    <row r="165" spans="1:7" ht="13.7" customHeight="1">
      <c r="A165" s="1116"/>
      <c r="B165" s="1116"/>
      <c r="C165" s="1116"/>
      <c r="D165" s="1208"/>
      <c r="E165" s="1208"/>
      <c r="F165" s="1208"/>
      <c r="G165" s="2"/>
    </row>
    <row r="166" spans="1:7" ht="13.7" customHeight="1">
      <c r="A166" s="1116"/>
      <c r="B166" s="1116"/>
      <c r="C166" s="1116"/>
      <c r="D166" s="1208"/>
      <c r="E166" s="1208"/>
      <c r="F166" s="1208"/>
      <c r="G166" s="2"/>
    </row>
    <row r="167" spans="1:7" ht="13.7" customHeight="1">
      <c r="A167" s="1076"/>
      <c r="B167" s="1076"/>
      <c r="C167" s="1116"/>
      <c r="D167" s="2"/>
      <c r="E167" s="1063"/>
      <c r="F167" s="1063"/>
      <c r="G167" s="2"/>
    </row>
    <row r="168" spans="1:7">
      <c r="A168" s="1194" t="s">
        <v>333</v>
      </c>
      <c r="B168" s="1194"/>
      <c r="C168" s="1194"/>
      <c r="D168" s="1194"/>
      <c r="E168" s="1194"/>
      <c r="F168" s="1194"/>
      <c r="G168" s="1194"/>
    </row>
    <row r="169" spans="1:7" ht="12" customHeight="1">
      <c r="A169" s="1116"/>
      <c r="B169" s="1116"/>
      <c r="C169" s="1116"/>
      <c r="D169" s="1063"/>
      <c r="E169" s="1063"/>
      <c r="F169" s="1063"/>
      <c r="G169" s="2"/>
    </row>
    <row r="170" spans="1:7">
      <c r="A170" s="1116"/>
      <c r="B170" s="1191" t="s">
        <v>334</v>
      </c>
      <c r="C170" s="1191"/>
      <c r="D170" s="1191"/>
      <c r="E170" s="1191"/>
      <c r="F170" s="1191"/>
      <c r="G170" s="2"/>
    </row>
    <row r="171" spans="1:7" ht="12" customHeight="1">
      <c r="A171" s="1074"/>
      <c r="B171" s="1074"/>
      <c r="C171" s="1074"/>
      <c r="D171" s="2"/>
      <c r="E171" s="2"/>
      <c r="F171" s="2"/>
      <c r="G171" s="2"/>
    </row>
    <row r="172" spans="1:7">
      <c r="A172" s="1194" t="s">
        <v>335</v>
      </c>
      <c r="B172" s="1194"/>
      <c r="C172" s="1194"/>
      <c r="D172" s="1194"/>
      <c r="E172" s="1194"/>
      <c r="F172" s="1194"/>
      <c r="G172" s="1194"/>
    </row>
    <row r="173" spans="1:7" ht="12" customHeight="1">
      <c r="A173" s="1"/>
      <c r="B173" s="1"/>
      <c r="C173" s="1116"/>
      <c r="D173" s="2"/>
      <c r="E173" s="1"/>
      <c r="F173" s="2"/>
      <c r="G173" s="2"/>
    </row>
    <row r="174" spans="1:7" ht="13.15" customHeight="1">
      <c r="A174" s="1"/>
      <c r="B174" s="1"/>
      <c r="C174" s="1116"/>
      <c r="D174" s="1215" t="s">
        <v>336</v>
      </c>
      <c r="E174" s="1215"/>
      <c r="F174" s="1215"/>
      <c r="G174" s="2"/>
    </row>
    <row r="175" spans="1:7">
      <c r="A175" s="1"/>
      <c r="B175" s="1"/>
      <c r="C175" s="1116"/>
      <c r="D175" s="1215"/>
      <c r="E175" s="1215"/>
      <c r="F175" s="1215"/>
      <c r="G175" s="2"/>
    </row>
    <row r="176" spans="1:7">
      <c r="A176" s="1"/>
      <c r="B176" s="1"/>
      <c r="C176" s="1116"/>
      <c r="D176" s="1201" t="s">
        <v>337</v>
      </c>
      <c r="E176" s="1201"/>
      <c r="F176" s="1201"/>
      <c r="G176" s="2"/>
    </row>
    <row r="177" spans="1:7" ht="12" customHeight="1">
      <c r="A177" s="1"/>
      <c r="B177" s="1"/>
      <c r="C177" s="1116"/>
      <c r="D177" s="2"/>
      <c r="E177" s="1"/>
      <c r="F177" s="2"/>
      <c r="G177" s="2"/>
    </row>
    <row r="178" spans="1:7" ht="14.25">
      <c r="A178" s="104"/>
      <c r="B178" s="336" t="s">
        <v>294</v>
      </c>
      <c r="C178" s="1116"/>
      <c r="D178" s="1188" t="s">
        <v>338</v>
      </c>
      <c r="E178" s="1188"/>
      <c r="F178" s="1188"/>
      <c r="G178" s="2"/>
    </row>
    <row r="179" spans="1:7" ht="14.25">
      <c r="A179" s="104"/>
      <c r="B179" s="104"/>
      <c r="C179" s="1116"/>
      <c r="D179" s="1188"/>
      <c r="E179" s="1188"/>
      <c r="F179" s="1188"/>
      <c r="G179" s="2"/>
    </row>
    <row r="180" spans="1:7" ht="14.25">
      <c r="A180" s="104"/>
      <c r="B180" s="104"/>
      <c r="C180" s="1116"/>
      <c r="D180" s="1188"/>
      <c r="E180" s="1188"/>
      <c r="F180" s="1188"/>
      <c r="G180" s="2"/>
    </row>
    <row r="181" spans="1:7">
      <c r="A181" s="1116"/>
      <c r="B181" s="1116"/>
      <c r="C181" s="1116"/>
      <c r="D181" s="1188"/>
      <c r="E181" s="1188"/>
      <c r="F181" s="1188"/>
      <c r="G181" s="2"/>
    </row>
    <row r="182" spans="1:7">
      <c r="A182" s="1116"/>
      <c r="B182" s="1116"/>
      <c r="C182" s="1116"/>
      <c r="D182" s="123"/>
      <c r="E182" s="2"/>
      <c r="F182" s="2"/>
      <c r="G182" s="2"/>
    </row>
    <row r="183" spans="1:7">
      <c r="A183" s="1116"/>
      <c r="B183" s="1116"/>
      <c r="C183" s="1116"/>
      <c r="D183" s="1207" t="s">
        <v>339</v>
      </c>
      <c r="E183" s="1207"/>
      <c r="F183" s="1207"/>
      <c r="G183" s="2"/>
    </row>
    <row r="184" spans="1:7">
      <c r="A184" s="1116"/>
      <c r="B184" s="1116"/>
      <c r="C184" s="1116"/>
      <c r="D184" s="1207"/>
      <c r="E184" s="1207"/>
      <c r="F184" s="1207"/>
      <c r="G184" s="2"/>
    </row>
    <row r="185" spans="1:7">
      <c r="A185" s="1116"/>
      <c r="B185" s="1116"/>
      <c r="C185" s="1116"/>
      <c r="D185" s="1072"/>
      <c r="E185" s="1072"/>
      <c r="F185" s="1072"/>
      <c r="G185" s="2"/>
    </row>
    <row r="186" spans="1:7" ht="14.25">
      <c r="A186" s="104"/>
      <c r="B186" s="336" t="s">
        <v>294</v>
      </c>
      <c r="C186" s="1116"/>
      <c r="D186" s="1174" t="s">
        <v>340</v>
      </c>
      <c r="E186" s="1174"/>
      <c r="F186" s="1174"/>
      <c r="G186" s="2"/>
    </row>
    <row r="187" spans="1:7" ht="14.45" customHeight="1">
      <c r="A187" s="104"/>
      <c r="B187"/>
      <c r="C187" s="1116"/>
      <c r="D187" s="1174"/>
      <c r="E187" s="1174"/>
      <c r="F187" s="1174"/>
      <c r="G187" s="2"/>
    </row>
    <row r="188" spans="1:7" ht="14.25">
      <c r="A188" s="104"/>
      <c r="B188" s="1116"/>
      <c r="C188" s="1116"/>
      <c r="D188" s="1174"/>
      <c r="E188" s="1174"/>
      <c r="F188" s="1174"/>
      <c r="G188" s="2"/>
    </row>
    <row r="189" spans="1:7" ht="14.25">
      <c r="A189" s="104"/>
      <c r="B189" s="1116"/>
      <c r="C189" s="1116"/>
      <c r="D189" s="1174"/>
      <c r="E189" s="1174"/>
      <c r="F189" s="1174"/>
      <c r="G189" s="2"/>
    </row>
    <row r="190" spans="1:7">
      <c r="A190" s="1116"/>
      <c r="B190" s="1116"/>
      <c r="C190" s="1116"/>
      <c r="D190" s="1072"/>
      <c r="E190" s="1072"/>
      <c r="F190" s="1072"/>
      <c r="G190" s="2"/>
    </row>
    <row r="191" spans="1:7">
      <c r="A191" s="1194" t="s">
        <v>341</v>
      </c>
      <c r="B191" s="1194"/>
      <c r="C191" s="1194"/>
      <c r="D191" s="1194"/>
      <c r="E191" s="1194"/>
      <c r="F191" s="1194"/>
      <c r="G191" s="1194"/>
    </row>
    <row r="192" spans="1:7" ht="12" customHeight="1">
      <c r="A192" s="1116"/>
      <c r="B192" s="1116"/>
      <c r="C192" s="1116"/>
      <c r="D192" s="1063"/>
      <c r="E192" s="1063"/>
      <c r="F192" s="1063"/>
      <c r="G192" s="2"/>
    </row>
    <row r="193" spans="1:6">
      <c r="A193" s="1116"/>
      <c r="B193" s="1116"/>
      <c r="C193" s="982"/>
      <c r="D193" s="1192" t="s">
        <v>342</v>
      </c>
      <c r="E193" s="1192"/>
      <c r="F193" s="1192"/>
    </row>
    <row r="194" spans="1:6">
      <c r="A194" s="1074"/>
      <c r="B194" s="1074"/>
      <c r="C194" s="1074"/>
      <c r="D194" s="1193" t="s">
        <v>343</v>
      </c>
      <c r="E194" s="1193"/>
      <c r="F194" s="1193"/>
    </row>
    <row r="195" spans="1:6" ht="12" customHeight="1">
      <c r="A195" s="1076"/>
      <c r="B195" s="1076"/>
      <c r="C195" s="1076"/>
      <c r="D195" s="2"/>
      <c r="E195" s="2"/>
      <c r="F195" s="2"/>
    </row>
    <row r="196" spans="1:6" ht="13.15" customHeight="1">
      <c r="A196" s="1076"/>
      <c r="B196" s="1116"/>
      <c r="C196" s="1076"/>
      <c r="D196" s="1192" t="s">
        <v>344</v>
      </c>
      <c r="E196" s="1192"/>
      <c r="F196" s="1192"/>
    </row>
    <row r="197" spans="1:6" ht="14.25">
      <c r="A197" s="104"/>
      <c r="B197" s="336" t="s">
        <v>294</v>
      </c>
      <c r="C197" s="1116"/>
      <c r="D197" s="1174" t="s">
        <v>345</v>
      </c>
      <c r="E197" s="1174"/>
      <c r="F197" s="1174"/>
    </row>
    <row r="198" spans="1:6" ht="14.25">
      <c r="A198" s="104"/>
      <c r="B198" s="104"/>
      <c r="C198" s="1116"/>
      <c r="D198" s="1174"/>
      <c r="E198" s="1174"/>
      <c r="F198" s="1174"/>
    </row>
    <row r="199" spans="1:6">
      <c r="A199" s="1116"/>
      <c r="B199" s="1116"/>
      <c r="C199" s="1116"/>
      <c r="D199" s="2"/>
      <c r="E199" s="2"/>
      <c r="F199" s="2"/>
    </row>
    <row r="200" spans="1:6" ht="14.25">
      <c r="A200" s="104"/>
      <c r="B200" s="336" t="s">
        <v>294</v>
      </c>
      <c r="C200" s="1116"/>
      <c r="D200" s="1174" t="s">
        <v>346</v>
      </c>
      <c r="E200" s="1174"/>
      <c r="F200" s="1174"/>
    </row>
    <row r="201" spans="1:6" ht="14.25">
      <c r="A201" s="104"/>
      <c r="B201" s="104"/>
      <c r="C201" s="1116"/>
      <c r="D201" s="1174"/>
      <c r="E201" s="1174"/>
      <c r="F201" s="1174"/>
    </row>
    <row r="202" spans="1:6" ht="14.25">
      <c r="A202" s="104"/>
      <c r="B202" s="104"/>
      <c r="C202" s="1116"/>
      <c r="D202" s="1174"/>
      <c r="E202" s="1174"/>
      <c r="F202" s="1174"/>
    </row>
    <row r="203" spans="1:6" ht="5.0999999999999996" customHeight="1">
      <c r="A203" s="104"/>
      <c r="B203" s="104"/>
      <c r="C203" s="1116"/>
      <c r="D203" s="1063"/>
      <c r="E203" s="1063"/>
      <c r="F203" s="1063"/>
    </row>
    <row r="204" spans="1:6" ht="14.25">
      <c r="A204" s="104"/>
      <c r="B204" s="104"/>
      <c r="C204" s="1116"/>
      <c r="D204" s="1174" t="s">
        <v>347</v>
      </c>
      <c r="E204" s="1174"/>
      <c r="F204" s="1174"/>
    </row>
    <row r="205" spans="1:6" ht="14.25">
      <c r="A205" s="104"/>
      <c r="B205" s="104"/>
      <c r="C205" s="1116"/>
      <c r="D205" s="1174"/>
      <c r="E205" s="1174"/>
      <c r="F205" s="1174"/>
    </row>
    <row r="206" spans="1:6" ht="14.25">
      <c r="A206" s="104"/>
      <c r="B206" s="104"/>
      <c r="C206" s="1116"/>
      <c r="D206" s="1174"/>
      <c r="E206" s="1174"/>
      <c r="F206" s="1174"/>
    </row>
    <row r="207" spans="1:6" ht="14.25">
      <c r="A207" s="104"/>
      <c r="B207" s="104"/>
      <c r="C207" s="1116"/>
      <c r="D207" s="1174"/>
      <c r="E207" s="1174"/>
      <c r="F207" s="1174"/>
    </row>
    <row r="208" spans="1:6" ht="14.25">
      <c r="A208" s="104"/>
      <c r="B208" s="104"/>
      <c r="C208" s="1116"/>
      <c r="D208" s="1174"/>
      <c r="E208" s="1174"/>
      <c r="F208" s="1174"/>
    </row>
    <row r="209" spans="1:7" ht="14.25">
      <c r="A209" s="104"/>
      <c r="B209" s="104"/>
      <c r="C209" s="1116"/>
      <c r="D209" s="1063"/>
      <c r="E209" s="1063"/>
      <c r="F209" s="1063"/>
      <c r="G209" s="2"/>
    </row>
    <row r="210" spans="1:7" ht="14.25">
      <c r="A210" s="104"/>
      <c r="B210" s="336" t="s">
        <v>294</v>
      </c>
      <c r="C210" s="1116"/>
      <c r="D210" s="1174" t="s">
        <v>348</v>
      </c>
      <c r="E210" s="1174"/>
      <c r="F210" s="1174"/>
      <c r="G210" s="2"/>
    </row>
    <row r="211" spans="1:7" ht="14.25">
      <c r="A211" s="104"/>
      <c r="B211" s="104"/>
      <c r="C211" s="1116"/>
      <c r="D211" s="1174"/>
      <c r="E211" s="1174"/>
      <c r="F211" s="1174"/>
      <c r="G211" s="2"/>
    </row>
    <row r="212" spans="1:7" ht="14.25">
      <c r="A212" s="104"/>
      <c r="B212" s="104"/>
      <c r="C212" s="1116"/>
      <c r="D212" s="1191" t="s">
        <v>349</v>
      </c>
      <c r="E212" s="1191"/>
      <c r="F212" s="1191"/>
      <c r="G212" s="2"/>
    </row>
    <row r="213" spans="1:7" ht="14.25">
      <c r="A213" s="104"/>
      <c r="B213" s="104"/>
      <c r="C213" s="1116"/>
      <c r="D213" s="1063"/>
      <c r="E213" s="1063"/>
      <c r="F213" s="1063"/>
      <c r="G213" s="2"/>
    </row>
    <row r="214" spans="1:7" ht="14.45" customHeight="1">
      <c r="A214" s="104"/>
      <c r="B214" s="336" t="s">
        <v>294</v>
      </c>
      <c r="C214" s="1116"/>
      <c r="D214" s="1174" t="s">
        <v>350</v>
      </c>
      <c r="E214" s="1174"/>
      <c r="F214" s="1174"/>
      <c r="G214" s="2"/>
    </row>
    <row r="215" spans="1:7" ht="14.25">
      <c r="A215" s="104"/>
      <c r="B215" s="104"/>
      <c r="C215" s="1116"/>
      <c r="D215" s="1174"/>
      <c r="E215" s="1174"/>
      <c r="F215" s="1174"/>
      <c r="G215" s="2"/>
    </row>
    <row r="216" spans="1:7" ht="14.25">
      <c r="A216" s="104"/>
      <c r="B216" s="104"/>
      <c r="C216" s="1116"/>
      <c r="D216" s="1174"/>
      <c r="E216" s="1174"/>
      <c r="F216" s="1174"/>
      <c r="G216" s="2"/>
    </row>
    <row r="217" spans="1:7" ht="14.25">
      <c r="A217" s="104"/>
      <c r="B217" s="104"/>
      <c r="C217" s="1116"/>
      <c r="D217" s="1174"/>
      <c r="E217" s="1174"/>
      <c r="F217" s="1174"/>
      <c r="G217" s="2"/>
    </row>
    <row r="218" spans="1:7" ht="14.25">
      <c r="A218" s="104"/>
      <c r="B218" s="104"/>
      <c r="C218" s="1116"/>
      <c r="D218" s="1174"/>
      <c r="E218" s="1174"/>
      <c r="F218" s="1174"/>
      <c r="G218" s="2"/>
    </row>
    <row r="219" spans="1:7">
      <c r="A219" s="1116"/>
      <c r="B219" s="1116"/>
      <c r="C219" s="1116"/>
      <c r="D219" s="1063"/>
      <c r="E219" s="1063"/>
      <c r="F219" s="1063"/>
      <c r="G219" s="2"/>
    </row>
    <row r="220" spans="1:7" ht="14.25">
      <c r="A220" s="104"/>
      <c r="B220" s="336" t="s">
        <v>294</v>
      </c>
      <c r="C220" s="1116"/>
      <c r="D220" s="1174" t="s">
        <v>351</v>
      </c>
      <c r="E220" s="1174"/>
      <c r="F220" s="1174"/>
      <c r="G220" s="2"/>
    </row>
    <row r="221" spans="1:7" ht="14.25">
      <c r="A221" s="104"/>
      <c r="B221" s="104"/>
      <c r="C221" s="1116"/>
      <c r="D221" s="1174"/>
      <c r="E221" s="1174"/>
      <c r="F221" s="1174"/>
      <c r="G221" s="2"/>
    </row>
    <row r="222" spans="1:7">
      <c r="A222" s="1116"/>
      <c r="B222" s="1116"/>
      <c r="C222" s="1116"/>
      <c r="D222" s="984"/>
      <c r="E222" s="2"/>
      <c r="F222" s="2"/>
      <c r="G222" s="2"/>
    </row>
    <row r="223" spans="1:7">
      <c r="A223" s="1194" t="s">
        <v>352</v>
      </c>
      <c r="B223" s="1194"/>
      <c r="C223" s="1194"/>
      <c r="D223" s="1194"/>
      <c r="E223" s="1194"/>
      <c r="F223" s="1194"/>
      <c r="G223" s="1194"/>
    </row>
    <row r="224" spans="1:7">
      <c r="A224" s="1116"/>
      <c r="B224" s="1116"/>
      <c r="C224" s="1116"/>
      <c r="D224" s="984"/>
      <c r="E224" s="2"/>
      <c r="F224" s="2"/>
      <c r="G224" s="2"/>
    </row>
    <row r="225" spans="1:6">
      <c r="A225" s="1116"/>
      <c r="B225" s="1116"/>
      <c r="C225" s="982"/>
      <c r="D225" s="1192" t="s">
        <v>353</v>
      </c>
      <c r="E225" s="1192"/>
      <c r="F225" s="1192"/>
    </row>
    <row r="226" spans="1:6">
      <c r="A226" s="1074"/>
      <c r="B226" s="1074"/>
      <c r="C226" s="1074"/>
      <c r="D226" s="1063"/>
      <c r="E226" s="1063"/>
      <c r="F226" s="1063"/>
    </row>
    <row r="227" spans="1:6">
      <c r="A227" s="103"/>
      <c r="B227" s="103"/>
      <c r="C227" s="103"/>
      <c r="D227" s="1192" t="s">
        <v>354</v>
      </c>
      <c r="E227" s="1192"/>
      <c r="F227" s="1192"/>
    </row>
    <row r="228" spans="1:6" ht="14.25">
      <c r="A228" s="104"/>
      <c r="B228" s="336" t="s">
        <v>294</v>
      </c>
      <c r="C228" s="1116"/>
      <c r="D228" s="1221" t="s">
        <v>355</v>
      </c>
      <c r="E228" s="1221"/>
      <c r="F228" s="1221"/>
    </row>
    <row r="229" spans="1:6" ht="14.25">
      <c r="A229" s="104"/>
      <c r="B229" s="104"/>
      <c r="C229" s="1116"/>
      <c r="D229" s="1221"/>
      <c r="E229" s="1221"/>
      <c r="F229" s="1221"/>
    </row>
    <row r="230" spans="1:6">
      <c r="A230" s="1116"/>
      <c r="B230" s="1116"/>
      <c r="C230" s="1116"/>
      <c r="D230" s="1063"/>
      <c r="E230" s="1063"/>
      <c r="F230" s="1063"/>
    </row>
    <row r="231" spans="1:6" ht="14.45" customHeight="1">
      <c r="A231" s="104"/>
      <c r="B231" s="336" t="s">
        <v>294</v>
      </c>
      <c r="C231" s="1116"/>
      <c r="D231" s="1174" t="s">
        <v>356</v>
      </c>
      <c r="E231" s="1174"/>
      <c r="F231" s="1174"/>
    </row>
    <row r="232" spans="1:6">
      <c r="A232" s="1116"/>
      <c r="B232" s="1116"/>
      <c r="C232" s="1116"/>
      <c r="D232" s="1174"/>
      <c r="E232" s="1174"/>
      <c r="F232" s="1174"/>
    </row>
    <row r="233" spans="1:6">
      <c r="A233" s="1116"/>
      <c r="B233" s="1116"/>
      <c r="C233" s="1116"/>
      <c r="D233" s="1193" t="s">
        <v>357</v>
      </c>
      <c r="E233" s="1193"/>
      <c r="F233" s="1193"/>
    </row>
    <row r="234" spans="1:6">
      <c r="A234" s="1116"/>
      <c r="B234" s="1116"/>
      <c r="C234" s="1116"/>
      <c r="D234" s="1063"/>
      <c r="E234" s="1063"/>
      <c r="F234" s="1063"/>
    </row>
    <row r="235" spans="1:6" ht="14.45" customHeight="1">
      <c r="A235" s="104"/>
      <c r="B235" s="336" t="s">
        <v>294</v>
      </c>
      <c r="C235" s="1116"/>
      <c r="D235" s="1174" t="s">
        <v>358</v>
      </c>
      <c r="E235" s="1174"/>
      <c r="F235" s="1174"/>
    </row>
    <row r="236" spans="1:6">
      <c r="A236" s="1116"/>
      <c r="B236" s="1116"/>
      <c r="C236" s="1116"/>
      <c r="D236" s="1174"/>
      <c r="E236" s="1174"/>
      <c r="F236" s="1174"/>
    </row>
    <row r="237" spans="1:6">
      <c r="A237" s="1116"/>
      <c r="B237" s="1116"/>
      <c r="C237" s="1116"/>
      <c r="D237" s="1174"/>
      <c r="E237" s="1174"/>
      <c r="F237" s="1174"/>
    </row>
    <row r="238" spans="1:6">
      <c r="A238" s="1116"/>
      <c r="B238" s="1116"/>
      <c r="C238" s="1116"/>
      <c r="D238" s="1174"/>
      <c r="E238" s="1174"/>
      <c r="F238" s="1174"/>
    </row>
    <row r="239" spans="1:6">
      <c r="A239" s="1116"/>
      <c r="B239" s="1116"/>
      <c r="C239" s="1116"/>
      <c r="D239" s="1174"/>
      <c r="E239" s="1174"/>
      <c r="F239" s="1174"/>
    </row>
    <row r="240" spans="1:6">
      <c r="A240" s="1116"/>
      <c r="B240" s="1116"/>
      <c r="C240" s="1116"/>
      <c r="D240" s="1063"/>
      <c r="E240" s="1063"/>
      <c r="F240" s="1063"/>
    </row>
    <row r="241" spans="1:7" ht="14.25">
      <c r="A241" s="104"/>
      <c r="B241" s="336" t="s">
        <v>294</v>
      </c>
      <c r="C241" s="1116"/>
      <c r="D241" s="1174" t="s">
        <v>359</v>
      </c>
      <c r="E241" s="1174"/>
      <c r="F241" s="1174"/>
      <c r="G241" s="2"/>
    </row>
    <row r="242" spans="1:7">
      <c r="A242" s="1116"/>
      <c r="B242" s="1116"/>
      <c r="C242" s="1116"/>
      <c r="D242" s="1174"/>
      <c r="E242" s="1174"/>
      <c r="F242" s="1174"/>
      <c r="G242" s="2"/>
    </row>
    <row r="243" spans="1:7">
      <c r="A243" s="1116"/>
      <c r="B243" s="1116"/>
      <c r="C243" s="1116"/>
      <c r="D243" s="1174"/>
      <c r="E243" s="1174"/>
      <c r="F243" s="1174"/>
      <c r="G243" s="2"/>
    </row>
    <row r="244" spans="1:7">
      <c r="A244" s="1116"/>
      <c r="B244" s="1116"/>
      <c r="C244" s="1116"/>
      <c r="D244" s="941"/>
      <c r="E244" s="1063"/>
      <c r="F244" s="1063"/>
      <c r="G244" s="2"/>
    </row>
    <row r="245" spans="1:7">
      <c r="A245" s="1194" t="s">
        <v>360</v>
      </c>
      <c r="B245" s="1194"/>
      <c r="C245" s="1194"/>
      <c r="D245" s="1194"/>
      <c r="E245" s="1194"/>
      <c r="F245" s="1194"/>
      <c r="G245" s="1194"/>
    </row>
    <row r="246" spans="1:7">
      <c r="A246" s="1116"/>
      <c r="B246" s="1116"/>
      <c r="C246" s="1116"/>
      <c r="D246" s="941"/>
      <c r="E246" s="1063"/>
      <c r="F246" s="1063"/>
      <c r="G246" s="2"/>
    </row>
    <row r="247" spans="1:7">
      <c r="A247" s="1116"/>
      <c r="B247" s="1116"/>
      <c r="C247" s="1074"/>
      <c r="D247" s="1203" t="s">
        <v>361</v>
      </c>
      <c r="E247" s="1203"/>
      <c r="F247" s="1203"/>
      <c r="G247" s="2"/>
    </row>
    <row r="248" spans="1:7">
      <c r="A248" s="1116"/>
      <c r="B248" s="1116"/>
      <c r="C248" s="1074"/>
      <c r="D248" s="1203"/>
      <c r="E248" s="1203"/>
      <c r="F248" s="1203"/>
      <c r="G248" s="2"/>
    </row>
    <row r="249" spans="1:7">
      <c r="A249" s="103"/>
      <c r="B249" s="103"/>
      <c r="C249" s="103"/>
      <c r="D249" s="1"/>
      <c r="E249" s="2"/>
      <c r="F249" s="2"/>
      <c r="G249" s="2"/>
    </row>
    <row r="250" spans="1:7">
      <c r="A250" s="1116"/>
      <c r="B250" s="1116"/>
      <c r="C250" s="103"/>
      <c r="D250" s="1192" t="s">
        <v>362</v>
      </c>
      <c r="E250" s="1192"/>
      <c r="F250" s="1192"/>
      <c r="G250" s="2"/>
    </row>
    <row r="251" spans="1:7" ht="15.75" customHeight="1">
      <c r="A251" s="104"/>
      <c r="B251" s="104"/>
      <c r="C251" s="1116"/>
      <c r="D251" s="1197" t="s">
        <v>363</v>
      </c>
      <c r="E251" s="1197"/>
      <c r="F251" s="1197"/>
      <c r="G251" s="2"/>
    </row>
    <row r="252" spans="1:7">
      <c r="A252" s="1116"/>
      <c r="B252" s="1116"/>
      <c r="C252" s="1116"/>
      <c r="D252" s="2"/>
      <c r="E252" s="1063"/>
      <c r="F252" s="1063"/>
      <c r="G252" s="2"/>
    </row>
    <row r="253" spans="1:7" ht="14.25">
      <c r="A253" s="104"/>
      <c r="B253" s="336" t="s">
        <v>294</v>
      </c>
      <c r="C253" s="1116"/>
      <c r="D253" s="1174" t="s">
        <v>364</v>
      </c>
      <c r="E253" s="1174"/>
      <c r="F253" s="1174"/>
      <c r="G253" s="2"/>
    </row>
    <row r="254" spans="1:7" ht="14.25">
      <c r="A254" s="104"/>
      <c r="B254" s="104"/>
      <c r="C254" s="1116"/>
      <c r="D254" s="1174"/>
      <c r="E254" s="1174"/>
      <c r="F254" s="1174"/>
      <c r="G254" s="2"/>
    </row>
    <row r="255" spans="1:7">
      <c r="A255" s="1116"/>
      <c r="B255" s="1116"/>
      <c r="C255" s="1116"/>
      <c r="D255" s="1063"/>
      <c r="E255" s="1063"/>
      <c r="F255" s="1063"/>
      <c r="G255" s="2"/>
    </row>
    <row r="256" spans="1:7" ht="14.25">
      <c r="A256" s="104"/>
      <c r="B256" s="336" t="s">
        <v>294</v>
      </c>
      <c r="C256" s="1116"/>
      <c r="D256" s="1174" t="s">
        <v>365</v>
      </c>
      <c r="E256" s="1174"/>
      <c r="F256" s="1174"/>
      <c r="G256" s="2"/>
    </row>
    <row r="257" spans="1:7" ht="14.25">
      <c r="A257" s="104"/>
      <c r="B257" s="104"/>
      <c r="C257" s="1116"/>
      <c r="D257" s="1174"/>
      <c r="E257" s="1174"/>
      <c r="F257" s="1174"/>
      <c r="G257" s="2"/>
    </row>
    <row r="258" spans="1:7" ht="14.25">
      <c r="A258" s="104"/>
      <c r="B258" s="104"/>
      <c r="C258" s="1116"/>
      <c r="D258" s="1174"/>
      <c r="E258" s="1174"/>
      <c r="F258" s="1174"/>
      <c r="G258" s="2"/>
    </row>
    <row r="259" spans="1:7">
      <c r="A259" s="1116"/>
      <c r="B259" s="1116"/>
      <c r="C259" s="1116"/>
      <c r="D259" s="1063"/>
      <c r="E259" s="1063"/>
      <c r="F259" s="1063"/>
      <c r="G259" s="2"/>
    </row>
    <row r="260" spans="1:7" ht="14.25">
      <c r="A260" s="104"/>
      <c r="B260" s="336" t="s">
        <v>294</v>
      </c>
      <c r="C260" s="1116"/>
      <c r="D260" s="1174" t="s">
        <v>366</v>
      </c>
      <c r="E260" s="1174"/>
      <c r="F260" s="1174"/>
      <c r="G260" s="2"/>
    </row>
    <row r="261" spans="1:7" ht="14.25">
      <c r="A261" s="104"/>
      <c r="B261" s="104"/>
      <c r="C261" s="1116"/>
      <c r="D261" s="1174"/>
      <c r="E261" s="1174"/>
      <c r="F261" s="1174"/>
      <c r="G261" s="2"/>
    </row>
    <row r="262" spans="1:7">
      <c r="A262" s="1076"/>
      <c r="B262" s="1076"/>
      <c r="C262" s="1116"/>
      <c r="D262" s="2"/>
      <c r="E262" s="1063"/>
      <c r="F262" s="1063"/>
      <c r="G262" s="2"/>
    </row>
    <row r="263" spans="1:7">
      <c r="A263" s="1194" t="s">
        <v>367</v>
      </c>
      <c r="B263" s="1194"/>
      <c r="C263" s="1194"/>
      <c r="D263" s="1194"/>
      <c r="E263" s="1194"/>
      <c r="F263" s="1194"/>
      <c r="G263" s="1194"/>
    </row>
    <row r="264" spans="1:7">
      <c r="A264" s="1076"/>
      <c r="B264" s="1076"/>
      <c r="C264" s="1116"/>
      <c r="D264" s="1063"/>
      <c r="E264" s="1063"/>
      <c r="F264" s="1063"/>
      <c r="G264" s="2"/>
    </row>
    <row r="265" spans="1:7">
      <c r="A265" s="1116"/>
      <c r="B265" s="1116"/>
      <c r="C265" s="1076"/>
      <c r="D265" s="1192" t="s">
        <v>368</v>
      </c>
      <c r="E265" s="1192"/>
      <c r="F265" s="1192"/>
      <c r="G265" s="2"/>
    </row>
    <row r="266" spans="1:7">
      <c r="A266" s="1116"/>
      <c r="B266" s="1116"/>
      <c r="C266" s="1076"/>
      <c r="D266" s="1193" t="s">
        <v>369</v>
      </c>
      <c r="E266" s="1193"/>
      <c r="F266" s="1193"/>
      <c r="G266" s="2"/>
    </row>
    <row r="267" spans="1:7">
      <c r="A267" s="1116"/>
      <c r="B267" s="1116"/>
      <c r="C267" s="1076"/>
      <c r="D267" s="102"/>
      <c r="E267" s="2"/>
      <c r="F267" s="2"/>
      <c r="G267" s="2"/>
    </row>
    <row r="268" spans="1:7">
      <c r="A268" s="1116"/>
      <c r="B268" s="336" t="s">
        <v>294</v>
      </c>
      <c r="C268" s="1116"/>
      <c r="D268" s="1193" t="s">
        <v>370</v>
      </c>
      <c r="E268" s="1193"/>
      <c r="F268" s="1193"/>
      <c r="G268" s="2"/>
    </row>
    <row r="269" spans="1:7" ht="14.25">
      <c r="A269" s="104"/>
      <c r="B269" s="104"/>
      <c r="C269" s="1116"/>
      <c r="D269" s="222"/>
      <c r="E269" s="985"/>
      <c r="F269" s="985"/>
      <c r="G269" s="2"/>
    </row>
    <row r="270" spans="1:7" ht="13.15" customHeight="1">
      <c r="A270" s="1116"/>
      <c r="B270" s="336" t="s">
        <v>294</v>
      </c>
      <c r="C270" s="1116"/>
      <c r="D270" s="1222" t="s">
        <v>371</v>
      </c>
      <c r="E270" s="1222"/>
      <c r="F270" s="1222"/>
      <c r="G270" s="2"/>
    </row>
    <row r="271" spans="1:7" ht="14.25">
      <c r="A271" s="104"/>
      <c r="B271" s="104"/>
      <c r="C271" s="1116"/>
      <c r="D271" s="1222"/>
      <c r="E271" s="1222"/>
      <c r="F271" s="1222"/>
      <c r="G271" s="2"/>
    </row>
    <row r="272" spans="1:7" ht="14.25">
      <c r="A272" s="104"/>
      <c r="B272" s="104"/>
      <c r="C272" s="1116"/>
      <c r="D272" s="1222"/>
      <c r="E272" s="1222"/>
      <c r="F272" s="1222"/>
      <c r="G272" s="2"/>
    </row>
    <row r="273" spans="1:7" ht="14.25">
      <c r="A273" s="104"/>
      <c r="B273" s="104"/>
      <c r="C273" s="1116"/>
      <c r="D273" s="1222"/>
      <c r="E273" s="1222"/>
      <c r="F273" s="1222"/>
      <c r="G273" s="2"/>
    </row>
    <row r="274" spans="1:7" ht="14.25">
      <c r="A274" s="104"/>
      <c r="B274" s="104"/>
      <c r="C274" s="1116"/>
      <c r="D274" s="1222"/>
      <c r="E274" s="1222"/>
      <c r="F274" s="1222"/>
      <c r="G274" s="2"/>
    </row>
    <row r="275" spans="1:7" ht="14.25">
      <c r="A275" s="104"/>
      <c r="B275" s="104"/>
      <c r="C275" s="1116"/>
      <c r="D275" s="222"/>
      <c r="E275" s="985"/>
      <c r="F275" s="985"/>
      <c r="G275" s="2"/>
    </row>
    <row r="276" spans="1:7" ht="13.15" customHeight="1">
      <c r="A276" s="1116"/>
      <c r="B276" s="336" t="s">
        <v>294</v>
      </c>
      <c r="C276" s="1116"/>
      <c r="D276" s="1222" t="s">
        <v>372</v>
      </c>
      <c r="E276" s="1222"/>
      <c r="F276" s="1222"/>
      <c r="G276" s="2"/>
    </row>
    <row r="277" spans="1:7">
      <c r="A277" s="1116"/>
      <c r="B277" s="1116"/>
      <c r="C277" s="1116"/>
      <c r="D277" s="1222"/>
      <c r="E277" s="1222"/>
      <c r="F277" s="1222"/>
      <c r="G277" s="2"/>
    </row>
    <row r="278" spans="1:7" ht="14.25">
      <c r="A278" s="104"/>
      <c r="B278" s="104"/>
      <c r="C278" s="1116"/>
      <c r="D278" s="222"/>
      <c r="E278" s="985"/>
      <c r="F278" s="985"/>
      <c r="G278" s="2"/>
    </row>
    <row r="279" spans="1:7">
      <c r="A279" s="1116"/>
      <c r="B279" s="336" t="s">
        <v>294</v>
      </c>
      <c r="C279" s="1116"/>
      <c r="D279" s="1193" t="s">
        <v>373</v>
      </c>
      <c r="E279" s="1193"/>
      <c r="F279" s="1193"/>
      <c r="G279" s="2"/>
    </row>
    <row r="280" spans="1:7">
      <c r="A280" s="1116"/>
      <c r="B280" s="1116"/>
      <c r="C280" s="1116"/>
      <c r="D280" s="2"/>
      <c r="E280" s="1063"/>
      <c r="F280" s="1063"/>
      <c r="G280" s="2"/>
    </row>
    <row r="281" spans="1:7" ht="14.25">
      <c r="A281" s="104"/>
      <c r="B281" s="336" t="s">
        <v>294</v>
      </c>
      <c r="C281" s="1116"/>
      <c r="D281" s="1174" t="s">
        <v>374</v>
      </c>
      <c r="E281" s="1174"/>
      <c r="F281" s="1174"/>
      <c r="G281" s="2"/>
    </row>
    <row r="282" spans="1:7" ht="14.25">
      <c r="A282" s="104"/>
      <c r="B282" s="104"/>
      <c r="C282" s="1116"/>
      <c r="D282" s="1174"/>
      <c r="E282" s="1174"/>
      <c r="F282" s="1174"/>
      <c r="G282" s="2"/>
    </row>
    <row r="283" spans="1:7" ht="14.25">
      <c r="A283" s="104"/>
      <c r="B283" s="104"/>
      <c r="C283" s="1116"/>
      <c r="D283" s="1174"/>
      <c r="E283" s="1174"/>
      <c r="F283" s="1174"/>
      <c r="G283" s="2"/>
    </row>
    <row r="284" spans="1:7" ht="14.25">
      <c r="A284" s="104"/>
      <c r="B284" s="104"/>
      <c r="C284" s="1116"/>
      <c r="D284" s="1174"/>
      <c r="E284" s="1174"/>
      <c r="F284" s="1174"/>
      <c r="G284" s="2"/>
    </row>
    <row r="285" spans="1:7" ht="14.25">
      <c r="A285" s="104"/>
      <c r="B285" s="104"/>
      <c r="C285" s="1116"/>
      <c r="D285" s="1174"/>
      <c r="E285" s="1174"/>
      <c r="F285" s="1174"/>
      <c r="G285" s="2"/>
    </row>
    <row r="286" spans="1:7" ht="14.25">
      <c r="A286" s="104"/>
      <c r="B286" s="104"/>
      <c r="C286" s="1116"/>
      <c r="D286" s="1174"/>
      <c r="E286" s="1174"/>
      <c r="F286" s="1174"/>
      <c r="G286" s="2"/>
    </row>
    <row r="287" spans="1:7" ht="14.25">
      <c r="A287" s="104"/>
      <c r="B287" s="104"/>
      <c r="C287" s="1116"/>
      <c r="D287" s="1174"/>
      <c r="E287" s="1174"/>
      <c r="F287" s="1174"/>
      <c r="G287" s="2"/>
    </row>
    <row r="288" spans="1:7" ht="14.25">
      <c r="A288" s="104"/>
      <c r="B288" s="104"/>
      <c r="C288" s="1116"/>
      <c r="D288" s="1174"/>
      <c r="E288" s="1174"/>
      <c r="F288" s="1174"/>
      <c r="G288" s="2"/>
    </row>
    <row r="289" spans="1:7" ht="14.25">
      <c r="A289" s="104"/>
      <c r="B289" s="104"/>
      <c r="C289" s="1116"/>
      <c r="D289" s="1174"/>
      <c r="E289" s="1174"/>
      <c r="F289" s="1174"/>
      <c r="G289" s="2"/>
    </row>
    <row r="290" spans="1:7" ht="14.25">
      <c r="A290" s="104"/>
      <c r="B290" s="104"/>
      <c r="C290" s="1116"/>
      <c r="D290" s="1174"/>
      <c r="E290" s="1174"/>
      <c r="F290" s="1174"/>
      <c r="G290" s="2"/>
    </row>
    <row r="291" spans="1:7" ht="14.25">
      <c r="A291" s="104"/>
      <c r="B291" s="104"/>
      <c r="C291" s="1116"/>
      <c r="D291" s="1174"/>
      <c r="E291" s="1174"/>
      <c r="F291" s="1174"/>
      <c r="G291" s="2"/>
    </row>
    <row r="292" spans="1:7" ht="14.25">
      <c r="A292" s="104"/>
      <c r="B292" s="104"/>
      <c r="C292" s="1116"/>
      <c r="D292" s="1174"/>
      <c r="E292" s="1174"/>
      <c r="F292" s="1174"/>
      <c r="G292" s="2"/>
    </row>
    <row r="293" spans="1:7" ht="14.25">
      <c r="A293" s="104"/>
      <c r="B293" s="104"/>
      <c r="C293" s="1116"/>
      <c r="D293" s="1174"/>
      <c r="E293" s="1174"/>
      <c r="F293" s="1174"/>
      <c r="G293" s="2"/>
    </row>
    <row r="294" spans="1:7" ht="14.25">
      <c r="A294" s="104"/>
      <c r="B294" s="104"/>
      <c r="C294" s="1116"/>
      <c r="D294" s="1174"/>
      <c r="E294" s="1174"/>
      <c r="F294" s="1174"/>
      <c r="G294" s="2"/>
    </row>
    <row r="295" spans="1:7" ht="14.25">
      <c r="A295" s="104"/>
      <c r="B295" s="104"/>
      <c r="C295" s="1116"/>
      <c r="D295" s="1174"/>
      <c r="E295" s="1174"/>
      <c r="F295" s="1174"/>
      <c r="G295" s="2"/>
    </row>
    <row r="296" spans="1:7">
      <c r="A296" s="1116"/>
      <c r="B296" s="1116"/>
      <c r="C296" s="1116"/>
      <c r="D296" s="1063"/>
      <c r="E296" s="1063"/>
      <c r="F296" s="1063"/>
      <c r="G296" s="2"/>
    </row>
    <row r="297" spans="1:7" ht="14.25">
      <c r="A297" s="104"/>
      <c r="B297" s="336" t="s">
        <v>294</v>
      </c>
      <c r="C297" s="1116"/>
      <c r="D297" s="1174" t="s">
        <v>375</v>
      </c>
      <c r="E297" s="1174"/>
      <c r="F297" s="1174"/>
      <c r="G297" s="2"/>
    </row>
    <row r="298" spans="1:7">
      <c r="A298" s="1116"/>
      <c r="B298" s="1116"/>
      <c r="C298" s="1116"/>
      <c r="D298" s="1174"/>
      <c r="E298" s="1174"/>
      <c r="F298" s="1174"/>
      <c r="G298" s="2"/>
    </row>
    <row r="299" spans="1:7">
      <c r="A299" s="1116"/>
      <c r="B299" s="1116"/>
      <c r="C299" s="1116"/>
      <c r="D299" s="1174"/>
      <c r="E299" s="1174"/>
      <c r="F299" s="1174"/>
      <c r="G299" s="2"/>
    </row>
    <row r="300" spans="1:7">
      <c r="A300" s="1116"/>
      <c r="B300" s="1116"/>
      <c r="C300" s="1116"/>
      <c r="D300" s="1174"/>
      <c r="E300" s="1174"/>
      <c r="F300" s="1174"/>
      <c r="G300" s="2"/>
    </row>
    <row r="301" spans="1:7">
      <c r="A301" s="1116"/>
      <c r="B301" s="1116"/>
      <c r="C301" s="1116"/>
      <c r="D301" s="1174"/>
      <c r="E301" s="1174"/>
      <c r="F301" s="1174"/>
      <c r="G301" s="2"/>
    </row>
    <row r="302" spans="1:7">
      <c r="A302" s="1116"/>
      <c r="B302" s="1116"/>
      <c r="C302" s="1116"/>
      <c r="D302" s="1174"/>
      <c r="E302" s="1174"/>
      <c r="F302" s="1174"/>
      <c r="G302" s="2"/>
    </row>
    <row r="303" spans="1:7">
      <c r="A303" s="1116"/>
      <c r="B303" s="1116"/>
      <c r="C303" s="1116"/>
      <c r="D303" s="1174"/>
      <c r="E303" s="1174"/>
      <c r="F303" s="1174"/>
      <c r="G303" s="2"/>
    </row>
    <row r="304" spans="1:7">
      <c r="A304" s="1116"/>
      <c r="B304" s="1116"/>
      <c r="C304" s="1116"/>
      <c r="D304" s="1174"/>
      <c r="E304" s="1174"/>
      <c r="F304" s="1174"/>
      <c r="G304" s="2"/>
    </row>
    <row r="305" spans="1:7">
      <c r="A305" s="1116"/>
      <c r="B305" s="1116"/>
      <c r="C305" s="1116"/>
      <c r="D305" s="1174"/>
      <c r="E305" s="1174"/>
      <c r="F305" s="1174"/>
      <c r="G305" s="2"/>
    </row>
    <row r="306" spans="1:7">
      <c r="A306" s="1116"/>
      <c r="B306" s="1116"/>
      <c r="C306" s="1116"/>
      <c r="D306" s="1063"/>
      <c r="E306" s="1063"/>
      <c r="F306" s="1063"/>
      <c r="G306" s="2"/>
    </row>
    <row r="307" spans="1:7" ht="14.25">
      <c r="A307" s="104"/>
      <c r="B307" s="336" t="s">
        <v>294</v>
      </c>
      <c r="C307" s="1116"/>
      <c r="D307" s="1174" t="s">
        <v>376</v>
      </c>
      <c r="E307" s="1174"/>
      <c r="F307" s="1174"/>
      <c r="G307" s="2"/>
    </row>
    <row r="308" spans="1:7">
      <c r="A308" s="1116"/>
      <c r="B308" s="1116"/>
      <c r="C308" s="1116"/>
      <c r="D308" s="1174"/>
      <c r="E308" s="1174"/>
      <c r="F308" s="1174"/>
      <c r="G308"/>
    </row>
    <row r="309" spans="1:7">
      <c r="A309" s="1116"/>
      <c r="B309" s="1116"/>
      <c r="C309" s="1116"/>
      <c r="D309" s="1174"/>
      <c r="E309" s="1174"/>
      <c r="F309" s="1174"/>
      <c r="G309"/>
    </row>
    <row r="310" spans="1:7">
      <c r="A310" s="1116"/>
      <c r="B310" s="1116"/>
      <c r="C310" s="1116"/>
      <c r="D310" s="1174"/>
      <c r="E310" s="1174"/>
      <c r="F310" s="1174"/>
      <c r="G310"/>
    </row>
    <row r="311" spans="1:7">
      <c r="A311" s="1116"/>
      <c r="B311" s="1116"/>
      <c r="C311" s="1116"/>
      <c r="D311" s="1174"/>
      <c r="E311" s="1174"/>
      <c r="F311" s="1174"/>
      <c r="G311"/>
    </row>
    <row r="312" spans="1:7">
      <c r="A312" s="1116"/>
      <c r="B312" s="1116"/>
      <c r="C312" s="1116"/>
      <c r="D312" s="1174"/>
      <c r="E312" s="1174"/>
      <c r="F312" s="1174"/>
      <c r="G312"/>
    </row>
    <row r="313" spans="1:7">
      <c r="A313" s="1116"/>
      <c r="B313" s="1116"/>
      <c r="C313" s="1116"/>
      <c r="D313" s="1058"/>
      <c r="E313" s="1058"/>
      <c r="F313" s="1058"/>
      <c r="G313"/>
    </row>
    <row r="314" spans="1:7" ht="13.5" thickBot="1">
      <c r="A314" s="1116"/>
      <c r="B314" s="1116"/>
      <c r="C314" s="1116"/>
      <c r="D314" s="1218" t="s">
        <v>377</v>
      </c>
      <c r="E314" s="1218"/>
      <c r="F314" s="1218"/>
      <c r="G314"/>
    </row>
    <row r="315" spans="1:7" ht="13.5" thickTop="1">
      <c r="A315" s="1116"/>
      <c r="B315" s="1116"/>
      <c r="C315" s="1116"/>
      <c r="D315" s="1219" t="s">
        <v>378</v>
      </c>
      <c r="E315" s="1219"/>
      <c r="F315" s="1219"/>
      <c r="G315"/>
    </row>
    <row r="316" spans="1:7">
      <c r="A316" s="121"/>
      <c r="B316" s="121"/>
      <c r="C316" s="121"/>
      <c r="D316" s="123"/>
      <c r="E316" s="123"/>
      <c r="F316" s="1063"/>
      <c r="G316"/>
    </row>
    <row r="317" spans="1:7" ht="14.25">
      <c r="A317" s="104"/>
      <c r="B317" s="336" t="s">
        <v>294</v>
      </c>
      <c r="C317" s="121"/>
      <c r="D317" s="1220" t="s">
        <v>379</v>
      </c>
      <c r="E317" s="1220"/>
      <c r="F317" s="1220"/>
      <c r="G317"/>
    </row>
    <row r="318" spans="1:7">
      <c r="A318" s="121"/>
      <c r="B318" s="121"/>
      <c r="C318" s="121"/>
      <c r="D318" s="123"/>
      <c r="E318" s="123"/>
      <c r="F318" s="1063"/>
      <c r="G318"/>
    </row>
    <row r="319" spans="1:7">
      <c r="A319" s="121"/>
      <c r="B319" s="336" t="s">
        <v>294</v>
      </c>
      <c r="C319" s="121"/>
      <c r="D319" s="1176" t="s">
        <v>380</v>
      </c>
      <c r="E319" s="1176"/>
      <c r="F319" s="1176"/>
      <c r="G319"/>
    </row>
    <row r="320" spans="1:7">
      <c r="A320" s="121"/>
      <c r="B320" s="121"/>
      <c r="C320" s="121"/>
      <c r="D320" s="1176"/>
      <c r="E320" s="1176"/>
      <c r="F320" s="1176"/>
      <c r="G320"/>
    </row>
    <row r="321" spans="1:7">
      <c r="A321" s="121"/>
      <c r="B321" s="121"/>
      <c r="C321" s="121"/>
      <c r="D321" s="1176"/>
      <c r="E321" s="1176"/>
      <c r="F321" s="1176"/>
      <c r="G321"/>
    </row>
    <row r="322" spans="1:7">
      <c r="A322" s="121"/>
      <c r="B322" s="121"/>
      <c r="C322" s="121"/>
      <c r="D322" s="1176"/>
      <c r="E322" s="1176"/>
      <c r="F322" s="1176"/>
      <c r="G322"/>
    </row>
    <row r="323" spans="1:7">
      <c r="A323" s="121"/>
      <c r="B323" s="121"/>
      <c r="C323" s="121"/>
      <c r="D323" s="1176"/>
      <c r="E323" s="1176"/>
      <c r="F323" s="1176"/>
      <c r="G323"/>
    </row>
    <row r="324" spans="1:7">
      <c r="A324" s="121"/>
      <c r="B324" s="121"/>
      <c r="C324" s="121"/>
      <c r="D324" s="1176"/>
      <c r="E324" s="1176"/>
      <c r="F324" s="1176"/>
      <c r="G324"/>
    </row>
    <row r="325" spans="1:7">
      <c r="A325" s="121"/>
      <c r="B325" s="121"/>
      <c r="C325" s="121"/>
      <c r="D325" s="1176"/>
      <c r="E325" s="1176"/>
      <c r="F325" s="1176"/>
      <c r="G325"/>
    </row>
    <row r="326" spans="1:7">
      <c r="A326" s="121"/>
      <c r="B326" s="121"/>
      <c r="C326" s="121"/>
      <c r="D326" s="1176"/>
      <c r="E326" s="1176"/>
      <c r="F326" s="1176"/>
      <c r="G326"/>
    </row>
    <row r="327" spans="1:7">
      <c r="A327" s="121"/>
      <c r="B327" s="121"/>
      <c r="C327" s="121"/>
      <c r="D327" s="1176"/>
      <c r="E327" s="1176"/>
      <c r="F327" s="1176"/>
      <c r="G327"/>
    </row>
    <row r="328" spans="1:7">
      <c r="A328" s="121"/>
      <c r="B328" s="121"/>
      <c r="C328" s="121"/>
      <c r="D328" s="1176"/>
      <c r="E328" s="1176"/>
      <c r="F328" s="1176"/>
      <c r="G328"/>
    </row>
    <row r="329" spans="1:7">
      <c r="A329" s="121"/>
      <c r="B329" s="121"/>
      <c r="C329" s="121"/>
      <c r="D329" s="1176"/>
      <c r="E329" s="1176"/>
      <c r="F329" s="1176"/>
      <c r="G329"/>
    </row>
    <row r="330" spans="1:7">
      <c r="A330" s="121"/>
      <c r="B330" s="121"/>
      <c r="C330" s="121"/>
      <c r="D330"/>
      <c r="E330" s="123"/>
      <c r="F330" s="1063"/>
      <c r="G330"/>
    </row>
    <row r="331" spans="1:7" ht="14.25">
      <c r="A331" s="104"/>
      <c r="B331" s="336" t="s">
        <v>294</v>
      </c>
      <c r="C331" s="121"/>
      <c r="D331" s="1176" t="s">
        <v>381</v>
      </c>
      <c r="E331" s="1176"/>
      <c r="F331" s="1176"/>
      <c r="G331"/>
    </row>
    <row r="332" spans="1:7">
      <c r="A332" s="121"/>
      <c r="B332" s="121"/>
      <c r="C332" s="121"/>
      <c r="D332" s="1176"/>
      <c r="E332" s="1176"/>
      <c r="F332" s="1176"/>
      <c r="G332"/>
    </row>
    <row r="333" spans="1:7">
      <c r="A333" s="121"/>
      <c r="B333" s="121"/>
      <c r="C333" s="121"/>
      <c r="D333" s="1176"/>
      <c r="E333" s="1176"/>
      <c r="F333" s="1176"/>
      <c r="G333"/>
    </row>
    <row r="334" spans="1:7">
      <c r="A334" s="121"/>
      <c r="B334" s="121"/>
      <c r="C334" s="121"/>
      <c r="D334" s="1176"/>
      <c r="E334" s="1176"/>
      <c r="F334" s="1176"/>
      <c r="G334"/>
    </row>
    <row r="335" spans="1:7">
      <c r="A335" s="121"/>
      <c r="B335" s="121"/>
      <c r="C335" s="121"/>
      <c r="D335" s="123"/>
      <c r="E335" s="123"/>
      <c r="F335" s="1063"/>
      <c r="G335"/>
    </row>
    <row r="336" spans="1:7">
      <c r="A336" s="121"/>
      <c r="B336" s="121"/>
      <c r="C336" s="121"/>
      <c r="D336" s="1176" t="s">
        <v>382</v>
      </c>
      <c r="E336" s="1176"/>
      <c r="F336" s="1176"/>
      <c r="G336"/>
    </row>
    <row r="337" spans="1:7">
      <c r="A337" s="121"/>
      <c r="B337" s="121"/>
      <c r="C337" s="121"/>
      <c r="D337" s="1176"/>
      <c r="E337" s="1176"/>
      <c r="F337" s="1176"/>
      <c r="G337"/>
    </row>
    <row r="338" spans="1:7">
      <c r="A338" s="121"/>
      <c r="B338" s="121"/>
      <c r="C338" s="121"/>
      <c r="D338" s="1176"/>
      <c r="E338" s="1176"/>
      <c r="F338" s="1176"/>
      <c r="G338"/>
    </row>
    <row r="339" spans="1:7">
      <c r="A339" s="121"/>
      <c r="B339" s="121"/>
      <c r="C339" s="121"/>
      <c r="D339" s="1176"/>
      <c r="E339" s="1176"/>
      <c r="F339" s="1176"/>
      <c r="G339"/>
    </row>
    <row r="340" spans="1:7" ht="18" customHeight="1">
      <c r="A340" s="121"/>
      <c r="B340" s="121"/>
      <c r="C340" s="121"/>
      <c r="D340" s="1176"/>
      <c r="E340" s="1176"/>
      <c r="F340" s="1176"/>
      <c r="G340"/>
    </row>
    <row r="341" spans="1:7">
      <c r="A341" s="121"/>
      <c r="B341" s="121"/>
      <c r="C341" s="121"/>
      <c r="D341" s="1176"/>
      <c r="E341" s="1176"/>
      <c r="F341" s="1176"/>
      <c r="G341"/>
    </row>
    <row r="342" spans="1:7">
      <c r="A342" s="121"/>
      <c r="B342" s="121"/>
      <c r="C342" s="121"/>
      <c r="D342" s="1176"/>
      <c r="E342" s="1176"/>
      <c r="F342" s="1176"/>
      <c r="G342"/>
    </row>
    <row r="343" spans="1:7">
      <c r="A343" s="121"/>
      <c r="B343" s="121"/>
      <c r="C343" s="121"/>
      <c r="D343" s="1176"/>
      <c r="E343" s="1176"/>
      <c r="F343" s="1176"/>
      <c r="G343"/>
    </row>
    <row r="344" spans="1:7" ht="8.25" customHeight="1">
      <c r="A344" s="121"/>
      <c r="B344" s="121"/>
      <c r="C344" s="121"/>
      <c r="D344" s="1176"/>
      <c r="E344" s="1176"/>
      <c r="F344" s="1176"/>
      <c r="G344"/>
    </row>
    <row r="345" spans="1:7" ht="13.15" customHeight="1">
      <c r="A345" s="121"/>
      <c r="B345" s="121"/>
      <c r="C345" s="121"/>
      <c r="D345" s="1176" t="s">
        <v>383</v>
      </c>
      <c r="E345" s="1176"/>
      <c r="F345" s="1176"/>
      <c r="G345"/>
    </row>
    <row r="346" spans="1:7">
      <c r="A346" s="121"/>
      <c r="B346" s="121"/>
      <c r="C346" s="121"/>
      <c r="D346" s="1176"/>
      <c r="E346" s="1176"/>
      <c r="F346" s="1176"/>
      <c r="G346"/>
    </row>
    <row r="347" spans="1:7">
      <c r="A347" s="121"/>
      <c r="B347" s="121"/>
      <c r="C347" s="121"/>
      <c r="D347" s="1176"/>
      <c r="E347" s="1176"/>
      <c r="F347" s="1176"/>
      <c r="G347"/>
    </row>
    <row r="348" spans="1:7">
      <c r="A348" s="121"/>
      <c r="B348" s="121"/>
      <c r="C348" s="121"/>
      <c r="D348" s="1176"/>
      <c r="E348" s="1176"/>
      <c r="F348" s="1176"/>
      <c r="G348"/>
    </row>
    <row r="349" spans="1:7">
      <c r="A349" s="121"/>
      <c r="B349" s="121"/>
      <c r="C349" s="121"/>
      <c r="D349" s="1176"/>
      <c r="E349" s="1176"/>
      <c r="F349" s="1176"/>
      <c r="G349"/>
    </row>
    <row r="350" spans="1:7">
      <c r="A350" s="121"/>
      <c r="B350" s="121"/>
      <c r="C350" s="121"/>
      <c r="D350" s="1176"/>
      <c r="E350" s="1176"/>
      <c r="F350" s="1176"/>
      <c r="G350"/>
    </row>
    <row r="351" spans="1:7">
      <c r="A351" s="121"/>
      <c r="B351" s="121"/>
      <c r="C351" s="121"/>
      <c r="D351" s="1176"/>
      <c r="E351" s="1176"/>
      <c r="F351" s="1176"/>
      <c r="G351"/>
    </row>
    <row r="352" spans="1:7">
      <c r="A352" s="121"/>
      <c r="B352" s="121"/>
      <c r="C352" s="121"/>
      <c r="D352" s="1176"/>
      <c r="E352" s="1176"/>
      <c r="F352" s="1176"/>
      <c r="G352"/>
    </row>
    <row r="353" spans="1:7">
      <c r="A353" s="121"/>
      <c r="B353" s="121"/>
      <c r="C353" s="121"/>
      <c r="D353" s="1176"/>
      <c r="E353" s="1176"/>
      <c r="F353" s="1176"/>
      <c r="G353"/>
    </row>
    <row r="354" spans="1:7">
      <c r="A354" s="121"/>
      <c r="B354" s="121"/>
      <c r="C354" s="121"/>
      <c r="D354" s="1176"/>
      <c r="E354" s="1176"/>
      <c r="F354" s="1176"/>
      <c r="G354"/>
    </row>
    <row r="355" spans="1:7">
      <c r="A355" s="121"/>
      <c r="B355" s="121"/>
      <c r="C355" s="121"/>
      <c r="D355" s="1176"/>
      <c r="E355" s="1176"/>
      <c r="F355" s="1176"/>
      <c r="G355"/>
    </row>
    <row r="356" spans="1:7">
      <c r="A356" s="121"/>
      <c r="B356" s="121"/>
      <c r="C356" s="121"/>
      <c r="D356" s="1176"/>
      <c r="E356" s="1176"/>
      <c r="F356" s="1176"/>
      <c r="G356"/>
    </row>
    <row r="357" spans="1:7">
      <c r="A357" s="121"/>
      <c r="B357" s="121"/>
      <c r="C357" s="226"/>
      <c r="D357" s="1176"/>
      <c r="E357" s="1176"/>
      <c r="F357" s="1176"/>
      <c r="G357"/>
    </row>
    <row r="358" spans="1:7">
      <c r="A358" s="121"/>
      <c r="B358" s="121"/>
      <c r="C358" s="226"/>
      <c r="D358" s="1176"/>
      <c r="E358" s="1176"/>
      <c r="F358" s="1176"/>
      <c r="G358"/>
    </row>
    <row r="359" spans="1:7">
      <c r="A359" s="121"/>
      <c r="B359" s="121"/>
      <c r="C359" s="121"/>
      <c r="D359" s="1176"/>
      <c r="E359" s="1176"/>
      <c r="F359" s="1176"/>
      <c r="G359"/>
    </row>
    <row r="360" spans="1:7">
      <c r="A360" s="121"/>
      <c r="B360" s="121"/>
      <c r="C360" s="226"/>
      <c r="D360" s="1176"/>
      <c r="E360" s="1176"/>
      <c r="F360" s="1176"/>
      <c r="G360"/>
    </row>
    <row r="361" spans="1:7">
      <c r="A361" s="121"/>
      <c r="B361" s="121"/>
      <c r="C361" s="226"/>
      <c r="D361" s="1176"/>
      <c r="E361" s="1176"/>
      <c r="F361" s="1176"/>
      <c r="G361"/>
    </row>
    <row r="362" spans="1:7">
      <c r="A362" s="121"/>
      <c r="B362" s="121"/>
      <c r="C362" s="226"/>
      <c r="D362" s="1176"/>
      <c r="E362" s="1176"/>
      <c r="F362" s="1176"/>
      <c r="G362"/>
    </row>
    <row r="363" spans="1:7">
      <c r="A363" s="121"/>
      <c r="B363" s="121"/>
      <c r="C363" s="121"/>
      <c r="D363" s="123"/>
      <c r="E363" s="123"/>
      <c r="F363" s="1063"/>
      <c r="G363"/>
    </row>
    <row r="364" spans="1:7">
      <c r="A364" s="121"/>
      <c r="B364" s="336" t="s">
        <v>294</v>
      </c>
      <c r="C364" s="121"/>
      <c r="D364" s="1176" t="s">
        <v>384</v>
      </c>
      <c r="E364" s="1176"/>
      <c r="F364" s="1176"/>
      <c r="G364"/>
    </row>
    <row r="365" spans="1:7">
      <c r="A365" s="121"/>
      <c r="B365" s="121"/>
      <c r="C365" s="121"/>
      <c r="D365" s="1176"/>
      <c r="E365" s="1176"/>
      <c r="F365" s="1176"/>
      <c r="G365"/>
    </row>
    <row r="366" spans="1:7">
      <c r="A366" s="121"/>
      <c r="B366" s="121"/>
      <c r="C366" s="121"/>
      <c r="D366" s="123"/>
      <c r="E366" s="123"/>
      <c r="F366" s="1063"/>
      <c r="G366"/>
    </row>
    <row r="367" spans="1:7" ht="14.25">
      <c r="A367" s="104"/>
      <c r="B367" s="336" t="s">
        <v>294</v>
      </c>
      <c r="C367" s="121"/>
      <c r="D367" s="1176" t="s">
        <v>385</v>
      </c>
      <c r="E367" s="1176"/>
      <c r="F367" s="1176"/>
      <c r="G367"/>
    </row>
    <row r="368" spans="1:7" ht="14.25">
      <c r="A368" s="225"/>
      <c r="B368" s="225"/>
      <c r="C368" s="121"/>
      <c r="D368" s="1176"/>
      <c r="E368" s="1176"/>
      <c r="F368" s="1176"/>
      <c r="G368"/>
    </row>
    <row r="369" spans="1:7" ht="14.25">
      <c r="A369" s="225"/>
      <c r="B369" s="225"/>
      <c r="C369" s="121"/>
      <c r="D369" s="1176"/>
      <c r="E369" s="1176"/>
      <c r="F369" s="1176"/>
      <c r="G369"/>
    </row>
    <row r="370" spans="1:7" ht="14.25">
      <c r="A370" s="225"/>
      <c r="B370" s="225"/>
      <c r="C370" s="121"/>
      <c r="D370" s="1176"/>
      <c r="E370" s="1176"/>
      <c r="F370" s="1176"/>
      <c r="G370"/>
    </row>
    <row r="371" spans="1:7" ht="14.25">
      <c r="A371" s="225"/>
      <c r="B371" s="225"/>
      <c r="C371" s="121"/>
      <c r="D371" s="1176"/>
      <c r="E371" s="1176"/>
      <c r="F371" s="1176"/>
      <c r="G371"/>
    </row>
    <row r="372" spans="1:7">
      <c r="A372" s="1116"/>
      <c r="B372" s="1116"/>
      <c r="C372" s="1116"/>
      <c r="D372" s="1063"/>
      <c r="E372" s="1063"/>
      <c r="F372" s="1063"/>
      <c r="G372"/>
    </row>
    <row r="373" spans="1:7" ht="14.25">
      <c r="A373" s="104"/>
      <c r="B373" s="336" t="s">
        <v>294</v>
      </c>
      <c r="C373" s="937"/>
      <c r="D373" s="1174" t="s">
        <v>386</v>
      </c>
      <c r="E373" s="1174"/>
      <c r="F373" s="1174"/>
      <c r="G373"/>
    </row>
    <row r="374" spans="1:7" ht="14.25">
      <c r="A374" s="104"/>
      <c r="B374" s="104"/>
      <c r="C374" s="1116"/>
      <c r="D374" s="1174"/>
      <c r="E374" s="1174"/>
      <c r="F374" s="1174"/>
      <c r="G374"/>
    </row>
    <row r="375" spans="1:7">
      <c r="A375" s="1116"/>
      <c r="B375" s="1116"/>
      <c r="C375" s="1116"/>
      <c r="D375" s="1174"/>
      <c r="E375" s="1174"/>
      <c r="F375" s="1174"/>
      <c r="G375"/>
    </row>
    <row r="376" spans="1:7">
      <c r="A376" s="1116"/>
      <c r="B376" s="1116"/>
      <c r="C376" s="1116"/>
      <c r="D376" s="1174"/>
      <c r="E376" s="1174"/>
      <c r="F376" s="1174"/>
      <c r="G376"/>
    </row>
    <row r="377" spans="1:7">
      <c r="A377" s="1116"/>
      <c r="B377" s="1116"/>
      <c r="C377" s="1116"/>
      <c r="D377" s="1174"/>
      <c r="E377" s="1174"/>
      <c r="F377" s="1174"/>
      <c r="G377"/>
    </row>
    <row r="378" spans="1:7">
      <c r="A378" s="1116"/>
      <c r="B378" s="1116"/>
      <c r="C378" s="1116"/>
      <c r="D378" s="1174"/>
      <c r="E378" s="1174"/>
      <c r="F378" s="1174"/>
      <c r="G378"/>
    </row>
    <row r="379" spans="1:7">
      <c r="A379" s="1116"/>
      <c r="B379" s="1116"/>
      <c r="C379" s="1116"/>
      <c r="D379" s="1174"/>
      <c r="E379" s="1174"/>
      <c r="F379" s="1174"/>
      <c r="G379"/>
    </row>
    <row r="380" spans="1:7">
      <c r="A380" s="1116"/>
      <c r="B380" s="1116"/>
      <c r="C380" s="1116"/>
      <c r="D380" s="1174"/>
      <c r="E380" s="1174"/>
      <c r="F380" s="1174"/>
      <c r="G380"/>
    </row>
    <row r="381" spans="1:7">
      <c r="A381" s="1116"/>
      <c r="B381" s="1116"/>
      <c r="C381" s="1116"/>
      <c r="D381" s="1174"/>
      <c r="E381" s="1174"/>
      <c r="F381" s="1174"/>
      <c r="G381"/>
    </row>
    <row r="382" spans="1:7">
      <c r="A382" s="1116"/>
      <c r="B382" s="1116"/>
      <c r="C382" s="1116"/>
      <c r="D382" s="1174"/>
      <c r="E382" s="1174"/>
      <c r="F382" s="1174"/>
      <c r="G382"/>
    </row>
    <row r="383" spans="1:7">
      <c r="A383" s="1116"/>
      <c r="B383" s="1116"/>
      <c r="C383" s="1116"/>
      <c r="D383" s="1174"/>
      <c r="E383" s="1174"/>
      <c r="F383" s="1174"/>
      <c r="G383"/>
    </row>
    <row r="384" spans="1:7">
      <c r="A384" s="1116"/>
      <c r="B384" s="1116"/>
      <c r="C384" s="1116"/>
      <c r="D384" s="1174"/>
      <c r="E384" s="1174"/>
      <c r="F384" s="1174"/>
      <c r="G384"/>
    </row>
    <row r="385" spans="1:7">
      <c r="A385" s="1116"/>
      <c r="B385" s="1116"/>
      <c r="C385" s="1116"/>
      <c r="D385" s="1174"/>
      <c r="E385" s="1174"/>
      <c r="F385" s="1174"/>
      <c r="G385"/>
    </row>
    <row r="386" spans="1:7">
      <c r="A386"/>
      <c r="B386"/>
      <c r="C386"/>
      <c r="D386" s="1174"/>
      <c r="E386" s="1174"/>
      <c r="F386" s="1174"/>
      <c r="G386"/>
    </row>
    <row r="387" spans="1:7">
      <c r="A387"/>
      <c r="B387"/>
      <c r="C387"/>
      <c r="D387" s="1174"/>
      <c r="E387" s="1174"/>
      <c r="F387" s="1174"/>
      <c r="G387"/>
    </row>
    <row r="388" spans="1:7">
      <c r="A388"/>
      <c r="B388"/>
      <c r="C388"/>
      <c r="D388" s="1174"/>
      <c r="E388" s="1174"/>
      <c r="F388" s="1174"/>
      <c r="G388"/>
    </row>
    <row r="389" spans="1:7">
      <c r="A389"/>
      <c r="B389"/>
      <c r="C389"/>
      <c r="D389" s="1174"/>
      <c r="E389" s="1174"/>
      <c r="F389" s="1174"/>
      <c r="G389"/>
    </row>
    <row r="390" spans="1:7">
      <c r="A390"/>
      <c r="B390"/>
      <c r="C390"/>
      <c r="D390" s="1174"/>
      <c r="E390" s="1174"/>
      <c r="F390" s="1174"/>
      <c r="G390"/>
    </row>
    <row r="391" spans="1:7">
      <c r="A391"/>
      <c r="B391"/>
      <c r="C391"/>
      <c r="D391" s="1174"/>
      <c r="E391" s="1174"/>
      <c r="F391" s="1174"/>
      <c r="G391"/>
    </row>
    <row r="392" spans="1:7">
      <c r="A392"/>
      <c r="B392"/>
      <c r="C392"/>
      <c r="D392" s="1174"/>
      <c r="E392" s="1174"/>
      <c r="F392" s="1174"/>
      <c r="G392"/>
    </row>
    <row r="393" spans="1:7">
      <c r="A393"/>
      <c r="B393"/>
      <c r="C393"/>
      <c r="D393" s="1174"/>
      <c r="E393" s="1174"/>
      <c r="F393" s="1174"/>
      <c r="G393"/>
    </row>
    <row r="394" spans="1:7">
      <c r="A394"/>
      <c r="B394"/>
      <c r="C394"/>
      <c r="D394" s="1174"/>
      <c r="E394" s="1174"/>
      <c r="F394" s="1174"/>
      <c r="G394"/>
    </row>
    <row r="395" spans="1:7">
      <c r="A395"/>
      <c r="B395"/>
      <c r="C395"/>
      <c r="D395" s="1174"/>
      <c r="E395" s="1174"/>
      <c r="F395" s="1174"/>
      <c r="G395"/>
    </row>
    <row r="396" spans="1:7">
      <c r="A396"/>
      <c r="B396"/>
      <c r="C396"/>
      <c r="D396" s="1174"/>
      <c r="E396" s="1174"/>
      <c r="F396" s="1174"/>
      <c r="G396"/>
    </row>
    <row r="397" spans="1:7">
      <c r="A397"/>
      <c r="B397"/>
      <c r="C397"/>
      <c r="D397" s="1174"/>
      <c r="E397" s="1174"/>
      <c r="F397" s="1174"/>
      <c r="G397"/>
    </row>
    <row r="398" spans="1:7">
      <c r="A398"/>
      <c r="B398"/>
      <c r="C398"/>
      <c r="D398" s="1174"/>
      <c r="E398" s="1174"/>
      <c r="F398" s="1174"/>
      <c r="G398"/>
    </row>
    <row r="399" spans="1:7">
      <c r="A399"/>
      <c r="B399"/>
      <c r="C399"/>
      <c r="D399" s="1174"/>
      <c r="E399" s="1174"/>
      <c r="F399" s="1174"/>
      <c r="G399"/>
    </row>
    <row r="400" spans="1:7">
      <c r="A400"/>
      <c r="B400"/>
      <c r="C400"/>
      <c r="D400" s="1174"/>
      <c r="E400" s="1174"/>
      <c r="F400" s="1174"/>
      <c r="G400"/>
    </row>
    <row r="401" spans="1:7">
      <c r="A401"/>
      <c r="B401"/>
      <c r="C401"/>
      <c r="D401" s="1174"/>
      <c r="E401" s="1174"/>
      <c r="F401" s="1174"/>
      <c r="G401"/>
    </row>
    <row r="402" spans="1:7">
      <c r="A402" s="1116"/>
      <c r="B402" s="1116"/>
      <c r="C402" s="1116"/>
      <c r="D402" s="1174"/>
      <c r="E402" s="1174"/>
      <c r="F402" s="1174"/>
      <c r="G402" s="2"/>
    </row>
    <row r="403" spans="1:7" ht="40.700000000000003" customHeight="1">
      <c r="A403" s="1116"/>
      <c r="B403" s="1116"/>
      <c r="C403" s="1116"/>
      <c r="D403" s="1174"/>
      <c r="E403" s="1174"/>
      <c r="F403" s="1174"/>
      <c r="G403" s="2"/>
    </row>
    <row r="404" spans="1:7">
      <c r="A404" s="1116"/>
      <c r="B404" s="1116"/>
      <c r="C404" s="1116"/>
      <c r="D404" s="1063"/>
      <c r="E404" s="1063"/>
      <c r="F404" s="1063"/>
      <c r="G404" s="2"/>
    </row>
    <row r="405" spans="1:7" ht="14.25">
      <c r="A405" s="104"/>
      <c r="B405" s="336" t="s">
        <v>294</v>
      </c>
      <c r="C405" s="937"/>
      <c r="D405" s="1193" t="s">
        <v>387</v>
      </c>
      <c r="E405" s="1193"/>
      <c r="F405" s="1193"/>
      <c r="G405" s="2"/>
    </row>
    <row r="406" spans="1:7">
      <c r="A406" s="1116"/>
      <c r="B406" s="1116"/>
      <c r="C406" s="1116"/>
      <c r="D406" s="1217" t="s">
        <v>388</v>
      </c>
      <c r="E406" s="1217"/>
      <c r="F406" s="1217"/>
      <c r="G406" s="2"/>
    </row>
    <row r="407" spans="1:7">
      <c r="A407" s="1116"/>
      <c r="B407" s="1116"/>
      <c r="C407" s="1116"/>
      <c r="D407" s="1174" t="s">
        <v>389</v>
      </c>
      <c r="E407" s="1174"/>
      <c r="F407" s="1174"/>
      <c r="G407" s="2"/>
    </row>
    <row r="408" spans="1:7">
      <c r="A408" s="1116"/>
      <c r="B408" s="1116"/>
      <c r="C408" s="1116"/>
      <c r="D408" s="1174"/>
      <c r="E408" s="1174"/>
      <c r="F408" s="1174"/>
      <c r="G408" s="2"/>
    </row>
    <row r="409" spans="1:7">
      <c r="A409" s="1116"/>
      <c r="B409" s="1116"/>
      <c r="C409" s="1116"/>
      <c r="D409" s="1174"/>
      <c r="E409" s="1174"/>
      <c r="F409" s="1174"/>
      <c r="G409" s="2"/>
    </row>
    <row r="410" spans="1:7">
      <c r="A410" s="1116"/>
      <c r="B410" s="1116"/>
      <c r="C410" s="1116"/>
      <c r="D410" s="1174"/>
      <c r="E410" s="1174"/>
      <c r="F410" s="1174"/>
      <c r="G410" s="2"/>
    </row>
    <row r="411" spans="1:7">
      <c r="A411" s="1116"/>
      <c r="B411" s="1116"/>
      <c r="C411" s="1116"/>
      <c r="D411" s="1063"/>
      <c r="E411" s="1063"/>
      <c r="F411" s="1063"/>
      <c r="G411"/>
    </row>
    <row r="412" spans="1:7" ht="14.25">
      <c r="A412" s="104"/>
      <c r="B412" s="336" t="s">
        <v>294</v>
      </c>
      <c r="C412" s="937"/>
      <c r="D412" s="1174" t="s">
        <v>390</v>
      </c>
      <c r="E412" s="1174"/>
      <c r="F412" s="1174"/>
      <c r="G412"/>
    </row>
    <row r="413" spans="1:7">
      <c r="A413" s="1116"/>
      <c r="B413" s="1116"/>
      <c r="C413" s="1116"/>
      <c r="D413" s="1174"/>
      <c r="E413" s="1174"/>
      <c r="F413" s="1174"/>
      <c r="G413"/>
    </row>
    <row r="414" spans="1:7">
      <c r="A414" s="1116"/>
      <c r="B414" s="1116"/>
      <c r="C414" s="1116"/>
      <c r="D414" s="1174"/>
      <c r="E414" s="1174"/>
      <c r="F414" s="1174"/>
      <c r="G414"/>
    </row>
    <row r="415" spans="1:7">
      <c r="A415" s="1116"/>
      <c r="B415" s="1116"/>
      <c r="C415" s="1116"/>
      <c r="D415" s="1058"/>
      <c r="E415" s="1058"/>
      <c r="F415" s="1058"/>
      <c r="G415"/>
    </row>
    <row r="416" spans="1:7" ht="14.25">
      <c r="A416" s="1116"/>
      <c r="B416" s="336" t="s">
        <v>294</v>
      </c>
      <c r="C416" s="104"/>
      <c r="D416" s="1174" t="s">
        <v>391</v>
      </c>
      <c r="E416" s="1174"/>
      <c r="F416" s="1174"/>
      <c r="G416"/>
    </row>
    <row r="417" spans="1:7">
      <c r="A417" s="1116"/>
      <c r="B417" s="1116"/>
      <c r="C417" s="1116"/>
      <c r="D417" s="1174"/>
      <c r="E417" s="1174"/>
      <c r="F417" s="1174"/>
      <c r="G417"/>
    </row>
    <row r="418" spans="1:7">
      <c r="A418" s="1116"/>
      <c r="B418" s="1116"/>
      <c r="C418" s="1116"/>
      <c r="D418" s="1063"/>
      <c r="E418" s="1063"/>
      <c r="F418" s="1063"/>
      <c r="G418"/>
    </row>
    <row r="419" spans="1:7" ht="14.25">
      <c r="A419" s="1116"/>
      <c r="B419" s="336" t="s">
        <v>294</v>
      </c>
      <c r="C419" s="104"/>
      <c r="D419" s="1174" t="s">
        <v>392</v>
      </c>
      <c r="E419" s="1174"/>
      <c r="F419" s="1174"/>
      <c r="G419"/>
    </row>
    <row r="420" spans="1:7">
      <c r="A420" s="1116"/>
      <c r="B420" s="1116"/>
      <c r="C420" s="1116"/>
      <c r="D420" s="1174"/>
      <c r="E420" s="1174"/>
      <c r="F420" s="1174"/>
      <c r="G420"/>
    </row>
    <row r="421" spans="1:7">
      <c r="A421" s="1116"/>
      <c r="B421" s="1116"/>
      <c r="C421" s="1116"/>
      <c r="D421" s="1174"/>
      <c r="E421" s="1174"/>
      <c r="F421" s="1174"/>
      <c r="G421"/>
    </row>
    <row r="422" spans="1:7">
      <c r="A422" s="1116"/>
      <c r="B422" s="1116"/>
      <c r="C422" s="1116"/>
      <c r="D422" s="1174"/>
      <c r="E422" s="1174"/>
      <c r="F422" s="1174"/>
      <c r="G422"/>
    </row>
    <row r="423" spans="1:7">
      <c r="A423" s="1116"/>
      <c r="B423" s="336" t="s">
        <v>294</v>
      </c>
      <c r="C423" s="1116"/>
      <c r="D423" s="1174"/>
      <c r="E423" s="1174"/>
      <c r="F423" s="1174"/>
      <c r="G423"/>
    </row>
    <row r="424" spans="1:7">
      <c r="A424"/>
      <c r="B424"/>
      <c r="C424"/>
      <c r="D424" s="1174"/>
      <c r="E424" s="1174"/>
      <c r="F424" s="1174"/>
      <c r="G424"/>
    </row>
    <row r="425" spans="1:7">
      <c r="A425"/>
      <c r="B425" s="1116"/>
      <c r="C425"/>
      <c r="D425" s="1174"/>
      <c r="E425" s="1174"/>
      <c r="F425" s="1174"/>
      <c r="G425"/>
    </row>
    <row r="426" spans="1:7">
      <c r="A426"/>
      <c r="B426" s="336" t="s">
        <v>294</v>
      </c>
      <c r="C426"/>
      <c r="D426" s="1174"/>
      <c r="E426" s="1174"/>
      <c r="F426" s="1174"/>
      <c r="G426"/>
    </row>
    <row r="427" spans="1:7">
      <c r="A427"/>
      <c r="B427"/>
      <c r="C427"/>
      <c r="D427" s="1174"/>
      <c r="E427" s="1174"/>
      <c r="F427" s="1174"/>
      <c r="G427"/>
    </row>
    <row r="428" spans="1:7">
      <c r="A428"/>
      <c r="B428" s="1116"/>
      <c r="C428"/>
      <c r="D428" s="1174"/>
      <c r="E428" s="1174"/>
      <c r="F428" s="1174"/>
      <c r="G428"/>
    </row>
    <row r="429" spans="1:7">
      <c r="A429"/>
      <c r="B429" s="1116"/>
      <c r="C429"/>
      <c r="D429" s="1174"/>
      <c r="E429" s="1174"/>
      <c r="F429" s="1174"/>
      <c r="G429"/>
    </row>
    <row r="430" spans="1:7">
      <c r="A430"/>
      <c r="B430" s="336" t="s">
        <v>294</v>
      </c>
      <c r="C430"/>
      <c r="D430" s="1174"/>
      <c r="E430" s="1174"/>
      <c r="F430" s="1174"/>
      <c r="G430"/>
    </row>
    <row r="431" spans="1:7">
      <c r="A431"/>
      <c r="B431"/>
      <c r="C431"/>
      <c r="D431" s="1174"/>
      <c r="E431" s="1174"/>
      <c r="F431" s="1174"/>
      <c r="G431"/>
    </row>
    <row r="432" spans="1:7">
      <c r="A432"/>
      <c r="B432" s="336" t="s">
        <v>294</v>
      </c>
      <c r="C432"/>
      <c r="D432" s="1174"/>
      <c r="E432" s="1174"/>
      <c r="F432" s="1174"/>
      <c r="G432"/>
    </row>
    <row r="433" spans="1:7">
      <c r="A433"/>
      <c r="B433"/>
      <c r="C433"/>
      <c r="D433" s="1058"/>
      <c r="E433" s="1058"/>
      <c r="F433" s="1058"/>
      <c r="G433"/>
    </row>
    <row r="434" spans="1:7">
      <c r="A434"/>
      <c r="B434" s="336" t="s">
        <v>294</v>
      </c>
      <c r="C434"/>
      <c r="D434" s="1174" t="s">
        <v>393</v>
      </c>
      <c r="E434" s="1174"/>
      <c r="F434" s="1174"/>
      <c r="G434"/>
    </row>
    <row r="435" spans="1:7">
      <c r="A435"/>
      <c r="B435"/>
      <c r="C435"/>
      <c r="D435" s="1174"/>
      <c r="E435" s="1174"/>
      <c r="F435" s="1174"/>
      <c r="G435"/>
    </row>
    <row r="436" spans="1:7">
      <c r="A436"/>
      <c r="B436"/>
      <c r="C436"/>
      <c r="D436" s="1174"/>
      <c r="E436" s="1174"/>
      <c r="F436" s="1174"/>
      <c r="G436"/>
    </row>
    <row r="437" spans="1:7">
      <c r="A437"/>
      <c r="B437"/>
      <c r="C437"/>
      <c r="D437" s="1174"/>
      <c r="E437" s="1174"/>
      <c r="F437" s="1174"/>
      <c r="G437"/>
    </row>
    <row r="438" spans="1:7">
      <c r="A438" s="1116"/>
      <c r="B438" s="1116"/>
      <c r="C438" s="1116"/>
      <c r="D438" s="1174"/>
      <c r="E438" s="1174"/>
      <c r="F438" s="1174"/>
      <c r="G438" s="2"/>
    </row>
    <row r="439" spans="1:7">
      <c r="A439" s="1116"/>
      <c r="B439" s="1116"/>
      <c r="C439" s="1116"/>
      <c r="D439" s="1063"/>
      <c r="E439" s="1063"/>
      <c r="F439" s="1063"/>
      <c r="G439" s="2"/>
    </row>
    <row r="440" spans="1:7">
      <c r="A440" s="1116"/>
      <c r="B440" s="336" t="s">
        <v>294</v>
      </c>
      <c r="C440" s="1116"/>
      <c r="D440" s="1193" t="s">
        <v>394</v>
      </c>
      <c r="E440" s="1193"/>
      <c r="F440" s="1193"/>
      <c r="G440" s="2"/>
    </row>
    <row r="441" spans="1:7">
      <c r="A441" s="1063"/>
      <c r="B441" s="1063"/>
      <c r="C441" s="1116"/>
      <c r="D441" s="2"/>
      <c r="E441" s="2"/>
      <c r="F441" s="2"/>
      <c r="G441" s="2"/>
    </row>
    <row r="442" spans="1:7">
      <c r="A442" s="1194" t="s">
        <v>395</v>
      </c>
      <c r="B442" s="1194"/>
      <c r="C442" s="1194"/>
      <c r="D442" s="1194"/>
      <c r="E442" s="1194"/>
      <c r="F442" s="1194"/>
      <c r="G442" s="1194"/>
    </row>
    <row r="443" spans="1:7">
      <c r="A443" s="1063"/>
      <c r="B443" s="1063"/>
      <c r="C443" s="1116"/>
      <c r="D443" s="2"/>
      <c r="E443" s="2"/>
      <c r="F443" s="2"/>
      <c r="G443" s="2"/>
    </row>
    <row r="444" spans="1:7">
      <c r="A444" s="1116"/>
      <c r="B444" s="1116"/>
      <c r="C444" s="1116"/>
      <c r="D444" s="1223" t="s">
        <v>396</v>
      </c>
      <c r="E444" s="1223"/>
      <c r="F444" s="1223"/>
      <c r="G444" s="2"/>
    </row>
    <row r="445" spans="1:7" ht="14.25">
      <c r="A445" s="104"/>
      <c r="B445" s="104"/>
      <c r="C445" s="1116"/>
      <c r="D445" s="1220" t="s">
        <v>397</v>
      </c>
      <c r="E445" s="1220"/>
      <c r="F445" s="1220"/>
      <c r="G445" s="2"/>
    </row>
    <row r="446" spans="1:7" ht="14.25">
      <c r="A446" s="104"/>
      <c r="B446" s="104"/>
      <c r="C446" s="1116"/>
      <c r="D446" s="1064"/>
      <c r="E446" s="2"/>
      <c r="F446" s="2"/>
      <c r="G446" s="2"/>
    </row>
    <row r="447" spans="1:7" ht="14.25">
      <c r="A447" s="104"/>
      <c r="B447" s="336" t="s">
        <v>294</v>
      </c>
      <c r="C447" s="1116"/>
      <c r="D447" s="1176" t="s">
        <v>398</v>
      </c>
      <c r="E447" s="1176"/>
      <c r="F447" s="1176"/>
      <c r="G447" s="2"/>
    </row>
    <row r="448" spans="1:7" ht="14.25">
      <c r="A448" s="104"/>
      <c r="B448" s="104"/>
      <c r="C448" s="1116"/>
      <c r="D448" s="1176"/>
      <c r="E448" s="1176"/>
      <c r="F448" s="1176"/>
      <c r="G448" s="2"/>
    </row>
    <row r="449" spans="1:7" ht="14.25">
      <c r="A449" s="104"/>
      <c r="B449" s="104"/>
      <c r="C449" s="1116"/>
      <c r="D449" s="1063"/>
      <c r="E449" s="2"/>
      <c r="F449" s="2"/>
      <c r="G449" s="2"/>
    </row>
    <row r="450" spans="1:7">
      <c r="A450" s="1116"/>
      <c r="B450" s="336" t="s">
        <v>294</v>
      </c>
      <c r="C450" s="1116"/>
      <c r="D450" s="1208" t="s">
        <v>399</v>
      </c>
      <c r="E450" s="1208"/>
      <c r="F450" s="1208"/>
      <c r="G450" s="2"/>
    </row>
    <row r="451" spans="1:7" ht="14.25">
      <c r="A451" s="104"/>
      <c r="B451" s="1116"/>
      <c r="C451" s="1116"/>
      <c r="D451" s="1208"/>
      <c r="E451" s="1208"/>
      <c r="F451" s="1208"/>
      <c r="G451" s="2"/>
    </row>
    <row r="452" spans="1:7" ht="14.25">
      <c r="A452" s="104"/>
      <c r="B452" s="104"/>
      <c r="C452" s="1116"/>
      <c r="D452" s="1208"/>
      <c r="E452" s="1208"/>
      <c r="F452" s="1208"/>
      <c r="G452" s="2"/>
    </row>
    <row r="453" spans="1:7" ht="14.25">
      <c r="A453" s="104"/>
      <c r="B453" s="104"/>
      <c r="C453" s="1116"/>
      <c r="D453" s="1208"/>
      <c r="E453" s="1208"/>
      <c r="F453" s="1208"/>
      <c r="G453" s="2"/>
    </row>
    <row r="454" spans="1:7">
      <c r="A454" s="1116"/>
      <c r="B454" s="1116"/>
      <c r="C454" s="1116"/>
      <c r="D454" s="2"/>
      <c r="E454" s="2"/>
      <c r="F454" s="2"/>
      <c r="G454"/>
    </row>
    <row r="455" spans="1:7" ht="14.25">
      <c r="A455" s="104"/>
      <c r="B455" s="336" t="s">
        <v>294</v>
      </c>
      <c r="C455" s="1116"/>
      <c r="D455" s="1174" t="s">
        <v>400</v>
      </c>
      <c r="E455" s="1174"/>
      <c r="F455" s="1174"/>
      <c r="G455"/>
    </row>
    <row r="456" spans="1:7" ht="14.25">
      <c r="A456" s="104"/>
      <c r="B456" s="104"/>
      <c r="C456" s="1116"/>
      <c r="D456" s="1174"/>
      <c r="E456" s="1174"/>
      <c r="F456" s="1174"/>
      <c r="G456"/>
    </row>
    <row r="457" spans="1:7" ht="14.25">
      <c r="A457" s="104"/>
      <c r="B457" s="1116"/>
      <c r="C457" s="1116"/>
      <c r="D457" s="1174"/>
      <c r="E457" s="1174"/>
      <c r="F457" s="1174"/>
      <c r="G457"/>
    </row>
    <row r="458" spans="1:7" ht="14.25">
      <c r="A458" s="104"/>
      <c r="B458" s="104"/>
      <c r="C458" s="1116"/>
      <c r="D458" s="2"/>
      <c r="E458" s="2"/>
      <c r="F458" s="2"/>
      <c r="G458"/>
    </row>
    <row r="459" spans="1:7" ht="14.25">
      <c r="A459" s="104"/>
      <c r="B459" s="336" t="s">
        <v>294</v>
      </c>
      <c r="C459" s="1116"/>
      <c r="D459" s="1193" t="s">
        <v>401</v>
      </c>
      <c r="E459" s="1193"/>
      <c r="F459" s="1193"/>
      <c r="G459"/>
    </row>
    <row r="460" spans="1:7" ht="14.25">
      <c r="A460" s="104"/>
      <c r="B460" s="104"/>
      <c r="C460" s="1116"/>
      <c r="D460" s="1063"/>
      <c r="E460" s="2"/>
      <c r="F460" s="2"/>
      <c r="G460"/>
    </row>
    <row r="461" spans="1:7" ht="14.25">
      <c r="A461" s="104"/>
      <c r="B461" s="336" t="s">
        <v>294</v>
      </c>
      <c r="C461" s="1116"/>
      <c r="D461" s="1174" t="s">
        <v>402</v>
      </c>
      <c r="E461" s="1174"/>
      <c r="F461" s="1174"/>
      <c r="G461"/>
    </row>
    <row r="462" spans="1:7" ht="14.25">
      <c r="A462" s="104"/>
      <c r="B462" s="1116"/>
      <c r="C462" s="1116"/>
      <c r="D462" s="1174"/>
      <c r="E462" s="1174"/>
      <c r="F462" s="1174"/>
      <c r="G462"/>
    </row>
    <row r="463" spans="1:7">
      <c r="A463" s="1076"/>
      <c r="B463" s="1076"/>
      <c r="C463" s="1116"/>
      <c r="D463" s="1064"/>
      <c r="E463" s="2"/>
      <c r="F463" s="2"/>
      <c r="G463"/>
    </row>
    <row r="464" spans="1:7">
      <c r="A464" s="1076"/>
      <c r="B464" s="336" t="s">
        <v>294</v>
      </c>
      <c r="C464" s="1116"/>
      <c r="D464" s="1193" t="s">
        <v>403</v>
      </c>
      <c r="E464" s="1193"/>
      <c r="F464" s="1193"/>
      <c r="G464"/>
    </row>
    <row r="465" spans="1:7" ht="14.25">
      <c r="A465" s="104"/>
      <c r="B465" s="104"/>
      <c r="C465" s="1116"/>
      <c r="D465" s="1063"/>
      <c r="E465" s="2"/>
      <c r="F465" s="2"/>
      <c r="G465" s="2"/>
    </row>
    <row r="466" spans="1:7">
      <c r="A466" s="1194" t="s">
        <v>404</v>
      </c>
      <c r="B466" s="1194"/>
      <c r="C466" s="1194"/>
      <c r="D466" s="1194"/>
      <c r="E466" s="1194"/>
      <c r="F466" s="1194"/>
      <c r="G466" s="1194"/>
    </row>
    <row r="467" spans="1:7" ht="12" customHeight="1">
      <c r="A467" s="104"/>
      <c r="B467" s="104"/>
      <c r="C467" s="1116"/>
      <c r="D467" s="1063"/>
      <c r="E467" s="2"/>
      <c r="F467" s="2"/>
      <c r="G467" s="2"/>
    </row>
    <row r="468" spans="1:7">
      <c r="A468" s="1116"/>
      <c r="B468" s="1116"/>
      <c r="C468" s="1074"/>
      <c r="D468" s="1192" t="s">
        <v>405</v>
      </c>
      <c r="E468" s="1192"/>
      <c r="F468" s="1192"/>
      <c r="G468" s="2"/>
    </row>
    <row r="469" spans="1:7" ht="13.15" customHeight="1">
      <c r="A469" s="103"/>
      <c r="B469" s="103"/>
      <c r="C469" s="103"/>
      <c r="D469" s="1224" t="s">
        <v>406</v>
      </c>
      <c r="E469" s="1224"/>
      <c r="F469" s="1224"/>
      <c r="G469" s="2"/>
    </row>
    <row r="470" spans="1:7">
      <c r="A470" s="103"/>
      <c r="B470" s="103"/>
      <c r="C470" s="103"/>
      <c r="D470" s="1224"/>
      <c r="E470" s="1224"/>
      <c r="F470" s="1224"/>
      <c r="G470" s="2"/>
    </row>
    <row r="471" spans="1:7">
      <c r="A471" s="103"/>
      <c r="B471" s="103"/>
      <c r="C471" s="103"/>
      <c r="D471" s="1224"/>
      <c r="E471" s="1224"/>
      <c r="F471" s="1224"/>
      <c r="G471" s="2"/>
    </row>
    <row r="472" spans="1:7">
      <c r="A472" s="103"/>
      <c r="B472" s="103"/>
      <c r="C472" s="103"/>
      <c r="D472" s="1224"/>
      <c r="E472" s="1224"/>
      <c r="F472" s="1224"/>
      <c r="G472" s="2"/>
    </row>
    <row r="473" spans="1:7">
      <c r="A473" s="103"/>
      <c r="B473" s="103"/>
      <c r="C473" s="103"/>
      <c r="D473" s="1224"/>
      <c r="E473" s="1224"/>
      <c r="F473" s="1224"/>
      <c r="G473" s="2"/>
    </row>
    <row r="474" spans="1:7">
      <c r="A474" s="103"/>
      <c r="B474" s="103"/>
      <c r="C474" s="103"/>
      <c r="D474" s="205"/>
      <c r="E474" s="2"/>
      <c r="F474" s="1063"/>
      <c r="G474" s="2"/>
    </row>
    <row r="475" spans="1:7" ht="14.45" customHeight="1">
      <c r="A475" s="104"/>
      <c r="B475" s="336" t="s">
        <v>294</v>
      </c>
      <c r="C475" s="103"/>
      <c r="D475" s="1207" t="s">
        <v>407</v>
      </c>
      <c r="E475" s="1207"/>
      <c r="F475" s="1207"/>
      <c r="G475" s="2"/>
    </row>
    <row r="476" spans="1:7">
      <c r="A476" s="103"/>
      <c r="B476" s="103"/>
      <c r="C476" s="103"/>
      <c r="D476" s="1207"/>
      <c r="E476" s="1207"/>
      <c r="F476" s="1207"/>
      <c r="G476" s="2"/>
    </row>
    <row r="477" spans="1:7">
      <c r="A477" s="103"/>
      <c r="B477" s="103"/>
      <c r="C477" s="103"/>
      <c r="D477" s="1207"/>
      <c r="E477" s="1207"/>
      <c r="F477" s="1207"/>
      <c r="G477" s="2"/>
    </row>
    <row r="478" spans="1:7">
      <c r="A478" s="103"/>
      <c r="B478" s="103"/>
      <c r="C478" s="103"/>
      <c r="D478" s="1207"/>
      <c r="E478" s="1207"/>
      <c r="F478" s="1207"/>
      <c r="G478" s="2"/>
    </row>
    <row r="479" spans="1:7">
      <c r="A479" s="103"/>
      <c r="B479" s="103"/>
      <c r="C479" s="103"/>
      <c r="D479" s="1207"/>
      <c r="E479" s="1207"/>
      <c r="F479" s="1207"/>
      <c r="G479" s="2"/>
    </row>
    <row r="480" spans="1:7">
      <c r="A480" s="103"/>
      <c r="B480" s="103"/>
      <c r="C480" s="103"/>
      <c r="D480" s="123"/>
      <c r="E480" s="2"/>
      <c r="F480" s="1063"/>
      <c r="G480" s="2"/>
    </row>
    <row r="481" spans="1:7" ht="14.45" customHeight="1">
      <c r="A481" s="104"/>
      <c r="B481" s="336" t="s">
        <v>294</v>
      </c>
      <c r="C481" s="103"/>
      <c r="D481" s="1207" t="s">
        <v>408</v>
      </c>
      <c r="E481" s="1207"/>
      <c r="F481" s="1207"/>
      <c r="G481" s="2"/>
    </row>
    <row r="482" spans="1:7">
      <c r="A482" s="103"/>
      <c r="B482" s="103"/>
      <c r="C482" s="103"/>
      <c r="D482" s="1207"/>
      <c r="E482" s="1207"/>
      <c r="F482" s="1207"/>
      <c r="G482" s="2"/>
    </row>
    <row r="483" spans="1:7">
      <c r="A483" s="103"/>
      <c r="B483" s="103"/>
      <c r="C483" s="103"/>
      <c r="D483" s="1207"/>
      <c r="E483" s="1207"/>
      <c r="F483" s="1207"/>
      <c r="G483" s="2"/>
    </row>
    <row r="484" spans="1:7">
      <c r="A484" s="103"/>
      <c r="B484" s="103"/>
      <c r="C484" s="103"/>
      <c r="D484" s="1207"/>
      <c r="E484" s="1207"/>
      <c r="F484" s="1207"/>
      <c r="G484" s="2"/>
    </row>
    <row r="485" spans="1:7" ht="9.9499999999999993" customHeight="1">
      <c r="A485" s="103"/>
      <c r="B485" s="103"/>
      <c r="C485" s="103"/>
      <c r="D485" s="123"/>
      <c r="E485" s="2"/>
      <c r="F485" s="1063"/>
      <c r="G485" s="2"/>
    </row>
    <row r="486" spans="1:7" ht="14.45" customHeight="1">
      <c r="A486" s="104"/>
      <c r="B486" s="336" t="s">
        <v>294</v>
      </c>
      <c r="C486" s="103"/>
      <c r="D486" s="1207" t="s">
        <v>409</v>
      </c>
      <c r="E486" s="1207"/>
      <c r="F486" s="1207"/>
      <c r="G486" s="2"/>
    </row>
    <row r="487" spans="1:7">
      <c r="A487" s="103"/>
      <c r="B487" s="103"/>
      <c r="C487" s="103"/>
      <c r="D487" s="1207"/>
      <c r="E487" s="1207"/>
      <c r="F487" s="1207"/>
      <c r="G487" s="2"/>
    </row>
    <row r="488" spans="1:7">
      <c r="A488" s="103"/>
      <c r="B488" s="103"/>
      <c r="C488" s="103"/>
      <c r="D488" s="1207"/>
      <c r="E488" s="1207"/>
      <c r="F488" s="1207"/>
      <c r="G488" s="2"/>
    </row>
    <row r="489" spans="1:7">
      <c r="A489" s="103"/>
      <c r="B489" s="103"/>
      <c r="C489" s="103"/>
      <c r="D489" s="1072"/>
      <c r="E489" s="1072"/>
      <c r="F489" s="1072"/>
      <c r="G489" s="2"/>
    </row>
    <row r="490" spans="1:7" ht="14.45" customHeight="1">
      <c r="A490" s="104"/>
      <c r="B490" s="336" t="s">
        <v>294</v>
      </c>
      <c r="C490" s="103"/>
      <c r="D490" s="1207" t="s">
        <v>410</v>
      </c>
      <c r="E490" s="1207"/>
      <c r="F490" s="1207"/>
      <c r="G490" s="2"/>
    </row>
    <row r="491" spans="1:7">
      <c r="A491" s="103"/>
      <c r="B491" s="103"/>
      <c r="C491" s="103"/>
      <c r="D491" s="1207"/>
      <c r="E491" s="1207"/>
      <c r="F491" s="1207"/>
      <c r="G491" s="2"/>
    </row>
    <row r="492" spans="1:7">
      <c r="A492" s="103"/>
      <c r="B492" s="103"/>
      <c r="C492" s="103"/>
      <c r="D492" s="1207"/>
      <c r="E492" s="1207"/>
      <c r="F492" s="1207"/>
      <c r="G492" s="2"/>
    </row>
    <row r="493" spans="1:7">
      <c r="A493" s="103"/>
      <c r="B493" s="103"/>
      <c r="C493" s="103"/>
      <c r="D493" s="1207"/>
      <c r="E493" s="1207"/>
      <c r="F493" s="1207"/>
      <c r="G493" s="2"/>
    </row>
    <row r="494" spans="1:7">
      <c r="A494" s="103"/>
      <c r="B494" s="103"/>
      <c r="C494" s="103"/>
      <c r="D494" s="1207"/>
      <c r="E494" s="1207"/>
      <c r="F494" s="1207"/>
      <c r="G494" s="2"/>
    </row>
    <row r="495" spans="1:7">
      <c r="A495" s="103"/>
      <c r="B495" s="103"/>
      <c r="C495" s="103"/>
      <c r="D495" s="1207"/>
      <c r="E495" s="1207"/>
      <c r="F495" s="1207"/>
      <c r="G495" s="2"/>
    </row>
    <row r="496" spans="1:7">
      <c r="A496" s="103"/>
      <c r="B496" s="103"/>
      <c r="C496" s="103"/>
      <c r="D496" s="1207"/>
      <c r="E496" s="1207"/>
      <c r="F496" s="1207"/>
      <c r="G496" s="2"/>
    </row>
    <row r="497" spans="1:7">
      <c r="A497" s="103"/>
      <c r="B497" s="103"/>
      <c r="C497" s="103"/>
      <c r="D497" s="1207"/>
      <c r="E497" s="1207"/>
      <c r="F497" s="1207"/>
      <c r="G497" s="2"/>
    </row>
    <row r="498" spans="1:7">
      <c r="A498" s="103"/>
      <c r="B498" s="103"/>
      <c r="C498" s="103"/>
      <c r="D498" s="1207"/>
      <c r="E498" s="1207"/>
      <c r="F498" s="1207"/>
      <c r="G498" s="2"/>
    </row>
    <row r="499" spans="1:7">
      <c r="A499" s="103"/>
      <c r="B499" s="103"/>
      <c r="C499" s="103"/>
      <c r="D499" s="123"/>
      <c r="E499" s="2"/>
      <c r="F499" s="1063"/>
      <c r="G499" s="2"/>
    </row>
    <row r="500" spans="1:7" ht="13.15" customHeight="1">
      <c r="A500" s="103"/>
      <c r="B500" s="336" t="s">
        <v>294</v>
      </c>
      <c r="C500" s="103"/>
      <c r="D500" s="1176" t="s">
        <v>411</v>
      </c>
      <c r="E500" s="1176"/>
      <c r="F500" s="1176"/>
      <c r="G500" s="2"/>
    </row>
    <row r="501" spans="1:7">
      <c r="A501" s="103"/>
      <c r="B501" s="103"/>
      <c r="C501" s="103"/>
      <c r="D501" s="1176"/>
      <c r="E501" s="1176"/>
      <c r="F501" s="1176"/>
      <c r="G501" s="2"/>
    </row>
    <row r="502" spans="1:7">
      <c r="A502" s="103"/>
      <c r="B502" s="103"/>
      <c r="C502" s="103"/>
      <c r="D502" s="1176"/>
      <c r="E502" s="1176"/>
      <c r="F502" s="1176"/>
      <c r="G502" s="2"/>
    </row>
    <row r="503" spans="1:7">
      <c r="A503" s="103"/>
      <c r="B503" s="103"/>
      <c r="C503" s="103"/>
      <c r="D503" s="1176"/>
      <c r="E503" s="1176"/>
      <c r="F503" s="1176"/>
      <c r="G503" s="2"/>
    </row>
    <row r="504" spans="1:7">
      <c r="A504" s="103"/>
      <c r="B504" s="103"/>
      <c r="C504" s="103"/>
      <c r="D504" s="1176"/>
      <c r="E504" s="1176"/>
      <c r="F504" s="1176"/>
      <c r="G504" s="2"/>
    </row>
    <row r="505" spans="1:7">
      <c r="A505" s="103"/>
      <c r="B505" s="103"/>
      <c r="C505" s="103"/>
      <c r="D505" s="1061"/>
      <c r="E505" s="1061"/>
      <c r="F505" s="1061"/>
      <c r="G505" s="2"/>
    </row>
    <row r="506" spans="1:7" ht="14.45" customHeight="1">
      <c r="A506" s="104"/>
      <c r="B506" s="336" t="s">
        <v>294</v>
      </c>
      <c r="C506" s="1116"/>
      <c r="D506" s="1207" t="s">
        <v>412</v>
      </c>
      <c r="E506" s="1207"/>
      <c r="F506" s="1207"/>
      <c r="G506" s="2"/>
    </row>
    <row r="507" spans="1:7">
      <c r="A507" s="1116"/>
      <c r="B507" s="1116"/>
      <c r="C507" s="1116"/>
      <c r="D507" s="1207"/>
      <c r="E507" s="1207"/>
      <c r="F507" s="1207"/>
      <c r="G507" s="2"/>
    </row>
    <row r="508" spans="1:7">
      <c r="A508" s="1116"/>
      <c r="B508" s="1116"/>
      <c r="C508" s="1116"/>
      <c r="D508" s="1207"/>
      <c r="E508" s="1207"/>
      <c r="F508" s="1207"/>
      <c r="G508" s="2"/>
    </row>
    <row r="509" spans="1:7" ht="12" customHeight="1">
      <c r="A509" s="1063"/>
      <c r="B509" s="1063"/>
      <c r="C509" s="937"/>
      <c r="D509" s="1063"/>
      <c r="E509" s="2"/>
      <c r="F509" s="1067"/>
      <c r="G509" s="2"/>
    </row>
    <row r="510" spans="1:7">
      <c r="A510" s="1194" t="s">
        <v>413</v>
      </c>
      <c r="B510" s="1194"/>
      <c r="C510" s="1194"/>
      <c r="D510" s="1194"/>
      <c r="E510" s="1194"/>
      <c r="F510" s="1194"/>
      <c r="G510" s="1194"/>
    </row>
    <row r="511" spans="1:7">
      <c r="A511" s="1063"/>
      <c r="B511" s="1063"/>
      <c r="C511" s="937"/>
      <c r="D511" s="2"/>
      <c r="E511" s="2"/>
      <c r="F511" s="1067"/>
      <c r="G511" s="2"/>
    </row>
    <row r="512" spans="1:7">
      <c r="A512" s="1116"/>
      <c r="B512" s="1191" t="s">
        <v>334</v>
      </c>
      <c r="C512" s="1191"/>
      <c r="D512" s="1191"/>
      <c r="E512" s="1191"/>
      <c r="F512" s="1191"/>
      <c r="G512" s="2"/>
    </row>
    <row r="513" spans="1:7">
      <c r="A513" s="1063"/>
      <c r="B513" s="1063"/>
      <c r="C513" s="937"/>
      <c r="D513" s="1063"/>
      <c r="E513" s="2"/>
      <c r="F513" s="1063"/>
      <c r="G513" s="2"/>
    </row>
    <row r="514" spans="1:7">
      <c r="A514" s="1195" t="s">
        <v>414</v>
      </c>
      <c r="B514" s="1195"/>
      <c r="C514" s="1195"/>
      <c r="D514" s="1195"/>
      <c r="E514" s="1195"/>
      <c r="F514" s="1195"/>
      <c r="G514" s="1195"/>
    </row>
    <row r="515" spans="1:7">
      <c r="A515" s="1063"/>
      <c r="B515" s="1063"/>
      <c r="C515" s="937"/>
      <c r="D515" s="1063"/>
      <c r="E515" s="2"/>
      <c r="F515" s="1063"/>
      <c r="G515" s="2"/>
    </row>
    <row r="516" spans="1:7">
      <c r="A516" s="1116"/>
      <c r="B516" s="1116"/>
      <c r="C516" s="937"/>
      <c r="D516" s="1192" t="s">
        <v>415</v>
      </c>
      <c r="E516" s="1192"/>
      <c r="F516" s="1192"/>
      <c r="G516" s="2"/>
    </row>
    <row r="517" spans="1:7">
      <c r="A517" s="1116"/>
      <c r="B517" s="1116"/>
      <c r="C517" s="937"/>
      <c r="D517" s="1193" t="s">
        <v>416</v>
      </c>
      <c r="E517" s="1193"/>
      <c r="F517" s="1193"/>
      <c r="G517" s="2"/>
    </row>
    <row r="518" spans="1:7">
      <c r="A518" s="1116"/>
      <c r="B518" s="1116"/>
      <c r="C518" s="937"/>
      <c r="D518" s="1063"/>
      <c r="E518" s="1063"/>
      <c r="F518" s="1063"/>
      <c r="G518" s="2"/>
    </row>
    <row r="519" spans="1:7" ht="13.15" customHeight="1">
      <c r="A519" s="104"/>
      <c r="B519" s="336" t="s">
        <v>294</v>
      </c>
      <c r="C519" s="937"/>
      <c r="D519" s="1193" t="s">
        <v>417</v>
      </c>
      <c r="E519" s="1193"/>
      <c r="F519" s="1193"/>
      <c r="G519"/>
    </row>
    <row r="520" spans="1:7" ht="13.15" customHeight="1">
      <c r="A520" s="937"/>
      <c r="B520" s="937"/>
      <c r="C520" s="937"/>
      <c r="D520" s="1063"/>
      <c r="E520"/>
      <c r="F520"/>
      <c r="G520"/>
    </row>
    <row r="521" spans="1:7" ht="14.25">
      <c r="A521" s="104"/>
      <c r="B521" s="336" t="s">
        <v>294</v>
      </c>
      <c r="C521" s="937"/>
      <c r="D521" s="1174" t="s">
        <v>418</v>
      </c>
      <c r="E521" s="1174"/>
      <c r="F521" s="1174"/>
      <c r="G521"/>
    </row>
    <row r="522" spans="1:7">
      <c r="A522" s="937"/>
      <c r="B522" s="937"/>
      <c r="C522" s="937"/>
      <c r="D522" s="1174"/>
      <c r="E522" s="1174"/>
      <c r="F522" s="1174"/>
      <c r="G522"/>
    </row>
    <row r="523" spans="1:7">
      <c r="A523" s="937"/>
      <c r="B523" s="937"/>
      <c r="C523" s="937"/>
      <c r="D523" s="1063"/>
      <c r="E523" s="1063"/>
      <c r="F523" s="1063"/>
      <c r="G523"/>
    </row>
    <row r="524" spans="1:7" ht="14.25">
      <c r="A524" s="104"/>
      <c r="B524" s="336" t="s">
        <v>294</v>
      </c>
      <c r="C524" s="937"/>
      <c r="D524" s="1174" t="s">
        <v>419</v>
      </c>
      <c r="E524" s="1174"/>
      <c r="F524" s="1174"/>
      <c r="G524"/>
    </row>
    <row r="525" spans="1:7">
      <c r="A525" s="937"/>
      <c r="B525" s="937"/>
      <c r="C525" s="937"/>
      <c r="D525" s="1174"/>
      <c r="E525" s="1174"/>
      <c r="F525" s="1174"/>
      <c r="G525"/>
    </row>
    <row r="526" spans="1:7">
      <c r="A526" s="937"/>
      <c r="B526" s="937"/>
      <c r="C526" s="937"/>
      <c r="D526" s="1063"/>
      <c r="E526" s="1063"/>
      <c r="F526" s="1063"/>
      <c r="G526"/>
    </row>
    <row r="527" spans="1:7" ht="14.25">
      <c r="A527" s="104"/>
      <c r="B527" s="336" t="s">
        <v>294</v>
      </c>
      <c r="C527" s="937"/>
      <c r="D527" s="1174" t="s">
        <v>420</v>
      </c>
      <c r="E527" s="1174"/>
      <c r="F527" s="1174"/>
      <c r="G527"/>
    </row>
    <row r="528" spans="1:7">
      <c r="A528" s="937"/>
      <c r="B528" s="937"/>
      <c r="C528" s="937"/>
      <c r="D528" s="1174"/>
      <c r="E528" s="1174"/>
      <c r="F528" s="1174"/>
      <c r="G528"/>
    </row>
    <row r="529" spans="1:7">
      <c r="A529" s="937"/>
      <c r="B529" s="937"/>
      <c r="C529" s="937"/>
      <c r="D529" s="1063"/>
      <c r="E529" s="1063"/>
      <c r="F529" s="1063"/>
      <c r="G529"/>
    </row>
    <row r="530" spans="1:7" ht="14.25">
      <c r="A530" s="104"/>
      <c r="B530" s="336" t="s">
        <v>294</v>
      </c>
      <c r="C530" s="937"/>
      <c r="D530" s="1174" t="s">
        <v>421</v>
      </c>
      <c r="E530" s="1174"/>
      <c r="F530" s="1174"/>
      <c r="G530"/>
    </row>
    <row r="531" spans="1:7">
      <c r="A531" s="937"/>
      <c r="B531" s="937"/>
      <c r="C531" s="937"/>
      <c r="D531" s="1174"/>
      <c r="E531" s="1174"/>
      <c r="F531" s="1174"/>
      <c r="G531"/>
    </row>
    <row r="532" spans="1:7">
      <c r="A532" s="937"/>
      <c r="B532" s="937"/>
      <c r="C532" s="937"/>
      <c r="D532" s="1174"/>
      <c r="E532" s="1174"/>
      <c r="F532" s="1174"/>
      <c r="G532"/>
    </row>
    <row r="533" spans="1:7">
      <c r="A533" s="937"/>
      <c r="B533" s="937"/>
      <c r="C533" s="937"/>
      <c r="D533" s="1063"/>
      <c r="E533" s="1063"/>
      <c r="F533" s="1063"/>
      <c r="G533" s="2"/>
    </row>
    <row r="534" spans="1:7" ht="14.25">
      <c r="A534" s="104"/>
      <c r="B534" s="336" t="s">
        <v>294</v>
      </c>
      <c r="C534" s="937"/>
      <c r="D534" s="1174" t="s">
        <v>422</v>
      </c>
      <c r="E534" s="1174"/>
      <c r="F534" s="1174"/>
      <c r="G534" s="2"/>
    </row>
    <row r="535" spans="1:7">
      <c r="A535" s="937"/>
      <c r="B535" s="937"/>
      <c r="C535" s="937"/>
      <c r="D535" s="1174"/>
      <c r="E535" s="1174"/>
      <c r="F535" s="1174"/>
      <c r="G535" s="2"/>
    </row>
    <row r="536" spans="1:7">
      <c r="A536" s="937"/>
      <c r="B536" s="937"/>
      <c r="C536" s="937"/>
      <c r="D536" s="1063"/>
      <c r="E536" s="1063"/>
      <c r="F536" s="1063"/>
      <c r="G536" s="2"/>
    </row>
    <row r="537" spans="1:7" ht="14.25">
      <c r="A537" s="104"/>
      <c r="B537" s="336" t="s">
        <v>294</v>
      </c>
      <c r="C537" s="937"/>
      <c r="D537" s="1174" t="s">
        <v>423</v>
      </c>
      <c r="E537" s="1174"/>
      <c r="F537" s="1174"/>
      <c r="G537" s="2"/>
    </row>
    <row r="538" spans="1:7">
      <c r="A538" s="937"/>
      <c r="B538" s="937"/>
      <c r="C538" s="937"/>
      <c r="D538" s="1174"/>
      <c r="E538" s="1174"/>
      <c r="F538" s="1174"/>
      <c r="G538" s="2"/>
    </row>
    <row r="539" spans="1:7">
      <c r="A539" s="937"/>
      <c r="B539" s="937"/>
      <c r="C539" s="937"/>
      <c r="D539" s="1063"/>
      <c r="E539" s="1063"/>
      <c r="F539" s="1063"/>
      <c r="G539" s="2"/>
    </row>
    <row r="540" spans="1:7" ht="14.25">
      <c r="A540" s="104"/>
      <c r="B540" s="336" t="s">
        <v>294</v>
      </c>
      <c r="C540" s="937"/>
      <c r="D540" s="1174" t="s">
        <v>424</v>
      </c>
      <c r="E540" s="1174"/>
      <c r="F540" s="1174"/>
      <c r="G540" s="2"/>
    </row>
    <row r="541" spans="1:7">
      <c r="A541" s="937"/>
      <c r="B541" s="937"/>
      <c r="C541" s="937"/>
      <c r="D541" s="1174"/>
      <c r="E541" s="1174"/>
      <c r="F541" s="1174"/>
      <c r="G541" s="2"/>
    </row>
    <row r="542" spans="1:7">
      <c r="A542" s="937"/>
      <c r="B542" s="937"/>
      <c r="C542" s="937"/>
      <c r="D542" s="1063"/>
      <c r="E542" s="1063"/>
      <c r="F542" s="1063"/>
      <c r="G542" s="2"/>
    </row>
    <row r="543" spans="1:7" ht="14.25">
      <c r="A543" s="104"/>
      <c r="B543" s="336" t="s">
        <v>294</v>
      </c>
      <c r="C543" s="937"/>
      <c r="D543" s="1193" t="s">
        <v>425</v>
      </c>
      <c r="E543" s="1193"/>
      <c r="F543" s="1193"/>
      <c r="G543" s="2"/>
    </row>
    <row r="544" spans="1:7">
      <c r="A544" s="1076"/>
      <c r="B544" s="1076"/>
      <c r="C544" s="937"/>
      <c r="D544" s="1193" t="s">
        <v>426</v>
      </c>
      <c r="E544" s="1193"/>
      <c r="F544" s="1193"/>
      <c r="G544" s="2"/>
    </row>
    <row r="545" spans="1:7">
      <c r="A545" s="1076"/>
      <c r="B545" s="1076"/>
      <c r="C545" s="937"/>
      <c r="D545" s="2"/>
      <c r="E545" s="1197" t="s">
        <v>427</v>
      </c>
      <c r="F545" s="1197"/>
      <c r="G545" s="2"/>
    </row>
    <row r="546" spans="1:7" ht="14.25">
      <c r="A546" s="104"/>
      <c r="B546" s="104"/>
      <c r="C546" s="937"/>
      <c r="D546" s="2"/>
      <c r="E546" s="1063"/>
      <c r="F546" s="1063"/>
      <c r="G546" s="2"/>
    </row>
    <row r="547" spans="1:7" ht="14.25">
      <c r="A547" s="104"/>
      <c r="B547" s="336" t="s">
        <v>294</v>
      </c>
      <c r="C547" s="937"/>
      <c r="D547" s="1193" t="s">
        <v>428</v>
      </c>
      <c r="E547" s="1193"/>
      <c r="F547" s="1193"/>
      <c r="G547" s="2"/>
    </row>
    <row r="548" spans="1:7">
      <c r="A548" s="1116"/>
      <c r="B548" s="1116"/>
      <c r="C548" s="937"/>
      <c r="D548" s="1174" t="s">
        <v>429</v>
      </c>
      <c r="E548" s="1174"/>
      <c r="F548" s="1174"/>
      <c r="G548" s="2"/>
    </row>
    <row r="549" spans="1:7">
      <c r="A549" s="937"/>
      <c r="B549" s="937"/>
      <c r="C549" s="937"/>
      <c r="D549" s="1174"/>
      <c r="E549" s="1174"/>
      <c r="F549" s="1174"/>
      <c r="G549" s="2"/>
    </row>
    <row r="550" spans="1:7">
      <c r="A550" s="937"/>
      <c r="B550" s="937"/>
      <c r="C550" s="937"/>
      <c r="D550" s="1174"/>
      <c r="E550" s="1174"/>
      <c r="F550" s="1174"/>
      <c r="G550" s="2"/>
    </row>
    <row r="551" spans="1:7">
      <c r="A551" s="937"/>
      <c r="B551" s="937"/>
      <c r="C551" s="937"/>
      <c r="D551" s="1063"/>
      <c r="E551" s="1063"/>
      <c r="F551" s="1063"/>
      <c r="G551" s="2"/>
    </row>
    <row r="552" spans="1:7" ht="14.25">
      <c r="A552" s="104"/>
      <c r="B552" s="336" t="s">
        <v>294</v>
      </c>
      <c r="C552" s="937"/>
      <c r="D552" s="1174" t="s">
        <v>430</v>
      </c>
      <c r="E552" s="1174"/>
      <c r="F552" s="1174"/>
      <c r="G552" s="2"/>
    </row>
    <row r="553" spans="1:7" ht="14.25">
      <c r="A553" s="104"/>
      <c r="B553" s="104"/>
      <c r="C553" s="937"/>
      <c r="D553" s="1174"/>
      <c r="E553" s="1174"/>
      <c r="F553" s="1174"/>
      <c r="G553" s="2"/>
    </row>
    <row r="554" spans="1:7" ht="14.25">
      <c r="A554" s="104"/>
      <c r="B554" s="104"/>
      <c r="C554" s="937"/>
      <c r="D554" s="1174"/>
      <c r="E554" s="1174"/>
      <c r="F554" s="1174"/>
      <c r="G554" s="2"/>
    </row>
    <row r="555" spans="1:7" ht="14.25">
      <c r="A555" s="104"/>
      <c r="B555" s="104"/>
      <c r="C555" s="937"/>
      <c r="D555" s="1174"/>
      <c r="E555" s="1174"/>
      <c r="F555" s="1174"/>
      <c r="G555" s="2"/>
    </row>
    <row r="556" spans="1:7" ht="14.25">
      <c r="A556" s="104"/>
      <c r="B556" s="104"/>
      <c r="C556" s="937"/>
      <c r="D556" s="1063"/>
      <c r="E556" s="1063"/>
      <c r="F556" s="1063"/>
      <c r="G556" s="2"/>
    </row>
    <row r="557" spans="1:7">
      <c r="A557" s="1194" t="s">
        <v>431</v>
      </c>
      <c r="B557" s="1194"/>
      <c r="C557" s="1194"/>
      <c r="D557" s="1194"/>
      <c r="E557" s="1194"/>
      <c r="F557" s="1194"/>
      <c r="G557" s="1194"/>
    </row>
    <row r="558" spans="1:7">
      <c r="A558" s="937"/>
      <c r="B558" s="937"/>
      <c r="C558" s="937"/>
      <c r="D558" s="2"/>
      <c r="E558" s="1063"/>
      <c r="F558" s="1063"/>
      <c r="G558" s="2"/>
    </row>
    <row r="559" spans="1:7" ht="12.75" customHeight="1">
      <c r="A559" s="1116"/>
      <c r="B559" s="1116"/>
      <c r="C559" s="1074"/>
      <c r="D559" s="1203" t="s">
        <v>432</v>
      </c>
      <c r="E559" s="1203"/>
      <c r="F559" s="1203"/>
      <c r="G559" s="2"/>
    </row>
    <row r="560" spans="1:7">
      <c r="A560" s="103"/>
      <c r="B560" s="103"/>
      <c r="C560" s="103"/>
      <c r="D560" s="1208" t="s">
        <v>433</v>
      </c>
      <c r="E560" s="1208"/>
      <c r="F560" s="1208"/>
      <c r="G560" s="2"/>
    </row>
    <row r="561" spans="1:7">
      <c r="A561"/>
      <c r="B561"/>
      <c r="C561" s="103"/>
      <c r="D561" s="156"/>
      <c r="E561" s="2"/>
      <c r="F561" s="2"/>
      <c r="G561" s="2"/>
    </row>
    <row r="562" spans="1:7">
      <c r="A562" s="103"/>
      <c r="B562" s="336" t="s">
        <v>294</v>
      </c>
      <c r="C562" s="1116"/>
      <c r="D562" s="1208" t="s">
        <v>434</v>
      </c>
      <c r="E562" s="1208"/>
      <c r="F562" s="1208"/>
      <c r="G562" s="2"/>
    </row>
    <row r="563" spans="1:7">
      <c r="A563" s="1076"/>
      <c r="B563" s="1076"/>
      <c r="C563" s="1116"/>
      <c r="D563" s="121"/>
      <c r="E563" s="2"/>
      <c r="F563" s="2"/>
      <c r="G563" s="2"/>
    </row>
    <row r="564" spans="1:7">
      <c r="A564" s="1076"/>
      <c r="B564" s="336" t="s">
        <v>294</v>
      </c>
      <c r="C564" s="1116"/>
      <c r="D564" s="1208" t="s">
        <v>435</v>
      </c>
      <c r="E564" s="1208"/>
      <c r="F564" s="1208"/>
      <c r="G564" s="2"/>
    </row>
    <row r="565" spans="1:7">
      <c r="A565" s="1076"/>
      <c r="B565" s="1076"/>
      <c r="C565" s="1116"/>
      <c r="D565" s="1208"/>
      <c r="E565" s="1208"/>
      <c r="F565" s="1208"/>
      <c r="G565" s="2"/>
    </row>
    <row r="566" spans="1:7">
      <c r="A566" s="1076"/>
      <c r="B566" s="1076"/>
      <c r="C566" s="1116"/>
      <c r="D566" s="1208"/>
      <c r="E566" s="1208"/>
      <c r="F566" s="1208"/>
      <c r="G566" s="2"/>
    </row>
    <row r="567" spans="1:7">
      <c r="A567" s="1076"/>
      <c r="B567" s="1076"/>
      <c r="C567" s="1116"/>
      <c r="D567" s="156"/>
      <c r="E567" s="2"/>
      <c r="F567" s="2"/>
      <c r="G567" s="2"/>
    </row>
    <row r="568" spans="1:7">
      <c r="A568" s="1076"/>
      <c r="B568" s="336" t="s">
        <v>294</v>
      </c>
      <c r="C568" s="1116"/>
      <c r="D568" s="1208" t="s">
        <v>436</v>
      </c>
      <c r="E568" s="1208"/>
      <c r="F568" s="1208"/>
      <c r="G568" s="2"/>
    </row>
    <row r="569" spans="1:7">
      <c r="A569" s="1076"/>
      <c r="B569" s="1076"/>
      <c r="C569" s="1116"/>
      <c r="D569" s="1208"/>
      <c r="E569" s="1208"/>
      <c r="F569" s="1208"/>
      <c r="G569" s="2"/>
    </row>
    <row r="570" spans="1:7">
      <c r="A570" s="1076"/>
      <c r="B570" s="1076"/>
      <c r="C570" s="1116"/>
      <c r="D570" s="1208"/>
      <c r="E570" s="1208"/>
      <c r="F570" s="1208"/>
      <c r="G570" s="2"/>
    </row>
    <row r="571" spans="1:7">
      <c r="A571" s="1076"/>
      <c r="B571" s="1076"/>
      <c r="C571" s="1116"/>
      <c r="D571" s="1208"/>
      <c r="E571" s="1208"/>
      <c r="F571" s="1208"/>
      <c r="G571" s="2"/>
    </row>
    <row r="572" spans="1:7">
      <c r="A572" s="1076"/>
      <c r="B572" s="1076"/>
      <c r="C572" s="1116"/>
      <c r="D572" s="1065"/>
      <c r="E572" s="1065"/>
      <c r="F572" s="1065"/>
      <c r="G572" s="2"/>
    </row>
    <row r="573" spans="1:7">
      <c r="A573" s="1076"/>
      <c r="B573" s="336" t="s">
        <v>294</v>
      </c>
      <c r="C573" s="1116"/>
      <c r="D573" s="1208" t="s">
        <v>437</v>
      </c>
      <c r="E573" s="1208"/>
      <c r="F573" s="1208"/>
      <c r="G573" s="2"/>
    </row>
    <row r="574" spans="1:7">
      <c r="A574" s="1076"/>
      <c r="B574" s="1076"/>
      <c r="C574" s="1116"/>
      <c r="D574" s="1208"/>
      <c r="E574" s="1208"/>
      <c r="F574" s="1208"/>
      <c r="G574" s="2"/>
    </row>
    <row r="575" spans="1:7">
      <c r="A575" s="1076"/>
      <c r="B575" s="1076"/>
      <c r="C575" s="1116"/>
      <c r="D575" s="156"/>
      <c r="E575" s="2"/>
      <c r="F575" s="2"/>
      <c r="G575" s="2"/>
    </row>
    <row r="576" spans="1:7">
      <c r="A576" s="1076"/>
      <c r="B576" s="336" t="s">
        <v>294</v>
      </c>
      <c r="C576" s="1116"/>
      <c r="D576" s="1208" t="s">
        <v>438</v>
      </c>
      <c r="E576" s="1208"/>
      <c r="F576" s="1208"/>
      <c r="G576" s="2"/>
    </row>
    <row r="577" spans="1:7">
      <c r="A577" s="1076"/>
      <c r="B577" s="1076"/>
      <c r="C577" s="1116"/>
      <c r="D577" s="1208"/>
      <c r="E577" s="1208"/>
      <c r="F577" s="1208"/>
      <c r="G577" s="2"/>
    </row>
    <row r="578" spans="1:7">
      <c r="A578" s="1076"/>
      <c r="B578" s="1076"/>
      <c r="C578" s="1116"/>
      <c r="D578" s="156"/>
      <c r="E578" s="2"/>
      <c r="F578" s="2"/>
      <c r="G578" s="2"/>
    </row>
    <row r="579" spans="1:7" ht="14.25">
      <c r="A579" s="104"/>
      <c r="B579" s="336" t="s">
        <v>294</v>
      </c>
      <c r="C579" s="1116"/>
      <c r="D579" s="1208" t="s">
        <v>439</v>
      </c>
      <c r="E579" s="1208"/>
      <c r="F579" s="1208"/>
      <c r="G579" s="2"/>
    </row>
    <row r="580" spans="1:7" ht="14.25">
      <c r="A580" s="104"/>
      <c r="B580" s="104"/>
      <c r="C580" s="1116"/>
      <c r="D580" s="156"/>
      <c r="E580" s="2"/>
      <c r="F580" s="2"/>
      <c r="G580" s="2"/>
    </row>
    <row r="581" spans="1:7" ht="14.25">
      <c r="A581" s="104"/>
      <c r="B581" s="336" t="s">
        <v>294</v>
      </c>
      <c r="C581" s="1116"/>
      <c r="D581" s="1208" t="s">
        <v>440</v>
      </c>
      <c r="E581" s="1208"/>
      <c r="F581" s="1208"/>
      <c r="G581" s="2"/>
    </row>
    <row r="582" spans="1:7" ht="14.25">
      <c r="A582" s="104"/>
      <c r="B582" s="104"/>
      <c r="C582" s="1116"/>
      <c r="D582" s="1208"/>
      <c r="E582" s="1208"/>
      <c r="F582" s="1208"/>
      <c r="G582" s="2"/>
    </row>
    <row r="583" spans="1:7">
      <c r="A583" s="1116"/>
      <c r="B583" s="1116"/>
      <c r="C583" s="1116"/>
      <c r="D583" s="1208"/>
      <c r="E583" s="1208"/>
      <c r="F583" s="1208"/>
      <c r="G583" s="2"/>
    </row>
    <row r="584" spans="1:7">
      <c r="A584" s="1116"/>
      <c r="B584" s="1116"/>
      <c r="C584" s="1116"/>
      <c r="D584" s="1208"/>
      <c r="E584" s="1208"/>
      <c r="F584" s="1208"/>
      <c r="G584" s="2"/>
    </row>
    <row r="585" spans="1:7">
      <c r="A585" s="1116"/>
      <c r="B585" s="1116"/>
      <c r="C585" s="1116"/>
      <c r="D585" s="1208"/>
      <c r="E585" s="1208"/>
      <c r="F585" s="1208"/>
      <c r="G585" s="2"/>
    </row>
    <row r="586" spans="1:7">
      <c r="A586" s="1116"/>
      <c r="B586" s="1116"/>
      <c r="C586" s="1116"/>
      <c r="D586" s="1208"/>
      <c r="E586" s="1208"/>
      <c r="F586" s="1208"/>
      <c r="G586" s="2"/>
    </row>
    <row r="587" spans="1:7">
      <c r="A587" s="1116"/>
      <c r="B587" s="1116"/>
      <c r="C587" s="1116"/>
      <c r="D587" s="2"/>
      <c r="E587" s="2"/>
      <c r="F587" s="2"/>
      <c r="G587" s="2"/>
    </row>
    <row r="588" spans="1:7">
      <c r="A588" s="1194" t="s">
        <v>441</v>
      </c>
      <c r="B588" s="1194"/>
      <c r="C588" s="1194"/>
      <c r="D588" s="1194"/>
      <c r="E588" s="1194"/>
      <c r="F588" s="1194"/>
      <c r="G588" s="1194"/>
    </row>
    <row r="589" spans="1:7">
      <c r="A589" s="1116"/>
      <c r="B589" s="1116"/>
      <c r="C589" s="1116"/>
      <c r="D589" s="2"/>
      <c r="E589" s="2"/>
      <c r="F589" s="2"/>
      <c r="G589" s="2"/>
    </row>
    <row r="590" spans="1:7">
      <c r="A590" s="1116"/>
      <c r="B590" s="1116"/>
      <c r="C590" s="1116"/>
      <c r="D590" s="1186" t="s">
        <v>442</v>
      </c>
      <c r="E590" s="1186"/>
      <c r="F590" s="1186"/>
      <c r="G590" s="2"/>
    </row>
    <row r="591" spans="1:7">
      <c r="A591" s="1116"/>
      <c r="B591" s="1116"/>
      <c r="C591" s="1116"/>
      <c r="D591" s="1187" t="s">
        <v>443</v>
      </c>
      <c r="E591" s="1187"/>
      <c r="F591" s="1187"/>
      <c r="G591" s="2"/>
    </row>
    <row r="592" spans="1:7">
      <c r="A592" s="1116"/>
      <c r="B592" s="1116"/>
      <c r="C592" s="1116"/>
      <c r="D592" s="1082"/>
      <c r="E592" s="301"/>
      <c r="F592" s="301"/>
      <c r="G592" s="2"/>
    </row>
    <row r="593" spans="1:7" ht="14.25">
      <c r="A593" s="104"/>
      <c r="B593" s="336" t="s">
        <v>294</v>
      </c>
      <c r="C593" s="1116"/>
      <c r="D593" s="1188" t="s">
        <v>444</v>
      </c>
      <c r="E593" s="1188"/>
      <c r="F593" s="1188"/>
      <c r="G593" s="2"/>
    </row>
    <row r="594" spans="1:7">
      <c r="A594" s="1116"/>
      <c r="B594" s="1116"/>
      <c r="C594" s="1116"/>
      <c r="D594" s="1188"/>
      <c r="E594" s="1188"/>
      <c r="F594" s="1188"/>
      <c r="G594" s="2"/>
    </row>
    <row r="595" spans="1:7">
      <c r="A595" s="1116"/>
      <c r="B595" s="1116"/>
      <c r="C595" s="1116"/>
      <c r="D595" s="1188"/>
      <c r="E595" s="1188"/>
      <c r="F595" s="1188"/>
      <c r="G595" s="2"/>
    </row>
    <row r="596" spans="1:7">
      <c r="A596" s="1116"/>
      <c r="B596" s="1116"/>
      <c r="C596" s="1116"/>
      <c r="D596" s="2"/>
      <c r="E596" s="2"/>
      <c r="F596" s="2"/>
      <c r="G596" s="2"/>
    </row>
    <row r="597" spans="1:7">
      <c r="A597" s="1194" t="s">
        <v>445</v>
      </c>
      <c r="B597" s="1194"/>
      <c r="C597" s="1194"/>
      <c r="D597" s="1194"/>
      <c r="E597" s="1194"/>
      <c r="F597" s="1194"/>
      <c r="G597" s="1194"/>
    </row>
    <row r="598" spans="1:7">
      <c r="A598" s="1063"/>
      <c r="B598" s="1063"/>
      <c r="C598" s="1116"/>
      <c r="D598" s="2"/>
      <c r="E598" s="2"/>
      <c r="F598" s="2"/>
      <c r="G598" s="2"/>
    </row>
    <row r="599" spans="1:7">
      <c r="A599" s="1074"/>
      <c r="B599" s="1074"/>
      <c r="C599" s="1074"/>
      <c r="D599" s="1189" t="s">
        <v>446</v>
      </c>
      <c r="E599" s="1189"/>
      <c r="F599" s="1189"/>
      <c r="G599" s="2"/>
    </row>
    <row r="600" spans="1:7">
      <c r="A600" s="1074"/>
      <c r="B600" s="1074"/>
      <c r="C600" s="1074"/>
      <c r="D600" s="1189"/>
      <c r="E600" s="1189"/>
      <c r="F600" s="1189"/>
      <c r="G600" s="2"/>
    </row>
    <row r="601" spans="1:7">
      <c r="A601" s="1116"/>
      <c r="B601" s="1116"/>
      <c r="C601" s="103"/>
      <c r="D601" s="1187" t="s">
        <v>447</v>
      </c>
      <c r="E601" s="1187"/>
      <c r="F601" s="1187"/>
      <c r="G601" s="2"/>
    </row>
    <row r="602" spans="1:7">
      <c r="A602" s="1116"/>
      <c r="B602" s="1116"/>
      <c r="C602" s="103"/>
      <c r="D602" s="1082"/>
      <c r="E602" s="1082"/>
      <c r="F602" s="1082"/>
      <c r="G602" s="2"/>
    </row>
    <row r="603" spans="1:7">
      <c r="A603" s="1076"/>
      <c r="B603" s="336" t="s">
        <v>294</v>
      </c>
      <c r="C603" s="1116"/>
      <c r="D603" s="1187" t="s">
        <v>448</v>
      </c>
      <c r="E603" s="1187"/>
      <c r="F603" s="1187"/>
      <c r="G603" s="2"/>
    </row>
    <row r="604" spans="1:7">
      <c r="A604" s="1116"/>
      <c r="B604" s="1116"/>
      <c r="C604" s="105"/>
      <c r="D604" s="2"/>
      <c r="E604"/>
      <c r="F604" s="2"/>
      <c r="G604" s="2"/>
    </row>
    <row r="605" spans="1:7">
      <c r="A605" s="1076"/>
      <c r="B605" s="336" t="s">
        <v>294</v>
      </c>
      <c r="C605" s="1116"/>
      <c r="D605" s="1190" t="s">
        <v>449</v>
      </c>
      <c r="E605" s="1190"/>
      <c r="F605" s="1190"/>
      <c r="G605" s="2"/>
    </row>
    <row r="606" spans="1:7">
      <c r="A606" s="1116"/>
      <c r="B606" s="1116"/>
      <c r="C606" s="1116"/>
      <c r="D606" s="1190"/>
      <c r="E606" s="1190"/>
      <c r="F606" s="1190"/>
      <c r="G606" s="2"/>
    </row>
    <row r="607" spans="1:7">
      <c r="A607" s="1116"/>
      <c r="B607" s="1116"/>
      <c r="C607" s="1116"/>
      <c r="D607"/>
      <c r="E607" s="2"/>
      <c r="F607" s="2"/>
      <c r="G607" s="2"/>
    </row>
    <row r="608" spans="1:7">
      <c r="A608" s="1116"/>
      <c r="B608" s="336" t="s">
        <v>294</v>
      </c>
      <c r="C608" s="1116"/>
      <c r="D608" s="1190" t="s">
        <v>450</v>
      </c>
      <c r="E608" s="1190"/>
      <c r="F608" s="1190"/>
      <c r="G608" s="2"/>
    </row>
    <row r="609" spans="1:7">
      <c r="A609" s="1116"/>
      <c r="B609" s="1116"/>
      <c r="C609" s="105"/>
      <c r="D609" s="1190"/>
      <c r="E609" s="1190"/>
      <c r="F609" s="1190"/>
      <c r="G609" s="2"/>
    </row>
    <row r="610" spans="1:7">
      <c r="A610" s="1116"/>
      <c r="B610" s="1116"/>
      <c r="C610" s="105"/>
      <c r="D610" s="2"/>
      <c r="E610" s="2"/>
      <c r="F610" s="2"/>
      <c r="G610" s="2"/>
    </row>
    <row r="611" spans="1:7">
      <c r="A611" s="1116"/>
      <c r="B611" s="336" t="s">
        <v>294</v>
      </c>
      <c r="C611" s="105"/>
      <c r="D611" s="1190" t="s">
        <v>451</v>
      </c>
      <c r="E611" s="1190"/>
      <c r="F611" s="1190"/>
      <c r="G611" s="2"/>
    </row>
    <row r="612" spans="1:7">
      <c r="A612" s="1116"/>
      <c r="B612" s="1116"/>
      <c r="C612" s="105"/>
      <c r="D612" s="1190"/>
      <c r="E612" s="1190"/>
      <c r="F612" s="1190"/>
      <c r="G612" s="2"/>
    </row>
    <row r="613" spans="1:7">
      <c r="A613" s="1116"/>
      <c r="B613" s="1116"/>
      <c r="C613" s="105"/>
      <c r="D613" s="2"/>
      <c r="E613" s="2"/>
      <c r="F613" s="2"/>
      <c r="G613" s="2"/>
    </row>
    <row r="614" spans="1:7">
      <c r="A614" s="1194" t="s">
        <v>452</v>
      </c>
      <c r="B614" s="1194"/>
      <c r="C614" s="1194"/>
      <c r="D614" s="1194"/>
      <c r="E614" s="1194"/>
      <c r="F614" s="1194"/>
      <c r="G614" s="1194"/>
    </row>
    <row r="615" spans="1:7">
      <c r="A615" s="1074"/>
      <c r="B615" s="1074"/>
      <c r="C615" s="1074"/>
      <c r="D615" s="2"/>
      <c r="E615" s="2"/>
      <c r="F615" s="2"/>
      <c r="G615" s="2"/>
    </row>
    <row r="616" spans="1:7">
      <c r="A616" s="1116"/>
      <c r="B616" s="1116"/>
      <c r="C616" s="1076"/>
      <c r="D616" s="1186" t="s">
        <v>453</v>
      </c>
      <c r="E616" s="1186"/>
      <c r="F616" s="1186"/>
      <c r="G616" s="2"/>
    </row>
    <row r="617" spans="1:7">
      <c r="A617" s="1076"/>
      <c r="B617" s="1076"/>
      <c r="C617" s="1116"/>
      <c r="D617" s="1"/>
      <c r="E617" s="2"/>
      <c r="F617" s="2"/>
      <c r="G617" s="2"/>
    </row>
    <row r="618" spans="1:7" ht="14.25">
      <c r="A618" s="104"/>
      <c r="B618" s="336" t="s">
        <v>294</v>
      </c>
      <c r="C618" s="1116"/>
      <c r="D618" s="1188" t="s">
        <v>454</v>
      </c>
      <c r="E618" s="1188"/>
      <c r="F618" s="1188"/>
      <c r="G618" s="2"/>
    </row>
    <row r="619" spans="1:7">
      <c r="A619" s="1116"/>
      <c r="B619" s="1116"/>
      <c r="C619" s="1116"/>
      <c r="D619" s="1188"/>
      <c r="E619" s="1188"/>
      <c r="F619" s="1188"/>
      <c r="G619" s="2"/>
    </row>
    <row r="620" spans="1:7">
      <c r="A620" s="1116"/>
      <c r="B620" s="1116"/>
      <c r="C620" s="1116"/>
      <c r="D620" s="1188"/>
      <c r="E620" s="1188"/>
      <c r="F620" s="1188"/>
      <c r="G620" s="2"/>
    </row>
    <row r="621" spans="1:7">
      <c r="A621" s="1116"/>
      <c r="B621" s="1116"/>
      <c r="C621" s="1116"/>
      <c r="D621" s="1188"/>
      <c r="E621" s="1188"/>
      <c r="F621" s="1188"/>
      <c r="G621" s="2"/>
    </row>
    <row r="622" spans="1:7">
      <c r="A622" s="1116"/>
      <c r="B622" s="1116"/>
      <c r="C622" s="1116"/>
      <c r="D622" s="1188"/>
      <c r="E622" s="1188"/>
      <c r="F622" s="1188"/>
      <c r="G622" s="2"/>
    </row>
    <row r="623" spans="1:7">
      <c r="A623" s="1116"/>
      <c r="B623" s="1116"/>
      <c r="C623" s="1116"/>
      <c r="D623" s="1188"/>
      <c r="E623" s="1188"/>
      <c r="F623" s="1188"/>
      <c r="G623" s="2"/>
    </row>
    <row r="624" spans="1:7">
      <c r="A624" s="1116"/>
      <c r="B624" s="1116"/>
      <c r="C624" s="1116"/>
      <c r="D624" s="1069"/>
      <c r="E624" s="1069"/>
      <c r="F624" s="1069"/>
      <c r="G624" s="2"/>
    </row>
    <row r="625" spans="1:7" ht="14.25">
      <c r="A625" s="104"/>
      <c r="B625" s="336" t="s">
        <v>294</v>
      </c>
      <c r="C625" s="1116"/>
      <c r="D625" s="1188" t="s">
        <v>455</v>
      </c>
      <c r="E625" s="1188"/>
      <c r="F625" s="1188"/>
      <c r="G625" s="2"/>
    </row>
    <row r="626" spans="1:7">
      <c r="A626" s="937"/>
      <c r="B626" s="937"/>
      <c r="C626" s="937"/>
      <c r="D626" s="1188"/>
      <c r="E626" s="1188"/>
      <c r="F626" s="1188"/>
      <c r="G626" s="2"/>
    </row>
    <row r="627" spans="1:7">
      <c r="A627" s="937"/>
      <c r="B627" s="937"/>
      <c r="C627" s="937"/>
      <c r="D627" s="1063"/>
      <c r="E627" s="1063"/>
      <c r="F627" s="1063"/>
      <c r="G627" s="2"/>
    </row>
    <row r="628" spans="1:7" ht="14.25">
      <c r="A628" s="104"/>
      <c r="B628" s="336" t="s">
        <v>294</v>
      </c>
      <c r="C628" s="937"/>
      <c r="D628" s="1188" t="s">
        <v>456</v>
      </c>
      <c r="E628" s="1188"/>
      <c r="F628" s="1188"/>
      <c r="G628" s="2"/>
    </row>
    <row r="629" spans="1:7" ht="14.25">
      <c r="A629" s="104"/>
      <c r="B629" s="104"/>
      <c r="C629" s="937"/>
      <c r="D629" s="1188"/>
      <c r="E629" s="1188"/>
      <c r="F629" s="1188"/>
      <c r="G629" s="2"/>
    </row>
    <row r="630" spans="1:7" ht="14.25">
      <c r="A630" s="104"/>
      <c r="B630" s="104"/>
      <c r="C630" s="937"/>
      <c r="D630" s="1188"/>
      <c r="E630" s="1188"/>
      <c r="F630" s="1188"/>
      <c r="G630" s="2"/>
    </row>
    <row r="631" spans="1:7">
      <c r="A631" s="937"/>
      <c r="B631" s="937"/>
      <c r="C631" s="937"/>
      <c r="D631" s="1188"/>
      <c r="E631" s="1188"/>
      <c r="F631" s="1188"/>
      <c r="G631" s="2"/>
    </row>
    <row r="632" spans="1:7">
      <c r="A632" s="937"/>
      <c r="B632" s="937"/>
      <c r="C632" s="937"/>
      <c r="D632" s="1069"/>
      <c r="E632" s="1069"/>
      <c r="F632" s="1069"/>
      <c r="G632" s="2"/>
    </row>
    <row r="633" spans="1:7">
      <c r="A633" s="937"/>
      <c r="B633" s="336" t="s">
        <v>294</v>
      </c>
      <c r="C633" s="937"/>
      <c r="D633" s="1216" t="s">
        <v>457</v>
      </c>
      <c r="E633" s="1216"/>
      <c r="F633" s="1216"/>
      <c r="G633" s="2"/>
    </row>
    <row r="634" spans="1:7">
      <c r="A634" s="937"/>
      <c r="B634" s="937"/>
      <c r="C634" s="937"/>
      <c r="D634" s="1070"/>
      <c r="E634" s="1070"/>
      <c r="F634" s="1070"/>
      <c r="G634" s="2"/>
    </row>
    <row r="635" spans="1:7">
      <c r="A635" s="1194" t="s">
        <v>458</v>
      </c>
      <c r="B635" s="1194"/>
      <c r="C635" s="1194"/>
      <c r="D635" s="1194"/>
      <c r="E635" s="1194"/>
      <c r="F635" s="1194"/>
      <c r="G635" s="1194"/>
    </row>
    <row r="636" spans="1:7">
      <c r="A636" s="1063"/>
      <c r="B636" s="1063"/>
      <c r="C636" s="937"/>
      <c r="D636" s="1063"/>
      <c r="E636" s="1063"/>
      <c r="F636" s="1063"/>
      <c r="G636" s="2"/>
    </row>
    <row r="637" spans="1:7">
      <c r="A637" s="1116"/>
      <c r="B637" s="1116"/>
      <c r="C637" s="1074"/>
      <c r="D637" s="1192" t="s">
        <v>459</v>
      </c>
      <c r="E637" s="1192"/>
      <c r="F637" s="1192"/>
      <c r="G637" s="2"/>
    </row>
    <row r="638" spans="1:7">
      <c r="A638" s="103"/>
      <c r="B638" s="103"/>
      <c r="C638" s="103"/>
      <c r="D638" s="1193" t="s">
        <v>460</v>
      </c>
      <c r="E638" s="1193"/>
      <c r="F638" s="1193"/>
      <c r="G638" s="2"/>
    </row>
    <row r="639" spans="1:7">
      <c r="A639" s="103"/>
      <c r="B639" s="103"/>
      <c r="C639" s="103"/>
      <c r="D639" s="1063"/>
      <c r="E639" s="1063"/>
      <c r="F639" s="1063"/>
      <c r="G639" s="2"/>
    </row>
    <row r="640" spans="1:7" ht="14.45" customHeight="1">
      <c r="A640" s="104"/>
      <c r="B640" s="336" t="s">
        <v>294</v>
      </c>
      <c r="C640" s="937"/>
      <c r="D640" s="1174" t="s">
        <v>461</v>
      </c>
      <c r="E640" s="1174"/>
      <c r="F640" s="1174"/>
      <c r="G640" s="2"/>
    </row>
    <row r="641" spans="1:11" ht="14.25">
      <c r="A641" s="104"/>
      <c r="B641" s="104"/>
      <c r="C641" s="937"/>
      <c r="D641" s="1174"/>
      <c r="E641" s="1174"/>
      <c r="F641" s="1174"/>
      <c r="G641" s="2"/>
    </row>
    <row r="642" spans="1:11" ht="14.25">
      <c r="A642" s="104"/>
      <c r="B642" s="104"/>
      <c r="C642" s="937"/>
      <c r="D642" s="1174"/>
      <c r="E642" s="1174"/>
      <c r="F642" s="1174"/>
      <c r="G642" s="2"/>
    </row>
    <row r="643" spans="1:11" ht="14.25">
      <c r="A643" s="104"/>
      <c r="B643" s="104"/>
      <c r="C643" s="937"/>
      <c r="D643" s="1174"/>
      <c r="E643" s="1174"/>
      <c r="F643" s="1174"/>
      <c r="G643" s="2"/>
    </row>
    <row r="644" spans="1:11" ht="14.25">
      <c r="A644" s="104"/>
      <c r="B644" s="104"/>
      <c r="C644" s="937"/>
      <c r="D644" s="1174"/>
      <c r="E644" s="1174"/>
      <c r="F644" s="1174"/>
      <c r="G644" s="2"/>
    </row>
    <row r="645" spans="1:11" ht="14.25">
      <c r="A645" s="104"/>
      <c r="B645" s="104"/>
      <c r="C645" s="937"/>
      <c r="D645" s="1058"/>
      <c r="E645" s="1058"/>
      <c r="F645" s="1058"/>
      <c r="G645" s="2"/>
    </row>
    <row r="646" spans="1:11" ht="14.25">
      <c r="A646" s="104"/>
      <c r="B646" s="336" t="s">
        <v>294</v>
      </c>
      <c r="C646" s="937"/>
      <c r="D646" s="1205" t="s">
        <v>462</v>
      </c>
      <c r="E646" s="1205"/>
      <c r="F646" s="1205"/>
      <c r="G646" s="2"/>
    </row>
    <row r="647" spans="1:11" ht="14.25">
      <c r="A647" s="104"/>
      <c r="B647" s="104"/>
      <c r="C647" s="937"/>
      <c r="D647" s="1204" t="s">
        <v>463</v>
      </c>
      <c r="E647" s="1204"/>
      <c r="F647" s="1204"/>
      <c r="G647" s="2"/>
    </row>
    <row r="648" spans="1:11" ht="14.25">
      <c r="A648" s="104"/>
      <c r="B648" s="104"/>
      <c r="C648" s="937"/>
      <c r="D648" s="1204"/>
      <c r="E648" s="1204"/>
      <c r="F648" s="1204"/>
      <c r="G648" s="2"/>
    </row>
    <row r="649" spans="1:11" ht="14.25">
      <c r="A649" s="104"/>
      <c r="B649" s="104"/>
      <c r="C649" s="937"/>
      <c r="D649" s="1204"/>
      <c r="E649" s="1204"/>
      <c r="F649" s="1204"/>
      <c r="G649" s="2"/>
    </row>
    <row r="650" spans="1:11" ht="14.25">
      <c r="A650" s="104"/>
      <c r="B650" s="104"/>
      <c r="C650" s="937"/>
      <c r="D650" s="1204"/>
      <c r="E650" s="1204"/>
      <c r="F650" s="1204"/>
      <c r="G650" s="2"/>
    </row>
    <row r="651" spans="1:11" ht="14.25">
      <c r="A651" s="104"/>
      <c r="B651" s="104"/>
      <c r="C651" s="937"/>
      <c r="D651" s="1204"/>
      <c r="E651" s="1204"/>
      <c r="F651" s="1204"/>
      <c r="G651" s="2"/>
    </row>
    <row r="652" spans="1:11" ht="14.25">
      <c r="A652" s="104"/>
      <c r="B652" s="104"/>
      <c r="C652" s="937"/>
      <c r="D652" s="1206" t="s">
        <v>464</v>
      </c>
      <c r="E652" s="1206"/>
      <c r="F652" s="1206"/>
      <c r="G652" s="2"/>
    </row>
    <row r="653" spans="1:11">
      <c r="A653" s="937"/>
      <c r="B653" s="937"/>
      <c r="C653" s="937"/>
      <c r="D653" s="1063"/>
      <c r="E653" s="1063"/>
      <c r="F653" s="1063"/>
      <c r="G653" s="2"/>
    </row>
    <row r="654" spans="1:11">
      <c r="A654" s="1194" t="s">
        <v>465</v>
      </c>
      <c r="B654" s="1194"/>
      <c r="C654" s="1194"/>
      <c r="D654" s="1194"/>
      <c r="E654" s="1194"/>
      <c r="F654" s="1194"/>
      <c r="G654" s="1194"/>
      <c r="H654" s="106"/>
      <c r="I654" s="106"/>
      <c r="J654" s="106"/>
      <c r="K654" s="106"/>
    </row>
    <row r="655" spans="1:11">
      <c r="A655" s="1090"/>
      <c r="B655" s="1090"/>
      <c r="C655" s="1090"/>
      <c r="D655" s="1090"/>
      <c r="E655" s="1090"/>
      <c r="F655" s="1090"/>
      <c r="G655" s="1090"/>
      <c r="H655" s="106"/>
      <c r="I655" s="106"/>
      <c r="J655" s="106"/>
      <c r="K655" s="106"/>
    </row>
    <row r="656" spans="1:11">
      <c r="A656" s="1116"/>
      <c r="B656" s="1116"/>
      <c r="C656" s="1074"/>
      <c r="D656" s="1192" t="s">
        <v>466</v>
      </c>
      <c r="E656" s="1192"/>
      <c r="F656" s="1192"/>
      <c r="G656" s="2"/>
      <c r="H656" s="106"/>
      <c r="I656" s="106"/>
      <c r="J656" s="106"/>
      <c r="K656" s="106"/>
    </row>
    <row r="657" spans="1:11">
      <c r="A657" s="1074"/>
      <c r="B657" s="1074"/>
      <c r="C657" s="1074"/>
      <c r="D657" s="1192" t="s">
        <v>467</v>
      </c>
      <c r="E657" s="1192"/>
      <c r="F657" s="1192"/>
      <c r="G657" s="2"/>
      <c r="H657" s="106"/>
      <c r="I657" s="106"/>
      <c r="J657" s="106"/>
      <c r="K657" s="106"/>
    </row>
    <row r="658" spans="1:11">
      <c r="A658" s="103"/>
      <c r="B658" s="103"/>
      <c r="C658" s="103"/>
      <c r="D658" s="1193" t="s">
        <v>468</v>
      </c>
      <c r="E658" s="1193"/>
      <c r="F658" s="1193"/>
      <c r="G658" s="2"/>
      <c r="H658" s="106"/>
      <c r="I658" s="106"/>
      <c r="J658" s="106"/>
      <c r="K658" s="106"/>
    </row>
    <row r="659" spans="1:11">
      <c r="A659" s="103"/>
      <c r="B659" s="103"/>
      <c r="C659" s="103"/>
      <c r="D659" s="2"/>
      <c r="E659" s="2"/>
      <c r="F659" s="2"/>
      <c r="G659" s="2"/>
      <c r="H659" s="106"/>
      <c r="I659" s="106"/>
      <c r="J659" s="106"/>
      <c r="K659" s="106"/>
    </row>
    <row r="660" spans="1:11" ht="14.25">
      <c r="A660" s="104"/>
      <c r="B660" s="336" t="s">
        <v>294</v>
      </c>
      <c r="C660" s="103"/>
      <c r="D660" s="1193" t="s">
        <v>469</v>
      </c>
      <c r="E660" s="1193"/>
      <c r="F660" s="1193"/>
      <c r="G660" s="2"/>
      <c r="H660" s="106"/>
      <c r="I660" s="106"/>
      <c r="J660" s="106"/>
      <c r="K660" s="106"/>
    </row>
    <row r="661" spans="1:11">
      <c r="A661" s="103"/>
      <c r="B661" s="103"/>
      <c r="C661" s="103"/>
      <c r="D661" s="1193" t="s">
        <v>470</v>
      </c>
      <c r="E661" s="1193"/>
      <c r="F661" s="1193"/>
      <c r="G661" s="2"/>
      <c r="H661" s="106"/>
      <c r="I661" s="106"/>
      <c r="J661" s="106"/>
      <c r="K661" s="106"/>
    </row>
    <row r="662" spans="1:11">
      <c r="A662" s="103"/>
      <c r="B662" s="103"/>
      <c r="C662" s="103"/>
      <c r="D662" s="2"/>
      <c r="E662" s="1177" t="s">
        <v>471</v>
      </c>
      <c r="F662" s="1177"/>
      <c r="G662" s="2"/>
      <c r="H662" s="106"/>
      <c r="I662" s="106"/>
      <c r="J662" s="106"/>
      <c r="K662" s="106"/>
    </row>
    <row r="663" spans="1:11">
      <c r="A663" s="103"/>
      <c r="B663" s="103"/>
      <c r="C663" s="103"/>
      <c r="D663" s="2"/>
      <c r="E663" s="1177"/>
      <c r="F663" s="1177"/>
      <c r="G663" s="2"/>
      <c r="H663" s="106"/>
      <c r="I663" s="106"/>
      <c r="J663" s="106"/>
      <c r="K663" s="106"/>
    </row>
    <row r="664" spans="1:11">
      <c r="A664" s="103"/>
      <c r="B664" s="103"/>
      <c r="C664" s="103"/>
      <c r="D664" s="107"/>
      <c r="E664" s="1063"/>
      <c r="F664" s="2"/>
      <c r="G664" s="2"/>
      <c r="H664" s="106"/>
      <c r="I664" s="106"/>
      <c r="J664" s="106"/>
      <c r="K664" s="106"/>
    </row>
    <row r="665" spans="1:11" ht="14.25">
      <c r="A665" s="104"/>
      <c r="B665" s="336" t="s">
        <v>294</v>
      </c>
      <c r="C665" s="103"/>
      <c r="D665" s="1174" t="s">
        <v>472</v>
      </c>
      <c r="E665" s="1174"/>
      <c r="F665" s="1174"/>
      <c r="G665" s="2"/>
      <c r="H665" s="106"/>
      <c r="I665" s="106"/>
      <c r="J665" s="106"/>
      <c r="K665" s="106"/>
    </row>
    <row r="666" spans="1:11">
      <c r="A666" s="1076"/>
      <c r="B666" s="1076"/>
      <c r="C666" s="103"/>
      <c r="D666" s="1174"/>
      <c r="E666" s="1174"/>
      <c r="F666" s="1174"/>
      <c r="G666" s="2"/>
      <c r="H666" s="106"/>
      <c r="I666" s="106"/>
      <c r="J666" s="106"/>
      <c r="K666" s="106"/>
    </row>
    <row r="667" spans="1:11">
      <c r="A667" s="103"/>
      <c r="B667" s="103"/>
      <c r="C667" s="103"/>
      <c r="D667" s="1174"/>
      <c r="E667" s="1174"/>
      <c r="F667" s="1174"/>
      <c r="G667" s="2"/>
      <c r="H667" s="106"/>
      <c r="I667" s="106"/>
      <c r="J667" s="106"/>
      <c r="K667" s="106"/>
    </row>
    <row r="668" spans="1:11">
      <c r="A668" s="103"/>
      <c r="B668" s="103"/>
      <c r="C668" s="103"/>
      <c r="D668" s="2"/>
      <c r="E668" s="2"/>
      <c r="F668" s="2"/>
      <c r="G668" s="2"/>
      <c r="H668" s="106"/>
      <c r="I668" s="106"/>
      <c r="J668" s="106"/>
      <c r="K668" s="106"/>
    </row>
    <row r="669" spans="1:11" ht="14.25">
      <c r="A669" s="104"/>
      <c r="B669" s="336" t="s">
        <v>294</v>
      </c>
      <c r="C669" s="103"/>
      <c r="D669" s="1193" t="s">
        <v>473</v>
      </c>
      <c r="E669" s="1193"/>
      <c r="F669" s="1193"/>
      <c r="G669" s="2"/>
      <c r="H669" s="106"/>
      <c r="I669" s="106"/>
      <c r="J669" s="106"/>
      <c r="K669" s="106"/>
    </row>
    <row r="670" spans="1:11" ht="14.25">
      <c r="A670" s="104"/>
      <c r="B670" s="104"/>
      <c r="C670" s="103"/>
      <c r="D670" s="1193" t="s">
        <v>470</v>
      </c>
      <c r="E670" s="1193"/>
      <c r="F670" s="1193"/>
      <c r="G670" s="2"/>
      <c r="H670" s="106"/>
      <c r="I670" s="106"/>
      <c r="J670" s="106"/>
      <c r="K670" s="106"/>
    </row>
    <row r="671" spans="1:11">
      <c r="A671" s="103"/>
      <c r="B671" s="103"/>
      <c r="C671" s="103"/>
      <c r="D671" s="2"/>
      <c r="E671" s="1197" t="s">
        <v>474</v>
      </c>
      <c r="F671" s="1197"/>
      <c r="G671" s="2"/>
      <c r="H671" s="106"/>
      <c r="I671" s="106"/>
      <c r="J671" s="106"/>
      <c r="K671" s="106"/>
    </row>
    <row r="672" spans="1:11">
      <c r="A672" s="103"/>
      <c r="B672" s="103"/>
      <c r="C672" s="103"/>
      <c r="D672" s="1"/>
      <c r="E672" s="2"/>
      <c r="F672" s="2"/>
      <c r="G672" s="2"/>
      <c r="H672" s="106"/>
      <c r="I672" s="106"/>
      <c r="J672" s="106"/>
      <c r="K672" s="106"/>
    </row>
    <row r="673" spans="1:11" ht="14.25">
      <c r="A673" s="104"/>
      <c r="B673" s="336" t="s">
        <v>294</v>
      </c>
      <c r="C673" s="103"/>
      <c r="D673" s="1174" t="s">
        <v>475</v>
      </c>
      <c r="E673" s="1174"/>
      <c r="F673" s="1174"/>
      <c r="G673" s="2"/>
      <c r="H673" s="106"/>
      <c r="I673" s="106"/>
      <c r="J673" s="106"/>
      <c r="K673" s="106"/>
    </row>
    <row r="674" spans="1:11">
      <c r="A674" s="103"/>
      <c r="B674" s="103"/>
      <c r="C674" s="103"/>
      <c r="D674" s="1174"/>
      <c r="E674" s="1174"/>
      <c r="F674" s="1174"/>
      <c r="G674" s="2"/>
      <c r="H674" s="106"/>
      <c r="I674" s="106"/>
      <c r="J674" s="106"/>
      <c r="K674" s="106"/>
    </row>
    <row r="675" spans="1:11">
      <c r="A675" s="103"/>
      <c r="B675" s="103"/>
      <c r="C675" s="103"/>
      <c r="D675" s="1174"/>
      <c r="E675" s="1174"/>
      <c r="F675" s="1174"/>
      <c r="G675" s="2"/>
      <c r="H675" s="106"/>
      <c r="I675" s="106"/>
      <c r="J675" s="106"/>
      <c r="K675" s="106"/>
    </row>
    <row r="676" spans="1:11">
      <c r="A676" s="103"/>
      <c r="B676" s="103"/>
      <c r="C676" s="103"/>
      <c r="D676" s="1174"/>
      <c r="E676" s="1174"/>
      <c r="F676" s="1174"/>
      <c r="G676" s="2"/>
      <c r="H676" s="106"/>
      <c r="I676" s="106"/>
      <c r="J676" s="106"/>
      <c r="K676" s="106"/>
    </row>
    <row r="677" spans="1:11">
      <c r="A677" s="103"/>
      <c r="B677" s="103"/>
      <c r="C677" s="103"/>
      <c r="D677" s="1174"/>
      <c r="E677" s="1174"/>
      <c r="F677" s="1174"/>
      <c r="G677" s="2"/>
      <c r="H677" s="106"/>
      <c r="I677" s="106"/>
      <c r="J677" s="106"/>
      <c r="K677" s="106"/>
    </row>
    <row r="678" spans="1:11">
      <c r="A678" s="103"/>
      <c r="B678" s="103"/>
      <c r="C678" s="103"/>
      <c r="D678" s="1174"/>
      <c r="E678" s="1174"/>
      <c r="F678" s="1174"/>
      <c r="G678" s="2"/>
      <c r="H678" s="106"/>
      <c r="I678" s="106"/>
      <c r="J678" s="106"/>
      <c r="K678" s="106"/>
    </row>
    <row r="679" spans="1:11">
      <c r="A679" s="103"/>
      <c r="B679" s="103"/>
      <c r="C679" s="103"/>
      <c r="D679" s="1058"/>
      <c r="E679" s="1058"/>
      <c r="F679" s="1058"/>
      <c r="G679" s="2"/>
      <c r="H679" s="106"/>
      <c r="I679" s="106"/>
      <c r="J679" s="106"/>
      <c r="K679" s="106"/>
    </row>
    <row r="680" spans="1:11" ht="14.25">
      <c r="A680" s="104"/>
      <c r="B680" s="336" t="s">
        <v>294</v>
      </c>
      <c r="C680" s="103"/>
      <c r="D680" s="1174" t="s">
        <v>476</v>
      </c>
      <c r="E680" s="1174"/>
      <c r="F680" s="1174"/>
      <c r="G680" s="2"/>
      <c r="H680" s="106"/>
      <c r="I680" s="106"/>
      <c r="J680" s="106"/>
      <c r="K680" s="106"/>
    </row>
    <row r="681" spans="1:11">
      <c r="A681" s="103"/>
      <c r="B681" s="103"/>
      <c r="C681" s="103"/>
      <c r="D681" s="1174"/>
      <c r="E681" s="1174"/>
      <c r="F681" s="1174"/>
      <c r="G681" s="2"/>
      <c r="H681" s="106"/>
      <c r="I681" s="106"/>
      <c r="J681" s="106"/>
      <c r="K681" s="106"/>
    </row>
    <row r="682" spans="1:11">
      <c r="A682" s="103"/>
      <c r="B682" s="103"/>
      <c r="C682" s="103"/>
      <c r="D682" s="1174"/>
      <c r="E682" s="1174"/>
      <c r="F682" s="1174"/>
      <c r="G682" s="2"/>
      <c r="H682" s="106"/>
      <c r="I682" s="106"/>
      <c r="J682" s="106"/>
      <c r="K682" s="106"/>
    </row>
    <row r="683" spans="1:11" ht="15" customHeight="1">
      <c r="A683" s="103"/>
      <c r="B683" s="103"/>
      <c r="C683" s="103"/>
      <c r="D683" s="1174"/>
      <c r="E683" s="1174"/>
      <c r="F683" s="1174"/>
      <c r="G683" s="2"/>
      <c r="H683" s="106"/>
      <c r="I683" s="106"/>
      <c r="J683" s="106"/>
      <c r="K683" s="106"/>
    </row>
    <row r="684" spans="1:11" ht="15" customHeight="1">
      <c r="A684" s="103"/>
      <c r="B684" s="103"/>
      <c r="C684" s="103"/>
      <c r="D684" s="1174"/>
      <c r="E684" s="1174"/>
      <c r="F684" s="1174"/>
      <c r="G684" s="2"/>
      <c r="H684" s="106"/>
      <c r="I684" s="106"/>
      <c r="J684" s="106"/>
      <c r="K684" s="106"/>
    </row>
    <row r="685" spans="1:11">
      <c r="A685" s="103"/>
      <c r="B685" s="103"/>
      <c r="C685" s="103"/>
      <c r="D685" s="1174"/>
      <c r="E685" s="1174"/>
      <c r="F685" s="1174"/>
      <c r="G685" s="2"/>
      <c r="H685" s="106"/>
      <c r="I685" s="106"/>
      <c r="J685" s="106"/>
      <c r="K685" s="106"/>
    </row>
    <row r="686" spans="1:11">
      <c r="A686" s="103"/>
      <c r="B686" s="103"/>
      <c r="C686" s="103"/>
      <c r="D686" s="1174"/>
      <c r="E686" s="1174"/>
      <c r="F686" s="1174"/>
      <c r="G686" s="2"/>
      <c r="H686" s="106"/>
      <c r="I686" s="106"/>
      <c r="J686" s="106"/>
      <c r="K686" s="106"/>
    </row>
    <row r="687" spans="1:11">
      <c r="A687" s="103"/>
      <c r="B687" s="103"/>
      <c r="C687" s="103"/>
      <c r="D687" s="1174"/>
      <c r="E687" s="1174"/>
      <c r="F687" s="1174"/>
      <c r="G687" s="2"/>
      <c r="H687" s="106"/>
      <c r="I687" s="106"/>
      <c r="J687" s="106"/>
      <c r="K687" s="106"/>
    </row>
    <row r="688" spans="1:11" ht="15" customHeight="1">
      <c r="A688" s="103"/>
      <c r="B688" s="103"/>
      <c r="C688" s="103"/>
      <c r="D688" s="1174"/>
      <c r="E688" s="1174"/>
      <c r="F688" s="1174"/>
      <c r="G688" s="2"/>
      <c r="H688" s="106"/>
      <c r="I688" s="106"/>
      <c r="J688" s="106"/>
      <c r="K688" s="106"/>
    </row>
    <row r="689" spans="1:11">
      <c r="A689" s="103"/>
      <c r="B689" s="103"/>
      <c r="C689" s="103"/>
      <c r="D689" s="1174"/>
      <c r="E689" s="1174"/>
      <c r="F689" s="1174"/>
      <c r="G689" s="2"/>
      <c r="H689" s="106"/>
      <c r="I689" s="106"/>
      <c r="J689" s="106"/>
      <c r="K689" s="106"/>
    </row>
    <row r="690" spans="1:11">
      <c r="A690" s="103"/>
      <c r="B690" s="103"/>
      <c r="C690" s="103"/>
      <c r="D690" s="1174"/>
      <c r="E690" s="1174"/>
      <c r="F690" s="1174"/>
      <c r="G690" s="2"/>
      <c r="H690" s="106"/>
      <c r="I690" s="106"/>
      <c r="J690" s="106"/>
      <c r="K690" s="106"/>
    </row>
    <row r="691" spans="1:11">
      <c r="A691" s="103"/>
      <c r="B691" s="103"/>
      <c r="C691" s="103"/>
      <c r="D691" s="1174"/>
      <c r="E691" s="1174"/>
      <c r="F691" s="1174"/>
      <c r="G691" s="2"/>
      <c r="H691" s="106"/>
      <c r="I691" s="106"/>
      <c r="J691" s="106"/>
      <c r="K691" s="106"/>
    </row>
    <row r="692" spans="1:11">
      <c r="A692" s="103"/>
      <c r="B692" s="103"/>
      <c r="C692" s="103"/>
      <c r="D692" s="1058"/>
      <c r="E692" s="1058"/>
      <c r="F692" s="1058"/>
      <c r="G692" s="2"/>
      <c r="H692" s="106"/>
      <c r="I692" s="106"/>
      <c r="J692" s="106"/>
      <c r="K692" s="106"/>
    </row>
    <row r="693" spans="1:11" ht="14.25">
      <c r="A693" s="104"/>
      <c r="B693" s="336" t="s">
        <v>294</v>
      </c>
      <c r="C693" s="103"/>
      <c r="D693" s="1174" t="s">
        <v>477</v>
      </c>
      <c r="E693" s="1174"/>
      <c r="F693" s="1174"/>
      <c r="G693" s="2"/>
      <c r="H693" s="106"/>
      <c r="I693" s="106"/>
      <c r="J693" s="106"/>
      <c r="K693" s="106"/>
    </row>
    <row r="694" spans="1:11">
      <c r="A694" s="103"/>
      <c r="B694" s="103"/>
      <c r="C694" s="103"/>
      <c r="D694" s="1174"/>
      <c r="E694" s="1174"/>
      <c r="F694" s="1174"/>
      <c r="G694" s="2"/>
      <c r="H694" s="106"/>
      <c r="I694" s="106"/>
      <c r="J694" s="106"/>
      <c r="K694" s="106"/>
    </row>
    <row r="695" spans="1:11">
      <c r="A695" s="103"/>
      <c r="B695" s="103"/>
      <c r="C695" s="103"/>
      <c r="D695" s="1174"/>
      <c r="E695" s="1174"/>
      <c r="F695" s="1174"/>
      <c r="G695" s="2"/>
      <c r="H695" s="106"/>
      <c r="I695" s="106"/>
      <c r="J695" s="106"/>
      <c r="K695" s="106"/>
    </row>
    <row r="696" spans="1:11">
      <c r="A696" s="103"/>
      <c r="B696" s="103"/>
      <c r="C696" s="103"/>
      <c r="D696" s="1058"/>
      <c r="E696" s="1058"/>
      <c r="F696" s="1058"/>
      <c r="G696" s="2"/>
      <c r="H696" s="106"/>
      <c r="I696" s="106"/>
      <c r="J696" s="106"/>
      <c r="K696" s="106"/>
    </row>
    <row r="697" spans="1:11">
      <c r="A697" s="103"/>
      <c r="B697" s="336" t="s">
        <v>294</v>
      </c>
      <c r="C697" s="103"/>
      <c r="D697" s="1174" t="s">
        <v>478</v>
      </c>
      <c r="E697" s="1174"/>
      <c r="F697" s="1174"/>
      <c r="G697" s="2"/>
      <c r="H697" s="106"/>
      <c r="I697" s="106"/>
      <c r="J697" s="106"/>
      <c r="K697" s="106"/>
    </row>
    <row r="698" spans="1:11">
      <c r="A698" s="103"/>
      <c r="B698" s="103"/>
      <c r="C698" s="103"/>
      <c r="D698" s="1174"/>
      <c r="E698" s="1174"/>
      <c r="F698" s="1174"/>
      <c r="G698" s="2"/>
      <c r="H698" s="106"/>
      <c r="I698" s="106"/>
      <c r="J698" s="106"/>
      <c r="K698" s="106"/>
    </row>
    <row r="699" spans="1:11">
      <c r="A699" s="103"/>
      <c r="B699" s="103"/>
      <c r="C699" s="103"/>
      <c r="D699" s="1058"/>
      <c r="E699" s="1058"/>
      <c r="F699" s="1058"/>
      <c r="G699" s="2"/>
      <c r="H699" s="106"/>
      <c r="I699" s="106"/>
      <c r="J699" s="106"/>
      <c r="K699" s="106"/>
    </row>
    <row r="700" spans="1:11">
      <c r="A700" s="103"/>
      <c r="B700" s="336" t="s">
        <v>294</v>
      </c>
      <c r="C700" s="103"/>
      <c r="D700" s="1174" t="s">
        <v>479</v>
      </c>
      <c r="E700" s="1174"/>
      <c r="F700" s="1174"/>
      <c r="G700" s="2"/>
      <c r="H700" s="106"/>
      <c r="I700" s="106"/>
      <c r="J700" s="106"/>
      <c r="K700" s="106"/>
    </row>
    <row r="701" spans="1:11">
      <c r="A701" s="103"/>
      <c r="B701" s="103"/>
      <c r="C701" s="103"/>
      <c r="D701" s="1174"/>
      <c r="E701" s="1174"/>
      <c r="F701" s="1174"/>
      <c r="G701" s="2"/>
      <c r="H701" s="106"/>
      <c r="I701" s="106"/>
      <c r="J701" s="106"/>
      <c r="K701" s="106"/>
    </row>
    <row r="702" spans="1:11">
      <c r="A702" s="103"/>
      <c r="B702" s="103"/>
      <c r="C702" s="103"/>
      <c r="D702" s="1174"/>
      <c r="E702" s="1174"/>
      <c r="F702" s="1174"/>
      <c r="G702" s="2"/>
      <c r="H702" s="106"/>
      <c r="I702" s="106"/>
      <c r="J702" s="106"/>
      <c r="K702" s="106"/>
    </row>
    <row r="703" spans="1:11">
      <c r="A703" s="103"/>
      <c r="B703" s="103"/>
      <c r="C703" s="103"/>
      <c r="D703" s="1058"/>
      <c r="E703" s="1058"/>
      <c r="F703" s="1058"/>
      <c r="G703" s="2"/>
      <c r="H703" s="106"/>
      <c r="I703" s="106"/>
      <c r="J703" s="106"/>
      <c r="K703" s="106"/>
    </row>
    <row r="704" spans="1:11">
      <c r="A704" s="103"/>
      <c r="B704" s="336" t="s">
        <v>294</v>
      </c>
      <c r="C704" s="103"/>
      <c r="D704" s="1174" t="s">
        <v>480</v>
      </c>
      <c r="E704" s="1174"/>
      <c r="F704" s="1174"/>
      <c r="G704" s="2"/>
      <c r="H704" s="106"/>
      <c r="I704" s="106"/>
      <c r="J704" s="106"/>
      <c r="K704" s="106"/>
    </row>
    <row r="705" spans="1:11">
      <c r="A705" s="103"/>
      <c r="B705" s="103"/>
      <c r="C705" s="103"/>
      <c r="D705" s="1174"/>
      <c r="E705" s="1174"/>
      <c r="F705" s="1174"/>
      <c r="G705" s="2"/>
      <c r="H705" s="106"/>
      <c r="I705" s="106"/>
      <c r="J705" s="106"/>
      <c r="K705" s="106"/>
    </row>
    <row r="706" spans="1:11">
      <c r="A706" s="103"/>
      <c r="B706" s="103"/>
      <c r="C706" s="103"/>
      <c r="D706" s="1174"/>
      <c r="E706" s="1174"/>
      <c r="F706" s="1174"/>
      <c r="G706" s="2"/>
      <c r="H706" s="106"/>
      <c r="I706" s="106"/>
      <c r="J706" s="106"/>
      <c r="K706" s="106"/>
    </row>
    <row r="707" spans="1:11">
      <c r="A707" s="103"/>
      <c r="B707" s="103"/>
      <c r="C707" s="103"/>
      <c r="D707" s="2"/>
      <c r="E707" s="2"/>
      <c r="F707" s="2"/>
      <c r="G707" s="2"/>
      <c r="H707" s="106"/>
      <c r="I707" s="106"/>
      <c r="J707" s="106"/>
      <c r="K707" s="106"/>
    </row>
    <row r="708" spans="1:11">
      <c r="A708" s="103"/>
      <c r="B708" s="336" t="s">
        <v>294</v>
      </c>
      <c r="C708" s="103"/>
      <c r="D708" s="1174" t="s">
        <v>481</v>
      </c>
      <c r="E708" s="1174"/>
      <c r="F708" s="1174"/>
      <c r="G708" s="2"/>
      <c r="H708" s="106"/>
      <c r="I708" s="106"/>
      <c r="J708" s="106"/>
      <c r="K708" s="106"/>
    </row>
    <row r="709" spans="1:11">
      <c r="A709" s="103"/>
      <c r="B709" s="103"/>
      <c r="C709" s="103"/>
      <c r="D709" s="1174"/>
      <c r="E709" s="1174"/>
      <c r="F709" s="1174"/>
      <c r="G709" s="2"/>
      <c r="H709" s="106"/>
      <c r="I709" s="106"/>
      <c r="J709" s="106"/>
      <c r="K709" s="106"/>
    </row>
    <row r="710" spans="1:11">
      <c r="A710" s="103"/>
      <c r="B710" s="103"/>
      <c r="C710" s="103"/>
      <c r="D710" s="1174"/>
      <c r="E710" s="1174"/>
      <c r="F710" s="1174"/>
      <c r="G710" s="2"/>
      <c r="H710" s="106"/>
      <c r="I710" s="106"/>
      <c r="J710" s="106"/>
      <c r="K710" s="106"/>
    </row>
    <row r="711" spans="1:11">
      <c r="A711" s="103"/>
      <c r="B711" s="103"/>
      <c r="C711" s="103"/>
      <c r="D711"/>
      <c r="E711" s="2"/>
      <c r="F711" s="2"/>
      <c r="G711" s="2"/>
      <c r="H711" s="106"/>
      <c r="I711" s="106"/>
      <c r="J711" s="106"/>
      <c r="K711" s="106"/>
    </row>
    <row r="712" spans="1:11" ht="14.25">
      <c r="A712" s="104"/>
      <c r="B712" s="336" t="s">
        <v>294</v>
      </c>
      <c r="C712" s="103"/>
      <c r="D712" s="1174" t="s">
        <v>482</v>
      </c>
      <c r="E712" s="1174"/>
      <c r="F712" s="1174"/>
      <c r="G712" s="2"/>
      <c r="H712" s="106"/>
      <c r="I712" s="106"/>
      <c r="J712" s="106"/>
      <c r="K712" s="106"/>
    </row>
    <row r="713" spans="1:11">
      <c r="A713" s="103"/>
      <c r="B713" s="103"/>
      <c r="C713" s="103"/>
      <c r="D713" s="1174"/>
      <c r="E713" s="1174"/>
      <c r="F713" s="1174"/>
      <c r="G713" s="2"/>
      <c r="H713" s="106"/>
      <c r="I713" s="106"/>
      <c r="J713" s="106"/>
      <c r="K713" s="106"/>
    </row>
    <row r="714" spans="1:11">
      <c r="A714" s="103"/>
      <c r="B714" s="103"/>
      <c r="C714" s="103"/>
      <c r="D714" s="1174"/>
      <c r="E714" s="1174"/>
      <c r="F714" s="1174"/>
      <c r="G714" s="2"/>
      <c r="H714" s="106"/>
      <c r="I714" s="106"/>
      <c r="J714" s="106"/>
      <c r="K714" s="106"/>
    </row>
    <row r="715" spans="1:11">
      <c r="A715" s="103"/>
      <c r="B715" s="103"/>
      <c r="C715" s="103"/>
      <c r="D715" s="1174"/>
      <c r="E715" s="1174"/>
      <c r="F715" s="1174"/>
      <c r="G715" s="2"/>
      <c r="H715" s="106"/>
      <c r="I715" s="106"/>
      <c r="J715" s="106"/>
      <c r="K715" s="106"/>
    </row>
    <row r="716" spans="1:11">
      <c r="A716" s="103"/>
      <c r="B716" s="103"/>
      <c r="C716" s="103"/>
      <c r="D716" s="941"/>
      <c r="E716" s="2"/>
      <c r="F716" s="2"/>
      <c r="G716" s="2"/>
      <c r="H716" s="106"/>
      <c r="I716" s="106"/>
      <c r="J716" s="106"/>
      <c r="K716" s="106"/>
    </row>
    <row r="717" spans="1:11" ht="14.25">
      <c r="A717" s="104"/>
      <c r="B717" s="336" t="s">
        <v>294</v>
      </c>
      <c r="C717" s="103"/>
      <c r="D717" s="1174" t="s">
        <v>483</v>
      </c>
      <c r="E717" s="1174"/>
      <c r="F717" s="1174"/>
      <c r="G717" s="2"/>
      <c r="H717" s="106"/>
      <c r="I717" s="106"/>
      <c r="J717" s="106"/>
      <c r="K717" s="106"/>
    </row>
    <row r="718" spans="1:11">
      <c r="A718" s="103"/>
      <c r="B718" s="103"/>
      <c r="C718" s="103"/>
      <c r="D718" s="1174"/>
      <c r="E718" s="1174"/>
      <c r="F718" s="1174"/>
      <c r="G718" s="2"/>
      <c r="H718" s="106"/>
      <c r="I718" s="106"/>
      <c r="J718" s="106"/>
      <c r="K718" s="106"/>
    </row>
    <row r="719" spans="1:11">
      <c r="A719" s="103"/>
      <c r="B719" s="103"/>
      <c r="C719" s="103"/>
      <c r="D719" s="1174"/>
      <c r="E719" s="1174"/>
      <c r="F719" s="1174"/>
      <c r="G719" s="2"/>
      <c r="H719" s="106"/>
      <c r="I719" s="106"/>
      <c r="J719" s="106"/>
      <c r="K719" s="106"/>
    </row>
    <row r="720" spans="1:11">
      <c r="A720" s="103"/>
      <c r="B720" s="103"/>
      <c r="C720" s="103"/>
      <c r="D720" s="1174"/>
      <c r="E720" s="1174"/>
      <c r="F720" s="1174"/>
      <c r="G720" s="2"/>
      <c r="H720" s="106"/>
      <c r="I720" s="106"/>
      <c r="J720" s="106"/>
      <c r="K720" s="106"/>
    </row>
    <row r="721" spans="1:11">
      <c r="A721" s="103"/>
      <c r="B721" s="103"/>
      <c r="C721" s="103"/>
      <c r="D721" s="1174"/>
      <c r="E721" s="1174"/>
      <c r="F721" s="1174"/>
      <c r="G721" s="2"/>
      <c r="H721" s="106"/>
      <c r="I721" s="106"/>
      <c r="J721" s="106"/>
      <c r="K721" s="106"/>
    </row>
    <row r="722" spans="1:11">
      <c r="A722" s="103"/>
      <c r="B722" s="103"/>
      <c r="C722" s="103"/>
      <c r="D722" s="1174"/>
      <c r="E722" s="1174"/>
      <c r="F722" s="1174"/>
      <c r="G722" s="2"/>
      <c r="H722" s="106"/>
      <c r="I722" s="106"/>
      <c r="J722" s="106"/>
      <c r="K722" s="106"/>
    </row>
    <row r="723" spans="1:11">
      <c r="A723" s="103"/>
      <c r="B723" s="103"/>
      <c r="C723" s="103"/>
      <c r="D723" s="1174"/>
      <c r="E723" s="1174"/>
      <c r="F723" s="1174"/>
      <c r="G723" s="2"/>
      <c r="H723" s="106"/>
      <c r="I723" s="106"/>
      <c r="J723" s="106"/>
      <c r="K723" s="106"/>
    </row>
    <row r="724" spans="1:11">
      <c r="A724" s="103"/>
      <c r="B724" s="103"/>
      <c r="C724" s="103"/>
      <c r="D724" s="1198" t="s">
        <v>484</v>
      </c>
      <c r="E724" s="1198"/>
      <c r="F724" s="1198"/>
      <c r="G724" s="2"/>
      <c r="H724" s="106"/>
      <c r="I724" s="106"/>
      <c r="J724" s="106"/>
      <c r="K724" s="106"/>
    </row>
    <row r="725" spans="1:11">
      <c r="A725" s="103"/>
      <c r="B725" s="103"/>
      <c r="C725" s="103"/>
      <c r="D725" s="1080"/>
      <c r="E725" s="2"/>
      <c r="F725" s="2"/>
      <c r="G725" s="2"/>
      <c r="H725" s="106"/>
      <c r="I725" s="106"/>
      <c r="J725" s="106"/>
      <c r="K725" s="106"/>
    </row>
    <row r="726" spans="1:11">
      <c r="A726" s="1195" t="s">
        <v>485</v>
      </c>
      <c r="B726" s="1195"/>
      <c r="C726" s="1195"/>
      <c r="D726" s="1195"/>
      <c r="E726" s="1195"/>
      <c r="F726" s="1195"/>
      <c r="G726" s="1195"/>
      <c r="H726" s="106"/>
      <c r="I726" s="106"/>
      <c r="J726" s="106"/>
      <c r="K726" s="106"/>
    </row>
    <row r="727" spans="1:11">
      <c r="A727" s="103"/>
      <c r="B727" s="103"/>
      <c r="C727" s="103"/>
      <c r="D727" s="941"/>
      <c r="E727" s="2"/>
      <c r="F727" s="2"/>
      <c r="G727" s="936"/>
      <c r="H727" s="106"/>
      <c r="I727" s="106"/>
      <c r="J727" s="106"/>
      <c r="K727" s="106"/>
    </row>
    <row r="728" spans="1:11" ht="13.15" customHeight="1">
      <c r="A728" s="1116"/>
      <c r="B728" s="1116"/>
      <c r="C728" s="103"/>
      <c r="D728" s="1203" t="s">
        <v>486</v>
      </c>
      <c r="E728" s="1203"/>
      <c r="F728" s="1203"/>
      <c r="G728" s="936"/>
      <c r="H728" s="106"/>
      <c r="I728" s="106"/>
      <c r="J728" s="106"/>
      <c r="K728" s="106"/>
    </row>
    <row r="729" spans="1:11">
      <c r="A729" s="103"/>
      <c r="B729" s="103"/>
      <c r="C729" s="103"/>
      <c r="D729" s="1191" t="s">
        <v>487</v>
      </c>
      <c r="E729" s="1191"/>
      <c r="F729" s="1191"/>
      <c r="G729" s="936"/>
      <c r="H729" s="106"/>
      <c r="I729" s="106"/>
      <c r="J729" s="106"/>
      <c r="K729" s="106"/>
    </row>
    <row r="730" spans="1:11">
      <c r="A730" s="103"/>
      <c r="B730" s="103"/>
      <c r="C730" s="103"/>
      <c r="D730" s="2"/>
      <c r="E730" s="2"/>
      <c r="F730" s="2"/>
      <c r="G730" s="936"/>
      <c r="H730" s="106"/>
      <c r="I730" s="106"/>
      <c r="J730" s="106"/>
      <c r="K730" s="106"/>
    </row>
    <row r="731" spans="1:11" ht="14.25">
      <c r="A731" s="104"/>
      <c r="B731" s="336" t="s">
        <v>294</v>
      </c>
      <c r="C731" s="1116"/>
      <c r="D731" s="1174" t="s">
        <v>488</v>
      </c>
      <c r="E731" s="1174"/>
      <c r="F731" s="1174"/>
      <c r="G731" s="936"/>
      <c r="H731" s="106"/>
      <c r="I731" s="106"/>
      <c r="J731" s="106"/>
      <c r="K731" s="106"/>
    </row>
    <row r="732" spans="1:11" ht="10.5" customHeight="1">
      <c r="A732" s="1116"/>
      <c r="B732" s="1116"/>
      <c r="C732" s="1116"/>
      <c r="D732" s="1174"/>
      <c r="E732" s="1174"/>
      <c r="F732" s="1174"/>
      <c r="G732" s="936"/>
      <c r="H732" s="106"/>
      <c r="I732" s="106"/>
      <c r="J732" s="106"/>
      <c r="K732" s="106"/>
    </row>
    <row r="733" spans="1:11">
      <c r="A733" s="1116"/>
      <c r="B733" s="1116"/>
      <c r="C733" s="1116"/>
      <c r="D733" s="1174"/>
      <c r="E733" s="1174"/>
      <c r="F733" s="1174"/>
      <c r="G733" s="936"/>
      <c r="H733" s="106"/>
      <c r="I733" s="106"/>
      <c r="J733" s="106"/>
      <c r="K733" s="106"/>
    </row>
    <row r="734" spans="1:11">
      <c r="A734" s="1116"/>
      <c r="B734" s="1116"/>
      <c r="C734" s="1116"/>
      <c r="D734" s="1174"/>
      <c r="E734" s="1174"/>
      <c r="F734" s="1174"/>
      <c r="G734" s="936"/>
      <c r="H734" s="106"/>
      <c r="I734" s="106"/>
      <c r="J734" s="106"/>
      <c r="K734" s="106"/>
    </row>
    <row r="735" spans="1:11">
      <c r="A735" s="1116"/>
      <c r="B735" s="1116"/>
      <c r="C735" s="1116"/>
      <c r="D735" s="1174"/>
      <c r="E735" s="1174"/>
      <c r="F735" s="1174"/>
      <c r="G735" s="936"/>
      <c r="H735" s="106"/>
      <c r="I735" s="106"/>
      <c r="J735" s="106"/>
      <c r="K735" s="106"/>
    </row>
    <row r="736" spans="1:11" ht="15.6" customHeight="1">
      <c r="A736" s="1116"/>
      <c r="B736" s="1116"/>
      <c r="C736" s="1116"/>
      <c r="D736" s="1174"/>
      <c r="E736" s="1174"/>
      <c r="F736" s="1174"/>
      <c r="G736" s="936"/>
      <c r="H736" s="106"/>
      <c r="I736" s="106"/>
      <c r="J736" s="106"/>
      <c r="K736" s="106"/>
    </row>
    <row r="737" spans="1:11">
      <c r="A737" s="1116"/>
      <c r="B737" s="1116"/>
      <c r="C737" s="1116"/>
      <c r="D737" s="156"/>
      <c r="E737" s="1063"/>
      <c r="F737" s="1063"/>
      <c r="G737" s="936"/>
      <c r="H737" s="106"/>
      <c r="I737" s="106"/>
      <c r="J737" s="106"/>
      <c r="K737" s="106"/>
    </row>
    <row r="738" spans="1:11" s="161" customFormat="1" ht="14.25">
      <c r="A738" s="160"/>
      <c r="B738" s="336" t="s">
        <v>294</v>
      </c>
      <c r="C738" s="946"/>
      <c r="D738" s="1174" t="s">
        <v>489</v>
      </c>
      <c r="E738" s="1174"/>
      <c r="F738" s="1174"/>
      <c r="G738" s="947"/>
    </row>
    <row r="739" spans="1:11" s="161" customFormat="1">
      <c r="A739" s="946"/>
      <c r="B739" s="946"/>
      <c r="C739" s="946"/>
      <c r="D739" s="1174"/>
      <c r="E739" s="1174"/>
      <c r="F739" s="1174"/>
      <c r="G739" s="947"/>
    </row>
    <row r="740" spans="1:11" s="161" customFormat="1">
      <c r="A740" s="946"/>
      <c r="B740" s="946"/>
      <c r="C740" s="946"/>
      <c r="D740" s="1174"/>
      <c r="E740" s="1174"/>
      <c r="F740" s="1174"/>
      <c r="G740" s="947"/>
    </row>
    <row r="741" spans="1:11" s="161" customFormat="1">
      <c r="A741" s="946"/>
      <c r="B741" s="946"/>
      <c r="C741" s="946"/>
      <c r="D741" s="1174"/>
      <c r="E741" s="1174"/>
      <c r="F741" s="1174"/>
      <c r="G741" s="947"/>
    </row>
    <row r="742" spans="1:11" s="161" customFormat="1">
      <c r="A742" s="946"/>
      <c r="B742" s="946"/>
      <c r="C742" s="946"/>
      <c r="D742" s="156"/>
      <c r="E742" s="947"/>
      <c r="F742" s="947"/>
      <c r="G742" s="947"/>
    </row>
    <row r="743" spans="1:11" s="161" customFormat="1" ht="14.25">
      <c r="A743" s="104"/>
      <c r="B743" s="336" t="s">
        <v>294</v>
      </c>
      <c r="C743" s="946"/>
      <c r="D743" s="1204" t="s">
        <v>490</v>
      </c>
      <c r="E743" s="1204"/>
      <c r="F743" s="1204"/>
      <c r="G743" s="947"/>
    </row>
    <row r="744" spans="1:11" s="161" customFormat="1">
      <c r="A744" s="946"/>
      <c r="B744" s="946"/>
      <c r="C744" s="946"/>
      <c r="D744" s="1204"/>
      <c r="E744" s="1204"/>
      <c r="F744" s="1204"/>
      <c r="G744" s="947"/>
    </row>
    <row r="745" spans="1:11" s="161" customFormat="1">
      <c r="A745" s="946"/>
      <c r="B745" s="946"/>
      <c r="C745" s="946"/>
      <c r="D745" s="1204"/>
      <c r="E745" s="1204"/>
      <c r="F745" s="1204"/>
      <c r="G745" s="947"/>
    </row>
    <row r="746" spans="1:11">
      <c r="A746" s="1116"/>
      <c r="B746" s="1116"/>
      <c r="C746" s="1116"/>
      <c r="D746" s="156"/>
      <c r="E746" s="1063"/>
      <c r="F746" s="1063"/>
      <c r="G746" s="936"/>
      <c r="H746" s="106"/>
      <c r="I746" s="106"/>
      <c r="J746" s="106"/>
      <c r="K746" s="106"/>
    </row>
    <row r="747" spans="1:11" ht="14.25">
      <c r="A747" s="104"/>
      <c r="B747" s="336" t="s">
        <v>294</v>
      </c>
      <c r="C747" s="1116"/>
      <c r="D747" s="1174" t="s">
        <v>491</v>
      </c>
      <c r="E747" s="1174"/>
      <c r="F747" s="1174"/>
      <c r="G747" s="936"/>
      <c r="H747" s="106"/>
      <c r="I747" s="106"/>
      <c r="J747" s="106"/>
      <c r="K747" s="106"/>
    </row>
    <row r="748" spans="1:11">
      <c r="A748" s="1116"/>
      <c r="B748" s="1116"/>
      <c r="C748" s="1116"/>
      <c r="D748" s="1174"/>
      <c r="E748" s="1174"/>
      <c r="F748" s="1174"/>
      <c r="G748" s="936"/>
      <c r="H748" s="106"/>
      <c r="I748" s="106"/>
      <c r="J748" s="106"/>
      <c r="K748" s="106"/>
    </row>
    <row r="749" spans="1:11">
      <c r="A749" s="1116"/>
      <c r="B749" s="1116"/>
      <c r="C749" s="1116"/>
      <c r="D749" s="1058"/>
      <c r="E749" s="1058"/>
      <c r="F749" s="1058"/>
      <c r="G749" s="936"/>
      <c r="H749" s="106"/>
      <c r="I749" s="106"/>
      <c r="J749" s="106"/>
      <c r="K749" s="106"/>
    </row>
    <row r="750" spans="1:11">
      <c r="A750" s="1116"/>
      <c r="B750" s="336" t="s">
        <v>294</v>
      </c>
      <c r="C750" s="1116"/>
      <c r="D750" s="1174" t="s">
        <v>492</v>
      </c>
      <c r="E750" s="1174"/>
      <c r="F750" s="1174"/>
      <c r="G750" s="936"/>
      <c r="H750" s="106"/>
      <c r="I750" s="106"/>
      <c r="J750" s="106"/>
      <c r="K750" s="106"/>
    </row>
    <row r="751" spans="1:11">
      <c r="A751" s="1116"/>
      <c r="B751" s="1116"/>
      <c r="C751" s="1116"/>
      <c r="D751" s="1174"/>
      <c r="E751" s="1174"/>
      <c r="F751" s="1174"/>
      <c r="G751" s="936"/>
      <c r="H751" s="106"/>
      <c r="I751" s="106"/>
      <c r="J751" s="106"/>
      <c r="K751" s="106"/>
    </row>
    <row r="752" spans="1:11">
      <c r="A752" s="1116"/>
      <c r="B752" s="1116"/>
      <c r="C752" s="1116"/>
      <c r="D752" s="1174"/>
      <c r="E752" s="1174"/>
      <c r="F752" s="1174"/>
      <c r="G752" s="936"/>
      <c r="H752" s="106"/>
      <c r="I752" s="106"/>
      <c r="J752" s="106"/>
      <c r="K752" s="106"/>
    </row>
    <row r="753" spans="1:11">
      <c r="A753" s="1116"/>
      <c r="B753" s="1116"/>
      <c r="C753" s="1116"/>
      <c r="D753" s="1058"/>
      <c r="E753" s="1058"/>
      <c r="F753" s="1058"/>
      <c r="G753" s="936"/>
      <c r="H753" s="106"/>
      <c r="I753" s="106"/>
      <c r="J753" s="106"/>
      <c r="K753" s="106"/>
    </row>
    <row r="754" spans="1:11">
      <c r="A754" s="1194" t="s">
        <v>493</v>
      </c>
      <c r="B754" s="1194"/>
      <c r="C754" s="1194"/>
      <c r="D754" s="1194"/>
      <c r="E754" s="1194"/>
      <c r="F754" s="1194"/>
      <c r="G754" s="1194"/>
    </row>
    <row r="755" spans="1:11">
      <c r="A755" s="103"/>
      <c r="B755" s="103"/>
      <c r="C755" s="103"/>
      <c r="D755" s="1088"/>
      <c r="E755" s="2"/>
      <c r="F755" s="1063"/>
      <c r="G755" s="936"/>
    </row>
    <row r="756" spans="1:11">
      <c r="A756" s="1116"/>
      <c r="B756" s="1116"/>
      <c r="C756" s="1116"/>
      <c r="D756" s="1200" t="s">
        <v>494</v>
      </c>
      <c r="E756" s="1200"/>
      <c r="F756" s="1200"/>
      <c r="G756" s="936"/>
    </row>
    <row r="757" spans="1:11">
      <c r="A757" s="224"/>
      <c r="B757" s="224"/>
      <c r="C757" s="224"/>
      <c r="D757" s="1201" t="s">
        <v>495</v>
      </c>
      <c r="E757" s="1201"/>
      <c r="F757" s="1201"/>
      <c r="G757" s="936"/>
    </row>
    <row r="758" spans="1:11">
      <c r="A758" s="1116"/>
      <c r="B758" s="1116"/>
      <c r="C758" s="1116"/>
      <c r="D758" s="301"/>
      <c r="E758" s="301"/>
      <c r="F758" s="301"/>
      <c r="G758" s="936"/>
    </row>
    <row r="759" spans="1:11" ht="14.25">
      <c r="A759" s="104"/>
      <c r="B759" s="336" t="s">
        <v>294</v>
      </c>
      <c r="C759" s="1116"/>
      <c r="D759" s="1201" t="s">
        <v>496</v>
      </c>
      <c r="E759" s="1201"/>
      <c r="F759" s="1201"/>
      <c r="G759" s="936"/>
    </row>
    <row r="760" spans="1:11">
      <c r="A760" s="1116"/>
      <c r="B760" s="1116"/>
      <c r="C760" s="1116"/>
      <c r="D760" s="301"/>
      <c r="E760" s="1202" t="s">
        <v>497</v>
      </c>
      <c r="F760" s="1202"/>
      <c r="G760" s="936"/>
    </row>
    <row r="761" spans="1:11">
      <c r="A761" s="1074"/>
      <c r="B761" s="1074"/>
      <c r="C761" s="1074"/>
      <c r="D761" s="1063"/>
      <c r="E761" s="2"/>
      <c r="F761" s="2"/>
      <c r="G761" s="936"/>
    </row>
    <row r="762" spans="1:11">
      <c r="A762" s="1199" t="s">
        <v>498</v>
      </c>
      <c r="B762" s="1199"/>
      <c r="C762" s="1199"/>
      <c r="D762" s="1199"/>
      <c r="E762" s="1199"/>
      <c r="F762" s="1199"/>
      <c r="G762" s="1199"/>
    </row>
    <row r="763" spans="1:11">
      <c r="A763" s="1074"/>
      <c r="B763" s="1074"/>
      <c r="C763" s="937"/>
      <c r="D763" s="936"/>
      <c r="E763" s="936"/>
      <c r="F763" s="936"/>
      <c r="G763" s="936"/>
    </row>
    <row r="764" spans="1:11">
      <c r="A764" s="1063"/>
      <c r="B764" s="1191" t="s">
        <v>499</v>
      </c>
      <c r="C764" s="1191"/>
      <c r="D764" s="1191"/>
      <c r="E764" s="1191"/>
      <c r="F764" s="1191"/>
      <c r="G764" s="936"/>
    </row>
    <row r="765" spans="1:11">
      <c r="A765" s="1076"/>
      <c r="B765" s="1076"/>
      <c r="C765" s="1116"/>
      <c r="D765" s="2"/>
      <c r="E765" s="2"/>
      <c r="F765" s="2"/>
      <c r="G765" s="936"/>
    </row>
    <row r="766" spans="1:11">
      <c r="A766" s="1199" t="s">
        <v>500</v>
      </c>
      <c r="B766" s="1199"/>
      <c r="C766" s="1199"/>
      <c r="D766" s="1199"/>
      <c r="E766" s="1199"/>
      <c r="F766" s="1199"/>
      <c r="G766" s="1199"/>
    </row>
    <row r="767" spans="1:11">
      <c r="A767" s="1074"/>
      <c r="B767" s="1074"/>
      <c r="C767" s="1074"/>
      <c r="D767" s="941"/>
      <c r="E767" s="2"/>
      <c r="F767" s="2"/>
      <c r="G767" s="936"/>
    </row>
    <row r="768" spans="1:11">
      <c r="A768" s="1063"/>
      <c r="B768" s="1193" t="s">
        <v>334</v>
      </c>
      <c r="C768" s="1193"/>
      <c r="D768" s="1193"/>
      <c r="E768" s="1193"/>
      <c r="F768" s="1193"/>
      <c r="G768" s="936"/>
    </row>
    <row r="769" spans="1:7" ht="14.25">
      <c r="A769" s="104"/>
      <c r="B769" s="104"/>
      <c r="C769" s="1116"/>
      <c r="D769" s="1063"/>
      <c r="E769" s="1063"/>
      <c r="F769" s="936"/>
      <c r="G769" s="936"/>
    </row>
    <row r="770" spans="1:7">
      <c r="A770" s="1199" t="s">
        <v>501</v>
      </c>
      <c r="B770" s="1199"/>
      <c r="C770" s="1199"/>
      <c r="D770" s="1199"/>
      <c r="E770" s="1199"/>
      <c r="F770" s="1199"/>
      <c r="G770" s="1199"/>
    </row>
    <row r="771" spans="1:7">
      <c r="A771" s="1116"/>
      <c r="B771" s="1116"/>
      <c r="C771" s="103"/>
      <c r="D771" s="102"/>
      <c r="E771" s="1063"/>
      <c r="F771" s="936"/>
      <c r="G771" s="936"/>
    </row>
    <row r="772" spans="1:7">
      <c r="A772" s="1063"/>
      <c r="B772" s="1193" t="s">
        <v>334</v>
      </c>
      <c r="C772" s="1193"/>
      <c r="D772" s="1193"/>
      <c r="E772" s="1193"/>
      <c r="F772" s="1193"/>
      <c r="G772" s="936"/>
    </row>
    <row r="773" spans="1:7">
      <c r="A773" s="1063"/>
      <c r="B773" s="1063"/>
      <c r="C773" s="937"/>
      <c r="D773" s="936"/>
      <c r="E773" s="936"/>
      <c r="F773" s="936"/>
      <c r="G773" s="936"/>
    </row>
    <row r="774" spans="1:7">
      <c r="A774" s="1199" t="s">
        <v>502</v>
      </c>
      <c r="B774" s="1199"/>
      <c r="C774" s="1199"/>
      <c r="D774" s="1199"/>
      <c r="E774" s="1199"/>
      <c r="F774" s="1199"/>
      <c r="G774" s="1199"/>
    </row>
    <row r="775" spans="1:7">
      <c r="A775" s="1063"/>
      <c r="B775" s="1063"/>
      <c r="C775" s="1116"/>
      <c r="D775" s="2"/>
      <c r="E775" s="2"/>
      <c r="F775" s="2"/>
      <c r="G775" s="2"/>
    </row>
    <row r="776" spans="1:7">
      <c r="A776" s="1063"/>
      <c r="B776" s="1193" t="s">
        <v>334</v>
      </c>
      <c r="C776" s="1193"/>
      <c r="D776" s="1193"/>
      <c r="E776" s="1193"/>
      <c r="F776" s="1193"/>
      <c r="G776" s="2"/>
    </row>
    <row r="777" spans="1:7">
      <c r="A777" s="937"/>
      <c r="B777" s="937"/>
      <c r="C777" s="937"/>
      <c r="D777" s="1066"/>
      <c r="E777" s="2"/>
      <c r="F777" s="936"/>
      <c r="G777" s="2"/>
    </row>
    <row r="778" spans="1:7">
      <c r="A778" s="1199" t="s">
        <v>503</v>
      </c>
      <c r="B778" s="1199"/>
      <c r="C778" s="1199"/>
      <c r="D778" s="1199"/>
      <c r="E778" s="1199"/>
      <c r="F778" s="1199"/>
      <c r="G778" s="1199"/>
    </row>
    <row r="779" spans="1:7">
      <c r="A779" s="1063"/>
      <c r="B779" s="1063"/>
      <c r="C779" s="1116"/>
      <c r="D779" s="2"/>
      <c r="E779" s="2"/>
      <c r="F779" s="2"/>
      <c r="G779" s="2"/>
    </row>
    <row r="780" spans="1:7">
      <c r="A780" s="1063"/>
      <c r="B780" s="1193" t="s">
        <v>334</v>
      </c>
      <c r="C780" s="1193"/>
      <c r="D780" s="1193"/>
      <c r="E780" s="1193"/>
      <c r="F780" s="1193"/>
      <c r="G780" s="2"/>
    </row>
    <row r="781" spans="1:7">
      <c r="A781" s="937"/>
      <c r="B781" s="937"/>
      <c r="C781" s="937"/>
      <c r="D781" s="1066"/>
      <c r="E781" s="2"/>
      <c r="F781" s="936"/>
      <c r="G781" s="2"/>
    </row>
    <row r="782" spans="1:7">
      <c r="A782" s="1199" t="s">
        <v>504</v>
      </c>
      <c r="B782" s="1199"/>
      <c r="C782" s="1199"/>
      <c r="D782" s="1199"/>
      <c r="E782" s="1199"/>
      <c r="F782" s="1199"/>
      <c r="G782" s="1199"/>
    </row>
    <row r="783" spans="1:7">
      <c r="A783" s="1063"/>
      <c r="B783" s="1063"/>
      <c r="C783" s="1116"/>
      <c r="D783" s="2"/>
      <c r="E783" s="2"/>
      <c r="F783" s="2"/>
      <c r="G783" s="2"/>
    </row>
    <row r="784" spans="1:7">
      <c r="A784" s="1063"/>
      <c r="B784" s="1193" t="s">
        <v>334</v>
      </c>
      <c r="C784" s="1193"/>
      <c r="D784" s="1193"/>
      <c r="E784" s="1193"/>
      <c r="F784" s="1193"/>
      <c r="G784" s="2"/>
    </row>
    <row r="785" spans="1:7">
      <c r="A785" s="1116"/>
      <c r="B785" s="1116"/>
      <c r="C785" s="1116"/>
      <c r="D785" s="1066"/>
      <c r="E785" s="2"/>
      <c r="F785" s="2"/>
      <c r="G785" s="2"/>
    </row>
    <row r="786" spans="1:7">
      <c r="A786" s="1199" t="s">
        <v>505</v>
      </c>
      <c r="B786" s="1199"/>
      <c r="C786" s="1199"/>
      <c r="D786" s="1199"/>
      <c r="E786" s="1199"/>
      <c r="F786" s="1199"/>
      <c r="G786" s="1199"/>
    </row>
    <row r="787" spans="1:7">
      <c r="A787" s="1063"/>
      <c r="B787" s="1063"/>
      <c r="C787" s="1116"/>
      <c r="D787" s="2"/>
      <c r="E787" s="2"/>
      <c r="F787" s="2"/>
      <c r="G787" s="2"/>
    </row>
    <row r="788" spans="1:7">
      <c r="A788" s="1063"/>
      <c r="B788" s="1193" t="s">
        <v>334</v>
      </c>
      <c r="C788" s="1193"/>
      <c r="D788" s="1193"/>
      <c r="E788" s="1193"/>
      <c r="F788" s="1193"/>
      <c r="G788" s="2"/>
    </row>
    <row r="789" spans="1:7">
      <c r="A789" s="1063"/>
      <c r="B789" s="1063"/>
      <c r="C789" s="1116"/>
      <c r="D789" s="1066"/>
      <c r="E789" s="2"/>
      <c r="F789" s="2"/>
      <c r="G789" s="2"/>
    </row>
    <row r="790" spans="1:7">
      <c r="A790" s="1199" t="s">
        <v>506</v>
      </c>
      <c r="B790" s="1199"/>
      <c r="C790" s="1199"/>
      <c r="D790" s="1199"/>
      <c r="E790" s="1199"/>
      <c r="F790" s="1199"/>
      <c r="G790" s="1199"/>
    </row>
    <row r="791" spans="1:7">
      <c r="A791" s="1063"/>
      <c r="B791" s="1063"/>
      <c r="C791" s="1116"/>
      <c r="D791" s="2"/>
      <c r="E791" s="2"/>
      <c r="F791" s="2"/>
      <c r="G791" s="2"/>
    </row>
    <row r="792" spans="1:7">
      <c r="A792" s="1063"/>
      <c r="B792" s="1193" t="s">
        <v>334</v>
      </c>
      <c r="C792" s="1193"/>
      <c r="D792" s="1193"/>
      <c r="E792" s="1193"/>
      <c r="F792" s="1193"/>
      <c r="G792"/>
    </row>
    <row r="793" spans="1:7">
      <c r="A793" s="1074"/>
      <c r="B793" s="1074"/>
      <c r="C793" s="1074"/>
      <c r="D793" s="2"/>
      <c r="E793"/>
      <c r="F793"/>
      <c r="G793"/>
    </row>
    <row r="794" spans="1:7" ht="14.25">
      <c r="A794" s="104"/>
      <c r="B794" s="104"/>
      <c r="C794" s="103"/>
      <c r="D794" s="1066"/>
      <c r="E794"/>
      <c r="F794"/>
      <c r="G794"/>
    </row>
    <row r="795" spans="1:7" ht="12.75" hidden="1" customHeight="1">
      <c r="A795" s="1116"/>
      <c r="B795" s="1116"/>
      <c r="C795" s="1116"/>
      <c r="D795" s="1063"/>
      <c r="E795"/>
      <c r="F795"/>
      <c r="G795"/>
    </row>
    <row r="796" spans="1:7" ht="12.75" hidden="1" customHeight="1">
      <c r="A796" s="1116"/>
      <c r="B796" s="1116"/>
      <c r="C796" s="1116"/>
      <c r="D796" s="2"/>
      <c r="E796"/>
      <c r="F796"/>
      <c r="G796"/>
    </row>
    <row r="797" spans="1:7" ht="12.75" hidden="1" customHeight="1">
      <c r="A797" s="1116"/>
      <c r="B797" s="1116"/>
      <c r="C797" s="1116"/>
      <c r="D797" s="2"/>
      <c r="E797"/>
      <c r="F797"/>
      <c r="G797"/>
    </row>
    <row r="798" spans="1:7" ht="12.75" hidden="1" customHeight="1">
      <c r="A798" s="1116"/>
      <c r="B798" s="1116"/>
      <c r="C798" s="1116"/>
      <c r="D798" s="1"/>
      <c r="E798"/>
      <c r="F798"/>
      <c r="G798"/>
    </row>
    <row r="799" spans="1:7" ht="12.75" hidden="1" customHeight="1">
      <c r="A799" s="1116"/>
      <c r="B799" s="1116"/>
      <c r="C799" s="1116"/>
      <c r="D799" s="1"/>
      <c r="E799"/>
      <c r="F799"/>
      <c r="G799"/>
    </row>
    <row r="800" spans="1:7" ht="12.75" hidden="1" customHeight="1">
      <c r="A800" s="1116"/>
      <c r="B800" s="1116"/>
      <c r="C800" s="1116"/>
      <c r="D800" s="1"/>
      <c r="E800"/>
      <c r="F800"/>
      <c r="G800"/>
    </row>
    <row r="801" spans="1:7" ht="12.75" hidden="1" customHeight="1">
      <c r="A801" s="1116"/>
      <c r="B801" s="1116"/>
      <c r="C801" s="1116"/>
      <c r="D801" s="2"/>
      <c r="E801"/>
      <c r="F801"/>
      <c r="G801"/>
    </row>
    <row r="802" spans="1:7" ht="14.25" hidden="1" customHeight="1">
      <c r="A802" s="104"/>
      <c r="B802" s="104"/>
      <c r="C802" s="1116"/>
      <c r="D802" s="1063"/>
      <c r="E802"/>
      <c r="F802"/>
      <c r="G802"/>
    </row>
    <row r="803" spans="1:7" ht="12.75" hidden="1" customHeight="1">
      <c r="A803" s="1116"/>
      <c r="B803" s="1116"/>
      <c r="C803" s="1116"/>
      <c r="D803" s="2"/>
      <c r="E803"/>
      <c r="F803"/>
      <c r="G803"/>
    </row>
    <row r="804" spans="1:7" ht="12.75" hidden="1" customHeight="1">
      <c r="A804" s="1116"/>
      <c r="B804" s="1116"/>
      <c r="C804" s="1116"/>
      <c r="D804" s="2"/>
      <c r="E804"/>
      <c r="F804"/>
      <c r="G804"/>
    </row>
    <row r="805" spans="1:7" ht="12.75" hidden="1" customHeight="1">
      <c r="A805" s="1116"/>
      <c r="B805" s="1116"/>
      <c r="C805" s="1116"/>
      <c r="D805" s="1"/>
      <c r="E805"/>
      <c r="F805"/>
      <c r="G805"/>
    </row>
    <row r="806" spans="1:7" ht="12.75" hidden="1" customHeight="1">
      <c r="A806" s="1116"/>
      <c r="B806" s="1116"/>
      <c r="C806" s="1116"/>
      <c r="D806" s="1"/>
      <c r="E806"/>
      <c r="F806"/>
      <c r="G806"/>
    </row>
    <row r="807" spans="1:7" ht="14.25" hidden="1" customHeight="1">
      <c r="A807" s="104"/>
      <c r="B807" s="104"/>
      <c r="C807" s="1116"/>
      <c r="D807" s="1063"/>
      <c r="E807"/>
      <c r="F807"/>
      <c r="G807"/>
    </row>
    <row r="808" spans="1:7" ht="12.75" hidden="1" customHeight="1">
      <c r="A808" s="1116"/>
      <c r="B808" s="1116"/>
      <c r="C808" s="1116"/>
      <c r="D808" s="2"/>
      <c r="E808"/>
      <c r="F808"/>
      <c r="G808"/>
    </row>
    <row r="809" spans="1:7" ht="12.75" hidden="1" customHeight="1">
      <c r="A809" s="1116"/>
      <c r="B809" s="1116"/>
      <c r="C809" s="1116"/>
      <c r="D809" s="2"/>
      <c r="E809"/>
      <c r="F809"/>
      <c r="G809"/>
    </row>
    <row r="810" spans="1:7" ht="14.25" hidden="1" customHeight="1">
      <c r="A810" s="104"/>
      <c r="B810" s="104"/>
      <c r="C810" s="1116"/>
      <c r="D810" s="1063"/>
      <c r="E810"/>
      <c r="F810"/>
      <c r="G810"/>
    </row>
    <row r="811" spans="1:7" ht="12.75" hidden="1" customHeight="1">
      <c r="A811" s="1116"/>
      <c r="B811" s="1116"/>
      <c r="C811" s="1116"/>
      <c r="D811" s="2"/>
      <c r="E811"/>
      <c r="F811"/>
      <c r="G811"/>
    </row>
    <row r="812" spans="1:7" ht="14.25" hidden="1" customHeight="1">
      <c r="A812" s="104"/>
      <c r="B812" s="104"/>
      <c r="C812" s="1116"/>
      <c r="D812" s="1063"/>
      <c r="E812"/>
      <c r="F812"/>
      <c r="G812"/>
    </row>
    <row r="813" spans="1:7" ht="12.75" hidden="1" customHeight="1">
      <c r="A813" s="1074"/>
      <c r="B813" s="1074"/>
      <c r="C813" s="1074"/>
      <c r="D813" s="2"/>
      <c r="E813"/>
      <c r="F813"/>
      <c r="G813"/>
    </row>
    <row r="814" spans="1:7" ht="12.75" hidden="1" customHeight="1">
      <c r="A814" s="1116"/>
      <c r="B814" s="1116"/>
      <c r="C814" s="1116"/>
      <c r="D814" s="2"/>
      <c r="E814"/>
      <c r="F814"/>
      <c r="G814"/>
    </row>
    <row r="815" spans="1:7" ht="12.75" hidden="1" customHeight="1">
      <c r="A815" s="1116"/>
      <c r="B815" s="1116"/>
      <c r="C815" s="1116"/>
      <c r="D815" s="2"/>
      <c r="E815"/>
      <c r="F815"/>
      <c r="G815"/>
    </row>
    <row r="816" spans="1:7" ht="12.75" hidden="1" customHeight="1">
      <c r="A816" s="1116"/>
      <c r="B816" s="1116"/>
      <c r="C816" s="1116"/>
      <c r="D816" s="2"/>
      <c r="E816"/>
      <c r="F816"/>
      <c r="G816"/>
    </row>
    <row r="817" spans="1:7" ht="12.75" hidden="1" customHeight="1">
      <c r="A817" s="1116"/>
      <c r="B817" s="1116"/>
      <c r="C817" s="1116"/>
      <c r="D817" s="2"/>
      <c r="E817"/>
      <c r="F817"/>
      <c r="G817"/>
    </row>
    <row r="818" spans="1:7" ht="12.75" hidden="1" customHeight="1">
      <c r="A818" s="1116"/>
      <c r="B818" s="1116"/>
      <c r="C818" s="1116"/>
      <c r="D818" s="2"/>
      <c r="E818"/>
      <c r="F818"/>
      <c r="G818"/>
    </row>
    <row r="819" spans="1:7" ht="12.75" hidden="1" customHeight="1">
      <c r="A819" s="1116"/>
      <c r="B819" s="1116"/>
      <c r="C819" s="1116"/>
      <c r="D819" s="2"/>
      <c r="E819"/>
      <c r="F819"/>
      <c r="G819"/>
    </row>
    <row r="820" spans="1:7" ht="12.75" hidden="1" customHeight="1">
      <c r="A820" s="1116"/>
      <c r="B820" s="1116"/>
      <c r="C820" s="1116"/>
      <c r="D820" s="2"/>
      <c r="E820"/>
      <c r="F820"/>
      <c r="G820"/>
    </row>
    <row r="821" spans="1:7" ht="12.75" hidden="1" customHeight="1">
      <c r="A821" s="1116"/>
      <c r="B821" s="1116"/>
      <c r="C821" s="1116"/>
      <c r="D821" s="2"/>
      <c r="E821"/>
      <c r="F821"/>
      <c r="G821"/>
    </row>
    <row r="822" spans="1:7" ht="12.75" hidden="1" customHeight="1">
      <c r="A822" s="1116"/>
      <c r="B822" s="1116"/>
      <c r="C822" s="1116"/>
      <c r="D822" s="2"/>
      <c r="E822"/>
      <c r="F822"/>
      <c r="G822"/>
    </row>
    <row r="823" spans="1:7" ht="12.75" hidden="1" customHeight="1">
      <c r="A823" s="1116"/>
      <c r="B823" s="1116"/>
      <c r="C823" s="1116"/>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301" customWidth="1"/>
    <col min="11" max="16384" width="8.85546875" style="301" hidden="1"/>
  </cols>
  <sheetData>
    <row r="1" spans="1:10" ht="14.25" customHeight="1"/>
    <row r="2" spans="1:10" ht="15.75">
      <c r="A2" s="1225" t="s">
        <v>507</v>
      </c>
      <c r="B2" s="1226"/>
      <c r="C2" s="1226"/>
      <c r="D2" s="1226"/>
      <c r="E2" s="1226"/>
      <c r="F2" s="1226"/>
      <c r="G2" s="1226"/>
      <c r="H2" s="1226"/>
      <c r="I2" s="1226"/>
      <c r="J2" s="1226"/>
    </row>
    <row r="3" spans="1:10" ht="15">
      <c r="A3" s="1229" t="s">
        <v>508</v>
      </c>
      <c r="B3" s="1230"/>
      <c r="C3" s="1230"/>
      <c r="D3" s="1230"/>
      <c r="E3" s="1230"/>
      <c r="F3" s="1230"/>
      <c r="G3" s="1230"/>
      <c r="H3" s="1230"/>
      <c r="I3" s="1230"/>
      <c r="J3" s="1230"/>
    </row>
    <row r="4" spans="1:10" ht="12.75"/>
    <row r="5" spans="1:10" ht="12.75" customHeight="1">
      <c r="A5" s="1227" t="s">
        <v>509</v>
      </c>
      <c r="B5" s="1227"/>
      <c r="C5" s="1227"/>
      <c r="D5" s="1227"/>
      <c r="E5" s="1227"/>
      <c r="F5" s="1227"/>
      <c r="G5" s="1227"/>
      <c r="H5" s="1227"/>
      <c r="I5" s="1227"/>
      <c r="J5" s="1227"/>
    </row>
    <row r="6" spans="1:10" ht="12.75">
      <c r="A6" s="1227"/>
      <c r="B6" s="1227"/>
      <c r="C6" s="1227"/>
      <c r="D6" s="1227"/>
      <c r="E6" s="1227"/>
      <c r="F6" s="1227"/>
      <c r="G6" s="1227"/>
      <c r="H6" s="1227"/>
      <c r="I6" s="1227"/>
      <c r="J6" s="1227"/>
    </row>
    <row r="7" spans="1:10" ht="30" customHeight="1">
      <c r="A7" s="1227"/>
      <c r="B7" s="1227"/>
      <c r="C7" s="1227"/>
      <c r="D7" s="1227"/>
      <c r="E7" s="1227"/>
      <c r="F7" s="1227"/>
      <c r="G7" s="1227"/>
      <c r="H7" s="1227"/>
      <c r="I7" s="1227"/>
      <c r="J7" s="1227"/>
    </row>
    <row r="8" spans="1:10" ht="12.75">
      <c r="A8" s="1083"/>
      <c r="B8" s="1083"/>
      <c r="C8" s="1083"/>
      <c r="D8" s="1083"/>
      <c r="E8" s="1083"/>
      <c r="F8" s="1083"/>
      <c r="G8" s="1083"/>
      <c r="H8" s="1083"/>
      <c r="I8" s="1083"/>
      <c r="J8" s="1083"/>
    </row>
    <row r="9" spans="1:10" ht="12.75" customHeight="1">
      <c r="A9" s="301" t="s">
        <v>510</v>
      </c>
      <c r="B9" s="1083"/>
      <c r="C9" s="1083"/>
      <c r="D9" s="1083"/>
      <c r="E9" s="1083"/>
      <c r="F9" s="1083"/>
      <c r="G9" s="1083"/>
      <c r="H9" s="1083"/>
      <c r="I9" s="1083"/>
      <c r="J9" s="1083"/>
    </row>
    <row r="10" spans="1:10" ht="12.75"/>
    <row r="11" spans="1:10" ht="12.75" customHeight="1">
      <c r="A11" s="1231" t="s">
        <v>511</v>
      </c>
      <c r="B11" s="1231"/>
      <c r="C11" s="1231"/>
      <c r="D11" s="1231"/>
      <c r="E11" s="1231"/>
      <c r="F11" s="1231"/>
      <c r="G11" s="1231"/>
      <c r="H11" s="1231"/>
      <c r="I11" s="1231"/>
      <c r="J11" s="1231"/>
    </row>
    <row r="12" spans="1:10" ht="12.75">
      <c r="A12" s="1231"/>
      <c r="B12" s="1231"/>
      <c r="C12" s="1231"/>
      <c r="D12" s="1231"/>
      <c r="E12" s="1231"/>
      <c r="F12" s="1231"/>
      <c r="G12" s="1231"/>
      <c r="H12" s="1231"/>
      <c r="I12" s="1231"/>
      <c r="J12" s="1231"/>
    </row>
    <row r="13" spans="1:10" ht="12.75">
      <c r="A13" s="1231"/>
      <c r="B13" s="1231"/>
      <c r="C13" s="1231"/>
      <c r="D13" s="1231"/>
      <c r="E13" s="1231"/>
      <c r="F13" s="1231"/>
      <c r="G13" s="1231"/>
      <c r="H13" s="1231"/>
      <c r="I13" s="1231"/>
      <c r="J13" s="1231"/>
    </row>
    <row r="14" spans="1:10" ht="12.75">
      <c r="A14" s="1231"/>
      <c r="B14" s="1231"/>
      <c r="C14" s="1231"/>
      <c r="D14" s="1231"/>
      <c r="E14" s="1231"/>
      <c r="F14" s="1231"/>
      <c r="G14" s="1231"/>
      <c r="H14" s="1231"/>
      <c r="I14" s="1231"/>
      <c r="J14" s="1231"/>
    </row>
    <row r="15" spans="1:10" ht="12.75">
      <c r="A15" s="1231"/>
      <c r="B15" s="1231"/>
      <c r="C15" s="1231"/>
      <c r="D15" s="1231"/>
      <c r="E15" s="1231"/>
      <c r="F15" s="1231"/>
      <c r="G15" s="1231"/>
      <c r="H15" s="1231"/>
      <c r="I15" s="1231"/>
      <c r="J15" s="1231"/>
    </row>
    <row r="16" spans="1:10" ht="12.75">
      <c r="A16" s="1231"/>
      <c r="B16" s="1231"/>
      <c r="C16" s="1231"/>
      <c r="D16" s="1231"/>
      <c r="E16" s="1231"/>
      <c r="F16" s="1231"/>
      <c r="G16" s="1231"/>
      <c r="H16" s="1231"/>
      <c r="I16" s="1231"/>
      <c r="J16" s="1231"/>
    </row>
    <row r="17" spans="1:10" ht="12.75">
      <c r="A17" s="1084"/>
      <c r="B17" s="1084"/>
      <c r="C17" s="1084"/>
      <c r="D17" s="1084"/>
      <c r="E17" s="1084"/>
      <c r="F17" s="1084"/>
      <c r="G17" s="1084"/>
      <c r="H17" s="1084"/>
      <c r="I17" s="1084"/>
      <c r="J17" s="1084"/>
    </row>
    <row r="18" spans="1:10" ht="12.75">
      <c r="A18" s="365" t="s">
        <v>512</v>
      </c>
      <c r="B18" s="1083"/>
      <c r="C18" s="1083"/>
      <c r="D18" s="1083"/>
      <c r="E18" s="1083"/>
      <c r="F18" s="1083"/>
      <c r="G18" s="1083"/>
      <c r="H18" s="1083"/>
      <c r="I18" s="1083"/>
      <c r="J18" s="1083"/>
    </row>
    <row r="19" spans="1:10" ht="12.75">
      <c r="A19" s="1083" t="s">
        <v>253</v>
      </c>
      <c r="B19" s="1083"/>
      <c r="C19" s="1083"/>
      <c r="D19" s="1083"/>
      <c r="E19" s="1083"/>
      <c r="F19" s="1083"/>
      <c r="G19" s="1083"/>
      <c r="H19" s="1083"/>
      <c r="I19" s="1083"/>
      <c r="J19" s="1083"/>
    </row>
    <row r="20" spans="1:10" ht="12.75">
      <c r="A20" s="1230" t="s">
        <v>513</v>
      </c>
      <c r="B20" s="1230"/>
      <c r="C20" s="1230"/>
      <c r="D20" s="1230"/>
      <c r="E20" s="123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27" t="s">
        <v>514</v>
      </c>
      <c r="B57" s="1227"/>
      <c r="C57" s="1227"/>
      <c r="D57" s="1227"/>
      <c r="E57" s="1227"/>
      <c r="F57" s="1227"/>
      <c r="G57" s="1227"/>
      <c r="H57" s="1227"/>
      <c r="I57" s="1227"/>
      <c r="J57" s="1227"/>
    </row>
    <row r="58" spans="1:10" ht="12.75">
      <c r="A58" s="1227"/>
      <c r="B58" s="1227"/>
      <c r="C58" s="1227"/>
      <c r="D58" s="1227"/>
      <c r="E58" s="1227"/>
      <c r="F58" s="1227"/>
      <c r="G58" s="1227"/>
      <c r="H58" s="1227"/>
      <c r="I58" s="1227"/>
      <c r="J58" s="1227"/>
    </row>
    <row r="59" spans="1:10" ht="12.75">
      <c r="A59" s="1227"/>
      <c r="B59" s="1227"/>
      <c r="C59" s="1227"/>
      <c r="D59" s="1227"/>
      <c r="E59" s="1227"/>
      <c r="F59" s="1227"/>
      <c r="G59" s="1227"/>
      <c r="H59" s="1227"/>
      <c r="I59" s="1227"/>
      <c r="J59" s="1227"/>
    </row>
    <row r="60" spans="1:10" ht="12.75"/>
    <row r="61" spans="1:10" ht="12.75">
      <c r="A61" s="301"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28" t="s">
        <v>515</v>
      </c>
      <c r="B72" s="1228"/>
      <c r="C72" s="1228"/>
      <c r="D72" s="1228"/>
      <c r="E72" s="1228"/>
      <c r="F72" s="1228"/>
      <c r="G72" s="1228"/>
      <c r="H72" s="1228"/>
      <c r="I72" s="1228"/>
    </row>
    <row r="73" spans="1:9" ht="12.75">
      <c r="A73" s="1180" t="s">
        <v>13</v>
      </c>
      <c r="B73" s="1180"/>
      <c r="C73" s="1180"/>
      <c r="D73" s="1180"/>
      <c r="E73" s="1180"/>
    </row>
    <row r="74" spans="1:9" ht="12.75">
      <c r="A74" s="1180" t="s">
        <v>14</v>
      </c>
      <c r="B74" s="1180"/>
      <c r="C74" s="1180"/>
      <c r="D74" s="1180"/>
      <c r="E74" s="1180"/>
    </row>
    <row r="75" spans="1:9" ht="12.75">
      <c r="A75" s="1180" t="s">
        <v>516</v>
      </c>
      <c r="B75" s="1180"/>
      <c r="C75" s="1180"/>
      <c r="D75" s="1180"/>
      <c r="E75" s="118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73" zoomScaleNormal="100" zoomScaleSheetLayoutView="100" workbookViewId="0">
      <selection activeCell="B1098" sqref="B1098"/>
    </sheetView>
  </sheetViews>
  <sheetFormatPr defaultColWidth="8.85546875" defaultRowHeight="12.75" zeroHeight="1"/>
  <cols>
    <col min="1" max="1" width="3.5703125" style="369" customWidth="1"/>
    <col min="2" max="2" width="13.5703125" style="369" customWidth="1"/>
    <col min="3" max="3" width="2.5703125" style="369" customWidth="1"/>
    <col min="4" max="5" width="3.5703125" style="301" customWidth="1"/>
    <col min="6" max="6" width="65.5703125" style="301" customWidth="1"/>
    <col min="7" max="7" width="1.5703125" style="301" customWidth="1"/>
    <col min="8" max="8" width="3.5703125" style="301" customWidth="1"/>
    <col min="9" max="9" width="24.42578125" style="303" customWidth="1"/>
    <col min="10" max="16384" width="8.85546875" style="301"/>
  </cols>
  <sheetData>
    <row r="1" spans="1:9">
      <c r="A1" s="1093"/>
      <c r="B1" s="1093"/>
      <c r="C1" s="1093"/>
    </row>
    <row r="2" spans="1:9">
      <c r="A2" s="1232" t="s">
        <v>517</v>
      </c>
      <c r="B2" s="1232"/>
      <c r="C2" s="1232"/>
      <c r="D2" s="1232"/>
      <c r="E2" s="1232"/>
      <c r="F2" s="1232"/>
      <c r="G2" s="1232"/>
      <c r="H2" s="1232"/>
      <c r="I2" s="1232"/>
    </row>
    <row r="3" spans="1:9">
      <c r="A3" s="1233" t="s">
        <v>518</v>
      </c>
      <c r="B3" s="1233"/>
      <c r="C3" s="1233"/>
      <c r="D3" s="1233"/>
      <c r="E3" s="1233"/>
      <c r="F3" s="1233"/>
      <c r="G3" s="1233"/>
      <c r="H3" s="1233"/>
      <c r="I3" s="1233"/>
    </row>
    <row r="4" spans="1:9">
      <c r="A4" s="1233"/>
      <c r="B4" s="1233"/>
      <c r="C4" s="1230"/>
      <c r="D4" s="1230"/>
      <c r="E4" s="1230"/>
      <c r="F4" s="1230"/>
      <c r="G4" s="1230"/>
    </row>
    <row r="5" spans="1:9">
      <c r="A5" s="1233"/>
      <c r="B5" s="1233"/>
      <c r="C5" s="1230"/>
      <c r="D5" s="1230"/>
      <c r="E5" s="1230"/>
      <c r="F5" s="1230"/>
      <c r="G5" s="1230"/>
    </row>
    <row r="6" spans="1:9">
      <c r="A6" s="1232" t="s">
        <v>300</v>
      </c>
      <c r="B6" s="1232"/>
      <c r="C6" s="1244"/>
      <c r="D6" s="1244"/>
      <c r="E6" s="1244"/>
      <c r="F6" s="1244"/>
      <c r="G6" s="1244"/>
      <c r="I6" s="1091" t="s">
        <v>519</v>
      </c>
    </row>
    <row r="7" spans="1:9">
      <c r="A7" s="1232" t="s">
        <v>301</v>
      </c>
      <c r="B7" s="1232"/>
      <c r="C7" s="1244"/>
      <c r="D7" s="1244"/>
      <c r="E7" s="1244"/>
      <c r="F7" s="1244"/>
      <c r="G7" s="1244"/>
      <c r="I7" s="1091" t="s">
        <v>520</v>
      </c>
    </row>
    <row r="8" spans="1:9">
      <c r="A8" s="1068"/>
      <c r="B8" s="1068"/>
      <c r="C8" s="1092"/>
      <c r="D8" s="1092"/>
      <c r="E8" s="1092"/>
      <c r="F8" s="1092"/>
    </row>
    <row r="9" spans="1:9">
      <c r="A9" s="1194" t="s">
        <v>302</v>
      </c>
      <c r="B9" s="1194"/>
      <c r="C9" s="1194"/>
      <c r="D9" s="1194"/>
      <c r="E9" s="1194"/>
      <c r="F9" s="1194"/>
      <c r="G9" s="1194"/>
      <c r="H9" s="974"/>
      <c r="I9" s="975"/>
    </row>
    <row r="10" spans="1:9">
      <c r="A10" s="1092"/>
      <c r="B10" s="1092"/>
      <c r="C10" s="1093"/>
      <c r="E10" s="303"/>
    </row>
    <row r="11" spans="1:9" ht="13.7" customHeight="1">
      <c r="A11" s="1093"/>
      <c r="B11" s="1093"/>
      <c r="C11" s="1092"/>
      <c r="D11" s="1246" t="s">
        <v>303</v>
      </c>
      <c r="E11" s="1246"/>
      <c r="F11" s="1246"/>
    </row>
    <row r="12" spans="1:9">
      <c r="A12" s="1093"/>
      <c r="B12" s="1093"/>
      <c r="C12" s="1092"/>
      <c r="D12" s="1246"/>
      <c r="E12" s="1246"/>
      <c r="F12" s="1246"/>
    </row>
    <row r="13" spans="1:9">
      <c r="A13" s="370"/>
      <c r="B13" s="370"/>
      <c r="C13" s="370"/>
      <c r="D13" s="1216" t="s">
        <v>304</v>
      </c>
      <c r="E13" s="1216"/>
      <c r="F13" s="1216"/>
    </row>
    <row r="14" spans="1:9">
      <c r="A14" s="370"/>
      <c r="B14" s="370"/>
      <c r="C14" s="370"/>
      <c r="D14" s="365"/>
    </row>
    <row r="15" spans="1:9" ht="14.25">
      <c r="A15" s="371"/>
      <c r="B15" s="372" t="s">
        <v>521</v>
      </c>
      <c r="C15" s="370"/>
      <c r="D15" s="1188" t="s">
        <v>305</v>
      </c>
      <c r="E15" s="1188"/>
      <c r="F15" s="1188"/>
      <c r="I15" s="303" t="s">
        <v>522</v>
      </c>
    </row>
    <row r="16" spans="1:9">
      <c r="A16" s="370"/>
      <c r="B16" s="370"/>
      <c r="C16" s="370"/>
      <c r="D16" s="1188"/>
      <c r="E16" s="1188"/>
      <c r="F16" s="1188"/>
    </row>
    <row r="17" spans="1:9">
      <c r="A17" s="370"/>
      <c r="B17" s="370"/>
      <c r="C17" s="370"/>
      <c r="D17" s="1188"/>
      <c r="E17" s="1188"/>
      <c r="F17" s="1188"/>
    </row>
    <row r="18" spans="1:9">
      <c r="A18" s="370"/>
      <c r="B18" s="370"/>
      <c r="C18" s="370"/>
    </row>
    <row r="19" spans="1:9" ht="14.25">
      <c r="A19" s="371"/>
      <c r="B19" s="372" t="s">
        <v>523</v>
      </c>
      <c r="C19" s="1093"/>
      <c r="D19" s="1201" t="s">
        <v>306</v>
      </c>
      <c r="E19" s="1201"/>
      <c r="F19" s="1201"/>
      <c r="I19" s="303" t="s">
        <v>524</v>
      </c>
    </row>
    <row r="20" spans="1:9" ht="14.25">
      <c r="A20" s="371"/>
      <c r="B20" s="371"/>
      <c r="C20" s="1093"/>
      <c r="D20" s="1070"/>
    </row>
    <row r="21" spans="1:9" ht="14.25">
      <c r="A21" s="371"/>
      <c r="B21" s="372" t="s">
        <v>521</v>
      </c>
      <c r="C21" s="1093"/>
      <c r="D21" s="1188" t="s">
        <v>307</v>
      </c>
      <c r="E21" s="1188"/>
      <c r="F21" s="1188"/>
      <c r="I21" s="303" t="s">
        <v>524</v>
      </c>
    </row>
    <row r="22" spans="1:9" ht="14.25">
      <c r="A22" s="371"/>
      <c r="B22" s="371"/>
      <c r="C22" s="1093"/>
      <c r="D22" s="1188"/>
      <c r="E22" s="1188"/>
      <c r="F22" s="1188"/>
    </row>
    <row r="23" spans="1:9">
      <c r="A23" s="1093"/>
      <c r="B23" s="1093"/>
      <c r="C23" s="1093"/>
    </row>
    <row r="24" spans="1:9" ht="14.25">
      <c r="A24" s="371"/>
      <c r="B24" s="372" t="s">
        <v>523</v>
      </c>
      <c r="C24" s="1093"/>
      <c r="D24" s="1188" t="s">
        <v>308</v>
      </c>
      <c r="E24" s="1188"/>
      <c r="F24" s="1188"/>
      <c r="I24" s="303" t="s">
        <v>525</v>
      </c>
    </row>
    <row r="25" spans="1:9">
      <c r="A25" s="1093"/>
      <c r="B25" s="1093"/>
      <c r="C25" s="1093"/>
      <c r="D25" s="1188"/>
      <c r="E25" s="1188"/>
      <c r="F25" s="1188"/>
    </row>
    <row r="26" spans="1:9">
      <c r="A26" s="1093"/>
      <c r="B26" s="1093"/>
      <c r="C26" s="1093"/>
      <c r="D26" s="1188"/>
      <c r="E26" s="1188"/>
      <c r="F26" s="1188"/>
    </row>
    <row r="27" spans="1:9">
      <c r="A27" s="1093"/>
      <c r="B27" s="1093"/>
      <c r="C27" s="1093"/>
      <c r="D27" s="1188"/>
      <c r="E27" s="1188"/>
      <c r="F27" s="1188"/>
    </row>
    <row r="28" spans="1:9">
      <c r="A28" s="1093"/>
      <c r="B28" s="1093"/>
      <c r="C28" s="1093"/>
      <c r="D28" s="1188"/>
      <c r="E28" s="1188"/>
      <c r="F28" s="1188"/>
    </row>
    <row r="29" spans="1:9">
      <c r="A29" s="1093"/>
      <c r="B29" s="1093"/>
      <c r="C29" s="1093"/>
      <c r="D29" s="1064"/>
    </row>
    <row r="30" spans="1:9">
      <c r="A30" s="1093"/>
      <c r="B30" s="372" t="s">
        <v>523</v>
      </c>
      <c r="C30" s="1093"/>
      <c r="D30" s="1188" t="s">
        <v>309</v>
      </c>
      <c r="E30" s="1188"/>
      <c r="F30" s="1188"/>
      <c r="I30" s="303" t="s">
        <v>522</v>
      </c>
    </row>
    <row r="31" spans="1:9">
      <c r="A31" s="1093"/>
      <c r="B31" s="1093"/>
      <c r="C31" s="1093"/>
      <c r="D31" s="1188"/>
      <c r="E31" s="1188"/>
      <c r="F31" s="1188"/>
    </row>
    <row r="32" spans="1:9" ht="14.25">
      <c r="A32" s="371"/>
      <c r="B32" s="371"/>
      <c r="C32" s="1093"/>
      <c r="D32" s="1064"/>
    </row>
    <row r="33" spans="1:9" ht="14.45" customHeight="1">
      <c r="A33" s="371"/>
      <c r="B33" s="372" t="s">
        <v>521</v>
      </c>
      <c r="C33" s="1093"/>
      <c r="D33" s="1188" t="s">
        <v>526</v>
      </c>
      <c r="E33" s="1188"/>
      <c r="F33" s="1188"/>
      <c r="I33" s="303" t="s">
        <v>527</v>
      </c>
    </row>
    <row r="34" spans="1:9" ht="14.25">
      <c r="A34" s="371"/>
      <c r="B34" s="371"/>
      <c r="C34" s="1093"/>
      <c r="D34" s="1188"/>
      <c r="E34" s="1188"/>
      <c r="F34" s="1188"/>
    </row>
    <row r="35" spans="1:9" ht="14.25">
      <c r="A35" s="371"/>
      <c r="B35" s="371"/>
      <c r="C35" s="1093"/>
      <c r="D35" s="1188"/>
      <c r="E35" s="1188"/>
      <c r="F35" s="1188"/>
    </row>
    <row r="36" spans="1:9" ht="14.25">
      <c r="A36" s="371"/>
      <c r="B36" s="371"/>
      <c r="C36" s="1093"/>
      <c r="D36" s="1188"/>
      <c r="E36" s="1188"/>
      <c r="F36" s="1188"/>
    </row>
    <row r="37" spans="1:9" ht="14.25">
      <c r="A37" s="371"/>
      <c r="B37" s="371"/>
      <c r="C37" s="1093"/>
    </row>
    <row r="38" spans="1:9" ht="14.25">
      <c r="A38" s="371"/>
      <c r="B38" s="372" t="s">
        <v>521</v>
      </c>
      <c r="C38" s="1093"/>
      <c r="D38" s="1188" t="s">
        <v>311</v>
      </c>
      <c r="E38" s="1188"/>
      <c r="F38" s="1188"/>
    </row>
    <row r="39" spans="1:9" ht="14.25">
      <c r="A39" s="371"/>
      <c r="B39" s="371"/>
      <c r="C39" s="1093"/>
      <c r="D39" s="1188"/>
      <c r="E39" s="1188"/>
      <c r="F39" s="1188"/>
    </row>
    <row r="40" spans="1:9" ht="14.25">
      <c r="A40" s="371"/>
      <c r="B40" s="371"/>
      <c r="C40" s="1093"/>
      <c r="D40" s="1188"/>
      <c r="E40" s="1188"/>
      <c r="F40" s="1188"/>
    </row>
    <row r="41" spans="1:9" ht="14.25">
      <c r="A41" s="371"/>
      <c r="B41" s="371"/>
      <c r="C41" s="1093"/>
      <c r="D41" s="1188"/>
      <c r="E41" s="1188"/>
      <c r="F41" s="1188"/>
    </row>
    <row r="42" spans="1:9" ht="14.25">
      <c r="A42" s="371"/>
      <c r="B42" s="371"/>
      <c r="C42" s="1093"/>
      <c r="D42" s="1188"/>
      <c r="E42" s="1188"/>
      <c r="F42" s="1188"/>
    </row>
    <row r="43" spans="1:9" ht="14.25">
      <c r="A43" s="371"/>
      <c r="B43" s="371"/>
      <c r="C43" s="1093"/>
      <c r="D43" s="1069"/>
      <c r="E43" s="1069"/>
      <c r="F43" s="1069"/>
    </row>
    <row r="44" spans="1:9" ht="14.25">
      <c r="A44" s="371"/>
      <c r="B44" s="372" t="s">
        <v>521</v>
      </c>
      <c r="C44" s="1093"/>
      <c r="D44" s="1188" t="s">
        <v>312</v>
      </c>
      <c r="E44" s="1188"/>
      <c r="F44" s="1188"/>
      <c r="I44" s="303" t="s">
        <v>527</v>
      </c>
    </row>
    <row r="45" spans="1:9" ht="14.25">
      <c r="A45" s="371"/>
      <c r="B45" s="371"/>
      <c r="C45" s="1093"/>
      <c r="D45" s="1188"/>
      <c r="E45" s="1188"/>
      <c r="F45" s="1188"/>
    </row>
    <row r="46" spans="1:9" ht="14.25">
      <c r="A46" s="371"/>
      <c r="B46" s="371"/>
      <c r="C46" s="1093"/>
      <c r="D46" s="1188"/>
      <c r="E46" s="1188"/>
      <c r="F46" s="1188"/>
    </row>
    <row r="47" spans="1:9" ht="23.25" customHeight="1">
      <c r="A47" s="371"/>
      <c r="B47" s="371"/>
      <c r="C47" s="1093"/>
      <c r="D47" s="1188"/>
      <c r="E47" s="1188"/>
      <c r="F47" s="1188"/>
    </row>
    <row r="48" spans="1:9" ht="14.25">
      <c r="A48" s="371"/>
      <c r="B48" s="371"/>
      <c r="C48" s="1093"/>
      <c r="D48" s="1070"/>
    </row>
    <row r="49" spans="1:9" ht="14.45" customHeight="1">
      <c r="A49" s="371"/>
      <c r="B49" s="372" t="s">
        <v>521</v>
      </c>
      <c r="C49" s="1093"/>
      <c r="D49" s="1188" t="s">
        <v>313</v>
      </c>
      <c r="E49" s="1188"/>
      <c r="F49" s="1188"/>
      <c r="I49" s="303" t="s">
        <v>527</v>
      </c>
    </row>
    <row r="50" spans="1:9" ht="14.25">
      <c r="A50" s="371"/>
      <c r="B50" s="371"/>
      <c r="C50" s="1093"/>
      <c r="D50" s="1188"/>
      <c r="E50" s="1188"/>
      <c r="F50" s="1188"/>
    </row>
    <row r="51" spans="1:9" ht="14.25">
      <c r="A51" s="371"/>
      <c r="B51" s="371"/>
      <c r="C51" s="1093"/>
      <c r="D51" s="1188"/>
      <c r="E51" s="1188"/>
      <c r="F51" s="1188"/>
    </row>
    <row r="52" spans="1:9" ht="14.25">
      <c r="A52" s="371"/>
      <c r="B52" s="371"/>
      <c r="C52" s="1093"/>
    </row>
    <row r="53" spans="1:9" ht="14.25">
      <c r="A53" s="371"/>
      <c r="B53" s="372" t="s">
        <v>523</v>
      </c>
      <c r="C53" s="1093"/>
      <c r="D53" s="1188" t="s">
        <v>314</v>
      </c>
      <c r="E53" s="1188"/>
      <c r="F53" s="1188"/>
    </row>
    <row r="54" spans="1:9" ht="14.25">
      <c r="A54" s="371"/>
      <c r="B54" s="371"/>
      <c r="C54" s="1093"/>
      <c r="D54" s="1188"/>
      <c r="E54" s="1188"/>
      <c r="F54" s="1188"/>
    </row>
    <row r="55" spans="1:9">
      <c r="A55" s="1093"/>
      <c r="B55" s="1093"/>
      <c r="C55" s="1093"/>
      <c r="D55" s="1064"/>
    </row>
    <row r="56" spans="1:9" ht="14.25">
      <c r="A56" s="371"/>
      <c r="B56" s="372" t="s">
        <v>521</v>
      </c>
      <c r="C56" s="1093"/>
      <c r="D56" s="1188" t="s">
        <v>315</v>
      </c>
      <c r="E56" s="1188"/>
      <c r="F56" s="1188"/>
      <c r="I56" s="303" t="s">
        <v>528</v>
      </c>
    </row>
    <row r="57" spans="1:9">
      <c r="A57" s="1093"/>
      <c r="B57" s="1093"/>
      <c r="C57" s="1093"/>
      <c r="D57" s="1188"/>
      <c r="E57" s="1188"/>
      <c r="F57" s="1188"/>
    </row>
    <row r="58" spans="1:9">
      <c r="A58" s="1093"/>
      <c r="B58" s="1093"/>
      <c r="C58" s="1093"/>
      <c r="D58" s="1188"/>
      <c r="E58" s="1188"/>
      <c r="F58" s="1188"/>
    </row>
    <row r="59" spans="1:9">
      <c r="A59" s="1093"/>
      <c r="B59" s="1093"/>
      <c r="C59" s="1093"/>
    </row>
    <row r="60" spans="1:9" ht="14.25">
      <c r="A60" s="371"/>
      <c r="B60" s="372" t="s">
        <v>521</v>
      </c>
      <c r="C60" s="1093"/>
      <c r="D60" s="1188" t="s">
        <v>316</v>
      </c>
      <c r="E60" s="1188"/>
      <c r="F60" s="1188"/>
      <c r="I60" s="303" t="s">
        <v>529</v>
      </c>
    </row>
    <row r="61" spans="1:9">
      <c r="A61" s="1093"/>
      <c r="B61" s="1093"/>
      <c r="C61" s="1093"/>
      <c r="D61" s="1188"/>
      <c r="E61" s="1188"/>
      <c r="F61" s="1188"/>
    </row>
    <row r="62" spans="1:9">
      <c r="A62" s="1093"/>
      <c r="B62" s="1093"/>
      <c r="C62" s="1093"/>
    </row>
    <row r="63" spans="1:9" ht="14.25">
      <c r="A63" s="371"/>
      <c r="B63" s="372" t="s">
        <v>523</v>
      </c>
      <c r="C63" s="1093"/>
      <c r="D63" s="1188" t="s">
        <v>317</v>
      </c>
      <c r="E63" s="1188"/>
      <c r="F63" s="1188"/>
    </row>
    <row r="64" spans="1:9">
      <c r="A64" s="1093"/>
      <c r="B64" s="1093"/>
      <c r="C64" s="1093"/>
      <c r="D64" s="1188"/>
      <c r="E64" s="1188"/>
      <c r="F64" s="1188"/>
      <c r="I64" s="303" t="s">
        <v>525</v>
      </c>
    </row>
    <row r="65" spans="1:9">
      <c r="A65" s="1093"/>
      <c r="B65" s="1093"/>
      <c r="C65" s="1093"/>
      <c r="D65" s="1188"/>
      <c r="E65" s="1188"/>
      <c r="F65" s="1188"/>
    </row>
    <row r="66" spans="1:9">
      <c r="A66" s="1093"/>
      <c r="B66" s="1093"/>
      <c r="C66" s="1093"/>
    </row>
    <row r="67" spans="1:9" ht="14.25">
      <c r="A67" s="371"/>
      <c r="B67" s="372" t="s">
        <v>523</v>
      </c>
      <c r="C67" s="1093"/>
      <c r="D67" s="1188" t="s">
        <v>318</v>
      </c>
      <c r="E67" s="1188"/>
      <c r="F67" s="1188"/>
      <c r="I67" s="303" t="s">
        <v>525</v>
      </c>
    </row>
    <row r="68" spans="1:9">
      <c r="A68" s="1093"/>
      <c r="B68" s="1093"/>
      <c r="C68" s="1093"/>
      <c r="D68" s="1188"/>
      <c r="E68" s="1188"/>
      <c r="F68" s="1188"/>
    </row>
    <row r="69" spans="1:9" ht="14.25">
      <c r="A69" s="371"/>
      <c r="B69" s="371"/>
      <c r="C69" s="1093"/>
      <c r="D69" s="1070"/>
    </row>
    <row r="70" spans="1:9">
      <c r="A70" s="1194" t="s">
        <v>319</v>
      </c>
      <c r="B70" s="1194"/>
      <c r="C70" s="1194"/>
      <c r="D70" s="1194"/>
      <c r="E70" s="1194"/>
      <c r="F70" s="1194"/>
      <c r="G70" s="1194"/>
      <c r="H70" s="974"/>
      <c r="I70" s="975"/>
    </row>
    <row r="71" spans="1:9">
      <c r="A71" s="1093"/>
      <c r="B71" s="1093"/>
      <c r="C71" s="1093"/>
    </row>
    <row r="72" spans="1:9">
      <c r="A72" s="1093"/>
      <c r="B72" s="1093"/>
      <c r="C72" s="373"/>
      <c r="D72" s="1215" t="s">
        <v>320</v>
      </c>
      <c r="E72" s="1215"/>
      <c r="F72" s="1215"/>
    </row>
    <row r="73" spans="1:9">
      <c r="A73" s="1070"/>
      <c r="B73" s="1070"/>
      <c r="C73" s="1093"/>
      <c r="D73" s="1188" t="s">
        <v>321</v>
      </c>
      <c r="E73" s="1188"/>
      <c r="F73" s="1188"/>
    </row>
    <row r="74" spans="1:9">
      <c r="A74" s="1070"/>
      <c r="B74" s="1070"/>
      <c r="C74" s="1093"/>
    </row>
    <row r="75" spans="1:9" ht="13.7" customHeight="1">
      <c r="A75" s="371"/>
      <c r="B75" s="372" t="s">
        <v>523</v>
      </c>
      <c r="C75" s="1093"/>
      <c r="D75" s="1188" t="s">
        <v>530</v>
      </c>
      <c r="E75" s="1188"/>
      <c r="F75" s="1188"/>
      <c r="I75" s="303" t="s">
        <v>531</v>
      </c>
    </row>
    <row r="76" spans="1:9" ht="14.25">
      <c r="A76" s="371"/>
      <c r="B76" s="371"/>
      <c r="C76" s="1093"/>
      <c r="D76" s="1188"/>
      <c r="E76" s="1188"/>
      <c r="F76" s="1188"/>
    </row>
    <row r="77" spans="1:9" ht="14.25">
      <c r="A77" s="371"/>
      <c r="B77" s="371"/>
      <c r="C77" s="1093"/>
      <c r="D77" s="1188"/>
      <c r="E77" s="1188"/>
      <c r="F77" s="1188"/>
    </row>
    <row r="78" spans="1:9" ht="14.25">
      <c r="A78" s="371"/>
      <c r="B78" s="371"/>
      <c r="C78" s="1093"/>
      <c r="D78" s="1188"/>
      <c r="E78" s="1188"/>
      <c r="F78" s="1188"/>
    </row>
    <row r="79" spans="1:9" ht="14.25">
      <c r="A79" s="371"/>
      <c r="B79" s="371"/>
      <c r="C79" s="1093"/>
      <c r="D79" s="1188"/>
      <c r="E79" s="1188"/>
      <c r="F79" s="1188"/>
    </row>
    <row r="80" spans="1:9" ht="14.25">
      <c r="A80" s="371"/>
      <c r="B80" s="371"/>
      <c r="C80" s="1093"/>
      <c r="D80" s="1188"/>
      <c r="E80" s="1188"/>
      <c r="F80" s="1188"/>
    </row>
    <row r="81" spans="1:9" ht="14.25">
      <c r="A81" s="371"/>
      <c r="B81" s="371"/>
      <c r="C81" s="1093"/>
      <c r="D81" s="1188"/>
      <c r="E81" s="1188"/>
      <c r="F81" s="1188"/>
    </row>
    <row r="82" spans="1:9" ht="14.25">
      <c r="A82" s="371"/>
      <c r="B82" s="371"/>
      <c r="C82" s="1093"/>
      <c r="D82" s="1188"/>
      <c r="E82" s="1188"/>
      <c r="F82" s="1188"/>
    </row>
    <row r="83" spans="1:9" ht="14.25">
      <c r="A83" s="371"/>
      <c r="B83" s="371"/>
      <c r="C83" s="1093"/>
      <c r="D83" s="1129"/>
      <c r="E83" s="1129"/>
      <c r="F83" s="1129"/>
    </row>
    <row r="84" spans="1:9" ht="15" customHeight="1">
      <c r="A84" s="371"/>
      <c r="B84" s="372" t="s">
        <v>523</v>
      </c>
      <c r="C84" s="1093"/>
      <c r="D84" s="1188" t="s">
        <v>532</v>
      </c>
      <c r="E84" s="1188"/>
      <c r="F84" s="1188"/>
      <c r="I84" s="303" t="s">
        <v>533</v>
      </c>
    </row>
    <row r="85" spans="1:9" ht="14.25">
      <c r="A85" s="371"/>
      <c r="B85" s="371"/>
      <c r="C85" s="1093"/>
      <c r="D85" s="1188"/>
      <c r="E85" s="1188"/>
      <c r="F85" s="1188"/>
    </row>
    <row r="86" spans="1:9" ht="14.25">
      <c r="A86" s="371"/>
      <c r="B86" s="371"/>
      <c r="C86" s="1093"/>
      <c r="D86" s="1069"/>
      <c r="E86" s="1069"/>
      <c r="F86" s="1069"/>
    </row>
    <row r="87" spans="1:9" ht="14.25">
      <c r="A87" s="371"/>
      <c r="B87" s="372" t="s">
        <v>523</v>
      </c>
      <c r="C87" s="1093"/>
      <c r="D87" s="1188" t="s">
        <v>534</v>
      </c>
      <c r="E87" s="1188"/>
      <c r="F87" s="1188"/>
      <c r="I87" s="303" t="s">
        <v>535</v>
      </c>
    </row>
    <row r="88" spans="1:9" ht="14.25">
      <c r="A88" s="371"/>
      <c r="B88" s="371"/>
      <c r="C88" s="1093"/>
      <c r="D88" s="1188"/>
      <c r="E88" s="1188"/>
      <c r="F88" s="1188"/>
    </row>
    <row r="89" spans="1:9" ht="14.25">
      <c r="A89" s="371"/>
      <c r="B89" s="371"/>
      <c r="C89" s="1093"/>
      <c r="D89" s="1188"/>
      <c r="E89" s="1188"/>
      <c r="F89" s="1188"/>
    </row>
    <row r="90" spans="1:9" ht="14.25">
      <c r="A90" s="371"/>
      <c r="B90" s="371"/>
      <c r="C90" s="1093"/>
      <c r="D90" s="1069"/>
      <c r="E90" s="1069"/>
      <c r="F90" s="1069"/>
    </row>
    <row r="91" spans="1:9" ht="14.25">
      <c r="A91" s="371"/>
      <c r="B91" s="372" t="s">
        <v>523</v>
      </c>
      <c r="C91" s="1093"/>
      <c r="D91" s="1188" t="s">
        <v>536</v>
      </c>
      <c r="E91" s="1188"/>
      <c r="F91" s="1188"/>
      <c r="I91" s="303" t="s">
        <v>537</v>
      </c>
    </row>
    <row r="92" spans="1:9" s="935" customFormat="1" ht="14.25">
      <c r="A92" s="933"/>
      <c r="B92" s="933"/>
      <c r="C92" s="934"/>
      <c r="D92" s="1188"/>
      <c r="E92" s="1188"/>
      <c r="F92" s="1188"/>
      <c r="I92" s="967"/>
    </row>
    <row r="93" spans="1:9" ht="14.25">
      <c r="A93" s="371"/>
      <c r="B93" s="371"/>
      <c r="C93" s="1093"/>
      <c r="D93" s="1071"/>
      <c r="E93" s="1079" t="s">
        <v>538</v>
      </c>
      <c r="F93" s="1069"/>
    </row>
    <row r="94" spans="1:9" ht="14.25">
      <c r="A94" s="371"/>
      <c r="B94" s="371"/>
      <c r="C94" s="1093"/>
      <c r="D94" s="1129"/>
      <c r="E94" s="1129"/>
      <c r="F94" s="1129"/>
    </row>
    <row r="95" spans="1:9" ht="14.25">
      <c r="A95" s="371"/>
      <c r="B95" s="372" t="s">
        <v>521</v>
      </c>
      <c r="C95" s="1093"/>
      <c r="D95" s="1188" t="s">
        <v>539</v>
      </c>
      <c r="E95" s="1188"/>
      <c r="F95" s="1188"/>
      <c r="I95" s="303" t="s">
        <v>540</v>
      </c>
    </row>
    <row r="96" spans="1:9" ht="14.25">
      <c r="A96" s="371"/>
      <c r="B96" s="371"/>
      <c r="C96" s="1093"/>
      <c r="D96" s="1188"/>
      <c r="E96" s="1188"/>
      <c r="F96" s="1188"/>
    </row>
    <row r="97" spans="1:9" ht="14.25">
      <c r="A97" s="371"/>
      <c r="B97" s="371"/>
      <c r="C97" s="1093"/>
      <c r="D97" s="1069"/>
      <c r="E97" s="1069"/>
      <c r="F97" s="1069"/>
    </row>
    <row r="98" spans="1:9" ht="14.45" customHeight="1">
      <c r="A98" s="371"/>
      <c r="B98" s="372" t="s">
        <v>521</v>
      </c>
      <c r="C98" s="1093"/>
      <c r="D98" s="1188" t="s">
        <v>541</v>
      </c>
      <c r="E98" s="1188"/>
      <c r="F98" s="1188"/>
      <c r="I98" s="303" t="s">
        <v>542</v>
      </c>
    </row>
    <row r="99" spans="1:9" ht="14.25">
      <c r="A99" s="371"/>
      <c r="B99" s="371"/>
      <c r="C99" s="1093"/>
      <c r="D99" s="1188"/>
      <c r="E99" s="1188"/>
      <c r="F99" s="1188"/>
    </row>
    <row r="100" spans="1:9" ht="14.25">
      <c r="A100" s="371"/>
      <c r="B100" s="371"/>
      <c r="C100" s="1093"/>
      <c r="D100" s="1188"/>
      <c r="E100" s="1188"/>
      <c r="F100" s="1188"/>
    </row>
    <row r="101" spans="1:9" ht="14.25">
      <c r="A101" s="371"/>
      <c r="B101" s="371"/>
      <c r="C101" s="1093"/>
      <c r="D101" s="1188"/>
      <c r="E101" s="1188"/>
      <c r="F101" s="1188"/>
    </row>
    <row r="102" spans="1:9" ht="14.25">
      <c r="A102" s="371"/>
      <c r="B102" s="371"/>
      <c r="C102" s="1093"/>
      <c r="D102" s="1188"/>
      <c r="E102" s="1188"/>
      <c r="F102" s="1188"/>
    </row>
    <row r="103" spans="1:9" ht="14.25">
      <c r="A103" s="371"/>
      <c r="B103" s="371"/>
      <c r="C103" s="1093"/>
      <c r="D103" s="1188"/>
      <c r="E103" s="1188"/>
      <c r="F103" s="1188"/>
    </row>
    <row r="104" spans="1:9" ht="14.25">
      <c r="A104" s="371"/>
      <c r="B104" s="371"/>
      <c r="C104" s="1093"/>
      <c r="D104" s="1188"/>
      <c r="E104" s="1188"/>
      <c r="F104" s="1188"/>
    </row>
    <row r="105" spans="1:9" ht="14.25">
      <c r="A105" s="371"/>
      <c r="B105" s="371"/>
      <c r="C105" s="1093"/>
      <c r="D105" s="1188"/>
      <c r="E105" s="1188"/>
      <c r="F105" s="1188"/>
    </row>
    <row r="106" spans="1:9" ht="14.25">
      <c r="A106" s="371"/>
      <c r="B106" s="371"/>
      <c r="C106" s="1093"/>
      <c r="D106" s="1188"/>
      <c r="E106" s="1188"/>
      <c r="F106" s="1188"/>
    </row>
    <row r="107" spans="1:9" ht="14.25">
      <c r="A107" s="371"/>
      <c r="B107" s="371"/>
      <c r="C107" s="1093"/>
      <c r="D107" s="1188"/>
      <c r="E107" s="1188"/>
      <c r="F107" s="1188"/>
    </row>
    <row r="108" spans="1:9" ht="14.25">
      <c r="A108" s="371"/>
      <c r="B108" s="371"/>
      <c r="C108" s="1093"/>
      <c r="D108" s="1188"/>
      <c r="E108" s="1188"/>
      <c r="F108" s="1188"/>
    </row>
    <row r="109" spans="1:9" ht="14.25">
      <c r="A109" s="371"/>
      <c r="B109" s="371"/>
      <c r="C109" s="1093"/>
      <c r="D109" s="1188"/>
      <c r="E109" s="1188"/>
      <c r="F109" s="1188"/>
    </row>
    <row r="110" spans="1:9" ht="14.25">
      <c r="A110" s="371"/>
      <c r="B110" s="371"/>
      <c r="C110" s="1093"/>
      <c r="D110" s="1188"/>
      <c r="E110" s="1188"/>
      <c r="F110" s="1188"/>
    </row>
    <row r="111" spans="1:9" ht="14.25">
      <c r="A111" s="371"/>
      <c r="B111" s="371"/>
      <c r="C111" s="1093"/>
      <c r="D111" s="1188"/>
      <c r="E111" s="1188"/>
      <c r="F111" s="1188"/>
    </row>
    <row r="112" spans="1:9" ht="14.25">
      <c r="A112" s="371"/>
      <c r="B112" s="371"/>
      <c r="C112" s="1093"/>
      <c r="D112" s="1188"/>
      <c r="E112" s="1188"/>
      <c r="F112" s="1188"/>
    </row>
    <row r="113" spans="1:9" ht="14.25">
      <c r="A113" s="371"/>
      <c r="B113" s="371"/>
      <c r="C113" s="1093"/>
      <c r="D113" s="1084"/>
      <c r="E113" s="1084"/>
      <c r="F113" s="1084"/>
    </row>
    <row r="114" spans="1:9" ht="14.25" customHeight="1">
      <c r="A114" s="371"/>
      <c r="B114" s="372" t="s">
        <v>521</v>
      </c>
      <c r="C114" s="1093"/>
      <c r="D114" s="1214" t="s">
        <v>324</v>
      </c>
      <c r="E114" s="1214"/>
      <c r="F114" s="1214"/>
    </row>
    <row r="115" spans="1:9" ht="14.25">
      <c r="A115" s="371"/>
      <c r="B115" s="371"/>
      <c r="C115" s="1093"/>
      <c r="D115" s="1214"/>
      <c r="E115" s="1214"/>
      <c r="F115" s="1214"/>
    </row>
    <row r="116" spans="1:9" ht="14.25">
      <c r="A116" s="371"/>
      <c r="B116" s="371"/>
      <c r="C116" s="1093"/>
      <c r="D116" s="1214"/>
      <c r="E116" s="1214"/>
      <c r="F116" s="1214"/>
    </row>
    <row r="117" spans="1:9" ht="14.25">
      <c r="A117" s="371"/>
      <c r="B117" s="371"/>
      <c r="C117" s="1093"/>
      <c r="D117" s="1214"/>
      <c r="E117" s="1214"/>
      <c r="F117" s="1214"/>
    </row>
    <row r="118" spans="1:9" ht="14.25">
      <c r="A118" s="371"/>
      <c r="B118" s="371"/>
      <c r="C118" s="1093"/>
      <c r="D118" s="1214"/>
      <c r="E118" s="1214"/>
      <c r="F118" s="1214"/>
    </row>
    <row r="119" spans="1:9" ht="14.25">
      <c r="A119" s="371"/>
      <c r="B119" s="371"/>
      <c r="C119" s="1093"/>
      <c r="D119" s="1214"/>
      <c r="E119" s="1214"/>
      <c r="F119" s="1214"/>
    </row>
    <row r="120" spans="1:9" ht="14.25">
      <c r="A120" s="371"/>
      <c r="B120" s="371"/>
      <c r="C120" s="1093"/>
      <c r="D120" s="1214"/>
      <c r="E120" s="1214"/>
      <c r="F120" s="1214"/>
    </row>
    <row r="121" spans="1:9" ht="14.25">
      <c r="A121" s="371"/>
      <c r="B121" s="371"/>
      <c r="C121" s="1093"/>
      <c r="D121" s="1214"/>
      <c r="E121" s="1214"/>
      <c r="F121" s="1214"/>
    </row>
    <row r="122" spans="1:9">
      <c r="A122" s="1093"/>
      <c r="B122" s="1093"/>
      <c r="C122" s="301"/>
      <c r="D122" s="408"/>
      <c r="E122" s="408"/>
      <c r="F122" s="408"/>
    </row>
    <row r="123" spans="1:9" ht="14.25">
      <c r="A123" s="371"/>
      <c r="B123" s="372" t="s">
        <v>523</v>
      </c>
      <c r="C123" s="301"/>
      <c r="D123" s="1214" t="s">
        <v>326</v>
      </c>
      <c r="E123" s="1214"/>
      <c r="F123" s="1214"/>
      <c r="I123" s="303" t="s">
        <v>543</v>
      </c>
    </row>
    <row r="124" spans="1:9" ht="14.25">
      <c r="A124" s="371"/>
      <c r="B124" s="371"/>
      <c r="C124" s="301"/>
      <c r="D124" s="1214"/>
      <c r="E124" s="1214"/>
      <c r="F124" s="1214"/>
    </row>
    <row r="125" spans="1:9">
      <c r="A125" s="1093"/>
      <c r="B125" s="1093"/>
      <c r="C125" s="1093"/>
    </row>
    <row r="126" spans="1:9" ht="14.25">
      <c r="A126" s="371"/>
      <c r="B126" s="372" t="s">
        <v>523</v>
      </c>
      <c r="C126" s="1093"/>
      <c r="D126" s="1188" t="s">
        <v>327</v>
      </c>
      <c r="E126" s="1188"/>
      <c r="F126" s="1188"/>
      <c r="I126" s="303" t="s">
        <v>543</v>
      </c>
    </row>
    <row r="127" spans="1:9">
      <c r="A127" s="1093"/>
      <c r="B127" s="1093"/>
      <c r="C127" s="1093"/>
      <c r="D127" s="1188"/>
      <c r="E127" s="1188"/>
      <c r="F127" s="1188"/>
    </row>
    <row r="128" spans="1:9">
      <c r="A128" s="1093"/>
      <c r="B128" s="1093"/>
      <c r="C128" s="1093"/>
      <c r="D128" s="1188"/>
      <c r="E128" s="1188"/>
      <c r="F128" s="1188"/>
    </row>
    <row r="129" spans="1:9">
      <c r="A129" s="1093"/>
      <c r="B129" s="1093"/>
      <c r="C129" s="1093"/>
      <c r="D129" s="1188"/>
      <c r="E129" s="1188"/>
      <c r="F129" s="1188"/>
    </row>
    <row r="130" spans="1:9">
      <c r="A130" s="1093"/>
      <c r="B130" s="1093"/>
      <c r="C130" s="1093"/>
      <c r="D130" s="1188"/>
      <c r="E130" s="1188"/>
      <c r="F130" s="1188"/>
    </row>
    <row r="131" spans="1:9">
      <c r="A131" s="1093"/>
      <c r="B131" s="1093"/>
      <c r="C131" s="1093"/>
    </row>
    <row r="132" spans="1:9" ht="14.25">
      <c r="A132" s="371"/>
      <c r="B132" s="372" t="s">
        <v>523</v>
      </c>
      <c r="C132" s="1093"/>
      <c r="D132" s="1188" t="s">
        <v>328</v>
      </c>
      <c r="E132" s="1188"/>
      <c r="F132" s="1188"/>
      <c r="I132" s="303" t="s">
        <v>544</v>
      </c>
    </row>
    <row r="133" spans="1:9" s="315" customFormat="1" ht="13.7" customHeight="1">
      <c r="A133" s="375"/>
      <c r="B133" s="375"/>
      <c r="C133" s="375"/>
      <c r="D133" s="1188"/>
      <c r="E133" s="1188"/>
      <c r="F133" s="1188"/>
      <c r="I133" s="968"/>
    </row>
    <row r="134" spans="1:9" ht="13.7" customHeight="1">
      <c r="A134" s="1093"/>
      <c r="B134" s="1093"/>
      <c r="C134" s="1093"/>
      <c r="D134" s="1188"/>
      <c r="E134" s="1188"/>
      <c r="F134" s="1188"/>
    </row>
    <row r="135" spans="1:9" ht="13.7" customHeight="1">
      <c r="A135" s="1093"/>
      <c r="B135" s="1093"/>
      <c r="C135" s="1093"/>
      <c r="D135" s="1188"/>
      <c r="E135" s="1188"/>
      <c r="F135" s="1188"/>
    </row>
    <row r="136" spans="1:9" ht="13.7" customHeight="1">
      <c r="A136" s="1093"/>
      <c r="B136" s="1093"/>
      <c r="C136" s="1093"/>
      <c r="D136" s="1188"/>
      <c r="E136" s="1188"/>
      <c r="F136" s="1188"/>
    </row>
    <row r="137" spans="1:9" ht="13.7" customHeight="1">
      <c r="A137" s="376"/>
      <c r="B137" s="376"/>
      <c r="C137" s="1093"/>
      <c r="D137" s="1188"/>
      <c r="E137" s="1188"/>
      <c r="F137" s="1188"/>
    </row>
    <row r="138" spans="1:9" ht="13.7" customHeight="1">
      <c r="A138" s="1093"/>
      <c r="B138" s="1093"/>
      <c r="C138" s="1093"/>
      <c r="D138" s="1188"/>
      <c r="E138" s="1188"/>
      <c r="F138" s="1188"/>
    </row>
    <row r="139" spans="1:9" ht="13.7" customHeight="1">
      <c r="A139" s="1093"/>
      <c r="B139" s="1093"/>
      <c r="C139" s="1093"/>
      <c r="D139" s="1188"/>
      <c r="E139" s="1188"/>
      <c r="F139" s="1188"/>
    </row>
    <row r="140" spans="1:9" ht="13.7" customHeight="1">
      <c r="A140" s="1093"/>
      <c r="B140" s="1093"/>
      <c r="C140" s="1093"/>
      <c r="D140" s="1188"/>
      <c r="E140" s="1188"/>
      <c r="F140" s="1188"/>
    </row>
    <row r="141" spans="1:9" ht="13.7" customHeight="1">
      <c r="A141" s="1093"/>
      <c r="B141" s="1093"/>
      <c r="C141" s="1093"/>
      <c r="D141" s="1188"/>
      <c r="E141" s="1188"/>
      <c r="F141" s="1188"/>
    </row>
    <row r="142" spans="1:9" ht="13.7" customHeight="1">
      <c r="A142" s="1093"/>
      <c r="B142" s="1093"/>
      <c r="C142" s="1093"/>
      <c r="D142" s="1188"/>
      <c r="E142" s="1188"/>
      <c r="F142" s="1188"/>
    </row>
    <row r="143" spans="1:9" ht="13.7" customHeight="1">
      <c r="A143" s="1093"/>
      <c r="B143" s="1093"/>
      <c r="C143" s="1093"/>
      <c r="D143" s="1188"/>
      <c r="E143" s="1188"/>
      <c r="F143" s="1188"/>
    </row>
    <row r="144" spans="1:9" ht="13.7" customHeight="1">
      <c r="A144" s="1093"/>
      <c r="B144" s="1093"/>
      <c r="C144" s="1093"/>
      <c r="D144" s="365"/>
      <c r="E144" s="1070"/>
      <c r="F144" s="1070"/>
    </row>
    <row r="145" spans="2:9" ht="13.7" customHeight="1">
      <c r="B145" s="372" t="s">
        <v>521</v>
      </c>
      <c r="C145" s="1093"/>
      <c r="D145" s="1188" t="s">
        <v>329</v>
      </c>
      <c r="E145" s="1188"/>
      <c r="F145" s="1188"/>
      <c r="I145" s="303" t="s">
        <v>545</v>
      </c>
    </row>
    <row r="146" spans="2:9" ht="13.7" customHeight="1">
      <c r="B146" s="1093"/>
      <c r="C146" s="1093"/>
      <c r="D146" s="1188"/>
      <c r="E146" s="1188"/>
      <c r="F146" s="1188"/>
    </row>
    <row r="147" spans="2:9" ht="13.7" customHeight="1">
      <c r="B147" s="1093"/>
      <c r="C147" s="1093"/>
      <c r="D147" s="1188"/>
      <c r="E147" s="1188"/>
      <c r="F147" s="1188"/>
    </row>
    <row r="148" spans="2:9" ht="13.7" customHeight="1">
      <c r="B148" s="1093"/>
      <c r="C148" s="1093"/>
      <c r="D148" s="1188"/>
      <c r="E148" s="1188"/>
      <c r="F148" s="1188"/>
    </row>
    <row r="149" spans="2:9" ht="13.7" customHeight="1">
      <c r="B149" s="1093"/>
      <c r="C149" s="1093"/>
      <c r="D149" s="1188"/>
      <c r="E149" s="1188"/>
      <c r="F149" s="1188"/>
    </row>
    <row r="150" spans="2:9" ht="13.7" customHeight="1">
      <c r="B150" s="1093"/>
      <c r="C150" s="1093"/>
      <c r="D150" s="1188"/>
      <c r="E150" s="1188"/>
      <c r="F150" s="1188"/>
    </row>
    <row r="151" spans="2:9" ht="13.7" customHeight="1">
      <c r="B151" s="1093"/>
      <c r="C151" s="1093"/>
      <c r="D151" s="1188"/>
      <c r="E151" s="1188"/>
      <c r="F151" s="1188"/>
    </row>
    <row r="152" spans="2:9" ht="13.7" customHeight="1">
      <c r="B152" s="1093"/>
      <c r="C152" s="1093"/>
      <c r="D152" s="1188"/>
      <c r="E152" s="1188"/>
      <c r="F152" s="1188"/>
    </row>
    <row r="153" spans="2:9" ht="13.7" customHeight="1">
      <c r="B153" s="1093"/>
      <c r="C153" s="1093"/>
      <c r="D153" s="1188"/>
      <c r="E153" s="1188"/>
      <c r="F153" s="1188"/>
    </row>
    <row r="154" spans="2:9" ht="13.7" customHeight="1">
      <c r="B154" s="1093"/>
      <c r="C154" s="1093"/>
      <c r="D154" s="1188"/>
      <c r="E154" s="1188"/>
      <c r="F154" s="1188"/>
    </row>
    <row r="155" spans="2:9" ht="13.7" customHeight="1">
      <c r="B155" s="1093"/>
      <c r="C155" s="1093"/>
      <c r="D155" s="1188"/>
      <c r="E155" s="1188"/>
      <c r="F155" s="1188"/>
    </row>
    <row r="156" spans="2:9" ht="13.7" customHeight="1">
      <c r="B156" s="1093"/>
      <c r="C156" s="1093"/>
      <c r="D156" s="1188"/>
      <c r="E156" s="1188"/>
      <c r="F156" s="1188"/>
    </row>
    <row r="157" spans="2:9" ht="13.7" customHeight="1">
      <c r="B157" s="1093"/>
      <c r="C157" s="1093"/>
      <c r="D157" s="1188"/>
      <c r="E157" s="1188"/>
      <c r="F157" s="1188"/>
    </row>
    <row r="158" spans="2:9" ht="13.7" customHeight="1">
      <c r="B158" s="1093"/>
      <c r="C158" s="1093"/>
      <c r="D158" s="1188"/>
      <c r="E158" s="1188"/>
      <c r="F158" s="1188"/>
    </row>
    <row r="159" spans="2:9" ht="13.7" customHeight="1">
      <c r="B159" s="1093"/>
      <c r="C159" s="1093"/>
      <c r="D159" s="1188"/>
      <c r="E159" s="1188"/>
      <c r="F159" s="1188"/>
    </row>
    <row r="160" spans="2:9" ht="13.7" customHeight="1">
      <c r="B160" s="1093"/>
      <c r="C160" s="1093"/>
      <c r="D160" s="1188"/>
      <c r="E160" s="1188"/>
      <c r="F160" s="1188"/>
    </row>
    <row r="161" spans="1:9" ht="13.7" customHeight="1">
      <c r="A161" s="1093"/>
      <c r="B161" s="1093"/>
      <c r="C161" s="1093"/>
      <c r="D161" s="1188"/>
      <c r="E161" s="1188"/>
      <c r="F161" s="1188"/>
    </row>
    <row r="162" spans="1:9" ht="13.7" customHeight="1">
      <c r="A162" s="1093"/>
      <c r="B162" s="1093"/>
      <c r="C162" s="1093"/>
      <c r="D162" s="1188"/>
      <c r="E162" s="1188"/>
      <c r="F162" s="1188"/>
    </row>
    <row r="163" spans="1:9" ht="13.7" customHeight="1">
      <c r="A163" s="1093"/>
      <c r="B163" s="1093"/>
      <c r="C163" s="1093"/>
      <c r="D163" s="1247" t="s">
        <v>546</v>
      </c>
      <c r="E163" s="1247"/>
      <c r="F163" s="1247"/>
      <c r="G163" s="393"/>
    </row>
    <row r="164" spans="1:9" ht="13.7" customHeight="1">
      <c r="A164" s="1093"/>
      <c r="B164" s="1093"/>
      <c r="C164" s="1093"/>
      <c r="D164" s="1220"/>
      <c r="E164" s="1220"/>
      <c r="F164" s="1220"/>
      <c r="G164" s="1220"/>
    </row>
    <row r="165" spans="1:9" ht="14.45" customHeight="1">
      <c r="A165" s="376"/>
      <c r="B165" s="372" t="s">
        <v>521</v>
      </c>
      <c r="C165" s="365"/>
      <c r="D165" s="1176" t="s">
        <v>547</v>
      </c>
      <c r="E165" s="1176"/>
      <c r="F165" s="1176"/>
      <c r="G165" s="365"/>
      <c r="I165" s="303" t="s">
        <v>535</v>
      </c>
    </row>
    <row r="166" spans="1:9" ht="14.45" customHeight="1">
      <c r="A166" s="376"/>
      <c r="B166" s="376"/>
      <c r="C166" s="365"/>
      <c r="D166" s="1176"/>
      <c r="E166" s="1176"/>
      <c r="F166" s="1176"/>
      <c r="G166" s="365"/>
    </row>
    <row r="167" spans="1:9" ht="13.7" customHeight="1">
      <c r="A167" s="376"/>
      <c r="B167" s="376"/>
      <c r="C167" s="365"/>
      <c r="D167" s="1176"/>
      <c r="E167" s="1176"/>
      <c r="F167" s="1176"/>
      <c r="G167" s="365"/>
    </row>
    <row r="168" spans="1:9" ht="13.7" customHeight="1">
      <c r="A168" s="376"/>
      <c r="B168" s="376"/>
      <c r="C168" s="365"/>
      <c r="D168" s="365"/>
      <c r="E168" s="365"/>
      <c r="F168" s="365"/>
      <c r="G168" s="365"/>
    </row>
    <row r="169" spans="1:9" ht="13.7" customHeight="1">
      <c r="A169" s="376"/>
      <c r="B169" s="372" t="s">
        <v>523</v>
      </c>
      <c r="C169" s="365"/>
      <c r="D169" s="1176" t="s">
        <v>331</v>
      </c>
      <c r="E169" s="1176"/>
      <c r="F169" s="1176"/>
      <c r="G169" s="365"/>
      <c r="I169" s="303" t="s">
        <v>548</v>
      </c>
    </row>
    <row r="170" spans="1:9" ht="13.7" customHeight="1">
      <c r="A170" s="376"/>
      <c r="B170" s="376"/>
      <c r="C170" s="365"/>
      <c r="D170" s="1176"/>
      <c r="E170" s="1176"/>
      <c r="F170" s="1176"/>
      <c r="G170" s="365"/>
    </row>
    <row r="171" spans="1:9" ht="13.7" customHeight="1">
      <c r="A171" s="376"/>
      <c r="B171" s="376"/>
      <c r="C171" s="365"/>
      <c r="D171" s="1176"/>
      <c r="E171" s="1176"/>
      <c r="F171" s="1176"/>
      <c r="G171" s="365"/>
    </row>
    <row r="172" spans="1:9" ht="13.7" customHeight="1">
      <c r="A172" s="376"/>
      <c r="B172" s="376"/>
      <c r="C172" s="365"/>
      <c r="D172" s="1176"/>
      <c r="E172" s="1176"/>
      <c r="F172" s="1176"/>
      <c r="G172" s="365"/>
    </row>
    <row r="173" spans="1:9" ht="13.7" customHeight="1">
      <c r="A173" s="1093"/>
      <c r="B173" s="1093"/>
      <c r="C173" s="1093"/>
      <c r="D173" s="1070"/>
      <c r="E173" s="1070"/>
      <c r="F173" s="1070"/>
    </row>
    <row r="174" spans="1:9" ht="13.7" customHeight="1">
      <c r="A174" s="1093"/>
      <c r="B174" s="372" t="s">
        <v>521</v>
      </c>
      <c r="C174" s="1093"/>
      <c r="D174" s="1208" t="s">
        <v>332</v>
      </c>
      <c r="E174" s="1208"/>
      <c r="F174" s="1208"/>
      <c r="I174" s="303" t="s">
        <v>549</v>
      </c>
    </row>
    <row r="175" spans="1:9" ht="13.7" customHeight="1">
      <c r="A175" s="1093"/>
      <c r="B175" s="1093"/>
      <c r="C175" s="1093"/>
      <c r="D175" s="1208"/>
      <c r="E175" s="1208"/>
      <c r="F175" s="1208"/>
    </row>
    <row r="176" spans="1:9" ht="13.7" customHeight="1">
      <c r="A176" s="1093"/>
      <c r="B176" s="1093"/>
      <c r="C176" s="1093"/>
      <c r="D176" s="1208"/>
      <c r="E176" s="1208"/>
      <c r="F176" s="1208"/>
    </row>
    <row r="177" spans="1:9" ht="13.7" customHeight="1">
      <c r="A177" s="1091"/>
      <c r="B177" s="1091"/>
      <c r="C177" s="1093"/>
      <c r="E177" s="1070"/>
      <c r="F177" s="1070"/>
    </row>
    <row r="178" spans="1:9">
      <c r="A178" s="1194" t="s">
        <v>550</v>
      </c>
      <c r="B178" s="1194"/>
      <c r="C178" s="1194"/>
      <c r="D178" s="1194"/>
      <c r="E178" s="1194"/>
      <c r="F178" s="1194"/>
      <c r="G178" s="1194"/>
      <c r="H178" s="974"/>
      <c r="I178" s="975"/>
    </row>
    <row r="179" spans="1:9" ht="12" customHeight="1">
      <c r="A179" s="1093"/>
      <c r="B179" s="1093"/>
      <c r="C179" s="1093"/>
      <c r="D179" s="1070"/>
      <c r="E179" s="1070"/>
      <c r="F179" s="1070"/>
    </row>
    <row r="180" spans="1:9">
      <c r="A180" s="1093"/>
      <c r="B180" s="1201" t="s">
        <v>334</v>
      </c>
      <c r="C180" s="1201"/>
      <c r="D180" s="1201"/>
      <c r="E180" s="1201"/>
      <c r="F180" s="1201"/>
    </row>
    <row r="181" spans="1:9">
      <c r="A181" s="1093"/>
      <c r="B181" s="1071" t="s">
        <v>551</v>
      </c>
      <c r="C181" s="1071"/>
      <c r="D181" s="1071"/>
      <c r="E181" s="1071"/>
      <c r="F181" s="1071"/>
    </row>
    <row r="182" spans="1:9" ht="12" customHeight="1">
      <c r="A182" s="1092"/>
      <c r="B182" s="1092"/>
      <c r="C182" s="1092"/>
    </row>
    <row r="183" spans="1:9">
      <c r="A183" s="1194" t="s">
        <v>335</v>
      </c>
      <c r="B183" s="1194"/>
      <c r="C183" s="1194"/>
      <c r="D183" s="1194"/>
      <c r="E183" s="1194"/>
      <c r="F183" s="1194"/>
      <c r="G183" s="1194"/>
      <c r="H183" s="974"/>
      <c r="I183" s="975"/>
    </row>
    <row r="184" spans="1:9" ht="12" customHeight="1">
      <c r="A184" s="303"/>
      <c r="B184" s="303"/>
      <c r="C184" s="1093"/>
      <c r="E184" s="303"/>
    </row>
    <row r="185" spans="1:9" ht="13.7" customHeight="1">
      <c r="A185" s="303"/>
      <c r="B185" s="303"/>
      <c r="C185" s="1093"/>
      <c r="D185" s="1215" t="s">
        <v>552</v>
      </c>
      <c r="E185" s="1215"/>
      <c r="F185" s="1215"/>
    </row>
    <row r="186" spans="1:9">
      <c r="A186" s="303"/>
      <c r="B186" s="303"/>
      <c r="C186" s="1093"/>
      <c r="D186" s="1215"/>
      <c r="E186" s="1215"/>
      <c r="F186" s="1215"/>
    </row>
    <row r="187" spans="1:9">
      <c r="A187" s="303"/>
      <c r="B187" s="303"/>
      <c r="C187" s="1093"/>
      <c r="D187" s="1201" t="s">
        <v>553</v>
      </c>
      <c r="E187" s="1201"/>
      <c r="F187" s="1201"/>
    </row>
    <row r="188" spans="1:9">
      <c r="A188" s="303"/>
      <c r="B188" s="303"/>
      <c r="C188" s="1093"/>
      <c r="D188" s="1071"/>
      <c r="E188" s="1071"/>
      <c r="F188" s="1071"/>
    </row>
    <row r="189" spans="1:9">
      <c r="A189" s="303"/>
      <c r="B189" s="372" t="s">
        <v>523</v>
      </c>
      <c r="C189" s="1093"/>
      <c r="D189" s="1193" t="s">
        <v>554</v>
      </c>
      <c r="E189" s="1193"/>
      <c r="F189" s="1193"/>
      <c r="I189" s="303" t="s">
        <v>555</v>
      </c>
    </row>
    <row r="190" spans="1:9">
      <c r="A190" s="303"/>
      <c r="B190" s="303"/>
      <c r="C190" s="1093"/>
      <c r="D190" s="1191" t="s">
        <v>556</v>
      </c>
      <c r="E190" s="1191"/>
      <c r="F190" s="1191"/>
    </row>
    <row r="191" spans="1:9">
      <c r="A191" s="303"/>
      <c r="B191" s="303"/>
      <c r="C191" s="1093"/>
      <c r="D191" s="57" t="s">
        <v>557</v>
      </c>
      <c r="E191" s="1245" t="s">
        <v>558</v>
      </c>
      <c r="F191" s="1245"/>
    </row>
    <row r="192" spans="1:9">
      <c r="A192" s="303"/>
      <c r="B192" s="303"/>
      <c r="C192" s="1093"/>
      <c r="D192" s="2"/>
      <c r="E192" s="2"/>
      <c r="F192" s="2"/>
    </row>
    <row r="193" spans="1:9">
      <c r="A193" s="303"/>
      <c r="B193" s="372" t="s">
        <v>521</v>
      </c>
      <c r="C193" s="1093"/>
      <c r="D193" s="1191" t="s">
        <v>559</v>
      </c>
      <c r="E193" s="1191"/>
      <c r="F193" s="1191"/>
      <c r="I193" s="303" t="s">
        <v>560</v>
      </c>
    </row>
    <row r="194" spans="1:9">
      <c r="A194" s="303"/>
      <c r="B194" s="303"/>
      <c r="C194" s="1093"/>
      <c r="D194" s="1193" t="s">
        <v>556</v>
      </c>
      <c r="E194" s="1193"/>
      <c r="F194" s="1193"/>
    </row>
    <row r="195" spans="1:9">
      <c r="A195" s="303"/>
      <c r="B195" s="303"/>
      <c r="C195" s="1093"/>
      <c r="D195" s="1067" t="s">
        <v>561</v>
      </c>
      <c r="E195" s="1245" t="s">
        <v>562</v>
      </c>
      <c r="F195" s="1245"/>
    </row>
    <row r="196" spans="1:9">
      <c r="A196" s="303"/>
      <c r="B196" s="303"/>
      <c r="C196" s="1093"/>
      <c r="D196" s="2"/>
      <c r="E196" s="2"/>
      <c r="F196" s="2"/>
    </row>
    <row r="197" spans="1:9">
      <c r="A197" s="303"/>
      <c r="B197" s="372" t="s">
        <v>521</v>
      </c>
      <c r="C197" s="1093"/>
      <c r="D197" s="1191" t="s">
        <v>563</v>
      </c>
      <c r="E197" s="1191"/>
      <c r="F197" s="1191"/>
      <c r="I197" s="303" t="s">
        <v>564</v>
      </c>
    </row>
    <row r="198" spans="1:9">
      <c r="A198" s="303"/>
      <c r="B198" s="303"/>
      <c r="C198" s="1093"/>
      <c r="D198" s="1063" t="s">
        <v>556</v>
      </c>
      <c r="E198" s="2"/>
      <c r="F198" s="2"/>
    </row>
    <row r="199" spans="1:9">
      <c r="A199" s="303"/>
      <c r="B199" s="303"/>
      <c r="C199" s="1093"/>
      <c r="D199" s="1067" t="s">
        <v>557</v>
      </c>
      <c r="E199" s="1245" t="s">
        <v>565</v>
      </c>
      <c r="F199" s="1245"/>
    </row>
    <row r="200" spans="1:9">
      <c r="A200" s="303"/>
      <c r="B200" s="303"/>
      <c r="C200" s="1093"/>
      <c r="D200" s="1071"/>
      <c r="E200" s="1071"/>
      <c r="F200" s="1071"/>
    </row>
    <row r="201" spans="1:9" ht="14.25">
      <c r="A201" s="371"/>
      <c r="B201" s="372" t="s">
        <v>521</v>
      </c>
      <c r="C201" s="1093"/>
      <c r="D201" s="1188" t="s">
        <v>566</v>
      </c>
      <c r="E201" s="1188"/>
      <c r="F201" s="1188"/>
      <c r="I201" s="303" t="s">
        <v>567</v>
      </c>
    </row>
    <row r="202" spans="1:9" ht="14.25">
      <c r="A202" s="371"/>
      <c r="B202" s="371"/>
      <c r="C202" s="1093"/>
      <c r="D202" s="1188"/>
      <c r="E202" s="1188"/>
      <c r="F202" s="1188"/>
    </row>
    <row r="203" spans="1:9">
      <c r="A203" s="1093"/>
      <c r="B203" s="1093"/>
      <c r="C203" s="1093"/>
      <c r="D203" s="1188"/>
      <c r="E203" s="1188"/>
      <c r="F203" s="1188"/>
    </row>
    <row r="204" spans="1:9">
      <c r="A204" s="1093"/>
      <c r="B204" s="1093"/>
      <c r="C204" s="1093"/>
      <c r="D204" s="1064"/>
    </row>
    <row r="205" spans="1:9">
      <c r="A205" s="1093"/>
      <c r="B205" s="372" t="s">
        <v>521</v>
      </c>
      <c r="C205" s="1093"/>
      <c r="D205" s="1191" t="s">
        <v>568</v>
      </c>
      <c r="E205" s="1191"/>
      <c r="F205" s="1191"/>
      <c r="I205" s="303" t="s">
        <v>569</v>
      </c>
    </row>
    <row r="206" spans="1:9">
      <c r="A206" s="1093"/>
      <c r="B206" s="1093"/>
      <c r="C206" s="1093"/>
      <c r="D206" s="1191" t="s">
        <v>556</v>
      </c>
      <c r="E206" s="1191"/>
      <c r="F206" s="1191"/>
    </row>
    <row r="207" spans="1:9">
      <c r="A207" s="1093"/>
      <c r="B207" s="1093"/>
      <c r="C207" s="1093"/>
      <c r="D207" s="1067" t="s">
        <v>557</v>
      </c>
      <c r="E207" s="1245" t="s">
        <v>570</v>
      </c>
      <c r="F207" s="1245"/>
    </row>
    <row r="208" spans="1:9">
      <c r="A208" s="1093"/>
      <c r="B208" s="1093"/>
      <c r="C208" s="1093"/>
      <c r="D208" s="1061"/>
      <c r="E208" s="1061"/>
      <c r="F208" s="1061"/>
    </row>
    <row r="209" spans="1:9" ht="14.25">
      <c r="A209" s="371"/>
      <c r="B209" s="372" t="s">
        <v>521</v>
      </c>
      <c r="C209" s="1093"/>
      <c r="D209" s="1188" t="s">
        <v>571</v>
      </c>
      <c r="E209" s="1188"/>
      <c r="F209" s="1188"/>
    </row>
    <row r="210" spans="1:9" ht="14.45" customHeight="1">
      <c r="A210" s="371"/>
      <c r="B210" s="301"/>
      <c r="C210" s="1093"/>
      <c r="D210" s="1188"/>
      <c r="E210" s="1188"/>
      <c r="F210" s="1188"/>
    </row>
    <row r="211" spans="1:9" ht="14.25">
      <c r="A211" s="371"/>
      <c r="B211" s="1093"/>
      <c r="C211" s="1093"/>
      <c r="D211" s="1188"/>
      <c r="E211" s="1188"/>
      <c r="F211" s="1188"/>
    </row>
    <row r="212" spans="1:9" ht="14.25">
      <c r="A212" s="371"/>
      <c r="B212" s="1093"/>
      <c r="C212" s="1093"/>
      <c r="D212" s="1188"/>
      <c r="E212" s="1188"/>
      <c r="F212" s="1188"/>
    </row>
    <row r="213" spans="1:9">
      <c r="A213" s="1093"/>
      <c r="B213" s="1093"/>
      <c r="C213" s="1093"/>
      <c r="D213" s="1061"/>
      <c r="E213" s="1061"/>
      <c r="F213" s="1061"/>
    </row>
    <row r="214" spans="1:9">
      <c r="A214" s="1194" t="s">
        <v>341</v>
      </c>
      <c r="B214" s="1194"/>
      <c r="C214" s="1194"/>
      <c r="D214" s="1194"/>
      <c r="E214" s="1194"/>
      <c r="F214" s="1194"/>
      <c r="G214" s="1194"/>
      <c r="H214" s="974"/>
      <c r="I214" s="975"/>
    </row>
    <row r="215" spans="1:9" ht="12" customHeight="1">
      <c r="A215" s="1093"/>
      <c r="B215" s="1093"/>
      <c r="C215" s="1093"/>
      <c r="D215" s="1070"/>
      <c r="E215" s="1070"/>
      <c r="F215" s="1070"/>
    </row>
    <row r="216" spans="1:9">
      <c r="A216" s="1093"/>
      <c r="B216" s="1093"/>
      <c r="C216" s="373"/>
      <c r="D216" s="1186" t="s">
        <v>342</v>
      </c>
      <c r="E216" s="1186"/>
      <c r="F216" s="1186"/>
    </row>
    <row r="217" spans="1:9">
      <c r="A217" s="1092"/>
      <c r="B217" s="1092"/>
      <c r="C217" s="1092"/>
      <c r="D217" s="1216" t="s">
        <v>343</v>
      </c>
      <c r="E217" s="1216"/>
      <c r="F217" s="1216"/>
    </row>
    <row r="218" spans="1:9" ht="12" customHeight="1">
      <c r="A218" s="1091"/>
      <c r="B218" s="1091"/>
      <c r="C218" s="1091"/>
    </row>
    <row r="219" spans="1:9" ht="13.7" customHeight="1">
      <c r="A219" s="1091"/>
      <c r="B219" s="1093"/>
      <c r="C219" s="1091"/>
      <c r="D219" s="1186" t="s">
        <v>344</v>
      </c>
      <c r="E219" s="1186"/>
      <c r="F219" s="1186"/>
      <c r="I219" s="303" t="s">
        <v>572</v>
      </c>
    </row>
    <row r="220" spans="1:9" ht="14.25">
      <c r="A220" s="371"/>
      <c r="B220" s="372" t="s">
        <v>523</v>
      </c>
      <c r="C220" s="1093"/>
      <c r="D220" s="1188" t="s">
        <v>573</v>
      </c>
      <c r="E220" s="1188"/>
      <c r="F220" s="1188"/>
    </row>
    <row r="221" spans="1:9" ht="14.25" customHeight="1">
      <c r="A221" s="371"/>
      <c r="B221" s="371"/>
      <c r="C221" s="1093"/>
      <c r="D221" s="1188"/>
      <c r="E221" s="1188"/>
      <c r="F221" s="1188"/>
    </row>
    <row r="222" spans="1:9" ht="14.25" customHeight="1">
      <c r="A222" s="371"/>
      <c r="B222" s="371"/>
      <c r="C222" s="1093"/>
      <c r="D222" s="1188"/>
      <c r="E222" s="1188"/>
      <c r="F222" s="1188"/>
    </row>
    <row r="223" spans="1:9" ht="14.25">
      <c r="A223" s="371"/>
      <c r="B223" s="371"/>
      <c r="C223" s="1093"/>
      <c r="D223" s="1188"/>
      <c r="E223" s="1188"/>
      <c r="F223" s="1188"/>
    </row>
    <row r="224" spans="1:9" ht="14.25">
      <c r="A224" s="371"/>
      <c r="B224" s="371"/>
      <c r="C224" s="1093"/>
      <c r="D224" s="1069"/>
      <c r="E224" s="1069"/>
      <c r="F224" s="1069"/>
    </row>
    <row r="225" spans="1:9" ht="14.25">
      <c r="A225" s="371"/>
      <c r="B225" s="372" t="s">
        <v>523</v>
      </c>
      <c r="C225" s="1093"/>
      <c r="D225" s="1188" t="s">
        <v>574</v>
      </c>
      <c r="E225" s="1188"/>
      <c r="F225" s="1188"/>
      <c r="I225" s="303" t="s">
        <v>575</v>
      </c>
    </row>
    <row r="226" spans="1:9" ht="14.25">
      <c r="A226" s="371"/>
      <c r="B226" s="371"/>
      <c r="C226" s="1093"/>
      <c r="D226" s="1188"/>
      <c r="E226" s="1188"/>
      <c r="F226" s="1188"/>
    </row>
    <row r="227" spans="1:9" ht="14.25">
      <c r="A227" s="371"/>
      <c r="B227" s="371"/>
      <c r="C227" s="1093"/>
      <c r="D227" s="1188"/>
      <c r="E227" s="1188"/>
      <c r="F227" s="1188"/>
    </row>
    <row r="228" spans="1:9" ht="14.25">
      <c r="A228" s="371"/>
      <c r="B228" s="371"/>
      <c r="C228" s="1093"/>
      <c r="D228" s="1188"/>
      <c r="E228" s="1188"/>
      <c r="F228" s="1188"/>
    </row>
    <row r="229" spans="1:9" ht="14.25" customHeight="1">
      <c r="A229" s="371"/>
      <c r="B229" s="371"/>
      <c r="C229" s="1093"/>
      <c r="D229" s="1188"/>
      <c r="E229" s="1188"/>
      <c r="F229" s="1188"/>
    </row>
    <row r="230" spans="1:9" ht="14.25" customHeight="1">
      <c r="A230" s="371"/>
      <c r="B230" s="371"/>
      <c r="C230" s="1093"/>
      <c r="D230" s="1069"/>
      <c r="E230" s="1069"/>
      <c r="F230" s="1069"/>
    </row>
    <row r="231" spans="1:9" ht="14.25">
      <c r="A231" s="371"/>
      <c r="B231" s="371"/>
      <c r="C231" s="1093"/>
      <c r="D231" s="1188" t="s">
        <v>347</v>
      </c>
      <c r="E231" s="1188"/>
      <c r="F231" s="1188"/>
      <c r="I231" s="303" t="s">
        <v>572</v>
      </c>
    </row>
    <row r="232" spans="1:9" ht="14.25">
      <c r="A232" s="371"/>
      <c r="B232" s="371"/>
      <c r="C232" s="1093"/>
      <c r="D232" s="1188"/>
      <c r="E232" s="1188"/>
      <c r="F232" s="1188"/>
    </row>
    <row r="233" spans="1:9" ht="14.25">
      <c r="A233" s="371"/>
      <c r="B233" s="371"/>
      <c r="C233" s="1093"/>
      <c r="D233" s="1188"/>
      <c r="E233" s="1188"/>
      <c r="F233" s="1188"/>
    </row>
    <row r="234" spans="1:9" ht="14.25">
      <c r="A234" s="371"/>
      <c r="B234" s="371"/>
      <c r="C234" s="1093"/>
      <c r="D234" s="1188"/>
      <c r="E234" s="1188"/>
      <c r="F234" s="1188"/>
    </row>
    <row r="235" spans="1:9" ht="14.25">
      <c r="A235" s="371"/>
      <c r="B235" s="371"/>
      <c r="C235" s="1093"/>
      <c r="D235" s="1188"/>
      <c r="E235" s="1188"/>
      <c r="F235" s="1188"/>
    </row>
    <row r="236" spans="1:9" ht="14.25">
      <c r="A236" s="371"/>
      <c r="B236" s="371"/>
      <c r="C236" s="1093"/>
      <c r="D236" s="1070"/>
      <c r="E236" s="1070"/>
      <c r="F236" s="1070"/>
    </row>
    <row r="237" spans="1:9" ht="14.25">
      <c r="A237" s="371"/>
      <c r="B237" s="372" t="s">
        <v>523</v>
      </c>
      <c r="C237" s="1093"/>
      <c r="D237" s="1188" t="s">
        <v>576</v>
      </c>
      <c r="E237" s="1188"/>
      <c r="F237" s="1188"/>
      <c r="I237" s="303" t="s">
        <v>577</v>
      </c>
    </row>
    <row r="238" spans="1:9" ht="14.25">
      <c r="A238" s="371"/>
      <c r="B238" s="371"/>
      <c r="C238" s="1093"/>
      <c r="D238" s="1188"/>
      <c r="E238" s="1188"/>
      <c r="F238" s="1188"/>
    </row>
    <row r="239" spans="1:9" ht="14.25">
      <c r="A239" s="371"/>
      <c r="B239" s="371"/>
      <c r="C239" s="1093"/>
      <c r="D239" s="1188"/>
      <c r="E239" s="1188"/>
      <c r="F239" s="1188"/>
    </row>
    <row r="240" spans="1:9" ht="14.25">
      <c r="A240" s="371"/>
      <c r="B240" s="371"/>
      <c r="C240" s="1093"/>
      <c r="D240" s="1201" t="s">
        <v>349</v>
      </c>
      <c r="E240" s="1201"/>
      <c r="F240" s="1201"/>
    </row>
    <row r="241" spans="1:9" ht="14.25">
      <c r="A241" s="371"/>
      <c r="B241" s="371"/>
      <c r="C241" s="1093"/>
      <c r="D241" s="1070"/>
      <c r="E241" s="1070"/>
      <c r="F241" s="1070"/>
    </row>
    <row r="242" spans="1:9" ht="14.45" customHeight="1">
      <c r="A242" s="371"/>
      <c r="B242" s="372" t="s">
        <v>521</v>
      </c>
      <c r="C242" s="1093"/>
      <c r="D242" s="1188" t="s">
        <v>350</v>
      </c>
      <c r="E242" s="1188"/>
      <c r="F242" s="1188"/>
      <c r="I242" s="303" t="s">
        <v>578</v>
      </c>
    </row>
    <row r="243" spans="1:9" ht="14.25">
      <c r="A243" s="371"/>
      <c r="B243" s="371"/>
      <c r="C243" s="1093"/>
      <c r="D243" s="1188"/>
      <c r="E243" s="1188"/>
      <c r="F243" s="1188"/>
    </row>
    <row r="244" spans="1:9" ht="14.25">
      <c r="A244" s="371"/>
      <c r="B244" s="371"/>
      <c r="C244" s="1093"/>
      <c r="D244" s="1188"/>
      <c r="E244" s="1188"/>
      <c r="F244" s="1188"/>
    </row>
    <row r="245" spans="1:9" ht="14.25">
      <c r="A245" s="371"/>
      <c r="B245" s="371"/>
      <c r="C245" s="1093"/>
      <c r="D245" s="1188"/>
      <c r="E245" s="1188"/>
      <c r="F245" s="1188"/>
    </row>
    <row r="246" spans="1:9" ht="14.25">
      <c r="A246" s="371"/>
      <c r="B246" s="371"/>
      <c r="C246" s="1093"/>
      <c r="D246" s="1188"/>
      <c r="E246" s="1188"/>
      <c r="F246" s="1188"/>
    </row>
    <row r="247" spans="1:9" ht="14.25">
      <c r="A247" s="371"/>
      <c r="B247" s="371"/>
      <c r="C247" s="1093"/>
      <c r="D247" s="1069"/>
      <c r="E247" s="1069"/>
      <c r="F247" s="1069"/>
    </row>
    <row r="248" spans="1:9" ht="14.25">
      <c r="A248" s="371"/>
      <c r="B248" s="372" t="s">
        <v>523</v>
      </c>
      <c r="C248" s="1093"/>
      <c r="D248" s="1071" t="s">
        <v>579</v>
      </c>
      <c r="E248" s="1069"/>
      <c r="F248" s="1069"/>
      <c r="I248" s="303" t="s">
        <v>580</v>
      </c>
    </row>
    <row r="249" spans="1:9" ht="14.25">
      <c r="A249" s="371"/>
      <c r="B249" s="371"/>
      <c r="C249" s="1093"/>
      <c r="D249" s="1071"/>
      <c r="E249" s="1079" t="s">
        <v>581</v>
      </c>
      <c r="F249" s="1069"/>
    </row>
    <row r="250" spans="1:9">
      <c r="A250" s="1093"/>
      <c r="B250" s="1093"/>
      <c r="C250" s="1093"/>
      <c r="D250" s="1070"/>
      <c r="E250" s="1070"/>
      <c r="F250" s="1070"/>
    </row>
    <row r="251" spans="1:9" ht="14.25">
      <c r="A251" s="371"/>
      <c r="B251" s="372" t="s">
        <v>523</v>
      </c>
      <c r="C251" s="1093"/>
      <c r="D251" s="1188" t="s">
        <v>351</v>
      </c>
      <c r="E251" s="1188"/>
      <c r="F251" s="1188"/>
    </row>
    <row r="252" spans="1:9" ht="14.25">
      <c r="A252" s="371"/>
      <c r="B252" s="371"/>
      <c r="C252" s="1093"/>
      <c r="D252" s="1188"/>
      <c r="E252" s="1188"/>
      <c r="F252" s="1188"/>
    </row>
    <row r="253" spans="1:9">
      <c r="A253" s="1093"/>
      <c r="B253" s="1093"/>
      <c r="C253" s="1093"/>
      <c r="D253" s="377"/>
    </row>
    <row r="254" spans="1:9">
      <c r="A254" s="1194" t="s">
        <v>352</v>
      </c>
      <c r="B254" s="1194"/>
      <c r="C254" s="1194"/>
      <c r="D254" s="1194"/>
      <c r="E254" s="1194"/>
      <c r="F254" s="1194"/>
      <c r="G254" s="1194"/>
      <c r="H254" s="974"/>
      <c r="I254" s="975"/>
    </row>
    <row r="255" spans="1:9">
      <c r="A255" s="1093"/>
      <c r="B255" s="1093"/>
      <c r="C255" s="1093"/>
      <c r="D255" s="377"/>
    </row>
    <row r="256" spans="1:9">
      <c r="A256" s="1093"/>
      <c r="B256" s="1093"/>
      <c r="C256" s="373"/>
      <c r="D256" s="1186" t="s">
        <v>353</v>
      </c>
      <c r="E256" s="1186"/>
      <c r="F256" s="1186"/>
    </row>
    <row r="257" spans="1:9">
      <c r="A257" s="1092"/>
      <c r="B257" s="1092"/>
      <c r="C257" s="1092"/>
      <c r="D257" s="1070"/>
      <c r="E257" s="1070"/>
      <c r="F257" s="1070"/>
    </row>
    <row r="258" spans="1:9">
      <c r="A258" s="370"/>
      <c r="B258" s="370"/>
      <c r="C258" s="370"/>
      <c r="D258" s="1186" t="s">
        <v>354</v>
      </c>
      <c r="E258" s="1186"/>
      <c r="F258" s="1186"/>
      <c r="I258" s="303" t="s">
        <v>582</v>
      </c>
    </row>
    <row r="259" spans="1:9" ht="14.45" customHeight="1">
      <c r="A259" s="371"/>
      <c r="B259" s="372" t="s">
        <v>523</v>
      </c>
      <c r="C259" s="1093"/>
      <c r="D259" s="1188" t="s">
        <v>583</v>
      </c>
      <c r="E259" s="1188"/>
      <c r="F259" s="1188"/>
    </row>
    <row r="260" spans="1:9">
      <c r="A260" s="1093"/>
      <c r="B260" s="1093"/>
      <c r="C260" s="1093"/>
      <c r="D260" s="1188"/>
      <c r="E260" s="1188"/>
      <c r="F260" s="1188"/>
    </row>
    <row r="261" spans="1:9">
      <c r="A261" s="1093"/>
      <c r="B261" s="1093"/>
      <c r="C261" s="1093"/>
      <c r="D261" s="1216" t="s">
        <v>357</v>
      </c>
      <c r="E261" s="1216"/>
      <c r="F261" s="1216"/>
    </row>
    <row r="262" spans="1:9">
      <c r="A262" s="1093"/>
      <c r="B262" s="1093"/>
      <c r="C262" s="1093"/>
      <c r="D262" s="1070"/>
      <c r="E262" s="1070"/>
      <c r="F262" s="1070"/>
    </row>
    <row r="263" spans="1:9" ht="14.45" customHeight="1">
      <c r="A263" s="371"/>
      <c r="B263" s="372" t="s">
        <v>521</v>
      </c>
      <c r="C263" s="1093"/>
      <c r="D263" s="1188" t="s">
        <v>584</v>
      </c>
      <c r="E263" s="1188"/>
      <c r="F263" s="1188"/>
      <c r="I263" s="303" t="s">
        <v>585</v>
      </c>
    </row>
    <row r="264" spans="1:9">
      <c r="A264" s="1093"/>
      <c r="B264" s="1093"/>
      <c r="C264" s="1093"/>
      <c r="D264" s="1188"/>
      <c r="E264" s="1188"/>
      <c r="F264" s="1188"/>
    </row>
    <row r="265" spans="1:9">
      <c r="A265" s="1093"/>
      <c r="B265" s="1093"/>
      <c r="C265" s="1093"/>
      <c r="D265" s="1188"/>
      <c r="E265" s="1188"/>
      <c r="F265" s="1188"/>
    </row>
    <row r="266" spans="1:9">
      <c r="A266" s="1093"/>
      <c r="B266" s="1093"/>
      <c r="C266" s="1093"/>
      <c r="D266" s="1188"/>
      <c r="E266" s="1188"/>
      <c r="F266" s="1188"/>
    </row>
    <row r="267" spans="1:9">
      <c r="A267" s="1093"/>
      <c r="B267" s="1093"/>
      <c r="C267" s="1093"/>
      <c r="D267" s="1188"/>
      <c r="E267" s="1188"/>
      <c r="F267" s="1188"/>
    </row>
    <row r="268" spans="1:9">
      <c r="A268" s="1093"/>
      <c r="B268" s="1093"/>
      <c r="C268" s="1093"/>
      <c r="D268" s="1188"/>
      <c r="E268" s="1188"/>
      <c r="F268" s="1188"/>
    </row>
    <row r="269" spans="1:9">
      <c r="A269" s="1093"/>
      <c r="B269" s="1093"/>
      <c r="C269" s="1093"/>
      <c r="D269" s="1070"/>
      <c r="E269" s="1070"/>
      <c r="F269" s="1070"/>
    </row>
    <row r="270" spans="1:9" ht="14.25">
      <c r="A270" s="371"/>
      <c r="B270" s="372" t="s">
        <v>521</v>
      </c>
      <c r="C270" s="1093"/>
      <c r="D270" s="1188" t="s">
        <v>359</v>
      </c>
      <c r="E270" s="1188"/>
      <c r="F270" s="1188"/>
    </row>
    <row r="271" spans="1:9">
      <c r="A271" s="1093"/>
      <c r="B271" s="1093"/>
      <c r="C271" s="1093"/>
      <c r="D271" s="1188"/>
      <c r="E271" s="1188"/>
      <c r="F271" s="1188"/>
    </row>
    <row r="272" spans="1:9">
      <c r="A272" s="1093"/>
      <c r="B272" s="1093"/>
      <c r="C272" s="1093"/>
      <c r="D272" s="1188"/>
      <c r="E272" s="1188"/>
      <c r="F272" s="1188"/>
    </row>
    <row r="273" spans="1:9">
      <c r="A273" s="1093"/>
      <c r="B273" s="1093"/>
      <c r="C273" s="1093"/>
      <c r="D273" s="378"/>
      <c r="E273" s="1070"/>
      <c r="F273" s="1070"/>
    </row>
    <row r="274" spans="1:9">
      <c r="A274" s="1194" t="s">
        <v>360</v>
      </c>
      <c r="B274" s="1194"/>
      <c r="C274" s="1194"/>
      <c r="D274" s="1194"/>
      <c r="E274" s="1194"/>
      <c r="F274" s="1194"/>
      <c r="G274" s="1194"/>
      <c r="H274" s="974"/>
      <c r="I274" s="975"/>
    </row>
    <row r="275" spans="1:9">
      <c r="A275" s="1093"/>
      <c r="B275" s="1093"/>
      <c r="C275" s="1093"/>
      <c r="D275" s="378"/>
      <c r="E275" s="1070"/>
      <c r="F275" s="1070"/>
    </row>
    <row r="276" spans="1:9">
      <c r="A276" s="1093"/>
      <c r="B276" s="1093"/>
      <c r="C276" s="1092"/>
      <c r="D276" s="1215" t="s">
        <v>361</v>
      </c>
      <c r="E276" s="1215"/>
      <c r="F276" s="1215"/>
    </row>
    <row r="277" spans="1:9">
      <c r="A277" s="1093"/>
      <c r="B277" s="1093"/>
      <c r="C277" s="1092"/>
      <c r="D277" s="1215"/>
      <c r="E277" s="1215"/>
      <c r="F277" s="1215"/>
    </row>
    <row r="278" spans="1:9">
      <c r="A278" s="370"/>
      <c r="B278" s="370"/>
      <c r="C278" s="370"/>
      <c r="D278" s="303"/>
    </row>
    <row r="279" spans="1:9">
      <c r="A279" s="1093"/>
      <c r="B279" s="1093"/>
      <c r="C279" s="370"/>
      <c r="D279" s="1186" t="s">
        <v>362</v>
      </c>
      <c r="E279" s="1186"/>
      <c r="F279" s="1186"/>
    </row>
    <row r="280" spans="1:9" ht="15.75" customHeight="1">
      <c r="A280" s="371"/>
      <c r="B280" s="371"/>
      <c r="C280" s="1093"/>
      <c r="D280" s="1240" t="s">
        <v>363</v>
      </c>
      <c r="E280" s="1240"/>
      <c r="F280" s="1240"/>
    </row>
    <row r="281" spans="1:9">
      <c r="A281" s="1093"/>
      <c r="B281" s="1093"/>
      <c r="C281" s="1093"/>
      <c r="E281" s="1070"/>
      <c r="F281" s="1070"/>
    </row>
    <row r="282" spans="1:9" ht="14.25">
      <c r="A282" s="371"/>
      <c r="B282" s="372" t="s">
        <v>521</v>
      </c>
      <c r="C282" s="1093"/>
      <c r="D282" s="1188" t="s">
        <v>364</v>
      </c>
      <c r="E282" s="1188"/>
      <c r="F282" s="1188"/>
      <c r="I282" s="303" t="s">
        <v>586</v>
      </c>
    </row>
    <row r="283" spans="1:9" ht="14.25">
      <c r="A283" s="371"/>
      <c r="B283" s="371"/>
      <c r="C283" s="1093"/>
      <c r="D283" s="1188"/>
      <c r="E283" s="1188"/>
      <c r="F283" s="1188"/>
    </row>
    <row r="284" spans="1:9">
      <c r="A284" s="1093"/>
      <c r="B284" s="1093"/>
      <c r="C284" s="1093"/>
      <c r="D284" s="1070"/>
      <c r="E284" s="1070"/>
      <c r="F284" s="1070"/>
    </row>
    <row r="285" spans="1:9" ht="14.25">
      <c r="A285" s="371"/>
      <c r="B285" s="372" t="s">
        <v>521</v>
      </c>
      <c r="C285" s="1093"/>
      <c r="D285" s="1188" t="s">
        <v>365</v>
      </c>
      <c r="E285" s="1188"/>
      <c r="F285" s="1188"/>
      <c r="I285" s="303" t="s">
        <v>586</v>
      </c>
    </row>
    <row r="286" spans="1:9" ht="14.25">
      <c r="A286" s="371"/>
      <c r="B286" s="371"/>
      <c r="C286" s="1093"/>
      <c r="D286" s="1188"/>
      <c r="E286" s="1188"/>
      <c r="F286" s="1188"/>
    </row>
    <row r="287" spans="1:9" ht="14.25">
      <c r="A287" s="371"/>
      <c r="B287" s="371"/>
      <c r="C287" s="1093"/>
      <c r="D287" s="1188"/>
      <c r="E287" s="1188"/>
      <c r="F287" s="1188"/>
    </row>
    <row r="288" spans="1:9">
      <c r="A288" s="1093"/>
      <c r="B288" s="1093"/>
      <c r="C288" s="1093"/>
      <c r="D288" s="1070"/>
      <c r="E288" s="1070"/>
      <c r="F288" s="1070"/>
    </row>
    <row r="289" spans="1:9" ht="14.25">
      <c r="A289" s="371"/>
      <c r="B289" s="372" t="s">
        <v>521</v>
      </c>
      <c r="C289" s="1093"/>
      <c r="D289" s="1188" t="s">
        <v>366</v>
      </c>
      <c r="E289" s="1188"/>
      <c r="F289" s="1188"/>
      <c r="I289" s="303" t="s">
        <v>586</v>
      </c>
    </row>
    <row r="290" spans="1:9" ht="14.25">
      <c r="A290" s="371"/>
      <c r="B290" s="371"/>
      <c r="C290" s="1093"/>
      <c r="D290" s="1188"/>
      <c r="E290" s="1188"/>
      <c r="F290" s="1188"/>
    </row>
    <row r="291" spans="1:9">
      <c r="A291" s="1091"/>
      <c r="B291" s="1091"/>
      <c r="C291" s="1093"/>
      <c r="E291" s="1070"/>
      <c r="F291" s="1070"/>
    </row>
    <row r="292" spans="1:9">
      <c r="A292" s="1194" t="s">
        <v>367</v>
      </c>
      <c r="B292" s="1194"/>
      <c r="C292" s="1194"/>
      <c r="D292" s="1194"/>
      <c r="E292" s="1194"/>
      <c r="F292" s="1194"/>
      <c r="G292" s="1194"/>
      <c r="H292" s="974"/>
      <c r="I292" s="975"/>
    </row>
    <row r="293" spans="1:9">
      <c r="A293" s="1091"/>
      <c r="B293" s="1091"/>
      <c r="C293" s="1093"/>
      <c r="D293" s="1070"/>
      <c r="E293" s="1070"/>
      <c r="F293" s="1070"/>
    </row>
    <row r="294" spans="1:9">
      <c r="A294" s="1093"/>
      <c r="B294" s="1093"/>
      <c r="C294" s="1091"/>
      <c r="D294" s="1186" t="s">
        <v>368</v>
      </c>
      <c r="E294" s="1186"/>
      <c r="F294" s="1186"/>
    </row>
    <row r="295" spans="1:9">
      <c r="A295" s="1093"/>
      <c r="B295" s="1093"/>
      <c r="C295" s="1091"/>
      <c r="D295" s="1216" t="s">
        <v>369</v>
      </c>
      <c r="E295" s="1216"/>
      <c r="F295" s="1216"/>
    </row>
    <row r="296" spans="1:9">
      <c r="A296" s="1093"/>
      <c r="B296" s="1093"/>
      <c r="C296" s="1091"/>
      <c r="D296" s="379"/>
    </row>
    <row r="297" spans="1:9">
      <c r="A297" s="1093"/>
      <c r="B297" s="372" t="s">
        <v>521</v>
      </c>
      <c r="C297" s="1093"/>
      <c r="D297" s="1216" t="s">
        <v>370</v>
      </c>
      <c r="E297" s="1216"/>
      <c r="F297" s="1216"/>
      <c r="I297" s="303" t="s">
        <v>587</v>
      </c>
    </row>
    <row r="298" spans="1:9" ht="14.25">
      <c r="A298" s="371"/>
      <c r="B298" s="371"/>
      <c r="C298" s="1093"/>
      <c r="D298" s="380"/>
      <c r="E298" s="381"/>
      <c r="F298" s="381"/>
    </row>
    <row r="299" spans="1:9" ht="13.7" customHeight="1">
      <c r="A299" s="1093"/>
      <c r="B299" s="372" t="s">
        <v>521</v>
      </c>
      <c r="C299" s="1093"/>
      <c r="D299" s="1237" t="s">
        <v>588</v>
      </c>
      <c r="E299" s="1237"/>
      <c r="F299" s="1237"/>
      <c r="I299" s="303" t="s">
        <v>587</v>
      </c>
    </row>
    <row r="300" spans="1:9" ht="14.25">
      <c r="A300" s="371"/>
      <c r="B300" s="371"/>
      <c r="C300" s="1093"/>
      <c r="D300" s="1237"/>
      <c r="E300" s="1237"/>
      <c r="F300" s="1237"/>
    </row>
    <row r="301" spans="1:9" ht="14.25">
      <c r="A301" s="371"/>
      <c r="B301" s="371"/>
      <c r="C301" s="1093"/>
      <c r="D301" s="1237"/>
      <c r="E301" s="1237"/>
      <c r="F301" s="1237"/>
    </row>
    <row r="302" spans="1:9" ht="14.25">
      <c r="A302" s="371"/>
      <c r="B302" s="371"/>
      <c r="C302" s="1093"/>
      <c r="D302" s="1237"/>
      <c r="E302" s="1237"/>
      <c r="F302" s="1237"/>
    </row>
    <row r="303" spans="1:9" ht="14.25">
      <c r="A303" s="371"/>
      <c r="B303" s="371"/>
      <c r="C303" s="1093"/>
      <c r="D303" s="1237"/>
      <c r="E303" s="1237"/>
      <c r="F303" s="1237"/>
    </row>
    <row r="304" spans="1:9" ht="14.25">
      <c r="A304" s="371"/>
      <c r="B304" s="371"/>
      <c r="C304" s="1093"/>
      <c r="D304" s="380"/>
      <c r="E304" s="381"/>
      <c r="F304" s="381"/>
    </row>
    <row r="305" spans="1:9" ht="13.7" customHeight="1">
      <c r="A305" s="1093"/>
      <c r="B305" s="372" t="s">
        <v>521</v>
      </c>
      <c r="C305" s="1093"/>
      <c r="D305" s="1237" t="s">
        <v>372</v>
      </c>
      <c r="E305" s="1237"/>
      <c r="F305" s="1237"/>
      <c r="I305" s="303" t="s">
        <v>587</v>
      </c>
    </row>
    <row r="306" spans="1:9">
      <c r="A306" s="1093"/>
      <c r="B306" s="1093"/>
      <c r="C306" s="1093"/>
      <c r="D306" s="1237"/>
      <c r="E306" s="1237"/>
      <c r="F306" s="1237"/>
    </row>
    <row r="307" spans="1:9" ht="14.25">
      <c r="A307" s="371"/>
      <c r="B307" s="371"/>
      <c r="C307" s="1093"/>
      <c r="D307" s="380"/>
      <c r="E307" s="381"/>
      <c r="F307" s="381"/>
    </row>
    <row r="308" spans="1:9">
      <c r="A308" s="1093"/>
      <c r="B308" s="372" t="s">
        <v>521</v>
      </c>
      <c r="C308" s="1093"/>
      <c r="D308" s="1216" t="s">
        <v>373</v>
      </c>
      <c r="E308" s="1216"/>
      <c r="F308" s="1216"/>
      <c r="I308" s="303" t="s">
        <v>525</v>
      </c>
    </row>
    <row r="309" spans="1:9">
      <c r="A309" s="1093"/>
      <c r="B309" s="1093"/>
      <c r="C309" s="1093"/>
      <c r="E309" s="1070"/>
      <c r="F309" s="1070"/>
    </row>
    <row r="310" spans="1:9" ht="14.25">
      <c r="A310" s="371"/>
      <c r="B310" s="372" t="s">
        <v>521</v>
      </c>
      <c r="C310" s="1093"/>
      <c r="D310" s="1188" t="s">
        <v>589</v>
      </c>
      <c r="E310" s="1188"/>
      <c r="F310" s="1188"/>
      <c r="I310" s="303" t="s">
        <v>590</v>
      </c>
    </row>
    <row r="311" spans="1:9" ht="14.25">
      <c r="A311" s="371"/>
      <c r="B311" s="371"/>
      <c r="C311" s="1093"/>
      <c r="D311" s="1188"/>
      <c r="E311" s="1188"/>
      <c r="F311" s="1188"/>
    </row>
    <row r="312" spans="1:9" ht="14.25">
      <c r="A312" s="371"/>
      <c r="B312" s="371"/>
      <c r="C312" s="1093"/>
      <c r="D312" s="1188"/>
      <c r="E312" s="1188"/>
      <c r="F312" s="1188"/>
    </row>
    <row r="313" spans="1:9" ht="14.25">
      <c r="A313" s="371"/>
      <c r="B313" s="371"/>
      <c r="C313" s="1093"/>
      <c r="D313" s="1188"/>
      <c r="E313" s="1188"/>
      <c r="F313" s="1188"/>
    </row>
    <row r="314" spans="1:9" ht="14.25">
      <c r="A314" s="371"/>
      <c r="B314" s="371"/>
      <c r="C314" s="1093"/>
      <c r="D314" s="1188"/>
      <c r="E314" s="1188"/>
      <c r="F314" s="1188"/>
    </row>
    <row r="315" spans="1:9" ht="14.25">
      <c r="A315" s="371"/>
      <c r="B315" s="371"/>
      <c r="C315" s="1093"/>
      <c r="D315" s="1188"/>
      <c r="E315" s="1188"/>
      <c r="F315" s="1188"/>
    </row>
    <row r="316" spans="1:9" ht="14.25">
      <c r="A316" s="371"/>
      <c r="B316" s="371"/>
      <c r="C316" s="1093"/>
      <c r="D316" s="1188"/>
      <c r="E316" s="1188"/>
      <c r="F316" s="1188"/>
    </row>
    <row r="317" spans="1:9" ht="14.25">
      <c r="A317" s="371"/>
      <c r="B317" s="371"/>
      <c r="C317" s="1093"/>
      <c r="D317" s="1188"/>
      <c r="E317" s="1188"/>
      <c r="F317" s="1188"/>
    </row>
    <row r="318" spans="1:9" ht="14.25">
      <c r="A318" s="371"/>
      <c r="B318" s="371"/>
      <c r="C318" s="1093"/>
      <c r="D318" s="1188"/>
      <c r="E318" s="1188"/>
      <c r="F318" s="1188"/>
    </row>
    <row r="319" spans="1:9" ht="14.25">
      <c r="A319" s="371"/>
      <c r="B319" s="371"/>
      <c r="C319" s="1093"/>
      <c r="D319" s="1188"/>
      <c r="E319" s="1188"/>
      <c r="F319" s="1188"/>
    </row>
    <row r="320" spans="1:9" ht="14.25">
      <c r="A320" s="371"/>
      <c r="B320" s="371"/>
      <c r="C320" s="1093"/>
      <c r="D320" s="1188"/>
      <c r="E320" s="1188"/>
      <c r="F320" s="1188"/>
    </row>
    <row r="321" spans="1:9" ht="14.25">
      <c r="A321" s="371"/>
      <c r="B321" s="371"/>
      <c r="C321" s="1093"/>
      <c r="D321" s="1188"/>
      <c r="E321" s="1188"/>
      <c r="F321" s="1188"/>
    </row>
    <row r="322" spans="1:9" ht="14.25">
      <c r="A322" s="371"/>
      <c r="B322" s="371"/>
      <c r="C322" s="1093"/>
      <c r="D322" s="1188"/>
      <c r="E322" s="1188"/>
      <c r="F322" s="1188"/>
    </row>
    <row r="323" spans="1:9" ht="14.25">
      <c r="A323" s="371"/>
      <c r="B323" s="371"/>
      <c r="C323" s="1093"/>
      <c r="D323" s="1188"/>
      <c r="E323" s="1188"/>
      <c r="F323" s="1188"/>
    </row>
    <row r="324" spans="1:9" ht="14.25">
      <c r="A324" s="371"/>
      <c r="B324" s="371"/>
      <c r="C324" s="1093"/>
      <c r="D324" s="1188"/>
      <c r="E324" s="1188"/>
      <c r="F324" s="1188"/>
    </row>
    <row r="325" spans="1:9">
      <c r="A325" s="1093"/>
      <c r="B325" s="1093"/>
      <c r="C325" s="1093"/>
      <c r="D325" s="1070"/>
      <c r="E325" s="1070"/>
      <c r="F325" s="1070"/>
    </row>
    <row r="326" spans="1:9" ht="14.25">
      <c r="A326" s="371"/>
      <c r="B326" s="372" t="s">
        <v>521</v>
      </c>
      <c r="C326" s="1093"/>
      <c r="D326" s="1188" t="s">
        <v>375</v>
      </c>
      <c r="E326" s="1188"/>
      <c r="F326" s="1188"/>
      <c r="I326" s="303" t="s">
        <v>590</v>
      </c>
    </row>
    <row r="327" spans="1:9">
      <c r="A327" s="1093"/>
      <c r="B327" s="1093"/>
      <c r="C327" s="1093"/>
      <c r="D327" s="1188"/>
      <c r="E327" s="1188"/>
      <c r="F327" s="1188"/>
    </row>
    <row r="328" spans="1:9">
      <c r="A328" s="1093"/>
      <c r="B328" s="1093"/>
      <c r="C328" s="1093"/>
      <c r="D328" s="1188"/>
      <c r="E328" s="1188"/>
      <c r="F328" s="1188"/>
    </row>
    <row r="329" spans="1:9">
      <c r="A329" s="1093"/>
      <c r="B329" s="1093"/>
      <c r="C329" s="1093"/>
      <c r="D329" s="1188"/>
      <c r="E329" s="1188"/>
      <c r="F329" s="1188"/>
    </row>
    <row r="330" spans="1:9">
      <c r="A330" s="1093"/>
      <c r="B330" s="1093"/>
      <c r="C330" s="1093"/>
      <c r="D330" s="1188"/>
      <c r="E330" s="1188"/>
      <c r="F330" s="1188"/>
    </row>
    <row r="331" spans="1:9">
      <c r="A331" s="1093"/>
      <c r="B331" s="1093"/>
      <c r="C331" s="1093"/>
      <c r="D331" s="1188"/>
      <c r="E331" s="1188"/>
      <c r="F331" s="1188"/>
    </row>
    <row r="332" spans="1:9">
      <c r="A332" s="1093"/>
      <c r="B332" s="1093"/>
      <c r="C332" s="1093"/>
      <c r="D332" s="1188"/>
      <c r="E332" s="1188"/>
      <c r="F332" s="1188"/>
    </row>
    <row r="333" spans="1:9">
      <c r="A333" s="1093"/>
      <c r="B333" s="1093"/>
      <c r="C333" s="1093"/>
      <c r="D333" s="1188"/>
      <c r="E333" s="1188"/>
      <c r="F333" s="1188"/>
    </row>
    <row r="334" spans="1:9">
      <c r="A334" s="1093"/>
      <c r="B334" s="1093"/>
      <c r="C334" s="1093"/>
      <c r="D334" s="1188"/>
      <c r="E334" s="1188"/>
      <c r="F334" s="1188"/>
    </row>
    <row r="335" spans="1:9">
      <c r="A335" s="1093"/>
      <c r="B335" s="1093"/>
      <c r="C335" s="1093"/>
      <c r="D335" s="1070"/>
      <c r="E335" s="1070"/>
      <c r="F335" s="1070"/>
    </row>
    <row r="336" spans="1:9" ht="14.25">
      <c r="A336" s="371"/>
      <c r="B336" s="372" t="s">
        <v>521</v>
      </c>
      <c r="C336" s="1093"/>
      <c r="D336" s="1188" t="s">
        <v>591</v>
      </c>
      <c r="E336" s="1188"/>
      <c r="F336" s="1188"/>
      <c r="I336" s="303" t="s">
        <v>592</v>
      </c>
    </row>
    <row r="337" spans="1:9">
      <c r="A337" s="1093"/>
      <c r="B337" s="1093"/>
      <c r="C337" s="1093"/>
      <c r="D337" s="1188"/>
      <c r="E337" s="1188"/>
      <c r="F337" s="1188"/>
    </row>
    <row r="338" spans="1:9">
      <c r="A338" s="1093"/>
      <c r="B338" s="1093"/>
      <c r="C338" s="1093"/>
      <c r="D338" s="1188"/>
      <c r="E338" s="1188"/>
      <c r="F338" s="1188"/>
    </row>
    <row r="339" spans="1:9">
      <c r="A339" s="1093"/>
      <c r="B339" s="1093"/>
      <c r="C339" s="1093"/>
      <c r="D339" s="1188"/>
      <c r="E339" s="1188"/>
      <c r="F339" s="1188"/>
    </row>
    <row r="340" spans="1:9">
      <c r="A340" s="1093"/>
      <c r="B340" s="1093"/>
      <c r="C340" s="1093"/>
      <c r="D340" s="1188"/>
      <c r="E340" s="1188"/>
      <c r="F340" s="1188"/>
    </row>
    <row r="341" spans="1:9">
      <c r="A341" s="1093"/>
      <c r="B341" s="1093"/>
      <c r="C341" s="1093"/>
      <c r="D341" s="1188"/>
      <c r="E341" s="1188"/>
      <c r="F341" s="1188"/>
    </row>
    <row r="342" spans="1:9">
      <c r="A342" s="1093"/>
      <c r="B342" s="1093"/>
      <c r="C342" s="1093"/>
      <c r="D342" s="1069"/>
      <c r="E342" s="1069"/>
      <c r="F342" s="1069"/>
    </row>
    <row r="343" spans="1:9" ht="13.5" thickBot="1">
      <c r="A343" s="963"/>
      <c r="B343" s="963"/>
      <c r="C343" s="963"/>
      <c r="D343" s="1248" t="s">
        <v>377</v>
      </c>
      <c r="E343" s="1248"/>
      <c r="F343" s="1248"/>
      <c r="G343" s="972"/>
      <c r="H343" s="972"/>
      <c r="I343" s="973"/>
    </row>
    <row r="344" spans="1:9" ht="13.5" thickTop="1">
      <c r="A344" s="1093"/>
      <c r="B344" s="1093"/>
      <c r="C344" s="1093"/>
      <c r="D344" s="1238" t="s">
        <v>378</v>
      </c>
      <c r="E344" s="1238"/>
      <c r="F344" s="1238"/>
    </row>
    <row r="345" spans="1:9">
      <c r="A345" s="1093"/>
      <c r="B345" s="1093"/>
      <c r="C345" s="1093"/>
      <c r="D345" s="1070"/>
      <c r="E345" s="1070"/>
      <c r="F345" s="1070"/>
    </row>
    <row r="346" spans="1:9">
      <c r="A346" s="365"/>
      <c r="B346" s="365"/>
      <c r="C346" s="365"/>
      <c r="D346" s="1064"/>
      <c r="E346" s="1064"/>
      <c r="F346" s="1070"/>
      <c r="I346" s="303" t="s">
        <v>593</v>
      </c>
    </row>
    <row r="347" spans="1:9" ht="14.25">
      <c r="A347" s="371"/>
      <c r="B347" s="372" t="s">
        <v>521</v>
      </c>
      <c r="C347" s="374"/>
      <c r="D347" s="1216" t="s">
        <v>387</v>
      </c>
      <c r="E347" s="1216"/>
      <c r="F347" s="1216"/>
      <c r="I347" s="1234" t="s">
        <v>594</v>
      </c>
    </row>
    <row r="348" spans="1:9" ht="12.75" customHeight="1">
      <c r="A348" s="1093"/>
      <c r="B348" s="1093"/>
      <c r="C348" s="1093"/>
      <c r="D348" s="1217" t="s">
        <v>595</v>
      </c>
      <c r="E348" s="1217"/>
      <c r="F348" s="1217"/>
      <c r="I348" s="1235"/>
    </row>
    <row r="349" spans="1:9">
      <c r="A349" s="1093"/>
      <c r="B349" s="1093"/>
      <c r="C349" s="1093"/>
      <c r="D349" s="1188" t="s">
        <v>596</v>
      </c>
      <c r="E349" s="1188"/>
      <c r="F349" s="1188"/>
      <c r="I349" s="1235"/>
    </row>
    <row r="350" spans="1:9">
      <c r="A350" s="1093"/>
      <c r="B350" s="1093"/>
      <c r="C350" s="1093"/>
      <c r="D350" s="1188"/>
      <c r="E350" s="1188"/>
      <c r="F350" s="1188"/>
      <c r="I350" s="1235"/>
    </row>
    <row r="351" spans="1:9">
      <c r="A351" s="1093"/>
      <c r="B351" s="1093"/>
      <c r="C351" s="1093"/>
      <c r="D351" s="1188"/>
      <c r="E351" s="1188"/>
      <c r="F351" s="1188"/>
      <c r="I351" s="1236"/>
    </row>
    <row r="352" spans="1:9" ht="14.25">
      <c r="A352" s="371"/>
      <c r="B352" s="372" t="s">
        <v>521</v>
      </c>
      <c r="C352" s="365"/>
      <c r="D352" s="1220" t="s">
        <v>379</v>
      </c>
      <c r="E352" s="1220"/>
      <c r="F352" s="1220"/>
      <c r="I352" s="301"/>
    </row>
    <row r="353" spans="1:6">
      <c r="A353" s="365"/>
      <c r="B353" s="365"/>
      <c r="C353" s="365"/>
      <c r="D353" s="1064"/>
      <c r="E353" s="1064"/>
      <c r="F353" s="1070"/>
    </row>
    <row r="354" spans="1:6">
      <c r="A354" s="365"/>
      <c r="B354" s="372" t="s">
        <v>521</v>
      </c>
      <c r="C354" s="365"/>
      <c r="D354" s="1176" t="s">
        <v>597</v>
      </c>
      <c r="E354" s="1176"/>
      <c r="F354" s="1176"/>
    </row>
    <row r="355" spans="1:6">
      <c r="A355" s="365"/>
      <c r="B355" s="365"/>
      <c r="C355" s="365"/>
      <c r="D355" s="1176"/>
      <c r="E355" s="1176"/>
      <c r="F355" s="1176"/>
    </row>
    <row r="356" spans="1:6">
      <c r="A356" s="365"/>
      <c r="B356" s="365"/>
      <c r="C356" s="365"/>
      <c r="D356" s="1176"/>
      <c r="E356" s="1176"/>
      <c r="F356" s="1176"/>
    </row>
    <row r="357" spans="1:6">
      <c r="A357" s="365"/>
      <c r="B357" s="365"/>
      <c r="C357" s="365"/>
      <c r="D357" s="1176"/>
      <c r="E357" s="1176"/>
      <c r="F357" s="1176"/>
    </row>
    <row r="358" spans="1:6">
      <c r="A358" s="365"/>
      <c r="B358" s="365"/>
      <c r="C358" s="365"/>
      <c r="D358" s="1176"/>
      <c r="E358" s="1176"/>
      <c r="F358" s="1176"/>
    </row>
    <row r="359" spans="1:6">
      <c r="A359" s="365"/>
      <c r="B359" s="365"/>
      <c r="C359" s="365"/>
      <c r="D359" s="1176"/>
      <c r="E359" s="1176"/>
      <c r="F359" s="1176"/>
    </row>
    <row r="360" spans="1:6">
      <c r="A360" s="365"/>
      <c r="B360" s="365"/>
      <c r="C360" s="365"/>
      <c r="D360" s="1176"/>
      <c r="E360" s="1176"/>
      <c r="F360" s="1176"/>
    </row>
    <row r="361" spans="1:6">
      <c r="A361" s="365"/>
      <c r="B361" s="365"/>
      <c r="C361" s="365"/>
      <c r="D361" s="1176"/>
      <c r="E361" s="1176"/>
      <c r="F361" s="1176"/>
    </row>
    <row r="362" spans="1:6">
      <c r="A362" s="365"/>
      <c r="B362" s="365"/>
      <c r="C362" s="365"/>
      <c r="D362" s="1176"/>
      <c r="E362" s="1176"/>
      <c r="F362" s="1176"/>
    </row>
    <row r="363" spans="1:6">
      <c r="A363" s="365"/>
      <c r="B363" s="365"/>
      <c r="C363" s="365"/>
      <c r="D363" s="1176"/>
      <c r="E363" s="1176"/>
      <c r="F363" s="1176"/>
    </row>
    <row r="364" spans="1:6">
      <c r="A364" s="365"/>
      <c r="B364" s="365"/>
      <c r="C364" s="365"/>
      <c r="D364" s="1176"/>
      <c r="E364" s="1176"/>
      <c r="F364" s="1176"/>
    </row>
    <row r="365" spans="1:6">
      <c r="A365" s="365"/>
      <c r="B365" s="365"/>
      <c r="C365" s="365"/>
      <c r="D365" s="1176"/>
      <c r="E365" s="1176"/>
      <c r="F365" s="1176"/>
    </row>
    <row r="366" spans="1:6">
      <c r="A366" s="365"/>
      <c r="B366" s="365"/>
      <c r="C366" s="365"/>
      <c r="D366" s="1061"/>
      <c r="E366" s="1061"/>
      <c r="F366" s="1061"/>
    </row>
    <row r="367" spans="1:6" ht="12.4" customHeight="1">
      <c r="A367" s="365"/>
      <c r="B367" s="372" t="s">
        <v>521</v>
      </c>
      <c r="C367" s="365"/>
      <c r="D367" s="1231" t="s">
        <v>598</v>
      </c>
      <c r="E367" s="1231"/>
      <c r="F367" s="1231"/>
    </row>
    <row r="368" spans="1:6">
      <c r="A368" s="365"/>
      <c r="B368" s="365"/>
      <c r="C368" s="365"/>
      <c r="D368" s="1231"/>
      <c r="E368" s="1231"/>
      <c r="F368" s="1231"/>
    </row>
    <row r="369" spans="1:6">
      <c r="A369" s="365"/>
      <c r="B369" s="365"/>
      <c r="C369" s="365"/>
      <c r="D369" s="1231"/>
      <c r="E369" s="1231"/>
      <c r="F369" s="1231"/>
    </row>
    <row r="370" spans="1:6">
      <c r="A370" s="365"/>
      <c r="B370" s="365"/>
      <c r="C370" s="365"/>
      <c r="D370" s="1231"/>
      <c r="E370" s="1231"/>
      <c r="F370" s="1231"/>
    </row>
    <row r="371" spans="1:6">
      <c r="A371" s="365"/>
      <c r="B371" s="365"/>
      <c r="C371" s="365"/>
      <c r="D371" s="1084"/>
      <c r="E371" s="1084"/>
      <c r="F371" s="1084"/>
    </row>
    <row r="372" spans="1:6">
      <c r="A372" s="365"/>
      <c r="B372" s="372" t="s">
        <v>521</v>
      </c>
      <c r="C372" s="365"/>
      <c r="D372" s="301" t="s">
        <v>599</v>
      </c>
      <c r="E372" s="1084"/>
      <c r="F372" s="1084"/>
    </row>
    <row r="373" spans="1:6">
      <c r="A373" s="365"/>
      <c r="B373" s="365"/>
      <c r="C373" s="365"/>
      <c r="D373" s="301" t="s">
        <v>600</v>
      </c>
      <c r="E373" s="1084"/>
      <c r="F373" s="1084"/>
    </row>
    <row r="374" spans="1:6">
      <c r="A374" s="365"/>
      <c r="B374" s="365"/>
      <c r="C374" s="365"/>
      <c r="D374" s="301" t="s">
        <v>601</v>
      </c>
      <c r="E374" s="1084"/>
      <c r="F374" s="1084"/>
    </row>
    <row r="375" spans="1:6">
      <c r="A375" s="365"/>
      <c r="B375" s="365"/>
      <c r="C375" s="365"/>
      <c r="D375" s="301" t="s">
        <v>602</v>
      </c>
      <c r="E375" s="1084"/>
      <c r="F375" s="1084"/>
    </row>
    <row r="376" spans="1:6">
      <c r="A376" s="365"/>
      <c r="B376" s="365"/>
      <c r="C376" s="365"/>
      <c r="D376" s="301" t="s">
        <v>603</v>
      </c>
      <c r="E376" s="1084"/>
      <c r="F376" s="1084"/>
    </row>
    <row r="377" spans="1:6">
      <c r="A377" s="365"/>
      <c r="B377" s="365"/>
      <c r="C377" s="365"/>
      <c r="D377" s="301" t="s">
        <v>604</v>
      </c>
      <c r="E377" s="1084"/>
      <c r="F377" s="1084"/>
    </row>
    <row r="378" spans="1:6">
      <c r="A378" s="365"/>
      <c r="B378" s="365"/>
      <c r="C378" s="365"/>
      <c r="E378" s="1064"/>
      <c r="F378" s="1070"/>
    </row>
    <row r="379" spans="1:6" ht="14.25">
      <c r="A379" s="371"/>
      <c r="B379" s="372" t="s">
        <v>521</v>
      </c>
      <c r="C379" s="365"/>
      <c r="D379" s="1176" t="s">
        <v>381</v>
      </c>
      <c r="E379" s="1176"/>
      <c r="F379" s="1176"/>
    </row>
    <row r="380" spans="1:6">
      <c r="A380" s="365"/>
      <c r="B380" s="365"/>
      <c r="C380" s="365"/>
      <c r="D380" s="1176"/>
      <c r="E380" s="1176"/>
      <c r="F380" s="1176"/>
    </row>
    <row r="381" spans="1:6">
      <c r="A381" s="365"/>
      <c r="B381" s="365"/>
      <c r="C381" s="365"/>
      <c r="D381" s="1176"/>
      <c r="E381" s="1176"/>
      <c r="F381" s="1176"/>
    </row>
    <row r="382" spans="1:6">
      <c r="A382" s="365"/>
      <c r="B382" s="365"/>
      <c r="C382" s="365"/>
      <c r="D382" s="1176"/>
      <c r="E382" s="1176"/>
      <c r="F382" s="1176"/>
    </row>
    <row r="383" spans="1:6">
      <c r="A383" s="365"/>
      <c r="B383" s="365"/>
      <c r="C383" s="365"/>
      <c r="D383" s="1064"/>
      <c r="E383" s="1064"/>
      <c r="F383" s="1070"/>
    </row>
    <row r="384" spans="1:6">
      <c r="A384" s="365"/>
      <c r="B384" s="365"/>
      <c r="C384" s="365"/>
      <c r="D384" s="1176" t="s">
        <v>382</v>
      </c>
      <c r="E384" s="1176"/>
      <c r="F384" s="1176"/>
    </row>
    <row r="385" spans="1:6">
      <c r="A385" s="365"/>
      <c r="B385" s="365"/>
      <c r="C385" s="365"/>
      <c r="D385" s="1176"/>
      <c r="E385" s="1176"/>
      <c r="F385" s="1176"/>
    </row>
    <row r="386" spans="1:6">
      <c r="A386" s="365"/>
      <c r="B386" s="365"/>
      <c r="C386" s="365"/>
      <c r="D386" s="1176"/>
      <c r="E386" s="1176"/>
      <c r="F386" s="1176"/>
    </row>
    <row r="387" spans="1:6">
      <c r="A387" s="365"/>
      <c r="B387" s="365"/>
      <c r="C387" s="365"/>
      <c r="D387" s="1176"/>
      <c r="E387" s="1176"/>
      <c r="F387" s="1176"/>
    </row>
    <row r="388" spans="1:6" ht="18" customHeight="1">
      <c r="A388" s="365"/>
      <c r="B388" s="365"/>
      <c r="C388" s="365"/>
      <c r="D388" s="1176"/>
      <c r="E388" s="1176"/>
      <c r="F388" s="1176"/>
    </row>
    <row r="389" spans="1:6">
      <c r="A389" s="365"/>
      <c r="B389" s="365"/>
      <c r="C389" s="365"/>
      <c r="D389" s="1176"/>
      <c r="E389" s="1176"/>
      <c r="F389" s="1176"/>
    </row>
    <row r="390" spans="1:6">
      <c r="A390" s="365"/>
      <c r="B390" s="365"/>
      <c r="C390" s="365"/>
      <c r="D390" s="1176"/>
      <c r="E390" s="1176"/>
      <c r="F390" s="1176"/>
    </row>
    <row r="391" spans="1:6">
      <c r="A391" s="365"/>
      <c r="B391" s="365"/>
      <c r="C391" s="365"/>
      <c r="D391" s="1176"/>
      <c r="E391" s="1176"/>
      <c r="F391" s="1176"/>
    </row>
    <row r="392" spans="1:6" ht="8.25" customHeight="1">
      <c r="A392" s="365"/>
      <c r="B392" s="365"/>
      <c r="C392" s="365"/>
      <c r="D392" s="1176"/>
      <c r="E392" s="1176"/>
      <c r="F392" s="1176"/>
    </row>
    <row r="393" spans="1:6" ht="13.7" customHeight="1">
      <c r="A393" s="365"/>
      <c r="B393" s="365"/>
      <c r="C393" s="365"/>
      <c r="D393" s="1176" t="s">
        <v>383</v>
      </c>
      <c r="E393" s="1176"/>
      <c r="F393" s="1176"/>
    </row>
    <row r="394" spans="1:6">
      <c r="A394" s="365"/>
      <c r="B394" s="365"/>
      <c r="C394" s="365"/>
      <c r="D394" s="1176"/>
      <c r="E394" s="1176"/>
      <c r="F394" s="1176"/>
    </row>
    <row r="395" spans="1:6">
      <c r="A395" s="365"/>
      <c r="B395" s="365"/>
      <c r="C395" s="365"/>
      <c r="D395" s="1176"/>
      <c r="E395" s="1176"/>
      <c r="F395" s="1176"/>
    </row>
    <row r="396" spans="1:6">
      <c r="A396" s="365"/>
      <c r="B396" s="365"/>
      <c r="C396" s="365"/>
      <c r="D396" s="1176"/>
      <c r="E396" s="1176"/>
      <c r="F396" s="1176"/>
    </row>
    <row r="397" spans="1:6">
      <c r="A397" s="365"/>
      <c r="B397" s="365"/>
      <c r="C397" s="365"/>
      <c r="D397" s="1176"/>
      <c r="E397" s="1176"/>
      <c r="F397" s="1176"/>
    </row>
    <row r="398" spans="1:6">
      <c r="A398" s="365"/>
      <c r="B398" s="365"/>
      <c r="C398" s="365"/>
      <c r="D398" s="1176"/>
      <c r="E398" s="1176"/>
      <c r="F398" s="1176"/>
    </row>
    <row r="399" spans="1:6">
      <c r="A399" s="365"/>
      <c r="B399" s="365"/>
      <c r="C399" s="365"/>
      <c r="D399" s="1176"/>
      <c r="E399" s="1176"/>
      <c r="F399" s="1176"/>
    </row>
    <row r="400" spans="1:6">
      <c r="A400" s="365"/>
      <c r="B400" s="365"/>
      <c r="C400" s="365"/>
      <c r="D400" s="1176"/>
      <c r="E400" s="1176"/>
      <c r="F400" s="1176"/>
    </row>
    <row r="401" spans="1:6">
      <c r="A401" s="365"/>
      <c r="B401" s="365"/>
      <c r="C401" s="365"/>
      <c r="D401" s="1176"/>
      <c r="E401" s="1176"/>
      <c r="F401" s="1176"/>
    </row>
    <row r="402" spans="1:6">
      <c r="A402" s="365"/>
      <c r="B402" s="365"/>
      <c r="C402" s="365"/>
      <c r="D402" s="1176"/>
      <c r="E402" s="1176"/>
      <c r="F402" s="1176"/>
    </row>
    <row r="403" spans="1:6">
      <c r="A403" s="365"/>
      <c r="B403" s="365"/>
      <c r="C403" s="365"/>
      <c r="D403" s="1176"/>
      <c r="E403" s="1176"/>
      <c r="F403" s="1176"/>
    </row>
    <row r="404" spans="1:6">
      <c r="A404" s="365"/>
      <c r="B404" s="365"/>
      <c r="C404" s="365"/>
      <c r="D404" s="1176"/>
      <c r="E404" s="1176"/>
      <c r="F404" s="1176"/>
    </row>
    <row r="405" spans="1:6">
      <c r="A405" s="365"/>
      <c r="B405" s="365"/>
      <c r="C405" s="382"/>
      <c r="D405" s="1176"/>
      <c r="E405" s="1176"/>
      <c r="F405" s="1176"/>
    </row>
    <row r="406" spans="1:6">
      <c r="A406" s="365"/>
      <c r="B406" s="365"/>
      <c r="C406" s="382"/>
      <c r="D406" s="1176"/>
      <c r="E406" s="1176"/>
      <c r="F406" s="1176"/>
    </row>
    <row r="407" spans="1:6">
      <c r="A407" s="365"/>
      <c r="B407" s="365"/>
      <c r="C407" s="365"/>
      <c r="D407" s="1176"/>
      <c r="E407" s="1176"/>
      <c r="F407" s="1176"/>
    </row>
    <row r="408" spans="1:6">
      <c r="A408" s="365"/>
      <c r="B408" s="365"/>
      <c r="C408" s="382"/>
      <c r="D408" s="1176"/>
      <c r="E408" s="1176"/>
      <c r="F408" s="1176"/>
    </row>
    <row r="409" spans="1:6">
      <c r="A409" s="365"/>
      <c r="B409" s="365"/>
      <c r="C409" s="382"/>
      <c r="D409" s="1176"/>
      <c r="E409" s="1176"/>
      <c r="F409" s="1176"/>
    </row>
    <row r="410" spans="1:6">
      <c r="A410" s="365"/>
      <c r="B410" s="365"/>
      <c r="C410" s="382"/>
      <c r="D410" s="1176"/>
      <c r="E410" s="1176"/>
      <c r="F410" s="1176"/>
    </row>
    <row r="411" spans="1:6">
      <c r="A411" s="365"/>
      <c r="B411" s="365"/>
      <c r="C411" s="365"/>
      <c r="D411" s="1064"/>
      <c r="E411" s="1064"/>
      <c r="F411" s="1070"/>
    </row>
    <row r="412" spans="1:6">
      <c r="A412" s="365"/>
      <c r="B412" s="372" t="s">
        <v>521</v>
      </c>
      <c r="C412" s="365"/>
      <c r="D412" s="1176" t="s">
        <v>384</v>
      </c>
      <c r="E412" s="1176"/>
      <c r="F412" s="1176"/>
    </row>
    <row r="413" spans="1:6">
      <c r="A413" s="365"/>
      <c r="B413" s="365"/>
      <c r="C413" s="365"/>
      <c r="D413" s="1176"/>
      <c r="E413" s="1176"/>
      <c r="F413" s="1176"/>
    </row>
    <row r="414" spans="1:6">
      <c r="A414" s="365"/>
      <c r="B414" s="365"/>
      <c r="C414" s="365"/>
      <c r="D414" s="1061"/>
      <c r="E414" s="1061"/>
      <c r="F414" s="1061"/>
    </row>
    <row r="415" spans="1:6" ht="14.45" customHeight="1">
      <c r="A415" s="371"/>
      <c r="B415" s="372" t="s">
        <v>521</v>
      </c>
      <c r="C415" s="1093"/>
      <c r="D415" s="1176" t="s">
        <v>605</v>
      </c>
      <c r="E415" s="1176"/>
      <c r="F415" s="1176"/>
    </row>
    <row r="416" spans="1:6" ht="14.45" customHeight="1">
      <c r="A416" s="371"/>
      <c r="B416" s="1093"/>
      <c r="C416" s="1093"/>
      <c r="D416" s="1176"/>
      <c r="E416" s="1176"/>
      <c r="F416" s="1176"/>
    </row>
    <row r="417" spans="1:6" ht="14.45" customHeight="1">
      <c r="A417" s="371"/>
      <c r="B417" s="1093"/>
      <c r="C417" s="1093"/>
      <c r="D417" s="1176"/>
      <c r="E417" s="1176"/>
      <c r="F417" s="1176"/>
    </row>
    <row r="418" spans="1:6" ht="14.45" customHeight="1">
      <c r="A418" s="371"/>
      <c r="B418" s="1093"/>
      <c r="C418" s="1093"/>
      <c r="D418" s="1176"/>
      <c r="E418" s="1176"/>
      <c r="F418" s="1176"/>
    </row>
    <row r="419" spans="1:6" ht="14.45" customHeight="1">
      <c r="A419" s="371"/>
      <c r="B419" s="1093"/>
      <c r="C419" s="1093"/>
      <c r="D419" s="1176"/>
      <c r="E419" s="1176"/>
      <c r="F419" s="1176"/>
    </row>
    <row r="420" spans="1:6" ht="14.45" customHeight="1">
      <c r="A420" s="371"/>
      <c r="B420" s="1093"/>
      <c r="C420" s="1093"/>
      <c r="D420" s="1129"/>
      <c r="E420" s="1129"/>
      <c r="F420" s="1129"/>
    </row>
    <row r="421" spans="1:6" ht="13.7" customHeight="1">
      <c r="A421" s="371"/>
      <c r="B421" s="372" t="s">
        <v>521</v>
      </c>
      <c r="C421" s="365"/>
      <c r="D421" s="1176" t="s">
        <v>606</v>
      </c>
      <c r="E421" s="1176"/>
      <c r="F421" s="1176"/>
    </row>
    <row r="422" spans="1:6" ht="14.25">
      <c r="A422" s="383"/>
      <c r="B422" s="383"/>
      <c r="C422" s="365"/>
      <c r="D422" s="1176"/>
      <c r="E422" s="1176"/>
      <c r="F422" s="1176"/>
    </row>
    <row r="423" spans="1:6" ht="14.25">
      <c r="A423" s="383"/>
      <c r="B423" s="383"/>
      <c r="C423" s="365"/>
      <c r="D423" s="1176"/>
      <c r="E423" s="1176"/>
      <c r="F423" s="1176"/>
    </row>
    <row r="424" spans="1:6" ht="14.25">
      <c r="A424" s="383"/>
      <c r="B424" s="383"/>
      <c r="C424" s="365"/>
      <c r="D424" s="1176"/>
      <c r="E424" s="1176"/>
      <c r="F424" s="1176"/>
    </row>
    <row r="425" spans="1:6" ht="15.75" customHeight="1">
      <c r="A425" s="383"/>
      <c r="B425" s="383"/>
      <c r="C425" s="365"/>
      <c r="D425" s="1239" t="s">
        <v>607</v>
      </c>
      <c r="E425" s="1176"/>
      <c r="F425" s="1176"/>
    </row>
    <row r="426" spans="1:6">
      <c r="A426" s="1093"/>
      <c r="B426" s="1093"/>
      <c r="C426" s="1093"/>
      <c r="D426" s="1070"/>
      <c r="E426" s="1070"/>
      <c r="F426" s="1070"/>
    </row>
    <row r="427" spans="1:6" ht="14.25">
      <c r="A427" s="371"/>
      <c r="B427" s="372" t="s">
        <v>521</v>
      </c>
      <c r="C427" s="374"/>
      <c r="D427" s="1188" t="s">
        <v>386</v>
      </c>
      <c r="E427" s="1188"/>
      <c r="F427" s="1188"/>
    </row>
    <row r="428" spans="1:6" ht="14.25">
      <c r="A428" s="371"/>
      <c r="B428" s="371"/>
      <c r="C428" s="1093"/>
      <c r="D428" s="1188"/>
      <c r="E428" s="1188"/>
      <c r="F428" s="1188"/>
    </row>
    <row r="429" spans="1:6">
      <c r="A429" s="1093"/>
      <c r="B429" s="1093"/>
      <c r="C429" s="1093"/>
      <c r="D429" s="1188"/>
      <c r="E429" s="1188"/>
      <c r="F429" s="1188"/>
    </row>
    <row r="430" spans="1:6">
      <c r="A430" s="1093"/>
      <c r="B430" s="1093"/>
      <c r="C430" s="1093"/>
      <c r="D430" s="1188"/>
      <c r="E430" s="1188"/>
      <c r="F430" s="1188"/>
    </row>
    <row r="431" spans="1:6">
      <c r="A431" s="1093"/>
      <c r="B431" s="1093"/>
      <c r="C431" s="1093"/>
      <c r="D431" s="1188"/>
      <c r="E431" s="1188"/>
      <c r="F431" s="1188"/>
    </row>
    <row r="432" spans="1:6">
      <c r="A432" s="1093"/>
      <c r="B432" s="1093"/>
      <c r="C432" s="1093"/>
      <c r="D432" s="1188"/>
      <c r="E432" s="1188"/>
      <c r="F432" s="1188"/>
    </row>
    <row r="433" spans="1:6">
      <c r="A433" s="1093"/>
      <c r="B433" s="1093"/>
      <c r="C433" s="1093"/>
      <c r="D433" s="1188"/>
      <c r="E433" s="1188"/>
      <c r="F433" s="1188"/>
    </row>
    <row r="434" spans="1:6">
      <c r="A434" s="1093"/>
      <c r="B434" s="1093"/>
      <c r="C434" s="1093"/>
      <c r="D434" s="1188"/>
      <c r="E434" s="1188"/>
      <c r="F434" s="1188"/>
    </row>
    <row r="435" spans="1:6">
      <c r="A435" s="1093"/>
      <c r="B435" s="1093"/>
      <c r="C435" s="1093"/>
      <c r="D435" s="1188"/>
      <c r="E435" s="1188"/>
      <c r="F435" s="1188"/>
    </row>
    <row r="436" spans="1:6">
      <c r="A436" s="1093"/>
      <c r="B436" s="1093"/>
      <c r="C436" s="1093"/>
      <c r="D436" s="1188"/>
      <c r="E436" s="1188"/>
      <c r="F436" s="1188"/>
    </row>
    <row r="437" spans="1:6">
      <c r="A437" s="1093"/>
      <c r="B437" s="1093"/>
      <c r="C437" s="1093"/>
      <c r="D437" s="1188"/>
      <c r="E437" s="1188"/>
      <c r="F437" s="1188"/>
    </row>
    <row r="438" spans="1:6">
      <c r="A438" s="1093"/>
      <c r="B438" s="1093"/>
      <c r="C438" s="1093"/>
      <c r="D438" s="1188"/>
      <c r="E438" s="1188"/>
      <c r="F438" s="1188"/>
    </row>
    <row r="439" spans="1:6">
      <c r="A439" s="1093"/>
      <c r="B439" s="1093"/>
      <c r="C439" s="1093"/>
      <c r="D439" s="1188"/>
      <c r="E439" s="1188"/>
      <c r="F439" s="1188"/>
    </row>
    <row r="440" spans="1:6">
      <c r="A440" s="301"/>
      <c r="B440" s="301"/>
      <c r="C440" s="301"/>
      <c r="D440" s="1188"/>
      <c r="E440" s="1188"/>
      <c r="F440" s="1188"/>
    </row>
    <row r="441" spans="1:6">
      <c r="A441" s="301"/>
      <c r="B441" s="301"/>
      <c r="C441" s="301"/>
      <c r="D441" s="1188"/>
      <c r="E441" s="1188"/>
      <c r="F441" s="1188"/>
    </row>
    <row r="442" spans="1:6">
      <c r="A442" s="301"/>
      <c r="B442" s="301"/>
      <c r="C442" s="301"/>
      <c r="D442" s="1188"/>
      <c r="E442" s="1188"/>
      <c r="F442" s="1188"/>
    </row>
    <row r="443" spans="1:6">
      <c r="A443" s="301"/>
      <c r="B443" s="301"/>
      <c r="C443" s="301"/>
      <c r="D443" s="1188"/>
      <c r="E443" s="1188"/>
      <c r="F443" s="1188"/>
    </row>
    <row r="444" spans="1:6">
      <c r="A444" s="301"/>
      <c r="B444" s="301"/>
      <c r="C444" s="301"/>
      <c r="D444" s="1188"/>
      <c r="E444" s="1188"/>
      <c r="F444" s="1188"/>
    </row>
    <row r="445" spans="1:6">
      <c r="A445" s="301"/>
      <c r="B445" s="301"/>
      <c r="C445" s="301"/>
      <c r="D445" s="1188"/>
      <c r="E445" s="1188"/>
      <c r="F445" s="1188"/>
    </row>
    <row r="446" spans="1:6">
      <c r="A446" s="301"/>
      <c r="B446" s="301"/>
      <c r="C446" s="301"/>
      <c r="D446" s="1188"/>
      <c r="E446" s="1188"/>
      <c r="F446" s="1188"/>
    </row>
    <row r="447" spans="1:6">
      <c r="A447" s="301"/>
      <c r="B447" s="301"/>
      <c r="C447" s="301"/>
      <c r="D447" s="1188"/>
      <c r="E447" s="1188"/>
      <c r="F447" s="1188"/>
    </row>
    <row r="448" spans="1:6">
      <c r="A448" s="301"/>
      <c r="B448" s="301"/>
      <c r="C448" s="301"/>
      <c r="D448" s="1188"/>
      <c r="E448" s="1188"/>
      <c r="F448" s="1188"/>
    </row>
    <row r="449" spans="1:6">
      <c r="A449" s="301"/>
      <c r="B449" s="301"/>
      <c r="C449" s="301"/>
      <c r="D449" s="1188"/>
      <c r="E449" s="1188"/>
      <c r="F449" s="1188"/>
    </row>
    <row r="450" spans="1:6">
      <c r="A450" s="301"/>
      <c r="B450" s="301"/>
      <c r="C450" s="301"/>
      <c r="D450" s="1188"/>
      <c r="E450" s="1188"/>
      <c r="F450" s="1188"/>
    </row>
    <row r="451" spans="1:6">
      <c r="A451" s="301"/>
      <c r="B451" s="301"/>
      <c r="C451" s="301"/>
      <c r="D451" s="1188"/>
      <c r="E451" s="1188"/>
      <c r="F451" s="1188"/>
    </row>
    <row r="452" spans="1:6">
      <c r="A452" s="301"/>
      <c r="B452" s="301"/>
      <c r="C452" s="301"/>
      <c r="D452" s="1188"/>
      <c r="E452" s="1188"/>
      <c r="F452" s="1188"/>
    </row>
    <row r="453" spans="1:6">
      <c r="A453" s="301"/>
      <c r="B453" s="301"/>
      <c r="C453" s="301"/>
      <c r="D453" s="1188"/>
      <c r="E453" s="1188"/>
      <c r="F453" s="1188"/>
    </row>
    <row r="454" spans="1:6">
      <c r="A454" s="301"/>
      <c r="B454" s="301"/>
      <c r="C454" s="301"/>
      <c r="D454" s="1188"/>
      <c r="E454" s="1188"/>
      <c r="F454" s="1188"/>
    </row>
    <row r="455" spans="1:6">
      <c r="A455" s="301"/>
      <c r="B455" s="301"/>
      <c r="C455" s="301"/>
      <c r="D455" s="1188"/>
      <c r="E455" s="1188"/>
      <c r="F455" s="1188"/>
    </row>
    <row r="456" spans="1:6">
      <c r="A456" s="1093"/>
      <c r="B456" s="1093"/>
      <c r="C456" s="1093"/>
      <c r="D456" s="1188"/>
      <c r="E456" s="1188"/>
      <c r="F456" s="1188"/>
    </row>
    <row r="457" spans="1:6" ht="40.700000000000003" customHeight="1">
      <c r="A457" s="1093"/>
      <c r="B457" s="1093"/>
      <c r="C457" s="1093"/>
      <c r="D457" s="1188"/>
      <c r="E457" s="1188"/>
      <c r="F457" s="1188"/>
    </row>
    <row r="458" spans="1:6">
      <c r="A458" s="1093"/>
      <c r="B458" s="1093"/>
      <c r="C458" s="1093"/>
      <c r="D458" s="1070"/>
      <c r="E458" s="1070"/>
      <c r="F458" s="1070"/>
    </row>
    <row r="459" spans="1:6" ht="14.25">
      <c r="A459" s="371"/>
      <c r="B459" s="372" t="s">
        <v>521</v>
      </c>
      <c r="C459" s="374"/>
      <c r="D459" s="1188" t="s">
        <v>390</v>
      </c>
      <c r="E459" s="1188"/>
      <c r="F459" s="1188"/>
    </row>
    <row r="460" spans="1:6">
      <c r="A460" s="1093"/>
      <c r="B460" s="1093"/>
      <c r="C460" s="1093"/>
      <c r="D460" s="1188"/>
      <c r="E460" s="1188"/>
      <c r="F460" s="1188"/>
    </row>
    <row r="461" spans="1:6">
      <c r="A461" s="1093"/>
      <c r="B461" s="1093"/>
      <c r="C461" s="1093"/>
      <c r="D461" s="1188"/>
      <c r="E461" s="1188"/>
      <c r="F461" s="1188"/>
    </row>
    <row r="462" spans="1:6">
      <c r="A462" s="1093"/>
      <c r="B462" s="1093"/>
      <c r="C462" s="1093"/>
      <c r="D462" s="1069"/>
      <c r="E462" s="1069"/>
      <c r="F462" s="1069"/>
    </row>
    <row r="463" spans="1:6" ht="14.25">
      <c r="A463" s="1093"/>
      <c r="B463" s="372" t="s">
        <v>521</v>
      </c>
      <c r="C463" s="371"/>
      <c r="D463" s="1188" t="s">
        <v>608</v>
      </c>
      <c r="E463" s="1188"/>
      <c r="F463" s="1188"/>
    </row>
    <row r="464" spans="1:6">
      <c r="A464" s="1093"/>
      <c r="B464" s="1093"/>
      <c r="C464" s="1093"/>
      <c r="D464" s="1188"/>
      <c r="E464" s="1188"/>
      <c r="F464" s="1188"/>
    </row>
    <row r="465" spans="1:6">
      <c r="A465" s="1093"/>
      <c r="B465" s="1093"/>
      <c r="C465" s="1093"/>
      <c r="D465" s="1070"/>
      <c r="E465" s="1070"/>
      <c r="F465" s="1070"/>
    </row>
    <row r="466" spans="1:6" ht="14.25">
      <c r="A466" s="1093"/>
      <c r="B466" s="372" t="s">
        <v>521</v>
      </c>
      <c r="C466" s="371"/>
      <c r="D466" s="1188" t="s">
        <v>392</v>
      </c>
      <c r="E466" s="1188"/>
      <c r="F466" s="1188"/>
    </row>
    <row r="467" spans="1:6">
      <c r="A467" s="1093"/>
      <c r="B467" s="1093"/>
      <c r="C467" s="1093"/>
      <c r="D467" s="1188"/>
      <c r="E467" s="1188"/>
      <c r="F467" s="1188"/>
    </row>
    <row r="468" spans="1:6">
      <c r="A468" s="1093"/>
      <c r="B468" s="1093"/>
      <c r="C468" s="1093"/>
      <c r="D468" s="1188"/>
      <c r="E468" s="1188"/>
      <c r="F468" s="1188"/>
    </row>
    <row r="469" spans="1:6">
      <c r="A469" s="1093"/>
      <c r="B469" s="1093"/>
      <c r="C469" s="1093"/>
      <c r="D469" s="1188"/>
      <c r="E469" s="1188"/>
      <c r="F469" s="1188"/>
    </row>
    <row r="470" spans="1:6">
      <c r="A470" s="1093"/>
      <c r="B470" s="372" t="s">
        <v>521</v>
      </c>
      <c r="C470" s="1093"/>
      <c r="D470" s="1188"/>
      <c r="E470" s="1188"/>
      <c r="F470" s="1188"/>
    </row>
    <row r="471" spans="1:6">
      <c r="A471" s="301"/>
      <c r="B471" s="301"/>
      <c r="C471" s="301"/>
      <c r="D471" s="1188"/>
      <c r="E471" s="1188"/>
      <c r="F471" s="1188"/>
    </row>
    <row r="472" spans="1:6">
      <c r="A472" s="301"/>
      <c r="B472" s="1093"/>
      <c r="C472" s="301"/>
      <c r="D472" s="1188"/>
      <c r="E472" s="1188"/>
      <c r="F472" s="1188"/>
    </row>
    <row r="473" spans="1:6">
      <c r="A473" s="301"/>
      <c r="B473" s="372" t="s">
        <v>521</v>
      </c>
      <c r="C473" s="301"/>
      <c r="D473" s="1188"/>
      <c r="E473" s="1188"/>
      <c r="F473" s="1188"/>
    </row>
    <row r="474" spans="1:6">
      <c r="A474" s="301"/>
      <c r="B474" s="301"/>
      <c r="C474" s="301"/>
      <c r="D474" s="1188"/>
      <c r="E474" s="1188"/>
      <c r="F474" s="1188"/>
    </row>
    <row r="475" spans="1:6">
      <c r="A475" s="301"/>
      <c r="B475" s="1093"/>
      <c r="C475" s="301"/>
      <c r="D475" s="1188"/>
      <c r="E475" s="1188"/>
      <c r="F475" s="1188"/>
    </row>
    <row r="476" spans="1:6">
      <c r="A476" s="301"/>
      <c r="B476" s="1093"/>
      <c r="C476" s="301"/>
      <c r="D476" s="1188"/>
      <c r="E476" s="1188"/>
      <c r="F476" s="1188"/>
    </row>
    <row r="477" spans="1:6">
      <c r="A477" s="301"/>
      <c r="B477" s="1093"/>
      <c r="C477" s="301"/>
      <c r="D477" s="1188"/>
      <c r="E477" s="1188"/>
      <c r="F477" s="1188"/>
    </row>
    <row r="478" spans="1:6">
      <c r="A478" s="301"/>
      <c r="B478" s="372" t="s">
        <v>521</v>
      </c>
      <c r="C478" s="301"/>
      <c r="D478" s="1188"/>
      <c r="E478" s="1188"/>
      <c r="F478" s="1188"/>
    </row>
    <row r="479" spans="1:6">
      <c r="A479" s="301"/>
      <c r="B479" s="1093"/>
      <c r="C479" s="301"/>
      <c r="D479" s="1188"/>
      <c r="E479" s="1188"/>
      <c r="F479" s="1188"/>
    </row>
    <row r="480" spans="1:6">
      <c r="A480" s="301"/>
      <c r="B480" s="372" t="s">
        <v>521</v>
      </c>
      <c r="C480" s="301"/>
      <c r="D480" s="1188" t="s">
        <v>393</v>
      </c>
      <c r="E480" s="1188"/>
      <c r="F480" s="1188"/>
    </row>
    <row r="481" spans="1:9">
      <c r="A481" s="301"/>
      <c r="B481" s="301"/>
      <c r="C481" s="301"/>
      <c r="D481" s="1188"/>
      <c r="E481" s="1188"/>
      <c r="F481" s="1188"/>
    </row>
    <row r="482" spans="1:9">
      <c r="A482" s="301"/>
      <c r="B482" s="301"/>
      <c r="C482" s="301"/>
      <c r="D482" s="1188"/>
      <c r="E482" s="1188"/>
      <c r="F482" s="1188"/>
    </row>
    <row r="483" spans="1:9">
      <c r="A483" s="301"/>
      <c r="B483" s="301"/>
      <c r="C483" s="301"/>
      <c r="D483" s="1188"/>
      <c r="E483" s="1188"/>
      <c r="F483" s="1188"/>
    </row>
    <row r="484" spans="1:9">
      <c r="A484" s="1093"/>
      <c r="B484" s="1093"/>
      <c r="C484" s="1093"/>
      <c r="D484" s="1188"/>
      <c r="E484" s="1188"/>
      <c r="F484" s="1188"/>
    </row>
    <row r="485" spans="1:9">
      <c r="A485" s="1093"/>
      <c r="B485" s="1093"/>
      <c r="C485" s="1093"/>
      <c r="D485" s="1070"/>
      <c r="E485" s="1070"/>
      <c r="F485" s="1070"/>
    </row>
    <row r="486" spans="1:9">
      <c r="A486" s="1093"/>
      <c r="B486" s="372" t="s">
        <v>521</v>
      </c>
      <c r="C486" s="1093"/>
      <c r="D486" s="1216" t="s">
        <v>394</v>
      </c>
      <c r="E486" s="1216"/>
      <c r="F486" s="1216"/>
    </row>
    <row r="487" spans="1:9">
      <c r="A487" s="1070"/>
      <c r="B487" s="1070"/>
      <c r="C487" s="1093"/>
    </row>
    <row r="488" spans="1:9">
      <c r="A488" s="1194" t="s">
        <v>395</v>
      </c>
      <c r="B488" s="1194"/>
      <c r="C488" s="1194"/>
      <c r="D488" s="1194"/>
      <c r="E488" s="1194"/>
      <c r="F488" s="1194"/>
      <c r="G488" s="1194"/>
      <c r="H488" s="974"/>
      <c r="I488" s="975"/>
    </row>
    <row r="489" spans="1:9">
      <c r="A489" s="1070"/>
      <c r="B489" s="1070"/>
      <c r="C489" s="1093"/>
    </row>
    <row r="490" spans="1:9">
      <c r="A490" s="1093"/>
      <c r="B490" s="1093"/>
      <c r="C490" s="1093"/>
      <c r="D490" s="1223" t="s">
        <v>396</v>
      </c>
      <c r="E490" s="1223"/>
      <c r="F490" s="1223"/>
    </row>
    <row r="491" spans="1:9" ht="14.25">
      <c r="A491" s="371"/>
      <c r="B491" s="371"/>
      <c r="C491" s="1093"/>
      <c r="D491" s="1220" t="s">
        <v>397</v>
      </c>
      <c r="E491" s="1220"/>
      <c r="F491" s="1220"/>
    </row>
    <row r="492" spans="1:9" ht="14.25">
      <c r="A492" s="371"/>
      <c r="B492" s="371"/>
      <c r="C492" s="1093"/>
      <c r="D492" s="1064"/>
    </row>
    <row r="493" spans="1:9" ht="14.25">
      <c r="A493" s="371"/>
      <c r="B493" s="372" t="s">
        <v>521</v>
      </c>
      <c r="C493" s="1093"/>
      <c r="D493" s="1176" t="s">
        <v>398</v>
      </c>
      <c r="E493" s="1176"/>
      <c r="F493" s="1176"/>
      <c r="I493" s="303" t="s">
        <v>609</v>
      </c>
    </row>
    <row r="494" spans="1:9" ht="14.25">
      <c r="A494" s="371"/>
      <c r="B494" s="371"/>
      <c r="C494" s="1093"/>
      <c r="D494" s="1176"/>
      <c r="E494" s="1176"/>
      <c r="F494" s="1176"/>
    </row>
    <row r="495" spans="1:9" ht="14.25">
      <c r="A495" s="371"/>
      <c r="B495" s="371"/>
      <c r="C495" s="1093"/>
      <c r="D495" s="1070"/>
    </row>
    <row r="496" spans="1:9" ht="12.75" customHeight="1">
      <c r="A496" s="1093"/>
      <c r="B496" s="372" t="s">
        <v>521</v>
      </c>
      <c r="C496" s="1093"/>
      <c r="D496" s="1208" t="s">
        <v>610</v>
      </c>
      <c r="E496" s="1208"/>
      <c r="F496" s="1208"/>
      <c r="I496" s="303" t="s">
        <v>611</v>
      </c>
    </row>
    <row r="497" spans="1:9" ht="14.25">
      <c r="A497" s="371"/>
      <c r="B497" s="1093"/>
      <c r="C497" s="1093"/>
      <c r="D497" s="1208"/>
      <c r="E497" s="1208"/>
      <c r="F497" s="1208"/>
    </row>
    <row r="498" spans="1:9" ht="14.25">
      <c r="A498" s="371"/>
      <c r="B498" s="371"/>
      <c r="C498" s="1093"/>
      <c r="D498" s="1208"/>
      <c r="E498" s="1208"/>
      <c r="F498" s="1208"/>
    </row>
    <row r="499" spans="1:9" ht="14.25">
      <c r="A499" s="371"/>
      <c r="B499" s="371"/>
      <c r="C499" s="1093"/>
      <c r="D499" s="1208"/>
      <c r="E499" s="1208"/>
      <c r="F499" s="1208"/>
    </row>
    <row r="500" spans="1:9" ht="14.25">
      <c r="A500" s="371"/>
      <c r="B500" s="1093"/>
      <c r="C500" s="1093"/>
      <c r="D500" s="404"/>
      <c r="E500" s="404"/>
      <c r="F500" s="404"/>
    </row>
    <row r="501" spans="1:9" ht="14.25">
      <c r="A501" s="371"/>
      <c r="B501" s="372" t="s">
        <v>521</v>
      </c>
      <c r="C501" s="1093"/>
      <c r="D501" s="1216" t="s">
        <v>401</v>
      </c>
      <c r="E501" s="1216"/>
      <c r="F501" s="1216"/>
      <c r="I501" s="303" t="s">
        <v>612</v>
      </c>
    </row>
    <row r="502" spans="1:9" ht="14.25">
      <c r="A502" s="371"/>
      <c r="B502" s="371"/>
      <c r="C502" s="1093"/>
      <c r="D502" s="1070"/>
    </row>
    <row r="503" spans="1:9" ht="14.25">
      <c r="A503" s="371"/>
      <c r="B503" s="372" t="s">
        <v>521</v>
      </c>
      <c r="C503" s="1093"/>
      <c r="D503" s="1188" t="s">
        <v>402</v>
      </c>
      <c r="E503" s="1188"/>
      <c r="F503" s="1188"/>
      <c r="I503" s="303" t="s">
        <v>612</v>
      </c>
    </row>
    <row r="504" spans="1:9" ht="14.25">
      <c r="A504" s="371"/>
      <c r="B504" s="1093"/>
      <c r="C504" s="1093"/>
      <c r="D504" s="1188"/>
      <c r="E504" s="1188"/>
      <c r="F504" s="1188"/>
    </row>
    <row r="505" spans="1:9">
      <c r="A505" s="1091"/>
      <c r="B505" s="1091"/>
      <c r="C505" s="1093"/>
      <c r="D505" s="1064"/>
    </row>
    <row r="506" spans="1:9">
      <c r="A506" s="1091"/>
      <c r="B506" s="372" t="s">
        <v>521</v>
      </c>
      <c r="C506" s="1093"/>
      <c r="D506" s="1216" t="s">
        <v>403</v>
      </c>
      <c r="E506" s="1216"/>
      <c r="F506" s="1216"/>
      <c r="I506" s="303" t="s">
        <v>613</v>
      </c>
    </row>
    <row r="507" spans="1:9" ht="14.25">
      <c r="A507" s="371"/>
      <c r="B507" s="371"/>
      <c r="C507" s="1093"/>
      <c r="D507" s="1070"/>
    </row>
    <row r="508" spans="1:9">
      <c r="A508" s="1194" t="s">
        <v>404</v>
      </c>
      <c r="B508" s="1194"/>
      <c r="C508" s="1194"/>
      <c r="D508" s="1194"/>
      <c r="E508" s="1194"/>
      <c r="F508" s="1194"/>
      <c r="G508" s="1194"/>
      <c r="H508" s="974"/>
      <c r="I508" s="975"/>
    </row>
    <row r="509" spans="1:9" ht="12" customHeight="1">
      <c r="A509" s="371"/>
      <c r="B509" s="371"/>
      <c r="C509" s="1093"/>
      <c r="D509" s="1070"/>
    </row>
    <row r="510" spans="1:9">
      <c r="A510" s="1093"/>
      <c r="B510" s="1093"/>
      <c r="C510" s="1092"/>
      <c r="D510" s="1186" t="s">
        <v>405</v>
      </c>
      <c r="E510" s="1186"/>
      <c r="F510" s="1186"/>
    </row>
    <row r="511" spans="1:9">
      <c r="A511" s="1093"/>
      <c r="B511" s="1093"/>
      <c r="C511" s="1092"/>
      <c r="D511" s="392" t="s">
        <v>614</v>
      </c>
      <c r="E511" s="392"/>
      <c r="F511" s="392"/>
    </row>
    <row r="512" spans="1:9">
      <c r="A512" s="1093"/>
      <c r="B512" s="1093"/>
      <c r="C512" s="1092"/>
      <c r="D512" s="392" t="s">
        <v>615</v>
      </c>
      <c r="E512" s="392"/>
      <c r="F512" s="392"/>
    </row>
    <row r="513" spans="1:9">
      <c r="A513" s="1093"/>
      <c r="B513" s="1093"/>
      <c r="C513" s="1092"/>
      <c r="D513" s="1068"/>
      <c r="E513" s="1068"/>
      <c r="F513" s="1068"/>
    </row>
    <row r="514" spans="1:9" ht="13.7" customHeight="1">
      <c r="A514" s="370"/>
      <c r="B514" s="372" t="s">
        <v>523</v>
      </c>
      <c r="C514" s="370"/>
      <c r="D514" s="1176" t="s">
        <v>616</v>
      </c>
      <c r="E514" s="1176"/>
      <c r="F514" s="1176"/>
      <c r="I514" s="303" t="s">
        <v>617</v>
      </c>
    </row>
    <row r="515" spans="1:9">
      <c r="A515" s="370"/>
      <c r="B515" s="370"/>
      <c r="C515" s="370"/>
      <c r="D515" s="1176"/>
      <c r="E515" s="1176"/>
      <c r="F515" s="1176"/>
    </row>
    <row r="516" spans="1:9">
      <c r="A516" s="370"/>
      <c r="B516" s="370"/>
      <c r="C516" s="370"/>
      <c r="D516" s="1061"/>
      <c r="E516" s="1061"/>
      <c r="F516" s="1061"/>
      <c r="I516" s="301"/>
    </row>
    <row r="517" spans="1:9">
      <c r="A517" s="370"/>
      <c r="B517" s="372" t="s">
        <v>521</v>
      </c>
      <c r="C517" s="1093"/>
      <c r="D517" s="1176" t="s">
        <v>412</v>
      </c>
      <c r="E517" s="1176"/>
      <c r="F517" s="1176"/>
      <c r="I517" s="303" t="s">
        <v>618</v>
      </c>
    </row>
    <row r="518" spans="1:9">
      <c r="A518" s="370"/>
      <c r="B518" s="370"/>
      <c r="C518" s="1093"/>
      <c r="D518" s="1176"/>
      <c r="E518" s="1176"/>
      <c r="F518" s="1176"/>
    </row>
    <row r="519" spans="1:9">
      <c r="A519" s="370"/>
      <c r="B519" s="370"/>
      <c r="C519" s="370"/>
      <c r="D519" s="1176"/>
      <c r="E519" s="1176"/>
      <c r="F519" s="1176"/>
    </row>
    <row r="520" spans="1:9">
      <c r="A520" s="370"/>
      <c r="B520" s="370"/>
      <c r="C520" s="370"/>
      <c r="D520" s="384"/>
      <c r="F520" s="1070"/>
    </row>
    <row r="521" spans="1:9" ht="13.15" customHeight="1">
      <c r="A521" s="370"/>
      <c r="B521" s="372" t="s">
        <v>521</v>
      </c>
      <c r="C521" s="370"/>
      <c r="D521" s="1188" t="s">
        <v>423</v>
      </c>
      <c r="E521" s="1188"/>
      <c r="F521" s="1188"/>
      <c r="I521" s="303" t="s">
        <v>618</v>
      </c>
    </row>
    <row r="522" spans="1:9">
      <c r="A522" s="370"/>
      <c r="B522" s="370"/>
      <c r="C522" s="370"/>
      <c r="D522" s="1188"/>
      <c r="E522" s="1188"/>
      <c r="F522" s="1188"/>
    </row>
    <row r="523" spans="1:9" ht="12" customHeight="1">
      <c r="A523" s="1070"/>
      <c r="B523" s="1070"/>
      <c r="C523" s="374"/>
      <c r="D523" s="1070"/>
      <c r="F523" s="1090"/>
    </row>
    <row r="524" spans="1:9">
      <c r="A524" s="1194" t="s">
        <v>413</v>
      </c>
      <c r="B524" s="1194"/>
      <c r="C524" s="1194"/>
      <c r="D524" s="1194"/>
      <c r="E524" s="1194"/>
      <c r="F524" s="1194"/>
      <c r="G524" s="1194"/>
      <c r="H524" s="974"/>
      <c r="I524" s="975"/>
    </row>
    <row r="525" spans="1:9">
      <c r="A525" s="1070"/>
      <c r="B525" s="1070"/>
      <c r="C525" s="374"/>
      <c r="F525" s="1090"/>
    </row>
    <row r="526" spans="1:9">
      <c r="A526" s="1093"/>
      <c r="B526" s="1201" t="s">
        <v>334</v>
      </c>
      <c r="C526" s="1201"/>
      <c r="D526" s="1201"/>
      <c r="E526" s="1201"/>
      <c r="F526" s="1201"/>
    </row>
    <row r="527" spans="1:9">
      <c r="A527" s="1070"/>
      <c r="B527" s="1070"/>
      <c r="C527" s="374"/>
      <c r="D527" s="1070"/>
      <c r="F527" s="1070"/>
    </row>
    <row r="528" spans="1:9">
      <c r="A528" s="1195" t="s">
        <v>414</v>
      </c>
      <c r="B528" s="1195"/>
      <c r="C528" s="1195"/>
      <c r="D528" s="1195"/>
      <c r="E528" s="1195"/>
      <c r="F528" s="1195"/>
      <c r="G528" s="1195"/>
      <c r="H528" s="974"/>
      <c r="I528" s="975"/>
    </row>
    <row r="529" spans="1:9">
      <c r="A529" s="1070"/>
      <c r="B529" s="1070"/>
      <c r="C529" s="374"/>
      <c r="D529" s="1070"/>
      <c r="F529" s="1070"/>
    </row>
    <row r="530" spans="1:9">
      <c r="A530" s="1093"/>
      <c r="B530" s="1093"/>
      <c r="C530" s="374"/>
      <c r="D530" s="1186" t="s">
        <v>415</v>
      </c>
      <c r="E530" s="1186"/>
      <c r="F530" s="1186"/>
    </row>
    <row r="531" spans="1:9">
      <c r="A531" s="1093"/>
      <c r="B531" s="1093"/>
      <c r="C531" s="374"/>
      <c r="D531" s="1216" t="s">
        <v>416</v>
      </c>
      <c r="E531" s="1216"/>
      <c r="F531" s="1216"/>
    </row>
    <row r="532" spans="1:9">
      <c r="A532" s="1093"/>
      <c r="B532" s="1093"/>
      <c r="C532" s="374"/>
      <c r="D532" s="1070"/>
      <c r="E532" s="1070"/>
      <c r="F532" s="1070"/>
    </row>
    <row r="533" spans="1:9" ht="13.7" customHeight="1">
      <c r="A533" s="371"/>
      <c r="B533" s="372" t="s">
        <v>523</v>
      </c>
      <c r="C533" s="374"/>
      <c r="D533" s="1216" t="s">
        <v>417</v>
      </c>
      <c r="E533" s="1216"/>
      <c r="F533" s="1216"/>
      <c r="I533" s="303" t="s">
        <v>619</v>
      </c>
    </row>
    <row r="534" spans="1:9" ht="13.7" customHeight="1">
      <c r="A534" s="374"/>
      <c r="B534" s="374"/>
      <c r="C534" s="374"/>
      <c r="D534" s="1070"/>
    </row>
    <row r="535" spans="1:9" ht="14.25">
      <c r="A535" s="371"/>
      <c r="B535" s="372" t="s">
        <v>523</v>
      </c>
      <c r="C535" s="374"/>
      <c r="D535" s="1188" t="s">
        <v>418</v>
      </c>
      <c r="E535" s="1188"/>
      <c r="F535" s="1188"/>
      <c r="I535" s="303" t="s">
        <v>619</v>
      </c>
    </row>
    <row r="536" spans="1:9">
      <c r="A536" s="374"/>
      <c r="B536" s="374"/>
      <c r="C536" s="374"/>
      <c r="D536" s="1188"/>
      <c r="E536" s="1188"/>
      <c r="F536" s="1188"/>
    </row>
    <row r="537" spans="1:9">
      <c r="A537" s="374"/>
      <c r="B537" s="374"/>
      <c r="C537" s="374"/>
      <c r="D537" s="1070"/>
      <c r="E537" s="1070"/>
      <c r="F537" s="1070"/>
    </row>
    <row r="538" spans="1:9" ht="14.25">
      <c r="A538" s="371"/>
      <c r="B538" s="372" t="s">
        <v>523</v>
      </c>
      <c r="C538" s="374"/>
      <c r="D538" s="1188" t="s">
        <v>419</v>
      </c>
      <c r="E538" s="1188"/>
      <c r="F538" s="1188"/>
      <c r="I538" s="303" t="s">
        <v>620</v>
      </c>
    </row>
    <row r="539" spans="1:9">
      <c r="A539" s="374"/>
      <c r="B539" s="374"/>
      <c r="C539" s="374"/>
      <c r="D539" s="1188"/>
      <c r="E539" s="1188"/>
      <c r="F539" s="1188"/>
    </row>
    <row r="540" spans="1:9">
      <c r="A540" s="374"/>
      <c r="B540" s="374"/>
      <c r="C540" s="374"/>
      <c r="D540" s="1070"/>
      <c r="E540" s="1070"/>
      <c r="F540" s="1070"/>
    </row>
    <row r="541" spans="1:9" ht="14.25">
      <c r="A541" s="371"/>
      <c r="B541" s="372" t="s">
        <v>523</v>
      </c>
      <c r="C541" s="374"/>
      <c r="D541" s="1188" t="s">
        <v>420</v>
      </c>
      <c r="E541" s="1188"/>
      <c r="F541" s="1188"/>
      <c r="I541" s="303" t="s">
        <v>621</v>
      </c>
    </row>
    <row r="542" spans="1:9">
      <c r="A542" s="374"/>
      <c r="B542" s="374"/>
      <c r="C542" s="374"/>
      <c r="D542" s="1188"/>
      <c r="E542" s="1188"/>
      <c r="F542" s="1188"/>
    </row>
    <row r="543" spans="1:9">
      <c r="A543" s="374"/>
      <c r="B543" s="374"/>
      <c r="C543" s="374"/>
      <c r="D543" s="1070"/>
      <c r="E543" s="1070"/>
      <c r="F543" s="1070"/>
    </row>
    <row r="544" spans="1:9" ht="14.25">
      <c r="A544" s="371"/>
      <c r="B544" s="372" t="s">
        <v>523</v>
      </c>
      <c r="C544" s="374"/>
      <c r="D544" s="1188" t="s">
        <v>421</v>
      </c>
      <c r="E544" s="1188"/>
      <c r="F544" s="1188"/>
      <c r="I544" s="303" t="s">
        <v>622</v>
      </c>
    </row>
    <row r="545" spans="1:9">
      <c r="A545" s="374"/>
      <c r="B545" s="374"/>
      <c r="C545" s="374"/>
      <c r="D545" s="1188"/>
      <c r="E545" s="1188"/>
      <c r="F545" s="1188"/>
    </row>
    <row r="546" spans="1:9">
      <c r="A546" s="374"/>
      <c r="B546" s="374"/>
      <c r="C546" s="374"/>
      <c r="D546" s="1188"/>
      <c r="E546" s="1188"/>
      <c r="F546" s="1188"/>
    </row>
    <row r="547" spans="1:9">
      <c r="A547" s="374"/>
      <c r="B547" s="374"/>
      <c r="C547" s="374"/>
      <c r="D547" s="1070"/>
      <c r="E547" s="1070"/>
      <c r="F547" s="1070"/>
    </row>
    <row r="548" spans="1:9" ht="14.25">
      <c r="A548" s="371"/>
      <c r="B548" s="372" t="s">
        <v>521</v>
      </c>
      <c r="C548" s="374"/>
      <c r="D548" s="1188" t="s">
        <v>422</v>
      </c>
      <c r="E548" s="1188"/>
      <c r="F548" s="1188"/>
      <c r="I548" s="303" t="s">
        <v>619</v>
      </c>
    </row>
    <row r="549" spans="1:9">
      <c r="A549" s="374"/>
      <c r="B549" s="374"/>
      <c r="C549" s="374"/>
      <c r="D549" s="1188"/>
      <c r="E549" s="1188"/>
      <c r="F549" s="1188"/>
    </row>
    <row r="550" spans="1:9">
      <c r="A550" s="374"/>
      <c r="B550" s="374"/>
      <c r="C550" s="374"/>
      <c r="D550" s="1070"/>
      <c r="E550" s="1070"/>
      <c r="F550" s="1070"/>
    </row>
    <row r="551" spans="1:9" ht="14.25">
      <c r="A551" s="371"/>
      <c r="B551" s="372" t="s">
        <v>523</v>
      </c>
      <c r="C551" s="374"/>
      <c r="D551" s="1188" t="s">
        <v>424</v>
      </c>
      <c r="E551" s="1188"/>
      <c r="F551" s="1188"/>
      <c r="I551" s="303" t="s">
        <v>619</v>
      </c>
    </row>
    <row r="552" spans="1:9">
      <c r="A552" s="374"/>
      <c r="B552" s="374"/>
      <c r="C552" s="374"/>
      <c r="D552" s="1188"/>
      <c r="E552" s="1188"/>
      <c r="F552" s="1188"/>
    </row>
    <row r="553" spans="1:9">
      <c r="A553" s="374"/>
      <c r="B553" s="374"/>
      <c r="C553" s="374"/>
      <c r="D553" s="1070"/>
      <c r="E553" s="1070"/>
      <c r="F553" s="1070"/>
    </row>
    <row r="554" spans="1:9" ht="14.25">
      <c r="A554" s="371"/>
      <c r="B554" s="372" t="s">
        <v>523</v>
      </c>
      <c r="C554" s="374"/>
      <c r="D554" s="1216" t="s">
        <v>425</v>
      </c>
      <c r="E554" s="1216"/>
      <c r="F554" s="1216"/>
      <c r="I554" s="303" t="s">
        <v>623</v>
      </c>
    </row>
    <row r="555" spans="1:9">
      <c r="A555" s="1091"/>
      <c r="B555" s="1091"/>
      <c r="C555" s="374"/>
      <c r="D555" s="1216" t="s">
        <v>426</v>
      </c>
      <c r="E555" s="1216"/>
      <c r="F555" s="1216"/>
    </row>
    <row r="556" spans="1:9">
      <c r="A556" s="1091"/>
      <c r="B556" s="1091"/>
      <c r="C556" s="374"/>
      <c r="E556" s="1240" t="s">
        <v>427</v>
      </c>
      <c r="F556" s="1240"/>
    </row>
    <row r="557" spans="1:9" ht="14.25">
      <c r="A557" s="371"/>
      <c r="B557" s="371"/>
      <c r="C557" s="374"/>
      <c r="E557" s="1070"/>
      <c r="F557" s="1070"/>
    </row>
    <row r="558" spans="1:9" ht="14.25">
      <c r="A558" s="371"/>
      <c r="B558" s="372" t="s">
        <v>523</v>
      </c>
      <c r="C558" s="374"/>
      <c r="D558" s="1216" t="s">
        <v>428</v>
      </c>
      <c r="E558" s="1216"/>
      <c r="F558" s="1216"/>
      <c r="I558" s="303" t="s">
        <v>624</v>
      </c>
    </row>
    <row r="559" spans="1:9">
      <c r="A559" s="1093"/>
      <c r="B559" s="1093"/>
      <c r="C559" s="374"/>
      <c r="D559" s="1188" t="s">
        <v>429</v>
      </c>
      <c r="E559" s="1188"/>
      <c r="F559" s="1188"/>
    </row>
    <row r="560" spans="1:9">
      <c r="A560" s="374"/>
      <c r="B560" s="374"/>
      <c r="C560" s="374"/>
      <c r="D560" s="1188"/>
      <c r="E560" s="1188"/>
      <c r="F560" s="1188"/>
    </row>
    <row r="561" spans="1:9">
      <c r="A561" s="374"/>
      <c r="B561" s="374"/>
      <c r="C561" s="374"/>
      <c r="D561" s="1188"/>
      <c r="E561" s="1188"/>
      <c r="F561" s="1188"/>
    </row>
    <row r="562" spans="1:9">
      <c r="A562" s="374"/>
      <c r="B562" s="374"/>
      <c r="C562" s="374"/>
      <c r="D562" s="1070"/>
      <c r="E562" s="1070"/>
      <c r="F562" s="1070"/>
    </row>
    <row r="563" spans="1:9" ht="14.25">
      <c r="A563" s="371"/>
      <c r="B563" s="372" t="s">
        <v>523</v>
      </c>
      <c r="C563" s="374"/>
      <c r="D563" s="1188" t="s">
        <v>430</v>
      </c>
      <c r="E563" s="1188"/>
      <c r="F563" s="1188"/>
      <c r="I563" s="303" t="s">
        <v>625</v>
      </c>
    </row>
    <row r="564" spans="1:9" ht="14.25">
      <c r="A564" s="371"/>
      <c r="B564" s="371"/>
      <c r="C564" s="374"/>
      <c r="D564" s="1188"/>
      <c r="E564" s="1188"/>
      <c r="F564" s="1188"/>
    </row>
    <row r="565" spans="1:9" ht="14.25">
      <c r="A565" s="371"/>
      <c r="B565" s="371"/>
      <c r="C565" s="374"/>
      <c r="D565" s="1188"/>
      <c r="E565" s="1188"/>
      <c r="F565" s="1188"/>
    </row>
    <row r="566" spans="1:9" ht="14.25">
      <c r="A566" s="371"/>
      <c r="B566" s="371"/>
      <c r="C566" s="374"/>
      <c r="D566" s="1188"/>
      <c r="E566" s="1188"/>
      <c r="F566" s="1188"/>
    </row>
    <row r="567" spans="1:9" ht="14.25">
      <c r="A567" s="371"/>
      <c r="B567" s="371"/>
      <c r="C567" s="374"/>
      <c r="D567" s="1070"/>
      <c r="E567" s="1070"/>
      <c r="F567" s="1070"/>
    </row>
    <row r="568" spans="1:9">
      <c r="A568" s="1194" t="s">
        <v>431</v>
      </c>
      <c r="B568" s="1194"/>
      <c r="C568" s="1194"/>
      <c r="D568" s="1194"/>
      <c r="E568" s="1194"/>
      <c r="F568" s="1194"/>
      <c r="G568" s="1194"/>
      <c r="H568" s="974"/>
      <c r="I568" s="975"/>
    </row>
    <row r="569" spans="1:9">
      <c r="A569" s="374"/>
      <c r="B569" s="374"/>
      <c r="C569" s="374"/>
      <c r="E569" s="1070"/>
      <c r="F569" s="1070"/>
    </row>
    <row r="570" spans="1:9" ht="12.75" customHeight="1">
      <c r="A570" s="1093"/>
      <c r="B570" s="1093"/>
      <c r="C570" s="1092"/>
      <c r="D570" s="1215" t="s">
        <v>432</v>
      </c>
      <c r="E570" s="1215"/>
      <c r="F570" s="1215"/>
    </row>
    <row r="571" spans="1:9">
      <c r="A571" s="370"/>
      <c r="B571" s="370"/>
      <c r="C571" s="370"/>
      <c r="D571" s="1208" t="s">
        <v>433</v>
      </c>
      <c r="E571" s="1208"/>
      <c r="F571" s="1208"/>
    </row>
    <row r="572" spans="1:9">
      <c r="A572" s="301"/>
      <c r="B572" s="301"/>
      <c r="C572" s="370"/>
      <c r="D572" s="385"/>
      <c r="I572" s="303" t="s">
        <v>626</v>
      </c>
    </row>
    <row r="573" spans="1:9">
      <c r="A573" s="370"/>
      <c r="B573" s="372" t="s">
        <v>523</v>
      </c>
      <c r="C573" s="1093"/>
      <c r="D573" s="1208" t="s">
        <v>434</v>
      </c>
      <c r="E573" s="1208"/>
      <c r="F573" s="1208"/>
    </row>
    <row r="574" spans="1:9">
      <c r="A574" s="1091"/>
      <c r="B574" s="1091"/>
      <c r="C574" s="1093"/>
      <c r="D574" s="365"/>
    </row>
    <row r="575" spans="1:9">
      <c r="A575" s="1091"/>
      <c r="B575" s="372" t="s">
        <v>523</v>
      </c>
      <c r="C575" s="1093"/>
      <c r="D575" s="1208" t="s">
        <v>435</v>
      </c>
      <c r="E575" s="1208"/>
      <c r="F575" s="1208"/>
      <c r="I575" s="303" t="s">
        <v>627</v>
      </c>
    </row>
    <row r="576" spans="1:9">
      <c r="A576" s="1091"/>
      <c r="B576" s="1091"/>
      <c r="C576" s="1093"/>
      <c r="D576" s="1208"/>
      <c r="E576" s="1208"/>
      <c r="F576" s="1208"/>
      <c r="I576" s="303" t="s">
        <v>628</v>
      </c>
    </row>
    <row r="577" spans="1:9">
      <c r="A577" s="1091"/>
      <c r="B577" s="1091"/>
      <c r="C577" s="1093"/>
      <c r="D577" s="1208"/>
      <c r="E577" s="1208"/>
      <c r="F577" s="1208"/>
    </row>
    <row r="578" spans="1:9">
      <c r="A578" s="1091"/>
      <c r="B578" s="1091"/>
      <c r="C578" s="1093"/>
      <c r="D578" s="1208"/>
      <c r="E578" s="1208"/>
      <c r="F578" s="1208"/>
    </row>
    <row r="579" spans="1:9">
      <c r="A579" s="1091"/>
      <c r="B579" s="372" t="s">
        <v>521</v>
      </c>
      <c r="C579" s="1093"/>
      <c r="D579" s="1208" t="s">
        <v>436</v>
      </c>
      <c r="E579" s="1208"/>
      <c r="F579" s="1208"/>
    </row>
    <row r="580" spans="1:9">
      <c r="A580" s="1091"/>
      <c r="B580" s="1091"/>
      <c r="C580" s="1093"/>
      <c r="D580" s="1208"/>
      <c r="E580" s="1208"/>
      <c r="F580" s="1208"/>
    </row>
    <row r="581" spans="1:9">
      <c r="A581" s="1091"/>
      <c r="B581" s="1091"/>
      <c r="C581" s="1093"/>
      <c r="D581" s="1208"/>
      <c r="E581" s="1208"/>
      <c r="F581" s="1208"/>
    </row>
    <row r="582" spans="1:9">
      <c r="A582" s="1091"/>
      <c r="B582" s="1091"/>
      <c r="C582" s="1093"/>
      <c r="D582" s="1208"/>
      <c r="E582" s="1208"/>
      <c r="F582" s="1208"/>
    </row>
    <row r="583" spans="1:9">
      <c r="A583" s="1091"/>
      <c r="B583" s="1091"/>
      <c r="C583" s="1093"/>
      <c r="D583" s="1065"/>
      <c r="E583" s="1065"/>
      <c r="F583" s="1065"/>
    </row>
    <row r="584" spans="1:9">
      <c r="A584" s="1091"/>
      <c r="B584" s="372" t="s">
        <v>521</v>
      </c>
      <c r="C584" s="1093"/>
      <c r="D584" s="1208" t="s">
        <v>437</v>
      </c>
      <c r="E584" s="1208"/>
      <c r="F584" s="1208"/>
    </row>
    <row r="585" spans="1:9">
      <c r="A585" s="1091"/>
      <c r="B585" s="1091"/>
      <c r="C585" s="1093"/>
      <c r="D585" s="1208"/>
      <c r="E585" s="1208"/>
      <c r="F585" s="1208"/>
    </row>
    <row r="586" spans="1:9">
      <c r="A586" s="1091"/>
      <c r="B586" s="1091"/>
      <c r="C586" s="1093"/>
      <c r="D586" s="385"/>
    </row>
    <row r="587" spans="1:9">
      <c r="A587" s="1091"/>
      <c r="B587" s="372" t="s">
        <v>521</v>
      </c>
      <c r="C587" s="1093"/>
      <c r="D587" s="1208" t="s">
        <v>438</v>
      </c>
      <c r="E587" s="1208"/>
      <c r="F587" s="1208"/>
      <c r="I587" s="303" t="s">
        <v>629</v>
      </c>
    </row>
    <row r="588" spans="1:9">
      <c r="A588" s="1091"/>
      <c r="B588" s="1091"/>
      <c r="C588" s="1093"/>
      <c r="D588" s="1208"/>
      <c r="E588" s="1208"/>
      <c r="F588" s="1208"/>
    </row>
    <row r="589" spans="1:9" ht="14.25">
      <c r="A589" s="371"/>
      <c r="B589" s="371"/>
      <c r="C589" s="1093"/>
      <c r="D589" s="385"/>
    </row>
    <row r="590" spans="1:9">
      <c r="A590" s="1194" t="s">
        <v>441</v>
      </c>
      <c r="B590" s="1194"/>
      <c r="C590" s="1194"/>
      <c r="D590" s="1194"/>
      <c r="E590" s="1194"/>
      <c r="F590" s="1194"/>
      <c r="G590" s="1194"/>
      <c r="H590" s="974"/>
      <c r="I590" s="975"/>
    </row>
    <row r="591" spans="1:9">
      <c r="A591" s="1093"/>
      <c r="B591" s="1093"/>
      <c r="C591" s="1093"/>
    </row>
    <row r="592" spans="1:9">
      <c r="A592" s="1093"/>
      <c r="B592" s="1093"/>
      <c r="C592" s="1093"/>
      <c r="D592" s="1186" t="s">
        <v>442</v>
      </c>
      <c r="E592" s="1186"/>
      <c r="F592" s="1186"/>
    </row>
    <row r="593" spans="1:9">
      <c r="A593" s="1093"/>
      <c r="B593" s="1093"/>
      <c r="C593" s="1093"/>
      <c r="D593" s="1187" t="s">
        <v>443</v>
      </c>
      <c r="E593" s="1187"/>
      <c r="F593" s="1187"/>
    </row>
    <row r="594" spans="1:9">
      <c r="A594" s="1093"/>
      <c r="B594" s="1093"/>
      <c r="C594" s="1093"/>
      <c r="D594" s="1082"/>
    </row>
    <row r="595" spans="1:9" ht="14.25">
      <c r="A595" s="371"/>
      <c r="B595" s="372" t="s">
        <v>523</v>
      </c>
      <c r="C595" s="1093"/>
      <c r="D595" s="1188" t="s">
        <v>444</v>
      </c>
      <c r="E595" s="1188"/>
      <c r="F595" s="1188"/>
      <c r="I595" s="303" t="s">
        <v>630</v>
      </c>
    </row>
    <row r="596" spans="1:9">
      <c r="A596" s="1093"/>
      <c r="B596" s="1093"/>
      <c r="C596" s="1093"/>
      <c r="D596" s="1188"/>
      <c r="E596" s="1188"/>
      <c r="F596" s="1188"/>
    </row>
    <row r="597" spans="1:9">
      <c r="A597" s="1093"/>
      <c r="B597" s="1093"/>
      <c r="C597" s="1093"/>
      <c r="D597" s="1188"/>
      <c r="E597" s="1188"/>
      <c r="F597" s="1188"/>
    </row>
    <row r="598" spans="1:9">
      <c r="A598" s="1093"/>
      <c r="B598" s="1093"/>
      <c r="C598" s="1093"/>
    </row>
    <row r="599" spans="1:9">
      <c r="A599" s="1194" t="s">
        <v>445</v>
      </c>
      <c r="B599" s="1194"/>
      <c r="C599" s="1194"/>
      <c r="D599" s="1194"/>
      <c r="E599" s="1194"/>
      <c r="F599" s="1194"/>
      <c r="G599" s="1194"/>
      <c r="H599" s="974"/>
      <c r="I599" s="975"/>
    </row>
    <row r="600" spans="1:9">
      <c r="A600" s="1070"/>
      <c r="B600" s="1070"/>
      <c r="C600" s="1093"/>
    </row>
    <row r="601" spans="1:9">
      <c r="A601" s="1092"/>
      <c r="B601" s="1092"/>
      <c r="C601" s="1092"/>
      <c r="D601" s="1189" t="s">
        <v>446</v>
      </c>
      <c r="E601" s="1189"/>
      <c r="F601" s="1189"/>
    </row>
    <row r="602" spans="1:9">
      <c r="A602" s="1092"/>
      <c r="B602" s="1092"/>
      <c r="C602" s="1092"/>
      <c r="D602" s="1189"/>
      <c r="E602" s="1189"/>
      <c r="F602" s="1189"/>
    </row>
    <row r="603" spans="1:9">
      <c r="A603" s="1093"/>
      <c r="B603" s="1093"/>
      <c r="C603" s="370"/>
      <c r="D603" s="1187" t="s">
        <v>447</v>
      </c>
      <c r="E603" s="1187"/>
      <c r="F603" s="1187"/>
    </row>
    <row r="604" spans="1:9">
      <c r="A604" s="1093"/>
      <c r="B604" s="1093"/>
      <c r="C604" s="370"/>
      <c r="D604" s="1082"/>
      <c r="E604" s="1082"/>
      <c r="F604" s="1082"/>
    </row>
    <row r="605" spans="1:9" ht="12.75" customHeight="1">
      <c r="A605" s="1091"/>
      <c r="B605" s="372" t="s">
        <v>523</v>
      </c>
      <c r="C605" s="1093"/>
      <c r="D605" s="1190" t="s">
        <v>449</v>
      </c>
      <c r="E605" s="1190"/>
      <c r="F605" s="1190"/>
      <c r="I605" s="303" t="s">
        <v>631</v>
      </c>
    </row>
    <row r="606" spans="1:9">
      <c r="A606" s="1093"/>
      <c r="B606" s="1093"/>
      <c r="C606" s="1093"/>
      <c r="D606" s="1190"/>
      <c r="E606" s="1190"/>
      <c r="F606" s="1190"/>
    </row>
    <row r="607" spans="1:9">
      <c r="A607" s="1093"/>
      <c r="B607" s="1093"/>
      <c r="C607" s="1093"/>
    </row>
    <row r="608" spans="1:9">
      <c r="A608" s="1093"/>
      <c r="B608" s="372" t="s">
        <v>523</v>
      </c>
      <c r="C608" s="1093"/>
      <c r="D608" s="1190" t="s">
        <v>450</v>
      </c>
      <c r="E608" s="1190"/>
      <c r="F608" s="1190"/>
      <c r="I608" s="303" t="s">
        <v>632</v>
      </c>
    </row>
    <row r="609" spans="1:9">
      <c r="A609" s="1093"/>
      <c r="B609" s="1093"/>
      <c r="C609" s="386"/>
      <c r="D609" s="1190"/>
      <c r="E609" s="1190"/>
      <c r="F609" s="1190"/>
    </row>
    <row r="610" spans="1:9">
      <c r="A610" s="1093"/>
      <c r="B610" s="1093"/>
      <c r="C610" s="386"/>
    </row>
    <row r="611" spans="1:9">
      <c r="A611" s="1093"/>
      <c r="B611" s="372" t="s">
        <v>521</v>
      </c>
      <c r="C611" s="386"/>
      <c r="D611" s="1190" t="s">
        <v>451</v>
      </c>
      <c r="E611" s="1190"/>
      <c r="F611" s="1190"/>
      <c r="I611" s="303" t="s">
        <v>633</v>
      </c>
    </row>
    <row r="612" spans="1:9">
      <c r="A612" s="1093"/>
      <c r="B612" s="1093"/>
      <c r="C612" s="386"/>
      <c r="D612" s="1190"/>
      <c r="E612" s="1190"/>
      <c r="F612" s="1190"/>
      <c r="I612" s="971" t="s">
        <v>634</v>
      </c>
    </row>
    <row r="613" spans="1:9">
      <c r="A613" s="1093"/>
      <c r="B613" s="1093"/>
      <c r="C613" s="386"/>
    </row>
    <row r="614" spans="1:9">
      <c r="A614" s="1194" t="s">
        <v>452</v>
      </c>
      <c r="B614" s="1194"/>
      <c r="C614" s="1194"/>
      <c r="D614" s="1194"/>
      <c r="E614" s="1194"/>
      <c r="F614" s="1194"/>
      <c r="G614" s="1194"/>
      <c r="H614" s="974"/>
      <c r="I614" s="975"/>
    </row>
    <row r="615" spans="1:9">
      <c r="A615" s="1092"/>
      <c r="B615" s="1092"/>
      <c r="C615" s="1092"/>
    </row>
    <row r="616" spans="1:9">
      <c r="A616" s="1093"/>
      <c r="B616" s="1093"/>
      <c r="C616" s="1091"/>
      <c r="D616" s="1186" t="s">
        <v>453</v>
      </c>
      <c r="E616" s="1186"/>
      <c r="F616" s="1186"/>
    </row>
    <row r="617" spans="1:9">
      <c r="A617" s="1091"/>
      <c r="B617" s="1091"/>
      <c r="C617" s="1093"/>
      <c r="D617" s="303"/>
    </row>
    <row r="618" spans="1:9" ht="14.25">
      <c r="A618" s="371"/>
      <c r="B618" s="372" t="s">
        <v>523</v>
      </c>
      <c r="C618" s="1093"/>
      <c r="D618" s="1188" t="s">
        <v>635</v>
      </c>
      <c r="E618" s="1188"/>
      <c r="F618" s="1188"/>
      <c r="I618" s="303" t="s">
        <v>636</v>
      </c>
    </row>
    <row r="619" spans="1:9">
      <c r="A619" s="1093"/>
      <c r="B619" s="1093"/>
      <c r="C619" s="1093"/>
      <c r="D619" s="1188"/>
      <c r="E619" s="1188"/>
      <c r="F619" s="1188"/>
    </row>
    <row r="620" spans="1:9">
      <c r="A620" s="1093"/>
      <c r="B620" s="1093"/>
      <c r="C620" s="1093"/>
      <c r="D620" s="1188"/>
      <c r="E620" s="1188"/>
      <c r="F620" s="1188"/>
    </row>
    <row r="621" spans="1:9">
      <c r="A621" s="1093"/>
      <c r="B621" s="1093"/>
      <c r="C621" s="1093"/>
      <c r="D621" s="1188"/>
      <c r="E621" s="1188"/>
      <c r="F621" s="1188"/>
    </row>
    <row r="622" spans="1:9">
      <c r="A622" s="1093"/>
      <c r="B622" s="1093"/>
      <c r="C622" s="1093"/>
      <c r="D622" s="1188"/>
      <c r="E622" s="1188"/>
      <c r="F622" s="1188"/>
    </row>
    <row r="623" spans="1:9">
      <c r="A623" s="1093"/>
      <c r="B623" s="1093"/>
      <c r="C623" s="1093"/>
      <c r="D623" s="1188"/>
      <c r="E623" s="1188"/>
      <c r="F623" s="1188"/>
    </row>
    <row r="624" spans="1:9">
      <c r="A624" s="1093"/>
      <c r="B624" s="1093"/>
      <c r="C624" s="1093"/>
      <c r="D624" s="1069"/>
      <c r="E624" s="1069"/>
      <c r="F624" s="1069"/>
    </row>
    <row r="625" spans="1:9" ht="14.25">
      <c r="A625" s="371"/>
      <c r="B625" s="372" t="s">
        <v>523</v>
      </c>
      <c r="C625" s="1093"/>
      <c r="D625" s="1188" t="s">
        <v>455</v>
      </c>
      <c r="E625" s="1188"/>
      <c r="F625" s="1188"/>
      <c r="I625" s="303" t="s">
        <v>637</v>
      </c>
    </row>
    <row r="626" spans="1:9">
      <c r="A626" s="374"/>
      <c r="B626" s="374"/>
      <c r="C626" s="374"/>
      <c r="D626" s="1188"/>
      <c r="E626" s="1188"/>
      <c r="F626" s="1188"/>
    </row>
    <row r="627" spans="1:9">
      <c r="A627" s="374"/>
      <c r="B627" s="374"/>
      <c r="C627" s="374"/>
      <c r="D627" s="1070"/>
      <c r="E627" s="1070"/>
      <c r="F627" s="1070"/>
    </row>
    <row r="628" spans="1:9" ht="14.25">
      <c r="A628" s="371"/>
      <c r="B628" s="372" t="s">
        <v>521</v>
      </c>
      <c r="C628" s="374"/>
      <c r="D628" s="1188" t="s">
        <v>638</v>
      </c>
      <c r="E628" s="1188"/>
      <c r="F628" s="1188"/>
      <c r="I628" s="303" t="s">
        <v>639</v>
      </c>
    </row>
    <row r="629" spans="1:9" ht="14.25">
      <c r="A629" s="371"/>
      <c r="B629" s="371"/>
      <c r="C629" s="374"/>
      <c r="D629" s="1188"/>
      <c r="E629" s="1188"/>
      <c r="F629" s="1188"/>
    </row>
    <row r="630" spans="1:9" ht="14.25">
      <c r="A630" s="371"/>
      <c r="B630" s="371"/>
      <c r="C630" s="374"/>
      <c r="D630" s="1188"/>
      <c r="E630" s="1188"/>
      <c r="F630" s="1188"/>
    </row>
    <row r="631" spans="1:9">
      <c r="A631" s="374"/>
      <c r="B631" s="372" t="s">
        <v>521</v>
      </c>
      <c r="C631" s="374"/>
      <c r="D631" s="1216" t="s">
        <v>457</v>
      </c>
      <c r="E631" s="1216"/>
      <c r="F631" s="1216"/>
      <c r="I631" s="303" t="s">
        <v>639</v>
      </c>
    </row>
    <row r="632" spans="1:9">
      <c r="A632" s="374"/>
      <c r="B632" s="374"/>
      <c r="C632" s="374"/>
      <c r="D632" s="1070"/>
      <c r="E632" s="1070"/>
      <c r="F632" s="1070"/>
    </row>
    <row r="633" spans="1:9">
      <c r="A633" s="1194" t="s">
        <v>458</v>
      </c>
      <c r="B633" s="1194"/>
      <c r="C633" s="1194"/>
      <c r="D633" s="1194"/>
      <c r="E633" s="1194"/>
      <c r="F633" s="1194"/>
      <c r="G633" s="1194"/>
      <c r="H633" s="974"/>
      <c r="I633" s="975"/>
    </row>
    <row r="634" spans="1:9">
      <c r="A634" s="1070"/>
      <c r="B634" s="1070"/>
      <c r="C634" s="374"/>
      <c r="D634" s="1070"/>
      <c r="E634" s="1070"/>
      <c r="F634" s="1070"/>
    </row>
    <row r="635" spans="1:9">
      <c r="A635" s="1093"/>
      <c r="B635" s="1093"/>
      <c r="C635" s="1092"/>
      <c r="D635" s="1186" t="s">
        <v>459</v>
      </c>
      <c r="E635" s="1186"/>
      <c r="F635" s="1186"/>
    </row>
    <row r="636" spans="1:9">
      <c r="A636" s="370"/>
      <c r="B636" s="370"/>
      <c r="C636" s="370"/>
      <c r="D636" s="1216" t="s">
        <v>460</v>
      </c>
      <c r="E636" s="1216"/>
      <c r="F636" s="1216"/>
    </row>
    <row r="637" spans="1:9">
      <c r="A637" s="370"/>
      <c r="B637" s="370"/>
      <c r="C637" s="370"/>
      <c r="D637" s="1070"/>
      <c r="E637" s="1070"/>
      <c r="F637" s="1070"/>
    </row>
    <row r="638" spans="1:9" ht="12.75" customHeight="1">
      <c r="A638" s="1093"/>
      <c r="B638" s="372" t="s">
        <v>521</v>
      </c>
      <c r="C638" s="374"/>
      <c r="D638" s="1188" t="s">
        <v>640</v>
      </c>
      <c r="E638" s="1188"/>
      <c r="F638" s="1188"/>
      <c r="I638" s="303" t="s">
        <v>641</v>
      </c>
    </row>
    <row r="639" spans="1:9">
      <c r="A639" s="1093"/>
      <c r="B639" s="1093"/>
      <c r="C639" s="1093"/>
      <c r="D639" s="1188"/>
      <c r="E639" s="1188"/>
      <c r="F639" s="1188"/>
    </row>
    <row r="640" spans="1:9">
      <c r="A640" s="1093"/>
      <c r="B640" s="1093"/>
      <c r="C640" s="1093"/>
      <c r="D640" s="1188"/>
      <c r="E640" s="1188"/>
      <c r="F640" s="1188"/>
    </row>
    <row r="641" spans="1:9">
      <c r="A641" s="1093"/>
      <c r="B641" s="1093"/>
      <c r="C641" s="1093"/>
      <c r="D641" s="1188"/>
      <c r="E641" s="1188"/>
      <c r="F641" s="1188"/>
    </row>
    <row r="642" spans="1:9" ht="14.45" customHeight="1">
      <c r="A642" s="371"/>
      <c r="B642" s="371"/>
      <c r="C642" s="374"/>
      <c r="D642" s="1129"/>
      <c r="E642" s="1129"/>
      <c r="F642" s="1129"/>
    </row>
    <row r="643" spans="1:9" ht="12.75" customHeight="1">
      <c r="A643" s="370"/>
      <c r="B643" s="372" t="s">
        <v>521</v>
      </c>
      <c r="C643" s="374"/>
      <c r="D643" s="1188" t="s">
        <v>642</v>
      </c>
      <c r="E643" s="1188"/>
      <c r="F643" s="1188"/>
      <c r="I643" s="303" t="s">
        <v>641</v>
      </c>
    </row>
    <row r="644" spans="1:9" ht="14.25">
      <c r="A644" s="370"/>
      <c r="B644" s="371"/>
      <c r="C644" s="374"/>
      <c r="D644" s="1188"/>
      <c r="E644" s="1188"/>
      <c r="F644" s="1188"/>
    </row>
    <row r="645" spans="1:9" ht="14.25">
      <c r="A645" s="370"/>
      <c r="B645" s="371"/>
      <c r="C645" s="374"/>
      <c r="D645" s="1188"/>
      <c r="E645" s="1188"/>
      <c r="F645" s="1188"/>
    </row>
    <row r="646" spans="1:9" ht="14.25">
      <c r="A646" s="370"/>
      <c r="B646" s="371"/>
      <c r="C646" s="374"/>
      <c r="D646" s="1188"/>
      <c r="E646" s="1188"/>
      <c r="F646" s="1188"/>
    </row>
    <row r="647" spans="1:9" ht="14.25">
      <c r="A647" s="370"/>
      <c r="B647" s="371"/>
      <c r="C647" s="374"/>
      <c r="D647" s="1188"/>
      <c r="E647" s="1188"/>
      <c r="F647" s="1188"/>
    </row>
    <row r="648" spans="1:9" ht="14.25" customHeight="1">
      <c r="A648" s="370"/>
      <c r="B648" s="371"/>
      <c r="C648" s="374"/>
      <c r="F648" s="288"/>
    </row>
    <row r="649" spans="1:9" ht="12.75" customHeight="1">
      <c r="A649" s="370"/>
      <c r="B649" s="372" t="s">
        <v>521</v>
      </c>
      <c r="C649" s="374"/>
      <c r="D649" s="1188" t="s">
        <v>643</v>
      </c>
      <c r="E649" s="1188"/>
      <c r="F649" s="1188"/>
      <c r="I649" s="303" t="s">
        <v>641</v>
      </c>
    </row>
    <row r="650" spans="1:9" ht="14.25">
      <c r="A650" s="370"/>
      <c r="B650" s="371"/>
      <c r="C650" s="374"/>
      <c r="D650" s="1188"/>
      <c r="E650" s="1188"/>
      <c r="F650" s="1188"/>
    </row>
    <row r="651" spans="1:9" ht="14.25">
      <c r="A651" s="371"/>
      <c r="B651" s="371"/>
      <c r="C651" s="374"/>
      <c r="D651" s="1188"/>
      <c r="E651" s="1188"/>
      <c r="F651" s="1188"/>
    </row>
    <row r="652" spans="1:9" ht="14.25">
      <c r="A652" s="371"/>
      <c r="B652" s="371"/>
      <c r="C652" s="374"/>
      <c r="D652" s="1188"/>
      <c r="E652" s="1188"/>
      <c r="F652" s="1188"/>
    </row>
    <row r="653" spans="1:9" ht="14.25">
      <c r="A653" s="371"/>
      <c r="B653" s="371"/>
      <c r="C653" s="374"/>
      <c r="D653" s="1069"/>
      <c r="E653" s="1069"/>
      <c r="F653" s="1069"/>
    </row>
    <row r="654" spans="1:9" ht="12.75" customHeight="1">
      <c r="A654" s="370"/>
      <c r="B654" s="372" t="s">
        <v>521</v>
      </c>
      <c r="C654" s="374"/>
      <c r="D654" s="1188" t="s">
        <v>644</v>
      </c>
      <c r="E654" s="1188"/>
      <c r="F654" s="1188"/>
      <c r="I654" s="303" t="s">
        <v>641</v>
      </c>
    </row>
    <row r="655" spans="1:9" ht="12.75" customHeight="1">
      <c r="A655" s="370"/>
      <c r="B655" s="371"/>
      <c r="C655" s="374"/>
      <c r="D655" s="1188"/>
      <c r="E655" s="1188"/>
      <c r="F655" s="1188"/>
    </row>
    <row r="656" spans="1:9" ht="12.75" customHeight="1">
      <c r="A656" s="370"/>
      <c r="B656" s="371"/>
      <c r="C656" s="374"/>
      <c r="D656" s="1188"/>
      <c r="E656" s="1188"/>
      <c r="F656" s="1188"/>
    </row>
    <row r="657" spans="1:11" ht="12.75" customHeight="1">
      <c r="A657" s="370"/>
      <c r="B657" s="371"/>
      <c r="C657" s="374"/>
      <c r="D657" s="1188"/>
      <c r="E657" s="1188"/>
      <c r="F657" s="1188"/>
    </row>
    <row r="658" spans="1:11" ht="12.75" customHeight="1">
      <c r="A658" s="370"/>
      <c r="B658" s="371"/>
      <c r="C658" s="374"/>
      <c r="D658" s="1188"/>
      <c r="E658" s="1188"/>
      <c r="F658" s="1188"/>
    </row>
    <row r="659" spans="1:11" ht="12.75" customHeight="1">
      <c r="A659" s="370"/>
      <c r="B659" s="371"/>
      <c r="C659" s="374"/>
      <c r="D659" s="1188"/>
      <c r="E659" s="1188"/>
      <c r="F659" s="1188"/>
    </row>
    <row r="660" spans="1:11" ht="12.75" customHeight="1">
      <c r="A660" s="370"/>
      <c r="B660" s="371"/>
      <c r="C660" s="374"/>
      <c r="D660" s="1188"/>
      <c r="E660" s="1188"/>
      <c r="F660" s="1188"/>
    </row>
    <row r="661" spans="1:11" ht="12.75" customHeight="1">
      <c r="A661" s="370"/>
      <c r="B661" s="371"/>
      <c r="C661" s="374"/>
      <c r="D661" s="1188"/>
      <c r="E661" s="1188"/>
      <c r="F661" s="1188"/>
    </row>
    <row r="662" spans="1:11" ht="12.75" customHeight="1">
      <c r="A662" s="370"/>
      <c r="B662" s="371"/>
      <c r="C662" s="374"/>
      <c r="D662" s="1188"/>
      <c r="E662" s="1188"/>
      <c r="F662" s="1188"/>
    </row>
    <row r="663" spans="1:11">
      <c r="A663" s="374"/>
      <c r="B663" s="374"/>
      <c r="C663" s="374"/>
      <c r="D663" s="1070"/>
      <c r="E663" s="1070"/>
      <c r="F663" s="1070"/>
    </row>
    <row r="664" spans="1:11">
      <c r="A664" s="1194" t="s">
        <v>465</v>
      </c>
      <c r="B664" s="1194"/>
      <c r="C664" s="1194"/>
      <c r="D664" s="1194"/>
      <c r="E664" s="1194"/>
      <c r="F664" s="1194"/>
      <c r="G664" s="1194"/>
      <c r="H664" s="976"/>
      <c r="I664" s="977"/>
      <c r="J664" s="387"/>
      <c r="K664" s="387"/>
    </row>
    <row r="665" spans="1:11">
      <c r="A665" s="1090"/>
      <c r="B665" s="1090"/>
      <c r="C665" s="1090"/>
      <c r="D665" s="1090"/>
      <c r="E665" s="1090"/>
      <c r="F665" s="1090"/>
      <c r="G665" s="1090"/>
      <c r="H665" s="387"/>
      <c r="I665" s="969"/>
      <c r="J665" s="387"/>
      <c r="K665" s="387"/>
    </row>
    <row r="666" spans="1:11">
      <c r="A666" s="1093"/>
      <c r="B666" s="1093"/>
      <c r="C666" s="1092"/>
      <c r="D666" s="1186" t="s">
        <v>466</v>
      </c>
      <c r="E666" s="1186"/>
      <c r="F666" s="1186"/>
      <c r="H666" s="387"/>
      <c r="I666" s="969"/>
      <c r="J666" s="387"/>
      <c r="K666" s="387"/>
    </row>
    <row r="667" spans="1:11">
      <c r="A667" s="1092"/>
      <c r="B667" s="1092"/>
      <c r="C667" s="1092"/>
      <c r="D667" s="1186" t="s">
        <v>467</v>
      </c>
      <c r="E667" s="1186"/>
      <c r="F667" s="1186"/>
      <c r="H667" s="387"/>
      <c r="I667" s="969"/>
      <c r="J667" s="387"/>
      <c r="K667" s="387"/>
    </row>
    <row r="668" spans="1:11">
      <c r="A668" s="370"/>
      <c r="B668" s="370"/>
      <c r="C668" s="370"/>
      <c r="D668" s="1216" t="s">
        <v>468</v>
      </c>
      <c r="E668" s="1216"/>
      <c r="F668" s="1216"/>
      <c r="H668" s="387"/>
      <c r="I668" s="969"/>
      <c r="J668" s="387"/>
      <c r="K668" s="387"/>
    </row>
    <row r="669" spans="1:11">
      <c r="A669" s="370"/>
      <c r="B669" s="370"/>
      <c r="C669" s="370"/>
      <c r="H669" s="387"/>
      <c r="I669" s="969"/>
      <c r="J669" s="387"/>
      <c r="K669" s="387"/>
    </row>
    <row r="670" spans="1:11" ht="14.25">
      <c r="A670" s="371"/>
      <c r="B670" s="372" t="s">
        <v>523</v>
      </c>
      <c r="C670" s="370"/>
      <c r="D670" s="1216" t="s">
        <v>469</v>
      </c>
      <c r="E670" s="1216"/>
      <c r="F670" s="1216"/>
      <c r="H670" s="387"/>
      <c r="I670" s="969" t="s">
        <v>645</v>
      </c>
      <c r="J670" s="387"/>
      <c r="K670" s="387"/>
    </row>
    <row r="671" spans="1:11">
      <c r="A671" s="370"/>
      <c r="B671" s="370"/>
      <c r="C671" s="370"/>
      <c r="D671" s="1216" t="s">
        <v>470</v>
      </c>
      <c r="E671" s="1216"/>
      <c r="F671" s="1216"/>
      <c r="H671" s="387"/>
      <c r="I671" s="969"/>
      <c r="J671" s="387"/>
      <c r="K671" s="387"/>
    </row>
    <row r="672" spans="1:11">
      <c r="A672" s="370"/>
      <c r="B672" s="370"/>
      <c r="C672" s="370"/>
      <c r="E672" s="1243" t="s">
        <v>471</v>
      </c>
      <c r="F672" s="1243"/>
      <c r="H672" s="387"/>
      <c r="I672" s="969"/>
      <c r="J672" s="387"/>
      <c r="K672" s="387"/>
    </row>
    <row r="673" spans="1:11">
      <c r="A673" s="370"/>
      <c r="B673" s="370"/>
      <c r="C673" s="370"/>
      <c r="E673" s="1243"/>
      <c r="F673" s="1243"/>
      <c r="H673" s="387"/>
      <c r="I673" s="969"/>
      <c r="J673" s="387"/>
      <c r="K673" s="387"/>
    </row>
    <row r="674" spans="1:11">
      <c r="A674" s="370"/>
      <c r="B674" s="370"/>
      <c r="C674" s="370"/>
      <c r="D674" s="388"/>
      <c r="E674" s="1070"/>
      <c r="H674" s="387"/>
      <c r="I674" s="969"/>
      <c r="J674" s="387"/>
      <c r="K674" s="387"/>
    </row>
    <row r="675" spans="1:11" ht="14.25">
      <c r="A675" s="371"/>
      <c r="B675" s="372" t="s">
        <v>523</v>
      </c>
      <c r="C675" s="370"/>
      <c r="D675" s="1188" t="s">
        <v>646</v>
      </c>
      <c r="E675" s="1188"/>
      <c r="F675" s="1188"/>
      <c r="H675" s="387"/>
      <c r="I675" s="969" t="s">
        <v>647</v>
      </c>
      <c r="J675" s="387"/>
      <c r="K675" s="387"/>
    </row>
    <row r="676" spans="1:11">
      <c r="A676" s="1091"/>
      <c r="B676" s="1091"/>
      <c r="C676" s="370"/>
      <c r="D676" s="1188"/>
      <c r="E676" s="1188"/>
      <c r="F676" s="1188"/>
      <c r="H676" s="387"/>
      <c r="I676" s="969"/>
      <c r="J676" s="387"/>
      <c r="K676" s="387"/>
    </row>
    <row r="677" spans="1:11">
      <c r="A677" s="370"/>
      <c r="B677" s="370"/>
      <c r="C677" s="370"/>
      <c r="D677" s="1188"/>
      <c r="E677" s="1188"/>
      <c r="F677" s="1188"/>
      <c r="H677" s="387"/>
      <c r="I677" s="969"/>
      <c r="J677" s="387"/>
      <c r="K677" s="387"/>
    </row>
    <row r="678" spans="1:11">
      <c r="A678" s="370"/>
      <c r="B678" s="370"/>
      <c r="C678" s="370"/>
      <c r="H678" s="387"/>
      <c r="I678" s="969" t="s">
        <v>648</v>
      </c>
      <c r="J678" s="387"/>
      <c r="K678" s="387"/>
    </row>
    <row r="679" spans="1:11" ht="14.25">
      <c r="A679" s="371"/>
      <c r="B679" s="372" t="s">
        <v>523</v>
      </c>
      <c r="C679" s="370"/>
      <c r="D679" s="1216" t="s">
        <v>473</v>
      </c>
      <c r="E679" s="1216"/>
      <c r="F679" s="1216"/>
      <c r="H679" s="387"/>
      <c r="I679" s="969"/>
      <c r="J679" s="387"/>
      <c r="K679" s="387"/>
    </row>
    <row r="680" spans="1:11" ht="14.25">
      <c r="A680" s="371"/>
      <c r="B680" s="371"/>
      <c r="C680" s="370"/>
      <c r="D680" s="1216" t="s">
        <v>470</v>
      </c>
      <c r="E680" s="1216"/>
      <c r="F680" s="1216"/>
      <c r="H680" s="387"/>
      <c r="I680" s="969"/>
      <c r="J680" s="387"/>
      <c r="K680" s="387"/>
    </row>
    <row r="681" spans="1:11">
      <c r="A681" s="370"/>
      <c r="B681" s="370"/>
      <c r="C681" s="370"/>
      <c r="E681" s="1240" t="s">
        <v>474</v>
      </c>
      <c r="F681" s="1240"/>
      <c r="H681" s="387"/>
      <c r="I681" s="969"/>
      <c r="J681" s="387"/>
      <c r="K681" s="387"/>
    </row>
    <row r="682" spans="1:11">
      <c r="A682" s="370"/>
      <c r="B682" s="370"/>
      <c r="C682" s="370"/>
      <c r="D682" s="303"/>
      <c r="H682" s="387"/>
      <c r="I682" s="969"/>
      <c r="J682" s="387"/>
      <c r="K682" s="387"/>
    </row>
    <row r="683" spans="1:11" ht="14.25">
      <c r="A683" s="371"/>
      <c r="B683" s="372" t="s">
        <v>521</v>
      </c>
      <c r="C683" s="370"/>
      <c r="D683" s="1188" t="s">
        <v>475</v>
      </c>
      <c r="E683" s="1188"/>
      <c r="F683" s="1188"/>
      <c r="H683" s="387"/>
      <c r="I683" s="969" t="s">
        <v>649</v>
      </c>
      <c r="J683" s="387"/>
      <c r="K683" s="387"/>
    </row>
    <row r="684" spans="1:11">
      <c r="A684" s="370"/>
      <c r="B684" s="370"/>
      <c r="C684" s="370"/>
      <c r="D684" s="1188"/>
      <c r="E684" s="1188"/>
      <c r="F684" s="1188"/>
      <c r="H684" s="387"/>
      <c r="I684" s="969"/>
      <c r="J684" s="387"/>
      <c r="K684" s="387"/>
    </row>
    <row r="685" spans="1:11">
      <c r="A685" s="370"/>
      <c r="B685" s="370"/>
      <c r="C685" s="370"/>
      <c r="D685" s="1188"/>
      <c r="E685" s="1188"/>
      <c r="F685" s="1188"/>
      <c r="H685" s="387"/>
      <c r="I685" s="969"/>
      <c r="J685" s="387"/>
      <c r="K685" s="387"/>
    </row>
    <row r="686" spans="1:11">
      <c r="A686" s="370"/>
      <c r="B686" s="370"/>
      <c r="C686" s="370"/>
      <c r="D686" s="1188"/>
      <c r="E686" s="1188"/>
      <c r="F686" s="1188"/>
      <c r="H686" s="387"/>
      <c r="I686" s="969"/>
      <c r="J686" s="387"/>
      <c r="K686" s="387"/>
    </row>
    <row r="687" spans="1:11">
      <c r="A687" s="370"/>
      <c r="B687" s="370"/>
      <c r="C687" s="370"/>
      <c r="D687" s="1188"/>
      <c r="E687" s="1188"/>
      <c r="F687" s="1188"/>
      <c r="H687" s="387"/>
      <c r="I687" s="969"/>
      <c r="J687" s="387"/>
      <c r="K687" s="387"/>
    </row>
    <row r="688" spans="1:11">
      <c r="A688" s="370"/>
      <c r="B688" s="370"/>
      <c r="C688" s="370"/>
      <c r="D688" s="1188"/>
      <c r="E688" s="1188"/>
      <c r="F688" s="1188"/>
      <c r="H688" s="387"/>
      <c r="I688" s="969"/>
      <c r="J688" s="387"/>
      <c r="K688" s="387"/>
    </row>
    <row r="689" spans="1:11">
      <c r="A689" s="370"/>
      <c r="B689" s="370"/>
      <c r="C689" s="370"/>
      <c r="D689" s="1069"/>
      <c r="E689" s="1069"/>
      <c r="F689" s="1069"/>
      <c r="H689" s="387"/>
      <c r="I689" s="969"/>
      <c r="J689" s="387"/>
      <c r="K689" s="387"/>
    </row>
    <row r="690" spans="1:11">
      <c r="A690" s="370"/>
      <c r="B690" s="372" t="s">
        <v>521</v>
      </c>
      <c r="C690" s="370"/>
      <c r="D690" s="1188" t="s">
        <v>650</v>
      </c>
      <c r="E690" s="1188"/>
      <c r="F690" s="1188"/>
      <c r="H690" s="387"/>
      <c r="I690" s="969" t="s">
        <v>649</v>
      </c>
      <c r="J690" s="387"/>
      <c r="K690" s="387"/>
    </row>
    <row r="691" spans="1:11">
      <c r="A691" s="370"/>
      <c r="B691" s="370"/>
      <c r="C691" s="370"/>
      <c r="D691" s="1188"/>
      <c r="E691" s="1188"/>
      <c r="F691" s="1188"/>
      <c r="H691" s="387"/>
      <c r="I691" s="969"/>
      <c r="J691" s="387"/>
      <c r="K691" s="387"/>
    </row>
    <row r="692" spans="1:11">
      <c r="A692" s="370"/>
      <c r="B692" s="370"/>
      <c r="C692" s="370"/>
      <c r="D692" s="1069"/>
      <c r="E692" s="1069"/>
      <c r="F692" s="1069"/>
      <c r="H692" s="387"/>
      <c r="I692" s="969"/>
      <c r="J692" s="387"/>
      <c r="K692" s="387"/>
    </row>
    <row r="693" spans="1:11" ht="14.25">
      <c r="A693" s="371"/>
      <c r="B693" s="372" t="s">
        <v>521</v>
      </c>
      <c r="C693" s="370"/>
      <c r="D693" s="1188" t="s">
        <v>476</v>
      </c>
      <c r="E693" s="1188"/>
      <c r="F693" s="1188"/>
      <c r="H693" s="387"/>
      <c r="I693" s="969" t="s">
        <v>649</v>
      </c>
      <c r="J693" s="387"/>
      <c r="K693" s="387"/>
    </row>
    <row r="694" spans="1:11">
      <c r="A694" s="370"/>
      <c r="B694" s="370"/>
      <c r="C694" s="370"/>
      <c r="D694" s="1188"/>
      <c r="E694" s="1188"/>
      <c r="F694" s="1188"/>
      <c r="H694" s="387"/>
      <c r="I694" s="969"/>
      <c r="J694" s="387"/>
      <c r="K694" s="387"/>
    </row>
    <row r="695" spans="1:11">
      <c r="A695" s="370"/>
      <c r="B695" s="370"/>
      <c r="C695" s="370"/>
      <c r="D695" s="1188"/>
      <c r="E695" s="1188"/>
      <c r="F695" s="1188"/>
      <c r="H695" s="387"/>
      <c r="I695" s="969"/>
      <c r="J695" s="387"/>
      <c r="K695" s="387"/>
    </row>
    <row r="696" spans="1:11" ht="15" customHeight="1">
      <c r="A696" s="370"/>
      <c r="B696" s="370"/>
      <c r="C696" s="370"/>
      <c r="D696" s="1188"/>
      <c r="E696" s="1188"/>
      <c r="F696" s="1188"/>
      <c r="H696" s="387"/>
      <c r="I696" s="969"/>
      <c r="J696" s="387"/>
      <c r="K696" s="387"/>
    </row>
    <row r="697" spans="1:11" ht="15" customHeight="1">
      <c r="A697" s="370"/>
      <c r="B697" s="370"/>
      <c r="C697" s="370"/>
      <c r="D697" s="1188"/>
      <c r="E697" s="1188"/>
      <c r="F697" s="1188"/>
      <c r="H697" s="387"/>
      <c r="I697" s="969"/>
      <c r="J697" s="387"/>
      <c r="K697" s="387"/>
    </row>
    <row r="698" spans="1:11">
      <c r="A698" s="370"/>
      <c r="B698" s="370"/>
      <c r="C698" s="370"/>
      <c r="D698" s="1188"/>
      <c r="E698" s="1188"/>
      <c r="F698" s="1188"/>
      <c r="H698" s="387"/>
      <c r="I698" s="969"/>
      <c r="J698" s="387"/>
      <c r="K698" s="387"/>
    </row>
    <row r="699" spans="1:11">
      <c r="A699" s="370"/>
      <c r="B699" s="370"/>
      <c r="C699" s="370"/>
      <c r="D699" s="1188"/>
      <c r="E699" s="1188"/>
      <c r="F699" s="1188"/>
      <c r="H699" s="387"/>
      <c r="I699" s="969"/>
      <c r="J699" s="387"/>
      <c r="K699" s="387"/>
    </row>
    <row r="700" spans="1:11">
      <c r="A700" s="370"/>
      <c r="B700" s="370"/>
      <c r="C700" s="370"/>
      <c r="D700" s="1188"/>
      <c r="E700" s="1188"/>
      <c r="F700" s="1188"/>
      <c r="H700" s="387"/>
      <c r="I700" s="969"/>
      <c r="J700" s="387"/>
      <c r="K700" s="387"/>
    </row>
    <row r="701" spans="1:11" ht="15" customHeight="1">
      <c r="A701" s="370"/>
      <c r="B701" s="370"/>
      <c r="C701" s="370"/>
      <c r="D701" s="1188"/>
      <c r="E701" s="1188"/>
      <c r="F701" s="1188"/>
      <c r="H701" s="387"/>
      <c r="I701" s="969"/>
      <c r="J701" s="387"/>
      <c r="K701" s="387"/>
    </row>
    <row r="702" spans="1:11">
      <c r="A702" s="370"/>
      <c r="B702" s="370"/>
      <c r="C702" s="370"/>
      <c r="D702" s="1188"/>
      <c r="E702" s="1188"/>
      <c r="F702" s="1188"/>
      <c r="H702" s="387"/>
      <c r="I702" s="969"/>
      <c r="J702" s="387"/>
      <c r="K702" s="387"/>
    </row>
    <row r="703" spans="1:11">
      <c r="A703" s="370"/>
      <c r="B703" s="370"/>
      <c r="C703" s="370"/>
      <c r="D703" s="1188"/>
      <c r="E703" s="1188"/>
      <c r="F703" s="1188"/>
      <c r="H703" s="387"/>
      <c r="I703" s="969"/>
      <c r="J703" s="387"/>
      <c r="K703" s="387"/>
    </row>
    <row r="704" spans="1:11">
      <c r="A704" s="370"/>
      <c r="B704" s="370"/>
      <c r="C704" s="370"/>
      <c r="D704" s="1188"/>
      <c r="E704" s="1188"/>
      <c r="F704" s="1188"/>
      <c r="H704" s="387"/>
      <c r="I704" s="969"/>
      <c r="J704" s="387"/>
      <c r="K704" s="387"/>
    </row>
    <row r="705" spans="1:11">
      <c r="A705" s="370"/>
      <c r="B705" s="370"/>
      <c r="C705" s="370"/>
      <c r="D705" s="1188"/>
      <c r="E705" s="1188"/>
      <c r="F705" s="1188"/>
      <c r="H705" s="387"/>
      <c r="I705" s="969"/>
      <c r="J705" s="387"/>
      <c r="K705" s="387"/>
    </row>
    <row r="706" spans="1:11">
      <c r="A706" s="370"/>
      <c r="B706" s="372" t="s">
        <v>521</v>
      </c>
      <c r="C706" s="370"/>
      <c r="D706" s="1188" t="s">
        <v>478</v>
      </c>
      <c r="E706" s="1188"/>
      <c r="F706" s="1188"/>
      <c r="H706" s="387"/>
      <c r="I706" s="969" t="s">
        <v>651</v>
      </c>
      <c r="J706" s="387"/>
      <c r="K706" s="387"/>
    </row>
    <row r="707" spans="1:11">
      <c r="A707" s="370"/>
      <c r="B707" s="370"/>
      <c r="C707" s="370"/>
      <c r="D707" s="1188"/>
      <c r="E707" s="1188"/>
      <c r="F707" s="1188"/>
      <c r="H707" s="387"/>
      <c r="I707" s="969"/>
      <c r="J707" s="387"/>
      <c r="K707" s="387"/>
    </row>
    <row r="708" spans="1:11">
      <c r="A708" s="370"/>
      <c r="B708" s="370"/>
      <c r="C708" s="370"/>
      <c r="D708" s="1069"/>
      <c r="E708" s="1069"/>
      <c r="F708" s="1069"/>
      <c r="H708" s="387"/>
      <c r="I708" s="969"/>
      <c r="J708" s="387"/>
      <c r="K708" s="387"/>
    </row>
    <row r="709" spans="1:11">
      <c r="A709" s="370"/>
      <c r="B709" s="372" t="s">
        <v>521</v>
      </c>
      <c r="C709" s="370"/>
      <c r="D709" s="1188" t="s">
        <v>480</v>
      </c>
      <c r="E709" s="1188"/>
      <c r="F709" s="1188"/>
      <c r="H709" s="387"/>
      <c r="I709" s="969" t="s">
        <v>651</v>
      </c>
      <c r="J709" s="387"/>
      <c r="K709" s="387"/>
    </row>
    <row r="710" spans="1:11">
      <c r="A710" s="370"/>
      <c r="B710" s="370"/>
      <c r="C710" s="370"/>
      <c r="D710" s="1188"/>
      <c r="E710" s="1188"/>
      <c r="F710" s="1188"/>
      <c r="H710" s="387"/>
      <c r="I710" s="969"/>
      <c r="J710" s="387"/>
      <c r="K710" s="387"/>
    </row>
    <row r="711" spans="1:11">
      <c r="A711" s="370"/>
      <c r="B711" s="370"/>
      <c r="C711" s="370"/>
      <c r="D711" s="1188"/>
      <c r="E711" s="1188"/>
      <c r="F711" s="1188"/>
      <c r="H711" s="387"/>
      <c r="I711" s="969"/>
      <c r="J711" s="387"/>
      <c r="K711" s="387"/>
    </row>
    <row r="712" spans="1:11">
      <c r="A712" s="370"/>
      <c r="B712" s="370"/>
      <c r="C712" s="370"/>
      <c r="H712" s="387"/>
      <c r="I712" s="969"/>
      <c r="J712" s="387"/>
      <c r="K712" s="387"/>
    </row>
    <row r="713" spans="1:11">
      <c r="A713" s="370"/>
      <c r="B713" s="372" t="s">
        <v>521</v>
      </c>
      <c r="C713" s="370"/>
      <c r="D713" s="1188" t="s">
        <v>481</v>
      </c>
      <c r="E713" s="1188"/>
      <c r="F713" s="1188"/>
      <c r="H713" s="387"/>
      <c r="I713" s="969" t="s">
        <v>651</v>
      </c>
      <c r="J713" s="387"/>
      <c r="K713" s="387"/>
    </row>
    <row r="714" spans="1:11">
      <c r="A714" s="370"/>
      <c r="B714" s="370"/>
      <c r="C714" s="370"/>
      <c r="D714" s="1188"/>
      <c r="E714" s="1188"/>
      <c r="F714" s="1188"/>
      <c r="H714" s="387"/>
      <c r="I714" s="969"/>
      <c r="J714" s="387"/>
      <c r="K714" s="387"/>
    </row>
    <row r="715" spans="1:11">
      <c r="A715" s="370"/>
      <c r="B715" s="370"/>
      <c r="C715" s="370"/>
      <c r="D715" s="1188"/>
      <c r="E715" s="1188"/>
      <c r="F715" s="1188"/>
      <c r="H715" s="387"/>
      <c r="I715" s="969"/>
      <c r="J715" s="387"/>
      <c r="K715" s="387"/>
    </row>
    <row r="716" spans="1:11">
      <c r="A716" s="370"/>
      <c r="B716" s="370"/>
      <c r="C716" s="370"/>
      <c r="H716" s="387"/>
      <c r="I716" s="969"/>
      <c r="J716" s="387"/>
      <c r="K716" s="387"/>
    </row>
    <row r="717" spans="1:11" ht="14.25">
      <c r="A717" s="371"/>
      <c r="B717" s="372" t="s">
        <v>521</v>
      </c>
      <c r="C717" s="370"/>
      <c r="D717" s="1188" t="s">
        <v>482</v>
      </c>
      <c r="E717" s="1188"/>
      <c r="F717" s="1188"/>
      <c r="H717" s="387"/>
      <c r="I717" s="969" t="s">
        <v>652</v>
      </c>
      <c r="J717" s="387"/>
      <c r="K717" s="387"/>
    </row>
    <row r="718" spans="1:11">
      <c r="A718" s="370"/>
      <c r="B718" s="370"/>
      <c r="C718" s="370"/>
      <c r="D718" s="1188"/>
      <c r="E718" s="1188"/>
      <c r="F718" s="1188"/>
      <c r="H718" s="387"/>
      <c r="I718" s="969"/>
      <c r="J718" s="387"/>
      <c r="K718" s="387"/>
    </row>
    <row r="719" spans="1:11">
      <c r="A719" s="370"/>
      <c r="B719" s="370"/>
      <c r="C719" s="370"/>
      <c r="D719" s="1188"/>
      <c r="E719" s="1188"/>
      <c r="F719" s="1188"/>
      <c r="H719" s="387"/>
      <c r="I719" s="969"/>
      <c r="J719" s="387"/>
      <c r="K719" s="387"/>
    </row>
    <row r="720" spans="1:11">
      <c r="A720" s="370"/>
      <c r="B720" s="370"/>
      <c r="C720" s="370"/>
      <c r="D720" s="1188"/>
      <c r="E720" s="1188"/>
      <c r="F720" s="1188"/>
      <c r="H720" s="387"/>
      <c r="I720" s="969"/>
      <c r="J720" s="387"/>
      <c r="K720" s="387"/>
    </row>
    <row r="721" spans="1:11">
      <c r="A721" s="370"/>
      <c r="B721" s="370"/>
      <c r="C721" s="370"/>
      <c r="D721" s="378"/>
      <c r="H721" s="387"/>
      <c r="I721" s="969"/>
      <c r="J721" s="387"/>
      <c r="K721" s="387"/>
    </row>
    <row r="722" spans="1:11" ht="14.25">
      <c r="A722" s="371"/>
      <c r="B722" s="372" t="s">
        <v>521</v>
      </c>
      <c r="C722" s="370"/>
      <c r="D722" s="1188" t="s">
        <v>483</v>
      </c>
      <c r="E722" s="1188"/>
      <c r="F722" s="1188"/>
      <c r="H722" s="387"/>
      <c r="I722" s="969" t="s">
        <v>653</v>
      </c>
      <c r="J722" s="387"/>
      <c r="K722" s="387"/>
    </row>
    <row r="723" spans="1:11">
      <c r="A723" s="370"/>
      <c r="B723" s="370"/>
      <c r="C723" s="370"/>
      <c r="D723" s="1188"/>
      <c r="E723" s="1188"/>
      <c r="F723" s="1188"/>
      <c r="H723" s="387"/>
      <c r="I723" s="969"/>
      <c r="J723" s="387"/>
      <c r="K723" s="387"/>
    </row>
    <row r="724" spans="1:11">
      <c r="A724" s="370"/>
      <c r="B724" s="370"/>
      <c r="C724" s="370"/>
      <c r="D724" s="1188"/>
      <c r="E724" s="1188"/>
      <c r="F724" s="1188"/>
      <c r="H724" s="387"/>
      <c r="I724" s="969"/>
      <c r="J724" s="387"/>
      <c r="K724" s="387"/>
    </row>
    <row r="725" spans="1:11">
      <c r="A725" s="370"/>
      <c r="B725" s="370"/>
      <c r="C725" s="370"/>
      <c r="D725" s="1188"/>
      <c r="E725" s="1188"/>
      <c r="F725" s="1188"/>
      <c r="H725" s="387"/>
      <c r="I725" s="969"/>
      <c r="J725" s="387"/>
      <c r="K725" s="387"/>
    </row>
    <row r="726" spans="1:11">
      <c r="A726" s="370"/>
      <c r="B726" s="370"/>
      <c r="C726" s="370"/>
      <c r="D726" s="1188"/>
      <c r="E726" s="1188"/>
      <c r="F726" s="1188"/>
      <c r="H726" s="387"/>
      <c r="I726" s="969"/>
      <c r="J726" s="387"/>
      <c r="K726" s="387"/>
    </row>
    <row r="727" spans="1:11">
      <c r="A727" s="370"/>
      <c r="B727" s="370"/>
      <c r="C727" s="370"/>
      <c r="D727" s="1188"/>
      <c r="E727" s="1188"/>
      <c r="F727" s="1188"/>
      <c r="H727" s="387"/>
      <c r="I727" s="969"/>
      <c r="J727" s="387"/>
      <c r="K727" s="387"/>
    </row>
    <row r="728" spans="1:11">
      <c r="A728" s="370"/>
      <c r="B728" s="370"/>
      <c r="C728" s="370"/>
      <c r="D728" s="1188"/>
      <c r="E728" s="1188"/>
      <c r="F728" s="1188"/>
      <c r="H728" s="387"/>
      <c r="I728" s="969"/>
      <c r="J728" s="387"/>
      <c r="K728" s="387"/>
    </row>
    <row r="729" spans="1:11">
      <c r="A729" s="370"/>
      <c r="B729" s="370"/>
      <c r="C729" s="370"/>
      <c r="D729" s="1198" t="s">
        <v>484</v>
      </c>
      <c r="E729" s="1198"/>
      <c r="F729" s="1198"/>
      <c r="H729" s="387"/>
      <c r="I729" s="969"/>
      <c r="J729" s="387"/>
      <c r="K729" s="387"/>
    </row>
    <row r="730" spans="1:11">
      <c r="A730" s="370"/>
      <c r="B730" s="370"/>
      <c r="C730" s="370"/>
      <c r="D730" s="1080"/>
      <c r="H730" s="387"/>
      <c r="I730" s="969"/>
      <c r="J730" s="387"/>
      <c r="K730" s="387"/>
    </row>
    <row r="731" spans="1:11">
      <c r="A731" s="1195" t="s">
        <v>485</v>
      </c>
      <c r="B731" s="1195"/>
      <c r="C731" s="1195"/>
      <c r="D731" s="1195"/>
      <c r="E731" s="1195"/>
      <c r="F731" s="1195"/>
      <c r="G731" s="1195"/>
      <c r="H731" s="976"/>
      <c r="I731" s="977"/>
      <c r="J731" s="387"/>
      <c r="K731" s="387"/>
    </row>
    <row r="732" spans="1:11">
      <c r="A732" s="370"/>
      <c r="B732" s="370"/>
      <c r="C732" s="370"/>
      <c r="D732" s="378"/>
      <c r="G732" s="387"/>
      <c r="H732" s="387"/>
      <c r="I732" s="969"/>
      <c r="J732" s="387"/>
      <c r="K732" s="387"/>
    </row>
    <row r="733" spans="1:11" ht="13.7" customHeight="1">
      <c r="A733" s="1093"/>
      <c r="B733" s="1093"/>
      <c r="C733" s="370"/>
      <c r="D733" s="1215" t="s">
        <v>486</v>
      </c>
      <c r="E733" s="1215"/>
      <c r="F733" s="1215"/>
      <c r="G733" s="387"/>
      <c r="H733" s="387"/>
      <c r="I733" s="969"/>
      <c r="J733" s="387"/>
      <c r="K733" s="387"/>
    </row>
    <row r="734" spans="1:11">
      <c r="A734" s="370"/>
      <c r="B734" s="370"/>
      <c r="C734" s="370"/>
      <c r="D734" s="1201" t="s">
        <v>487</v>
      </c>
      <c r="E734" s="1201"/>
      <c r="F734" s="1201"/>
      <c r="G734" s="387"/>
      <c r="H734" s="387"/>
      <c r="I734" s="969"/>
      <c r="J734" s="387"/>
      <c r="K734" s="387"/>
    </row>
    <row r="735" spans="1:11">
      <c r="A735" s="370"/>
      <c r="B735" s="370"/>
      <c r="C735" s="370"/>
      <c r="G735" s="387"/>
      <c r="H735" s="387"/>
      <c r="I735" s="969"/>
      <c r="J735" s="387"/>
      <c r="K735" s="387"/>
    </row>
    <row r="736" spans="1:11" ht="14.25">
      <c r="A736" s="371"/>
      <c r="B736" s="372" t="s">
        <v>523</v>
      </c>
      <c r="C736" s="1093"/>
      <c r="D736" s="1188" t="s">
        <v>488</v>
      </c>
      <c r="E736" s="1188"/>
      <c r="F736" s="1188"/>
      <c r="G736" s="387"/>
      <c r="H736" s="387"/>
      <c r="I736" s="969" t="s">
        <v>654</v>
      </c>
      <c r="J736" s="387"/>
      <c r="K736" s="387"/>
    </row>
    <row r="737" spans="1:11" ht="10.5" customHeight="1">
      <c r="A737" s="1093"/>
      <c r="B737" s="1093"/>
      <c r="C737" s="1093"/>
      <c r="D737" s="1188"/>
      <c r="E737" s="1188"/>
      <c r="F737" s="1188"/>
      <c r="G737" s="387"/>
      <c r="H737" s="387"/>
      <c r="I737" s="969"/>
      <c r="J737" s="387"/>
      <c r="K737" s="387"/>
    </row>
    <row r="738" spans="1:11">
      <c r="A738" s="1093"/>
      <c r="B738" s="1093"/>
      <c r="C738" s="1093"/>
      <c r="D738" s="1188"/>
      <c r="E738" s="1188"/>
      <c r="F738" s="1188"/>
      <c r="G738" s="387"/>
      <c r="H738" s="387"/>
      <c r="I738" s="969"/>
      <c r="J738" s="387"/>
      <c r="K738" s="387"/>
    </row>
    <row r="739" spans="1:11">
      <c r="A739" s="1093"/>
      <c r="B739" s="1093"/>
      <c r="C739" s="1093"/>
      <c r="D739" s="1188"/>
      <c r="E739" s="1188"/>
      <c r="F739" s="1188"/>
      <c r="G739" s="387"/>
      <c r="H739" s="387"/>
      <c r="I739" s="969"/>
      <c r="J739" s="387"/>
      <c r="K739" s="387"/>
    </row>
    <row r="740" spans="1:11">
      <c r="A740" s="1093"/>
      <c r="B740" s="1093"/>
      <c r="C740" s="1093"/>
      <c r="D740" s="1188"/>
      <c r="E740" s="1188"/>
      <c r="F740" s="1188"/>
      <c r="G740" s="387"/>
      <c r="H740" s="387"/>
      <c r="I740" s="969"/>
      <c r="J740" s="387"/>
      <c r="K740" s="387"/>
    </row>
    <row r="741" spans="1:11" ht="15.6" customHeight="1">
      <c r="A741" s="1093"/>
      <c r="B741" s="1093"/>
      <c r="C741" s="1093"/>
      <c r="D741" s="1188"/>
      <c r="E741" s="1188"/>
      <c r="F741" s="1188"/>
      <c r="G741" s="387"/>
      <c r="H741" s="387"/>
      <c r="I741" s="969"/>
      <c r="J741" s="387"/>
      <c r="K741" s="387"/>
    </row>
    <row r="742" spans="1:11">
      <c r="A742" s="1093"/>
      <c r="B742" s="1093"/>
      <c r="C742" s="1093"/>
      <c r="D742" s="385"/>
      <c r="E742" s="1070"/>
      <c r="F742" s="1070"/>
      <c r="G742" s="387"/>
      <c r="H742" s="387"/>
      <c r="I742" s="969"/>
      <c r="J742" s="387"/>
      <c r="K742" s="387"/>
    </row>
    <row r="743" spans="1:11" s="391" customFormat="1" ht="14.25">
      <c r="A743" s="389"/>
      <c r="B743" s="372" t="s">
        <v>523</v>
      </c>
      <c r="C743" s="390"/>
      <c r="D743" s="1188" t="s">
        <v>655</v>
      </c>
      <c r="E743" s="1188"/>
      <c r="F743" s="1188"/>
      <c r="I743" s="970" t="s">
        <v>654</v>
      </c>
    </row>
    <row r="744" spans="1:11" s="391" customFormat="1">
      <c r="A744" s="390"/>
      <c r="B744" s="390"/>
      <c r="C744" s="390"/>
      <c r="D744" s="1188"/>
      <c r="E744" s="1188"/>
      <c r="F744" s="1188"/>
      <c r="I744" s="970"/>
    </row>
    <row r="745" spans="1:11" s="391" customFormat="1">
      <c r="A745" s="390"/>
      <c r="B745" s="390"/>
      <c r="C745" s="390"/>
      <c r="D745" s="1188"/>
      <c r="E745" s="1188"/>
      <c r="F745" s="1188"/>
      <c r="I745" s="970"/>
    </row>
    <row r="746" spans="1:11" s="391" customFormat="1">
      <c r="A746" s="390"/>
      <c r="B746" s="390"/>
      <c r="C746" s="390"/>
      <c r="D746" s="1188"/>
      <c r="E746" s="1188"/>
      <c r="F746" s="1188"/>
      <c r="I746" s="970"/>
    </row>
    <row r="747" spans="1:11" s="391" customFormat="1">
      <c r="A747" s="390"/>
      <c r="B747" s="390"/>
      <c r="C747" s="390"/>
      <c r="D747" s="385"/>
      <c r="I747" s="970"/>
    </row>
    <row r="748" spans="1:11" s="391" customFormat="1" ht="14.25">
      <c r="A748" s="371"/>
      <c r="B748" s="372" t="s">
        <v>521</v>
      </c>
      <c r="C748" s="390"/>
      <c r="D748" s="1190" t="s">
        <v>656</v>
      </c>
      <c r="E748" s="1190"/>
      <c r="F748" s="1190"/>
      <c r="I748" s="970" t="s">
        <v>657</v>
      </c>
    </row>
    <row r="749" spans="1:11" s="391" customFormat="1">
      <c r="A749" s="390"/>
      <c r="B749" s="390"/>
      <c r="C749" s="390"/>
      <c r="D749" s="1190"/>
      <c r="E749" s="1190"/>
      <c r="F749" s="1190"/>
      <c r="I749" s="970"/>
    </row>
    <row r="750" spans="1:11" s="391" customFormat="1">
      <c r="A750" s="390"/>
      <c r="B750" s="390"/>
      <c r="C750" s="390"/>
      <c r="D750" s="1190"/>
      <c r="E750" s="1190"/>
      <c r="F750" s="1190"/>
      <c r="I750" s="970"/>
    </row>
    <row r="751" spans="1:11">
      <c r="A751" s="1093"/>
      <c r="B751" s="1093"/>
      <c r="C751" s="1093"/>
      <c r="D751" s="385"/>
      <c r="E751" s="1070"/>
      <c r="F751" s="1070"/>
      <c r="G751" s="387"/>
      <c r="H751" s="387"/>
      <c r="I751" s="969"/>
      <c r="J751" s="387"/>
      <c r="K751" s="387"/>
    </row>
    <row r="752" spans="1:11" ht="14.25">
      <c r="A752" s="371"/>
      <c r="B752" s="372" t="s">
        <v>521</v>
      </c>
      <c r="C752" s="1093"/>
      <c r="D752" s="1188" t="s">
        <v>658</v>
      </c>
      <c r="E752" s="1188"/>
      <c r="F752" s="1188"/>
      <c r="G752" s="387"/>
      <c r="H752" s="387"/>
      <c r="I752" s="969" t="s">
        <v>654</v>
      </c>
      <c r="J752" s="387"/>
      <c r="K752" s="387"/>
    </row>
    <row r="753" spans="1:11">
      <c r="A753" s="1093"/>
      <c r="B753" s="1093"/>
      <c r="C753" s="1093"/>
      <c r="D753" s="1188"/>
      <c r="E753" s="1188"/>
      <c r="F753" s="1188"/>
      <c r="G753" s="387"/>
      <c r="H753" s="387"/>
      <c r="I753" s="969"/>
      <c r="J753" s="387"/>
      <c r="K753" s="387"/>
    </row>
    <row r="754" spans="1:11">
      <c r="A754" s="1093"/>
      <c r="B754" s="1093"/>
      <c r="C754" s="1093"/>
      <c r="D754" s="1069"/>
      <c r="E754" s="1069"/>
      <c r="F754" s="1069"/>
      <c r="G754" s="387"/>
      <c r="H754" s="387"/>
      <c r="I754" s="969"/>
      <c r="J754" s="387"/>
      <c r="K754" s="387"/>
    </row>
    <row r="755" spans="1:11">
      <c r="A755" s="1093"/>
      <c r="B755" s="372" t="s">
        <v>521</v>
      </c>
      <c r="C755" s="1093"/>
      <c r="D755" s="1188" t="s">
        <v>659</v>
      </c>
      <c r="E755" s="1188"/>
      <c r="F755" s="1188"/>
      <c r="G755" s="387"/>
      <c r="H755" s="387"/>
      <c r="I755" s="969" t="s">
        <v>654</v>
      </c>
      <c r="J755" s="387"/>
      <c r="K755" s="387"/>
    </row>
    <row r="756" spans="1:11">
      <c r="A756" s="1093"/>
      <c r="B756" s="1093"/>
      <c r="C756" s="1093"/>
      <c r="D756" s="1188"/>
      <c r="E756" s="1188"/>
      <c r="F756" s="1188"/>
      <c r="G756" s="387"/>
      <c r="H756" s="387"/>
      <c r="I756" s="969"/>
      <c r="J756" s="387"/>
      <c r="K756" s="387"/>
    </row>
    <row r="757" spans="1:11">
      <c r="A757" s="1093"/>
      <c r="B757" s="1093"/>
      <c r="C757" s="1093"/>
      <c r="D757" s="1188"/>
      <c r="E757" s="1188"/>
      <c r="F757" s="1188"/>
      <c r="G757" s="387"/>
      <c r="H757" s="387"/>
      <c r="I757" s="969"/>
      <c r="J757" s="387"/>
      <c r="K757" s="387"/>
    </row>
    <row r="758" spans="1:11">
      <c r="A758" s="1093"/>
      <c r="B758" s="1093"/>
      <c r="C758" s="1093"/>
      <c r="D758" s="1069"/>
      <c r="E758" s="1069"/>
      <c r="F758" s="1069"/>
      <c r="G758" s="387"/>
      <c r="H758" s="387"/>
      <c r="I758" s="969"/>
      <c r="J758" s="387"/>
      <c r="K758" s="387"/>
    </row>
    <row r="759" spans="1:11">
      <c r="A759" s="1241" t="s">
        <v>660</v>
      </c>
      <c r="B759" s="1241"/>
      <c r="C759" s="1241"/>
      <c r="D759" s="1241"/>
      <c r="E759" s="1241"/>
      <c r="F759" s="1241"/>
      <c r="G759" s="1241"/>
      <c r="H759" s="974"/>
      <c r="I759" s="975"/>
    </row>
    <row r="760" spans="1:11">
      <c r="A760" s="1067"/>
      <c r="B760" s="1067"/>
      <c r="C760" s="1116"/>
      <c r="D760" s="2"/>
      <c r="E760" s="2"/>
      <c r="F760" s="2"/>
      <c r="G760" s="2"/>
    </row>
    <row r="761" spans="1:11">
      <c r="A761" s="1067"/>
      <c r="B761" s="1067"/>
      <c r="C761" s="1116"/>
      <c r="D761" s="1242" t="s">
        <v>661</v>
      </c>
      <c r="E761" s="1242"/>
      <c r="F761" s="1242"/>
      <c r="G761" s="2"/>
    </row>
    <row r="762" spans="1:11">
      <c r="A762" s="1067"/>
      <c r="B762" s="1067"/>
      <c r="C762" s="1116"/>
      <c r="D762" s="1220" t="s">
        <v>662</v>
      </c>
      <c r="E762" s="1220"/>
      <c r="F762" s="1220"/>
      <c r="G762" s="2"/>
    </row>
    <row r="763" spans="1:11">
      <c r="A763" s="1067"/>
      <c r="B763" s="1067"/>
      <c r="C763" s="1116"/>
      <c r="D763" s="1064"/>
      <c r="E763" s="1064"/>
      <c r="F763" s="1064"/>
      <c r="G763" s="2"/>
    </row>
    <row r="764" spans="1:11">
      <c r="A764" s="1067"/>
      <c r="B764" s="372" t="s">
        <v>521</v>
      </c>
      <c r="C764" s="1116"/>
      <c r="D764" s="1204" t="s">
        <v>663</v>
      </c>
      <c r="E764" s="1204"/>
      <c r="F764" s="1204"/>
      <c r="G764" s="2"/>
      <c r="I764" s="969" t="s">
        <v>664</v>
      </c>
    </row>
    <row r="765" spans="1:11">
      <c r="A765" s="1067"/>
      <c r="B765" s="1067"/>
      <c r="C765" s="1116"/>
      <c r="D765" s="1204"/>
      <c r="E765" s="1204"/>
      <c r="F765" s="1204"/>
      <c r="G765" s="2"/>
    </row>
    <row r="766" spans="1:11">
      <c r="A766" s="103"/>
      <c r="B766" s="103"/>
      <c r="C766" s="103"/>
      <c r="D766" s="1204"/>
      <c r="E766" s="1204"/>
      <c r="F766" s="1204"/>
      <c r="G766" s="1063"/>
    </row>
    <row r="767" spans="1:11">
      <c r="A767" s="1116"/>
      <c r="B767" s="1116"/>
      <c r="C767" s="1116"/>
      <c r="D767" s="1066"/>
      <c r="E767" s="2"/>
      <c r="F767" s="2"/>
      <c r="G767" s="2"/>
    </row>
    <row r="768" spans="1:11">
      <c r="A768" s="1074"/>
      <c r="B768" s="372" t="s">
        <v>521</v>
      </c>
      <c r="C768" s="1074"/>
      <c r="D768" s="1204" t="s">
        <v>665</v>
      </c>
      <c r="E768" s="1204"/>
      <c r="F768" s="1204"/>
      <c r="G768" s="2"/>
      <c r="I768" s="969" t="s">
        <v>664</v>
      </c>
    </row>
    <row r="769" spans="1:9">
      <c r="A769" s="1074"/>
      <c r="B769" s="1074"/>
      <c r="C769" s="1074"/>
      <c r="D769" s="1204"/>
      <c r="E769" s="1204"/>
      <c r="F769" s="1204"/>
      <c r="G769" s="2"/>
    </row>
    <row r="770" spans="1:9">
      <c r="A770" s="1074"/>
      <c r="B770" s="1074"/>
      <c r="C770" s="1074"/>
      <c r="D770" s="1204"/>
      <c r="E770" s="1204"/>
      <c r="F770" s="1204"/>
      <c r="G770" s="2"/>
    </row>
    <row r="771" spans="1:9">
      <c r="A771" s="103"/>
      <c r="B771" s="103"/>
      <c r="C771" s="103"/>
      <c r="D771" s="2"/>
      <c r="E771" s="936"/>
      <c r="F771" s="936"/>
      <c r="G771" s="936"/>
    </row>
    <row r="772" spans="1:9" ht="14.25">
      <c r="A772" s="104"/>
      <c r="B772" s="372" t="s">
        <v>521</v>
      </c>
      <c r="C772" s="937"/>
      <c r="D772" s="1204" t="s">
        <v>666</v>
      </c>
      <c r="E772" s="1204"/>
      <c r="F772" s="1204"/>
      <c r="G772" s="936"/>
      <c r="I772" s="969" t="s">
        <v>664</v>
      </c>
    </row>
    <row r="773" spans="1:9" ht="14.25">
      <c r="A773" s="104"/>
      <c r="B773" s="104"/>
      <c r="C773" s="937"/>
      <c r="D773" s="1204"/>
      <c r="E773" s="1204"/>
      <c r="F773" s="1204"/>
      <c r="G773" s="936"/>
    </row>
    <row r="774" spans="1:9" ht="14.25">
      <c r="A774" s="104"/>
      <c r="B774" s="104"/>
      <c r="C774" s="937"/>
      <c r="D774" s="1204"/>
      <c r="E774" s="1204"/>
      <c r="F774" s="1204"/>
      <c r="G774" s="936"/>
    </row>
    <row r="775" spans="1:9" ht="14.25">
      <c r="A775" s="104"/>
      <c r="B775" s="104"/>
      <c r="C775" s="937"/>
      <c r="D775" s="1063"/>
      <c r="E775" s="2"/>
      <c r="F775" s="2"/>
      <c r="G775" s="936"/>
    </row>
    <row r="776" spans="1:9" ht="14.25">
      <c r="A776" s="104"/>
      <c r="B776" s="372" t="s">
        <v>521</v>
      </c>
      <c r="C776" s="937"/>
      <c r="D776" s="1204" t="s">
        <v>667</v>
      </c>
      <c r="E776" s="1204"/>
      <c r="F776" s="1204"/>
      <c r="G776" s="936"/>
      <c r="I776" s="969" t="s">
        <v>664</v>
      </c>
    </row>
    <row r="777" spans="1:9" ht="14.25">
      <c r="A777" s="104"/>
      <c r="B777" s="104"/>
      <c r="C777" s="937"/>
      <c r="D777" s="1204"/>
      <c r="E777" s="1204"/>
      <c r="F777" s="1204"/>
      <c r="G777" s="936"/>
    </row>
    <row r="778" spans="1:9" ht="14.25">
      <c r="A778" s="104"/>
      <c r="B778" s="104"/>
      <c r="C778" s="937"/>
      <c r="D778" s="1204"/>
      <c r="E778" s="1204"/>
      <c r="F778" s="1204"/>
      <c r="G778" s="936"/>
    </row>
    <row r="779" spans="1:9" ht="14.25">
      <c r="A779" s="104"/>
      <c r="B779" s="104"/>
      <c r="C779" s="937"/>
      <c r="D779" s="1204"/>
      <c r="E779" s="1204"/>
      <c r="F779" s="1204"/>
      <c r="G779" s="936"/>
    </row>
    <row r="780" spans="1:9" ht="14.25">
      <c r="A780" s="104"/>
      <c r="B780" s="104"/>
      <c r="C780" s="937"/>
      <c r="D780" s="1204"/>
      <c r="E780" s="1204"/>
      <c r="F780" s="1204"/>
      <c r="G780" s="936"/>
    </row>
    <row r="781" spans="1:9" ht="14.25">
      <c r="A781" s="104"/>
      <c r="B781" s="104"/>
      <c r="C781" s="937"/>
      <c r="D781" s="1204"/>
      <c r="E781" s="1204"/>
      <c r="F781" s="1204"/>
      <c r="G781" s="936"/>
    </row>
    <row r="782" spans="1:9" ht="14.25">
      <c r="A782" s="104"/>
      <c r="B782" s="104"/>
      <c r="C782" s="937"/>
      <c r="D782" s="1204" t="s">
        <v>668</v>
      </c>
      <c r="E782" s="1204"/>
      <c r="F782" s="1204"/>
      <c r="G782" s="936"/>
    </row>
    <row r="783" spans="1:9" ht="14.25">
      <c r="A783" s="104"/>
      <c r="B783" s="104"/>
      <c r="C783" s="937"/>
      <c r="D783" s="1204"/>
      <c r="E783" s="1204"/>
      <c r="F783" s="1204"/>
      <c r="G783" s="936"/>
    </row>
    <row r="784" spans="1:9" ht="14.25">
      <c r="A784" s="104"/>
      <c r="B784" s="104"/>
      <c r="C784" s="937"/>
      <c r="D784" s="1204"/>
      <c r="E784" s="1204"/>
      <c r="F784" s="1204"/>
      <c r="G784" s="936"/>
    </row>
    <row r="785" spans="1:9" ht="14.25">
      <c r="A785" s="104"/>
      <c r="B785" s="1116"/>
      <c r="C785" s="937"/>
      <c r="D785" s="938"/>
      <c r="E785" s="938"/>
      <c r="F785" s="938"/>
      <c r="G785" s="936"/>
    </row>
    <row r="786" spans="1:9" ht="14.25">
      <c r="A786" s="104"/>
      <c r="B786" s="372" t="s">
        <v>521</v>
      </c>
      <c r="C786" s="937"/>
      <c r="D786" s="1204" t="s">
        <v>669</v>
      </c>
      <c r="E786" s="1204"/>
      <c r="F786" s="1204"/>
      <c r="G786" s="936"/>
      <c r="I786" s="969" t="s">
        <v>664</v>
      </c>
    </row>
    <row r="787" spans="1:9" ht="14.25">
      <c r="A787" s="104"/>
      <c r="B787" s="104"/>
      <c r="C787" s="937"/>
      <c r="D787" s="1204"/>
      <c r="E787" s="1204"/>
      <c r="F787" s="1204"/>
      <c r="G787" s="936"/>
    </row>
    <row r="788" spans="1:9" ht="14.25">
      <c r="A788" s="104"/>
      <c r="B788" s="104"/>
      <c r="C788" s="937"/>
      <c r="D788" s="1204"/>
      <c r="E788" s="1204"/>
      <c r="F788" s="1204"/>
      <c r="G788" s="936"/>
    </row>
    <row r="789" spans="1:9" ht="14.25">
      <c r="A789" s="104"/>
      <c r="B789" s="104"/>
      <c r="C789" s="937"/>
      <c r="D789" s="1204"/>
      <c r="E789" s="1204"/>
      <c r="F789" s="1204"/>
      <c r="G789" s="936"/>
    </row>
    <row r="790" spans="1:9" ht="14.25">
      <c r="A790" s="104"/>
      <c r="B790" s="104"/>
      <c r="C790" s="937"/>
      <c r="D790" s="1204"/>
      <c r="E790" s="1204"/>
      <c r="F790" s="1204"/>
      <c r="G790" s="936"/>
    </row>
    <row r="791" spans="1:9" ht="14.25">
      <c r="A791" s="104"/>
      <c r="B791" s="104"/>
      <c r="C791" s="937"/>
      <c r="D791" s="1204"/>
      <c r="E791" s="1204"/>
      <c r="F791" s="1204"/>
      <c r="G791" s="936"/>
    </row>
    <row r="792" spans="1:9" ht="14.25">
      <c r="A792" s="104"/>
      <c r="B792" s="104"/>
      <c r="C792" s="937"/>
      <c r="D792" s="1078"/>
      <c r="E792" s="1078"/>
      <c r="F792" s="1078"/>
      <c r="G792" s="936"/>
    </row>
    <row r="793" spans="1:9" ht="14.25">
      <c r="A793" s="104"/>
      <c r="B793" s="372" t="s">
        <v>523</v>
      </c>
      <c r="C793" s="937"/>
      <c r="D793" s="1204" t="s">
        <v>670</v>
      </c>
      <c r="E793" s="1204"/>
      <c r="F793" s="1204"/>
      <c r="G793" s="936"/>
      <c r="I793" s="969" t="s">
        <v>664</v>
      </c>
    </row>
    <row r="794" spans="1:9" ht="14.25">
      <c r="A794" s="104"/>
      <c r="B794" s="104"/>
      <c r="C794" s="937"/>
      <c r="D794" s="1204"/>
      <c r="E794" s="1204"/>
      <c r="F794" s="1204"/>
      <c r="G794" s="936"/>
    </row>
    <row r="795" spans="1:9" ht="14.25">
      <c r="A795" s="104"/>
      <c r="B795" s="104"/>
      <c r="C795" s="937"/>
      <c r="D795" s="1204"/>
      <c r="E795" s="1204"/>
      <c r="F795" s="1204"/>
      <c r="G795" s="936"/>
    </row>
    <row r="796" spans="1:9" ht="14.25">
      <c r="A796" s="104"/>
      <c r="B796" s="104"/>
      <c r="C796" s="937"/>
      <c r="D796" s="1204"/>
      <c r="E796" s="1204"/>
      <c r="F796" s="1204"/>
      <c r="G796" s="936"/>
    </row>
    <row r="797" spans="1:9" ht="14.25">
      <c r="A797" s="104"/>
      <c r="B797" s="104"/>
      <c r="C797" s="937"/>
      <c r="D797" s="1204"/>
      <c r="E797" s="1204"/>
      <c r="F797" s="1204"/>
      <c r="G797" s="936"/>
    </row>
    <row r="798" spans="1:9" ht="14.25">
      <c r="A798" s="104"/>
      <c r="B798" s="104"/>
      <c r="C798" s="937"/>
      <c r="D798" s="1204"/>
      <c r="E798" s="1204"/>
      <c r="F798" s="1204"/>
      <c r="G798" s="936"/>
    </row>
    <row r="799" spans="1:9" ht="14.25">
      <c r="A799" s="104"/>
      <c r="B799" s="104"/>
      <c r="C799" s="937"/>
      <c r="D799" s="1078"/>
      <c r="E799" s="1078"/>
      <c r="F799" s="1078"/>
      <c r="G799" s="936"/>
    </row>
    <row r="800" spans="1:9" ht="14.25">
      <c r="A800" s="104"/>
      <c r="B800" s="372" t="s">
        <v>521</v>
      </c>
      <c r="C800" s="937"/>
      <c r="D800" s="1213" t="s">
        <v>671</v>
      </c>
      <c r="E800" s="1213"/>
      <c r="F800" s="1213"/>
      <c r="G800" s="936"/>
      <c r="I800" s="969" t="s">
        <v>664</v>
      </c>
    </row>
    <row r="801" spans="1:9" ht="14.25">
      <c r="A801" s="104"/>
      <c r="B801" s="104"/>
      <c r="C801" s="937"/>
      <c r="D801" s="1213"/>
      <c r="E801" s="1213"/>
      <c r="F801" s="1213"/>
      <c r="G801" s="936"/>
    </row>
    <row r="802" spans="1:9">
      <c r="A802" s="1076"/>
      <c r="B802" s="1076"/>
      <c r="C802" s="937"/>
      <c r="D802" s="1213"/>
      <c r="E802" s="1213"/>
      <c r="F802" s="1213"/>
      <c r="G802" s="936"/>
    </row>
    <row r="803" spans="1:9" ht="14.25">
      <c r="A803" s="104"/>
      <c r="B803" s="1076"/>
      <c r="C803" s="937"/>
      <c r="D803" s="1213"/>
      <c r="E803" s="1213"/>
      <c r="F803" s="1213"/>
      <c r="G803" s="936"/>
    </row>
    <row r="804" spans="1:9" ht="12.75" customHeight="1">
      <c r="A804" s="104"/>
      <c r="B804" s="1076"/>
      <c r="C804" s="937"/>
      <c r="D804" s="1213"/>
      <c r="E804" s="1213"/>
      <c r="F804" s="1213"/>
      <c r="G804" s="936"/>
    </row>
    <row r="805" spans="1:9" ht="12.75" customHeight="1">
      <c r="A805" s="104"/>
      <c r="B805" s="1076"/>
      <c r="C805" s="937"/>
      <c r="D805" s="1213"/>
      <c r="E805" s="1213"/>
      <c r="F805" s="1213"/>
      <c r="G805" s="936"/>
    </row>
    <row r="806" spans="1:9" ht="12.75" customHeight="1">
      <c r="A806" s="1076"/>
      <c r="B806" s="1076"/>
      <c r="C806" s="937"/>
      <c r="D806" s="936"/>
      <c r="E806" s="2"/>
      <c r="F806" s="2"/>
      <c r="G806" s="936"/>
    </row>
    <row r="807" spans="1:9" ht="12.75" customHeight="1">
      <c r="A807" s="1199" t="s">
        <v>672</v>
      </c>
      <c r="B807" s="1199"/>
      <c r="C807" s="1199"/>
      <c r="D807" s="1199"/>
      <c r="E807" s="1199"/>
      <c r="F807" s="1199"/>
      <c r="G807" s="1199"/>
      <c r="H807" s="974"/>
      <c r="I807" s="975"/>
    </row>
    <row r="808" spans="1:9" ht="12.75" customHeight="1">
      <c r="A808" s="1074"/>
      <c r="B808" s="1074"/>
      <c r="C808" s="937"/>
      <c r="D808" s="936"/>
      <c r="E808" s="936"/>
      <c r="F808" s="936"/>
      <c r="G808" s="936"/>
    </row>
    <row r="809" spans="1:9" ht="12.75" customHeight="1">
      <c r="A809" s="104"/>
      <c r="B809" s="104"/>
      <c r="C809" s="1116"/>
      <c r="D809" s="1203" t="s">
        <v>673</v>
      </c>
      <c r="E809" s="1203"/>
      <c r="F809" s="1203"/>
      <c r="G809" s="2"/>
    </row>
    <row r="810" spans="1:9" ht="14.25" customHeight="1">
      <c r="A810" s="104"/>
      <c r="B810" s="104"/>
      <c r="C810" s="1116"/>
      <c r="D810" s="1174" t="s">
        <v>674</v>
      </c>
      <c r="E810" s="1174"/>
      <c r="F810" s="1174"/>
      <c r="G810" s="2"/>
    </row>
    <row r="811" spans="1:9" ht="12.75" customHeight="1">
      <c r="A811" s="104"/>
      <c r="B811" s="104"/>
      <c r="C811" s="1116"/>
      <c r="D811" s="1058"/>
      <c r="E811" s="1058"/>
      <c r="F811" s="1058"/>
      <c r="G811" s="2"/>
    </row>
    <row r="812" spans="1:9" ht="12.75" customHeight="1">
      <c r="A812" s="1116"/>
      <c r="B812" s="372" t="s">
        <v>523</v>
      </c>
      <c r="C812" s="937"/>
      <c r="D812" s="1174" t="s">
        <v>675</v>
      </c>
      <c r="E812" s="1174"/>
      <c r="F812" s="1174"/>
      <c r="G812" s="2"/>
      <c r="I812" s="303" t="s">
        <v>577</v>
      </c>
    </row>
    <row r="813" spans="1:9" ht="14.25" customHeight="1">
      <c r="A813" s="1076"/>
      <c r="B813" s="1076"/>
      <c r="C813" s="937"/>
      <c r="D813" s="1" t="s">
        <v>561</v>
      </c>
      <c r="E813" s="1177" t="s">
        <v>676</v>
      </c>
      <c r="F813" s="1177"/>
      <c r="G813" s="2"/>
    </row>
    <row r="814" spans="1:9" ht="12.75" customHeight="1">
      <c r="A814" s="1076"/>
      <c r="B814" s="1076"/>
      <c r="C814" s="937"/>
      <c r="D814" s="939"/>
      <c r="E814" s="2"/>
      <c r="F814" s="2"/>
      <c r="G814" s="2"/>
    </row>
    <row r="815" spans="1:9" ht="14.25" hidden="1" customHeight="1">
      <c r="A815" s="1076"/>
      <c r="B815" s="372" t="s">
        <v>294</v>
      </c>
      <c r="C815" s="937"/>
      <c r="D815" s="1249" t="s">
        <v>677</v>
      </c>
      <c r="E815" s="1249"/>
      <c r="F815" s="1249"/>
      <c r="G815" s="2"/>
    </row>
    <row r="816" spans="1:9" ht="12.75" hidden="1" customHeight="1">
      <c r="A816" s="1076"/>
      <c r="B816" s="1076"/>
      <c r="C816" s="937"/>
      <c r="D816" s="1249"/>
      <c r="E816" s="1249"/>
      <c r="F816" s="1249"/>
      <c r="G816" s="2"/>
    </row>
    <row r="817" spans="1:9" ht="12.75" hidden="1" customHeight="1">
      <c r="A817" s="1076"/>
      <c r="B817" s="1076"/>
      <c r="C817" s="937"/>
      <c r="D817" s="1249"/>
      <c r="E817" s="1249"/>
      <c r="F817" s="1249"/>
      <c r="G817" s="2"/>
    </row>
    <row r="818" spans="1:9" ht="12.75" hidden="1" customHeight="1">
      <c r="A818" s="1076"/>
      <c r="B818" s="1076"/>
      <c r="C818" s="937"/>
      <c r="D818" s="1249"/>
      <c r="E818" s="1249"/>
      <c r="F818" s="1249"/>
      <c r="G818" s="2"/>
    </row>
    <row r="819" spans="1:9" ht="12.75" hidden="1" customHeight="1">
      <c r="A819" s="1076"/>
      <c r="B819" s="1076"/>
      <c r="C819" s="937"/>
      <c r="D819" s="1249"/>
      <c r="E819" s="1249"/>
      <c r="F819" s="1249"/>
      <c r="G819" s="2"/>
    </row>
    <row r="820" spans="1:9" ht="12.75" hidden="1" customHeight="1">
      <c r="A820" s="1076"/>
      <c r="B820" s="1076"/>
      <c r="C820" s="937"/>
      <c r="D820" s="1249"/>
      <c r="E820" s="1249"/>
      <c r="F820" s="1249"/>
      <c r="G820" s="2"/>
    </row>
    <row r="821" spans="1:9" ht="12.75" hidden="1" customHeight="1">
      <c r="A821" s="1076"/>
      <c r="B821" s="1076"/>
      <c r="C821" s="937"/>
      <c r="D821" s="1249"/>
      <c r="E821" s="1249"/>
      <c r="F821" s="1249"/>
      <c r="G821" s="2"/>
    </row>
    <row r="822" spans="1:9" ht="12.75" hidden="1" customHeight="1">
      <c r="A822" s="1076"/>
      <c r="B822" s="1076"/>
      <c r="C822" s="937"/>
      <c r="D822" s="1249"/>
      <c r="E822" s="1249"/>
      <c r="F822" s="1249"/>
      <c r="G822" s="2"/>
    </row>
    <row r="823" spans="1:9" ht="12.75" hidden="1" customHeight="1">
      <c r="A823" s="1076"/>
      <c r="B823" s="1076"/>
      <c r="C823" s="937"/>
      <c r="D823" s="1249"/>
      <c r="E823" s="1249"/>
      <c r="F823" s="1249"/>
      <c r="G823" s="2"/>
    </row>
    <row r="824" spans="1:9" ht="12.75" hidden="1" customHeight="1">
      <c r="A824" s="1076"/>
      <c r="B824" s="1076"/>
      <c r="C824" s="937"/>
      <c r="D824" s="1249"/>
      <c r="E824" s="1249"/>
      <c r="F824" s="1249"/>
      <c r="G824" s="2"/>
    </row>
    <row r="825" spans="1:9" ht="12.75" hidden="1" customHeight="1">
      <c r="A825" s="1076"/>
      <c r="B825" s="1076"/>
      <c r="C825" s="937"/>
      <c r="D825" s="939"/>
      <c r="E825" s="2"/>
      <c r="F825" s="2"/>
      <c r="G825" s="2"/>
    </row>
    <row r="826" spans="1:9" ht="12.75" customHeight="1">
      <c r="A826" s="104"/>
      <c r="B826" s="372" t="s">
        <v>523</v>
      </c>
      <c r="C826" s="937"/>
      <c r="D826" s="1174" t="s">
        <v>678</v>
      </c>
      <c r="E826" s="1174"/>
      <c r="F826" s="1174"/>
      <c r="G826" s="2"/>
      <c r="I826" s="303" t="s">
        <v>578</v>
      </c>
    </row>
    <row r="827" spans="1:9" ht="12.75" customHeight="1">
      <c r="A827" s="104"/>
      <c r="B827" s="104"/>
      <c r="C827" s="937"/>
      <c r="D827" s="1174"/>
      <c r="E827" s="1174"/>
      <c r="F827" s="1174"/>
      <c r="G827" s="2"/>
    </row>
    <row r="828" spans="1:9" ht="12.75" customHeight="1">
      <c r="A828" s="104"/>
      <c r="B828" s="104"/>
      <c r="C828" s="937"/>
      <c r="D828" s="1174"/>
      <c r="E828" s="1174"/>
      <c r="F828" s="1174"/>
      <c r="G828" s="2"/>
    </row>
    <row r="829" spans="1:9" ht="12.75" customHeight="1">
      <c r="A829" s="104"/>
      <c r="B829" s="104"/>
      <c r="C829" s="937"/>
      <c r="D829" s="1063"/>
      <c r="E829" s="2"/>
      <c r="F829" s="2"/>
      <c r="G829" s="2"/>
    </row>
    <row r="830" spans="1:9" ht="12.75" customHeight="1">
      <c r="A830" s="940"/>
      <c r="B830" s="372" t="s">
        <v>521</v>
      </c>
      <c r="C830" s="937"/>
      <c r="D830" s="1203" t="s">
        <v>679</v>
      </c>
      <c r="E830" s="1203"/>
      <c r="F830" s="1203"/>
      <c r="G830" s="2"/>
    </row>
    <row r="831" spans="1:9" ht="12.75" customHeight="1">
      <c r="A831" s="1116"/>
      <c r="B831" s="940"/>
      <c r="C831" s="937"/>
      <c r="D831" s="1203"/>
      <c r="E831" s="1203"/>
      <c r="F831" s="1203"/>
      <c r="G831" s="2"/>
    </row>
    <row r="832" spans="1:9" ht="12.75" customHeight="1">
      <c r="A832" s="104"/>
      <c r="B832" s="1116"/>
      <c r="C832" s="937"/>
      <c r="D832" s="1174" t="s">
        <v>680</v>
      </c>
      <c r="E832" s="1174"/>
      <c r="F832" s="1174"/>
      <c r="G832" s="2"/>
    </row>
    <row r="833" spans="1:9" ht="12.75" customHeight="1">
      <c r="A833" s="104"/>
      <c r="B833" s="104"/>
      <c r="C833" s="937"/>
      <c r="D833" s="1174"/>
      <c r="E833" s="1174"/>
      <c r="F833" s="1174"/>
      <c r="G833" s="2"/>
    </row>
    <row r="834" spans="1:9" ht="12.75" customHeight="1">
      <c r="A834" s="104"/>
      <c r="B834" s="104"/>
      <c r="C834" s="937"/>
      <c r="D834" s="1174"/>
      <c r="E834" s="1174"/>
      <c r="F834" s="1174"/>
      <c r="G834" s="2"/>
    </row>
    <row r="835" spans="1:9" ht="12.75" customHeight="1">
      <c r="A835" s="104"/>
      <c r="B835" s="104"/>
      <c r="C835" s="937"/>
      <c r="D835" s="1174"/>
      <c r="E835" s="1174"/>
      <c r="F835" s="1174"/>
      <c r="G835" s="2"/>
    </row>
    <row r="836" spans="1:9" ht="12.75" customHeight="1">
      <c r="A836" s="104"/>
      <c r="B836" s="104"/>
      <c r="C836" s="937"/>
      <c r="D836" s="1174"/>
      <c r="E836" s="1174"/>
      <c r="F836" s="1174"/>
      <c r="G836" s="2"/>
    </row>
    <row r="837" spans="1:9" ht="12.75" customHeight="1">
      <c r="A837" s="104"/>
      <c r="B837" s="104"/>
      <c r="C837" s="937"/>
      <c r="D837" s="1174"/>
      <c r="E837" s="1174"/>
      <c r="F837" s="1174"/>
      <c r="G837" s="2"/>
    </row>
    <row r="838" spans="1:9" ht="12.75" customHeight="1">
      <c r="A838" s="104"/>
      <c r="B838" s="104"/>
      <c r="C838" s="937"/>
      <c r="D838" s="1063"/>
      <c r="E838" s="2"/>
      <c r="F838" s="2"/>
      <c r="G838" s="2"/>
    </row>
    <row r="839" spans="1:9" ht="12.75" customHeight="1">
      <c r="A839" s="104"/>
      <c r="B839" s="372" t="s">
        <v>521</v>
      </c>
      <c r="C839" s="937"/>
      <c r="D839" s="1174" t="s">
        <v>681</v>
      </c>
      <c r="E839" s="1174"/>
      <c r="F839" s="1174"/>
      <c r="G839" s="2"/>
      <c r="I839" s="303" t="s">
        <v>582</v>
      </c>
    </row>
    <row r="840" spans="1:9" ht="12.75" customHeight="1">
      <c r="A840" s="104"/>
      <c r="B840" s="104"/>
      <c r="C840" s="937"/>
      <c r="D840" s="1174" t="s">
        <v>682</v>
      </c>
      <c r="E840" s="1174"/>
      <c r="F840" s="1174"/>
      <c r="G840" s="2"/>
    </row>
    <row r="841" spans="1:9" ht="12.75" customHeight="1">
      <c r="A841" s="104"/>
      <c r="B841" s="104"/>
      <c r="C841" s="937"/>
      <c r="D841" s="1" t="s">
        <v>557</v>
      </c>
      <c r="E841" s="1177" t="s">
        <v>683</v>
      </c>
      <c r="F841" s="1177"/>
      <c r="G841" s="2"/>
    </row>
    <row r="842" spans="1:9" ht="12.75" customHeight="1">
      <c r="A842" s="104"/>
      <c r="B842" s="104"/>
      <c r="C842" s="937"/>
      <c r="D842" s="1063"/>
      <c r="E842" s="2"/>
      <c r="F842" s="2"/>
      <c r="G842" s="2"/>
    </row>
    <row r="843" spans="1:9" ht="12.75" customHeight="1">
      <c r="A843" s="104"/>
      <c r="B843" s="372" t="s">
        <v>521</v>
      </c>
      <c r="C843" s="937"/>
      <c r="D843" s="1174" t="s">
        <v>684</v>
      </c>
      <c r="E843" s="1174"/>
      <c r="F843" s="1174"/>
      <c r="G843" s="2"/>
      <c r="I843" s="303" t="s">
        <v>585</v>
      </c>
    </row>
    <row r="844" spans="1:9" ht="12.75" customHeight="1">
      <c r="A844" s="104"/>
      <c r="B844" s="104"/>
      <c r="C844" s="937"/>
      <c r="D844" s="1174"/>
      <c r="E844" s="1174"/>
      <c r="F844" s="1174"/>
      <c r="G844" s="2"/>
    </row>
    <row r="845" spans="1:9" ht="12.75" customHeight="1">
      <c r="A845" s="104"/>
      <c r="B845" s="104"/>
      <c r="C845" s="937"/>
      <c r="D845" s="1174"/>
      <c r="E845" s="1174"/>
      <c r="F845" s="1174"/>
      <c r="G845" s="2"/>
    </row>
    <row r="846" spans="1:9" ht="12.75" customHeight="1">
      <c r="A846" s="104"/>
      <c r="B846" s="104"/>
      <c r="C846" s="937"/>
      <c r="D846" s="1174"/>
      <c r="E846" s="1174"/>
      <c r="F846" s="1174"/>
      <c r="G846" s="2"/>
    </row>
    <row r="847" spans="1:9" ht="12.75" customHeight="1">
      <c r="A847" s="1074"/>
      <c r="B847" s="1074"/>
      <c r="C847" s="1074"/>
      <c r="D847" s="1063"/>
      <c r="E847" s="2"/>
      <c r="F847" s="2"/>
      <c r="G847" s="2"/>
    </row>
    <row r="848" spans="1:9" ht="12.75" customHeight="1">
      <c r="A848" s="1081" t="s">
        <v>685</v>
      </c>
      <c r="B848" s="1081"/>
      <c r="C848" s="1119"/>
      <c r="D848" s="1119"/>
      <c r="E848" s="1119"/>
      <c r="F848" s="1119"/>
      <c r="G848" s="1119"/>
      <c r="H848" s="974"/>
      <c r="I848" s="975"/>
    </row>
    <row r="849" spans="1:9" ht="12.75" customHeight="1">
      <c r="A849" s="1074"/>
      <c r="B849" s="1074"/>
      <c r="C849" s="1074"/>
      <c r="D849" s="941"/>
      <c r="E849" s="2"/>
      <c r="F849" s="2"/>
      <c r="G849" s="2"/>
    </row>
    <row r="850" spans="1:9" ht="12.75" customHeight="1">
      <c r="A850" s="1116"/>
      <c r="B850" s="1116"/>
      <c r="C850" s="103"/>
      <c r="D850" s="1192" t="s">
        <v>686</v>
      </c>
      <c r="E850" s="1192"/>
      <c r="F850" s="1192"/>
      <c r="G850" s="936"/>
    </row>
    <row r="851" spans="1:9" ht="12.75" customHeight="1">
      <c r="A851" s="1116"/>
      <c r="B851" s="1116"/>
      <c r="C851" s="103"/>
      <c r="D851" s="1250" t="s">
        <v>687</v>
      </c>
      <c r="E851" s="1250"/>
      <c r="F851" s="1250"/>
      <c r="G851" s="936"/>
    </row>
    <row r="852" spans="1:9" ht="12.75" customHeight="1">
      <c r="A852" s="1116"/>
      <c r="B852" s="1116"/>
      <c r="C852" s="103"/>
      <c r="D852" s="1089"/>
      <c r="E852" s="1089"/>
      <c r="F852" s="1089"/>
      <c r="G852" s="936"/>
    </row>
    <row r="853" spans="1:9" ht="12.75" customHeight="1">
      <c r="A853" s="104"/>
      <c r="B853" s="372" t="s">
        <v>523</v>
      </c>
      <c r="C853" s="1116"/>
      <c r="D853" s="1193" t="s">
        <v>688</v>
      </c>
      <c r="E853" s="1193"/>
      <c r="F853" s="1193"/>
      <c r="G853" s="936"/>
      <c r="I853" s="303" t="s">
        <v>582</v>
      </c>
    </row>
    <row r="854" spans="1:9" ht="12.75" customHeight="1">
      <c r="A854" s="1116"/>
      <c r="B854" s="1116"/>
      <c r="C854" s="1116"/>
      <c r="D854" s="1" t="s">
        <v>557</v>
      </c>
      <c r="E854" s="1252" t="s">
        <v>683</v>
      </c>
      <c r="F854" s="1252"/>
      <c r="G854" s="936"/>
    </row>
    <row r="855" spans="1:9" ht="12.75" customHeight="1">
      <c r="A855" s="1116"/>
      <c r="B855" s="1116"/>
      <c r="C855" s="1116"/>
      <c r="D855" s="1063"/>
      <c r="E855" s="936"/>
      <c r="F855" s="936"/>
      <c r="G855" s="936"/>
    </row>
    <row r="856" spans="1:9" ht="12.75" customHeight="1">
      <c r="A856" s="104"/>
      <c r="B856" s="372" t="s">
        <v>523</v>
      </c>
      <c r="C856" s="1116"/>
      <c r="D856" s="1174" t="s">
        <v>689</v>
      </c>
      <c r="E856" s="1221"/>
      <c r="F856" s="1221"/>
      <c r="G856" s="2"/>
      <c r="I856" s="303" t="s">
        <v>585</v>
      </c>
    </row>
    <row r="857" spans="1:9" ht="12.75" customHeight="1">
      <c r="A857" s="1116"/>
      <c r="B857" s="1116"/>
      <c r="C857" s="1116"/>
      <c r="D857" s="1221"/>
      <c r="E857" s="1221"/>
      <c r="F857" s="1221"/>
      <c r="G857" s="2"/>
    </row>
    <row r="858" spans="1:9" ht="12.75" customHeight="1">
      <c r="A858" s="1116"/>
      <c r="B858" s="1116"/>
      <c r="C858" s="1116"/>
      <c r="D858" s="1063"/>
      <c r="E858" s="2"/>
      <c r="F858" s="2"/>
      <c r="G858" s="2"/>
    </row>
    <row r="859" spans="1:9" ht="12.75" customHeight="1">
      <c r="A859" s="1116"/>
      <c r="B859" s="372" t="s">
        <v>521</v>
      </c>
      <c r="C859" s="1116"/>
      <c r="D859" s="1253" t="s">
        <v>690</v>
      </c>
      <c r="E859" s="1253"/>
      <c r="F859" s="1253"/>
      <c r="G859" s="936"/>
    </row>
    <row r="860" spans="1:9" ht="12.75" customHeight="1">
      <c r="A860" s="1116"/>
      <c r="B860" s="942"/>
      <c r="C860" s="1116"/>
      <c r="D860" s="1253"/>
      <c r="E860" s="1253"/>
      <c r="F860" s="1253"/>
      <c r="G860" s="936"/>
    </row>
    <row r="861" spans="1:9" ht="12.75" customHeight="1">
      <c r="A861" s="104"/>
      <c r="B861"/>
      <c r="C861" s="1116"/>
      <c r="D861" s="1174" t="s">
        <v>680</v>
      </c>
      <c r="E861" s="1174"/>
      <c r="F861" s="1174"/>
      <c r="G861" s="936"/>
    </row>
    <row r="862" spans="1:9" ht="12.75" customHeight="1">
      <c r="A862" s="104"/>
      <c r="B862" s="104"/>
      <c r="C862" s="1116"/>
      <c r="D862" s="1174"/>
      <c r="E862" s="1174"/>
      <c r="F862" s="1174"/>
      <c r="G862" s="936"/>
    </row>
    <row r="863" spans="1:9" ht="12.75" customHeight="1">
      <c r="A863" s="104"/>
      <c r="B863" s="104"/>
      <c r="C863" s="1116"/>
      <c r="D863" s="1174"/>
      <c r="E863" s="1174"/>
      <c r="F863" s="1174"/>
      <c r="G863" s="936"/>
    </row>
    <row r="864" spans="1:9" ht="12.75" customHeight="1">
      <c r="A864" s="104"/>
      <c r="B864" s="104"/>
      <c r="C864" s="1116"/>
      <c r="D864" s="1174"/>
      <c r="E864" s="1174"/>
      <c r="F864" s="1174"/>
      <c r="G864" s="936"/>
    </row>
    <row r="865" spans="1:9" ht="12.75" customHeight="1">
      <c r="A865" s="104"/>
      <c r="B865" s="104"/>
      <c r="C865" s="1116"/>
      <c r="D865" s="1174"/>
      <c r="E865" s="1174"/>
      <c r="F865" s="1174"/>
      <c r="G865" s="936"/>
    </row>
    <row r="866" spans="1:9" ht="12.75" customHeight="1">
      <c r="A866" s="104"/>
      <c r="B866" s="104"/>
      <c r="C866" s="1116"/>
      <c r="D866" s="1174"/>
      <c r="E866" s="1174"/>
      <c r="F866" s="1174"/>
      <c r="G866" s="936"/>
    </row>
    <row r="867" spans="1:9" ht="12.75" customHeight="1">
      <c r="A867" s="104"/>
      <c r="B867" s="104"/>
      <c r="C867" s="1116"/>
      <c r="D867" s="1063"/>
      <c r="E867" s="936"/>
      <c r="F867" s="936"/>
      <c r="G867" s="936"/>
    </row>
    <row r="868" spans="1:9" ht="12.75" customHeight="1">
      <c r="A868" s="104"/>
      <c r="B868" s="372" t="s">
        <v>521</v>
      </c>
      <c r="C868" s="1116"/>
      <c r="D868" s="1191" t="s">
        <v>681</v>
      </c>
      <c r="E868" s="1191"/>
      <c r="F868" s="1191"/>
      <c r="G868" s="936"/>
      <c r="I868" s="303" t="s">
        <v>582</v>
      </c>
    </row>
    <row r="869" spans="1:9" ht="12.75" customHeight="1">
      <c r="A869" s="104"/>
      <c r="B869" s="104"/>
      <c r="C869" s="1116"/>
      <c r="D869" s="1191" t="s">
        <v>682</v>
      </c>
      <c r="E869" s="1191"/>
      <c r="F869" s="1191"/>
      <c r="G869" s="936"/>
    </row>
    <row r="870" spans="1:9" ht="12.75" customHeight="1">
      <c r="A870" s="104"/>
      <c r="B870" s="104"/>
      <c r="C870" s="1116"/>
      <c r="D870" s="1" t="s">
        <v>691</v>
      </c>
      <c r="E870" s="1254" t="s">
        <v>683</v>
      </c>
      <c r="F870" s="1254"/>
      <c r="G870" s="936"/>
    </row>
    <row r="871" spans="1:9" ht="12.75" customHeight="1">
      <c r="A871" s="104"/>
      <c r="B871" s="104"/>
      <c r="C871" s="1116"/>
      <c r="D871" s="1063"/>
      <c r="E871" s="936"/>
      <c r="F871" s="936"/>
      <c r="G871" s="936"/>
    </row>
    <row r="872" spans="1:9" ht="12.75" customHeight="1">
      <c r="A872" s="104"/>
      <c r="B872" s="372" t="s">
        <v>521</v>
      </c>
      <c r="C872" s="1116"/>
      <c r="D872" s="1174" t="s">
        <v>684</v>
      </c>
      <c r="E872" s="1174"/>
      <c r="F872" s="1174"/>
      <c r="G872" s="936"/>
      <c r="I872" s="303" t="s">
        <v>585</v>
      </c>
    </row>
    <row r="873" spans="1:9" ht="12.75" customHeight="1">
      <c r="A873" s="104"/>
      <c r="B873" s="104"/>
      <c r="C873" s="1116"/>
      <c r="D873" s="1174"/>
      <c r="E873" s="1174"/>
      <c r="F873" s="1174"/>
      <c r="G873" s="936"/>
    </row>
    <row r="874" spans="1:9" ht="12.75" customHeight="1">
      <c r="A874" s="104"/>
      <c r="B874" s="104"/>
      <c r="C874" s="1116"/>
      <c r="D874" s="1174"/>
      <c r="E874" s="1174"/>
      <c r="F874" s="1174"/>
      <c r="G874" s="936"/>
    </row>
    <row r="875" spans="1:9" ht="12.75" customHeight="1">
      <c r="A875" s="104"/>
      <c r="B875" s="104"/>
      <c r="C875" s="1116"/>
      <c r="D875" s="1174"/>
      <c r="E875" s="1174"/>
      <c r="F875" s="1174"/>
      <c r="G875" s="936"/>
    </row>
    <row r="876" spans="1:9" ht="12.75" customHeight="1">
      <c r="A876" s="1063"/>
      <c r="B876" s="1063"/>
      <c r="C876" s="937"/>
      <c r="D876" s="936"/>
      <c r="E876" s="936"/>
      <c r="F876" s="936"/>
      <c r="G876" s="936"/>
    </row>
    <row r="877" spans="1:9" ht="12.75" customHeight="1">
      <c r="A877" s="1199" t="s">
        <v>692</v>
      </c>
      <c r="B877" s="1199"/>
      <c r="C877" s="1199"/>
      <c r="D877" s="1199"/>
      <c r="E877" s="1199"/>
      <c r="F877" s="1199"/>
      <c r="G877" s="1199"/>
      <c r="H877" s="974"/>
      <c r="I877" s="975"/>
    </row>
    <row r="878" spans="1:9" ht="12.75" customHeight="1">
      <c r="A878" s="1067"/>
      <c r="B878" s="1067"/>
      <c r="C878" s="1067"/>
      <c r="D878" s="1067"/>
      <c r="E878" s="1067"/>
      <c r="F878" s="1067"/>
      <c r="G878" s="1067"/>
    </row>
    <row r="879" spans="1:9" ht="12.75" customHeight="1">
      <c r="A879" s="1067"/>
      <c r="B879" s="1067"/>
      <c r="C879" s="1067"/>
      <c r="D879" s="1205" t="s">
        <v>693</v>
      </c>
      <c r="E879" s="1205"/>
      <c r="F879" s="1205"/>
      <c r="G879" s="1067"/>
    </row>
    <row r="880" spans="1:9" ht="12.75" customHeight="1">
      <c r="A880" s="1067"/>
      <c r="B880" s="1067"/>
      <c r="C880" s="1067"/>
      <c r="D880" s="1077"/>
      <c r="E880" s="1077"/>
      <c r="F880" s="1077"/>
      <c r="G880" s="1067"/>
    </row>
    <row r="881" spans="1:9" ht="12.75" customHeight="1">
      <c r="A881" s="1067"/>
      <c r="B881" s="372" t="s">
        <v>523</v>
      </c>
      <c r="C881" s="1067"/>
      <c r="D881" s="1086" t="s">
        <v>694</v>
      </c>
      <c r="E881" s="1077"/>
      <c r="F881" s="1077"/>
      <c r="G881" s="1067"/>
      <c r="I881" s="303" t="s">
        <v>695</v>
      </c>
    </row>
    <row r="882" spans="1:9" ht="12.75" customHeight="1">
      <c r="A882" s="1067"/>
      <c r="B882" s="1067"/>
      <c r="C882" s="1067"/>
      <c r="D882" s="1077"/>
      <c r="E882" s="1077"/>
      <c r="F882" s="1077"/>
      <c r="G882" s="1067"/>
    </row>
    <row r="883" spans="1:9" ht="12.75" customHeight="1">
      <c r="A883" s="1116"/>
      <c r="B883" s="1116"/>
      <c r="C883" s="937"/>
      <c r="D883" s="1205" t="s">
        <v>696</v>
      </c>
      <c r="E883" s="1205"/>
      <c r="F883" s="1205"/>
      <c r="G883" s="936"/>
    </row>
    <row r="884" spans="1:9" ht="12.75" customHeight="1">
      <c r="A884" s="1074"/>
      <c r="B884" s="1074"/>
      <c r="C884" s="1074"/>
      <c r="D884" s="1193" t="s">
        <v>697</v>
      </c>
      <c r="E884" s="1193"/>
      <c r="F884" s="1193"/>
      <c r="G884" s="936"/>
    </row>
    <row r="885" spans="1:9" ht="12.75" customHeight="1">
      <c r="A885" s="937"/>
      <c r="B885" s="937"/>
      <c r="C885" s="937"/>
      <c r="D885" s="1"/>
      <c r="E885" s="936"/>
      <c r="F885" s="936"/>
      <c r="G885" s="936"/>
    </row>
    <row r="886" spans="1:9" ht="12.75" customHeight="1">
      <c r="A886" s="104"/>
      <c r="B886" s="372" t="s">
        <v>523</v>
      </c>
      <c r="C886" s="1116"/>
      <c r="D886" s="1174" t="s">
        <v>698</v>
      </c>
      <c r="E886" s="1174"/>
      <c r="F886" s="1174"/>
      <c r="G886" s="2"/>
      <c r="I886" s="303" t="s">
        <v>699</v>
      </c>
    </row>
    <row r="887" spans="1:9" ht="12.75" customHeight="1">
      <c r="A887" s="1116"/>
      <c r="B887" s="1116"/>
      <c r="C887" s="1116"/>
      <c r="D887" s="1174"/>
      <c r="E887" s="1174"/>
      <c r="F887" s="1174"/>
      <c r="G887" s="2"/>
    </row>
    <row r="888" spans="1:9" ht="12.75" customHeight="1">
      <c r="A888" s="1074"/>
      <c r="B888" s="1074"/>
      <c r="C888" s="1074"/>
      <c r="D888" s="1174" t="s">
        <v>700</v>
      </c>
      <c r="E888" s="1174"/>
      <c r="F888" s="1174"/>
      <c r="G888" s="936"/>
    </row>
    <row r="889" spans="1:9" ht="12.75" customHeight="1">
      <c r="A889" s="1074"/>
      <c r="B889" s="1074"/>
      <c r="C889" s="1074"/>
      <c r="D889" s="1174"/>
      <c r="E889" s="1174"/>
      <c r="F889" s="1174"/>
      <c r="G889" s="936"/>
    </row>
    <row r="890" spans="1:9" ht="12.75" customHeight="1">
      <c r="A890" s="1074"/>
      <c r="B890" s="1074"/>
      <c r="C890" s="1074"/>
      <c r="D890" s="2"/>
      <c r="E890" s="2"/>
      <c r="F890" s="936"/>
      <c r="G890" s="936"/>
    </row>
    <row r="891" spans="1:9" ht="12.75" customHeight="1">
      <c r="A891" s="104"/>
      <c r="B891" s="372" t="s">
        <v>523</v>
      </c>
      <c r="C891" s="103"/>
      <c r="D891" s="1177" t="s">
        <v>701</v>
      </c>
      <c r="E891" s="1177"/>
      <c r="F891" s="1177"/>
      <c r="G891" s="936"/>
      <c r="I891" s="303" t="s">
        <v>702</v>
      </c>
    </row>
    <row r="892" spans="1:9" ht="12.75" customHeight="1">
      <c r="A892" s="104"/>
      <c r="B892" s="104"/>
      <c r="C892" s="103"/>
      <c r="D892" s="1177"/>
      <c r="E892" s="1177"/>
      <c r="F892" s="1177"/>
      <c r="G892" s="936"/>
    </row>
    <row r="893" spans="1:9" ht="12.75" customHeight="1">
      <c r="A893" s="104"/>
      <c r="B893" s="104"/>
      <c r="C893" s="103"/>
      <c r="D893" s="1177"/>
      <c r="E893" s="1177"/>
      <c r="F893" s="1177"/>
      <c r="G893" s="936"/>
    </row>
    <row r="894" spans="1:9" ht="12.75" customHeight="1">
      <c r="A894" s="104"/>
      <c r="B894" s="104"/>
      <c r="C894" s="103"/>
      <c r="D894" s="1177"/>
      <c r="E894" s="1177"/>
      <c r="F894" s="1177"/>
      <c r="G894" s="936"/>
    </row>
    <row r="895" spans="1:9" ht="12.75" customHeight="1">
      <c r="A895" s="104"/>
      <c r="B895" s="104"/>
      <c r="C895" s="103"/>
      <c r="D895" s="1177"/>
      <c r="E895" s="1177"/>
      <c r="F895" s="1177"/>
      <c r="G895" s="936"/>
    </row>
    <row r="896" spans="1:9" ht="12.75" customHeight="1">
      <c r="A896" s="103"/>
      <c r="B896" s="103"/>
      <c r="C896" s="103"/>
      <c r="D896" s="1177"/>
      <c r="E896" s="1177"/>
      <c r="F896" s="1177"/>
      <c r="G896" s="936"/>
    </row>
    <row r="897" spans="1:9" ht="12.75" customHeight="1">
      <c r="A897" s="103"/>
      <c r="B897" s="103"/>
      <c r="C897" s="103"/>
      <c r="D897" s="1177"/>
      <c r="E897" s="1177"/>
      <c r="F897" s="1177"/>
      <c r="G897" s="936"/>
    </row>
    <row r="898" spans="1:9" ht="12.75" customHeight="1">
      <c r="A898" s="103"/>
      <c r="B898" s="103"/>
      <c r="C898" s="103"/>
      <c r="D898" s="1177"/>
      <c r="E898" s="1177"/>
      <c r="F898" s="1177"/>
      <c r="G898" s="936"/>
    </row>
    <row r="899" spans="1:9" ht="12.75" customHeight="1">
      <c r="A899" s="103"/>
      <c r="B899" s="103"/>
      <c r="C899" s="103"/>
      <c r="D899" s="1062"/>
      <c r="E899" s="1062"/>
      <c r="F899" s="1062"/>
      <c r="G899" s="936"/>
    </row>
    <row r="900" spans="1:9" ht="12.75" customHeight="1">
      <c r="A900" s="937"/>
      <c r="B900" s="372" t="s">
        <v>521</v>
      </c>
      <c r="C900" s="937"/>
      <c r="D900" s="1174" t="s">
        <v>703</v>
      </c>
      <c r="E900" s="1174"/>
      <c r="F900" s="1174"/>
      <c r="G900" s="936"/>
    </row>
    <row r="901" spans="1:9" ht="12.75" customHeight="1">
      <c r="A901" s="937"/>
      <c r="B901" s="937"/>
      <c r="C901" s="937"/>
      <c r="D901" s="1174"/>
      <c r="E901" s="1174"/>
      <c r="F901" s="1174"/>
      <c r="G901" s="936"/>
    </row>
    <row r="902" spans="1:9" ht="12.75" customHeight="1">
      <c r="A902" s="937"/>
      <c r="B902" s="937"/>
      <c r="C902" s="937"/>
      <c r="D902" s="936"/>
      <c r="E902" s="936"/>
      <c r="F902" s="936"/>
      <c r="G902" s="936"/>
    </row>
    <row r="903" spans="1:9" ht="12.75" customHeight="1">
      <c r="A903" s="937"/>
      <c r="B903" s="372" t="s">
        <v>521</v>
      </c>
      <c r="C903" s="937"/>
      <c r="D903" s="1213" t="s">
        <v>704</v>
      </c>
      <c r="E903" s="1213"/>
      <c r="F903" s="1213"/>
      <c r="G903" s="936"/>
    </row>
    <row r="904" spans="1:9" ht="12.75" customHeight="1">
      <c r="A904" s="937"/>
      <c r="B904" s="937"/>
      <c r="C904" s="937"/>
      <c r="D904" s="1213"/>
      <c r="E904" s="1213"/>
      <c r="F904" s="1213"/>
      <c r="G904" s="936"/>
    </row>
    <row r="905" spans="1:9" ht="12.75" customHeight="1">
      <c r="A905" s="937"/>
      <c r="B905" s="937"/>
      <c r="C905" s="937"/>
      <c r="D905" s="1213"/>
      <c r="E905" s="1213"/>
      <c r="F905" s="1213"/>
      <c r="G905" s="936"/>
    </row>
    <row r="906" spans="1:9" ht="12.75" customHeight="1">
      <c r="A906" s="937"/>
      <c r="B906" s="937"/>
      <c r="C906" s="937"/>
      <c r="D906" s="1213"/>
      <c r="E906" s="1213"/>
      <c r="F906" s="1213"/>
      <c r="G906" s="936"/>
    </row>
    <row r="907" spans="1:9" ht="12.75" customHeight="1">
      <c r="A907" s="937"/>
      <c r="B907" s="937"/>
      <c r="C907" s="937"/>
      <c r="D907" s="1063"/>
      <c r="E907" s="936"/>
      <c r="F907" s="936"/>
      <c r="G907" s="936"/>
    </row>
    <row r="908" spans="1:9" ht="12.75" customHeight="1">
      <c r="A908" s="937"/>
      <c r="B908" s="372" t="s">
        <v>521</v>
      </c>
      <c r="C908" s="937"/>
      <c r="D908" s="1193" t="s">
        <v>705</v>
      </c>
      <c r="E908" s="1193"/>
      <c r="F908" s="1193"/>
      <c r="G908" s="936"/>
    </row>
    <row r="909" spans="1:9" ht="12.75" customHeight="1">
      <c r="A909" s="937"/>
      <c r="B909" s="937"/>
      <c r="C909" s="937"/>
      <c r="D909" s="1063"/>
      <c r="E909" s="936"/>
      <c r="F909" s="936"/>
      <c r="G909" s="936"/>
    </row>
    <row r="910" spans="1:9" ht="12.75" customHeight="1">
      <c r="A910" s="937"/>
      <c r="B910" s="372" t="s">
        <v>521</v>
      </c>
      <c r="C910" s="937"/>
      <c r="D910" s="1193" t="s">
        <v>706</v>
      </c>
      <c r="E910" s="1193"/>
      <c r="F910" s="1193"/>
      <c r="G910" s="936"/>
    </row>
    <row r="911" spans="1:9" ht="12.75" customHeight="1">
      <c r="A911" s="103"/>
      <c r="B911" s="103"/>
      <c r="C911" s="103"/>
      <c r="D911" s="1"/>
      <c r="E911" s="2"/>
      <c r="F911" s="936"/>
      <c r="G911" s="936"/>
    </row>
    <row r="912" spans="1:9" ht="12.75" customHeight="1">
      <c r="A912" s="943"/>
      <c r="B912" s="372" t="s">
        <v>523</v>
      </c>
      <c r="C912" s="944"/>
      <c r="D912" s="1177" t="s">
        <v>707</v>
      </c>
      <c r="E912" s="1177"/>
      <c r="F912" s="1177"/>
      <c r="G912" s="945"/>
      <c r="I912" s="303" t="s">
        <v>708</v>
      </c>
    </row>
    <row r="913" spans="1:9" ht="12.75" customHeight="1">
      <c r="A913" s="943"/>
      <c r="B913" s="943"/>
      <c r="C913" s="944"/>
      <c r="D913" s="1177"/>
      <c r="E913" s="1177"/>
      <c r="F913" s="1177"/>
      <c r="G913" s="945"/>
    </row>
    <row r="914" spans="1:9" ht="12.75" customHeight="1">
      <c r="A914" s="943"/>
      <c r="B914" s="943"/>
      <c r="C914" s="944"/>
      <c r="D914" s="1177"/>
      <c r="E914" s="1177"/>
      <c r="F914" s="1177"/>
      <c r="G914" s="945"/>
    </row>
    <row r="915" spans="1:9" ht="12.75" customHeight="1">
      <c r="A915" s="943"/>
      <c r="B915" s="943"/>
      <c r="C915" s="944"/>
      <c r="D915" s="1177"/>
      <c r="E915" s="1177"/>
      <c r="F915" s="1177"/>
      <c r="G915" s="945"/>
    </row>
    <row r="916" spans="1:9" ht="12.75" customHeight="1">
      <c r="A916" s="943"/>
      <c r="B916" s="943"/>
      <c r="C916" s="944"/>
      <c r="D916" s="1177"/>
      <c r="E916" s="1177"/>
      <c r="F916" s="1177"/>
      <c r="G916" s="945"/>
    </row>
    <row r="917" spans="1:9" ht="12.75" customHeight="1">
      <c r="A917" s="943"/>
      <c r="B917" s="943"/>
      <c r="C917" s="944"/>
      <c r="D917" s="1177"/>
      <c r="E917" s="1177"/>
      <c r="F917" s="1177"/>
      <c r="G917" s="945"/>
    </row>
    <row r="918" spans="1:9" ht="12.75" customHeight="1">
      <c r="A918" s="943"/>
      <c r="B918" s="943"/>
      <c r="C918" s="944"/>
      <c r="D918" s="1177"/>
      <c r="E918" s="1177"/>
      <c r="F918" s="1177"/>
      <c r="G918" s="945"/>
    </row>
    <row r="919" spans="1:9" ht="12.75" customHeight="1">
      <c r="A919" s="943"/>
      <c r="B919" s="943"/>
      <c r="C919" s="944"/>
      <c r="D919" s="1177"/>
      <c r="E919" s="1177"/>
      <c r="F919" s="1177"/>
      <c r="G919" s="945"/>
    </row>
    <row r="920" spans="1:9" ht="12.75" customHeight="1">
      <c r="A920" s="943"/>
      <c r="B920" s="943"/>
      <c r="C920" s="944"/>
      <c r="D920" s="1177"/>
      <c r="E920" s="1177"/>
      <c r="F920" s="1177"/>
      <c r="G920" s="945"/>
    </row>
    <row r="921" spans="1:9" ht="12.75" customHeight="1">
      <c r="A921" s="103"/>
      <c r="B921" s="103"/>
      <c r="C921" s="103"/>
      <c r="D921" s="1"/>
      <c r="E921" s="2"/>
      <c r="F921" s="936"/>
      <c r="G921" s="936"/>
    </row>
    <row r="922" spans="1:9" ht="12.75" customHeight="1">
      <c r="A922" s="104"/>
      <c r="B922" s="372" t="s">
        <v>523</v>
      </c>
      <c r="C922" s="103"/>
      <c r="D922" s="1251" t="s">
        <v>709</v>
      </c>
      <c r="E922" s="1251"/>
      <c r="F922" s="1251"/>
      <c r="G922" s="936"/>
      <c r="I922" s="303" t="s">
        <v>708</v>
      </c>
    </row>
    <row r="923" spans="1:9" ht="12.75" customHeight="1">
      <c r="A923" s="104"/>
      <c r="B923" s="104"/>
      <c r="C923" s="103"/>
      <c r="D923" s="1251"/>
      <c r="E923" s="1251"/>
      <c r="F923" s="1251"/>
      <c r="G923" s="936"/>
    </row>
    <row r="924" spans="1:9" ht="12.75" customHeight="1">
      <c r="A924" s="104"/>
      <c r="B924" s="104"/>
      <c r="C924" s="103"/>
      <c r="D924" s="1251"/>
      <c r="E924" s="1251"/>
      <c r="F924" s="1251"/>
      <c r="G924" s="936"/>
    </row>
    <row r="925" spans="1:9" ht="12.75" customHeight="1">
      <c r="A925" s="104"/>
      <c r="B925" s="104"/>
      <c r="C925" s="103"/>
      <c r="D925" s="1251"/>
      <c r="E925" s="1251"/>
      <c r="F925" s="1251"/>
      <c r="G925" s="936"/>
    </row>
    <row r="926" spans="1:9" ht="12.75" customHeight="1">
      <c r="A926" s="104"/>
      <c r="B926" s="104"/>
      <c r="C926" s="103"/>
      <c r="D926" s="1251"/>
      <c r="E926" s="1251"/>
      <c r="F926" s="1251"/>
      <c r="G926" s="936"/>
    </row>
    <row r="927" spans="1:9" ht="12.75" customHeight="1">
      <c r="A927" s="104"/>
      <c r="B927" s="104"/>
      <c r="C927" s="103"/>
      <c r="D927" s="1251"/>
      <c r="E927" s="1251"/>
      <c r="F927" s="1251"/>
      <c r="G927" s="936"/>
    </row>
    <row r="928" spans="1:9" ht="12.75" customHeight="1">
      <c r="A928" s="104"/>
      <c r="B928" s="104"/>
      <c r="C928" s="103"/>
      <c r="D928" s="1251"/>
      <c r="E928" s="1251"/>
      <c r="F928" s="1251"/>
      <c r="G928" s="936"/>
    </row>
    <row r="929" spans="1:9" ht="12.75" customHeight="1">
      <c r="A929" s="104"/>
      <c r="B929" s="104"/>
      <c r="C929" s="103"/>
      <c r="D929" s="1087"/>
      <c r="E929" s="1087"/>
      <c r="F929" s="1087"/>
      <c r="G929" s="936"/>
    </row>
    <row r="930" spans="1:9" ht="12.75" customHeight="1">
      <c r="A930" s="104"/>
      <c r="B930" s="372" t="s">
        <v>521</v>
      </c>
      <c r="C930" s="103"/>
      <c r="D930" s="1176" t="s">
        <v>710</v>
      </c>
      <c r="E930" s="1176"/>
      <c r="F930" s="1176"/>
      <c r="G930" s="936"/>
    </row>
    <row r="931" spans="1:9" ht="12.75" customHeight="1">
      <c r="A931" s="104"/>
      <c r="B931" s="104"/>
      <c r="C931" s="103"/>
      <c r="D931" s="1176"/>
      <c r="E931" s="1176"/>
      <c r="F931" s="1176"/>
      <c r="G931" s="936"/>
    </row>
    <row r="932" spans="1:9" ht="12.75" customHeight="1">
      <c r="A932" s="104"/>
      <c r="B932" s="104"/>
      <c r="C932" s="103"/>
      <c r="D932" s="1176"/>
      <c r="E932" s="1176"/>
      <c r="F932" s="1176"/>
      <c r="G932" s="936"/>
    </row>
    <row r="933" spans="1:9" ht="12.75" customHeight="1">
      <c r="A933" s="104"/>
      <c r="B933" s="104"/>
      <c r="C933" s="103"/>
      <c r="D933" s="1176"/>
      <c r="E933" s="1176"/>
      <c r="F933" s="1176"/>
      <c r="G933" s="936"/>
    </row>
    <row r="934" spans="1:9" ht="12.75" customHeight="1">
      <c r="A934" s="104"/>
      <c r="B934" s="104"/>
      <c r="C934" s="103"/>
      <c r="D934" s="1176"/>
      <c r="E934" s="1176"/>
      <c r="F934" s="1176"/>
      <c r="G934" s="936"/>
    </row>
    <row r="935" spans="1:9" ht="12.75" customHeight="1">
      <c r="A935" s="104"/>
      <c r="B935" s="104"/>
      <c r="C935" s="103"/>
      <c r="D935" s="1176"/>
      <c r="E935" s="1176"/>
      <c r="F935" s="1176"/>
      <c r="G935" s="936"/>
    </row>
    <row r="936" spans="1:9" ht="12.75" customHeight="1">
      <c r="A936" s="104"/>
      <c r="B936" s="104"/>
      <c r="C936" s="103"/>
      <c r="D936" s="1087"/>
      <c r="E936" s="1087"/>
      <c r="F936" s="1087"/>
      <c r="G936" s="936"/>
    </row>
    <row r="937" spans="1:9" ht="12.75" customHeight="1">
      <c r="A937" s="937"/>
      <c r="B937" s="372" t="s">
        <v>521</v>
      </c>
      <c r="C937" s="937"/>
      <c r="D937" s="1213" t="s">
        <v>711</v>
      </c>
      <c r="E937" s="1213"/>
      <c r="F937" s="1213"/>
      <c r="G937" s="936"/>
    </row>
    <row r="938" spans="1:9" ht="12.75" customHeight="1">
      <c r="A938" s="937"/>
      <c r="B938" s="937"/>
      <c r="C938" s="937"/>
      <c r="D938" s="1213"/>
      <c r="E938" s="1213"/>
      <c r="F938" s="1213"/>
      <c r="G938" s="936"/>
    </row>
    <row r="939" spans="1:9" ht="12.75" customHeight="1">
      <c r="A939" s="937"/>
      <c r="B939" s="937"/>
      <c r="C939" s="937"/>
      <c r="D939" s="1213"/>
      <c r="E939" s="1213"/>
      <c r="F939" s="1213"/>
      <c r="G939" s="936"/>
    </row>
    <row r="940" spans="1:9" ht="12.75" customHeight="1">
      <c r="A940" s="104"/>
      <c r="B940" s="104"/>
      <c r="C940" s="103"/>
      <c r="D940" s="1087"/>
      <c r="E940" s="1087"/>
      <c r="F940" s="1087"/>
      <c r="G940" s="936"/>
    </row>
    <row r="941" spans="1:9" ht="12.75" customHeight="1">
      <c r="A941" s="104"/>
      <c r="B941" s="104"/>
      <c r="C941" s="103"/>
      <c r="D941" s="728"/>
      <c r="E941" s="2"/>
      <c r="F941" s="936"/>
      <c r="G941" s="936"/>
    </row>
    <row r="942" spans="1:9" ht="12.75" customHeight="1">
      <c r="A942" s="104"/>
      <c r="B942" s="372" t="s">
        <v>521</v>
      </c>
      <c r="C942" s="103"/>
      <c r="D942" s="1177" t="s">
        <v>712</v>
      </c>
      <c r="E942" s="1177"/>
      <c r="F942" s="1177"/>
      <c r="G942" s="936"/>
      <c r="I942" s="303" t="s">
        <v>708</v>
      </c>
    </row>
    <row r="943" spans="1:9" ht="12.75" customHeight="1">
      <c r="A943" s="104"/>
      <c r="B943" s="104"/>
      <c r="C943" s="103"/>
      <c r="D943" s="1177"/>
      <c r="E943" s="1177"/>
      <c r="F943" s="1177"/>
      <c r="G943" s="936"/>
    </row>
    <row r="944" spans="1:9" ht="12.75" customHeight="1">
      <c r="A944" s="104"/>
      <c r="B944" s="104"/>
      <c r="C944" s="103"/>
      <c r="D944" s="1177"/>
      <c r="E944" s="1177"/>
      <c r="F944" s="1177"/>
      <c r="G944" s="936"/>
    </row>
    <row r="945" spans="1:9" ht="12.75" customHeight="1">
      <c r="A945" s="104"/>
      <c r="B945" s="104"/>
      <c r="C945" s="103"/>
      <c r="D945" s="1177"/>
      <c r="E945" s="1177"/>
      <c r="F945" s="1177"/>
      <c r="G945" s="936"/>
    </row>
    <row r="946" spans="1:9" ht="12.75" customHeight="1">
      <c r="A946" s="937"/>
      <c r="B946" s="937"/>
      <c r="C946" s="937"/>
      <c r="D946" s="1060"/>
      <c r="E946" s="1060"/>
      <c r="F946" s="1060"/>
      <c r="G946" s="1060"/>
    </row>
    <row r="947" spans="1:9" ht="12.75" customHeight="1">
      <c r="A947" s="1116"/>
      <c r="B947" s="1116"/>
      <c r="C947" s="1116"/>
      <c r="D947" s="1192" t="s">
        <v>713</v>
      </c>
      <c r="E947" s="1192"/>
      <c r="F947" s="1192"/>
      <c r="G947" s="2"/>
    </row>
    <row r="948" spans="1:9" ht="12.75" customHeight="1">
      <c r="A948" s="104"/>
      <c r="B948" s="372" t="s">
        <v>521</v>
      </c>
      <c r="C948" s="1116"/>
      <c r="D948" s="1193" t="s">
        <v>714</v>
      </c>
      <c r="E948" s="1193"/>
      <c r="F948" s="1193"/>
      <c r="G948" s="2"/>
      <c r="I948" s="303" t="s">
        <v>708</v>
      </c>
    </row>
    <row r="949" spans="1:9" ht="12.75" customHeight="1">
      <c r="A949" s="1116"/>
      <c r="B949" s="1116"/>
      <c r="C949" s="1116"/>
      <c r="D949" s="2"/>
      <c r="E949" s="2"/>
      <c r="F949" s="2"/>
      <c r="G949" s="2"/>
    </row>
    <row r="950" spans="1:9" ht="12.75" customHeight="1">
      <c r="A950" s="1116"/>
      <c r="B950" s="1116"/>
      <c r="C950" s="1116"/>
      <c r="D950" s="1192" t="s">
        <v>715</v>
      </c>
      <c r="E950" s="1192"/>
      <c r="F950" s="1192"/>
      <c r="G950"/>
    </row>
    <row r="951" spans="1:9" ht="12.75" customHeight="1">
      <c r="A951" s="104"/>
      <c r="B951" s="372" t="s">
        <v>521</v>
      </c>
      <c r="C951" s="1116"/>
      <c r="D951" s="1174" t="s">
        <v>716</v>
      </c>
      <c r="E951" s="1174"/>
      <c r="F951" s="1174"/>
      <c r="G951"/>
      <c r="I951" s="303" t="s">
        <v>708</v>
      </c>
    </row>
    <row r="952" spans="1:9" ht="12.75" customHeight="1">
      <c r="A952" s="104"/>
      <c r="B952" s="104"/>
      <c r="C952" s="1116"/>
      <c r="D952" s="1174"/>
      <c r="E952" s="1174"/>
      <c r="F952" s="1174"/>
      <c r="G952"/>
    </row>
    <row r="953" spans="1:9" ht="12.75" customHeight="1">
      <c r="A953" s="104"/>
      <c r="B953" s="104"/>
      <c r="C953" s="1116"/>
      <c r="D953" s="1174"/>
      <c r="E953" s="1174"/>
      <c r="F953" s="1174"/>
      <c r="G953"/>
    </row>
    <row r="954" spans="1:9" ht="12.75" customHeight="1">
      <c r="A954" s="104"/>
      <c r="B954" s="104"/>
      <c r="C954" s="1116"/>
      <c r="D954" s="1174"/>
      <c r="E954" s="1174"/>
      <c r="F954" s="1174"/>
      <c r="G954"/>
    </row>
    <row r="955" spans="1:9" ht="12.75" customHeight="1">
      <c r="A955" s="104"/>
      <c r="B955" s="104"/>
      <c r="C955" s="1116"/>
      <c r="D955" s="1174"/>
      <c r="E955" s="1174"/>
      <c r="F955" s="1174"/>
      <c r="G955"/>
    </row>
    <row r="956" spans="1:9" ht="12.75" customHeight="1">
      <c r="A956" s="104"/>
      <c r="B956" s="104"/>
      <c r="C956" s="1116"/>
      <c r="D956" s="1174"/>
      <c r="E956" s="1174"/>
      <c r="F956" s="1174"/>
      <c r="G956"/>
    </row>
    <row r="957" spans="1:9" ht="12.75" customHeight="1">
      <c r="A957" s="104"/>
      <c r="B957" s="104"/>
      <c r="C957" s="1116"/>
      <c r="D957" s="1174"/>
      <c r="E957" s="1174"/>
      <c r="F957" s="1174"/>
      <c r="G957"/>
    </row>
    <row r="958" spans="1:9" ht="12.75" customHeight="1">
      <c r="A958" s="104"/>
      <c r="B958" s="104"/>
      <c r="C958" s="1116"/>
      <c r="D958" s="1174"/>
      <c r="E958" s="1174"/>
      <c r="F958" s="1174"/>
      <c r="G958"/>
    </row>
    <row r="959" spans="1:9" ht="12.75" customHeight="1">
      <c r="A959" s="104"/>
      <c r="B959" s="104"/>
      <c r="C959" s="1116"/>
      <c r="D959" s="1174"/>
      <c r="E959" s="1174"/>
      <c r="F959" s="1174"/>
      <c r="G959"/>
    </row>
    <row r="960" spans="1:9" ht="12.75" customHeight="1">
      <c r="A960" s="104"/>
      <c r="B960" s="104"/>
      <c r="C960" s="1116"/>
      <c r="D960" s="1174"/>
      <c r="E960" s="1174"/>
      <c r="F960" s="1174"/>
      <c r="G960"/>
    </row>
    <row r="961" spans="1:9" ht="12.75" customHeight="1">
      <c r="A961" s="104"/>
      <c r="B961" s="104"/>
      <c r="C961" s="1116"/>
      <c r="D961" s="1174"/>
      <c r="E961" s="1174"/>
      <c r="F961" s="1174"/>
      <c r="G961"/>
    </row>
    <row r="962" spans="1:9" ht="12.75" customHeight="1">
      <c r="A962" s="104"/>
      <c r="B962" s="104"/>
      <c r="C962" s="1116"/>
      <c r="D962" s="1174"/>
      <c r="E962" s="1174"/>
      <c r="F962" s="1174"/>
      <c r="G962"/>
    </row>
    <row r="963" spans="1:9" ht="12.75" customHeight="1">
      <c r="A963" s="104"/>
      <c r="B963" s="104"/>
      <c r="C963" s="1116"/>
      <c r="D963" s="1174"/>
      <c r="E963" s="1174"/>
      <c r="F963" s="1174"/>
      <c r="G963"/>
    </row>
    <row r="964" spans="1:9" ht="12.75" customHeight="1">
      <c r="A964" s="104"/>
      <c r="B964" s="104"/>
      <c r="C964" s="1116"/>
      <c r="D964" s="1174"/>
      <c r="E964" s="1174"/>
      <c r="F964" s="1174"/>
      <c r="G964"/>
    </row>
    <row r="965" spans="1:9" ht="12.75" customHeight="1">
      <c r="A965" s="104"/>
      <c r="B965" s="104"/>
      <c r="C965" s="1116"/>
      <c r="D965" s="1174"/>
      <c r="E965" s="1174"/>
      <c r="F965" s="1174"/>
      <c r="G965" s="2"/>
    </row>
    <row r="966" spans="1:9" ht="12.75" customHeight="1">
      <c r="A966" s="1116"/>
      <c r="B966" s="1116"/>
      <c r="C966" s="1116"/>
      <c r="D966" s="2"/>
      <c r="E966" s="2"/>
      <c r="F966" s="2"/>
      <c r="G966" s="2"/>
    </row>
    <row r="967" spans="1:9" ht="12.75" customHeight="1">
      <c r="A967" s="1199" t="s">
        <v>717</v>
      </c>
      <c r="B967" s="1199"/>
      <c r="C967" s="1199"/>
      <c r="D967" s="1199"/>
      <c r="E967" s="1199"/>
      <c r="F967" s="1199"/>
      <c r="G967" s="1199"/>
      <c r="H967" s="974"/>
      <c r="I967" s="975"/>
    </row>
    <row r="968" spans="1:9" ht="12.75" customHeight="1">
      <c r="A968" s="1063"/>
      <c r="B968" s="1063"/>
      <c r="C968" s="1116"/>
      <c r="D968" s="2"/>
      <c r="E968" s="2"/>
      <c r="F968" s="2"/>
      <c r="G968" s="2"/>
    </row>
    <row r="969" spans="1:9" ht="12.75" customHeight="1">
      <c r="A969" s="1116"/>
      <c r="B969" s="1116"/>
      <c r="C969" s="937"/>
      <c r="D969" s="1192" t="s">
        <v>718</v>
      </c>
      <c r="E969" s="1192"/>
      <c r="F969" s="1192"/>
      <c r="G969" s="2"/>
    </row>
    <row r="970" spans="1:9" ht="12.75" customHeight="1">
      <c r="A970" s="1074"/>
      <c r="B970" s="1074"/>
      <c r="C970" s="1074"/>
      <c r="D970" s="1193" t="s">
        <v>719</v>
      </c>
      <c r="E970" s="1193"/>
      <c r="F970" s="1193"/>
      <c r="G970" s="2"/>
    </row>
    <row r="971" spans="1:9" ht="12.75" customHeight="1">
      <c r="A971" s="1074"/>
      <c r="B971" s="1074"/>
      <c r="C971" s="1074"/>
      <c r="D971" s="2"/>
      <c r="E971" s="2"/>
      <c r="F971" s="936"/>
      <c r="G971"/>
    </row>
    <row r="972" spans="1:9" ht="12.75" customHeight="1">
      <c r="A972" s="1116"/>
      <c r="B972" s="372" t="s">
        <v>523</v>
      </c>
      <c r="C972" s="1116"/>
      <c r="D972" s="1177" t="s">
        <v>720</v>
      </c>
      <c r="E972" s="1177"/>
      <c r="F972" s="1177"/>
      <c r="G972"/>
      <c r="I972" s="303" t="s">
        <v>721</v>
      </c>
    </row>
    <row r="973" spans="1:9" ht="12.75" customHeight="1">
      <c r="A973" s="1116"/>
      <c r="B973" s="1116"/>
      <c r="C973" s="1116"/>
      <c r="D973" s="1177"/>
      <c r="E973" s="1177"/>
      <c r="F973" s="1177"/>
      <c r="G973"/>
    </row>
    <row r="974" spans="1:9" ht="12.75" customHeight="1">
      <c r="A974" s="1116"/>
      <c r="B974" s="1116"/>
      <c r="C974" s="1116"/>
      <c r="D974" s="1177"/>
      <c r="E974" s="1177"/>
      <c r="F974" s="1177"/>
      <c r="G974"/>
    </row>
    <row r="975" spans="1:9" ht="12.75" customHeight="1">
      <c r="A975" s="1116"/>
      <c r="B975" s="1116"/>
      <c r="C975" s="1116"/>
      <c r="D975" s="1177"/>
      <c r="E975" s="1177"/>
      <c r="F975" s="1177"/>
      <c r="G975"/>
    </row>
    <row r="976" spans="1:9" ht="12.75" customHeight="1">
      <c r="A976" s="1116"/>
      <c r="B976" s="1116"/>
      <c r="C976" s="1116"/>
      <c r="D976" s="1177"/>
      <c r="E976" s="1177"/>
      <c r="F976" s="1177"/>
      <c r="G976"/>
    </row>
    <row r="977" spans="1:7" ht="12.75" customHeight="1">
      <c r="A977" s="1116"/>
      <c r="B977" s="1116"/>
      <c r="C977" s="1116"/>
      <c r="D977" s="1177"/>
      <c r="E977" s="1177"/>
      <c r="F977" s="1177"/>
      <c r="G977"/>
    </row>
    <row r="978" spans="1:7" ht="12.75" customHeight="1">
      <c r="A978" s="103"/>
      <c r="B978" s="103"/>
      <c r="C978" s="103"/>
      <c r="D978" s="1177"/>
      <c r="E978" s="1177"/>
      <c r="F978" s="1177"/>
      <c r="G978"/>
    </row>
    <row r="979" spans="1:7" ht="12.75" customHeight="1">
      <c r="A979" s="103"/>
      <c r="B979" s="103"/>
      <c r="C979" s="103"/>
      <c r="D979" s="1177"/>
      <c r="E979" s="1177"/>
      <c r="F979" s="1177"/>
      <c r="G979"/>
    </row>
    <row r="980" spans="1:7" ht="12.75" customHeight="1">
      <c r="A980" s="103"/>
      <c r="B980" s="103"/>
      <c r="C980" s="103"/>
      <c r="D980" s="1062"/>
      <c r="E980" s="1062"/>
      <c r="F980" s="1062"/>
      <c r="G980"/>
    </row>
    <row r="981" spans="1:7" ht="12.75" customHeight="1">
      <c r="A981" s="103"/>
      <c r="B981" s="372" t="s">
        <v>521</v>
      </c>
      <c r="C981" s="103"/>
      <c r="D981" s="1174" t="s">
        <v>722</v>
      </c>
      <c r="E981" s="1174"/>
      <c r="F981" s="1174"/>
      <c r="G981"/>
    </row>
    <row r="982" spans="1:7" ht="12.75" customHeight="1">
      <c r="A982" s="103"/>
      <c r="B982" s="103"/>
      <c r="C982" s="103"/>
      <c r="D982" s="1174"/>
      <c r="E982" s="1174"/>
      <c r="F982" s="1174"/>
      <c r="G982"/>
    </row>
    <row r="983" spans="1:7" ht="12.75" customHeight="1">
      <c r="A983" s="103"/>
      <c r="B983" s="103"/>
      <c r="C983" s="103"/>
      <c r="D983" s="1174"/>
      <c r="E983" s="1174"/>
      <c r="F983" s="1174"/>
      <c r="G983"/>
    </row>
    <row r="984" spans="1:7" ht="12.75" customHeight="1">
      <c r="A984" s="103"/>
      <c r="B984" s="103"/>
      <c r="C984" s="103"/>
      <c r="D984" s="1174"/>
      <c r="E984" s="1174"/>
      <c r="F984" s="1174"/>
      <c r="G984"/>
    </row>
    <row r="985" spans="1:7" ht="12.75" customHeight="1">
      <c r="A985" s="103"/>
      <c r="B985" s="103"/>
      <c r="C985" s="103"/>
      <c r="D985" s="1058"/>
      <c r="E985" s="1058"/>
      <c r="F985" s="1058"/>
      <c r="G985"/>
    </row>
    <row r="986" spans="1:7" ht="12.75" customHeight="1">
      <c r="A986" s="103"/>
      <c r="B986" s="372" t="s">
        <v>521</v>
      </c>
      <c r="C986" s="103"/>
      <c r="D986" s="1174" t="s">
        <v>723</v>
      </c>
      <c r="E986" s="1174"/>
      <c r="F986" s="1174"/>
      <c r="G986"/>
    </row>
    <row r="987" spans="1:7" ht="12.75" customHeight="1">
      <c r="A987" s="103"/>
      <c r="B987" s="103"/>
      <c r="C987" s="103"/>
      <c r="D987" s="1174"/>
      <c r="E987" s="1174"/>
      <c r="F987" s="1174"/>
      <c r="G987"/>
    </row>
    <row r="988" spans="1:7" ht="12.75" customHeight="1">
      <c r="A988" s="103"/>
      <c r="B988" s="103"/>
      <c r="C988" s="103"/>
      <c r="D988" s="1058"/>
      <c r="E988" s="1058"/>
      <c r="F988" s="1058"/>
      <c r="G988"/>
    </row>
    <row r="989" spans="1:7" ht="12.75" customHeight="1">
      <c r="A989" s="104"/>
      <c r="B989" s="372" t="s">
        <v>521</v>
      </c>
      <c r="C989" s="1116"/>
      <c r="D989" s="1193" t="s">
        <v>724</v>
      </c>
      <c r="E989" s="1193"/>
      <c r="F989" s="1193"/>
      <c r="G989"/>
    </row>
    <row r="990" spans="1:7" ht="12.75" customHeight="1">
      <c r="A990" s="1116"/>
      <c r="B990" s="1116"/>
      <c r="C990" s="1116"/>
      <c r="D990" s="2"/>
      <c r="E990" s="2"/>
      <c r="F990" s="2"/>
      <c r="G990"/>
    </row>
    <row r="991" spans="1:7" ht="12.75" customHeight="1">
      <c r="A991" s="104"/>
      <c r="B991" s="372" t="s">
        <v>523</v>
      </c>
      <c r="C991" s="1116"/>
      <c r="D991" s="1193" t="s">
        <v>725</v>
      </c>
      <c r="E991" s="1193"/>
      <c r="F991" s="1193"/>
      <c r="G991"/>
    </row>
    <row r="992" spans="1:7" ht="12.75" customHeight="1">
      <c r="A992" s="1116"/>
      <c r="B992" s="1116"/>
      <c r="C992" s="1116"/>
      <c r="D992" s="1063"/>
      <c r="E992" s="2"/>
      <c r="F992" s="2"/>
      <c r="G992"/>
    </row>
    <row r="993" spans="1:9" ht="12.75" customHeight="1">
      <c r="A993" s="104"/>
      <c r="B993" s="372" t="s">
        <v>523</v>
      </c>
      <c r="C993" s="1116"/>
      <c r="D993" s="1193" t="s">
        <v>726</v>
      </c>
      <c r="E993" s="1193"/>
      <c r="F993" s="1193"/>
      <c r="G993"/>
    </row>
    <row r="994" spans="1:9" ht="12.75" customHeight="1">
      <c r="A994" s="1116"/>
      <c r="B994" s="1116"/>
      <c r="C994" s="1116"/>
      <c r="D994" s="1063"/>
      <c r="E994" s="2"/>
      <c r="F994" s="2"/>
      <c r="G994"/>
    </row>
    <row r="995" spans="1:9" ht="12.75" customHeight="1">
      <c r="A995" s="104"/>
      <c r="B995" s="372" t="s">
        <v>521</v>
      </c>
      <c r="C995" s="1116"/>
      <c r="D995" s="1174" t="s">
        <v>727</v>
      </c>
      <c r="E995" s="1174"/>
      <c r="F995" s="1174"/>
      <c r="G995"/>
    </row>
    <row r="996" spans="1:9" ht="12.75" customHeight="1">
      <c r="A996" s="104"/>
      <c r="B996" s="104"/>
      <c r="C996" s="1116"/>
      <c r="D996" s="1174"/>
      <c r="E996" s="1174"/>
      <c r="F996" s="1174"/>
      <c r="G996"/>
    </row>
    <row r="997" spans="1:9" ht="12.75" customHeight="1">
      <c r="A997" s="104"/>
      <c r="B997" s="104"/>
      <c r="C997" s="1116"/>
      <c r="D997" s="1063"/>
      <c r="E997" s="2"/>
      <c r="F997" s="2"/>
      <c r="G997" s="2"/>
    </row>
    <row r="998" spans="1:9" ht="12.75" customHeight="1">
      <c r="A998" s="160"/>
      <c r="B998" s="372" t="s">
        <v>521</v>
      </c>
      <c r="C998" s="946"/>
      <c r="D998" s="1204" t="s">
        <v>728</v>
      </c>
      <c r="E998" s="1204"/>
      <c r="F998" s="1204"/>
      <c r="G998" s="947"/>
    </row>
    <row r="999" spans="1:9" ht="12.75" customHeight="1">
      <c r="A999" s="946"/>
      <c r="B999" s="946"/>
      <c r="C999" s="946"/>
      <c r="D999" s="1204"/>
      <c r="E999" s="1204"/>
      <c r="F999" s="1204"/>
      <c r="G999" s="947"/>
    </row>
    <row r="1000" spans="1:9" ht="12.75" customHeight="1">
      <c r="A1000" s="946"/>
      <c r="B1000" s="946"/>
      <c r="C1000" s="946"/>
      <c r="D1000" s="1086"/>
      <c r="E1000" s="947"/>
      <c r="F1000" s="947"/>
      <c r="G1000" s="947"/>
    </row>
    <row r="1001" spans="1:9" ht="12.75" customHeight="1">
      <c r="A1001" s="160"/>
      <c r="B1001" s="372" t="s">
        <v>521</v>
      </c>
      <c r="C1001" s="946"/>
      <c r="D1001" s="1255" t="s">
        <v>729</v>
      </c>
      <c r="E1001" s="1255"/>
      <c r="F1001" s="1255"/>
      <c r="G1001" s="947"/>
    </row>
    <row r="1002" spans="1:9" ht="12.75" customHeight="1">
      <c r="A1002" s="946"/>
      <c r="B1002" s="946"/>
      <c r="C1002" s="946"/>
      <c r="D1002" s="1086"/>
      <c r="E1002" s="947"/>
      <c r="F1002" s="947"/>
      <c r="G1002" s="947"/>
    </row>
    <row r="1003" spans="1:9" ht="12.75" customHeight="1">
      <c r="A1003" s="104"/>
      <c r="B1003" s="372" t="s">
        <v>521</v>
      </c>
      <c r="C1003" s="1116"/>
      <c r="D1003" s="1193" t="s">
        <v>730</v>
      </c>
      <c r="E1003" s="1193"/>
      <c r="F1003" s="1193"/>
      <c r="G1003" s="2"/>
    </row>
    <row r="1004" spans="1:9" ht="12.75" customHeight="1">
      <c r="A1004" s="104"/>
      <c r="B1004" s="104"/>
      <c r="C1004" s="1116"/>
      <c r="D1004" s="1063"/>
      <c r="E1004" s="2"/>
      <c r="F1004" s="2"/>
      <c r="G1004" s="2"/>
    </row>
    <row r="1005" spans="1:9" ht="12.75" customHeight="1">
      <c r="A1005" s="104"/>
      <c r="B1005" s="372" t="s">
        <v>521</v>
      </c>
      <c r="C1005" s="1116"/>
      <c r="D1005" s="1174" t="s">
        <v>731</v>
      </c>
      <c r="E1005" s="1174"/>
      <c r="F1005" s="1174"/>
      <c r="G1005" s="2"/>
    </row>
    <row r="1006" spans="1:9" ht="12.75" customHeight="1">
      <c r="A1006" s="104"/>
      <c r="B1006" s="104"/>
      <c r="C1006" s="1116"/>
      <c r="D1006" s="1174"/>
      <c r="E1006" s="1174"/>
      <c r="F1006" s="1174"/>
      <c r="G1006" s="2"/>
    </row>
    <row r="1007" spans="1:9" ht="12.75" customHeight="1">
      <c r="A1007" s="1116"/>
      <c r="B1007" s="1116"/>
      <c r="C1007" s="1116"/>
      <c r="D1007" s="2"/>
      <c r="E1007" s="2"/>
      <c r="F1007" s="2"/>
      <c r="G1007" s="2"/>
    </row>
    <row r="1008" spans="1:9" ht="12.75" customHeight="1">
      <c r="A1008" s="1199" t="s">
        <v>732</v>
      </c>
      <c r="B1008" s="1199"/>
      <c r="C1008" s="1199"/>
      <c r="D1008" s="1199"/>
      <c r="E1008" s="1199"/>
      <c r="F1008" s="1199"/>
      <c r="G1008" s="1199"/>
      <c r="H1008" s="974"/>
      <c r="I1008" s="975"/>
    </row>
    <row r="1009" spans="1:9" ht="12.75" customHeight="1">
      <c r="A1009" s="1116"/>
      <c r="B1009" s="1116"/>
      <c r="C1009" s="1116"/>
      <c r="D1009" s="2"/>
      <c r="E1009" s="2"/>
      <c r="F1009" s="2"/>
      <c r="G1009" s="2"/>
    </row>
    <row r="1010" spans="1:9" ht="12.75" customHeight="1">
      <c r="A1010" s="1116"/>
      <c r="B1010" s="1116"/>
      <c r="C1010" s="1116"/>
      <c r="D1010" s="1205" t="s">
        <v>733</v>
      </c>
      <c r="E1010" s="1205"/>
      <c r="F1010" s="1205"/>
      <c r="G1010" s="2"/>
    </row>
    <row r="1011" spans="1:9" ht="12.75" customHeight="1">
      <c r="A1011" s="1116"/>
      <c r="B1011" s="1116"/>
      <c r="C1011" s="1116"/>
      <c r="D1011" s="1255" t="s">
        <v>734</v>
      </c>
      <c r="E1011" s="1255"/>
      <c r="F1011" s="1255"/>
      <c r="G1011" s="2"/>
    </row>
    <row r="1012" spans="1:9" ht="12.75" customHeight="1">
      <c r="A1012" s="1074"/>
      <c r="B1012" s="1074"/>
      <c r="C1012" s="1074"/>
      <c r="D1012" s="2"/>
      <c r="E1012" s="2"/>
      <c r="F1012" s="2"/>
      <c r="G1012" s="2"/>
    </row>
    <row r="1013" spans="1:9" ht="12.75" customHeight="1">
      <c r="A1013" s="104"/>
      <c r="B1013" s="104"/>
      <c r="C1013" s="103"/>
      <c r="D1013" s="1205" t="s">
        <v>735</v>
      </c>
      <c r="E1013" s="1205"/>
      <c r="F1013" s="1205"/>
      <c r="G1013" s="2"/>
      <c r="I1013" s="303" t="s">
        <v>736</v>
      </c>
    </row>
    <row r="1014" spans="1:9" ht="12.75" customHeight="1">
      <c r="A1014" s="1116"/>
      <c r="B1014" s="372" t="s">
        <v>523</v>
      </c>
      <c r="C1014" s="1116"/>
      <c r="D1014" s="1255" t="s">
        <v>737</v>
      </c>
      <c r="E1014" s="1255"/>
      <c r="F1014" s="1255"/>
      <c r="G1014" s="2"/>
    </row>
    <row r="1015" spans="1:9" ht="12.75" customHeight="1">
      <c r="A1015" s="1116"/>
      <c r="B1015" s="104"/>
      <c r="C1015" s="1116"/>
      <c r="D1015" s="1255" t="s">
        <v>738</v>
      </c>
      <c r="E1015" s="1255"/>
      <c r="F1015" s="1255"/>
      <c r="G1015" s="2"/>
    </row>
    <row r="1016" spans="1:9" ht="12.75" customHeight="1">
      <c r="A1016" s="1116"/>
      <c r="B1016" s="1116"/>
      <c r="C1016" s="1116"/>
      <c r="D1016" s="1255"/>
      <c r="E1016" s="1255"/>
      <c r="F1016" s="1255"/>
      <c r="G1016" s="2"/>
    </row>
    <row r="1017" spans="1:9" ht="12.75" customHeight="1">
      <c r="A1017" s="1199" t="s">
        <v>739</v>
      </c>
      <c r="B1017" s="1199"/>
      <c r="C1017" s="1199"/>
      <c r="D1017" s="1199"/>
      <c r="E1017" s="1199"/>
      <c r="F1017" s="1199"/>
      <c r="G1017" s="1199"/>
      <c r="H1017" s="974"/>
      <c r="I1017" s="975"/>
    </row>
    <row r="1018" spans="1:9" ht="12.75" customHeight="1">
      <c r="A1018" s="1063"/>
      <c r="B1018" s="1063"/>
      <c r="C1018" s="1116"/>
      <c r="D1018" s="2"/>
      <c r="E1018" s="2"/>
      <c r="F1018" s="2"/>
      <c r="G1018" s="2"/>
    </row>
    <row r="1019" spans="1:9" ht="12.75" customHeight="1">
      <c r="A1019" s="1063"/>
      <c r="B1019" s="301"/>
      <c r="C1019" s="1093"/>
      <c r="D1019" s="1200" t="s">
        <v>740</v>
      </c>
      <c r="E1019" s="1200"/>
      <c r="F1019" s="1200"/>
      <c r="G1019" s="2"/>
    </row>
    <row r="1020" spans="1:9" ht="12.75" customHeight="1">
      <c r="A1020" s="1063"/>
      <c r="B1020" s="372" t="s">
        <v>523</v>
      </c>
      <c r="C1020" s="1093"/>
      <c r="D1020" s="1187" t="s">
        <v>737</v>
      </c>
      <c r="E1020" s="1187"/>
      <c r="F1020" s="1187"/>
      <c r="G1020" s="2"/>
    </row>
    <row r="1021" spans="1:9" ht="12.75" customHeight="1">
      <c r="A1021" s="1063"/>
      <c r="B1021" s="301"/>
      <c r="C1021" s="1093"/>
      <c r="D1021" s="1187" t="s">
        <v>741</v>
      </c>
      <c r="E1021" s="1187"/>
      <c r="F1021" s="1187"/>
      <c r="G1021" s="2"/>
    </row>
    <row r="1022" spans="1:9" ht="12.75" customHeight="1">
      <c r="A1022" s="1063"/>
      <c r="B1022" s="301"/>
      <c r="C1022" s="1093"/>
      <c r="D1022" s="1082"/>
      <c r="E1022" s="1082"/>
      <c r="F1022" s="1082"/>
      <c r="G1022" s="2"/>
    </row>
    <row r="1023" spans="1:9" ht="12.75" customHeight="1">
      <c r="A1023" s="1063"/>
      <c r="B1023" s="1063"/>
      <c r="C1023" s="1116"/>
      <c r="D1023" s="1256" t="s">
        <v>494</v>
      </c>
      <c r="E1023" s="1256"/>
      <c r="F1023" s="1256"/>
      <c r="G1023" s="2"/>
      <c r="I1023" s="303" t="s">
        <v>742</v>
      </c>
    </row>
    <row r="1024" spans="1:9" ht="12.75" customHeight="1">
      <c r="A1024" s="224"/>
      <c r="B1024" s="224"/>
      <c r="C1024" s="224"/>
      <c r="D1024" s="1191" t="s">
        <v>495</v>
      </c>
      <c r="E1024" s="1191"/>
      <c r="F1024" s="1191"/>
      <c r="G1024" s="59"/>
    </row>
    <row r="1025" spans="1:9" ht="12.75" customHeight="1">
      <c r="A1025" s="104"/>
      <c r="B1025" s="372" t="s">
        <v>521</v>
      </c>
      <c r="C1025" s="1116"/>
      <c r="D1025" s="1191" t="s">
        <v>496</v>
      </c>
      <c r="E1025" s="1191"/>
      <c r="F1025" s="1191"/>
      <c r="G1025" s="2"/>
    </row>
    <row r="1026" spans="1:9" ht="12.75" customHeight="1">
      <c r="A1026" s="1116"/>
      <c r="B1026" s="1116"/>
      <c r="C1026" s="1116"/>
      <c r="D1026" s="2"/>
      <c r="E1026" s="1245" t="s">
        <v>497</v>
      </c>
      <c r="F1026" s="1245"/>
      <c r="G1026" s="2"/>
    </row>
    <row r="1027" spans="1:9">
      <c r="A1027" s="301"/>
      <c r="B1027" s="301"/>
      <c r="C1027" s="301"/>
    </row>
    <row r="1028" spans="1:9">
      <c r="A1028" s="1199" t="s">
        <v>743</v>
      </c>
      <c r="B1028" s="1199"/>
      <c r="C1028" s="1199"/>
      <c r="D1028" s="1199"/>
      <c r="E1028" s="1199"/>
      <c r="F1028" s="1199"/>
      <c r="G1028" s="1199"/>
      <c r="H1028" s="974"/>
      <c r="I1028" s="975"/>
    </row>
    <row r="1029" spans="1:9">
      <c r="A1029" s="301"/>
      <c r="B1029" s="301"/>
      <c r="C1029" s="301"/>
    </row>
    <row r="1030" spans="1:9">
      <c r="A1030" s="301"/>
      <c r="B1030" s="301"/>
      <c r="C1030" s="301"/>
      <c r="D1030" s="303" t="s">
        <v>744</v>
      </c>
    </row>
    <row r="1031" spans="1:9">
      <c r="A1031" s="301"/>
      <c r="B1031" s="301"/>
      <c r="C1031" s="301"/>
      <c r="D1031" s="301" t="s">
        <v>745</v>
      </c>
    </row>
    <row r="1032" spans="1:9">
      <c r="A1032" s="301"/>
      <c r="B1032" s="301"/>
      <c r="C1032" s="301"/>
      <c r="D1032" s="303"/>
    </row>
    <row r="1033" spans="1:9">
      <c r="A1033" s="301"/>
      <c r="B1033" s="372" t="s">
        <v>521</v>
      </c>
      <c r="C1033" s="301"/>
      <c r="D1033" s="1258" t="s">
        <v>746</v>
      </c>
      <c r="E1033" s="1258"/>
      <c r="F1033" s="1258"/>
      <c r="I1033" s="303" t="s">
        <v>747</v>
      </c>
    </row>
    <row r="1034" spans="1:9">
      <c r="A1034" s="301"/>
      <c r="B1034" s="301"/>
      <c r="C1034" s="301"/>
      <c r="D1034" s="1258"/>
      <c r="E1034" s="1258"/>
      <c r="F1034" s="1258"/>
    </row>
    <row r="1035" spans="1:9">
      <c r="A1035" s="301"/>
      <c r="B1035" s="301"/>
      <c r="C1035" s="301"/>
      <c r="D1035" s="1258"/>
      <c r="E1035" s="1258"/>
      <c r="F1035" s="1258"/>
    </row>
    <row r="1036" spans="1:9">
      <c r="A1036" s="301"/>
      <c r="B1036" s="301"/>
      <c r="C1036" s="301"/>
      <c r="D1036" s="1258"/>
      <c r="E1036" s="1258"/>
      <c r="F1036" s="1258"/>
    </row>
    <row r="1037" spans="1:9">
      <c r="A1037" s="301"/>
      <c r="B1037" s="301"/>
      <c r="C1037" s="301"/>
    </row>
    <row r="1038" spans="1:9">
      <c r="A1038" s="301"/>
      <c r="B1038" s="301"/>
      <c r="C1038" s="301"/>
      <c r="D1038" s="303" t="s">
        <v>748</v>
      </c>
    </row>
    <row r="1039" spans="1:9">
      <c r="A1039" s="301"/>
      <c r="B1039" s="301"/>
      <c r="C1039" s="301"/>
      <c r="D1039" s="301" t="s">
        <v>749</v>
      </c>
    </row>
    <row r="1040" spans="1:9">
      <c r="A1040" s="301"/>
      <c r="B1040" s="301"/>
      <c r="C1040" s="301"/>
    </row>
    <row r="1041" spans="1:9">
      <c r="A1041" s="301"/>
      <c r="B1041" s="372" t="s">
        <v>523</v>
      </c>
      <c r="C1041" s="301"/>
      <c r="D1041" s="301" t="s">
        <v>694</v>
      </c>
      <c r="I1041" s="303" t="s">
        <v>750</v>
      </c>
    </row>
    <row r="1042" spans="1:9">
      <c r="A1042" s="301"/>
      <c r="B1042" s="301"/>
      <c r="C1042" s="301"/>
    </row>
    <row r="1043" spans="1:9">
      <c r="A1043" s="301"/>
      <c r="B1043" s="372" t="s">
        <v>523</v>
      </c>
      <c r="C1043" s="301"/>
      <c r="D1043" s="1258" t="s">
        <v>751</v>
      </c>
      <c r="E1043" s="1258"/>
      <c r="F1043" s="1258"/>
      <c r="I1043" s="303" t="s">
        <v>752</v>
      </c>
    </row>
    <row r="1044" spans="1:9">
      <c r="A1044" s="301"/>
      <c r="B1044" s="301"/>
      <c r="C1044" s="301"/>
      <c r="D1044" s="1258"/>
      <c r="E1044" s="1258"/>
      <c r="F1044" s="1258"/>
    </row>
    <row r="1045" spans="1:9">
      <c r="A1045" s="301"/>
      <c r="B1045" s="301"/>
      <c r="C1045" s="301"/>
      <c r="D1045" s="1258"/>
      <c r="E1045" s="1258"/>
      <c r="F1045" s="1258"/>
    </row>
    <row r="1046" spans="1:9">
      <c r="A1046" s="301"/>
      <c r="B1046" s="301"/>
      <c r="C1046" s="301"/>
      <c r="D1046" s="1258"/>
      <c r="E1046" s="1258"/>
      <c r="F1046" s="1258"/>
    </row>
    <row r="1047" spans="1:9">
      <c r="A1047" s="301"/>
      <c r="B1047" s="301"/>
      <c r="C1047" s="301"/>
      <c r="D1047" s="1258"/>
      <c r="E1047" s="1258"/>
      <c r="F1047" s="1258"/>
    </row>
    <row r="1048" spans="1:9">
      <c r="A1048" s="301"/>
      <c r="B1048" s="301"/>
      <c r="C1048" s="301"/>
    </row>
    <row r="1049" spans="1:9">
      <c r="A1049" s="1199" t="s">
        <v>753</v>
      </c>
      <c r="B1049" s="1199"/>
      <c r="C1049" s="1199"/>
      <c r="D1049" s="1199"/>
      <c r="E1049" s="1199"/>
      <c r="F1049" s="1199"/>
      <c r="G1049" s="1199"/>
      <c r="H1049" s="974"/>
      <c r="I1049" s="975"/>
    </row>
    <row r="1050" spans="1:9">
      <c r="A1050" s="301"/>
      <c r="B1050" s="301"/>
      <c r="C1050" s="301"/>
    </row>
    <row r="1051" spans="1:9">
      <c r="A1051" s="301"/>
      <c r="B1051" s="301"/>
      <c r="C1051" s="301"/>
    </row>
    <row r="1052" spans="1:9">
      <c r="A1052" s="301"/>
      <c r="B1052" s="372" t="s">
        <v>523</v>
      </c>
      <c r="C1052" s="301"/>
      <c r="D1052" s="410" t="s">
        <v>754</v>
      </c>
      <c r="I1052" s="303" t="s">
        <v>755</v>
      </c>
    </row>
    <row r="1053" spans="1:9">
      <c r="A1053" s="301"/>
      <c r="B1053" s="301"/>
      <c r="C1053" s="301"/>
      <c r="D1053" s="410" t="s">
        <v>756</v>
      </c>
    </row>
    <row r="1054" spans="1:9">
      <c r="A1054" s="301"/>
      <c r="B1054" s="301"/>
      <c r="C1054" s="301"/>
      <c r="D1054" s="410"/>
    </row>
    <row r="1055" spans="1:9">
      <c r="A1055" s="301"/>
      <c r="B1055" s="372" t="s">
        <v>521</v>
      </c>
      <c r="C1055" s="301"/>
      <c r="D1055" s="410" t="s">
        <v>757</v>
      </c>
      <c r="I1055" s="303" t="s">
        <v>758</v>
      </c>
    </row>
    <row r="1056" spans="1:9">
      <c r="A1056" s="301"/>
      <c r="B1056" s="301"/>
      <c r="C1056" s="301"/>
      <c r="D1056" s="410" t="s">
        <v>759</v>
      </c>
    </row>
    <row r="1057" spans="1:9">
      <c r="A1057" s="301"/>
      <c r="B1057" s="301"/>
      <c r="C1057" s="301"/>
      <c r="D1057" s="410"/>
    </row>
    <row r="1058" spans="1:9">
      <c r="A1058" s="301"/>
      <c r="B1058" s="372" t="s">
        <v>521</v>
      </c>
      <c r="C1058" s="301"/>
      <c r="D1058" s="71" t="s">
        <v>760</v>
      </c>
      <c r="I1058" s="303" t="s">
        <v>761</v>
      </c>
    </row>
    <row r="1059" spans="1:9">
      <c r="A1059" s="301"/>
      <c r="B1059" s="301"/>
      <c r="C1059" s="301"/>
      <c r="D1059" s="1174" t="s">
        <v>762</v>
      </c>
      <c r="E1059" s="1174"/>
      <c r="F1059" s="1174"/>
    </row>
    <row r="1060" spans="1:9">
      <c r="A1060" s="301"/>
      <c r="B1060" s="301"/>
      <c r="C1060" s="301"/>
      <c r="D1060" s="1174"/>
      <c r="E1060" s="1174"/>
      <c r="F1060" s="1174"/>
    </row>
    <row r="1061" spans="1:9">
      <c r="A1061" s="301"/>
      <c r="B1061" s="301"/>
      <c r="C1061" s="301"/>
      <c r="D1061" s="1174"/>
      <c r="E1061" s="1174"/>
      <c r="F1061" s="1174"/>
    </row>
    <row r="1062" spans="1:9">
      <c r="A1062" s="301"/>
      <c r="B1062" s="301"/>
      <c r="C1062" s="301"/>
      <c r="D1062" s="1174"/>
      <c r="E1062" s="1174"/>
      <c r="F1062" s="1174"/>
    </row>
    <row r="1063" spans="1:9">
      <c r="A1063" s="301"/>
      <c r="B1063" s="301"/>
      <c r="C1063" s="301"/>
      <c r="D1063" s="71" t="s">
        <v>763</v>
      </c>
    </row>
    <row r="1064" spans="1:9">
      <c r="A1064" s="301"/>
      <c r="B1064" s="301"/>
      <c r="C1064" s="301"/>
      <c r="D1064" s="71"/>
    </row>
    <row r="1065" spans="1:9">
      <c r="A1065" s="301"/>
      <c r="B1065" s="301"/>
      <c r="C1065" s="301"/>
      <c r="D1065" s="410" t="s">
        <v>764</v>
      </c>
      <c r="I1065" s="303" t="s">
        <v>765</v>
      </c>
    </row>
    <row r="1066" spans="1:9">
      <c r="A1066" s="301"/>
      <c r="B1066" s="372" t="s">
        <v>521</v>
      </c>
      <c r="C1066" s="301"/>
      <c r="D1066" s="1257" t="s">
        <v>766</v>
      </c>
      <c r="E1066" s="1257"/>
      <c r="F1066" s="1257"/>
    </row>
    <row r="1067" spans="1:9">
      <c r="A1067" s="301"/>
      <c r="B1067" s="301"/>
      <c r="C1067" s="301"/>
      <c r="D1067" s="1257"/>
      <c r="E1067" s="1257"/>
      <c r="F1067" s="1257"/>
    </row>
    <row r="1068" spans="1:9">
      <c r="A1068" s="301"/>
      <c r="B1068" s="301"/>
      <c r="C1068" s="301"/>
      <c r="D1068" s="1257"/>
      <c r="E1068" s="1257"/>
      <c r="F1068" s="1257"/>
    </row>
    <row r="1069" spans="1:9">
      <c r="A1069" s="301"/>
      <c r="B1069" s="301"/>
      <c r="C1069" s="301"/>
      <c r="D1069" s="1257"/>
      <c r="E1069" s="1257"/>
      <c r="F1069" s="1257"/>
    </row>
    <row r="1070" spans="1:9">
      <c r="A1070" s="301"/>
      <c r="B1070" s="301"/>
      <c r="C1070" s="301"/>
      <c r="D1070" s="1257"/>
      <c r="E1070" s="1257"/>
      <c r="F1070" s="1257"/>
    </row>
    <row r="1071" spans="1:9">
      <c r="A1071" s="301"/>
      <c r="B1071" s="301"/>
      <c r="C1071" s="301"/>
      <c r="D1071" s="410" t="s">
        <v>767</v>
      </c>
    </row>
    <row r="1072" spans="1:9">
      <c r="A1072" s="301"/>
      <c r="B1072" s="301"/>
      <c r="C1072" s="301"/>
    </row>
    <row r="1073" spans="1:9">
      <c r="A1073" s="1199" t="s">
        <v>768</v>
      </c>
      <c r="B1073" s="1199"/>
      <c r="C1073" s="1199"/>
      <c r="D1073" s="1199"/>
      <c r="E1073" s="1199"/>
      <c r="F1073" s="1199"/>
      <c r="G1073" s="1199"/>
      <c r="H1073" s="974"/>
      <c r="I1073" s="975"/>
    </row>
    <row r="1074" spans="1:9">
      <c r="A1074" s="301"/>
      <c r="B1074" s="301"/>
      <c r="C1074" s="301"/>
    </row>
    <row r="1075" spans="1:9">
      <c r="A1075" s="301"/>
      <c r="B1075" s="301"/>
      <c r="C1075" s="301"/>
    </row>
    <row r="1076" spans="1:9">
      <c r="A1076" s="301"/>
      <c r="B1076" s="372" t="s">
        <v>521</v>
      </c>
      <c r="C1076" s="301"/>
      <c r="D1076" s="1257" t="s">
        <v>769</v>
      </c>
      <c r="E1076" s="1257"/>
      <c r="F1076" s="1257"/>
      <c r="I1076" s="303" t="s">
        <v>770</v>
      </c>
    </row>
    <row r="1077" spans="1:9">
      <c r="A1077" s="301"/>
      <c r="B1077" s="301"/>
      <c r="C1077" s="301"/>
      <c r="D1077" s="1257"/>
      <c r="E1077" s="1257"/>
      <c r="F1077" s="1257"/>
    </row>
    <row r="1078" spans="1:9">
      <c r="A1078" s="301"/>
      <c r="B1078" s="301"/>
      <c r="C1078" s="301"/>
      <c r="D1078" s="1257"/>
      <c r="E1078" s="1257"/>
      <c r="F1078" s="1257"/>
    </row>
    <row r="1079" spans="1:9">
      <c r="A1079" s="301"/>
      <c r="B1079" s="301"/>
      <c r="C1079" s="301"/>
      <c r="D1079" s="410"/>
    </row>
    <row r="1080" spans="1:9">
      <c r="A1080" s="301"/>
      <c r="B1080" s="372" t="s">
        <v>521</v>
      </c>
      <c r="C1080" s="301"/>
      <c r="D1080" s="1257" t="s">
        <v>771</v>
      </c>
      <c r="E1080" s="1257"/>
      <c r="F1080" s="1257"/>
      <c r="I1080" s="303" t="s">
        <v>772</v>
      </c>
    </row>
    <row r="1081" spans="1:9">
      <c r="A1081" s="301"/>
      <c r="B1081" s="301"/>
      <c r="C1081" s="301"/>
      <c r="D1081" s="1257"/>
      <c r="E1081" s="1257"/>
      <c r="F1081" s="1257"/>
    </row>
    <row r="1082" spans="1:9">
      <c r="A1082" s="301"/>
      <c r="B1082" s="301"/>
      <c r="C1082" s="301"/>
      <c r="D1082" s="410"/>
    </row>
    <row r="1083" spans="1:9">
      <c r="A1083" s="301"/>
      <c r="B1083" s="372" t="s">
        <v>521</v>
      </c>
      <c r="C1083" s="301"/>
      <c r="D1083" s="1257" t="s">
        <v>773</v>
      </c>
      <c r="E1083" s="1257"/>
      <c r="F1083" s="1257"/>
      <c r="I1083" s="303" t="s">
        <v>774</v>
      </c>
    </row>
    <row r="1084" spans="1:9">
      <c r="A1084" s="301"/>
      <c r="B1084" s="301"/>
      <c r="C1084" s="301"/>
      <c r="D1084" s="1257"/>
      <c r="E1084" s="1257"/>
      <c r="F1084" s="1257"/>
    </row>
    <row r="1085" spans="1:9">
      <c r="A1085" s="301"/>
      <c r="B1085" s="301"/>
      <c r="C1085" s="301"/>
      <c r="D1085" s="1257"/>
      <c r="E1085" s="1257"/>
      <c r="F1085" s="1257"/>
    </row>
    <row r="1086" spans="1:9">
      <c r="A1086" s="301"/>
      <c r="B1086" s="301"/>
      <c r="C1086" s="301"/>
      <c r="D1086" s="1257"/>
      <c r="E1086" s="1257"/>
      <c r="F1086" s="1257"/>
    </row>
    <row r="1087" spans="1:9">
      <c r="A1087" s="301"/>
      <c r="B1087" s="301"/>
      <c r="C1087" s="301"/>
      <c r="D1087" s="1257"/>
      <c r="E1087" s="1257"/>
      <c r="F1087" s="1257"/>
    </row>
    <row r="1088" spans="1:9">
      <c r="A1088" s="301"/>
      <c r="B1088" s="301"/>
      <c r="C1088" s="301"/>
      <c r="D1088" s="1257"/>
      <c r="E1088" s="1257"/>
      <c r="F1088" s="1257"/>
    </row>
    <row r="1089" spans="1:9">
      <c r="A1089" s="301"/>
      <c r="B1089" s="301"/>
      <c r="C1089" s="301"/>
      <c r="D1089" s="410" t="s">
        <v>775</v>
      </c>
      <c r="I1089" s="301"/>
    </row>
    <row r="1090" spans="1:9">
      <c r="A1090" s="301"/>
      <c r="B1090" s="372" t="s">
        <v>521</v>
      </c>
      <c r="C1090" s="301"/>
      <c r="D1090" s="1257" t="s">
        <v>776</v>
      </c>
      <c r="E1090" s="1257"/>
      <c r="F1090" s="1257"/>
      <c r="I1090" s="303" t="s">
        <v>777</v>
      </c>
    </row>
    <row r="1091" spans="1:9">
      <c r="A1091" s="301"/>
      <c r="B1091" s="301"/>
      <c r="C1091" s="301"/>
      <c r="D1091" s="1257"/>
      <c r="E1091" s="1257"/>
      <c r="F1091" s="1257"/>
    </row>
    <row r="1092" spans="1:9">
      <c r="A1092" s="301"/>
      <c r="B1092" s="301"/>
      <c r="C1092" s="301"/>
      <c r="D1092" s="1257"/>
      <c r="E1092" s="1257"/>
      <c r="F1092" s="1257"/>
    </row>
    <row r="1093" spans="1:9">
      <c r="A1093" s="301"/>
      <c r="B1093" s="301"/>
      <c r="C1093" s="301"/>
      <c r="D1093" s="410"/>
    </row>
    <row r="1094" spans="1:9">
      <c r="A1094" s="301"/>
      <c r="B1094" s="372" t="s">
        <v>521</v>
      </c>
      <c r="C1094" s="301"/>
      <c r="D1094" s="1179" t="s">
        <v>778</v>
      </c>
      <c r="E1094" s="1179"/>
      <c r="F1094" s="1179"/>
      <c r="I1094" s="303" t="s">
        <v>653</v>
      </c>
    </row>
    <row r="1095" spans="1:9">
      <c r="A1095" s="301"/>
      <c r="B1095" s="301"/>
      <c r="C1095" s="301"/>
      <c r="D1095" s="1179"/>
      <c r="E1095" s="1179"/>
      <c r="F1095" s="1179"/>
    </row>
    <row r="1096" spans="1:9">
      <c r="A1096" s="301"/>
      <c r="B1096" s="301"/>
      <c r="C1096" s="301"/>
      <c r="D1096" s="1179"/>
      <c r="E1096" s="1179"/>
      <c r="F1096" s="1179"/>
    </row>
    <row r="1097" spans="1:9">
      <c r="A1097" s="301"/>
      <c r="B1097" s="301"/>
      <c r="C1097" s="301"/>
      <c r="D1097" s="1060"/>
      <c r="E1097" s="1060"/>
      <c r="F1097" s="1060"/>
    </row>
    <row r="1098" spans="1:9" ht="15.75" customHeight="1">
      <c r="A1098" s="301"/>
      <c r="B1098" s="372" t="s">
        <v>521</v>
      </c>
      <c r="C1098" s="301"/>
      <c r="D1098" s="1174" t="s">
        <v>779</v>
      </c>
      <c r="E1098" s="1174"/>
      <c r="F1098" s="1174"/>
      <c r="I1098" s="303" t="s">
        <v>780</v>
      </c>
    </row>
    <row r="1099" spans="1:9">
      <c r="A1099" s="301"/>
      <c r="B1099" s="301"/>
      <c r="C1099" s="301"/>
      <c r="D1099" s="1174"/>
      <c r="E1099" s="1174"/>
      <c r="F1099" s="1174"/>
    </row>
    <row r="1100" spans="1:9">
      <c r="A1100" s="301"/>
      <c r="B1100" s="301"/>
      <c r="C1100" s="301"/>
      <c r="D1100" s="1174"/>
      <c r="E1100" s="1174"/>
      <c r="F1100" s="1174"/>
    </row>
    <row r="1101" spans="1:9">
      <c r="A1101" s="301"/>
      <c r="B1101" s="301"/>
      <c r="C1101" s="301"/>
      <c r="D1101" s="1174"/>
      <c r="E1101" s="1174"/>
      <c r="F1101" s="1174"/>
    </row>
    <row r="1102" spans="1:9">
      <c r="A1102" s="301"/>
      <c r="B1102" s="301"/>
      <c r="C1102" s="301"/>
      <c r="D1102" s="1060"/>
      <c r="E1102" s="1060"/>
      <c r="F1102" s="1060"/>
    </row>
    <row r="1103" spans="1:9" ht="38.25">
      <c r="A1103" s="301"/>
      <c r="B1103" s="301"/>
      <c r="C1103" s="301"/>
      <c r="I1103" s="1083" t="s">
        <v>781</v>
      </c>
    </row>
    <row r="1104" spans="1:9">
      <c r="A1104" s="301"/>
      <c r="B1104" s="301"/>
      <c r="C1104" s="301"/>
    </row>
    <row r="1105" spans="1:3">
      <c r="A1105" s="301"/>
      <c r="B1105" s="301"/>
      <c r="C1105" s="301"/>
    </row>
    <row r="1106" spans="1:3">
      <c r="A1106" s="301"/>
      <c r="B1106" s="301"/>
      <c r="C1106" s="301"/>
    </row>
    <row r="1107" spans="1:3">
      <c r="A1107" s="301"/>
      <c r="B1107" s="301"/>
      <c r="C1107" s="301"/>
    </row>
    <row r="1108" spans="1:3">
      <c r="A1108" s="301"/>
      <c r="B1108" s="301"/>
      <c r="C1108" s="301"/>
    </row>
    <row r="1109" spans="1:3">
      <c r="A1109" s="301"/>
      <c r="B1109" s="301"/>
      <c r="C1109" s="301"/>
    </row>
    <row r="1110" spans="1:3">
      <c r="A1110" s="301"/>
      <c r="B1110" s="301"/>
      <c r="C1110" s="301"/>
    </row>
    <row r="1111" spans="1:3">
      <c r="A1111" s="301"/>
      <c r="B1111" s="301"/>
      <c r="C1111" s="301"/>
    </row>
    <row r="1112" spans="1:3">
      <c r="A1112" s="301"/>
      <c r="B1112" s="301"/>
      <c r="C1112" s="301"/>
    </row>
    <row r="1113" spans="1:3">
      <c r="A1113" s="301"/>
      <c r="B1113" s="301"/>
      <c r="C1113" s="301"/>
    </row>
    <row r="1114" spans="1:3">
      <c r="A1114" s="301"/>
      <c r="B1114" s="301"/>
      <c r="C1114" s="301"/>
    </row>
    <row r="1115" spans="1:3">
      <c r="A1115" s="301"/>
      <c r="B1115" s="301"/>
      <c r="C1115" s="301"/>
    </row>
    <row r="1116" spans="1:3">
      <c r="A1116" s="301"/>
      <c r="B1116" s="301"/>
      <c r="C1116" s="301"/>
    </row>
    <row r="1117" spans="1:3">
      <c r="A1117" s="301"/>
      <c r="B1117" s="301"/>
      <c r="C1117" s="301"/>
    </row>
    <row r="1118" spans="1:3">
      <c r="A1118" s="301"/>
      <c r="B1118" s="301"/>
      <c r="C1118" s="301"/>
    </row>
    <row r="1119" spans="1:3">
      <c r="A1119" s="301"/>
      <c r="B1119" s="301"/>
      <c r="C1119" s="301"/>
    </row>
    <row r="1120" spans="1:3">
      <c r="A1120" s="301"/>
      <c r="B1120" s="301"/>
      <c r="C1120" s="301"/>
    </row>
    <row r="1121" spans="1:3">
      <c r="A1121" s="1093"/>
      <c r="B1121" s="1093"/>
      <c r="C1121" s="1093"/>
    </row>
    <row r="1122" spans="1:3">
      <c r="A1122" s="1093"/>
      <c r="B1122" s="1093"/>
      <c r="C1122" s="1093"/>
    </row>
    <row r="1123" spans="1:3">
      <c r="A1123" s="1093"/>
      <c r="B1123" s="1093"/>
      <c r="C1123" s="1093"/>
    </row>
    <row r="1124" spans="1:3">
      <c r="A1124" s="1093"/>
      <c r="B1124" s="1093"/>
      <c r="C1124" s="1093"/>
    </row>
    <row r="1125" spans="1:3">
      <c r="A1125" s="1093"/>
      <c r="B1125" s="1093"/>
      <c r="C1125" s="1093"/>
    </row>
    <row r="1126" spans="1:3">
      <c r="A1126" s="1093"/>
      <c r="B1126" s="1093"/>
      <c r="C1126" s="1093"/>
    </row>
    <row r="1127" spans="1:3">
      <c r="A1127" s="1093"/>
      <c r="B1127" s="1093"/>
      <c r="C1127" s="1093"/>
    </row>
    <row r="1128" spans="1:3">
      <c r="A1128" s="301"/>
      <c r="B1128" s="301"/>
      <c r="C1128" s="301"/>
    </row>
    <row r="1129" spans="1:3">
      <c r="A1129" s="301"/>
      <c r="B1129" s="301"/>
      <c r="C1129" s="301"/>
    </row>
    <row r="1130" spans="1:3">
      <c r="A1130" s="301"/>
      <c r="B1130" s="301"/>
      <c r="C1130" s="301"/>
    </row>
    <row r="1131" spans="1:3">
      <c r="A1131" s="301"/>
      <c r="B1131" s="301"/>
      <c r="C1131" s="301"/>
    </row>
    <row r="1132" spans="1:3">
      <c r="A1132" s="301"/>
      <c r="B1132" s="301"/>
      <c r="C1132" s="301"/>
    </row>
    <row r="1133" spans="1:3">
      <c r="A1133" s="301"/>
      <c r="B1133" s="301"/>
      <c r="C1133" s="301"/>
    </row>
    <row r="1134" spans="1:3">
      <c r="A1134" s="301"/>
      <c r="B1134" s="301"/>
      <c r="C1134" s="301"/>
    </row>
    <row r="1135" spans="1:3">
      <c r="A1135" s="301"/>
      <c r="B1135" s="301"/>
      <c r="C1135" s="301"/>
    </row>
    <row r="1136" spans="1:3">
      <c r="A1136" s="301"/>
      <c r="B1136" s="301"/>
      <c r="C1136" s="301"/>
    </row>
    <row r="1137" spans="1:3">
      <c r="A1137" s="301"/>
      <c r="B1137" s="301"/>
      <c r="C1137" s="301"/>
    </row>
    <row r="1138" spans="1:3">
      <c r="A1138" s="301"/>
      <c r="B1138" s="301"/>
      <c r="C1138" s="301"/>
    </row>
    <row r="1139" spans="1:3">
      <c r="A1139" s="301"/>
      <c r="B1139" s="301"/>
      <c r="C1139" s="301"/>
    </row>
    <row r="1140" spans="1:3">
      <c r="A1140" s="301"/>
      <c r="B1140" s="301"/>
      <c r="C1140" s="301"/>
    </row>
    <row r="1141" spans="1:3">
      <c r="A1141" s="301"/>
      <c r="B1141" s="301"/>
      <c r="C1141" s="301"/>
    </row>
    <row r="1142" spans="1:3">
      <c r="A1142" s="301"/>
      <c r="B1142" s="301"/>
      <c r="C1142" s="301"/>
    </row>
    <row r="1143" spans="1:3">
      <c r="A1143" s="301"/>
      <c r="B1143" s="301"/>
      <c r="C1143" s="301"/>
    </row>
    <row r="1144" spans="1:3">
      <c r="A1144" s="301"/>
      <c r="B1144" s="301"/>
      <c r="C1144" s="301"/>
    </row>
    <row r="1145" spans="1:3">
      <c r="A1145" s="301"/>
      <c r="B1145" s="301"/>
      <c r="C1145" s="301"/>
    </row>
    <row r="1146" spans="1:3">
      <c r="A1146" s="301"/>
      <c r="B1146" s="301"/>
      <c r="C1146" s="301"/>
    </row>
    <row r="1147" spans="1:3">
      <c r="A1147" s="301"/>
      <c r="B1147" s="301"/>
      <c r="C1147" s="301"/>
    </row>
    <row r="1148" spans="1:3">
      <c r="A1148" s="301"/>
      <c r="B1148" s="301"/>
      <c r="C1148" s="301"/>
    </row>
    <row r="1149" spans="1:3">
      <c r="A1149" s="301"/>
      <c r="B1149" s="301"/>
      <c r="C1149" s="301"/>
    </row>
    <row r="1150" spans="1:3">
      <c r="A1150" s="301"/>
      <c r="B1150" s="301"/>
      <c r="C1150" s="301"/>
    </row>
    <row r="1151" spans="1:3">
      <c r="A1151" s="301"/>
      <c r="B1151" s="301"/>
      <c r="C1151" s="301"/>
    </row>
    <row r="1152" spans="1:3">
      <c r="A1152" s="301"/>
      <c r="B1152" s="301"/>
      <c r="C1152" s="301"/>
    </row>
    <row r="1153" spans="1:3">
      <c r="A1153" s="301"/>
      <c r="B1153" s="301"/>
      <c r="C1153" s="301"/>
    </row>
    <row r="1154" spans="1:3">
      <c r="A1154" s="301"/>
      <c r="B1154" s="301"/>
      <c r="C1154" s="301"/>
    </row>
    <row r="1155" spans="1:3">
      <c r="A1155" s="301"/>
      <c r="B1155" s="301"/>
      <c r="C1155" s="301"/>
    </row>
    <row r="1156" spans="1:3">
      <c r="A1156" s="301"/>
      <c r="B1156" s="301"/>
      <c r="C1156" s="301"/>
    </row>
    <row r="1157" spans="1:3">
      <c r="A1157" s="301"/>
      <c r="B1157" s="301"/>
      <c r="C1157" s="301"/>
    </row>
    <row r="1158" spans="1:3">
      <c r="A1158" s="301"/>
      <c r="B1158" s="301"/>
      <c r="C1158" s="301"/>
    </row>
    <row r="1159" spans="1:3">
      <c r="A1159" s="301"/>
      <c r="B1159" s="301"/>
      <c r="C1159" s="301"/>
    </row>
    <row r="1160" spans="1:3">
      <c r="A1160" s="301"/>
      <c r="B1160" s="301"/>
      <c r="C1160" s="301"/>
    </row>
    <row r="1161" spans="1:3">
      <c r="A1161" s="301"/>
      <c r="B1161" s="301"/>
      <c r="C1161" s="301"/>
    </row>
    <row r="1162" spans="1:3">
      <c r="A1162" s="301"/>
      <c r="B1162" s="301"/>
      <c r="C1162" s="301"/>
    </row>
    <row r="1163" spans="1:3">
      <c r="A1163" s="301"/>
      <c r="B1163" s="301"/>
      <c r="C1163" s="301"/>
    </row>
    <row r="1164" spans="1:3">
      <c r="A1164" s="301"/>
      <c r="B1164" s="301"/>
      <c r="C1164" s="301"/>
    </row>
    <row r="1165" spans="1:3">
      <c r="A1165" s="301"/>
      <c r="B1165" s="301"/>
      <c r="C1165" s="301"/>
    </row>
    <row r="1166" spans="1:3">
      <c r="A1166" s="301"/>
      <c r="B1166" s="301"/>
      <c r="C1166" s="301"/>
    </row>
    <row r="1167" spans="1:3">
      <c r="A1167" s="301"/>
      <c r="B1167" s="301"/>
      <c r="C1167" s="301"/>
    </row>
    <row r="1168" spans="1:3">
      <c r="A1168" s="301"/>
      <c r="B1168" s="301"/>
      <c r="C1168" s="301"/>
    </row>
    <row r="1169" spans="1:3">
      <c r="A1169" s="301"/>
      <c r="B1169" s="301"/>
      <c r="C1169" s="301"/>
    </row>
    <row r="1170" spans="1:3">
      <c r="A1170" s="301"/>
      <c r="B1170" s="301"/>
      <c r="C1170" s="301"/>
    </row>
    <row r="1171" spans="1:3">
      <c r="A1171" s="301"/>
      <c r="B1171" s="301"/>
      <c r="C1171" s="301"/>
    </row>
    <row r="1172" spans="1:3">
      <c r="A1172" s="301"/>
      <c r="B1172" s="301"/>
      <c r="C1172" s="301"/>
    </row>
    <row r="1173" spans="1:3">
      <c r="A1173" s="301"/>
      <c r="B1173" s="301"/>
      <c r="C1173" s="301"/>
    </row>
    <row r="1174" spans="1:3">
      <c r="A1174" s="301"/>
      <c r="B1174" s="301"/>
      <c r="C1174" s="301"/>
    </row>
    <row r="1175" spans="1:3">
      <c r="A1175" s="301"/>
      <c r="B1175" s="301"/>
      <c r="C1175" s="301"/>
    </row>
    <row r="1176" spans="1:3">
      <c r="A1176" s="301"/>
      <c r="B1176" s="301"/>
      <c r="C1176" s="301"/>
    </row>
    <row r="1177" spans="1:3">
      <c r="A1177" s="301"/>
      <c r="B1177" s="301"/>
      <c r="C1177" s="301"/>
    </row>
    <row r="1178" spans="1:3">
      <c r="A1178" s="301"/>
      <c r="B1178" s="301"/>
      <c r="C1178" s="301"/>
    </row>
    <row r="1179" spans="1:3">
      <c r="A1179" s="301"/>
      <c r="B1179" s="301"/>
      <c r="C1179" s="301"/>
    </row>
    <row r="1180" spans="1:3">
      <c r="A1180" s="301"/>
      <c r="B1180" s="301"/>
      <c r="C1180" s="301"/>
    </row>
    <row r="1181" spans="1:3">
      <c r="A1181" s="301"/>
      <c r="B1181" s="301"/>
      <c r="C1181" s="301"/>
    </row>
    <row r="1182" spans="1:3">
      <c r="A1182" s="301"/>
      <c r="B1182" s="301"/>
      <c r="C1182" s="301"/>
    </row>
    <row r="1183" spans="1:3">
      <c r="A1183" s="301"/>
      <c r="B1183" s="301"/>
      <c r="C1183" s="301"/>
    </row>
    <row r="1184" spans="1:3">
      <c r="A1184" s="301"/>
      <c r="B1184" s="301"/>
      <c r="C1184" s="301"/>
    </row>
    <row r="1185" spans="1:3">
      <c r="A1185" s="301"/>
      <c r="B1185" s="301"/>
      <c r="C1185" s="301"/>
    </row>
    <row r="1186" spans="1:3">
      <c r="A1186" s="301"/>
      <c r="B1186" s="301"/>
      <c r="C1186" s="301"/>
    </row>
    <row r="1187" spans="1:3">
      <c r="A1187" s="301"/>
      <c r="B1187" s="301"/>
      <c r="C1187" s="301"/>
    </row>
    <row r="1188" spans="1:3">
      <c r="A1188" s="301"/>
      <c r="B1188" s="301"/>
      <c r="C1188" s="301"/>
    </row>
    <row r="1189" spans="1:3">
      <c r="A1189" s="301"/>
      <c r="B1189" s="301"/>
      <c r="C1189" s="301"/>
    </row>
    <row r="1190" spans="1:3">
      <c r="A1190" s="301"/>
      <c r="B1190" s="301"/>
      <c r="C1190" s="301"/>
    </row>
    <row r="1191" spans="1:3">
      <c r="A1191" s="301"/>
      <c r="B1191" s="301"/>
      <c r="C1191" s="301"/>
    </row>
    <row r="1192" spans="1:3">
      <c r="A1192" s="301"/>
      <c r="B1192" s="301"/>
      <c r="C1192" s="301"/>
    </row>
    <row r="1193" spans="1:3">
      <c r="A1193" s="301"/>
      <c r="B1193" s="301"/>
      <c r="C1193" s="301"/>
    </row>
    <row r="1194" spans="1:3">
      <c r="A1194" s="301"/>
      <c r="B1194" s="301"/>
      <c r="C1194" s="301"/>
    </row>
    <row r="1195" spans="1:3">
      <c r="A1195" s="301"/>
      <c r="B1195" s="301"/>
      <c r="C1195" s="301"/>
    </row>
    <row r="1196" spans="1:3">
      <c r="A1196" s="301"/>
      <c r="B1196" s="301"/>
      <c r="C1196" s="301"/>
    </row>
    <row r="1197" spans="1:3">
      <c r="A1197" s="301"/>
      <c r="B1197" s="301"/>
      <c r="C1197" s="301"/>
    </row>
    <row r="1198" spans="1:3">
      <c r="A1198" s="301"/>
      <c r="B1198" s="301"/>
      <c r="C1198" s="301"/>
    </row>
    <row r="1199" spans="1:3">
      <c r="A1199" s="301"/>
      <c r="B1199" s="301"/>
      <c r="C1199" s="301"/>
    </row>
    <row r="1200" spans="1:3">
      <c r="A1200" s="301"/>
      <c r="B1200" s="301"/>
      <c r="C1200" s="301"/>
    </row>
    <row r="1201" spans="1:3">
      <c r="A1201" s="301"/>
      <c r="B1201" s="301"/>
      <c r="C1201" s="301"/>
    </row>
    <row r="1202" spans="1:3">
      <c r="A1202" s="301"/>
      <c r="B1202" s="301"/>
      <c r="C1202" s="301"/>
    </row>
    <row r="1203" spans="1:3">
      <c r="A1203" s="301"/>
      <c r="B1203" s="301"/>
      <c r="C1203" s="301"/>
    </row>
    <row r="1204" spans="1:3">
      <c r="A1204" s="301"/>
      <c r="B1204" s="301"/>
      <c r="C1204" s="301"/>
    </row>
    <row r="1205" spans="1:3">
      <c r="A1205" s="301"/>
      <c r="B1205" s="301"/>
      <c r="C1205" s="301"/>
    </row>
    <row r="1206" spans="1:3">
      <c r="A1206" s="301"/>
      <c r="B1206" s="301"/>
      <c r="C1206" s="301"/>
    </row>
    <row r="1207" spans="1:3">
      <c r="A1207" s="301"/>
      <c r="B1207" s="301"/>
      <c r="C1207" s="301"/>
    </row>
    <row r="1208" spans="1:3">
      <c r="A1208" s="301"/>
      <c r="B1208" s="301"/>
      <c r="C1208" s="301"/>
    </row>
    <row r="1209" spans="1:3">
      <c r="A1209" s="301"/>
      <c r="B1209" s="301"/>
      <c r="C1209" s="301"/>
    </row>
    <row r="1210" spans="1:3">
      <c r="A1210" s="301"/>
      <c r="B1210" s="301"/>
      <c r="C1210" s="301"/>
    </row>
    <row r="1211" spans="1:3">
      <c r="A1211" s="301"/>
      <c r="B1211" s="301"/>
      <c r="C1211" s="301"/>
    </row>
    <row r="1212" spans="1:3">
      <c r="A1212" s="301"/>
      <c r="B1212" s="301"/>
      <c r="C1212" s="301"/>
    </row>
    <row r="1213" spans="1:3">
      <c r="A1213" s="301"/>
      <c r="B1213" s="301"/>
      <c r="C1213" s="301"/>
    </row>
    <row r="1214" spans="1:3">
      <c r="A1214" s="301"/>
      <c r="B1214" s="301"/>
      <c r="C1214" s="301"/>
    </row>
    <row r="1215" spans="1:3">
      <c r="A1215" s="301"/>
      <c r="B1215" s="301"/>
      <c r="C1215" s="301"/>
    </row>
    <row r="1216" spans="1:3">
      <c r="A1216" s="301"/>
      <c r="B1216" s="301"/>
      <c r="C1216" s="301"/>
    </row>
    <row r="1217" spans="1:3">
      <c r="A1217" s="301"/>
      <c r="B1217" s="301"/>
      <c r="C1217" s="301"/>
    </row>
    <row r="1218" spans="1:3">
      <c r="A1218" s="301"/>
      <c r="B1218" s="301"/>
      <c r="C1218" s="301"/>
    </row>
    <row r="1219" spans="1:3">
      <c r="A1219" s="301"/>
      <c r="B1219" s="301"/>
      <c r="C1219" s="301"/>
    </row>
    <row r="1220" spans="1:3">
      <c r="A1220" s="301"/>
      <c r="B1220" s="301"/>
      <c r="C1220" s="301"/>
    </row>
    <row r="1221" spans="1:3">
      <c r="A1221" s="301"/>
      <c r="B1221" s="301"/>
      <c r="C1221" s="301"/>
    </row>
    <row r="1222" spans="1:3">
      <c r="A1222" s="301"/>
      <c r="B1222" s="301"/>
      <c r="C1222" s="301"/>
    </row>
    <row r="1223" spans="1:3">
      <c r="A1223" s="301"/>
      <c r="B1223" s="301"/>
      <c r="C1223" s="301"/>
    </row>
    <row r="1224" spans="1:3">
      <c r="A1224" s="301"/>
      <c r="B1224" s="301"/>
      <c r="C1224" s="301"/>
    </row>
    <row r="1225" spans="1:3">
      <c r="A1225" s="301"/>
      <c r="B1225" s="301"/>
      <c r="C1225" s="301"/>
    </row>
    <row r="1226" spans="1:3">
      <c r="A1226" s="301"/>
      <c r="B1226" s="301"/>
      <c r="C1226" s="301"/>
    </row>
    <row r="1227" spans="1:3">
      <c r="A1227" s="301"/>
      <c r="B1227" s="301"/>
      <c r="C1227" s="301"/>
    </row>
    <row r="1228" spans="1:3">
      <c r="A1228" s="301"/>
      <c r="B1228" s="301"/>
      <c r="C1228" s="301"/>
    </row>
    <row r="1229" spans="1:3">
      <c r="A1229" s="301"/>
      <c r="B1229" s="301"/>
      <c r="C1229" s="301"/>
    </row>
    <row r="1230" spans="1:3">
      <c r="A1230" s="301"/>
      <c r="B1230" s="301"/>
      <c r="C1230" s="301"/>
    </row>
    <row r="1231" spans="1:3">
      <c r="A1231" s="301"/>
      <c r="B1231" s="301"/>
      <c r="C1231" s="301"/>
    </row>
    <row r="1232" spans="1:3">
      <c r="A1232" s="301"/>
      <c r="B1232" s="301"/>
      <c r="C1232" s="301"/>
    </row>
    <row r="1233" spans="1:3">
      <c r="A1233" s="301"/>
      <c r="B1233" s="301"/>
      <c r="C1233" s="301"/>
    </row>
    <row r="1234" spans="1:3">
      <c r="A1234" s="301"/>
      <c r="B1234" s="301"/>
      <c r="C1234" s="301"/>
    </row>
    <row r="1235" spans="1:3">
      <c r="A1235" s="301"/>
      <c r="B1235" s="301"/>
      <c r="C1235" s="301"/>
    </row>
    <row r="1236" spans="1:3">
      <c r="A1236" s="301"/>
      <c r="B1236" s="301"/>
      <c r="C1236" s="301"/>
    </row>
    <row r="1237" spans="1:3">
      <c r="A1237" s="301"/>
      <c r="B1237" s="301"/>
      <c r="C1237" s="301"/>
    </row>
    <row r="1238" spans="1:3">
      <c r="A1238" s="301"/>
      <c r="B1238" s="301"/>
      <c r="C1238" s="301"/>
    </row>
    <row r="1239" spans="1:3">
      <c r="A1239" s="301"/>
      <c r="B1239" s="301"/>
      <c r="C1239" s="301"/>
    </row>
    <row r="1240" spans="1:3">
      <c r="A1240" s="301"/>
      <c r="B1240" s="301"/>
      <c r="C1240" s="301"/>
    </row>
    <row r="1241" spans="1:3">
      <c r="A1241" s="301"/>
      <c r="B1241" s="301"/>
      <c r="C1241" s="301"/>
    </row>
    <row r="1242" spans="1:3">
      <c r="A1242" s="301"/>
      <c r="B1242" s="301"/>
      <c r="C1242" s="301"/>
    </row>
    <row r="1243" spans="1:3">
      <c r="A1243" s="301"/>
      <c r="B1243" s="301"/>
      <c r="C1243" s="301"/>
    </row>
    <row r="1244" spans="1:3">
      <c r="A1244" s="301"/>
      <c r="B1244" s="301"/>
      <c r="C1244" s="301"/>
    </row>
    <row r="1245" spans="1:3">
      <c r="A1245" s="301"/>
      <c r="B1245" s="301"/>
      <c r="C1245" s="301"/>
    </row>
    <row r="1246" spans="1:3">
      <c r="A1246" s="301"/>
      <c r="B1246" s="301"/>
      <c r="C1246" s="301"/>
    </row>
    <row r="1247" spans="1:3">
      <c r="A1247" s="301"/>
      <c r="B1247" s="301"/>
      <c r="C1247" s="301"/>
    </row>
    <row r="1248" spans="1:3">
      <c r="A1248" s="301"/>
      <c r="B1248" s="301"/>
      <c r="C1248" s="301"/>
    </row>
    <row r="1249" spans="1:3">
      <c r="A1249" s="301"/>
      <c r="B1249" s="301"/>
      <c r="C1249" s="301"/>
    </row>
    <row r="1250" spans="1:3">
      <c r="A1250" s="301"/>
      <c r="B1250" s="301"/>
      <c r="C1250" s="301"/>
    </row>
    <row r="1251" spans="1:3">
      <c r="A1251" s="301"/>
      <c r="B1251" s="301"/>
      <c r="C1251" s="301"/>
    </row>
    <row r="1252" spans="1:3">
      <c r="A1252" s="301"/>
      <c r="B1252" s="301"/>
      <c r="C1252" s="301"/>
    </row>
    <row r="1253" spans="1:3">
      <c r="A1253" s="301"/>
      <c r="B1253" s="301"/>
      <c r="C1253" s="301"/>
    </row>
    <row r="1254" spans="1:3">
      <c r="A1254" s="301"/>
      <c r="B1254" s="301"/>
      <c r="C1254" s="301"/>
    </row>
    <row r="1255" spans="1:3">
      <c r="A1255" s="301"/>
      <c r="B1255" s="301"/>
      <c r="C1255" s="301"/>
    </row>
    <row r="1256" spans="1:3">
      <c r="A1256" s="301"/>
      <c r="B1256" s="301"/>
      <c r="C1256" s="301"/>
    </row>
    <row r="1257" spans="1:3">
      <c r="A1257" s="301"/>
      <c r="B1257" s="301"/>
      <c r="C1257" s="301"/>
    </row>
    <row r="1258" spans="1:3">
      <c r="A1258" s="301"/>
      <c r="B1258" s="301"/>
      <c r="C1258" s="301"/>
    </row>
    <row r="1259" spans="1:3">
      <c r="A1259" s="301"/>
      <c r="B1259" s="301"/>
      <c r="C1259" s="301"/>
    </row>
    <row r="1260" spans="1:3">
      <c r="A1260" s="301"/>
      <c r="B1260" s="301"/>
      <c r="C1260" s="301"/>
    </row>
    <row r="1261" spans="1:3">
      <c r="A1261" s="301"/>
      <c r="B1261" s="301"/>
      <c r="C1261" s="301"/>
    </row>
    <row r="1262" spans="1:3">
      <c r="A1262" s="301"/>
      <c r="B1262" s="301"/>
      <c r="C1262" s="301"/>
    </row>
    <row r="1263" spans="1:3">
      <c r="A1263" s="301"/>
      <c r="B1263" s="301"/>
      <c r="C1263" s="301"/>
    </row>
    <row r="1264" spans="1:3">
      <c r="A1264" s="301"/>
      <c r="B1264" s="301"/>
      <c r="C1264" s="301"/>
    </row>
    <row r="1265" spans="1:3">
      <c r="A1265" s="301"/>
      <c r="B1265" s="301"/>
      <c r="C1265" s="301"/>
    </row>
    <row r="1266" spans="1:3">
      <c r="A1266" s="301"/>
      <c r="B1266" s="301"/>
      <c r="C1266" s="301"/>
    </row>
    <row r="1267" spans="1:3">
      <c r="A1267" s="301"/>
      <c r="B1267" s="301"/>
      <c r="C1267" s="301"/>
    </row>
    <row r="1268" spans="1:3">
      <c r="A1268" s="301"/>
      <c r="B1268" s="301"/>
      <c r="C1268" s="301"/>
    </row>
    <row r="1269" spans="1:3">
      <c r="A1269" s="301"/>
      <c r="B1269" s="301"/>
      <c r="C1269" s="301"/>
    </row>
    <row r="1270" spans="1:3">
      <c r="A1270" s="301"/>
      <c r="B1270" s="301"/>
      <c r="C1270" s="301"/>
    </row>
    <row r="1271" spans="1:3">
      <c r="A1271" s="301"/>
      <c r="B1271" s="301"/>
      <c r="C1271" s="301"/>
    </row>
    <row r="1272" spans="1:3">
      <c r="A1272" s="301"/>
      <c r="B1272" s="301"/>
      <c r="C1272" s="301"/>
    </row>
    <row r="1273" spans="1:3">
      <c r="A1273" s="301"/>
      <c r="B1273" s="301"/>
      <c r="C1273" s="301"/>
    </row>
    <row r="1274" spans="1:3">
      <c r="A1274" s="301"/>
      <c r="B1274" s="301"/>
      <c r="C1274" s="301"/>
    </row>
    <row r="1275" spans="1:3">
      <c r="A1275" s="301"/>
      <c r="B1275" s="301"/>
      <c r="C1275" s="301"/>
    </row>
    <row r="1276" spans="1:3">
      <c r="A1276" s="301"/>
      <c r="B1276" s="301"/>
      <c r="C1276" s="301"/>
    </row>
    <row r="1277" spans="1:3">
      <c r="A1277" s="301"/>
      <c r="B1277" s="301"/>
      <c r="C1277" s="301"/>
    </row>
    <row r="1278" spans="1:3">
      <c r="A1278" s="301"/>
      <c r="B1278" s="301"/>
      <c r="C1278" s="301"/>
    </row>
    <row r="1279" spans="1:3">
      <c r="A1279" s="301"/>
      <c r="B1279" s="301"/>
      <c r="C1279" s="301"/>
    </row>
    <row r="1280" spans="1:3">
      <c r="A1280" s="301"/>
      <c r="B1280" s="301"/>
      <c r="C1280" s="301"/>
    </row>
    <row r="1281" spans="1:3">
      <c r="A1281" s="301"/>
      <c r="B1281" s="301"/>
      <c r="C1281" s="301"/>
    </row>
    <row r="1282" spans="1:3">
      <c r="A1282" s="301"/>
      <c r="B1282" s="301"/>
      <c r="C1282" s="301"/>
    </row>
    <row r="1283" spans="1:3">
      <c r="A1283" s="301"/>
      <c r="B1283" s="301"/>
      <c r="C1283" s="301"/>
    </row>
    <row r="1284" spans="1:3">
      <c r="A1284" s="301"/>
      <c r="B1284" s="301"/>
      <c r="C1284" s="301"/>
    </row>
    <row r="1285" spans="1:3">
      <c r="A1285" s="301"/>
      <c r="B1285" s="301"/>
      <c r="C1285" s="301"/>
    </row>
    <row r="1286" spans="1:3">
      <c r="A1286" s="301"/>
      <c r="B1286" s="301"/>
      <c r="C1286" s="301"/>
    </row>
    <row r="1287" spans="1:3">
      <c r="A1287" s="301"/>
      <c r="B1287" s="301"/>
      <c r="C1287" s="301"/>
    </row>
    <row r="1288" spans="1:3">
      <c r="A1288" s="301"/>
      <c r="B1288" s="301"/>
      <c r="C1288" s="301"/>
    </row>
    <row r="1289" spans="1:3">
      <c r="A1289" s="301"/>
      <c r="B1289" s="301"/>
      <c r="C1289" s="301"/>
    </row>
    <row r="1290" spans="1:3">
      <c r="A1290" s="301"/>
      <c r="B1290" s="301"/>
      <c r="C1290" s="301"/>
    </row>
    <row r="1291" spans="1:3">
      <c r="A1291" s="301"/>
      <c r="B1291" s="301"/>
      <c r="C1291" s="301"/>
    </row>
    <row r="1292" spans="1:3">
      <c r="A1292" s="301"/>
      <c r="B1292" s="301"/>
      <c r="C1292" s="301"/>
    </row>
    <row r="1293" spans="1:3">
      <c r="A1293" s="301"/>
      <c r="B1293" s="301"/>
      <c r="C1293" s="301"/>
    </row>
    <row r="1294" spans="1:3">
      <c r="A1294" s="301"/>
      <c r="B1294" s="301"/>
      <c r="C1294" s="301"/>
    </row>
    <row r="1295" spans="1:3">
      <c r="A1295" s="301"/>
      <c r="B1295" s="301"/>
      <c r="C1295" s="301"/>
    </row>
    <row r="1296" spans="1:3">
      <c r="A1296" s="301"/>
      <c r="B1296" s="301"/>
      <c r="C1296" s="301"/>
    </row>
    <row r="1297" spans="1:3">
      <c r="A1297" s="301"/>
      <c r="B1297" s="301"/>
      <c r="C1297" s="301"/>
    </row>
    <row r="1298" spans="1:3">
      <c r="A1298" s="301"/>
      <c r="B1298" s="301"/>
      <c r="C1298" s="301"/>
    </row>
    <row r="1299" spans="1:3">
      <c r="A1299" s="301"/>
      <c r="B1299" s="301"/>
      <c r="C1299" s="301"/>
    </row>
    <row r="1300" spans="1:3">
      <c r="A1300" s="301"/>
      <c r="B1300" s="301"/>
      <c r="C1300" s="301"/>
    </row>
    <row r="1301" spans="1:3">
      <c r="A1301" s="301"/>
      <c r="B1301" s="301"/>
      <c r="C1301" s="301"/>
    </row>
    <row r="1302" spans="1:3">
      <c r="A1302" s="301"/>
      <c r="B1302" s="301"/>
      <c r="C1302" s="301"/>
    </row>
    <row r="1303" spans="1:3">
      <c r="A1303" s="301"/>
      <c r="B1303" s="301"/>
      <c r="C1303" s="301"/>
    </row>
    <row r="1304" spans="1:3">
      <c r="A1304" s="301"/>
      <c r="B1304" s="301"/>
      <c r="C1304" s="301"/>
    </row>
    <row r="1305" spans="1:3">
      <c r="A1305" s="301"/>
      <c r="B1305" s="301"/>
      <c r="C1305" s="301"/>
    </row>
    <row r="1306" spans="1:3">
      <c r="A1306" s="301"/>
      <c r="B1306" s="301"/>
      <c r="C1306" s="301"/>
    </row>
    <row r="1307" spans="1:3">
      <c r="A1307" s="301"/>
      <c r="B1307" s="301"/>
      <c r="C1307" s="301"/>
    </row>
    <row r="1308" spans="1:3">
      <c r="A1308" s="301"/>
      <c r="B1308" s="301"/>
      <c r="C1308" s="301"/>
    </row>
    <row r="1309" spans="1:3">
      <c r="A1309" s="301"/>
      <c r="B1309" s="301"/>
      <c r="C1309" s="301"/>
    </row>
    <row r="1310" spans="1:3">
      <c r="A1310" s="301"/>
      <c r="B1310" s="301"/>
      <c r="C1310" s="301"/>
    </row>
    <row r="1311" spans="1:3">
      <c r="A1311" s="301"/>
      <c r="B1311" s="301"/>
      <c r="C1311" s="301"/>
    </row>
    <row r="1312" spans="1:3">
      <c r="A1312" s="301"/>
      <c r="B1312" s="301"/>
      <c r="C1312" s="301"/>
    </row>
    <row r="1313" spans="1:3">
      <c r="A1313" s="301"/>
      <c r="B1313" s="301"/>
      <c r="C1313" s="301"/>
    </row>
    <row r="1314" spans="1:3">
      <c r="A1314" s="301"/>
      <c r="B1314" s="301"/>
      <c r="C1314" s="301"/>
    </row>
    <row r="1315" spans="1:3">
      <c r="A1315" s="301"/>
      <c r="B1315" s="301"/>
      <c r="C1315" s="301"/>
    </row>
    <row r="1316" spans="1:3">
      <c r="A1316" s="301"/>
      <c r="B1316" s="301"/>
      <c r="C1316" s="301"/>
    </row>
    <row r="1317" spans="1:3">
      <c r="A1317" s="301"/>
      <c r="B1317" s="301"/>
      <c r="C1317" s="301"/>
    </row>
    <row r="1318" spans="1:3">
      <c r="A1318" s="301"/>
      <c r="B1318" s="301"/>
      <c r="C1318" s="301"/>
    </row>
    <row r="1319" spans="1:3">
      <c r="A1319" s="301"/>
      <c r="B1319" s="301"/>
      <c r="C1319" s="301"/>
    </row>
    <row r="1320" spans="1:3">
      <c r="A1320" s="301"/>
      <c r="B1320" s="301"/>
      <c r="C1320" s="301"/>
    </row>
    <row r="1321" spans="1:3">
      <c r="A1321" s="301"/>
      <c r="B1321" s="301"/>
      <c r="C1321" s="301"/>
    </row>
    <row r="1322" spans="1:3">
      <c r="A1322" s="301"/>
      <c r="B1322" s="301"/>
      <c r="C1322" s="301"/>
    </row>
    <row r="1323" spans="1:3">
      <c r="A1323" s="301"/>
      <c r="B1323" s="301"/>
      <c r="C1323" s="301"/>
    </row>
    <row r="1324" spans="1:3">
      <c r="A1324" s="301"/>
      <c r="B1324" s="301"/>
      <c r="C1324" s="301"/>
    </row>
    <row r="1325" spans="1:3">
      <c r="A1325" s="301"/>
      <c r="B1325" s="301"/>
      <c r="C1325" s="301"/>
    </row>
    <row r="1326" spans="1:3">
      <c r="A1326" s="301"/>
      <c r="B1326" s="301"/>
      <c r="C1326" s="301"/>
    </row>
    <row r="1327" spans="1:3">
      <c r="A1327" s="301"/>
      <c r="B1327" s="301"/>
      <c r="C1327" s="301"/>
    </row>
    <row r="1328" spans="1:3">
      <c r="A1328" s="301"/>
      <c r="B1328" s="301"/>
      <c r="C1328" s="301"/>
    </row>
    <row r="1329" spans="1:3">
      <c r="A1329" s="301"/>
      <c r="B1329" s="301"/>
      <c r="C1329" s="301"/>
    </row>
    <row r="1330" spans="1:3">
      <c r="A1330" s="301"/>
      <c r="B1330" s="301"/>
      <c r="C1330" s="301"/>
    </row>
    <row r="1331" spans="1:3">
      <c r="A1331" s="301"/>
      <c r="B1331" s="301"/>
      <c r="C1331" s="301"/>
    </row>
    <row r="1332" spans="1:3">
      <c r="A1332" s="301"/>
      <c r="B1332" s="301"/>
      <c r="C1332" s="301"/>
    </row>
    <row r="1333" spans="1:3">
      <c r="A1333" s="301"/>
      <c r="B1333" s="301"/>
      <c r="C1333" s="301"/>
    </row>
    <row r="1334" spans="1:3">
      <c r="A1334" s="301"/>
      <c r="B1334" s="301"/>
      <c r="C1334" s="301"/>
    </row>
    <row r="1335" spans="1:3">
      <c r="A1335" s="301"/>
      <c r="B1335" s="301"/>
      <c r="C1335" s="301"/>
    </row>
    <row r="1336" spans="1:3">
      <c r="A1336" s="301"/>
      <c r="B1336" s="301"/>
      <c r="C1336" s="301"/>
    </row>
    <row r="1337" spans="1:3">
      <c r="A1337" s="301"/>
      <c r="B1337" s="301"/>
      <c r="C1337" s="301"/>
    </row>
    <row r="1338" spans="1:3">
      <c r="A1338" s="301"/>
      <c r="B1338" s="301"/>
      <c r="C1338" s="301"/>
    </row>
    <row r="1339" spans="1:3">
      <c r="A1339" s="301"/>
      <c r="B1339" s="301"/>
      <c r="C1339" s="301"/>
    </row>
    <row r="1340" spans="1:3">
      <c r="A1340" s="301"/>
      <c r="B1340" s="301"/>
      <c r="C1340" s="301"/>
    </row>
    <row r="1341" spans="1:3">
      <c r="A1341" s="301"/>
      <c r="B1341" s="301"/>
      <c r="C1341" s="301"/>
    </row>
    <row r="1342" spans="1:3">
      <c r="A1342" s="301"/>
      <c r="B1342" s="301"/>
      <c r="C1342" s="301"/>
    </row>
    <row r="1343" spans="1:3">
      <c r="A1343" s="301"/>
      <c r="B1343" s="301"/>
      <c r="C1343" s="301"/>
    </row>
    <row r="1344" spans="1:3">
      <c r="A1344" s="301"/>
      <c r="B1344" s="301"/>
      <c r="C1344" s="301"/>
    </row>
    <row r="1345" spans="1:3">
      <c r="A1345" s="301"/>
      <c r="B1345" s="301"/>
      <c r="C1345" s="301"/>
    </row>
    <row r="1346" spans="1:3">
      <c r="A1346" s="301"/>
      <c r="B1346" s="301"/>
      <c r="C1346" s="301"/>
    </row>
    <row r="1347" spans="1:3">
      <c r="A1347" s="301"/>
      <c r="B1347" s="301"/>
      <c r="C1347" s="301"/>
    </row>
    <row r="1348" spans="1:3">
      <c r="A1348" s="301"/>
      <c r="B1348" s="301"/>
      <c r="C1348" s="301"/>
    </row>
    <row r="1349" spans="1:3">
      <c r="A1349" s="301"/>
      <c r="B1349" s="301"/>
      <c r="C1349" s="301"/>
    </row>
    <row r="1350" spans="1:3">
      <c r="A1350" s="301"/>
      <c r="B1350" s="301"/>
      <c r="C1350" s="301"/>
    </row>
    <row r="1351" spans="1:3">
      <c r="A1351" s="301"/>
      <c r="B1351" s="301"/>
      <c r="C1351" s="301"/>
    </row>
    <row r="1352" spans="1:3">
      <c r="A1352" s="301"/>
      <c r="B1352" s="301"/>
      <c r="C1352" s="301"/>
    </row>
    <row r="1353" spans="1:3">
      <c r="A1353" s="301"/>
      <c r="B1353" s="301"/>
      <c r="C1353" s="301"/>
    </row>
    <row r="1354" spans="1:3">
      <c r="A1354" s="301"/>
      <c r="B1354" s="301"/>
      <c r="C1354" s="301"/>
    </row>
    <row r="1355" spans="1:3">
      <c r="A1355" s="301"/>
      <c r="B1355" s="301"/>
      <c r="C1355" s="301"/>
    </row>
    <row r="1356" spans="1:3">
      <c r="A1356" s="301"/>
      <c r="B1356" s="301"/>
      <c r="C1356" s="301"/>
    </row>
    <row r="1357" spans="1:3">
      <c r="A1357" s="301"/>
      <c r="B1357" s="301"/>
      <c r="C1357" s="301"/>
    </row>
    <row r="1358" spans="1:3">
      <c r="A1358" s="301"/>
      <c r="B1358" s="301"/>
      <c r="C1358" s="301"/>
    </row>
    <row r="1359" spans="1:3">
      <c r="A1359" s="301"/>
      <c r="B1359" s="301"/>
      <c r="C1359" s="301"/>
    </row>
    <row r="1360" spans="1:3">
      <c r="A1360" s="301"/>
      <c r="B1360" s="301"/>
      <c r="C1360" s="301"/>
    </row>
    <row r="1361" spans="1:3">
      <c r="A1361" s="301"/>
      <c r="B1361" s="301"/>
      <c r="C1361" s="301"/>
    </row>
    <row r="1362" spans="1:3">
      <c r="A1362" s="301"/>
      <c r="B1362" s="301"/>
      <c r="C1362" s="301"/>
    </row>
    <row r="1363" spans="1:3">
      <c r="A1363" s="301"/>
      <c r="B1363" s="301"/>
      <c r="C1363" s="301"/>
    </row>
    <row r="1364" spans="1:3">
      <c r="A1364" s="301"/>
      <c r="B1364" s="301"/>
      <c r="C1364" s="301"/>
    </row>
    <row r="1365" spans="1:3">
      <c r="A1365" s="301"/>
      <c r="B1365" s="301"/>
      <c r="C1365" s="301"/>
    </row>
    <row r="1366" spans="1:3">
      <c r="A1366" s="301"/>
      <c r="B1366" s="301"/>
      <c r="C1366" s="301"/>
    </row>
    <row r="1367" spans="1:3">
      <c r="A1367" s="301"/>
      <c r="B1367" s="301"/>
      <c r="C1367" s="301"/>
    </row>
    <row r="1368" spans="1:3">
      <c r="A1368" s="1093"/>
      <c r="B1368" s="1093"/>
      <c r="C1368" s="1093"/>
    </row>
    <row r="1369" spans="1:3">
      <c r="A1369" s="1093"/>
      <c r="B1369" s="1093"/>
      <c r="C1369" s="1093"/>
    </row>
    <row r="1370" spans="1:3">
      <c r="A1370" s="301"/>
      <c r="B1370" s="301"/>
      <c r="C1370" s="301"/>
    </row>
    <row r="1371" spans="1:3">
      <c r="A1371" s="301"/>
      <c r="B1371" s="301"/>
      <c r="C1371" s="301"/>
    </row>
    <row r="1372" spans="1:3">
      <c r="A1372" s="301"/>
      <c r="B1372" s="301"/>
      <c r="C1372" s="301"/>
    </row>
    <row r="1373" spans="1:3">
      <c r="A1373" s="301"/>
      <c r="B1373" s="301"/>
      <c r="C1373" s="301"/>
    </row>
    <row r="1374" spans="1:3">
      <c r="A1374" s="301"/>
      <c r="B1374" s="301"/>
      <c r="C1374" s="301"/>
    </row>
    <row r="1375" spans="1:3">
      <c r="A1375" s="301"/>
      <c r="B1375" s="301"/>
      <c r="C1375" s="301"/>
    </row>
    <row r="1376" spans="1:3">
      <c r="A1376" s="301"/>
      <c r="B1376" s="301"/>
      <c r="C1376" s="301"/>
    </row>
    <row r="1377" spans="1:3">
      <c r="A1377" s="301"/>
      <c r="B1377" s="301"/>
      <c r="C1377" s="301"/>
    </row>
    <row r="1378" spans="1:3">
      <c r="A1378" s="301"/>
      <c r="B1378" s="301"/>
      <c r="C1378" s="301"/>
    </row>
    <row r="1379" spans="1:3">
      <c r="A1379" s="301"/>
      <c r="B1379" s="301"/>
      <c r="C1379" s="301"/>
    </row>
    <row r="1380" spans="1:3">
      <c r="A1380" s="301"/>
      <c r="B1380" s="301"/>
      <c r="C1380" s="301"/>
    </row>
    <row r="1381" spans="1:3">
      <c r="A1381" s="301"/>
      <c r="B1381" s="301"/>
      <c r="C1381" s="301"/>
    </row>
    <row r="1382" spans="1:3">
      <c r="A1382" s="301"/>
      <c r="B1382" s="301"/>
      <c r="C1382" s="301"/>
    </row>
    <row r="1383" spans="1:3">
      <c r="A1383" s="301"/>
      <c r="B1383" s="301"/>
      <c r="C1383" s="301"/>
    </row>
    <row r="1384" spans="1:3">
      <c r="A1384" s="301"/>
      <c r="B1384" s="301"/>
      <c r="C1384" s="301"/>
    </row>
    <row r="1385" spans="1:3">
      <c r="A1385" s="301"/>
      <c r="B1385" s="301"/>
      <c r="C1385" s="301"/>
    </row>
    <row r="1386" spans="1:3">
      <c r="A1386" s="301"/>
      <c r="B1386" s="301"/>
      <c r="C1386" s="301"/>
    </row>
    <row r="1387" spans="1:3">
      <c r="A1387" s="301"/>
      <c r="B1387" s="301"/>
      <c r="C1387" s="301"/>
    </row>
    <row r="1388" spans="1:3">
      <c r="A1388" s="301"/>
      <c r="B1388" s="301"/>
      <c r="C1388" s="301"/>
    </row>
    <row r="1389" spans="1:3">
      <c r="A1389" s="301"/>
      <c r="B1389" s="301"/>
      <c r="C1389" s="301"/>
    </row>
    <row r="1390" spans="1:3">
      <c r="A1390" s="301"/>
      <c r="B1390" s="301"/>
      <c r="C1390" s="301"/>
    </row>
    <row r="1391" spans="1:3">
      <c r="A1391" s="301"/>
      <c r="B1391" s="301"/>
      <c r="C1391" s="301"/>
    </row>
    <row r="1392" spans="1:3">
      <c r="A1392" s="301"/>
      <c r="B1392" s="301"/>
      <c r="C1392" s="301"/>
    </row>
    <row r="1393" spans="1:3">
      <c r="A1393" s="301"/>
      <c r="B1393" s="301"/>
      <c r="C1393" s="301"/>
    </row>
    <row r="1394" spans="1:3">
      <c r="A1394" s="301"/>
      <c r="B1394" s="301"/>
      <c r="C1394" s="301"/>
    </row>
    <row r="1395" spans="1:3">
      <c r="A1395" s="301"/>
      <c r="B1395" s="301"/>
      <c r="C1395" s="301"/>
    </row>
    <row r="1396" spans="1:3">
      <c r="A1396" s="301"/>
      <c r="B1396" s="301"/>
      <c r="C1396" s="301"/>
    </row>
    <row r="1397" spans="1:3">
      <c r="A1397" s="301"/>
      <c r="B1397" s="301"/>
      <c r="C1397" s="301"/>
    </row>
    <row r="1398" spans="1:3">
      <c r="A1398" s="301"/>
      <c r="B1398" s="301"/>
      <c r="C1398" s="301"/>
    </row>
    <row r="1399" spans="1:3">
      <c r="A1399" s="301"/>
      <c r="B1399" s="301"/>
      <c r="C1399" s="301"/>
    </row>
    <row r="1400" spans="1:3">
      <c r="A1400" s="301"/>
      <c r="B1400" s="301"/>
      <c r="C1400" s="301"/>
    </row>
    <row r="1401" spans="1:3">
      <c r="A1401" s="301"/>
      <c r="B1401" s="301"/>
      <c r="C1401" s="301"/>
    </row>
    <row r="1402" spans="1:3">
      <c r="A1402" s="301"/>
      <c r="B1402" s="301"/>
      <c r="C1402" s="301"/>
    </row>
    <row r="1403" spans="1:3">
      <c r="A1403" s="301"/>
      <c r="B1403" s="301"/>
      <c r="C1403" s="301"/>
    </row>
    <row r="1404" spans="1:3">
      <c r="A1404" s="301"/>
      <c r="B1404" s="301"/>
      <c r="C1404" s="301"/>
    </row>
    <row r="1405" spans="1:3">
      <c r="A1405" s="301"/>
      <c r="B1405" s="301"/>
      <c r="C1405" s="301"/>
    </row>
    <row r="1406" spans="1:3">
      <c r="A1406" s="301"/>
      <c r="B1406" s="301"/>
      <c r="C1406" s="301"/>
    </row>
    <row r="1407" spans="1:3">
      <c r="A1407" s="301"/>
      <c r="B1407" s="301"/>
      <c r="C1407" s="301"/>
    </row>
    <row r="1408" spans="1:3">
      <c r="A1408" s="301"/>
      <c r="B1408" s="301"/>
      <c r="C1408" s="301"/>
    </row>
    <row r="1409" spans="1:3">
      <c r="A1409" s="301"/>
      <c r="B1409" s="301"/>
      <c r="C1409" s="301"/>
    </row>
    <row r="1410" spans="1:3">
      <c r="A1410" s="301"/>
      <c r="B1410" s="301"/>
      <c r="C1410" s="301"/>
    </row>
    <row r="1411" spans="1:3">
      <c r="A1411" s="301"/>
      <c r="B1411" s="301"/>
      <c r="C1411" s="301"/>
    </row>
    <row r="1412" spans="1:3">
      <c r="A1412" s="301"/>
      <c r="B1412" s="301"/>
      <c r="C1412" s="301"/>
    </row>
    <row r="1413" spans="1:3">
      <c r="A1413" s="301"/>
      <c r="B1413" s="301"/>
      <c r="C1413" s="301"/>
    </row>
    <row r="1414" spans="1:3">
      <c r="A1414" s="301"/>
      <c r="B1414" s="301"/>
      <c r="C1414" s="301"/>
    </row>
    <row r="1415" spans="1:3">
      <c r="A1415" s="301"/>
      <c r="B1415" s="301"/>
      <c r="C1415" s="301"/>
    </row>
    <row r="1416" spans="1:3">
      <c r="A1416" s="301"/>
      <c r="B1416" s="301"/>
      <c r="C1416" s="301"/>
    </row>
    <row r="1417" spans="1:3">
      <c r="A1417" s="301"/>
      <c r="B1417" s="301"/>
      <c r="C1417" s="301"/>
    </row>
    <row r="1418" spans="1:3">
      <c r="A1418" s="301"/>
      <c r="B1418" s="301"/>
      <c r="C1418" s="301"/>
    </row>
    <row r="1419" spans="1:3">
      <c r="A1419" s="301"/>
      <c r="B1419" s="301"/>
      <c r="C1419" s="301"/>
    </row>
    <row r="1420" spans="1:3">
      <c r="A1420" s="301"/>
      <c r="B1420" s="301"/>
      <c r="C1420" s="301"/>
    </row>
    <row r="1421" spans="1:3">
      <c r="A1421" s="301"/>
      <c r="B1421" s="301"/>
      <c r="C1421" s="301"/>
    </row>
    <row r="1422" spans="1:3">
      <c r="A1422" s="301"/>
      <c r="B1422" s="301"/>
      <c r="C1422" s="301"/>
    </row>
    <row r="1423" spans="1:3">
      <c r="A1423" s="301"/>
      <c r="B1423" s="301"/>
      <c r="C1423" s="301"/>
    </row>
    <row r="1424" spans="1:3">
      <c r="A1424" s="301"/>
      <c r="B1424" s="301"/>
      <c r="C1424" s="301"/>
    </row>
    <row r="1425" spans="1:3">
      <c r="A1425" s="301"/>
      <c r="B1425" s="301"/>
      <c r="C1425" s="301"/>
    </row>
    <row r="1426" spans="1:3">
      <c r="A1426" s="301"/>
      <c r="B1426" s="301"/>
      <c r="C1426" s="301"/>
    </row>
    <row r="1427" spans="1:3">
      <c r="A1427" s="301"/>
      <c r="B1427" s="301"/>
      <c r="C1427" s="301"/>
    </row>
    <row r="1428" spans="1:3">
      <c r="A1428" s="301"/>
      <c r="B1428" s="301"/>
      <c r="C1428" s="301"/>
    </row>
    <row r="1429" spans="1:3">
      <c r="A1429" s="301"/>
      <c r="B1429" s="301"/>
      <c r="C1429" s="301"/>
    </row>
    <row r="1430" spans="1:3">
      <c r="A1430" s="301"/>
      <c r="B1430" s="301"/>
      <c r="C1430" s="301"/>
    </row>
    <row r="1431" spans="1:3">
      <c r="A1431" s="301"/>
      <c r="B1431" s="301"/>
      <c r="C1431" s="301"/>
    </row>
    <row r="1432" spans="1:3">
      <c r="A1432" s="301"/>
      <c r="B1432" s="301"/>
      <c r="C1432" s="301"/>
    </row>
    <row r="1433" spans="1:3">
      <c r="A1433" s="301"/>
      <c r="B1433" s="301"/>
      <c r="C1433" s="301"/>
    </row>
    <row r="1434" spans="1:3">
      <c r="A1434" s="301"/>
      <c r="B1434" s="301"/>
      <c r="C1434" s="301"/>
    </row>
    <row r="1435" spans="1:3">
      <c r="A1435" s="301"/>
      <c r="B1435" s="301"/>
      <c r="C1435" s="301"/>
    </row>
    <row r="1436" spans="1:3">
      <c r="A1436" s="301"/>
      <c r="B1436" s="301"/>
      <c r="C1436" s="301"/>
    </row>
    <row r="1437" spans="1:3">
      <c r="A1437" s="301"/>
      <c r="B1437" s="301"/>
      <c r="C1437" s="301"/>
    </row>
    <row r="1438" spans="1:3">
      <c r="A1438" s="301"/>
      <c r="B1438" s="301"/>
      <c r="C1438" s="301"/>
    </row>
    <row r="1439" spans="1:3">
      <c r="A1439" s="301"/>
      <c r="B1439" s="301"/>
      <c r="C1439" s="301"/>
    </row>
    <row r="1440" spans="1:3">
      <c r="A1440" s="301"/>
      <c r="B1440" s="301"/>
      <c r="C1440" s="301"/>
    </row>
    <row r="1441" spans="1:3">
      <c r="A1441" s="301"/>
      <c r="B1441" s="301"/>
      <c r="C1441" s="301"/>
    </row>
    <row r="1442" spans="1:3">
      <c r="A1442" s="301"/>
      <c r="B1442" s="301"/>
      <c r="C1442" s="301"/>
    </row>
    <row r="1443" spans="1:3">
      <c r="A1443" s="301"/>
      <c r="B1443" s="301"/>
      <c r="C1443" s="301"/>
    </row>
    <row r="1444" spans="1:3">
      <c r="A1444" s="301"/>
      <c r="B1444" s="301"/>
      <c r="C1444" s="301"/>
    </row>
    <row r="1445" spans="1:3">
      <c r="A1445" s="301"/>
      <c r="B1445" s="301"/>
      <c r="C1445" s="301"/>
    </row>
    <row r="1446" spans="1:3">
      <c r="A1446" s="301"/>
      <c r="B1446" s="301"/>
      <c r="C1446" s="301"/>
    </row>
    <row r="1447" spans="1:3">
      <c r="A1447" s="301"/>
      <c r="B1447" s="301"/>
      <c r="C1447" s="301"/>
    </row>
    <row r="1448" spans="1:3">
      <c r="A1448" s="301"/>
      <c r="B1448" s="301"/>
      <c r="C1448" s="301"/>
    </row>
    <row r="1449" spans="1:3">
      <c r="A1449" s="301"/>
      <c r="B1449" s="301"/>
      <c r="C1449" s="301"/>
    </row>
    <row r="1450" spans="1:3">
      <c r="A1450" s="301"/>
      <c r="B1450" s="301"/>
      <c r="C1450" s="301"/>
    </row>
    <row r="1451" spans="1:3">
      <c r="A1451" s="301"/>
      <c r="B1451" s="301"/>
      <c r="C1451" s="301"/>
    </row>
    <row r="1452" spans="1:3">
      <c r="A1452" s="301"/>
      <c r="B1452" s="301"/>
      <c r="C1452" s="301"/>
    </row>
    <row r="1453" spans="1:3">
      <c r="A1453" s="301"/>
      <c r="B1453" s="301"/>
      <c r="C1453" s="301"/>
    </row>
    <row r="1454" spans="1:3">
      <c r="A1454" s="301"/>
      <c r="B1454" s="301"/>
      <c r="C1454" s="301"/>
    </row>
    <row r="1455" spans="1:3">
      <c r="A1455" s="301"/>
      <c r="B1455" s="301"/>
      <c r="C1455" s="301"/>
    </row>
    <row r="1456" spans="1:3">
      <c r="A1456" s="301"/>
      <c r="B1456" s="301"/>
      <c r="C1456" s="301"/>
    </row>
    <row r="1457" spans="1:3">
      <c r="A1457" s="301"/>
      <c r="B1457" s="301"/>
      <c r="C1457" s="301"/>
    </row>
    <row r="1458" spans="1:3">
      <c r="A1458" s="301"/>
      <c r="B1458" s="301"/>
      <c r="C1458" s="301"/>
    </row>
    <row r="1459" spans="1:3">
      <c r="A1459" s="301"/>
      <c r="B1459" s="301"/>
      <c r="C1459" s="301"/>
    </row>
    <row r="1460" spans="1:3">
      <c r="A1460" s="301"/>
      <c r="B1460" s="301"/>
      <c r="C1460" s="301"/>
    </row>
    <row r="1461" spans="1:3">
      <c r="A1461" s="301"/>
      <c r="B1461" s="301"/>
      <c r="C1461" s="301"/>
    </row>
    <row r="1462" spans="1:3">
      <c r="A1462" s="301"/>
      <c r="B1462" s="301"/>
      <c r="C1462" s="301"/>
    </row>
    <row r="1463" spans="1:3">
      <c r="A1463" s="301"/>
      <c r="B1463" s="301"/>
      <c r="C1463" s="301"/>
    </row>
    <row r="1464" spans="1:3">
      <c r="A1464" s="301"/>
      <c r="B1464" s="301"/>
      <c r="C1464" s="301"/>
    </row>
    <row r="1465" spans="1:3">
      <c r="A1465" s="301"/>
      <c r="B1465" s="301"/>
      <c r="C1465" s="301"/>
    </row>
    <row r="1466" spans="1:3">
      <c r="A1466" s="301"/>
      <c r="B1466" s="301"/>
      <c r="C1466" s="301"/>
    </row>
    <row r="1467" spans="1:3">
      <c r="A1467" s="301"/>
      <c r="B1467" s="301"/>
      <c r="C1467" s="301"/>
    </row>
    <row r="1468" spans="1:3">
      <c r="A1468" s="301"/>
      <c r="B1468" s="301"/>
      <c r="C1468" s="301"/>
    </row>
    <row r="1469" spans="1:3">
      <c r="A1469" s="301"/>
      <c r="B1469" s="301"/>
      <c r="C1469" s="301"/>
    </row>
    <row r="1470" spans="1:3">
      <c r="A1470" s="301"/>
      <c r="B1470" s="301"/>
      <c r="C1470" s="301"/>
    </row>
    <row r="1471" spans="1:3">
      <c r="A1471" s="301"/>
      <c r="B1471" s="301"/>
      <c r="C1471" s="301"/>
    </row>
    <row r="1472" spans="1:3">
      <c r="A1472" s="301"/>
      <c r="B1472" s="301"/>
      <c r="C1472" s="301"/>
    </row>
    <row r="1473" spans="1:3">
      <c r="A1473" s="301"/>
      <c r="B1473" s="301"/>
      <c r="C1473" s="301"/>
    </row>
    <row r="1474" spans="1:3">
      <c r="A1474" s="301"/>
      <c r="B1474" s="301"/>
      <c r="C1474" s="301"/>
    </row>
    <row r="1475" spans="1:3">
      <c r="A1475" s="301"/>
      <c r="B1475" s="301"/>
      <c r="C1475" s="301"/>
    </row>
    <row r="1476" spans="1:3">
      <c r="A1476" s="301"/>
      <c r="B1476" s="301"/>
      <c r="C1476" s="301"/>
    </row>
    <row r="1477" spans="1:3">
      <c r="A1477" s="301"/>
      <c r="B1477" s="301"/>
      <c r="C1477" s="301"/>
    </row>
    <row r="1478" spans="1:3">
      <c r="A1478" s="301"/>
      <c r="B1478" s="301"/>
      <c r="C1478" s="301"/>
    </row>
    <row r="1479" spans="1:3">
      <c r="A1479" s="301"/>
      <c r="B1479" s="301"/>
      <c r="C1479" s="301"/>
    </row>
    <row r="1480" spans="1:3">
      <c r="A1480" s="301"/>
      <c r="B1480" s="301"/>
      <c r="C1480" s="301"/>
    </row>
    <row r="1481" spans="1:3">
      <c r="A1481" s="301"/>
      <c r="B1481" s="301"/>
      <c r="C1481" s="301"/>
    </row>
    <row r="1482" spans="1:3">
      <c r="A1482" s="301"/>
      <c r="B1482" s="301"/>
      <c r="C1482" s="301"/>
    </row>
    <row r="1483" spans="1:3">
      <c r="A1483" s="301"/>
      <c r="B1483" s="301"/>
      <c r="C1483" s="301"/>
    </row>
    <row r="1484" spans="1:3">
      <c r="A1484" s="301"/>
      <c r="B1484" s="301"/>
      <c r="C1484" s="301"/>
    </row>
    <row r="1485" spans="1:3">
      <c r="A1485" s="301"/>
      <c r="B1485" s="301"/>
      <c r="C1485" s="301"/>
    </row>
    <row r="1486" spans="1:3">
      <c r="A1486" s="301"/>
      <c r="B1486" s="301"/>
      <c r="C1486" s="301"/>
    </row>
    <row r="1487" spans="1:3">
      <c r="A1487" s="301"/>
      <c r="B1487" s="301"/>
      <c r="C1487" s="301"/>
    </row>
    <row r="1488" spans="1:3">
      <c r="A1488" s="301"/>
      <c r="B1488" s="301"/>
      <c r="C1488" s="301"/>
    </row>
    <row r="1489" spans="1:3">
      <c r="A1489" s="301"/>
      <c r="B1489" s="301"/>
      <c r="C1489" s="301"/>
    </row>
    <row r="1490" spans="1:3">
      <c r="A1490" s="301"/>
      <c r="B1490" s="301"/>
      <c r="C1490" s="301"/>
    </row>
    <row r="1491" spans="1:3">
      <c r="A1491" s="301"/>
      <c r="B1491" s="301"/>
      <c r="C1491" s="301"/>
    </row>
    <row r="1492" spans="1:3">
      <c r="A1492" s="301"/>
      <c r="B1492" s="301"/>
      <c r="C1492" s="301"/>
    </row>
    <row r="1493" spans="1:3">
      <c r="A1493" s="301"/>
      <c r="B1493" s="301"/>
      <c r="C1493" s="301"/>
    </row>
    <row r="1494" spans="1:3">
      <c r="A1494" s="301"/>
      <c r="B1494" s="301"/>
      <c r="C1494" s="301"/>
    </row>
    <row r="1495" spans="1:3">
      <c r="A1495" s="301"/>
      <c r="B1495" s="301"/>
      <c r="C1495" s="301"/>
    </row>
    <row r="1496" spans="1:3">
      <c r="A1496" s="301"/>
      <c r="B1496" s="301"/>
      <c r="C1496" s="301"/>
    </row>
    <row r="1497" spans="1:3">
      <c r="A1497" s="301"/>
      <c r="B1497" s="301"/>
      <c r="C1497" s="301"/>
    </row>
    <row r="1498" spans="1:3">
      <c r="A1498" s="301"/>
      <c r="B1498" s="301"/>
      <c r="C1498" s="301"/>
    </row>
    <row r="1499" spans="1:3">
      <c r="A1499" s="301"/>
      <c r="B1499" s="301"/>
      <c r="C1499" s="301"/>
    </row>
    <row r="1500" spans="1:3">
      <c r="A1500" s="301"/>
      <c r="B1500" s="301"/>
      <c r="C1500" s="301"/>
    </row>
    <row r="1501" spans="1:3">
      <c r="A1501" s="301"/>
      <c r="B1501" s="301"/>
      <c r="C1501" s="301"/>
    </row>
    <row r="1502" spans="1:3">
      <c r="A1502" s="301"/>
      <c r="B1502" s="301"/>
      <c r="C1502" s="301"/>
    </row>
    <row r="1503" spans="1:3">
      <c r="A1503" s="301"/>
      <c r="B1503" s="301"/>
      <c r="C1503" s="301"/>
    </row>
    <row r="1504" spans="1:3">
      <c r="A1504" s="301"/>
      <c r="B1504" s="301"/>
      <c r="C1504" s="301"/>
    </row>
    <row r="1505" spans="1:9">
      <c r="A1505" s="301"/>
      <c r="B1505" s="301"/>
      <c r="C1505" s="301"/>
    </row>
    <row r="1506" spans="1:9">
      <c r="A1506" s="301"/>
      <c r="B1506" s="301"/>
      <c r="C1506" s="301"/>
    </row>
    <row r="1507" spans="1:9">
      <c r="A1507" s="301"/>
      <c r="B1507" s="301"/>
      <c r="C1507" s="301"/>
    </row>
    <row r="1508" spans="1:9">
      <c r="A1508" s="301"/>
      <c r="B1508" s="301"/>
      <c r="C1508" s="301"/>
    </row>
    <row r="1509" spans="1:9">
      <c r="A1509" s="301"/>
      <c r="B1509" s="301"/>
      <c r="C1509" s="301"/>
    </row>
    <row r="1510" spans="1:9">
      <c r="A1510" s="301"/>
      <c r="B1510" s="301"/>
      <c r="C1510" s="301"/>
    </row>
    <row r="1511" spans="1:9">
      <c r="A1511" s="301"/>
      <c r="B1511" s="301"/>
      <c r="C1511" s="301"/>
    </row>
    <row r="1512" spans="1:9">
      <c r="A1512" s="301"/>
      <c r="B1512" s="301"/>
      <c r="C1512" s="301"/>
    </row>
    <row r="1513" spans="1:9">
      <c r="A1513" s="1093"/>
      <c r="B1513" s="1093"/>
      <c r="C1513" s="1093"/>
    </row>
    <row r="1514" spans="1:9">
      <c r="A1514" s="1093"/>
      <c r="B1514" s="1093"/>
      <c r="C1514" s="1093"/>
    </row>
    <row r="1515" spans="1:9">
      <c r="A1515" s="1093"/>
      <c r="B1515" s="1093"/>
      <c r="C1515" s="1093"/>
    </row>
    <row r="1516" spans="1:9">
      <c r="A1516" s="1093"/>
      <c r="B1516" s="1093"/>
      <c r="C1516" s="1093"/>
      <c r="G1516" s="1186"/>
      <c r="H1516" s="1186"/>
      <c r="I1516" s="1186"/>
    </row>
    <row r="1517" spans="1:9">
      <c r="A1517" s="1093"/>
      <c r="B1517" s="1093"/>
      <c r="C1517" s="1093"/>
    </row>
    <row r="1518" spans="1:9">
      <c r="A1518" s="1093"/>
      <c r="B1518" s="1093"/>
      <c r="C1518" s="1093"/>
    </row>
    <row r="1519" spans="1:9">
      <c r="A1519" s="1093"/>
      <c r="B1519" s="1093"/>
      <c r="C1519" s="1093"/>
    </row>
    <row r="1520" spans="1:9">
      <c r="A1520" s="1093"/>
      <c r="B1520" s="1093"/>
      <c r="C1520" s="1093"/>
    </row>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057" zoomScaleNormal="100" zoomScaleSheetLayoutView="80" workbookViewId="0">
      <selection activeCell="AC527" sqref="AC527:AF527"/>
    </sheetView>
  </sheetViews>
  <sheetFormatPr defaultColWidth="0" defaultRowHeight="0" customHeight="1" zeroHeight="1"/>
  <cols>
    <col min="1" max="36" width="2.5703125" customWidth="1"/>
    <col min="37" max="37" width="2.85546875" customWidth="1"/>
    <col min="38" max="45" width="2.5703125" customWidth="1"/>
    <col min="46" max="46" width="3.7109375" hidden="1" customWidth="1"/>
    <col min="16384" max="16384" width="3.7109375" hidden="1"/>
  </cols>
  <sheetData>
    <row r="1" spans="1:51" ht="12.75">
      <c r="J1" s="61"/>
    </row>
    <row r="2" spans="1:51" ht="12.75"/>
    <row r="3" spans="1:51" ht="12.75"/>
    <row r="4" spans="1:51" ht="12.75"/>
    <row r="5" spans="1:51" ht="12.75"/>
    <row r="6" spans="1:51" ht="12.75"/>
    <row r="7" spans="1:51" ht="12.75"/>
    <row r="8" spans="1:51" ht="18.75">
      <c r="A8" s="1630" t="s">
        <v>782</v>
      </c>
      <c r="B8" s="1630"/>
      <c r="C8" s="1630"/>
      <c r="D8" s="1630"/>
      <c r="E8" s="1630"/>
      <c r="F8" s="1630"/>
      <c r="G8" s="1630"/>
      <c r="H8" s="1630"/>
      <c r="I8" s="1630"/>
      <c r="J8" s="1630"/>
      <c r="K8" s="1630"/>
      <c r="L8" s="1630"/>
      <c r="M8" s="1630"/>
      <c r="N8" s="1630"/>
      <c r="O8" s="1630"/>
      <c r="P8" s="1630"/>
      <c r="Q8" s="1630"/>
      <c r="R8" s="1630"/>
      <c r="S8" s="1630"/>
      <c r="T8" s="1630"/>
      <c r="U8" s="1630"/>
      <c r="V8" s="1630"/>
      <c r="W8" s="1630"/>
      <c r="X8" s="1630"/>
      <c r="Y8" s="1630"/>
      <c r="Z8" s="1630"/>
      <c r="AA8" s="1630"/>
      <c r="AB8" s="1630"/>
      <c r="AC8" s="1630"/>
      <c r="AD8" s="1630"/>
      <c r="AE8" s="1630"/>
      <c r="AF8" s="1630"/>
      <c r="AG8" s="1630"/>
      <c r="AH8" s="1630"/>
      <c r="AI8" s="1630"/>
      <c r="AJ8" s="1630"/>
      <c r="AK8" s="1630"/>
      <c r="AL8" s="1630"/>
      <c r="AM8" s="1106"/>
      <c r="AN8" s="1106"/>
      <c r="AO8" s="1106"/>
      <c r="AP8" s="1106"/>
      <c r="AQ8" s="1106"/>
      <c r="AR8" s="1106"/>
      <c r="AS8" s="1106"/>
      <c r="AT8" s="1106"/>
      <c r="AU8" s="1106"/>
      <c r="AV8" s="1106"/>
      <c r="AW8" s="1106"/>
      <c r="AX8" s="1106"/>
      <c r="AY8" s="1106"/>
    </row>
    <row r="9" spans="1:51" ht="12.75">
      <c r="A9" s="1212" t="s">
        <v>783</v>
      </c>
      <c r="B9" s="1212"/>
      <c r="C9" s="1212"/>
      <c r="D9" s="1212"/>
      <c r="E9" s="1212"/>
      <c r="F9" s="1212"/>
      <c r="G9" s="1212"/>
      <c r="H9" s="1212"/>
      <c r="I9" s="1212"/>
      <c r="J9" s="1212"/>
      <c r="K9" s="1212"/>
      <c r="L9" s="1212"/>
      <c r="M9" s="1212"/>
      <c r="N9" s="1212"/>
      <c r="O9" s="1212"/>
      <c r="P9" s="1212"/>
      <c r="Q9" s="1212"/>
      <c r="R9" s="1212"/>
      <c r="S9" s="1212"/>
      <c r="T9" s="1212"/>
      <c r="U9" s="1212"/>
      <c r="V9" s="1212"/>
      <c r="W9" s="1212"/>
      <c r="X9" s="1212"/>
      <c r="Y9" s="1212"/>
      <c r="Z9" s="1212"/>
      <c r="AA9" s="1212"/>
      <c r="AB9" s="1212"/>
      <c r="AC9" s="1212"/>
      <c r="AD9" s="1212"/>
      <c r="AE9" s="1212"/>
      <c r="AF9" s="1212"/>
      <c r="AG9" s="1212"/>
      <c r="AH9" s="1212"/>
      <c r="AI9" s="1212"/>
      <c r="AJ9" s="1212"/>
      <c r="AK9" s="1212"/>
      <c r="AL9" s="1212"/>
      <c r="AM9" s="1076"/>
      <c r="AN9" s="1076"/>
      <c r="AO9" s="1076"/>
      <c r="AP9" s="1076"/>
      <c r="AQ9" s="1076"/>
      <c r="AR9" s="1076"/>
      <c r="AS9" s="1076"/>
      <c r="AT9" s="1076"/>
      <c r="AU9" s="1076"/>
      <c r="AV9" s="1076"/>
      <c r="AW9" s="1076"/>
      <c r="AX9" s="1076"/>
      <c r="AY9" s="1076"/>
    </row>
    <row r="10" spans="1:51" ht="15" customHeight="1">
      <c r="A10" s="1212" t="s">
        <v>784</v>
      </c>
      <c r="B10" s="1212"/>
      <c r="C10" s="1212"/>
      <c r="D10" s="1212"/>
      <c r="E10" s="1212"/>
      <c r="F10" s="1212"/>
      <c r="G10" s="1212"/>
      <c r="H10" s="1212"/>
      <c r="I10" s="1212"/>
      <c r="J10" s="1212"/>
      <c r="K10" s="1212"/>
      <c r="L10" s="1212"/>
      <c r="M10" s="1212"/>
      <c r="N10" s="1212"/>
      <c r="O10" s="1212"/>
      <c r="P10" s="1212"/>
      <c r="Q10" s="1212"/>
      <c r="R10" s="1212"/>
      <c r="S10" s="1212"/>
      <c r="T10" s="1212"/>
      <c r="U10" s="1212"/>
      <c r="V10" s="1212"/>
      <c r="W10" s="1212"/>
      <c r="X10" s="1212"/>
      <c r="Y10" s="1212"/>
      <c r="Z10" s="1212"/>
      <c r="AA10" s="1212"/>
      <c r="AB10" s="1212"/>
      <c r="AC10" s="1212"/>
      <c r="AD10" s="1212"/>
      <c r="AE10" s="1212"/>
      <c r="AF10" s="1212"/>
      <c r="AG10" s="1212"/>
      <c r="AH10" s="1212"/>
      <c r="AI10" s="1212"/>
      <c r="AJ10" s="1212"/>
      <c r="AK10" s="1212"/>
      <c r="AL10" s="1212"/>
      <c r="AM10" s="1076"/>
      <c r="AN10" s="1076"/>
      <c r="AO10" s="1076"/>
      <c r="AP10" s="1076"/>
      <c r="AQ10" s="1076"/>
      <c r="AR10" s="1076"/>
      <c r="AS10" s="1076"/>
      <c r="AT10" s="1076"/>
      <c r="AU10" s="1076"/>
      <c r="AV10" s="1076"/>
      <c r="AW10" s="1076"/>
      <c r="AX10" s="1076"/>
      <c r="AY10" s="1076"/>
    </row>
    <row r="11" spans="1:51" ht="15" customHeight="1">
      <c r="A11" s="1212" t="s">
        <v>785</v>
      </c>
      <c r="B11" s="1212"/>
      <c r="C11" s="1212"/>
      <c r="D11" s="1212"/>
      <c r="E11" s="1212"/>
      <c r="F11" s="1212"/>
      <c r="G11" s="1212"/>
      <c r="H11" s="1212"/>
      <c r="I11" s="1212"/>
      <c r="J11" s="1212"/>
      <c r="K11" s="1212"/>
      <c r="L11" s="1212"/>
      <c r="M11" s="1212"/>
      <c r="N11" s="1212"/>
      <c r="O11" s="1212"/>
      <c r="P11" s="1212"/>
      <c r="Q11" s="1212"/>
      <c r="R11" s="1212"/>
      <c r="S11" s="1212"/>
      <c r="T11" s="1212"/>
      <c r="U11" s="1212"/>
      <c r="V11" s="1212"/>
      <c r="W11" s="1212"/>
      <c r="X11" s="1212"/>
      <c r="Y11" s="1212"/>
      <c r="Z11" s="1212"/>
      <c r="AA11" s="1212"/>
      <c r="AB11" s="1212"/>
      <c r="AC11" s="1212"/>
      <c r="AD11" s="1212"/>
      <c r="AE11" s="1212"/>
      <c r="AF11" s="1212"/>
      <c r="AG11" s="1212"/>
      <c r="AH11" s="1212"/>
      <c r="AI11" s="1212"/>
      <c r="AJ11" s="1212"/>
      <c r="AK11" s="1212"/>
      <c r="AL11" s="1212"/>
      <c r="AM11" s="1076"/>
      <c r="AN11" s="1076"/>
      <c r="AO11" s="1076"/>
      <c r="AP11" s="1076"/>
      <c r="AQ11" s="1076"/>
      <c r="AR11" s="1076"/>
      <c r="AS11" s="1076"/>
      <c r="AT11" s="1076"/>
      <c r="AU11" s="1076"/>
      <c r="AV11" s="1076"/>
      <c r="AW11" s="1076"/>
      <c r="AX11" s="1076"/>
      <c r="AY11" s="1076"/>
    </row>
    <row r="12" spans="1:51" ht="12.75">
      <c r="A12" s="1434" t="s">
        <v>786</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116"/>
      <c r="AN12" s="1116"/>
      <c r="AO12" s="1116"/>
      <c r="AP12" s="1116"/>
      <c r="AQ12" s="1116"/>
      <c r="AR12" s="1116"/>
      <c r="AS12" s="1116"/>
      <c r="AT12" s="1116"/>
      <c r="AU12" s="1116"/>
      <c r="AV12" s="1116"/>
      <c r="AW12" s="1116"/>
      <c r="AX12" s="1116"/>
      <c r="AY12" s="1116"/>
    </row>
    <row r="13" spans="1:51" ht="12.75">
      <c r="A13" s="1183" t="s">
        <v>787</v>
      </c>
      <c r="B13" s="1183"/>
      <c r="C13" s="1183"/>
      <c r="D13" s="1183"/>
      <c r="E13" s="1183"/>
      <c r="F13" s="1183"/>
      <c r="G13" s="1183"/>
      <c r="H13" s="1183"/>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D13" s="1183"/>
      <c r="AE13" s="1183"/>
      <c r="AF13" s="1183"/>
      <c r="AG13" s="1183"/>
      <c r="AH13" s="1183"/>
      <c r="AI13" s="1183"/>
      <c r="AJ13" s="1183"/>
      <c r="AK13" s="1183"/>
      <c r="AL13" s="1183"/>
      <c r="AM13" s="859"/>
      <c r="AN13" s="859"/>
      <c r="AO13" s="859"/>
      <c r="AP13" s="859"/>
      <c r="AQ13" s="859"/>
      <c r="AR13" s="859"/>
      <c r="AS13" s="859"/>
      <c r="AT13" s="859"/>
      <c r="AU13" s="859"/>
      <c r="AV13" s="859"/>
      <c r="AW13" s="859"/>
      <c r="AX13" s="859"/>
      <c r="AY13" s="859"/>
    </row>
    <row r="14" spans="1:51" ht="12.75" customHeight="1" thickBot="1">
      <c r="A14" s="1184"/>
      <c r="B14" s="1184"/>
      <c r="C14" s="1184"/>
      <c r="D14" s="1184"/>
      <c r="E14" s="1184"/>
      <c r="F14" s="1184"/>
      <c r="G14" s="1184"/>
      <c r="H14" s="1184"/>
      <c r="I14" s="1184"/>
      <c r="J14" s="1184"/>
      <c r="K14" s="1184"/>
      <c r="L14" s="1184"/>
      <c r="M14" s="1184"/>
      <c r="N14" s="1184"/>
      <c r="O14" s="1184"/>
      <c r="P14" s="1184"/>
      <c r="Q14" s="1184"/>
      <c r="R14" s="1184"/>
      <c r="S14" s="1184"/>
      <c r="T14" s="1184"/>
      <c r="U14" s="1184"/>
      <c r="V14" s="1184"/>
      <c r="W14" s="1184"/>
      <c r="X14" s="1184"/>
      <c r="Y14" s="1184"/>
      <c r="Z14" s="1184"/>
      <c r="AA14" s="1184"/>
      <c r="AB14" s="1184"/>
      <c r="AC14" s="1184"/>
      <c r="AD14" s="1184"/>
      <c r="AE14" s="1184"/>
      <c r="AF14" s="1184"/>
      <c r="AG14" s="1184"/>
      <c r="AH14" s="1184"/>
      <c r="AI14" s="1184"/>
      <c r="AJ14" s="1184"/>
      <c r="AK14" s="1184"/>
      <c r="AL14" s="1184"/>
      <c r="AM14" s="859"/>
      <c r="AN14" s="859"/>
      <c r="AO14" s="859"/>
      <c r="AP14" s="859"/>
      <c r="AQ14" s="859"/>
      <c r="AR14" s="859"/>
      <c r="AS14" s="859"/>
      <c r="AT14" s="859"/>
      <c r="AU14" s="859"/>
      <c r="AV14" s="859"/>
      <c r="AW14" s="859"/>
      <c r="AX14" s="859"/>
      <c r="AY14" s="859"/>
    </row>
    <row r="15" spans="1:51" ht="12.75" customHeight="1" thickTop="1">
      <c r="A15" s="57"/>
      <c r="B15" s="57"/>
      <c r="C15" s="57"/>
      <c r="D15" s="57"/>
      <c r="E15" s="57"/>
      <c r="F15" s="57"/>
      <c r="G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row>
    <row r="16" spans="1:51" ht="12.75" customHeight="1">
      <c r="A16" s="1067" t="s">
        <v>788</v>
      </c>
      <c r="C16" s="2"/>
      <c r="D16" s="2"/>
      <c r="E16" s="2"/>
      <c r="F16" s="2"/>
      <c r="G16" s="2"/>
      <c r="H16" s="1439" t="s">
        <v>789</v>
      </c>
      <c r="I16" s="1439"/>
      <c r="J16" s="1439"/>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39"/>
      <c r="AG16" s="1439"/>
      <c r="AH16" s="1439"/>
      <c r="AI16" s="1439"/>
      <c r="AJ16" s="1439"/>
    </row>
    <row r="17" spans="1:52" ht="12.75" customHeight="1"/>
    <row r="18" spans="1:52" ht="12.75" customHeight="1">
      <c r="A18" s="1067" t="s">
        <v>790</v>
      </c>
      <c r="C18" s="2"/>
      <c r="D18" s="2"/>
      <c r="E18" s="2"/>
      <c r="F18" s="2"/>
      <c r="G18" s="2"/>
      <c r="H18" s="1335" t="s">
        <v>791</v>
      </c>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row>
    <row r="19" spans="1:52" ht="12.75" customHeight="1"/>
    <row r="20" spans="1:52" ht="14.25" customHeight="1">
      <c r="A20" s="1462" t="s">
        <v>792</v>
      </c>
      <c r="B20" s="1462"/>
      <c r="C20" s="1462"/>
      <c r="D20" s="1462"/>
      <c r="E20" s="1462"/>
      <c r="F20" s="1462"/>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462"/>
      <c r="AM20" s="1115"/>
      <c r="AN20" s="1115"/>
      <c r="AO20" s="1115"/>
      <c r="AP20" s="1115"/>
      <c r="AQ20" s="1115"/>
      <c r="AR20" s="1115"/>
      <c r="AS20" s="1115"/>
      <c r="AT20" s="1115"/>
      <c r="AU20" s="1115"/>
      <c r="AV20" s="1115"/>
      <c r="AW20" s="1115"/>
      <c r="AX20" s="1115"/>
      <c r="AY20" s="1115"/>
    </row>
    <row r="21" spans="1:52" ht="12.75" customHeight="1">
      <c r="A21" s="1440" t="s">
        <v>793</v>
      </c>
      <c r="B21" s="1440"/>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B21" s="1440"/>
      <c r="AC21" s="1440"/>
      <c r="AD21" s="1440"/>
      <c r="AE21" s="1440"/>
      <c r="AF21" s="1440"/>
      <c r="AG21" s="1440"/>
      <c r="AH21" s="1440"/>
      <c r="AI21" s="1440"/>
      <c r="AJ21" s="1440"/>
      <c r="AK21" s="1440"/>
      <c r="AL21" s="1440"/>
      <c r="AM21" s="1117"/>
      <c r="AN21" s="1117"/>
      <c r="AO21" s="1117"/>
      <c r="AP21" s="1117"/>
      <c r="AQ21" s="1117"/>
      <c r="AR21" s="1117"/>
      <c r="AS21" s="1117"/>
      <c r="AT21" s="1117"/>
      <c r="AU21" s="1117"/>
      <c r="AV21" s="1117"/>
      <c r="AW21" s="1117"/>
      <c r="AX21" s="1117"/>
      <c r="AY21" s="1117"/>
    </row>
    <row r="22" spans="1:52" ht="12.75"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2.75" customHeight="1">
      <c r="A23" s="71" t="s">
        <v>794</v>
      </c>
      <c r="C23" s="1128"/>
      <c r="D23" s="1128"/>
      <c r="E23" s="1128"/>
      <c r="F23" s="1128"/>
      <c r="G23" s="1128"/>
      <c r="H23" s="1128"/>
      <c r="I23" s="1128"/>
      <c r="J23" s="1128"/>
      <c r="K23" s="1128"/>
      <c r="L23" s="1128"/>
      <c r="M23" s="1128"/>
      <c r="N23" s="1128"/>
      <c r="O23" s="1128"/>
      <c r="P23" s="1128"/>
      <c r="Q23" s="1128"/>
      <c r="R23" s="1128"/>
      <c r="S23" s="1128"/>
      <c r="T23" s="1128"/>
      <c r="U23" s="1128"/>
      <c r="V23" s="1128"/>
      <c r="W23" s="1128"/>
      <c r="X23" s="1128"/>
      <c r="Y23" s="1128"/>
      <c r="Z23" s="1128"/>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row>
    <row r="24" spans="1:52" ht="12.75" customHeight="1">
      <c r="A24" s="71" t="s">
        <v>795</v>
      </c>
      <c r="C24" s="1128"/>
      <c r="D24" s="1128"/>
      <c r="E24" s="1128"/>
      <c r="F24" s="1128"/>
      <c r="G24" s="1128"/>
      <c r="H24" s="1128"/>
      <c r="I24" s="1128"/>
      <c r="J24" s="1128"/>
      <c r="K24" s="1128"/>
      <c r="L24" s="1128"/>
      <c r="M24" s="1128"/>
      <c r="N24" s="1128"/>
      <c r="O24" s="1128"/>
      <c r="P24" s="1128"/>
      <c r="Q24" s="1128"/>
      <c r="R24" s="1128"/>
      <c r="S24" s="1128"/>
      <c r="T24" s="1128"/>
      <c r="U24" s="1128"/>
      <c r="V24" s="1128"/>
      <c r="W24" s="1128"/>
      <c r="X24" s="1128"/>
      <c r="Y24" s="1128"/>
      <c r="Z24" s="1128"/>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row>
    <row r="25" spans="1:52" ht="12.75" customHeight="1">
      <c r="A25" s="1058"/>
      <c r="C25" s="1058"/>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8"/>
      <c r="Z25" s="1058"/>
      <c r="AA25" s="1058"/>
      <c r="AB25" s="1058"/>
      <c r="AC25" s="1058"/>
      <c r="AD25" s="1058"/>
      <c r="AE25" s="1058"/>
      <c r="AF25" s="1058"/>
      <c r="AG25" s="1058"/>
      <c r="AH25" s="1058"/>
      <c r="AI25" s="1058"/>
      <c r="AJ25" s="1058"/>
      <c r="AK25" s="2"/>
    </row>
    <row r="26" spans="1:52" ht="12.75" customHeight="1">
      <c r="A26" s="2"/>
      <c r="C26" s="2"/>
      <c r="D26" s="2"/>
      <c r="E26" s="2"/>
      <c r="F26" s="2"/>
      <c r="G26" s="2"/>
      <c r="H26" s="2"/>
      <c r="I26" s="2"/>
      <c r="J26" s="2"/>
      <c r="K26" s="2"/>
      <c r="L26" s="2"/>
      <c r="M26" s="1438">
        <f>'Basis &amp; Credits'!AB56</f>
        <v>1810719</v>
      </c>
      <c r="N26" s="1438"/>
      <c r="O26" s="1438"/>
      <c r="P26" s="1438"/>
      <c r="Q26" s="1438"/>
      <c r="R26" s="2" t="s">
        <v>796</v>
      </c>
      <c r="S26" s="2"/>
      <c r="T26" s="2"/>
      <c r="U26" s="2"/>
      <c r="V26" s="2"/>
      <c r="W26" s="2"/>
      <c r="X26" s="2"/>
      <c r="Y26" s="2"/>
      <c r="Z26" s="2"/>
      <c r="AF26" s="2"/>
      <c r="AG26" s="2"/>
      <c r="AH26" s="2"/>
      <c r="AI26" s="2"/>
      <c r="AJ26" s="2"/>
      <c r="AK26" s="2"/>
    </row>
    <row r="27" spans="1:52" ht="12.75" customHeight="1">
      <c r="A27" s="2"/>
      <c r="C27" s="2"/>
      <c r="D27" s="2"/>
      <c r="E27" s="2"/>
      <c r="F27" s="2"/>
      <c r="G27" s="2"/>
      <c r="H27" s="2"/>
      <c r="I27" s="2"/>
      <c r="J27" s="2"/>
      <c r="K27" s="2"/>
      <c r="L27" s="2"/>
      <c r="M27" s="1369">
        <f>'Basis &amp; Credits'!AB77</f>
        <v>5864274</v>
      </c>
      <c r="N27" s="1369"/>
      <c r="O27" s="1369"/>
      <c r="P27" s="1369"/>
      <c r="Q27" s="1369"/>
      <c r="R27" s="2" t="s">
        <v>797</v>
      </c>
      <c r="S27" s="2"/>
      <c r="T27" s="2"/>
      <c r="U27" s="2"/>
      <c r="V27" s="2"/>
      <c r="W27" s="2"/>
      <c r="X27" s="2"/>
      <c r="Y27" s="2"/>
      <c r="Z27" s="2"/>
      <c r="AF27" s="2"/>
      <c r="AG27" s="2"/>
      <c r="AH27" s="2"/>
      <c r="AI27" s="2"/>
      <c r="AJ27" s="2"/>
      <c r="AK27" s="2"/>
    </row>
    <row r="28" spans="1:52" ht="12.7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2.75" customHeight="1">
      <c r="A29" s="2" t="s">
        <v>798</v>
      </c>
      <c r="C29" s="2"/>
      <c r="D29" s="2"/>
      <c r="E29" s="2"/>
      <c r="F29" s="2"/>
      <c r="G29" s="2"/>
      <c r="H29" s="2"/>
      <c r="I29" s="2"/>
      <c r="J29" s="2"/>
      <c r="K29" s="2"/>
      <c r="L29" s="2"/>
      <c r="M29" s="2"/>
      <c r="N29" s="2"/>
      <c r="O29" s="2"/>
      <c r="P29" s="2"/>
      <c r="Q29" s="2"/>
      <c r="R29" s="2"/>
      <c r="S29" s="2"/>
      <c r="T29" s="2"/>
      <c r="U29" s="2"/>
      <c r="V29" s="2"/>
      <c r="W29" s="2"/>
      <c r="X29" s="2"/>
      <c r="Y29" s="2"/>
      <c r="Z29" s="2"/>
      <c r="AF29" s="2"/>
      <c r="AG29" s="2"/>
      <c r="AH29" s="2"/>
      <c r="AI29" s="2"/>
      <c r="AJ29" s="2"/>
      <c r="AK29" s="2"/>
    </row>
    <row r="30" spans="1:52" ht="12.75" customHeight="1">
      <c r="A30" s="2" t="s">
        <v>799</v>
      </c>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Z30" s="16"/>
    </row>
    <row r="31" spans="1:52" ht="12.75" customHeight="1">
      <c r="A31" s="1073" t="s">
        <v>800</v>
      </c>
      <c r="C31" s="1073"/>
      <c r="D31" s="1073"/>
      <c r="E31" s="1073"/>
      <c r="F31" s="1073"/>
      <c r="G31" s="1073"/>
      <c r="H31" s="1073"/>
      <c r="I31" s="1073"/>
      <c r="J31" s="1073"/>
      <c r="K31" s="1073"/>
      <c r="L31" s="1073"/>
      <c r="M31" s="1073"/>
      <c r="N31" s="1073"/>
      <c r="O31" s="1073"/>
      <c r="P31" s="1073"/>
      <c r="Q31" s="1073"/>
      <c r="R31" s="1073"/>
      <c r="S31" s="1073"/>
      <c r="T31" s="1073"/>
      <c r="U31" s="1073"/>
      <c r="V31" s="1073"/>
      <c r="W31" s="1073"/>
      <c r="X31" s="1073"/>
      <c r="Y31" s="1073"/>
      <c r="Z31" s="1073"/>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row>
    <row r="32" spans="1:52" ht="12.75" customHeight="1">
      <c r="A32" s="1073"/>
      <c r="C32" s="1073"/>
      <c r="D32" s="1073"/>
      <c r="E32" s="1073"/>
      <c r="F32" s="1073"/>
      <c r="G32" s="1073"/>
      <c r="H32" s="1073"/>
      <c r="I32" s="1073"/>
      <c r="J32" s="1073"/>
      <c r="K32" s="1073"/>
      <c r="L32" s="1073"/>
      <c r="M32" s="1073"/>
      <c r="N32" s="1073"/>
      <c r="O32" s="1073"/>
      <c r="P32" s="1073"/>
      <c r="Q32" s="1073"/>
      <c r="R32" s="1073"/>
      <c r="S32" s="1073"/>
      <c r="T32" s="1073"/>
      <c r="U32" s="1073"/>
      <c r="V32" s="1073"/>
      <c r="W32" s="1073"/>
      <c r="X32" s="1073"/>
      <c r="Y32" s="1073"/>
      <c r="Z32" s="1073"/>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2.75" customHeight="1">
      <c r="A33" s="1073" t="s">
        <v>801</v>
      </c>
      <c r="C33" s="1073"/>
      <c r="D33" s="1073"/>
      <c r="E33" s="1073"/>
      <c r="F33" s="1073"/>
      <c r="G33" s="1073"/>
      <c r="H33" s="1073"/>
      <c r="I33" s="1073"/>
      <c r="J33" s="1073"/>
      <c r="K33" s="1073"/>
      <c r="L33" s="1073"/>
      <c r="M33" s="1073"/>
      <c r="N33" s="1073"/>
      <c r="O33" s="1292" t="s">
        <v>802</v>
      </c>
      <c r="P33" s="1292"/>
      <c r="Q33" s="1073" t="s">
        <v>803</v>
      </c>
      <c r="S33" s="1073"/>
      <c r="T33" s="1073"/>
      <c r="U33" s="1073"/>
      <c r="V33" s="1073"/>
      <c r="W33" s="1073"/>
      <c r="X33" s="1073"/>
      <c r="Y33" s="1073"/>
      <c r="Z33" s="1073"/>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row>
    <row r="34" spans="1:52" ht="12.75" customHeight="1">
      <c r="A34" s="2" t="s">
        <v>804</v>
      </c>
      <c r="C34" s="1073"/>
      <c r="D34" s="1073"/>
      <c r="E34" s="1073"/>
      <c r="F34" s="1073"/>
      <c r="G34" s="1073"/>
      <c r="H34" s="1073"/>
      <c r="I34" s="1073"/>
      <c r="J34" s="1073"/>
      <c r="K34" s="1073"/>
      <c r="L34" s="1073"/>
      <c r="M34" s="1073"/>
      <c r="N34" s="1073"/>
      <c r="O34" s="1073"/>
      <c r="P34" s="1073"/>
      <c r="Q34" s="1073"/>
      <c r="R34" s="1073"/>
      <c r="S34" s="1073"/>
      <c r="T34" s="1073"/>
      <c r="U34" s="1073"/>
      <c r="V34" s="1073"/>
      <c r="W34" s="1073"/>
      <c r="X34" s="1073"/>
      <c r="Y34" s="1073"/>
      <c r="Z34" s="1073"/>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row>
    <row r="35" spans="1:52" ht="12.75" customHeight="1">
      <c r="A35" s="2" t="s">
        <v>805</v>
      </c>
      <c r="C35" s="1073"/>
      <c r="D35" s="1073"/>
      <c r="E35" s="1073"/>
      <c r="F35" s="1073"/>
      <c r="G35" s="1073"/>
      <c r="H35" s="1073"/>
      <c r="I35" s="1073"/>
      <c r="J35" s="1073"/>
      <c r="K35" s="1073"/>
      <c r="L35" s="1073"/>
      <c r="M35" s="1073"/>
      <c r="N35" s="1073"/>
      <c r="O35" s="1073"/>
      <c r="P35" s="1073"/>
      <c r="Q35" s="1073"/>
      <c r="R35" s="1073"/>
      <c r="S35" s="1073"/>
      <c r="T35" s="1073"/>
      <c r="U35" s="1073"/>
      <c r="V35" s="1073"/>
      <c r="W35" s="1073"/>
      <c r="X35" s="1073"/>
      <c r="Y35" s="1073"/>
      <c r="Z35" s="1073"/>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row>
    <row r="36" spans="1:52" ht="12.75" customHeight="1">
      <c r="A36" s="2" t="s">
        <v>806</v>
      </c>
      <c r="C36" s="1073"/>
      <c r="D36" s="1073"/>
      <c r="E36" s="1073"/>
      <c r="F36" s="1073"/>
      <c r="G36" s="1073"/>
      <c r="H36" s="1073"/>
      <c r="I36" s="1073"/>
      <c r="J36" s="1073"/>
      <c r="K36" s="1073"/>
      <c r="L36" s="1073"/>
      <c r="M36" s="1073"/>
      <c r="N36" s="1073"/>
      <c r="O36" s="1073"/>
      <c r="P36" s="1073"/>
      <c r="Q36" s="1073"/>
      <c r="R36" s="1073"/>
      <c r="S36" s="1073"/>
      <c r="T36" s="1073"/>
      <c r="U36" s="1073"/>
      <c r="V36" s="1073"/>
      <c r="W36" s="1073"/>
      <c r="X36" s="1073"/>
      <c r="Y36" s="1073"/>
      <c r="Z36" s="1073"/>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row>
    <row r="37" spans="1:52" ht="12.75" customHeight="1">
      <c r="A37" s="2" t="s">
        <v>807</v>
      </c>
      <c r="AZ37" s="16"/>
    </row>
    <row r="38" spans="1:52" ht="12.75" customHeight="1">
      <c r="A38" s="2" t="s">
        <v>808</v>
      </c>
      <c r="AZ38" s="16"/>
    </row>
    <row r="39" spans="1:52" ht="12.75" customHeight="1">
      <c r="AZ39" s="16"/>
    </row>
    <row r="40" spans="1:52" ht="12.75" customHeight="1">
      <c r="A40" s="1073" t="s">
        <v>809</v>
      </c>
      <c r="C40" s="1073"/>
      <c r="D40" s="1073"/>
      <c r="E40" s="1073"/>
      <c r="F40" s="1073"/>
      <c r="G40" s="1073"/>
      <c r="H40" s="1073"/>
      <c r="I40" s="1073"/>
      <c r="J40" s="1073"/>
      <c r="K40" s="1073"/>
      <c r="L40" s="1073"/>
      <c r="M40" s="1073"/>
      <c r="N40" s="1073"/>
      <c r="O40" s="1073"/>
      <c r="P40" s="1073"/>
      <c r="Q40" s="1073"/>
      <c r="R40" s="1073"/>
      <c r="S40" s="1073"/>
      <c r="T40" s="1073"/>
      <c r="U40" s="1073"/>
      <c r="V40" s="1073"/>
      <c r="W40" s="1073"/>
      <c r="X40" s="1073"/>
      <c r="Y40" s="1073"/>
      <c r="Z40" s="1073"/>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row>
    <row r="41" spans="1:52" ht="12.75" customHeight="1">
      <c r="A41" s="1073" t="s">
        <v>810</v>
      </c>
      <c r="C41" s="1073"/>
      <c r="D41" s="1073"/>
      <c r="E41" s="1073"/>
      <c r="F41" s="1073"/>
      <c r="G41" s="1073"/>
      <c r="H41" s="1073"/>
      <c r="I41" s="1073"/>
      <c r="J41" s="1073"/>
      <c r="K41" s="1073"/>
      <c r="L41" s="1073"/>
      <c r="M41" s="1073"/>
      <c r="N41" s="1073"/>
      <c r="O41" s="1073"/>
      <c r="P41" s="1073"/>
      <c r="Q41" s="1073"/>
      <c r="R41" s="1073"/>
      <c r="S41" s="1073"/>
      <c r="T41" s="1073"/>
      <c r="U41" s="1073"/>
      <c r="V41" s="1073"/>
      <c r="W41" s="1073"/>
      <c r="X41" s="1073"/>
      <c r="Y41" s="1073"/>
      <c r="Z41" s="1073"/>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row>
    <row r="42" spans="1:52" ht="12.75" customHeight="1">
      <c r="A42" s="1073" t="s">
        <v>811</v>
      </c>
      <c r="C42" s="1073"/>
      <c r="D42" s="1073"/>
      <c r="E42" s="1073"/>
      <c r="F42" s="1073"/>
      <c r="G42" s="1073"/>
      <c r="H42" s="1073"/>
      <c r="I42" s="1073"/>
      <c r="J42" s="1073"/>
      <c r="K42" s="1073"/>
      <c r="L42" s="1073"/>
      <c r="M42" s="1073"/>
      <c r="N42" s="1073"/>
      <c r="O42" s="1073"/>
      <c r="P42" s="1073"/>
      <c r="Q42" s="1073"/>
      <c r="R42" s="1073"/>
      <c r="S42" s="1073"/>
      <c r="T42" s="1073"/>
      <c r="U42" s="1073"/>
      <c r="V42" s="1073"/>
      <c r="W42" s="1073"/>
      <c r="X42" s="1073"/>
      <c r="Y42" s="1073"/>
      <c r="Z42" s="1073"/>
      <c r="AA42" s="16"/>
      <c r="AB42" s="16"/>
      <c r="AC42" s="16"/>
      <c r="AD42" s="16"/>
      <c r="AE42" s="16"/>
      <c r="AF42" s="16"/>
      <c r="AG42" s="16"/>
      <c r="AH42" s="16"/>
      <c r="AI42" s="16"/>
      <c r="AJ42" s="16"/>
      <c r="AK42" s="2"/>
      <c r="AZ42" s="16"/>
    </row>
    <row r="43" spans="1:52" ht="12.75" customHeight="1">
      <c r="A43" s="1073" t="s">
        <v>812</v>
      </c>
      <c r="C43" s="1073"/>
      <c r="D43" s="1073"/>
      <c r="E43" s="1073"/>
      <c r="F43" s="1073"/>
      <c r="G43" s="1073"/>
      <c r="H43" s="1073"/>
      <c r="I43" s="1073"/>
      <c r="J43" s="1073"/>
      <c r="K43" s="1073"/>
      <c r="L43" s="1073"/>
      <c r="M43" s="1073"/>
      <c r="N43" s="1073"/>
      <c r="O43" s="1073"/>
      <c r="P43" s="1073"/>
      <c r="Q43" s="1073"/>
      <c r="R43" s="1073"/>
      <c r="S43" s="1073"/>
      <c r="T43" s="1073"/>
      <c r="U43" s="1073"/>
      <c r="V43" s="1073"/>
      <c r="W43" s="1073"/>
      <c r="X43" s="1073"/>
      <c r="Y43" s="1073"/>
      <c r="Z43" s="1073"/>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row>
    <row r="44" spans="1:52" ht="12.75" customHeight="1">
      <c r="A44" s="1073" t="s">
        <v>813</v>
      </c>
      <c r="C44" s="1073"/>
      <c r="D44" s="1073"/>
      <c r="E44" s="1073"/>
      <c r="F44" s="1073"/>
      <c r="G44" s="1073"/>
      <c r="H44" s="1073"/>
      <c r="I44" s="1073"/>
      <c r="J44" s="1073"/>
      <c r="K44" s="1073"/>
      <c r="L44" s="1073"/>
      <c r="M44" s="1073"/>
      <c r="N44" s="1073"/>
      <c r="O44" s="1073"/>
      <c r="P44" s="1073"/>
      <c r="Q44" s="1073"/>
      <c r="R44" s="1073"/>
      <c r="S44" s="1073"/>
      <c r="T44" s="1073"/>
      <c r="U44" s="1073"/>
      <c r="V44" s="1073"/>
      <c r="W44" s="1073"/>
      <c r="X44" s="1073"/>
      <c r="Y44" s="1073"/>
      <c r="Z44" s="1073"/>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row>
    <row r="45" spans="1:52" ht="12.75" customHeight="1">
      <c r="A45" s="1073" t="s">
        <v>814</v>
      </c>
      <c r="C45" s="1073"/>
      <c r="D45" s="1073"/>
      <c r="E45" s="1073"/>
      <c r="F45" s="1073"/>
      <c r="G45" s="1073"/>
      <c r="H45" s="1073"/>
      <c r="I45" s="1073"/>
      <c r="J45" s="1073"/>
      <c r="K45" s="1073"/>
      <c r="L45" s="1073"/>
      <c r="M45" s="1073"/>
      <c r="N45" s="1073"/>
      <c r="O45" s="1073"/>
      <c r="P45" s="1073"/>
      <c r="Q45" s="1073"/>
      <c r="R45" s="1073"/>
      <c r="S45" s="1073"/>
      <c r="T45" s="1073"/>
      <c r="U45" s="1073"/>
      <c r="V45" s="1073"/>
      <c r="W45" s="1073"/>
      <c r="X45" s="1073"/>
      <c r="Y45" s="1073"/>
      <c r="Z45" s="1073"/>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2.75" customHeight="1">
      <c r="A46" s="1073" t="s">
        <v>815</v>
      </c>
      <c r="C46" s="1073"/>
      <c r="D46" s="1073"/>
      <c r="E46" s="1073"/>
      <c r="F46" s="1073"/>
      <c r="G46" s="1073"/>
      <c r="H46" s="1073"/>
      <c r="I46" s="1073"/>
      <c r="J46" s="1073"/>
      <c r="K46" s="1073"/>
      <c r="L46" s="1073"/>
      <c r="M46" s="1073"/>
      <c r="N46" s="1073"/>
      <c r="O46" s="1073"/>
      <c r="P46" s="1073"/>
      <c r="Q46" s="1073"/>
      <c r="R46" s="1073"/>
      <c r="S46" s="1073"/>
      <c r="T46" s="1073"/>
      <c r="U46" s="1073"/>
      <c r="V46" s="1073"/>
      <c r="W46" s="1073"/>
      <c r="X46" s="1073"/>
      <c r="Y46" s="1073"/>
      <c r="Z46" s="1073"/>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row>
    <row r="47" spans="1:52" ht="12.75" customHeight="1">
      <c r="A47" s="1073"/>
      <c r="C47" s="1073"/>
      <c r="D47" s="1073"/>
      <c r="E47" s="1073"/>
      <c r="F47" s="1073"/>
      <c r="G47" s="1073"/>
      <c r="H47" s="1073"/>
      <c r="I47" s="1073"/>
      <c r="J47" s="1073"/>
      <c r="K47" s="1073"/>
      <c r="L47" s="1073"/>
      <c r="M47" s="1073"/>
      <c r="N47" s="1073"/>
      <c r="O47" s="1073"/>
      <c r="P47" s="1073"/>
      <c r="Q47" s="1073"/>
      <c r="R47" s="1073"/>
      <c r="S47" s="1073"/>
      <c r="T47" s="1073"/>
      <c r="U47" s="1073"/>
      <c r="V47" s="1073"/>
      <c r="W47" s="1073"/>
      <c r="X47" s="1073"/>
      <c r="Y47" s="1073"/>
      <c r="Z47" s="1073"/>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row>
    <row r="48" spans="1:52" ht="12.75" customHeight="1">
      <c r="A48" s="410" t="s">
        <v>816</v>
      </c>
      <c r="C48" s="1073"/>
      <c r="D48" s="1073"/>
      <c r="E48" s="1073"/>
      <c r="F48" s="1073"/>
      <c r="G48" s="1073"/>
      <c r="H48" s="1073"/>
      <c r="I48" s="1073"/>
      <c r="J48" s="1073"/>
      <c r="K48" s="1073"/>
      <c r="L48" s="1073"/>
      <c r="M48" s="1073"/>
      <c r="N48" s="1073"/>
      <c r="O48" s="1073"/>
      <c r="P48" s="1073"/>
      <c r="Q48" s="1073"/>
      <c r="R48" s="1073"/>
      <c r="S48" s="1073"/>
      <c r="T48" s="1073"/>
      <c r="U48" s="1073"/>
      <c r="V48" s="1073"/>
      <c r="W48" s="1073"/>
      <c r="X48" s="1073"/>
      <c r="Y48" s="1073"/>
      <c r="Z48" s="1073"/>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row>
    <row r="49" spans="1:52" ht="12.75" customHeight="1">
      <c r="A49" s="1073" t="s">
        <v>817</v>
      </c>
      <c r="C49" s="1073"/>
      <c r="D49" s="1073"/>
      <c r="E49" s="1073"/>
      <c r="F49" s="1073"/>
      <c r="G49" s="1073"/>
      <c r="H49" s="1073"/>
      <c r="I49" s="1073"/>
      <c r="J49" s="1073"/>
      <c r="K49" s="1073"/>
      <c r="L49" s="1073"/>
      <c r="M49" s="1073"/>
      <c r="N49" s="1073"/>
      <c r="O49" s="1073"/>
      <c r="P49" s="1073"/>
      <c r="Q49" s="1073"/>
      <c r="R49" s="1073"/>
      <c r="S49" s="1073"/>
      <c r="T49" s="1073"/>
      <c r="U49" s="1073"/>
      <c r="V49" s="1073"/>
      <c r="W49" s="1073"/>
      <c r="X49" s="1073"/>
      <c r="Y49" s="1073"/>
      <c r="Z49" s="1073"/>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row>
    <row r="50" spans="1:52" ht="12.75" customHeight="1">
      <c r="A50" s="1073" t="s">
        <v>818</v>
      </c>
      <c r="C50" s="1073"/>
      <c r="D50" s="1073"/>
      <c r="E50" s="1073"/>
      <c r="F50" s="1073"/>
      <c r="G50" s="1073"/>
      <c r="H50" s="1073"/>
      <c r="I50" s="1073"/>
      <c r="J50" s="1073"/>
      <c r="K50" s="1073"/>
      <c r="L50" s="1073"/>
      <c r="M50" s="1073"/>
      <c r="N50" s="1073"/>
      <c r="O50" s="1073"/>
      <c r="P50" s="1073"/>
      <c r="Q50" s="1073"/>
      <c r="R50" s="1073"/>
      <c r="S50" s="1073"/>
      <c r="T50" s="1073"/>
      <c r="U50" s="1073"/>
      <c r="V50" s="1073"/>
      <c r="W50" s="1073"/>
      <c r="X50" s="1073"/>
      <c r="Y50" s="1073"/>
      <c r="Z50" s="1073"/>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row>
    <row r="51" spans="1:52" ht="12.75" customHeight="1">
      <c r="A51" s="1073" t="s">
        <v>819</v>
      </c>
      <c r="C51" s="1073"/>
      <c r="D51" s="1073"/>
      <c r="E51" s="1073"/>
      <c r="F51" s="1073"/>
      <c r="G51" s="1073"/>
      <c r="H51" s="1073"/>
      <c r="I51" s="1073"/>
      <c r="J51" s="1073"/>
      <c r="K51" s="1073"/>
      <c r="L51" s="1073"/>
      <c r="M51" s="1073"/>
      <c r="N51" s="1073"/>
      <c r="O51" s="1073"/>
      <c r="P51" s="1073"/>
      <c r="Q51" s="1073"/>
      <c r="R51" s="1073"/>
      <c r="S51" s="1073"/>
      <c r="T51" s="1073"/>
      <c r="U51" s="1073"/>
      <c r="V51" s="1073"/>
      <c r="W51" s="1073"/>
      <c r="X51" s="1073"/>
      <c r="Y51" s="1073"/>
      <c r="Z51" s="1073"/>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row>
    <row r="52" spans="1:52" ht="12.75" customHeight="1">
      <c r="A52" s="1073" t="s">
        <v>820</v>
      </c>
      <c r="C52" s="1073"/>
      <c r="D52" s="1073"/>
      <c r="E52" s="1073"/>
      <c r="F52" s="1073"/>
      <c r="G52" s="1073"/>
      <c r="H52" s="1073"/>
      <c r="I52" s="1073"/>
      <c r="J52" s="1073"/>
      <c r="K52" s="1073"/>
      <c r="L52" s="1073"/>
      <c r="M52" s="1073"/>
      <c r="N52" s="1073"/>
      <c r="O52" s="1073"/>
      <c r="P52" s="1073"/>
      <c r="Q52" s="1073"/>
      <c r="R52" s="1073"/>
      <c r="S52" s="1073"/>
      <c r="T52" s="1073"/>
      <c r="U52" s="1073"/>
      <c r="V52" s="1073"/>
      <c r="W52" s="1073"/>
      <c r="X52" s="1073"/>
      <c r="Y52" s="1073"/>
      <c r="Z52" s="1073"/>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row>
    <row r="53" spans="1:52" ht="12.75" customHeight="1">
      <c r="C53" s="1073"/>
      <c r="D53" s="1073"/>
      <c r="E53" s="1073"/>
      <c r="F53" s="1073"/>
      <c r="G53" s="1073"/>
      <c r="H53" s="1073"/>
      <c r="I53" s="1073"/>
      <c r="J53" s="1073"/>
      <c r="K53" s="1073"/>
      <c r="L53" s="1073"/>
      <c r="M53" s="1073"/>
      <c r="N53" s="1073"/>
      <c r="O53" s="1073"/>
      <c r="P53" s="1073"/>
      <c r="Q53" s="1073"/>
      <c r="R53" s="1073"/>
      <c r="S53" s="1073"/>
      <c r="T53" s="1073"/>
      <c r="U53" s="1073"/>
      <c r="V53" s="1073"/>
      <c r="W53" s="1073"/>
      <c r="X53" s="1073"/>
      <c r="Y53" s="1073"/>
      <c r="Z53" s="1073"/>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2.75" customHeight="1">
      <c r="A54" s="1073" t="s">
        <v>821</v>
      </c>
      <c r="C54" s="1073"/>
      <c r="D54" s="1073"/>
      <c r="E54" s="1073"/>
      <c r="F54" s="1073"/>
      <c r="G54" s="1073"/>
      <c r="H54" s="1073"/>
      <c r="I54" s="1073"/>
      <c r="J54" s="1073"/>
      <c r="K54" s="1073"/>
      <c r="L54" s="1073"/>
      <c r="M54" s="1073"/>
      <c r="N54" s="1073"/>
      <c r="O54" s="1073"/>
      <c r="P54" s="1073"/>
      <c r="Q54" s="1073"/>
      <c r="R54" s="1073"/>
      <c r="S54" s="1073"/>
      <c r="T54" s="1073"/>
      <c r="U54" s="1073"/>
      <c r="V54" s="1073"/>
      <c r="W54" s="1073"/>
      <c r="X54" s="1073"/>
      <c r="Y54" s="1073"/>
      <c r="Z54" s="1073"/>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7"/>
    </row>
    <row r="55" spans="1:52" ht="12.75" customHeight="1">
      <c r="A55" s="1073" t="s">
        <v>822</v>
      </c>
      <c r="C55" s="1073"/>
      <c r="D55" s="1073"/>
      <c r="E55" s="1073"/>
      <c r="F55" s="1073"/>
      <c r="G55" s="1073"/>
      <c r="H55" s="1073"/>
      <c r="I55" s="1073"/>
      <c r="J55" s="1073"/>
      <c r="K55" s="1073"/>
      <c r="L55" s="1073"/>
      <c r="M55" s="1073"/>
      <c r="N55" s="1073"/>
      <c r="O55" s="1073"/>
      <c r="P55" s="1073"/>
      <c r="Q55" s="1073"/>
      <c r="R55" s="1073"/>
      <c r="S55" s="1073"/>
      <c r="T55" s="1073"/>
      <c r="U55" s="1073"/>
      <c r="V55" s="1073"/>
      <c r="W55" s="1073"/>
      <c r="X55" s="1073"/>
      <c r="Y55" s="1073"/>
      <c r="Z55" s="1073"/>
      <c r="AA55" s="16"/>
      <c r="AB55" s="16"/>
      <c r="AC55" s="16"/>
      <c r="AD55" s="16"/>
      <c r="AE55" s="16"/>
      <c r="AF55" s="16"/>
      <c r="AG55" s="16"/>
      <c r="AH55" s="16"/>
      <c r="AI55" s="16"/>
      <c r="AJ55" s="16"/>
      <c r="AK55" s="2"/>
      <c r="AZ55" s="17"/>
    </row>
    <row r="56" spans="1:52" ht="12.75" customHeight="1">
      <c r="A56" s="1073" t="s">
        <v>823</v>
      </c>
      <c r="C56" s="1073"/>
      <c r="D56" s="1073"/>
      <c r="E56" s="1073"/>
      <c r="F56" s="1073"/>
      <c r="G56" s="1073"/>
      <c r="H56" s="1073"/>
      <c r="I56" s="1073"/>
      <c r="J56" s="1073"/>
      <c r="K56" s="1073"/>
      <c r="L56" s="1073"/>
      <c r="M56" s="1073"/>
      <c r="N56" s="1073"/>
      <c r="O56" s="1073"/>
      <c r="P56" s="1073"/>
      <c r="Q56" s="1073"/>
      <c r="R56" s="1073"/>
      <c r="S56" s="1073"/>
      <c r="T56" s="1073"/>
      <c r="U56" s="1073"/>
      <c r="V56" s="1073"/>
      <c r="W56" s="1073"/>
      <c r="X56" s="1073"/>
      <c r="Y56" s="1073"/>
      <c r="Z56" s="1073"/>
      <c r="AA56" s="16"/>
      <c r="AB56" s="16"/>
      <c r="AC56" s="16"/>
      <c r="AD56" s="16"/>
      <c r="AE56" s="16"/>
      <c r="AF56" s="16"/>
      <c r="AG56" s="16"/>
      <c r="AH56" s="16"/>
      <c r="AI56" s="16"/>
      <c r="AJ56" s="16"/>
      <c r="AK56" s="2"/>
    </row>
    <row r="57" spans="1:52" ht="12.75">
      <c r="C57" s="1073"/>
      <c r="D57" s="1073"/>
      <c r="E57" s="1073"/>
      <c r="F57" s="1073"/>
      <c r="G57" s="1073"/>
      <c r="H57" s="1073"/>
      <c r="I57" s="1073"/>
      <c r="J57" s="1073"/>
      <c r="K57" s="1073"/>
      <c r="L57" s="1073"/>
      <c r="M57" s="1073"/>
      <c r="N57" s="1073"/>
      <c r="O57" s="1073"/>
      <c r="P57" s="1073"/>
      <c r="Q57" s="1073"/>
      <c r="R57" s="1073"/>
      <c r="S57" s="1073"/>
      <c r="T57" s="1073"/>
      <c r="U57" s="1073"/>
      <c r="V57" s="1073"/>
      <c r="W57" s="1073"/>
      <c r="X57" s="1073"/>
      <c r="Y57" s="1073"/>
      <c r="Z57" s="1073"/>
      <c r="AA57" s="16"/>
      <c r="AB57" s="16"/>
      <c r="AC57" s="16"/>
      <c r="AD57" s="16"/>
      <c r="AE57" s="16"/>
      <c r="AF57" s="16"/>
      <c r="AG57" s="16"/>
      <c r="AH57" s="16"/>
      <c r="AI57" s="16"/>
      <c r="AJ57" s="16"/>
      <c r="AK57" s="2"/>
    </row>
    <row r="58" spans="1:52" ht="12.75">
      <c r="A58" s="1073" t="s">
        <v>824</v>
      </c>
      <c r="C58" s="1073"/>
      <c r="D58" s="1073"/>
      <c r="E58" s="1073"/>
      <c r="F58" s="1073"/>
      <c r="G58" s="1073"/>
      <c r="H58" s="1073"/>
      <c r="I58" s="1073"/>
      <c r="J58" s="1073"/>
      <c r="K58" s="1073"/>
      <c r="L58" s="1073"/>
      <c r="M58" s="1073"/>
      <c r="N58" s="1073"/>
      <c r="O58" s="1073"/>
      <c r="P58" s="1073"/>
      <c r="Q58" s="1073"/>
      <c r="R58" s="1073"/>
      <c r="S58" s="1073"/>
      <c r="T58" s="1073"/>
      <c r="U58" s="1073"/>
      <c r="V58" s="1073"/>
      <c r="W58" s="1073"/>
      <c r="X58" s="1073"/>
      <c r="Y58" s="1073"/>
      <c r="Z58" s="1073"/>
      <c r="AA58" s="16"/>
      <c r="AB58" s="16"/>
      <c r="AC58" s="16"/>
      <c r="AD58" s="16"/>
      <c r="AE58" s="16"/>
      <c r="AF58" s="16"/>
      <c r="AG58" s="16"/>
      <c r="AH58" s="16"/>
      <c r="AI58" s="16"/>
      <c r="AJ58" s="16"/>
      <c r="AK58" s="2"/>
    </row>
    <row r="59" spans="1:52" ht="12.75">
      <c r="A59" s="1073" t="s">
        <v>825</v>
      </c>
      <c r="C59" s="1073"/>
      <c r="D59" s="1073"/>
      <c r="E59" s="1073"/>
      <c r="F59" s="1073"/>
      <c r="G59" s="1073"/>
      <c r="H59" s="1073"/>
      <c r="I59" s="1073"/>
      <c r="J59" s="1073"/>
      <c r="K59" s="1073"/>
      <c r="L59" s="1073"/>
      <c r="M59" s="1073"/>
      <c r="N59" s="1073"/>
      <c r="O59" s="1073"/>
      <c r="P59" s="1073"/>
      <c r="Q59" s="1073"/>
      <c r="R59" s="1073"/>
      <c r="S59" s="1073"/>
      <c r="T59" s="1073"/>
      <c r="U59" s="1073"/>
      <c r="V59" s="1073"/>
      <c r="W59" s="1073"/>
      <c r="X59" s="1073"/>
      <c r="Y59" s="1073"/>
      <c r="Z59" s="1073"/>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2.75" customHeight="1">
      <c r="A60" s="1073" t="s">
        <v>826</v>
      </c>
      <c r="C60" s="1073"/>
      <c r="D60" s="1073"/>
      <c r="E60" s="1073"/>
      <c r="F60" s="1073"/>
      <c r="G60" s="1073"/>
      <c r="H60" s="1073"/>
      <c r="I60" s="1073"/>
      <c r="J60" s="1073"/>
      <c r="K60" s="1073"/>
      <c r="L60" s="1073"/>
      <c r="M60" s="1073"/>
      <c r="N60" s="1073"/>
      <c r="O60" s="1073"/>
      <c r="P60" s="1073"/>
      <c r="Q60" s="1073"/>
      <c r="R60" s="1073"/>
      <c r="S60" s="1073"/>
      <c r="T60" s="1073"/>
      <c r="U60" s="1073"/>
      <c r="V60" s="1073"/>
      <c r="W60" s="1073"/>
      <c r="X60" s="1073"/>
      <c r="Y60" s="1073"/>
      <c r="Z60" s="1073"/>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row>
    <row r="61" spans="1:52" ht="12.75">
      <c r="A61" s="1073" t="s">
        <v>827</v>
      </c>
      <c r="C61" s="1073"/>
      <c r="D61" s="1073"/>
      <c r="E61" s="1073"/>
      <c r="F61" s="1073"/>
      <c r="G61" s="1073"/>
      <c r="H61" s="1073"/>
      <c r="I61" s="1073"/>
      <c r="J61" s="1073"/>
      <c r="K61" s="1073"/>
      <c r="L61" s="1073"/>
      <c r="M61" s="1073"/>
      <c r="N61" s="1073"/>
      <c r="O61" s="1073"/>
      <c r="P61" s="1073"/>
      <c r="Q61" s="1073"/>
      <c r="R61" s="1073"/>
      <c r="S61" s="1073"/>
      <c r="T61" s="1073"/>
      <c r="U61" s="1073"/>
      <c r="V61" s="1073"/>
      <c r="W61" s="1073"/>
      <c r="X61" s="1073"/>
      <c r="Y61" s="1073"/>
      <c r="Z61" s="1073"/>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row>
    <row r="62" spans="1:52" ht="12.75">
      <c r="A62" s="1073" t="s">
        <v>828</v>
      </c>
      <c r="C62" s="1073"/>
      <c r="D62" s="1073"/>
      <c r="E62" s="1073"/>
      <c r="F62" s="1073"/>
      <c r="G62" s="1073"/>
      <c r="H62" s="1073"/>
      <c r="I62" s="1073"/>
      <c r="J62" s="1073"/>
      <c r="K62" s="1073"/>
      <c r="L62" s="1073"/>
      <c r="M62" s="1073"/>
      <c r="N62" s="1073"/>
      <c r="O62" s="1073"/>
      <c r="P62" s="1073"/>
      <c r="Q62" s="1073"/>
      <c r="R62" s="1073"/>
      <c r="S62" s="1073"/>
      <c r="T62" s="1073"/>
      <c r="U62" s="1073"/>
      <c r="V62" s="1073"/>
      <c r="W62" s="1073"/>
      <c r="X62" s="1073"/>
      <c r="Y62" s="1073"/>
      <c r="Z62" s="1073"/>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2.75" customHeight="1">
      <c r="A63" s="1073" t="s">
        <v>829</v>
      </c>
      <c r="C63" s="1073"/>
      <c r="D63" s="1073"/>
      <c r="E63" s="1073"/>
      <c r="F63" s="1073"/>
      <c r="G63" s="1073"/>
      <c r="H63" s="1073"/>
      <c r="I63" s="1073"/>
      <c r="J63" s="1073"/>
      <c r="K63" s="1073"/>
      <c r="L63" s="1073"/>
      <c r="M63" s="1073"/>
      <c r="N63" s="1073"/>
      <c r="O63" s="1073"/>
      <c r="P63" s="1073"/>
      <c r="Q63" s="1073"/>
      <c r="R63" s="1073"/>
      <c r="S63" s="1073"/>
      <c r="T63" s="1073"/>
      <c r="U63" s="1073"/>
      <c r="V63" s="1073"/>
      <c r="W63" s="1073"/>
      <c r="X63" s="1073"/>
      <c r="Y63" s="1073"/>
      <c r="Z63" s="1073"/>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2.75">
      <c r="C64" s="1073"/>
      <c r="D64" s="1073"/>
      <c r="E64" s="1073"/>
      <c r="F64" s="1073"/>
      <c r="G64" s="1073"/>
      <c r="H64" s="1073"/>
      <c r="I64" s="1073"/>
      <c r="J64" s="1073"/>
      <c r="K64" s="1073"/>
      <c r="L64" s="1073"/>
      <c r="M64" s="1073"/>
      <c r="N64" s="1073"/>
      <c r="O64" s="1073"/>
      <c r="P64" s="1073"/>
      <c r="Q64" s="1073"/>
      <c r="R64" s="1073"/>
      <c r="S64" s="1073"/>
      <c r="T64" s="1073"/>
      <c r="U64" s="1073"/>
      <c r="V64" s="1073"/>
      <c r="W64" s="1073"/>
      <c r="X64" s="1073"/>
      <c r="Y64" s="1073"/>
      <c r="Z64" s="1073"/>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2.75">
      <c r="A65" s="1073" t="s">
        <v>830</v>
      </c>
      <c r="C65" s="1063"/>
      <c r="D65" s="1063"/>
      <c r="E65" s="1063"/>
      <c r="F65" s="1063"/>
      <c r="G65" s="1063"/>
      <c r="H65" s="1063"/>
      <c r="I65" s="1063"/>
      <c r="J65" s="1063"/>
      <c r="K65" s="1063"/>
      <c r="L65" s="1063"/>
      <c r="M65" s="1063"/>
      <c r="N65" s="1063"/>
      <c r="O65" s="1063"/>
      <c r="P65" s="1063"/>
      <c r="Q65" s="1063"/>
      <c r="R65" s="1063"/>
      <c r="S65" s="1063"/>
      <c r="T65" s="1063"/>
      <c r="U65" s="1063"/>
      <c r="V65" s="1063"/>
      <c r="W65" s="1063"/>
      <c r="X65" s="1063"/>
      <c r="Y65" s="1063"/>
      <c r="Z65" s="1063"/>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6"/>
    </row>
    <row r="66" spans="1:52" ht="12.75">
      <c r="A66" s="1073" t="s">
        <v>831</v>
      </c>
      <c r="C66" s="1063"/>
      <c r="D66" s="1063"/>
      <c r="E66" s="1063"/>
      <c r="F66" s="1063"/>
      <c r="G66" s="1063"/>
      <c r="H66" s="1063"/>
      <c r="I66" s="1063"/>
      <c r="J66" s="1063"/>
      <c r="K66" s="1063"/>
      <c r="L66" s="1063"/>
      <c r="M66" s="1063"/>
      <c r="N66" s="1063"/>
      <c r="O66" s="1063"/>
      <c r="P66" s="1063"/>
      <c r="Q66" s="1063"/>
      <c r="R66" s="1063"/>
      <c r="S66" s="1063"/>
      <c r="T66" s="1063"/>
      <c r="U66" s="1063"/>
      <c r="V66" s="1063"/>
      <c r="W66" s="1063"/>
      <c r="X66" s="1063"/>
      <c r="Y66" s="1063"/>
      <c r="Z66" s="1063"/>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6"/>
    </row>
    <row r="67" spans="1:52" ht="12.75" customHeight="1">
      <c r="C67" s="2"/>
      <c r="D67" s="2"/>
      <c r="E67" s="2"/>
      <c r="F67" s="2"/>
      <c r="G67" s="2"/>
      <c r="H67" s="2"/>
      <c r="I67" s="2"/>
      <c r="J67" s="2"/>
      <c r="K67" s="2"/>
      <c r="L67" s="2"/>
      <c r="M67" s="2"/>
      <c r="N67" s="2"/>
      <c r="O67" s="2"/>
      <c r="P67" s="2"/>
      <c r="Q67" s="2"/>
      <c r="R67" s="2"/>
      <c r="S67" s="2"/>
      <c r="T67" s="2"/>
      <c r="U67" s="2"/>
      <c r="V67" s="2"/>
      <c r="W67" s="2"/>
      <c r="X67" s="2"/>
      <c r="Y67" s="2"/>
      <c r="Z67" s="2"/>
      <c r="AZ67" s="16"/>
    </row>
    <row r="68" spans="1:52" ht="12.75" customHeight="1">
      <c r="A68" s="1063" t="s">
        <v>832</v>
      </c>
      <c r="C68" s="2"/>
      <c r="D68" s="2"/>
      <c r="E68" s="2"/>
      <c r="F68" s="2"/>
      <c r="G68" s="2"/>
      <c r="H68" s="2"/>
      <c r="I68" s="2"/>
      <c r="J68" s="2"/>
      <c r="K68" s="2"/>
      <c r="L68" s="2"/>
      <c r="M68" s="2"/>
      <c r="N68" s="2"/>
      <c r="O68" s="2"/>
      <c r="P68" s="2"/>
      <c r="Q68" s="2"/>
      <c r="R68" s="2"/>
      <c r="S68" s="2"/>
      <c r="T68" s="2"/>
      <c r="U68" s="2"/>
      <c r="V68" s="2"/>
      <c r="W68" s="2"/>
      <c r="X68" s="2"/>
      <c r="Y68" s="2"/>
      <c r="Z68" s="2"/>
      <c r="AZ68" s="16"/>
    </row>
    <row r="69" spans="1:52" ht="12.75" customHeight="1">
      <c r="A69" s="1063" t="s">
        <v>833</v>
      </c>
      <c r="C69" s="2"/>
      <c r="D69" s="2"/>
      <c r="E69" s="2"/>
      <c r="F69" s="2"/>
      <c r="G69" s="2"/>
      <c r="H69" s="2"/>
      <c r="I69" s="2"/>
      <c r="J69" s="2"/>
      <c r="K69" s="2"/>
      <c r="L69" s="2"/>
      <c r="M69" s="2"/>
      <c r="N69" s="2"/>
      <c r="O69" s="2"/>
      <c r="P69" s="2"/>
      <c r="Q69" s="2"/>
      <c r="R69" s="2"/>
      <c r="S69" s="2"/>
      <c r="T69" s="2"/>
      <c r="U69" s="2"/>
      <c r="V69" s="2"/>
      <c r="W69" s="2"/>
      <c r="X69" s="2"/>
      <c r="Y69" s="2"/>
      <c r="Z69" s="2"/>
      <c r="AZ69" s="16"/>
    </row>
    <row r="70" spans="1:52" ht="12.75" customHeight="1">
      <c r="C70" s="1073"/>
      <c r="D70" s="1073"/>
      <c r="E70" s="1073"/>
      <c r="F70" s="1073"/>
      <c r="G70" s="1073"/>
      <c r="H70" s="1073"/>
      <c r="I70" s="1073"/>
      <c r="J70" s="1073"/>
      <c r="K70" s="1073"/>
      <c r="L70" s="1073"/>
      <c r="M70" s="1073"/>
      <c r="N70" s="1073"/>
      <c r="O70" s="1073"/>
      <c r="P70" s="1073"/>
      <c r="Q70" s="1073"/>
      <c r="R70" s="1073"/>
      <c r="S70" s="1073"/>
      <c r="T70" s="1073"/>
      <c r="U70" s="1073"/>
      <c r="V70" s="1073"/>
      <c r="W70" s="1073"/>
      <c r="X70" s="1073"/>
      <c r="Y70" s="1073"/>
      <c r="Z70" s="1073"/>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row>
    <row r="71" spans="1:52" ht="12.75">
      <c r="A71" s="1073" t="s">
        <v>834</v>
      </c>
      <c r="C71" s="1073"/>
      <c r="D71" s="1073"/>
      <c r="E71" s="1073"/>
      <c r="F71" s="1073"/>
      <c r="G71" s="1073"/>
      <c r="H71" s="1073"/>
      <c r="I71" s="1073"/>
      <c r="J71" s="1073"/>
      <c r="K71" s="1073"/>
      <c r="L71" s="1073"/>
      <c r="M71" s="1073"/>
      <c r="N71" s="1073"/>
      <c r="O71" s="1073"/>
      <c r="P71" s="1073"/>
      <c r="Q71" s="1073"/>
      <c r="R71" s="1073"/>
      <c r="S71" s="1073"/>
      <c r="T71" s="1073"/>
      <c r="U71" s="1073"/>
      <c r="V71" s="1073"/>
      <c r="W71" s="1073"/>
      <c r="X71" s="1073"/>
      <c r="Y71" s="1073"/>
      <c r="Z71" s="1073"/>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2.75">
      <c r="A72" s="2" t="s">
        <v>835</v>
      </c>
      <c r="C72" s="1073"/>
      <c r="D72" s="1073"/>
      <c r="E72" s="1073"/>
      <c r="F72" s="1073"/>
      <c r="G72" s="1073"/>
      <c r="H72" s="1073"/>
      <c r="I72" s="1073"/>
      <c r="J72" s="1073"/>
      <c r="K72" s="1073"/>
      <c r="L72" s="1073"/>
      <c r="M72" s="1073"/>
      <c r="N72" s="1073"/>
      <c r="O72" s="1073"/>
      <c r="P72" s="1073"/>
      <c r="Q72" s="1073"/>
      <c r="R72" s="1073"/>
      <c r="S72" s="1073"/>
      <c r="T72" s="1073"/>
      <c r="U72" s="1073"/>
      <c r="V72" s="1073"/>
      <c r="W72" s="1073"/>
      <c r="X72" s="1073"/>
      <c r="Y72" s="1073"/>
      <c r="Z72" s="1073"/>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row>
    <row r="73" spans="1:52" ht="12.75">
      <c r="A73" s="2" t="s">
        <v>836</v>
      </c>
      <c r="C73" s="1073"/>
      <c r="D73" s="1073"/>
      <c r="E73" s="1073"/>
      <c r="F73" s="1073"/>
      <c r="G73" s="1073"/>
      <c r="H73" s="1073"/>
      <c r="I73" s="1073"/>
      <c r="J73" s="1073"/>
      <c r="K73" s="1073"/>
      <c r="L73" s="1073"/>
      <c r="M73" s="1073"/>
      <c r="N73" s="1073"/>
      <c r="O73" s="1073"/>
      <c r="P73" s="1073"/>
      <c r="Q73" s="1073"/>
      <c r="R73" s="1073"/>
      <c r="S73" s="1073"/>
      <c r="T73" s="1073"/>
      <c r="U73" s="1073"/>
      <c r="V73" s="1073"/>
      <c r="W73" s="1073"/>
      <c r="X73" s="1073"/>
      <c r="Y73" s="1073"/>
      <c r="Z73" s="1073"/>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row>
    <row r="74" spans="1:52" ht="12.75" customHeight="1">
      <c r="A74" s="1073" t="s">
        <v>837</v>
      </c>
      <c r="C74" s="1073"/>
      <c r="D74" s="1073"/>
      <c r="E74" s="1073"/>
      <c r="F74" s="1073"/>
      <c r="G74" s="1073"/>
      <c r="H74" s="1073"/>
      <c r="I74" s="1073"/>
      <c r="J74" s="1073"/>
      <c r="K74" s="1073"/>
      <c r="L74" s="1073"/>
      <c r="M74" s="1073"/>
      <c r="N74" s="1073"/>
      <c r="O74" s="1073"/>
      <c r="P74" s="1073"/>
      <c r="Q74" s="1073"/>
      <c r="R74" s="1073"/>
      <c r="S74" s="1073"/>
      <c r="T74" s="1073"/>
      <c r="U74" s="1073"/>
      <c r="V74" s="1073"/>
      <c r="W74" s="1073"/>
      <c r="X74" s="1073"/>
      <c r="Y74" s="1073"/>
      <c r="Z74" s="1073"/>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7" customHeight="1">
      <c r="C75" s="1073"/>
      <c r="D75" s="1073"/>
      <c r="E75" s="1073"/>
      <c r="F75" s="1073"/>
      <c r="G75" s="1073"/>
      <c r="H75" s="1073"/>
      <c r="I75" s="1073"/>
      <c r="J75" s="1073"/>
      <c r="K75" s="1073"/>
      <c r="L75" s="1073"/>
      <c r="M75" s="1073"/>
      <c r="N75" s="1073"/>
      <c r="O75" s="1073"/>
      <c r="P75" s="1073"/>
      <c r="Q75" s="1073"/>
      <c r="R75" s="1073"/>
      <c r="S75" s="1073"/>
      <c r="T75" s="1073"/>
      <c r="U75" s="1073"/>
      <c r="V75" s="1073"/>
      <c r="W75" s="1073"/>
      <c r="X75" s="1073"/>
      <c r="Y75" s="1073"/>
      <c r="Z75" s="1073"/>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row>
    <row r="76" spans="1:52" ht="13.7" customHeight="1">
      <c r="A76" s="1073" t="s">
        <v>838</v>
      </c>
      <c r="C76" s="1073"/>
      <c r="D76" s="1073"/>
      <c r="E76" s="1073"/>
      <c r="F76" s="1073"/>
      <c r="G76" s="1073"/>
      <c r="H76" s="1073"/>
      <c r="I76" s="1073"/>
      <c r="J76" s="1073"/>
      <c r="K76" s="1073"/>
      <c r="L76" s="1073"/>
      <c r="M76" s="1073"/>
      <c r="N76" s="1073"/>
      <c r="O76" s="1073"/>
      <c r="P76" s="1073"/>
      <c r="Q76" s="1073"/>
      <c r="R76" s="1073"/>
      <c r="S76" s="1073"/>
      <c r="T76" s="1073"/>
      <c r="U76" s="1073"/>
      <c r="V76" s="1073"/>
      <c r="W76" s="1073"/>
      <c r="X76" s="1073"/>
      <c r="Y76" s="1073"/>
      <c r="Z76" s="1073"/>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4"/>
    </row>
    <row r="77" spans="1:52" ht="12.75" customHeight="1">
      <c r="A77" s="1073" t="s">
        <v>839</v>
      </c>
      <c r="C77" s="1073"/>
      <c r="D77" s="1073"/>
      <c r="E77" s="1073"/>
      <c r="F77" s="1073"/>
      <c r="G77" s="1073"/>
      <c r="H77" s="1073"/>
      <c r="I77" s="1073"/>
      <c r="J77" s="1073"/>
      <c r="K77" s="1073"/>
      <c r="L77" s="1073"/>
      <c r="M77" s="1073"/>
      <c r="N77" s="1073"/>
      <c r="O77" s="1073"/>
      <c r="P77" s="1073"/>
      <c r="Q77" s="1073"/>
      <c r="R77" s="1073"/>
      <c r="S77" s="1073"/>
      <c r="T77" s="1073"/>
      <c r="U77" s="1073"/>
      <c r="V77" s="1073"/>
      <c r="W77" s="1073"/>
      <c r="X77" s="1073"/>
      <c r="Y77" s="1073"/>
      <c r="Z77" s="1073"/>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4"/>
    </row>
    <row r="78" spans="1:52" ht="12.75">
      <c r="C78" s="1073"/>
      <c r="D78" s="1073"/>
      <c r="E78" s="1073"/>
      <c r="F78" s="1073"/>
      <c r="G78" s="1073"/>
      <c r="H78" s="1073"/>
      <c r="I78" s="1073"/>
      <c r="J78" s="1073"/>
      <c r="K78" s="1073"/>
      <c r="L78" s="1073"/>
      <c r="M78" s="1073"/>
      <c r="N78" s="1073"/>
      <c r="O78" s="1073"/>
      <c r="P78" s="1073"/>
      <c r="Q78" s="1073"/>
      <c r="R78" s="1073"/>
      <c r="S78" s="1073"/>
      <c r="T78" s="1073"/>
      <c r="U78" s="1073"/>
      <c r="V78" s="1073"/>
      <c r="W78" s="1073"/>
      <c r="X78" s="1073"/>
      <c r="Y78" s="1073"/>
      <c r="Z78" s="1073"/>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2.75">
      <c r="A79" s="1073" t="s">
        <v>840</v>
      </c>
      <c r="C79" s="1073"/>
      <c r="D79" s="1073"/>
      <c r="E79" s="1073"/>
      <c r="F79" s="1073"/>
      <c r="G79" s="1073"/>
      <c r="H79" s="1073"/>
      <c r="I79" s="1073"/>
      <c r="J79" s="1073"/>
      <c r="K79" s="1073"/>
      <c r="L79" s="1073"/>
      <c r="M79" s="1073"/>
      <c r="N79" s="1073"/>
      <c r="O79" s="1073"/>
      <c r="P79" s="1073"/>
      <c r="Q79" s="1073"/>
      <c r="R79" s="1073"/>
      <c r="S79" s="1073"/>
      <c r="T79" s="1073"/>
      <c r="U79" s="1073"/>
      <c r="V79" s="1073"/>
      <c r="W79" s="1073"/>
      <c r="X79" s="1073"/>
      <c r="Y79" s="1073"/>
      <c r="Z79" s="1073"/>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row>
    <row r="80" spans="1:52" ht="12.75" customHeight="1">
      <c r="A80" s="1073" t="s">
        <v>841</v>
      </c>
      <c r="C80" s="1073"/>
      <c r="D80" s="1073"/>
      <c r="E80" s="1073"/>
      <c r="F80" s="1073"/>
      <c r="G80" s="1073"/>
      <c r="H80" s="1073"/>
      <c r="I80" s="1073"/>
      <c r="J80" s="1073"/>
      <c r="K80" s="1073"/>
      <c r="L80" s="1073"/>
      <c r="M80" s="1073"/>
      <c r="N80" s="1073"/>
      <c r="O80" s="1073"/>
      <c r="P80" s="1073"/>
      <c r="Q80" s="1073"/>
      <c r="R80" s="1073"/>
      <c r="S80" s="1073"/>
      <c r="T80" s="1073"/>
      <c r="U80" s="1073"/>
      <c r="V80" s="1073"/>
      <c r="W80" s="1073"/>
      <c r="X80" s="1073"/>
      <c r="Y80" s="1073"/>
      <c r="Z80" s="1073"/>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row>
    <row r="81" spans="1:52" ht="12.75">
      <c r="C81" s="1073"/>
      <c r="D81" s="1073"/>
      <c r="E81" s="1073"/>
      <c r="F81" s="1073"/>
      <c r="G81" s="1073"/>
      <c r="H81" s="1073"/>
      <c r="I81" s="1073"/>
      <c r="J81" s="1073"/>
      <c r="K81" s="1073"/>
      <c r="L81" s="1073"/>
      <c r="M81" s="1073"/>
      <c r="N81" s="1073"/>
      <c r="O81" s="1073"/>
      <c r="P81" s="1073"/>
      <c r="Q81" s="1073"/>
      <c r="R81" s="1073"/>
      <c r="S81" s="1073"/>
      <c r="T81" s="1073"/>
      <c r="U81" s="1073"/>
      <c r="V81" s="1073"/>
      <c r="W81" s="1073"/>
      <c r="X81" s="1073"/>
      <c r="Y81" s="1073"/>
      <c r="Z81" s="1073"/>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row>
    <row r="82" spans="1:52" ht="12.75">
      <c r="A82" s="1073" t="s">
        <v>842</v>
      </c>
      <c r="C82" s="1073"/>
      <c r="D82" s="1073"/>
      <c r="E82" s="1073"/>
      <c r="F82" s="1073"/>
      <c r="G82" s="1073"/>
      <c r="H82" s="1073"/>
      <c r="I82" s="1073"/>
      <c r="J82" s="1073"/>
      <c r="K82" s="1073"/>
      <c r="L82" s="1073"/>
      <c r="M82" s="1073"/>
      <c r="N82" s="1073"/>
      <c r="O82" s="1073"/>
      <c r="P82" s="1073"/>
      <c r="Q82" s="1073"/>
      <c r="R82" s="1073"/>
      <c r="S82" s="1073"/>
      <c r="T82" s="1073"/>
      <c r="U82" s="1073"/>
      <c r="V82" s="1073"/>
      <c r="W82" s="1073"/>
      <c r="X82" s="1073"/>
      <c r="Y82" s="1073"/>
      <c r="Z82" s="1073"/>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2.75">
      <c r="A83" s="1073" t="s">
        <v>843</v>
      </c>
      <c r="C83" s="1073"/>
      <c r="D83" s="1073"/>
      <c r="E83" s="1073"/>
      <c r="F83" s="1073"/>
      <c r="G83" s="1073"/>
      <c r="H83" s="1073"/>
      <c r="I83" s="1073"/>
      <c r="J83" s="1073"/>
      <c r="K83" s="1073"/>
      <c r="L83" s="1073"/>
      <c r="M83" s="1073"/>
      <c r="N83" s="1073"/>
      <c r="O83" s="1073"/>
      <c r="P83" s="1073"/>
      <c r="Q83" s="1073"/>
      <c r="R83" s="1073"/>
      <c r="S83" s="1073"/>
      <c r="T83" s="1073"/>
      <c r="U83" s="1073"/>
      <c r="V83" s="1073"/>
      <c r="W83" s="1073"/>
      <c r="X83" s="1073"/>
      <c r="Y83" s="1073"/>
      <c r="Z83" s="1073"/>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row>
    <row r="84" spans="1:52" ht="12.75" customHeight="1">
      <c r="A84" s="1073" t="s">
        <v>844</v>
      </c>
      <c r="C84" s="1073"/>
      <c r="D84" s="1073"/>
      <c r="E84" s="1073"/>
      <c r="F84" s="1073"/>
      <c r="G84" s="1073"/>
      <c r="H84" s="1073"/>
      <c r="I84" s="1073"/>
      <c r="J84" s="1073"/>
      <c r="K84" s="1073"/>
      <c r="L84" s="1073"/>
      <c r="M84" s="1073"/>
      <c r="N84" s="1073"/>
      <c r="O84" s="1073"/>
      <c r="P84" s="1073"/>
      <c r="Q84" s="1073"/>
      <c r="R84" s="1073"/>
      <c r="S84" s="1073"/>
      <c r="T84" s="1073"/>
      <c r="U84" s="1073"/>
      <c r="V84" s="1073"/>
      <c r="W84" s="1073"/>
      <c r="X84" s="1073"/>
      <c r="Y84" s="1073"/>
      <c r="Z84" s="1073"/>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row>
    <row r="85" spans="1:52" ht="12.75">
      <c r="C85" s="1073"/>
      <c r="D85" s="1073"/>
      <c r="E85" s="1073"/>
      <c r="F85" s="1073"/>
      <c r="G85" s="1073"/>
      <c r="H85" s="1073"/>
      <c r="I85" s="1073"/>
      <c r="J85" s="1073"/>
      <c r="K85" s="1073"/>
      <c r="L85" s="1073"/>
      <c r="M85" s="1073"/>
      <c r="N85" s="1073"/>
      <c r="O85" s="1073"/>
      <c r="P85" s="1073"/>
      <c r="Q85" s="1073"/>
      <c r="R85" s="1073"/>
      <c r="S85" s="1073"/>
      <c r="T85" s="1073"/>
      <c r="U85" s="1073"/>
      <c r="V85" s="1073"/>
      <c r="W85" s="1073"/>
      <c r="X85" s="1073"/>
      <c r="Y85" s="1073"/>
      <c r="Z85" s="1073"/>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2.75">
      <c r="A86" s="1073" t="s">
        <v>845</v>
      </c>
      <c r="C86" s="1073"/>
      <c r="D86" s="1073"/>
      <c r="E86" s="1073"/>
      <c r="F86" s="1073"/>
      <c r="G86" s="1073"/>
      <c r="H86" s="1073"/>
      <c r="I86" s="1073"/>
      <c r="J86" s="1073"/>
      <c r="K86" s="1073"/>
      <c r="L86" s="1073"/>
      <c r="M86" s="1073"/>
      <c r="N86" s="1073"/>
      <c r="O86" s="1073"/>
      <c r="P86" s="1073"/>
      <c r="Q86" s="1073"/>
      <c r="R86" s="1073"/>
      <c r="S86" s="1073"/>
      <c r="T86" s="1073"/>
      <c r="U86" s="1073"/>
      <c r="V86" s="1073"/>
      <c r="W86" s="1073"/>
      <c r="X86" s="1073"/>
      <c r="Y86" s="1073"/>
      <c r="Z86" s="1073"/>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row>
    <row r="87" spans="1:52" ht="12.75">
      <c r="A87" s="1073" t="s">
        <v>846</v>
      </c>
      <c r="C87" s="1073"/>
      <c r="D87" s="1073"/>
      <c r="E87" s="1073"/>
      <c r="F87" s="1073"/>
      <c r="G87" s="1073"/>
      <c r="H87" s="1073"/>
      <c r="I87" s="1073"/>
      <c r="J87" s="1073"/>
      <c r="K87" s="1073"/>
      <c r="L87" s="1073"/>
      <c r="M87" s="1073"/>
      <c r="N87" s="1073"/>
      <c r="O87" s="1073"/>
      <c r="P87" s="1073"/>
      <c r="Q87" s="1073"/>
      <c r="R87" s="1073"/>
      <c r="S87" s="1073"/>
      <c r="T87" s="1073"/>
      <c r="U87" s="1073"/>
      <c r="V87" s="1073"/>
      <c r="W87" s="1073"/>
      <c r="X87" s="1073"/>
      <c r="Y87" s="1073"/>
      <c r="Z87" s="1073"/>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row>
    <row r="88" spans="1:52" ht="12.75" customHeight="1">
      <c r="A88" s="1073" t="s">
        <v>847</v>
      </c>
      <c r="C88" s="1073"/>
      <c r="D88" s="1073"/>
      <c r="E88" s="1073"/>
      <c r="F88" s="1073"/>
      <c r="G88" s="1073"/>
      <c r="H88" s="1073"/>
      <c r="I88" s="1073"/>
      <c r="J88" s="1073"/>
      <c r="K88" s="1073"/>
      <c r="L88" s="1073"/>
      <c r="M88" s="1073"/>
      <c r="N88" s="1073"/>
      <c r="O88" s="1073"/>
      <c r="P88" s="1073"/>
      <c r="Q88" s="1073"/>
      <c r="R88" s="1073"/>
      <c r="S88" s="1073"/>
      <c r="T88" s="1073"/>
      <c r="U88" s="1073"/>
      <c r="V88" s="1073"/>
      <c r="W88" s="1073"/>
      <c r="X88" s="1073"/>
      <c r="Y88" s="1073"/>
      <c r="Z88" s="1073"/>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2.75">
      <c r="C89" s="71"/>
      <c r="D89" s="71"/>
      <c r="E89" s="71"/>
      <c r="F89" s="71"/>
      <c r="G89" s="71"/>
      <c r="H89" s="71"/>
      <c r="I89" s="71"/>
      <c r="J89" s="71"/>
      <c r="K89" s="71"/>
      <c r="L89" s="71"/>
      <c r="M89" s="71"/>
      <c r="N89" s="71"/>
      <c r="O89" s="71"/>
      <c r="P89" s="71"/>
      <c r="Q89" s="71"/>
      <c r="R89" s="71"/>
      <c r="S89" s="71"/>
      <c r="T89" s="71"/>
      <c r="U89" s="71"/>
      <c r="V89" s="71"/>
      <c r="W89" s="71"/>
      <c r="X89" s="71"/>
      <c r="Y89" s="71"/>
      <c r="Z89" s="71"/>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6"/>
    </row>
    <row r="90" spans="1:52" ht="12.75">
      <c r="A90" s="1073" t="s">
        <v>848</v>
      </c>
      <c r="C90" s="71"/>
      <c r="D90" s="71"/>
      <c r="E90" s="71"/>
      <c r="F90" s="71"/>
      <c r="G90" s="71"/>
      <c r="H90" s="71"/>
      <c r="I90" s="71"/>
      <c r="J90" s="71"/>
      <c r="K90" s="71"/>
      <c r="L90" s="71"/>
      <c r="M90" s="71"/>
      <c r="N90" s="71"/>
      <c r="O90" s="71"/>
      <c r="P90" s="71"/>
      <c r="Q90" s="71"/>
      <c r="R90" s="71"/>
      <c r="S90" s="71"/>
      <c r="T90" s="71"/>
      <c r="U90" s="71"/>
      <c r="V90" s="71"/>
      <c r="W90" s="71"/>
      <c r="X90" s="71"/>
      <c r="Y90" s="71"/>
      <c r="Z90" s="71"/>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6"/>
    </row>
    <row r="91" spans="1:52" ht="12.75" customHeight="1">
      <c r="A91" s="1073" t="s">
        <v>849</v>
      </c>
      <c r="C91" s="71"/>
      <c r="D91" s="71"/>
      <c r="E91" s="71"/>
      <c r="F91" s="71"/>
      <c r="G91" s="71"/>
      <c r="H91" s="71"/>
      <c r="I91" s="71"/>
      <c r="J91" s="71"/>
      <c r="K91" s="71"/>
      <c r="L91" s="71"/>
      <c r="M91" s="71"/>
      <c r="N91" s="71"/>
      <c r="O91" s="71"/>
      <c r="P91" s="71"/>
      <c r="Q91" s="71"/>
      <c r="R91" s="71"/>
      <c r="S91" s="71"/>
      <c r="T91" s="71"/>
      <c r="U91" s="71"/>
      <c r="V91" s="71"/>
      <c r="W91" s="71"/>
      <c r="X91" s="71"/>
      <c r="Y91" s="71"/>
      <c r="Z91" s="71"/>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2.75">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row>
    <row r="93" spans="1:52" ht="12.75">
      <c r="A93" s="71" t="s">
        <v>850</v>
      </c>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row>
    <row r="94" spans="1:52" ht="12.75">
      <c r="A94" s="71" t="s">
        <v>851</v>
      </c>
      <c r="C94" s="1073"/>
      <c r="D94" s="1073"/>
      <c r="E94" s="1073"/>
      <c r="F94" s="1073"/>
      <c r="G94" s="1073"/>
      <c r="H94" s="1073"/>
      <c r="I94" s="1073"/>
      <c r="J94" s="1073"/>
      <c r="K94" s="1073"/>
      <c r="L94" s="1073"/>
      <c r="M94" s="1073"/>
      <c r="N94" s="1073"/>
      <c r="O94" s="1073"/>
      <c r="P94" s="1073"/>
      <c r="Q94" s="1073"/>
      <c r="R94" s="1073"/>
      <c r="S94" s="1073"/>
      <c r="T94" s="1073"/>
      <c r="U94" s="1073"/>
      <c r="V94" s="1073"/>
      <c r="W94" s="1073"/>
      <c r="X94" s="1073"/>
      <c r="Y94" s="1073"/>
      <c r="Z94" s="1073"/>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row>
    <row r="95" spans="1:52" ht="12.75">
      <c r="A95" s="1073" t="s">
        <v>852</v>
      </c>
      <c r="C95" s="1073"/>
      <c r="D95" s="1073"/>
      <c r="E95" s="1073"/>
      <c r="F95" s="1073"/>
      <c r="G95" s="1073"/>
      <c r="H95" s="1073"/>
      <c r="I95" s="1073"/>
      <c r="J95" s="1073"/>
      <c r="K95" s="1073"/>
      <c r="L95" s="1073"/>
      <c r="M95" s="1073"/>
      <c r="N95" s="1073"/>
      <c r="O95" s="1073"/>
      <c r="P95" s="1073"/>
      <c r="Q95" s="1073"/>
      <c r="R95" s="1073"/>
      <c r="S95" s="1073"/>
      <c r="T95" s="1073"/>
      <c r="U95" s="1073"/>
      <c r="V95" s="1073"/>
      <c r="W95" s="1073"/>
      <c r="X95" s="1073"/>
      <c r="Y95" s="1073"/>
      <c r="Z95" s="1073"/>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row>
    <row r="96" spans="1:52" ht="12.75">
      <c r="C96" s="1073"/>
      <c r="D96" s="1073"/>
      <c r="E96" s="1073"/>
      <c r="F96" s="1073"/>
      <c r="G96" s="1073"/>
      <c r="H96" s="1073"/>
      <c r="I96" s="1073"/>
      <c r="J96" s="1073"/>
      <c r="K96" s="1073"/>
      <c r="L96" s="1073"/>
      <c r="M96" s="1073"/>
      <c r="N96" s="1073"/>
      <c r="O96" s="1073"/>
      <c r="P96" s="1073"/>
      <c r="Q96" s="1073"/>
      <c r="R96" s="1073"/>
      <c r="S96" s="1073"/>
      <c r="T96" s="1073"/>
      <c r="U96" s="1073"/>
      <c r="V96" s="1073"/>
      <c r="W96" s="1073"/>
      <c r="X96" s="1073"/>
      <c r="Y96" s="1073"/>
      <c r="Z96" s="1073"/>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row>
    <row r="97" spans="1:52" ht="12.75">
      <c r="A97" s="1073" t="s">
        <v>853</v>
      </c>
      <c r="C97" s="1073"/>
      <c r="D97" s="1073"/>
      <c r="E97" s="1073"/>
      <c r="F97" s="1073"/>
      <c r="G97" s="1073"/>
      <c r="H97" s="1073"/>
      <c r="I97" s="1073"/>
      <c r="J97" s="1073"/>
      <c r="K97" s="1073"/>
      <c r="L97" s="1073"/>
      <c r="M97" s="1073"/>
      <c r="N97" s="1073"/>
      <c r="O97" s="1073"/>
      <c r="P97" s="1073"/>
      <c r="Q97" s="1073"/>
      <c r="R97" s="1073"/>
      <c r="S97" s="1073"/>
      <c r="T97" s="1073"/>
      <c r="U97" s="1073"/>
      <c r="V97" s="1073"/>
      <c r="W97" s="1073"/>
      <c r="X97" s="1073"/>
      <c r="Y97" s="1073"/>
      <c r="Z97" s="1073"/>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row>
    <row r="98" spans="1:52" ht="12.75">
      <c r="A98" s="1073" t="s">
        <v>854</v>
      </c>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row>
    <row r="99" spans="1:52" ht="12.75">
      <c r="C99" s="1073"/>
      <c r="D99" s="1073"/>
      <c r="E99" s="1073"/>
      <c r="F99" s="1073"/>
      <c r="G99" s="1073"/>
      <c r="H99" s="1073"/>
      <c r="I99" s="1073"/>
      <c r="J99" s="1073"/>
      <c r="K99" s="1073"/>
      <c r="L99" s="1073"/>
      <c r="M99" s="1073"/>
      <c r="N99" s="1073"/>
      <c r="O99" s="1073"/>
      <c r="P99" s="1073"/>
      <c r="Q99" s="1073"/>
      <c r="R99" s="1073"/>
      <c r="S99" s="1073"/>
      <c r="T99" s="1073"/>
      <c r="U99" s="1073"/>
      <c r="V99" s="1073"/>
      <c r="W99" s="1073"/>
      <c r="X99" s="1073"/>
      <c r="Y99" s="1073"/>
      <c r="Z99" s="1073"/>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2.75">
      <c r="A100" s="402" t="s">
        <v>855</v>
      </c>
      <c r="C100" s="1073"/>
      <c r="D100" s="1073"/>
      <c r="E100" s="1073"/>
      <c r="F100" s="1073"/>
      <c r="G100" s="1073"/>
      <c r="H100" s="1073"/>
      <c r="I100" s="1073"/>
      <c r="J100" s="1073"/>
      <c r="K100" s="1073"/>
      <c r="L100" s="1073"/>
      <c r="M100" s="1073"/>
      <c r="N100" s="1073"/>
      <c r="O100" s="1073"/>
      <c r="P100" s="1073"/>
      <c r="Q100" s="1073"/>
      <c r="R100" s="1073"/>
      <c r="S100" s="1073"/>
      <c r="T100" s="1073"/>
      <c r="U100" s="1073"/>
      <c r="V100" s="1073"/>
      <c r="W100" s="1073"/>
      <c r="X100" s="1073"/>
      <c r="Y100" s="1073"/>
      <c r="Z100" s="1073"/>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row>
    <row r="101" spans="1:52" ht="12.75">
      <c r="A101" t="s">
        <v>856</v>
      </c>
      <c r="C101" s="1073"/>
      <c r="D101" s="1073"/>
      <c r="E101" s="1073"/>
      <c r="F101" s="1073"/>
      <c r="G101" s="1073"/>
      <c r="H101" s="1073"/>
      <c r="I101" s="1073"/>
      <c r="J101" s="1073"/>
      <c r="K101" s="1073"/>
      <c r="L101" s="1073"/>
      <c r="M101" s="1073"/>
      <c r="N101" s="1073"/>
      <c r="O101" s="1073"/>
      <c r="P101" s="1073"/>
      <c r="Q101" s="1073"/>
      <c r="R101" s="1073"/>
      <c r="S101" s="1073"/>
      <c r="T101" s="1073"/>
      <c r="U101" s="1073"/>
      <c r="V101" s="1073"/>
      <c r="W101" s="1073"/>
      <c r="X101" s="1073"/>
      <c r="Y101" s="1073"/>
      <c r="Z101" s="1073"/>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row>
    <row r="102" spans="1:52" ht="12.75">
      <c r="A102" t="s">
        <v>857</v>
      </c>
      <c r="C102" s="1073"/>
      <c r="D102" s="1073"/>
      <c r="E102" s="1073"/>
      <c r="F102" s="1073"/>
      <c r="G102" s="1073"/>
      <c r="H102" s="1073"/>
      <c r="I102" s="1073"/>
      <c r="J102" s="1073"/>
      <c r="K102" s="1073"/>
      <c r="L102" s="1073"/>
      <c r="M102" s="1073"/>
      <c r="N102" s="1073"/>
      <c r="O102" s="1073"/>
      <c r="P102" s="1073"/>
      <c r="Q102" s="1073"/>
      <c r="R102" s="1073"/>
      <c r="S102" s="1073"/>
      <c r="T102" s="1073"/>
      <c r="U102" s="1073"/>
      <c r="V102" s="1073"/>
      <c r="W102" s="1073"/>
      <c r="X102" s="1073"/>
      <c r="Y102" s="1073"/>
      <c r="Z102" s="1073"/>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row>
    <row r="103" spans="1:52" ht="12.75">
      <c r="A103" s="402" t="s">
        <v>858</v>
      </c>
      <c r="C103" s="1073"/>
      <c r="D103" s="1073"/>
      <c r="E103" s="1073"/>
      <c r="F103" s="1073"/>
      <c r="G103" s="1073"/>
      <c r="H103" s="1073"/>
      <c r="I103" s="1073"/>
      <c r="J103" s="1073"/>
      <c r="K103" s="1073"/>
      <c r="L103" s="1073"/>
      <c r="M103" s="1073"/>
      <c r="N103" s="1073"/>
      <c r="O103" s="1073"/>
      <c r="P103" s="1073"/>
      <c r="Q103" s="1073"/>
      <c r="R103" s="1073"/>
      <c r="S103" s="1073"/>
      <c r="T103" s="1073"/>
      <c r="U103" s="1073"/>
      <c r="V103" s="1073"/>
      <c r="W103" s="1073"/>
      <c r="X103" s="1073"/>
      <c r="Y103" s="1073"/>
      <c r="Z103" s="1073"/>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row>
    <row r="104" spans="1:52" ht="12.75">
      <c r="A104" t="s">
        <v>859</v>
      </c>
      <c r="C104" s="1073"/>
      <c r="D104" s="1073"/>
      <c r="E104" s="1073"/>
      <c r="F104" s="1073"/>
      <c r="G104" s="1073"/>
      <c r="H104" s="1073"/>
      <c r="I104" s="1073"/>
      <c r="J104" s="1073"/>
      <c r="K104" s="1073"/>
      <c r="L104" s="1073"/>
      <c r="M104" s="1073"/>
      <c r="N104" s="1073"/>
      <c r="O104" s="1073"/>
      <c r="P104" s="1073"/>
      <c r="Q104" s="1073"/>
      <c r="R104" s="1073"/>
      <c r="S104" s="1073"/>
      <c r="T104" s="1073"/>
      <c r="U104" s="1073"/>
      <c r="V104" s="1073"/>
      <c r="W104" s="1073"/>
      <c r="X104" s="1073"/>
      <c r="Y104" s="1073"/>
      <c r="Z104" s="1073"/>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2.75">
      <c r="A105" s="402" t="s">
        <v>860</v>
      </c>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row>
    <row r="106" spans="1:52" ht="12.75">
      <c r="A106" s="402" t="s">
        <v>861</v>
      </c>
      <c r="C106" s="1073"/>
      <c r="D106" s="1073"/>
      <c r="E106" s="1073"/>
      <c r="F106" s="1073"/>
      <c r="G106" s="1073"/>
      <c r="H106" s="1073"/>
      <c r="I106" s="1073"/>
      <c r="J106" s="1073"/>
      <c r="K106" s="1073"/>
      <c r="L106" s="1073"/>
      <c r="M106" s="1073"/>
      <c r="N106" s="1073"/>
      <c r="O106" s="1073"/>
      <c r="P106" s="1073"/>
      <c r="Q106" s="1073"/>
      <c r="R106" s="1073"/>
      <c r="S106" s="1073"/>
      <c r="T106" s="1073"/>
      <c r="U106" s="1073"/>
      <c r="V106" s="1073"/>
      <c r="W106" s="1073"/>
      <c r="X106" s="1073"/>
      <c r="Y106" s="1073"/>
      <c r="Z106" s="1073"/>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row>
    <row r="107" spans="1:52" ht="12.75">
      <c r="A107" s="402" t="s">
        <v>862</v>
      </c>
      <c r="C107" s="1073"/>
      <c r="D107" s="1073"/>
      <c r="E107" s="1073"/>
      <c r="F107" s="1073"/>
      <c r="G107" s="1073"/>
      <c r="H107" s="1073"/>
      <c r="I107" s="1073"/>
      <c r="J107" s="1073"/>
      <c r="K107" s="1073"/>
      <c r="L107" s="1073"/>
      <c r="M107" s="1073"/>
      <c r="N107" s="1073"/>
      <c r="O107" s="1073"/>
      <c r="P107" s="1073"/>
      <c r="Q107" s="1073"/>
      <c r="R107" s="1073"/>
      <c r="S107" s="1073"/>
      <c r="T107" s="1073"/>
      <c r="U107" s="1073"/>
      <c r="V107" s="1073"/>
      <c r="W107" s="1073"/>
      <c r="X107" s="1073"/>
      <c r="Y107" s="1073"/>
      <c r="Z107" s="1073"/>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2.75">
      <c r="A108" s="402" t="s">
        <v>863</v>
      </c>
      <c r="C108" s="1073"/>
      <c r="D108" s="1073"/>
      <c r="E108" s="1073"/>
      <c r="F108" s="1073"/>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2.75">
      <c r="C109" s="1073"/>
      <c r="D109" s="1073"/>
      <c r="E109" s="1073"/>
      <c r="F109" s="1073"/>
      <c r="G109" s="1073"/>
      <c r="H109" s="1073"/>
      <c r="I109" s="1073"/>
      <c r="J109" s="1073"/>
      <c r="K109" s="1073"/>
      <c r="L109" s="1073"/>
      <c r="M109" s="1073"/>
      <c r="N109" s="1073"/>
      <c r="O109" s="1073"/>
      <c r="P109" s="1073"/>
      <c r="Q109" s="1073"/>
      <c r="R109" s="1073"/>
      <c r="S109" s="1073"/>
      <c r="T109" s="1073"/>
      <c r="U109" s="1073"/>
      <c r="V109" s="1073"/>
      <c r="W109" s="1073"/>
      <c r="X109" s="1073"/>
      <c r="Y109" s="1073"/>
      <c r="Z109" s="1073"/>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2.75">
      <c r="A110" s="193" t="s">
        <v>864</v>
      </c>
      <c r="C110" s="1073"/>
      <c r="D110" s="1073"/>
      <c r="E110" s="1073"/>
      <c r="F110" s="1073"/>
      <c r="G110" s="1073"/>
      <c r="H110" s="1073"/>
      <c r="I110" s="1073"/>
      <c r="J110" s="1073"/>
      <c r="K110" s="1073"/>
      <c r="L110" s="1073"/>
      <c r="M110" s="1073"/>
      <c r="N110" s="1073"/>
      <c r="O110" s="1073"/>
      <c r="P110" s="1073"/>
      <c r="Q110" s="1073"/>
      <c r="R110" s="1073"/>
      <c r="S110" s="1073"/>
      <c r="T110" s="1073"/>
      <c r="U110" s="1073"/>
      <c r="V110" s="1073"/>
      <c r="W110" s="1073"/>
      <c r="X110" s="1073"/>
      <c r="Y110" s="1073"/>
      <c r="Z110" s="1073"/>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2.75">
      <c r="A111" s="193" t="s">
        <v>865</v>
      </c>
      <c r="C111" s="1073"/>
      <c r="D111" s="1073"/>
      <c r="E111" s="1073"/>
      <c r="F111" s="1073"/>
      <c r="G111" s="1073"/>
      <c r="H111" s="1073"/>
      <c r="I111" s="1073"/>
      <c r="J111" s="1073"/>
      <c r="K111" s="1073"/>
      <c r="L111" s="1073"/>
      <c r="M111" s="1073"/>
      <c r="N111" s="1073"/>
      <c r="O111" s="1073"/>
      <c r="P111" s="1073"/>
      <c r="Q111" s="1073"/>
      <c r="R111" s="1073"/>
      <c r="S111" s="1073"/>
      <c r="T111" s="1073"/>
      <c r="U111" s="1073"/>
      <c r="V111" s="1073"/>
      <c r="W111" s="1073"/>
      <c r="X111" s="1073"/>
      <c r="Y111" s="1073"/>
      <c r="Z111" s="1073"/>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2.75">
      <c r="A112" s="193" t="s">
        <v>866</v>
      </c>
      <c r="C112" s="1073"/>
      <c r="D112" s="1073"/>
      <c r="E112" s="1073"/>
      <c r="F112" s="1073"/>
      <c r="G112" s="1073"/>
      <c r="H112" s="1073"/>
      <c r="I112" s="1073"/>
      <c r="J112" s="1073"/>
      <c r="K112" s="1073"/>
      <c r="L112" s="1073"/>
      <c r="M112" s="1073"/>
      <c r="N112" s="1073"/>
      <c r="O112" s="1073"/>
      <c r="P112" s="1073"/>
      <c r="Q112" s="1073"/>
      <c r="R112" s="1073"/>
      <c r="S112" s="1073"/>
      <c r="T112" s="1073"/>
      <c r="U112" s="1073"/>
      <c r="V112" s="1073"/>
      <c r="W112" s="1073"/>
      <c r="X112" s="1073"/>
      <c r="Y112" s="1073"/>
      <c r="Z112" s="1073"/>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2.75">
      <c r="A113" s="193" t="s">
        <v>867</v>
      </c>
      <c r="C113" s="1073"/>
      <c r="D113" s="1073"/>
      <c r="E113" s="1073"/>
      <c r="F113" s="1073"/>
      <c r="G113" s="1073"/>
      <c r="H113" s="1073"/>
      <c r="I113" s="1073"/>
      <c r="J113" s="1073"/>
      <c r="K113" s="1073"/>
      <c r="L113" s="1073"/>
      <c r="M113" s="1073"/>
      <c r="N113" s="1073"/>
      <c r="O113" s="1073"/>
      <c r="P113" s="1073"/>
      <c r="Q113" s="1073"/>
      <c r="R113" s="1073"/>
      <c r="S113" s="1073"/>
      <c r="T113" s="1073"/>
      <c r="U113" s="1073"/>
      <c r="V113" s="1073"/>
      <c r="W113" s="1073"/>
      <c r="X113" s="1073"/>
      <c r="Y113" s="1073"/>
      <c r="Z113" s="1073"/>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2.75">
      <c r="C114" s="1073"/>
      <c r="D114" s="1073"/>
      <c r="E114" s="1073"/>
      <c r="F114" s="1073"/>
      <c r="G114" s="1073"/>
      <c r="H114" s="1073"/>
      <c r="I114" s="1073"/>
      <c r="J114" s="1073"/>
      <c r="K114" s="1073"/>
      <c r="L114" s="1073"/>
      <c r="M114" s="1073"/>
      <c r="N114" s="1073"/>
      <c r="O114" s="1073"/>
      <c r="P114" s="1073"/>
      <c r="Q114" s="1073"/>
      <c r="R114" s="1073"/>
      <c r="S114" s="1073"/>
      <c r="T114" s="1073"/>
      <c r="U114" s="1073"/>
      <c r="V114" s="1073"/>
      <c r="W114" s="1073"/>
      <c r="X114" s="1073"/>
      <c r="Y114" s="1073"/>
      <c r="Z114" s="1073"/>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2.75">
      <c r="A115" s="1073" t="s">
        <v>868</v>
      </c>
      <c r="C115" s="1073"/>
      <c r="D115" s="1073"/>
      <c r="E115" s="1073"/>
      <c r="F115" s="1073"/>
      <c r="G115" s="1073"/>
      <c r="H115" s="1073"/>
      <c r="I115" s="1073"/>
      <c r="J115" s="1073"/>
      <c r="K115" s="1073"/>
      <c r="L115" s="1073"/>
      <c r="M115" s="1073"/>
      <c r="N115" s="1073"/>
      <c r="O115" s="1073"/>
      <c r="P115" s="1073"/>
      <c r="Q115" s="1073"/>
      <c r="R115" s="1073"/>
      <c r="S115" s="1073"/>
      <c r="T115" s="1073"/>
      <c r="U115" s="1073"/>
      <c r="V115" s="1073"/>
      <c r="W115" s="1073"/>
      <c r="X115" s="1073"/>
      <c r="Y115" s="1073"/>
      <c r="Z115" s="1073"/>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2.75">
      <c r="A116" s="1073" t="s">
        <v>869</v>
      </c>
      <c r="C116" s="1073"/>
      <c r="D116" s="1073"/>
      <c r="E116" s="1073"/>
      <c r="F116" s="1073"/>
      <c r="G116" s="1073"/>
      <c r="H116" s="1073"/>
      <c r="I116" s="1073"/>
      <c r="J116" s="1073"/>
      <c r="K116" s="1073"/>
      <c r="L116" s="1073"/>
      <c r="M116" s="1073"/>
      <c r="N116" s="1073"/>
      <c r="O116" s="1073"/>
      <c r="P116" s="1073"/>
      <c r="Q116" s="1073"/>
      <c r="R116" s="1073"/>
      <c r="S116" s="1073"/>
      <c r="T116" s="1073"/>
      <c r="U116" s="1073"/>
      <c r="V116" s="1073"/>
      <c r="W116" s="1073"/>
      <c r="X116" s="1073"/>
      <c r="Y116" s="1073"/>
      <c r="Z116" s="1073"/>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2.75">
      <c r="A117" s="1073" t="s">
        <v>870</v>
      </c>
      <c r="B117" s="18"/>
      <c r="C117" s="18"/>
    </row>
    <row r="118" spans="1:51" ht="12.75"/>
    <row r="119" spans="1:51" ht="12.75" customHeight="1">
      <c r="A119" s="1073" t="s">
        <v>871</v>
      </c>
      <c r="B119" s="2"/>
      <c r="E119" s="2"/>
      <c r="F119" s="2"/>
      <c r="J119" s="2"/>
      <c r="P119" s="2"/>
      <c r="Q119" s="2"/>
      <c r="R119" s="2"/>
      <c r="S119" s="2"/>
      <c r="T119" s="2"/>
      <c r="U119" s="2"/>
      <c r="V119" s="2"/>
      <c r="W119" s="2"/>
      <c r="AL119" s="2"/>
      <c r="AM119" s="2"/>
      <c r="AN119" s="2"/>
      <c r="AO119" s="2"/>
      <c r="AP119" s="2"/>
      <c r="AQ119" s="2"/>
      <c r="AR119" s="2"/>
      <c r="AS119" s="2"/>
      <c r="AT119" s="2"/>
      <c r="AU119" s="2"/>
      <c r="AV119" s="2"/>
      <c r="AW119" s="2"/>
      <c r="AX119" s="2"/>
      <c r="AY119" s="2"/>
    </row>
    <row r="120" spans="1:51" ht="12.75">
      <c r="A120" s="1073" t="s">
        <v>872</v>
      </c>
      <c r="B120" s="2"/>
      <c r="P120" s="2"/>
      <c r="Q120" s="2"/>
      <c r="R120" s="2"/>
      <c r="S120" s="2"/>
      <c r="T120" s="2"/>
      <c r="U120" s="2"/>
      <c r="V120" s="2"/>
      <c r="W120" s="2"/>
      <c r="AL120" s="2"/>
      <c r="AM120" s="2"/>
      <c r="AN120" s="2"/>
      <c r="AO120" s="2"/>
      <c r="AP120" s="2"/>
      <c r="AQ120" s="2"/>
      <c r="AR120" s="2"/>
      <c r="AS120" s="2"/>
      <c r="AT120" s="2"/>
      <c r="AU120" s="2"/>
      <c r="AV120" s="2"/>
      <c r="AW120" s="2"/>
      <c r="AX120" s="2"/>
      <c r="AY120" s="2"/>
    </row>
    <row r="121" spans="1:51" ht="12.75">
      <c r="A121" s="2"/>
      <c r="B121" s="2"/>
      <c r="P121" s="2"/>
      <c r="Q121" s="2"/>
      <c r="R121" s="2"/>
      <c r="S121" s="2"/>
      <c r="T121" s="2"/>
      <c r="U121" s="2"/>
      <c r="V121" s="2"/>
      <c r="W121" s="2"/>
      <c r="AL121" s="2"/>
      <c r="AM121" s="2"/>
      <c r="AN121" s="2"/>
      <c r="AO121" s="2"/>
      <c r="AP121" s="2"/>
      <c r="AQ121" s="2"/>
      <c r="AR121" s="2"/>
      <c r="AS121" s="2"/>
      <c r="AT121" s="2"/>
      <c r="AU121" s="2"/>
      <c r="AV121" s="2"/>
      <c r="AW121" s="2"/>
      <c r="AX121" s="2"/>
      <c r="AY121" s="2"/>
    </row>
    <row r="122" spans="1:51" ht="12.75">
      <c r="A122" s="2"/>
      <c r="B122" s="2"/>
      <c r="C122" s="2" t="s">
        <v>873</v>
      </c>
      <c r="G122" s="1435"/>
      <c r="H122" s="1435"/>
      <c r="I122" s="2" t="s">
        <v>874</v>
      </c>
      <c r="L122" s="1435"/>
      <c r="M122" s="1435"/>
      <c r="N122" s="1435"/>
      <c r="O122" s="119" t="s">
        <v>875</v>
      </c>
      <c r="S122" s="2"/>
      <c r="T122" s="2"/>
      <c r="U122" s="2"/>
      <c r="V122" s="2"/>
      <c r="W122" s="2"/>
      <c r="AL122" s="2"/>
      <c r="AM122" s="2"/>
      <c r="AN122" s="2"/>
      <c r="AO122" s="2"/>
      <c r="AP122" s="2"/>
      <c r="AQ122" s="2"/>
      <c r="AR122" s="2"/>
      <c r="AS122" s="2"/>
      <c r="AT122" s="2"/>
      <c r="AU122" s="2"/>
      <c r="AV122" s="2"/>
      <c r="AW122" s="2"/>
      <c r="AX122" s="2"/>
      <c r="AY122" s="2"/>
    </row>
    <row r="123" spans="1:51" ht="12.75">
      <c r="A123" s="2"/>
      <c r="B123" s="2"/>
      <c r="M123" s="2"/>
      <c r="Q123" s="2"/>
      <c r="R123" s="2"/>
      <c r="S123" s="2"/>
      <c r="T123" s="2"/>
      <c r="U123" s="2"/>
      <c r="V123" s="2"/>
      <c r="W123" s="2"/>
      <c r="AL123" s="2"/>
      <c r="AM123" s="2"/>
      <c r="AN123" s="2"/>
      <c r="AO123" s="2"/>
      <c r="AP123" s="2"/>
      <c r="AQ123" s="2"/>
      <c r="AR123" s="2"/>
      <c r="AS123" s="2"/>
      <c r="AT123" s="2"/>
      <c r="AU123" s="2"/>
      <c r="AV123" s="2"/>
      <c r="AW123" s="2"/>
      <c r="AX123" s="2"/>
      <c r="AY123" s="2"/>
    </row>
    <row r="124" spans="1:51" ht="12.75">
      <c r="A124" s="2"/>
      <c r="B124" s="2"/>
      <c r="C124" s="1443"/>
      <c r="D124" s="1443"/>
      <c r="E124" s="1443"/>
      <c r="F124" s="1443"/>
      <c r="G124" s="1443"/>
      <c r="H124" s="1443"/>
      <c r="I124" s="1443"/>
      <c r="J124" s="1443"/>
      <c r="K124" s="1443"/>
      <c r="L124" s="119" t="s">
        <v>876</v>
      </c>
      <c r="S124" s="2"/>
      <c r="T124" s="2"/>
      <c r="U124" s="2"/>
      <c r="V124" s="2"/>
      <c r="W124" s="2"/>
      <c r="X124" s="2"/>
      <c r="Y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2.75">
      <c r="A125" s="2"/>
      <c r="B125" s="2"/>
      <c r="S125" s="2"/>
      <c r="T125" s="2"/>
      <c r="U125" s="2"/>
      <c r="V125" s="2"/>
      <c r="W125" s="2"/>
      <c r="AL125" s="2"/>
      <c r="AM125" s="2"/>
      <c r="AN125" s="2"/>
      <c r="AO125" s="2"/>
      <c r="AP125" s="2"/>
      <c r="AQ125" s="2"/>
      <c r="AR125" s="2"/>
      <c r="AS125" s="2"/>
      <c r="AT125" s="2"/>
      <c r="AU125" s="2"/>
      <c r="AV125" s="2"/>
      <c r="AW125" s="2"/>
      <c r="AX125" s="2"/>
      <c r="AY125" s="2"/>
    </row>
    <row r="126" spans="1:51" ht="12.75">
      <c r="X126" s="2" t="s">
        <v>877</v>
      </c>
      <c r="Y126" s="1435"/>
      <c r="Z126" s="1435"/>
      <c r="AA126" s="1435"/>
      <c r="AB126" s="1435"/>
      <c r="AC126" s="1435"/>
      <c r="AD126" s="1435"/>
      <c r="AE126" s="1435"/>
      <c r="AF126" s="1435"/>
      <c r="AG126" s="1435"/>
      <c r="AH126" s="1435"/>
      <c r="AI126" s="1435"/>
      <c r="AJ126" s="1435"/>
      <c r="AK126" s="1435"/>
    </row>
    <row r="127" spans="1:51" ht="12.75">
      <c r="A127" s="2"/>
      <c r="B127" s="2"/>
      <c r="R127" s="2"/>
      <c r="S127" s="2"/>
      <c r="T127" s="2"/>
      <c r="U127" s="2"/>
      <c r="V127" s="2"/>
      <c r="W127" s="2"/>
      <c r="X127" s="2"/>
      <c r="Y127" s="2"/>
      <c r="Z127" s="2" t="s">
        <v>878</v>
      </c>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row>
    <row r="128" spans="1:51" ht="12.75">
      <c r="A128" s="1116"/>
      <c r="X128" s="2"/>
      <c r="AL128" s="1116"/>
      <c r="AM128" s="1116"/>
      <c r="AN128" s="1116"/>
      <c r="AO128" s="1116"/>
      <c r="AP128" s="1116"/>
      <c r="AQ128" s="1116"/>
      <c r="AR128" s="1116"/>
      <c r="AS128" s="1116"/>
      <c r="AT128" s="1116"/>
      <c r="AU128" s="1116"/>
      <c r="AV128" s="1116"/>
      <c r="AW128" s="1116"/>
      <c r="AX128" s="1116"/>
      <c r="AY128" s="1116"/>
    </row>
    <row r="129" spans="1:51" ht="12.75">
      <c r="A129" s="1116"/>
      <c r="B129" s="2"/>
      <c r="R129" s="1116"/>
      <c r="S129" s="1116"/>
      <c r="T129" s="1116"/>
      <c r="U129" s="1116"/>
      <c r="V129" s="1116"/>
      <c r="W129" s="1116"/>
      <c r="X129" s="2"/>
      <c r="Y129" s="1435"/>
      <c r="Z129" s="1435"/>
      <c r="AA129" s="1435"/>
      <c r="AB129" s="1435"/>
      <c r="AC129" s="1435"/>
      <c r="AD129" s="1435"/>
      <c r="AE129" s="1435"/>
      <c r="AF129" s="1435"/>
      <c r="AG129" s="1435"/>
      <c r="AH129" s="1435"/>
      <c r="AI129" s="1435"/>
      <c r="AJ129" s="1435"/>
      <c r="AK129" s="1435"/>
      <c r="AL129" s="1116"/>
      <c r="AM129" s="1116"/>
      <c r="AN129" s="1116"/>
      <c r="AO129" s="1116"/>
      <c r="AP129" s="1116"/>
      <c r="AQ129" s="1116"/>
      <c r="AR129" s="1116"/>
      <c r="AS129" s="1116"/>
      <c r="AT129" s="1116"/>
      <c r="AU129" s="1116"/>
      <c r="AV129" s="1116"/>
      <c r="AW129" s="1116"/>
      <c r="AX129" s="1116"/>
      <c r="AY129" s="1116"/>
    </row>
    <row r="130" spans="1:51" ht="12.75">
      <c r="A130" s="2"/>
      <c r="B130" s="1063"/>
      <c r="C130" s="1116"/>
      <c r="R130" s="1116"/>
      <c r="S130" s="1116"/>
      <c r="T130" s="1116"/>
      <c r="U130" s="1116"/>
      <c r="V130" s="1116"/>
      <c r="W130" s="1116"/>
      <c r="X130" s="2"/>
      <c r="Y130" s="2"/>
      <c r="Z130" s="2" t="s">
        <v>879</v>
      </c>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row>
    <row r="131" spans="1:51" ht="12.75" customHeight="1">
      <c r="A131" s="2"/>
      <c r="AL131" s="2"/>
      <c r="AM131" s="2"/>
      <c r="AN131" s="2"/>
      <c r="AO131" s="2"/>
      <c r="AP131" s="2"/>
      <c r="AQ131" s="2"/>
      <c r="AR131" s="2"/>
      <c r="AS131" s="2"/>
      <c r="AT131" s="2"/>
      <c r="AU131" s="2"/>
      <c r="AV131" s="2"/>
      <c r="AW131" s="2"/>
      <c r="AX131" s="2"/>
      <c r="AY131" s="2"/>
    </row>
    <row r="132" spans="1:51" ht="12.75" customHeight="1">
      <c r="A132" s="2"/>
      <c r="B132" s="2"/>
      <c r="C132" s="2"/>
      <c r="D132" s="2"/>
      <c r="F132" s="119"/>
      <c r="G132" s="119"/>
      <c r="H132" s="119"/>
      <c r="I132" s="119"/>
      <c r="J132" s="119"/>
      <c r="K132" s="119"/>
      <c r="L132" s="119"/>
      <c r="M132" s="119"/>
      <c r="N132" s="2"/>
      <c r="P132" s="2"/>
      <c r="Q132" s="2"/>
      <c r="U132" s="2"/>
      <c r="V132" s="2"/>
      <c r="W132" s="2"/>
      <c r="X132" s="2"/>
      <c r="Y132" s="1435"/>
      <c r="Z132" s="1435"/>
      <c r="AA132" s="1435"/>
      <c r="AB132" s="1435"/>
      <c r="AC132" s="1435"/>
      <c r="AD132" s="1435"/>
      <c r="AE132" s="1435"/>
      <c r="AF132" s="1435"/>
      <c r="AG132" s="1435"/>
      <c r="AH132" s="1435"/>
      <c r="AI132" s="1435"/>
      <c r="AJ132" s="1435"/>
      <c r="AK132" s="1435"/>
      <c r="AL132" s="2"/>
      <c r="AM132" s="2"/>
      <c r="AN132" s="2"/>
      <c r="AO132" s="2"/>
      <c r="AP132" s="2"/>
      <c r="AQ132" s="2"/>
      <c r="AR132" s="2"/>
      <c r="AS132" s="2"/>
      <c r="AT132" s="2"/>
      <c r="AU132" s="2"/>
      <c r="AV132" s="2"/>
      <c r="AW132" s="2"/>
      <c r="AX132" s="2"/>
      <c r="AY132" s="2"/>
    </row>
    <row r="133" spans="1:51" ht="12.75" customHeight="1">
      <c r="A133" s="2"/>
      <c r="W133" s="2"/>
      <c r="X133" s="2"/>
      <c r="Y133" s="2"/>
      <c r="Z133" s="2" t="s">
        <v>880</v>
      </c>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row>
    <row r="134" spans="1:51" ht="12.7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75" customHeight="1">
      <c r="A135" s="2"/>
      <c r="M135" s="2"/>
      <c r="N135" s="2"/>
      <c r="O135" s="2"/>
      <c r="AK135" s="2"/>
      <c r="AL135" s="2"/>
      <c r="AM135" s="2"/>
      <c r="AN135" s="2"/>
      <c r="AO135" s="2"/>
      <c r="AP135" s="2"/>
      <c r="AQ135" s="2"/>
      <c r="AR135" s="2"/>
      <c r="AS135" s="2"/>
      <c r="AT135" s="2"/>
      <c r="AU135" s="2"/>
      <c r="AV135" s="2"/>
      <c r="AW135" s="2"/>
      <c r="AX135" s="2"/>
      <c r="AY135" s="2"/>
    </row>
    <row r="136" spans="1:51" ht="12.7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7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75" customHeight="1">
      <c r="A139" s="2"/>
      <c r="B139" s="2"/>
      <c r="C139" s="2"/>
      <c r="D139" s="2"/>
      <c r="E139" s="2"/>
      <c r="F139" s="2"/>
      <c r="G139" s="2"/>
      <c r="H139" s="2"/>
      <c r="I139" s="2"/>
      <c r="J139" s="2"/>
      <c r="K139" s="2"/>
      <c r="L139" s="2"/>
      <c r="M139" s="2"/>
      <c r="N139" s="2"/>
      <c r="O139" s="2"/>
      <c r="P139" s="2"/>
      <c r="Q139" s="2"/>
      <c r="R139" s="2"/>
      <c r="S139" s="1063"/>
      <c r="T139" s="1128"/>
      <c r="U139" s="1128"/>
      <c r="V139" s="1128"/>
      <c r="W139" s="1128"/>
      <c r="X139" s="1128"/>
      <c r="Y139" s="1128"/>
      <c r="Z139" s="1128"/>
      <c r="AA139" s="1128"/>
      <c r="AB139" s="1128"/>
      <c r="AC139" s="1128"/>
      <c r="AD139" s="1128"/>
      <c r="AE139" s="1128"/>
      <c r="AF139" s="1128"/>
      <c r="AG139" s="1128"/>
      <c r="AH139" s="1128"/>
      <c r="AI139" s="1128"/>
      <c r="AJ139" s="1128"/>
      <c r="AK139" s="2"/>
      <c r="AL139" s="2"/>
      <c r="AM139" s="2"/>
      <c r="AN139" s="2"/>
      <c r="AO139" s="2"/>
      <c r="AP139" s="2"/>
      <c r="AQ139" s="2"/>
      <c r="AR139" s="2"/>
      <c r="AS139" s="2"/>
      <c r="AT139" s="2"/>
      <c r="AU139" s="2"/>
      <c r="AV139" s="2"/>
      <c r="AW139" s="2"/>
      <c r="AX139" s="2"/>
      <c r="AY139" s="2"/>
    </row>
    <row r="140" spans="1:51" ht="12.75" customHeight="1">
      <c r="A140" s="2"/>
      <c r="B140" s="71"/>
      <c r="C140" s="1128"/>
      <c r="D140" s="1128"/>
      <c r="E140" s="1128"/>
      <c r="F140" s="1128"/>
      <c r="G140" s="1128"/>
      <c r="H140" s="1128"/>
      <c r="I140" s="1128"/>
      <c r="J140" s="1128"/>
      <c r="K140" s="1128"/>
      <c r="L140" s="1128"/>
      <c r="M140" s="1128"/>
      <c r="N140" s="1128"/>
      <c r="O140" s="1128"/>
      <c r="P140" s="1128"/>
      <c r="Q140" s="1128"/>
      <c r="R140" s="1128"/>
      <c r="S140" s="1128"/>
      <c r="T140" s="1128"/>
      <c r="U140" s="1128"/>
      <c r="V140" s="1128"/>
      <c r="W140" s="1128"/>
      <c r="X140" s="1128"/>
      <c r="Y140" s="1128"/>
      <c r="Z140" s="1128"/>
      <c r="AA140" s="1128"/>
      <c r="AB140" s="1128"/>
      <c r="AC140" s="1128"/>
      <c r="AD140" s="1128"/>
      <c r="AE140" s="1128"/>
      <c r="AF140" s="1128"/>
      <c r="AG140" s="1128"/>
      <c r="AH140" s="1128"/>
      <c r="AI140" s="1128"/>
      <c r="AJ140" s="1128"/>
      <c r="AK140" s="2"/>
      <c r="AL140" s="2"/>
      <c r="AM140" s="2"/>
      <c r="AN140" s="2"/>
      <c r="AO140" s="2"/>
      <c r="AP140" s="2"/>
      <c r="AQ140" s="2"/>
      <c r="AR140" s="2"/>
      <c r="AS140" s="2"/>
      <c r="AT140" s="2"/>
      <c r="AU140" s="2"/>
      <c r="AV140" s="2"/>
      <c r="AW140" s="2"/>
      <c r="AX140" s="2"/>
      <c r="AY140" s="2"/>
    </row>
    <row r="141" spans="1:51" ht="12.75" customHeight="1">
      <c r="A141" s="2"/>
      <c r="B141" s="71"/>
      <c r="C141" s="1128"/>
      <c r="D141" s="1128"/>
      <c r="E141" s="1128"/>
      <c r="F141" s="1128"/>
      <c r="G141" s="1128"/>
      <c r="H141" s="1128"/>
      <c r="I141" s="1128"/>
      <c r="J141" s="1128"/>
      <c r="K141" s="1128"/>
      <c r="L141" s="1128"/>
      <c r="M141" s="1128"/>
      <c r="N141" s="1128"/>
      <c r="O141" s="1128"/>
      <c r="P141" s="1128"/>
      <c r="Q141" s="1128"/>
      <c r="R141" s="1128"/>
      <c r="S141" s="1128"/>
      <c r="T141" s="1128"/>
      <c r="U141" s="1128"/>
      <c r="V141" s="1128"/>
      <c r="W141" s="1128"/>
      <c r="X141" s="1128"/>
      <c r="Y141" s="1128"/>
      <c r="Z141" s="1128"/>
      <c r="AA141" s="1128"/>
      <c r="AB141" s="1128"/>
      <c r="AC141" s="1128"/>
      <c r="AD141" s="1128"/>
      <c r="AE141" s="1128"/>
      <c r="AF141" s="1128"/>
      <c r="AG141" s="1128"/>
      <c r="AH141" s="1128"/>
      <c r="AI141" s="1128"/>
      <c r="AJ141" s="1128"/>
      <c r="AK141" s="2"/>
      <c r="AL141" s="2"/>
      <c r="AM141" s="2"/>
      <c r="AN141" s="2"/>
      <c r="AO141" s="2"/>
      <c r="AP141" s="2"/>
      <c r="AQ141" s="2"/>
      <c r="AR141" s="2"/>
      <c r="AS141" s="2"/>
      <c r="AT141" s="2"/>
      <c r="AU141" s="2"/>
      <c r="AV141" s="2"/>
      <c r="AW141" s="2"/>
      <c r="AX141" s="2"/>
      <c r="AY141" s="2"/>
    </row>
    <row r="142" spans="1:51" ht="12.75" customHeight="1">
      <c r="A142" s="2"/>
      <c r="B142" s="71"/>
      <c r="C142" s="1058"/>
      <c r="D142" s="1058"/>
      <c r="E142" s="1058"/>
      <c r="F142" s="1058"/>
      <c r="G142" s="1058"/>
      <c r="H142" s="1058"/>
      <c r="I142" s="1058"/>
      <c r="J142" s="1058"/>
      <c r="K142" s="1058"/>
      <c r="L142" s="1058"/>
      <c r="M142" s="1058"/>
      <c r="N142" s="1058"/>
      <c r="O142" s="1058"/>
      <c r="P142" s="1058"/>
      <c r="Q142" s="1058"/>
      <c r="R142" s="1058"/>
      <c r="S142" s="1058"/>
      <c r="T142" s="1058"/>
      <c r="U142" s="1058"/>
      <c r="V142" s="1058"/>
      <c r="W142" s="1058"/>
      <c r="X142" s="1058"/>
      <c r="Y142" s="1058"/>
      <c r="Z142" s="1058"/>
      <c r="AA142" s="1058"/>
      <c r="AB142" s="1058"/>
      <c r="AC142" s="1058"/>
      <c r="AD142" s="1058"/>
      <c r="AE142" s="1058"/>
      <c r="AF142" s="1058"/>
      <c r="AG142" s="1058"/>
      <c r="AH142" s="1058"/>
      <c r="AI142" s="1058"/>
      <c r="AJ142" s="1058"/>
      <c r="AK142" s="2"/>
      <c r="AL142" s="2"/>
      <c r="AM142" s="2"/>
      <c r="AN142" s="2"/>
      <c r="AO142" s="2"/>
      <c r="AP142" s="2"/>
      <c r="AQ142" s="2"/>
      <c r="AR142" s="2"/>
      <c r="AS142" s="2"/>
      <c r="AT142" s="2"/>
      <c r="AU142" s="2"/>
      <c r="AV142" s="2"/>
      <c r="AW142" s="2"/>
      <c r="AX142" s="2"/>
      <c r="AY142" s="2"/>
    </row>
    <row r="143" spans="1:51" ht="12.75" customHeight="1">
      <c r="A143" s="2"/>
      <c r="D143" s="1058"/>
      <c r="E143" s="1058"/>
      <c r="F143" s="1058"/>
      <c r="G143" s="1058"/>
      <c r="H143" s="1058"/>
      <c r="I143" s="1058"/>
      <c r="J143" s="1058"/>
      <c r="K143" s="1058"/>
      <c r="L143" s="1058"/>
      <c r="M143" s="1058"/>
      <c r="N143" s="1058"/>
      <c r="O143" s="1058"/>
      <c r="P143" s="1058"/>
      <c r="Q143" s="1058"/>
      <c r="R143" s="1058"/>
      <c r="S143" s="1058"/>
      <c r="T143" s="1058"/>
      <c r="U143" s="1058"/>
      <c r="V143" s="1058"/>
      <c r="W143" s="1058"/>
      <c r="X143" s="1058"/>
      <c r="Y143" s="1058"/>
      <c r="Z143" s="1058"/>
      <c r="AA143" s="1058"/>
      <c r="AB143" s="1058"/>
      <c r="AC143" s="1058"/>
      <c r="AD143" s="1058"/>
      <c r="AE143" s="1058"/>
      <c r="AF143" s="1058"/>
      <c r="AG143" s="1058"/>
      <c r="AH143" s="1058"/>
      <c r="AI143" s="1058"/>
      <c r="AJ143" s="1058"/>
      <c r="AK143" s="2"/>
      <c r="AL143" s="2"/>
      <c r="AM143" s="2"/>
      <c r="AN143" s="2"/>
      <c r="AO143" s="2"/>
      <c r="AP143" s="2"/>
      <c r="AQ143" s="2"/>
      <c r="AR143" s="2"/>
      <c r="AS143" s="2"/>
      <c r="AT143" s="2"/>
      <c r="AU143" s="2"/>
      <c r="AV143" s="2"/>
      <c r="AW143" s="2"/>
      <c r="AX143" s="2"/>
      <c r="AY143" s="2"/>
    </row>
    <row r="144" spans="1:51" ht="12.75" customHeight="1">
      <c r="A144" s="2"/>
      <c r="B144" s="1073"/>
      <c r="C144" s="1058"/>
      <c r="D144" s="1058"/>
      <c r="E144" s="1058"/>
      <c r="F144" s="1058"/>
      <c r="G144" s="1058"/>
      <c r="H144" s="1058"/>
      <c r="I144" s="1058"/>
      <c r="J144" s="105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58"/>
      <c r="AJ144" s="1058"/>
      <c r="AK144" s="2"/>
      <c r="AL144" s="2"/>
      <c r="AM144" s="2"/>
      <c r="AN144" s="2"/>
      <c r="AO144" s="2"/>
      <c r="AP144" s="2"/>
      <c r="AQ144" s="2"/>
      <c r="AR144" s="2"/>
      <c r="AS144" s="2"/>
      <c r="AT144" s="2"/>
      <c r="AU144" s="2"/>
      <c r="AV144" s="2"/>
      <c r="AW144" s="2"/>
      <c r="AX144" s="2"/>
      <c r="AY144" s="2"/>
    </row>
    <row r="145" spans="1:72" ht="12.75" customHeight="1">
      <c r="A145" s="2"/>
      <c r="B145" s="2"/>
      <c r="C145" s="1058"/>
      <c r="D145" s="1058"/>
      <c r="E145" s="1058"/>
      <c r="F145" s="1058"/>
      <c r="G145" s="1058"/>
      <c r="H145" s="1058"/>
      <c r="I145" s="1058"/>
      <c r="J145" s="105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58"/>
      <c r="AJ145" s="1058"/>
      <c r="AK145" s="2"/>
      <c r="AL145" s="2"/>
      <c r="AM145" s="2"/>
      <c r="AN145" s="2"/>
      <c r="AO145" s="2"/>
      <c r="AP145" s="2"/>
      <c r="AQ145" s="2"/>
      <c r="AR145" s="2"/>
      <c r="AS145" s="2"/>
      <c r="AT145" s="2"/>
      <c r="AU145" s="2"/>
      <c r="AV145" s="2"/>
      <c r="AW145" s="2"/>
      <c r="AX145" s="2"/>
      <c r="AY145" s="2"/>
    </row>
    <row r="146" spans="1:72" ht="12.75" customHeight="1">
      <c r="A146" s="2"/>
      <c r="D146" s="1058"/>
      <c r="E146" s="1058"/>
      <c r="F146" s="1058"/>
      <c r="G146" s="1058"/>
      <c r="H146" s="1058"/>
      <c r="I146" s="1058"/>
      <c r="J146" s="105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58"/>
      <c r="AJ146" s="1058"/>
      <c r="AK146" s="2"/>
      <c r="AL146" s="2"/>
      <c r="AM146" s="2"/>
      <c r="AN146" s="2"/>
      <c r="AO146" s="2"/>
      <c r="AP146" s="2"/>
      <c r="AQ146" s="2"/>
      <c r="AR146" s="2"/>
      <c r="AS146" s="2"/>
      <c r="AT146" s="2"/>
      <c r="AU146" s="2"/>
      <c r="AV146" s="2"/>
      <c r="AW146" s="2"/>
      <c r="AX146" s="2"/>
      <c r="AY146" s="2"/>
    </row>
    <row r="147" spans="1:72" ht="12.75" customHeight="1">
      <c r="A147" s="2"/>
      <c r="B147" s="1073"/>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2.7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2.7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2.75" customHeight="1">
      <c r="A150" s="2"/>
      <c r="B150" s="2"/>
      <c r="D150" s="2"/>
      <c r="E150" s="2"/>
      <c r="F150" s="1211"/>
      <c r="G150" s="1211"/>
      <c r="H150" s="1211"/>
      <c r="I150" s="1211"/>
      <c r="J150" s="1211"/>
      <c r="K150" s="1211"/>
      <c r="L150" s="1211"/>
      <c r="M150" s="1211"/>
      <c r="N150" s="1211"/>
      <c r="O150" s="1211"/>
      <c r="P150" s="1211"/>
      <c r="Q150" s="1211"/>
      <c r="R150" s="1211"/>
      <c r="S150" s="1211"/>
      <c r="T150" s="1211"/>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2.75" customHeight="1">
      <c r="A151" s="2"/>
      <c r="B151" s="2"/>
      <c r="D151" s="2"/>
      <c r="E151" s="2"/>
      <c r="F151" s="1075"/>
      <c r="G151" s="1075"/>
      <c r="H151" s="1075"/>
      <c r="I151" s="1075"/>
      <c r="J151" s="1075"/>
      <c r="K151" s="1075"/>
      <c r="L151" s="1075"/>
      <c r="M151" s="1075"/>
      <c r="N151" s="1075"/>
      <c r="O151" s="1075"/>
      <c r="P151" s="1075"/>
      <c r="Q151" s="1075"/>
      <c r="R151" s="1075"/>
      <c r="S151" s="1075"/>
      <c r="T151" s="1075"/>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2.75" customHeight="1"/>
    <row r="153" spans="1:72" ht="12.75">
      <c r="D153" t="s">
        <v>881</v>
      </c>
      <c r="O153" s="1437" t="s">
        <v>882</v>
      </c>
      <c r="P153" s="1437"/>
      <c r="Q153" s="1437"/>
      <c r="R153" s="1437"/>
      <c r="S153" s="1437"/>
      <c r="T153" s="1437"/>
      <c r="U153" s="1437"/>
      <c r="V153" s="1437"/>
      <c r="W153" s="1437"/>
      <c r="X153" s="1437"/>
      <c r="Y153" s="1437"/>
      <c r="Z153" s="1437"/>
      <c r="AA153" s="1437"/>
      <c r="AB153" s="1437"/>
      <c r="AC153" s="1437"/>
      <c r="AD153" s="1437"/>
      <c r="AE153" s="1437"/>
      <c r="AF153" s="1437"/>
      <c r="AG153" s="1437"/>
      <c r="AH153" s="1437"/>
    </row>
    <row r="154" spans="1:72" ht="12.75" customHeight="1">
      <c r="D154" s="204" t="s">
        <v>883</v>
      </c>
      <c r="O154" s="1441" t="s">
        <v>884</v>
      </c>
      <c r="P154" s="1441"/>
      <c r="Q154" s="1441"/>
      <c r="R154" s="1441"/>
      <c r="S154" s="1441"/>
      <c r="T154" s="1441"/>
      <c r="U154" s="1441"/>
      <c r="V154" s="1441"/>
      <c r="W154" s="1441"/>
      <c r="X154" s="1441"/>
      <c r="Y154" s="1441"/>
      <c r="Z154" s="1441"/>
      <c r="AA154" s="1441"/>
      <c r="AB154" s="1441"/>
      <c r="AC154" s="1441"/>
      <c r="AD154" s="1441"/>
      <c r="AE154" s="1441"/>
      <c r="AF154" s="1441"/>
      <c r="AG154" s="1441"/>
      <c r="AH154" s="1441"/>
    </row>
    <row r="155" spans="1:72" ht="12.75">
      <c r="D155" s="7" t="s">
        <v>885</v>
      </c>
      <c r="F155" s="7"/>
      <c r="G155" s="7"/>
      <c r="H155" s="7"/>
      <c r="I155" s="7"/>
      <c r="J155" s="7"/>
      <c r="K155" s="7"/>
      <c r="L155" s="7"/>
      <c r="M155" s="7"/>
      <c r="N155" s="7"/>
      <c r="O155" s="1463" t="s">
        <v>886</v>
      </c>
      <c r="P155" s="1463"/>
      <c r="Q155" s="1463"/>
      <c r="R155" s="1463"/>
      <c r="S155" s="1463"/>
      <c r="T155" s="1463"/>
      <c r="U155" s="1463"/>
      <c r="V155" s="1463"/>
      <c r="W155" s="1463"/>
      <c r="X155" s="1463"/>
      <c r="Y155" s="1463"/>
      <c r="Z155" s="1463"/>
      <c r="AA155" s="1463"/>
      <c r="AB155" s="1463"/>
      <c r="AC155" s="1463"/>
      <c r="AD155" s="1463"/>
      <c r="AE155" s="1463"/>
      <c r="AF155" s="1463"/>
      <c r="AG155" s="1463"/>
      <c r="AH155" s="1463"/>
    </row>
    <row r="156" spans="1:72" ht="12.75">
      <c r="D156" t="s">
        <v>887</v>
      </c>
      <c r="O156" s="1436" t="s">
        <v>888</v>
      </c>
      <c r="P156" s="1436"/>
      <c r="Q156" s="1436"/>
      <c r="R156" s="1436"/>
      <c r="S156" s="1436"/>
      <c r="T156" s="1436"/>
      <c r="U156" s="1436"/>
      <c r="V156" s="1436"/>
      <c r="W156" s="1436"/>
      <c r="X156" s="1436"/>
      <c r="Y156" s="1436"/>
      <c r="Z156" s="1436"/>
      <c r="AA156" s="1436"/>
      <c r="AB156" s="1436"/>
      <c r="AC156" s="1436"/>
      <c r="AD156" s="1436"/>
      <c r="AE156" s="1436"/>
      <c r="AF156" s="1436"/>
      <c r="AG156" s="1436"/>
      <c r="AH156" s="1436"/>
      <c r="BT156" t="s">
        <v>294</v>
      </c>
    </row>
    <row r="157" spans="1:72" ht="12.75">
      <c r="D157" t="s">
        <v>889</v>
      </c>
      <c r="O157" s="1441" t="s">
        <v>890</v>
      </c>
      <c r="P157" s="1441"/>
      <c r="Q157" s="1441"/>
      <c r="R157" s="1441"/>
      <c r="S157" s="1441"/>
      <c r="T157" s="1441"/>
      <c r="U157" s="1441"/>
      <c r="V157" s="1441"/>
      <c r="W157" s="1441"/>
      <c r="X157" s="1441"/>
      <c r="Y157" s="7"/>
      <c r="Z157" s="7"/>
      <c r="AA157" s="7"/>
      <c r="AB157" s="7"/>
      <c r="AC157" s="7"/>
      <c r="AD157" s="7"/>
      <c r="AE157" s="7"/>
      <c r="AF157" s="7"/>
      <c r="BN157" s="118" t="s">
        <v>891</v>
      </c>
      <c r="BT157" t="s">
        <v>892</v>
      </c>
    </row>
    <row r="158" spans="1:72" ht="12.75">
      <c r="D158" t="s">
        <v>893</v>
      </c>
      <c r="O158" s="1436" t="s">
        <v>894</v>
      </c>
      <c r="P158" s="1436"/>
      <c r="Q158" s="1436"/>
      <c r="R158" s="1436"/>
      <c r="S158" s="8"/>
      <c r="T158" s="8"/>
      <c r="U158" s="8"/>
      <c r="V158" s="8"/>
      <c r="W158" s="8"/>
      <c r="X158" s="8"/>
      <c r="Y158" s="8"/>
      <c r="Z158" s="8"/>
      <c r="AA158" s="8"/>
      <c r="AB158" s="8"/>
      <c r="AC158" s="8"/>
      <c r="AD158" s="8"/>
      <c r="AE158" s="8"/>
      <c r="AF158" s="8"/>
      <c r="BN158" s="118" t="s">
        <v>895</v>
      </c>
      <c r="BT158" t="s">
        <v>896</v>
      </c>
    </row>
    <row r="159" spans="1:72" ht="12.75">
      <c r="D159" t="s">
        <v>897</v>
      </c>
      <c r="O159" s="1442" t="s">
        <v>898</v>
      </c>
      <c r="P159" s="1442"/>
      <c r="Q159" s="1442"/>
      <c r="R159" s="1442"/>
      <c r="S159" s="1442"/>
      <c r="T159" s="1442"/>
      <c r="V159" s="58" t="s">
        <v>899</v>
      </c>
      <c r="W159" s="1608"/>
      <c r="X159" s="1608"/>
      <c r="Y159" s="9"/>
      <c r="Z159" s="9"/>
      <c r="AA159" s="9"/>
      <c r="AB159" s="9"/>
      <c r="AC159" s="9"/>
      <c r="AD159" s="9"/>
      <c r="AE159" s="9"/>
      <c r="AF159" s="9"/>
      <c r="BN159" s="118" t="s">
        <v>900</v>
      </c>
      <c r="BT159" t="s">
        <v>901</v>
      </c>
    </row>
    <row r="160" spans="1:72" ht="12.75">
      <c r="D160" t="s">
        <v>902</v>
      </c>
      <c r="O160" s="1441" t="s">
        <v>903</v>
      </c>
      <c r="P160" s="1441"/>
      <c r="Q160" s="1441"/>
      <c r="R160" s="1441"/>
      <c r="S160" s="1441"/>
      <c r="T160" s="1441"/>
      <c r="U160" s="9"/>
      <c r="V160" s="9"/>
      <c r="W160" s="9"/>
      <c r="X160" s="9"/>
      <c r="Y160" s="9"/>
      <c r="Z160" s="9"/>
      <c r="AA160" s="9"/>
      <c r="AB160" s="9"/>
      <c r="AC160" s="9"/>
      <c r="AD160" s="9"/>
      <c r="AE160" s="9"/>
      <c r="AF160" s="9"/>
      <c r="BN160" s="118" t="s">
        <v>904</v>
      </c>
      <c r="BT160" t="s">
        <v>905</v>
      </c>
    </row>
    <row r="161" spans="1:72" ht="12.75">
      <c r="D161" t="s">
        <v>906</v>
      </c>
      <c r="O161" s="1437" t="s">
        <v>907</v>
      </c>
      <c r="P161" s="1437"/>
      <c r="Q161" s="1437"/>
      <c r="R161" s="1437"/>
      <c r="S161" s="1437"/>
      <c r="T161" s="1437"/>
      <c r="U161" s="1437"/>
      <c r="V161" s="1437"/>
      <c r="W161" s="1437"/>
      <c r="X161" s="1437"/>
      <c r="Y161" s="1437"/>
      <c r="Z161" s="1437"/>
      <c r="AA161" s="1437"/>
      <c r="AB161" s="1437"/>
      <c r="AC161" s="1437"/>
      <c r="AD161" s="1437"/>
      <c r="AE161" s="1437"/>
      <c r="AF161" s="1437"/>
      <c r="AG161" s="1437"/>
      <c r="AH161" s="1437"/>
      <c r="BJ161" t="s">
        <v>908</v>
      </c>
      <c r="BN161" s="118" t="s">
        <v>909</v>
      </c>
      <c r="BT161" t="s">
        <v>910</v>
      </c>
    </row>
    <row r="162" spans="1:72" ht="12.75">
      <c r="O162" s="99"/>
      <c r="P162" s="99"/>
      <c r="Q162" s="99"/>
      <c r="R162" s="99"/>
      <c r="S162" s="99"/>
      <c r="T162" s="99"/>
      <c r="U162" s="99"/>
      <c r="V162" s="99"/>
      <c r="W162" s="99"/>
      <c r="X162" s="99"/>
      <c r="Y162" s="99"/>
      <c r="Z162" s="99"/>
      <c r="AA162" s="99"/>
      <c r="AB162" s="99"/>
      <c r="AC162" s="99"/>
      <c r="AD162" s="99"/>
      <c r="AE162" s="99"/>
      <c r="AF162" s="99"/>
      <c r="AG162" s="99"/>
      <c r="AH162" s="99"/>
      <c r="BJ162" t="s">
        <v>802</v>
      </c>
      <c r="BN162" s="118" t="s">
        <v>911</v>
      </c>
      <c r="BT162" t="s">
        <v>912</v>
      </c>
    </row>
    <row r="163" spans="1:72" ht="12.75">
      <c r="C163" s="22" t="s">
        <v>913</v>
      </c>
      <c r="D163" t="s">
        <v>914</v>
      </c>
      <c r="O163" s="99"/>
      <c r="P163" s="99"/>
      <c r="Q163" s="99"/>
      <c r="R163" s="99"/>
      <c r="S163" s="99"/>
      <c r="T163" s="99"/>
      <c r="U163" s="99"/>
      <c r="V163" s="99"/>
      <c r="W163" s="99"/>
      <c r="X163" s="99"/>
      <c r="Y163" s="99"/>
      <c r="Z163" s="99"/>
      <c r="AA163" s="99"/>
      <c r="AB163" s="99"/>
      <c r="AC163" s="99"/>
      <c r="AD163" s="99"/>
      <c r="AE163" s="99"/>
      <c r="AF163" s="99"/>
      <c r="AG163" s="99"/>
      <c r="AH163" s="99"/>
      <c r="BN163" s="118" t="s">
        <v>915</v>
      </c>
      <c r="BT163" t="s">
        <v>916</v>
      </c>
    </row>
    <row r="164" spans="1:72" ht="12.75">
      <c r="C164" s="22"/>
      <c r="D164" s="1444" t="s">
        <v>917</v>
      </c>
      <c r="E164" s="1444"/>
      <c r="F164" s="1444"/>
      <c r="G164" s="1444"/>
      <c r="H164" s="1444"/>
      <c r="I164" s="1444"/>
      <c r="J164" s="1444"/>
      <c r="K164" s="1444"/>
      <c r="L164" s="1444"/>
      <c r="M164" s="1444"/>
      <c r="N164" s="1444"/>
      <c r="O164" s="1444"/>
      <c r="P164" s="1444"/>
      <c r="Q164" s="1444"/>
      <c r="R164" s="1444"/>
      <c r="S164" s="1444"/>
      <c r="T164" s="1444"/>
      <c r="U164" s="1444"/>
      <c r="V164" s="1444"/>
      <c r="W164" s="1444"/>
      <c r="X164" s="1444"/>
      <c r="Y164" s="1444"/>
      <c r="Z164" s="1444"/>
      <c r="AA164" s="1444"/>
      <c r="AB164" s="1444"/>
      <c r="AC164" s="1444"/>
      <c r="AD164" s="1444"/>
      <c r="AE164" s="1444"/>
      <c r="AF164" s="1444"/>
      <c r="AG164" s="1444"/>
      <c r="AH164" s="1444"/>
      <c r="BN164" s="118" t="s">
        <v>918</v>
      </c>
      <c r="BT164" t="s">
        <v>919</v>
      </c>
    </row>
    <row r="165" spans="1:72" ht="12.75">
      <c r="C165" s="22"/>
      <c r="D165" s="59"/>
      <c r="E165" s="59"/>
      <c r="F165" s="59"/>
      <c r="G165" s="59"/>
      <c r="H165" s="59"/>
      <c r="I165" s="59"/>
      <c r="J165" s="59"/>
      <c r="K165" s="59"/>
      <c r="L165" s="59"/>
      <c r="M165" s="59"/>
      <c r="N165" s="59"/>
      <c r="O165" s="986"/>
      <c r="P165" s="986"/>
      <c r="Q165" s="986"/>
      <c r="R165" s="986"/>
      <c r="S165" s="986"/>
      <c r="T165" s="986"/>
      <c r="U165" s="986"/>
      <c r="V165" s="986"/>
      <c r="W165" s="986"/>
      <c r="X165" s="986"/>
      <c r="Y165" s="986"/>
      <c r="Z165" s="986"/>
      <c r="AA165" s="99"/>
      <c r="AB165" s="99"/>
      <c r="AC165" s="99"/>
      <c r="AD165" s="99"/>
      <c r="AE165" s="99"/>
      <c r="AF165" s="99"/>
      <c r="AG165" s="99"/>
      <c r="AH165" s="99"/>
      <c r="BN165" s="118" t="s">
        <v>920</v>
      </c>
      <c r="BT165" t="s">
        <v>921</v>
      </c>
    </row>
    <row r="166" spans="1:72" ht="12.75">
      <c r="B166" s="1"/>
      <c r="C166" s="22"/>
      <c r="D166" s="59"/>
      <c r="E166" s="59"/>
      <c r="F166" s="59"/>
      <c r="G166" s="59"/>
      <c r="H166" s="59"/>
      <c r="I166" s="59"/>
      <c r="J166" s="59"/>
      <c r="K166" s="59"/>
      <c r="L166" s="59"/>
      <c r="M166" s="59"/>
      <c r="N166" s="59"/>
      <c r="O166" s="986"/>
      <c r="P166" s="986"/>
      <c r="Q166" s="986"/>
      <c r="R166" s="986"/>
      <c r="S166" s="986"/>
      <c r="T166" s="986"/>
      <c r="U166" s="986"/>
      <c r="V166" s="986"/>
      <c r="W166" s="986"/>
      <c r="X166" s="986"/>
      <c r="Y166" s="986"/>
      <c r="Z166" s="986"/>
      <c r="AA166" s="99"/>
      <c r="AB166" s="99"/>
      <c r="AC166" s="99"/>
      <c r="AD166" s="99"/>
      <c r="AE166" s="99"/>
      <c r="AF166" s="99"/>
      <c r="AG166" s="99"/>
      <c r="AH166" s="99"/>
      <c r="BN166" s="118" t="s">
        <v>922</v>
      </c>
      <c r="BT166" t="s">
        <v>923</v>
      </c>
    </row>
    <row r="167" spans="1:72" ht="12.75">
      <c r="B167" s="1"/>
      <c r="C167" s="22"/>
      <c r="D167" s="59"/>
      <c r="E167" s="59"/>
      <c r="F167" s="59"/>
      <c r="G167" s="59"/>
      <c r="H167" s="59"/>
      <c r="I167" s="59"/>
      <c r="J167" s="59"/>
      <c r="K167" s="59"/>
      <c r="L167" s="59"/>
      <c r="M167" s="59"/>
      <c r="N167" s="59"/>
      <c r="O167" s="986"/>
      <c r="P167" s="986"/>
      <c r="Q167" s="986"/>
      <c r="R167" s="986"/>
      <c r="S167" s="986"/>
      <c r="T167" s="986"/>
      <c r="U167" s="986"/>
      <c r="V167" s="986"/>
      <c r="W167" s="986"/>
      <c r="X167" s="986"/>
      <c r="Y167" s="986"/>
      <c r="Z167" s="986"/>
      <c r="AA167" s="99"/>
      <c r="AB167" s="99"/>
      <c r="AC167" s="99"/>
      <c r="AD167" s="99"/>
      <c r="AE167" s="99"/>
      <c r="AF167" s="99"/>
      <c r="AG167" s="99"/>
      <c r="AH167" s="99"/>
      <c r="BN167" s="118" t="s">
        <v>924</v>
      </c>
      <c r="BT167" t="s">
        <v>925</v>
      </c>
    </row>
    <row r="168" spans="1:72" ht="12.75">
      <c r="O168" s="99"/>
      <c r="P168" s="99"/>
      <c r="Q168" s="99"/>
      <c r="R168" s="99"/>
      <c r="S168" s="99"/>
      <c r="T168" s="99"/>
      <c r="U168" s="99"/>
      <c r="V168" s="99"/>
      <c r="W168" s="99"/>
      <c r="X168" s="99"/>
      <c r="Y168" s="99"/>
      <c r="Z168" s="99"/>
      <c r="AA168" s="99"/>
      <c r="AB168" s="99"/>
      <c r="AC168" s="99"/>
      <c r="AD168" s="99"/>
      <c r="AE168" s="99"/>
      <c r="AF168" s="99"/>
      <c r="AG168" s="99"/>
      <c r="AH168" s="99"/>
      <c r="BN168" s="118" t="s">
        <v>926</v>
      </c>
      <c r="BT168" t="s">
        <v>927</v>
      </c>
    </row>
    <row r="169" spans="1:72" ht="12.75">
      <c r="A169" s="1317" t="s">
        <v>928</v>
      </c>
      <c r="B169" s="1317"/>
      <c r="C169" s="1317"/>
      <c r="D169" s="1317"/>
      <c r="E169" s="1317"/>
      <c r="F169" s="1317"/>
      <c r="G169" s="1317"/>
      <c r="H169" s="1317"/>
      <c r="I169" s="1317"/>
      <c r="J169" s="1317"/>
      <c r="K169" s="1317"/>
      <c r="L169" s="1317"/>
      <c r="M169" s="1317"/>
      <c r="N169" s="1317"/>
      <c r="O169" s="1317"/>
      <c r="P169" s="1317"/>
      <c r="Q169" s="1317"/>
      <c r="R169" s="1317"/>
      <c r="S169" s="1317"/>
      <c r="T169" s="1317"/>
      <c r="U169" s="1317"/>
      <c r="V169" s="1317"/>
      <c r="W169" s="1317"/>
      <c r="X169" s="1317"/>
      <c r="Y169" s="1317"/>
      <c r="Z169" s="1317"/>
      <c r="AA169" s="1317"/>
      <c r="AB169" s="1317"/>
      <c r="AC169" s="1317"/>
      <c r="AD169" s="1317"/>
      <c r="AE169" s="1317"/>
      <c r="AF169" s="1317"/>
      <c r="AG169" s="1317"/>
      <c r="AH169" s="1317"/>
      <c r="AI169" s="1317"/>
      <c r="AJ169" s="1317"/>
      <c r="AK169" s="1317"/>
      <c r="AL169" s="1317"/>
      <c r="AM169" s="56"/>
      <c r="AN169" s="56"/>
      <c r="AO169" s="56"/>
      <c r="AP169" s="56"/>
      <c r="AQ169" s="56"/>
      <c r="AR169" s="56"/>
      <c r="AS169" s="56"/>
      <c r="AT169" s="56"/>
      <c r="AU169" s="56"/>
      <c r="AV169" s="56"/>
      <c r="AW169" s="56"/>
      <c r="AX169" s="56"/>
      <c r="AY169" s="56"/>
      <c r="BN169" s="118" t="s">
        <v>929</v>
      </c>
      <c r="BT169" t="s">
        <v>930</v>
      </c>
    </row>
    <row r="170" spans="1:72" ht="13.5" thickBot="1">
      <c r="A170" s="1318"/>
      <c r="B170" s="1318"/>
      <c r="C170" s="1318"/>
      <c r="D170" s="1318"/>
      <c r="E170" s="1318"/>
      <c r="F170" s="1318"/>
      <c r="G170" s="1318"/>
      <c r="H170" s="1318"/>
      <c r="I170" s="1318"/>
      <c r="J170" s="1318"/>
      <c r="K170" s="1318"/>
      <c r="L170" s="1318"/>
      <c r="M170" s="1318"/>
      <c r="N170" s="1318"/>
      <c r="O170" s="1318"/>
      <c r="P170" s="1318"/>
      <c r="Q170" s="1318"/>
      <c r="R170" s="1318"/>
      <c r="S170" s="1318"/>
      <c r="T170" s="1318"/>
      <c r="U170" s="1318"/>
      <c r="V170" s="1318"/>
      <c r="W170" s="1318"/>
      <c r="X170" s="1318"/>
      <c r="Y170" s="1318"/>
      <c r="Z170" s="1318"/>
      <c r="AA170" s="1318"/>
      <c r="AB170" s="1318"/>
      <c r="AC170" s="1318"/>
      <c r="AD170" s="1318"/>
      <c r="AE170" s="1318"/>
      <c r="AF170" s="1318"/>
      <c r="AG170" s="1318"/>
      <c r="AH170" s="1318"/>
      <c r="AI170" s="1318"/>
      <c r="AJ170" s="1318"/>
      <c r="AK170" s="1318"/>
      <c r="AL170" s="1318"/>
      <c r="AM170" s="56"/>
      <c r="AN170" s="56"/>
      <c r="AO170" s="56"/>
      <c r="AP170" s="56"/>
      <c r="AQ170" s="56"/>
      <c r="AR170" s="56"/>
      <c r="AS170" s="56"/>
      <c r="AT170" s="56"/>
      <c r="AU170" s="56"/>
      <c r="AV170" s="56"/>
      <c r="AW170" s="56"/>
      <c r="AX170" s="56"/>
      <c r="AY170" s="56"/>
      <c r="BN170" s="118" t="s">
        <v>931</v>
      </c>
      <c r="BT170" t="s">
        <v>932</v>
      </c>
    </row>
    <row r="171" spans="1:72" ht="12.75" customHeight="1" thickTop="1">
      <c r="BN171" s="118" t="s">
        <v>933</v>
      </c>
      <c r="BT171" t="s">
        <v>934</v>
      </c>
    </row>
    <row r="172" spans="1:72" ht="12.75">
      <c r="A172" s="1" t="s">
        <v>935</v>
      </c>
      <c r="C172" s="1" t="s">
        <v>90</v>
      </c>
      <c r="BN172" s="118" t="s">
        <v>936</v>
      </c>
      <c r="BT172" t="s">
        <v>937</v>
      </c>
    </row>
    <row r="173" spans="1:72" ht="12.75">
      <c r="C173" s="19"/>
      <c r="D173" t="s">
        <v>938</v>
      </c>
      <c r="J173" s="1453" t="s">
        <v>939</v>
      </c>
      <c r="K173" s="1453"/>
      <c r="L173" s="1453"/>
      <c r="M173" s="1453"/>
      <c r="N173" s="1453"/>
      <c r="O173" s="1453"/>
      <c r="P173" s="1453"/>
      <c r="Q173" s="1453"/>
      <c r="R173" s="1453"/>
      <c r="S173" s="1453"/>
      <c r="U173" s="20"/>
      <c r="X173" s="20"/>
      <c r="BN173" s="118" t="s">
        <v>940</v>
      </c>
      <c r="BT173" t="s">
        <v>941</v>
      </c>
    </row>
    <row r="174" spans="1:72" ht="12.75">
      <c r="C174" s="19"/>
      <c r="D174" s="2" t="s">
        <v>942</v>
      </c>
      <c r="J174" s="1261" t="s">
        <v>943</v>
      </c>
      <c r="K174" s="1261"/>
      <c r="L174" s="1261"/>
      <c r="M174" s="1261"/>
      <c r="N174" s="1261"/>
      <c r="O174" s="1261"/>
      <c r="P174" s="1261"/>
      <c r="Q174" s="1261"/>
      <c r="R174" s="1261"/>
      <c r="S174" s="1261"/>
      <c r="T174" s="1261"/>
      <c r="U174" s="1261"/>
      <c r="V174" s="1261"/>
      <c r="W174" s="1261"/>
      <c r="X174" s="1261"/>
      <c r="Y174" s="1261"/>
      <c r="Z174" s="1261"/>
      <c r="BN174" s="118" t="s">
        <v>944</v>
      </c>
      <c r="BT174" t="s">
        <v>945</v>
      </c>
    </row>
    <row r="175" spans="1:72" ht="12.75">
      <c r="C175" s="7"/>
      <c r="D175" s="2" t="s">
        <v>946</v>
      </c>
      <c r="O175" s="22"/>
      <c r="U175" s="1292" t="s">
        <v>802</v>
      </c>
      <c r="V175" s="1292"/>
      <c r="BN175" s="118" t="s">
        <v>947</v>
      </c>
      <c r="BT175" t="s">
        <v>948</v>
      </c>
    </row>
    <row r="176" spans="1:72" ht="12.75">
      <c r="C176" s="7"/>
      <c r="D176" s="21"/>
      <c r="E176" t="s">
        <v>949</v>
      </c>
      <c r="O176" s="22"/>
      <c r="P176" t="s">
        <v>950</v>
      </c>
      <c r="S176" t="s">
        <v>951</v>
      </c>
      <c r="U176" s="1389">
        <v>21</v>
      </c>
      <c r="V176" s="1389"/>
      <c r="W176" s="1075" t="s">
        <v>952</v>
      </c>
      <c r="X176" s="1457">
        <v>581</v>
      </c>
      <c r="Y176" s="1457"/>
      <c r="BN176" s="118" t="s">
        <v>953</v>
      </c>
      <c r="BT176" t="s">
        <v>954</v>
      </c>
    </row>
    <row r="177" spans="1:72" ht="12.75">
      <c r="C177" s="19"/>
      <c r="D177" t="s">
        <v>955</v>
      </c>
      <c r="R177" s="1292" t="s">
        <v>908</v>
      </c>
      <c r="S177" s="1292"/>
      <c r="BN177" s="118" t="s">
        <v>956</v>
      </c>
      <c r="BT177" t="s">
        <v>957</v>
      </c>
    </row>
    <row r="178" spans="1:72" ht="12.75">
      <c r="C178" s="19"/>
      <c r="D178" s="2" t="s">
        <v>958</v>
      </c>
      <c r="AA178" t="s">
        <v>950</v>
      </c>
      <c r="AD178" t="s">
        <v>951</v>
      </c>
      <c r="AF178" s="1637"/>
      <c r="AG178" s="1637"/>
      <c r="AH178" s="1075" t="s">
        <v>952</v>
      </c>
      <c r="AI178" s="1423"/>
      <c r="AJ178" s="1423"/>
      <c r="AK178" s="1423"/>
      <c r="BN178" s="118" t="s">
        <v>959</v>
      </c>
      <c r="BT178" t="s">
        <v>960</v>
      </c>
    </row>
    <row r="179" spans="1:72" ht="12.75">
      <c r="C179" s="19"/>
      <c r="BN179" s="118" t="s">
        <v>961</v>
      </c>
      <c r="BT179" t="s">
        <v>962</v>
      </c>
    </row>
    <row r="180" spans="1:72" ht="12.75">
      <c r="C180" s="19"/>
      <c r="D180" t="s">
        <v>963</v>
      </c>
      <c r="X180" s="1292" t="s">
        <v>908</v>
      </c>
      <c r="Y180" s="1292"/>
      <c r="BN180" s="118" t="s">
        <v>964</v>
      </c>
      <c r="BT180" t="s">
        <v>965</v>
      </c>
    </row>
    <row r="181" spans="1:72" ht="12.95" customHeight="1">
      <c r="C181" s="7"/>
      <c r="E181" s="2" t="s">
        <v>966</v>
      </c>
      <c r="BN181" s="118" t="s">
        <v>967</v>
      </c>
      <c r="BT181" t="s">
        <v>968</v>
      </c>
    </row>
    <row r="182" spans="1:72" ht="12.75">
      <c r="C182" s="414"/>
      <c r="BN182" s="118" t="s">
        <v>969</v>
      </c>
      <c r="BT182" t="s">
        <v>970</v>
      </c>
    </row>
    <row r="183" spans="1:72" ht="12.75">
      <c r="A183" s="1" t="s">
        <v>971</v>
      </c>
      <c r="C183" s="1" t="s">
        <v>92</v>
      </c>
      <c r="BN183" s="118" t="s">
        <v>972</v>
      </c>
      <c r="BT183" t="s">
        <v>973</v>
      </c>
    </row>
    <row r="184" spans="1:72" ht="12.75">
      <c r="C184" s="17"/>
      <c r="D184" t="s">
        <v>974</v>
      </c>
      <c r="I184" s="1353" t="str">
        <f>H18</f>
        <v>The Ivy</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975</v>
      </c>
      <c r="BN184" s="118" t="s">
        <v>976</v>
      </c>
      <c r="BT184" t="s">
        <v>977</v>
      </c>
    </row>
    <row r="185" spans="1:72" ht="12.75">
      <c r="C185" s="17"/>
      <c r="D185" t="s">
        <v>978</v>
      </c>
      <c r="I185" s="1441" t="s">
        <v>979</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980</v>
      </c>
      <c r="BN185" s="118" t="s">
        <v>981</v>
      </c>
      <c r="BT185" t="s">
        <v>982</v>
      </c>
    </row>
    <row r="186" spans="1:72" ht="12.75">
      <c r="C186" s="17"/>
      <c r="E186" t="s">
        <v>983</v>
      </c>
      <c r="BN186" s="118" t="s">
        <v>984</v>
      </c>
      <c r="BT186" t="s">
        <v>985</v>
      </c>
    </row>
    <row r="187" spans="1:72" ht="12.75">
      <c r="C187" s="17"/>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c r="AA187" s="1351"/>
      <c r="AB187" s="1351"/>
      <c r="AC187" s="1351"/>
      <c r="AD187" s="1351"/>
      <c r="AE187" s="1351"/>
      <c r="BN187" s="118" t="s">
        <v>986</v>
      </c>
      <c r="BT187" t="s">
        <v>987</v>
      </c>
    </row>
    <row r="188" spans="1:72" ht="12.75">
      <c r="C188" s="17"/>
      <c r="E188" s="1352"/>
      <c r="F188" s="1352"/>
      <c r="G188" s="1352"/>
      <c r="H188" s="1352"/>
      <c r="I188" s="1352"/>
      <c r="J188" s="1352"/>
      <c r="K188" s="1352"/>
      <c r="L188" s="1352"/>
      <c r="M188" s="1352"/>
      <c r="N188" s="1352"/>
      <c r="O188" s="1352"/>
      <c r="P188" s="1352"/>
      <c r="Q188" s="1352"/>
      <c r="R188" s="1352"/>
      <c r="S188" s="1352"/>
      <c r="T188" s="1352"/>
      <c r="U188" s="1352"/>
      <c r="V188" s="1352"/>
      <c r="W188" s="1352"/>
      <c r="X188" s="1352"/>
      <c r="Y188" s="1352"/>
      <c r="Z188" s="1352"/>
      <c r="AA188" s="1352"/>
      <c r="AB188" s="1352"/>
      <c r="AC188" s="1352"/>
      <c r="AD188" s="1352"/>
      <c r="AE188" s="1352"/>
      <c r="BN188" s="118" t="s">
        <v>988</v>
      </c>
      <c r="BT188" t="s">
        <v>989</v>
      </c>
    </row>
    <row r="189" spans="1:72" ht="12.75">
      <c r="C189" s="17"/>
      <c r="D189" t="s">
        <v>990</v>
      </c>
      <c r="I189" s="1441" t="s">
        <v>890</v>
      </c>
      <c r="J189" s="1441"/>
      <c r="K189" s="1441"/>
      <c r="L189" s="1441"/>
      <c r="M189" s="1441"/>
      <c r="N189" s="1441"/>
      <c r="O189" s="1441"/>
      <c r="P189" s="1441"/>
      <c r="Q189" t="s">
        <v>991</v>
      </c>
      <c r="T189" s="1436" t="s">
        <v>992</v>
      </c>
      <c r="U189" s="1436"/>
      <c r="V189" s="1436"/>
      <c r="W189" s="1436"/>
      <c r="X189" s="1436"/>
      <c r="Y189" s="1436"/>
      <c r="Z189" s="1436"/>
      <c r="AA189" s="1436"/>
      <c r="AB189" s="1436"/>
      <c r="AC189" s="1436"/>
      <c r="AD189" s="1436"/>
      <c r="AE189" s="1436"/>
      <c r="BC189" t="s">
        <v>294</v>
      </c>
      <c r="BH189" s="2" t="s">
        <v>299</v>
      </c>
      <c r="BN189" s="118" t="s">
        <v>993</v>
      </c>
      <c r="BT189" t="s">
        <v>994</v>
      </c>
    </row>
    <row r="190" spans="1:72" ht="12.75">
      <c r="C190" s="17"/>
      <c r="D190" t="s">
        <v>995</v>
      </c>
      <c r="I190" s="1436">
        <v>92025</v>
      </c>
      <c r="J190" s="1436"/>
      <c r="K190" s="1436"/>
      <c r="L190" s="1436"/>
      <c r="M190" s="1436"/>
      <c r="N190" s="1436"/>
      <c r="O190" t="s">
        <v>996</v>
      </c>
      <c r="T190" s="1436">
        <v>20602</v>
      </c>
      <c r="U190" s="1436"/>
      <c r="V190" s="1436"/>
      <c r="W190" s="1436"/>
      <c r="X190" s="1436"/>
      <c r="Y190" s="1436"/>
      <c r="Z190" s="1436"/>
      <c r="AA190" s="1436"/>
      <c r="AB190" s="1436"/>
      <c r="AC190" s="1436"/>
      <c r="AD190" s="1436"/>
      <c r="AE190" s="1436"/>
      <c r="BC190" t="s">
        <v>997</v>
      </c>
      <c r="BH190" t="s">
        <v>997</v>
      </c>
      <c r="BN190" s="118" t="s">
        <v>998</v>
      </c>
      <c r="BT190" t="s">
        <v>999</v>
      </c>
    </row>
    <row r="191" spans="1:72" ht="12.75" customHeight="1">
      <c r="C191" s="17"/>
      <c r="D191" t="s">
        <v>1000</v>
      </c>
      <c r="N191" s="1451" t="s">
        <v>1001</v>
      </c>
      <c r="O191" s="1451"/>
      <c r="P191" s="1451"/>
      <c r="Q191" s="1451"/>
      <c r="R191" s="1451"/>
      <c r="S191" s="1451"/>
      <c r="T191" s="1451"/>
      <c r="U191" s="1451"/>
      <c r="V191" s="1451"/>
      <c r="W191" s="1451"/>
      <c r="X191" s="1451"/>
      <c r="Y191" s="1451"/>
      <c r="Z191" s="1451"/>
      <c r="AA191" s="1451"/>
      <c r="AB191" s="1451"/>
      <c r="AC191" s="1451"/>
      <c r="AD191" s="1451"/>
      <c r="AE191" s="1451"/>
      <c r="BC191" t="s">
        <v>1002</v>
      </c>
      <c r="BH191" t="s">
        <v>1002</v>
      </c>
      <c r="BN191" s="118" t="s">
        <v>1003</v>
      </c>
      <c r="BT191" t="s">
        <v>1004</v>
      </c>
    </row>
    <row r="192" spans="1:72" ht="12.75">
      <c r="C192" s="17"/>
      <c r="M192" s="1127"/>
      <c r="N192" s="1451"/>
      <c r="O192" s="1451"/>
      <c r="P192" s="1451"/>
      <c r="Q192" s="1451"/>
      <c r="R192" s="1451"/>
      <c r="S192" s="1451"/>
      <c r="T192" s="1451"/>
      <c r="U192" s="1451"/>
      <c r="V192" s="1451"/>
      <c r="W192" s="1451"/>
      <c r="X192" s="1451"/>
      <c r="Y192" s="1451"/>
      <c r="Z192" s="1451"/>
      <c r="AA192" s="1451"/>
      <c r="AB192" s="1451"/>
      <c r="AC192" s="1451"/>
      <c r="AD192" s="1451"/>
      <c r="AE192" s="1451"/>
      <c r="BC192" t="s">
        <v>1005</v>
      </c>
      <c r="BH192" s="2" t="s">
        <v>1006</v>
      </c>
      <c r="BN192" s="118" t="s">
        <v>1007</v>
      </c>
      <c r="BT192" t="s">
        <v>1008</v>
      </c>
    </row>
    <row r="193" spans="1:74" ht="12.75" customHeight="1">
      <c r="C193" s="17"/>
      <c r="D193" t="s">
        <v>1009</v>
      </c>
      <c r="M193" s="1127"/>
      <c r="N193" s="815"/>
      <c r="O193" s="815"/>
      <c r="P193" s="815"/>
      <c r="Q193" s="815"/>
      <c r="R193" s="815"/>
      <c r="S193" s="815"/>
      <c r="T193" s="1446" t="s">
        <v>1010</v>
      </c>
      <c r="U193" s="1446"/>
      <c r="V193" s="1446"/>
      <c r="W193" s="1446"/>
      <c r="X193" s="1446"/>
      <c r="Y193" s="1446"/>
      <c r="Z193" s="1446"/>
      <c r="AA193" s="1446"/>
      <c r="AB193" s="1446"/>
      <c r="AC193" s="1446"/>
      <c r="AD193" s="1446"/>
      <c r="AE193" s="1446"/>
      <c r="AF193" s="1446"/>
      <c r="AG193" s="1446"/>
      <c r="AH193" s="1446"/>
      <c r="AI193" s="1446"/>
      <c r="BC193" t="s">
        <v>1011</v>
      </c>
      <c r="BH193" s="2" t="s">
        <v>1012</v>
      </c>
      <c r="BN193" s="118" t="s">
        <v>1013</v>
      </c>
      <c r="BT193" t="s">
        <v>992</v>
      </c>
    </row>
    <row r="194" spans="1:74" ht="12.75">
      <c r="C194" s="17"/>
      <c r="D194" t="s">
        <v>1014</v>
      </c>
      <c r="T194" s="1292" t="s">
        <v>908</v>
      </c>
      <c r="U194" s="1292"/>
      <c r="W194" t="s">
        <v>1015</v>
      </c>
      <c r="AH194" s="1292">
        <v>50</v>
      </c>
      <c r="AI194" s="1292"/>
      <c r="BC194" t="s">
        <v>1016</v>
      </c>
      <c r="BN194" s="118" t="s">
        <v>1017</v>
      </c>
      <c r="BT194" t="s">
        <v>1018</v>
      </c>
    </row>
    <row r="195" spans="1:74" ht="12.75">
      <c r="C195" s="17"/>
      <c r="D195" t="s">
        <v>1019</v>
      </c>
      <c r="T195" s="1289" t="s">
        <v>908</v>
      </c>
      <c r="U195" s="1289"/>
      <c r="W195" t="s">
        <v>1020</v>
      </c>
      <c r="AH195" s="1292">
        <v>75</v>
      </c>
      <c r="AI195" s="1292"/>
      <c r="BC195" t="s">
        <v>1021</v>
      </c>
      <c r="BN195" s="118" t="s">
        <v>1022</v>
      </c>
      <c r="BT195" t="s">
        <v>1023</v>
      </c>
    </row>
    <row r="196" spans="1:74" ht="12.75">
      <c r="C196" s="17"/>
      <c r="D196" s="2" t="s">
        <v>1024</v>
      </c>
      <c r="T196" s="1289" t="s">
        <v>908</v>
      </c>
      <c r="U196" s="1289"/>
      <c r="W196" t="s">
        <v>1025</v>
      </c>
      <c r="AH196" s="1292">
        <v>38</v>
      </c>
      <c r="AI196" s="1292"/>
      <c r="BN196" s="118" t="s">
        <v>1026</v>
      </c>
      <c r="BT196" t="s">
        <v>1027</v>
      </c>
    </row>
    <row r="197" spans="1:74" ht="12.75" customHeight="1">
      <c r="C197" s="17"/>
      <c r="D197" s="2" t="s">
        <v>1028</v>
      </c>
      <c r="T197" s="1289" t="s">
        <v>299</v>
      </c>
      <c r="U197" s="1289"/>
      <c r="AH197" s="12"/>
      <c r="AI197" s="12"/>
      <c r="BC197" t="s">
        <v>294</v>
      </c>
      <c r="BN197" s="118" t="s">
        <v>1029</v>
      </c>
      <c r="BT197" t="s">
        <v>1030</v>
      </c>
    </row>
    <row r="198" spans="1:74" s="12" customFormat="1" ht="12.75" customHeight="1">
      <c r="A198"/>
      <c r="B198"/>
      <c r="C198" s="17"/>
      <c r="D198" s="2" t="s">
        <v>1031</v>
      </c>
      <c r="E198"/>
      <c r="F198"/>
      <c r="G198"/>
      <c r="H198"/>
      <c r="I198"/>
      <c r="J198"/>
      <c r="K198"/>
      <c r="L198"/>
      <c r="M198"/>
      <c r="N198"/>
      <c r="O198"/>
      <c r="P198"/>
      <c r="Q198"/>
      <c r="R198"/>
      <c r="S198"/>
      <c r="T198"/>
      <c r="U198"/>
      <c r="V198"/>
      <c r="W198"/>
      <c r="X198"/>
      <c r="Y198" s="1292" t="s">
        <v>908</v>
      </c>
      <c r="Z198" s="1292"/>
      <c r="AA198"/>
      <c r="AB198"/>
      <c r="AC198"/>
      <c r="AD198"/>
      <c r="AE198"/>
      <c r="AF198"/>
      <c r="AG198"/>
      <c r="AJ198"/>
      <c r="AK198"/>
      <c r="AL198"/>
      <c r="AM198"/>
      <c r="AN198"/>
      <c r="AO198"/>
      <c r="AP198"/>
      <c r="AQ198"/>
      <c r="AR198"/>
      <c r="AS198"/>
      <c r="AT198"/>
      <c r="AU198"/>
      <c r="AV198"/>
      <c r="AW198"/>
      <c r="AX198"/>
      <c r="AY198"/>
      <c r="AZ198" s="24"/>
      <c r="BA198" s="24"/>
      <c r="BC198" t="s">
        <v>1032</v>
      </c>
      <c r="BD198"/>
      <c r="BN198" s="118" t="s">
        <v>1033</v>
      </c>
      <c r="BO198"/>
      <c r="BP198"/>
      <c r="BQ198"/>
      <c r="BR198"/>
      <c r="BS198"/>
      <c r="BT198" t="s">
        <v>1034</v>
      </c>
      <c r="BU198"/>
      <c r="BV198" s="25"/>
    </row>
    <row r="199" spans="1:74" s="12" customFormat="1" ht="12.75" customHeight="1">
      <c r="A199"/>
      <c r="B199"/>
      <c r="C199" s="17"/>
      <c r="D199" t="s">
        <v>1035</v>
      </c>
      <c r="E199"/>
      <c r="F199"/>
      <c r="G199"/>
      <c r="H199"/>
      <c r="I199"/>
      <c r="J199"/>
      <c r="K199"/>
      <c r="L199"/>
      <c r="M199"/>
      <c r="N199"/>
      <c r="O199"/>
      <c r="P199"/>
      <c r="Q199"/>
      <c r="R199"/>
      <c r="S199"/>
      <c r="T199" s="1075"/>
      <c r="U199" s="1075"/>
      <c r="V199"/>
      <c r="W199"/>
      <c r="X199"/>
      <c r="Y199"/>
      <c r="Z199"/>
      <c r="AA199"/>
      <c r="AB199"/>
      <c r="AC199"/>
      <c r="AD199"/>
      <c r="AE199"/>
      <c r="AF199"/>
      <c r="AG199"/>
      <c r="AH199" s="1075"/>
      <c r="AI199" s="1075"/>
      <c r="AJ199"/>
      <c r="AK199"/>
      <c r="AL199"/>
      <c r="AM199"/>
      <c r="AN199"/>
      <c r="AO199"/>
      <c r="AP199"/>
      <c r="AQ199"/>
      <c r="AR199"/>
      <c r="AS199"/>
      <c r="AT199"/>
      <c r="AU199"/>
      <c r="AV199"/>
      <c r="AW199"/>
      <c r="AX199"/>
      <c r="AY199"/>
      <c r="AZ199" s="24"/>
      <c r="BA199" s="24"/>
      <c r="BC199" s="2" t="s">
        <v>1036</v>
      </c>
      <c r="BD199"/>
      <c r="BN199" s="118" t="s">
        <v>1037</v>
      </c>
      <c r="BO199"/>
      <c r="BP199"/>
      <c r="BQ199"/>
      <c r="BR199"/>
      <c r="BS199"/>
      <c r="BT199" s="26" t="s">
        <v>1038</v>
      </c>
      <c r="BU199"/>
      <c r="BV199" s="25"/>
    </row>
    <row r="200" spans="1:74" s="12" customFormat="1" ht="12.75" customHeight="1">
      <c r="A200"/>
      <c r="B200"/>
      <c r="C200" s="17"/>
      <c r="D200" s="124" t="s">
        <v>1039</v>
      </c>
      <c r="E200"/>
      <c r="F200"/>
      <c r="G200"/>
      <c r="H200"/>
      <c r="I200"/>
      <c r="J200"/>
      <c r="K200"/>
      <c r="L200"/>
      <c r="M200"/>
      <c r="N200"/>
      <c r="O200"/>
      <c r="P200"/>
      <c r="Q200"/>
      <c r="R200"/>
      <c r="S200"/>
      <c r="T200" s="1075"/>
      <c r="U200" s="1075"/>
      <c r="V200"/>
      <c r="W200" s="124" t="s">
        <v>1040</v>
      </c>
      <c r="X200"/>
      <c r="Y200"/>
      <c r="Z200"/>
      <c r="AA200"/>
      <c r="AB200"/>
      <c r="AC200"/>
      <c r="AD200"/>
      <c r="AE200"/>
      <c r="AF200"/>
      <c r="AG200"/>
      <c r="AH200" s="1075"/>
      <c r="AI200" s="1075"/>
      <c r="AJ200"/>
      <c r="AK200"/>
      <c r="AL200"/>
      <c r="AM200"/>
      <c r="AN200"/>
      <c r="AO200"/>
      <c r="AP200"/>
      <c r="AQ200"/>
      <c r="AR200"/>
      <c r="AS200"/>
      <c r="AT200"/>
      <c r="AU200"/>
      <c r="AV200"/>
      <c r="AW200"/>
      <c r="AX200"/>
      <c r="AY200"/>
      <c r="AZ200" s="24"/>
      <c r="BA200" s="24"/>
      <c r="BC200" s="2" t="s">
        <v>1041</v>
      </c>
      <c r="BD200" s="337"/>
      <c r="BN200" s="118" t="s">
        <v>1042</v>
      </c>
      <c r="BO200"/>
      <c r="BP200"/>
      <c r="BQ200"/>
      <c r="BR200"/>
      <c r="BS200"/>
      <c r="BT200" s="26" t="s">
        <v>1043</v>
      </c>
      <c r="BU200"/>
    </row>
    <row r="201" spans="1:74" s="12" customFormat="1" ht="12.75">
      <c r="A201"/>
      <c r="B201"/>
      <c r="C201" s="17"/>
      <c r="D201" s="39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4"/>
      <c r="BA201" s="24"/>
      <c r="BC201" t="s">
        <v>1044</v>
      </c>
      <c r="BD201" s="337"/>
      <c r="BN201" s="118" t="s">
        <v>1045</v>
      </c>
      <c r="BO201" s="25"/>
      <c r="BP201" s="26"/>
      <c r="BQ201" s="26"/>
      <c r="BR201" s="26"/>
      <c r="BS201" s="26"/>
      <c r="BT201" s="26" t="s">
        <v>1046</v>
      </c>
      <c r="BU201"/>
    </row>
    <row r="202" spans="1:74" ht="12.75" customHeight="1">
      <c r="A202" s="1" t="s">
        <v>1047</v>
      </c>
      <c r="C202" s="1" t="s">
        <v>1048</v>
      </c>
      <c r="BC202" t="s">
        <v>1049</v>
      </c>
      <c r="BD202" s="337"/>
      <c r="BN202" s="118" t="s">
        <v>1050</v>
      </c>
      <c r="BO202" s="12"/>
      <c r="BP202" s="26"/>
      <c r="BQ202" s="26"/>
      <c r="BR202" s="26"/>
      <c r="BS202" s="26"/>
      <c r="BT202" s="26" t="s">
        <v>1051</v>
      </c>
    </row>
    <row r="203" spans="1:74" ht="12.75" customHeight="1">
      <c r="D203" s="1353" t="s">
        <v>1052</v>
      </c>
      <c r="E203" s="1353"/>
      <c r="F203" s="1353"/>
      <c r="G203" s="1353"/>
      <c r="H203" s="1353"/>
      <c r="I203" s="1353"/>
      <c r="J203" s="1353"/>
      <c r="K203" s="1353"/>
      <c r="L203" s="1353"/>
      <c r="M203" s="1353"/>
      <c r="P203" s="1438">
        <f>M26</f>
        <v>1810719</v>
      </c>
      <c r="Q203" s="1456"/>
      <c r="R203" s="1456"/>
      <c r="S203" s="1456"/>
      <c r="T203" s="1456"/>
      <c r="U203" s="1456"/>
      <c r="Z203" s="1454" t="s">
        <v>1053</v>
      </c>
      <c r="AA203" s="1454"/>
      <c r="AB203" s="1454"/>
      <c r="AC203" s="1454"/>
      <c r="AD203" s="1454"/>
      <c r="AE203" s="1454"/>
      <c r="AF203" s="1454"/>
      <c r="BC203" t="s">
        <v>1054</v>
      </c>
      <c r="BN203" s="118" t="s">
        <v>1055</v>
      </c>
      <c r="BO203" s="12"/>
      <c r="BP203" s="26"/>
      <c r="BQ203" s="26"/>
      <c r="BR203" s="26"/>
      <c r="BS203" s="26"/>
      <c r="BT203" s="26" t="s">
        <v>1056</v>
      </c>
    </row>
    <row r="204" spans="1:74" ht="12.75" customHeight="1">
      <c r="C204" s="17"/>
      <c r="D204" s="1447" t="s">
        <v>1057</v>
      </c>
      <c r="E204" s="1353"/>
      <c r="F204" s="1353"/>
      <c r="G204" s="1353"/>
      <c r="H204" s="1353"/>
      <c r="I204" s="1353"/>
      <c r="J204" s="1353"/>
      <c r="K204" s="1353"/>
      <c r="L204" s="1353"/>
      <c r="M204" s="1353"/>
      <c r="P204" s="1456">
        <f>M27</f>
        <v>5864274</v>
      </c>
      <c r="Q204" s="1456"/>
      <c r="R204" s="1456"/>
      <c r="S204" s="1456"/>
      <c r="T204" s="1456"/>
      <c r="U204" s="1456"/>
      <c r="V204" s="18"/>
      <c r="W204" s="2" t="s">
        <v>1058</v>
      </c>
      <c r="Z204" s="1454"/>
      <c r="AA204" s="1454"/>
      <c r="AB204" s="1454"/>
      <c r="AC204" s="1454"/>
      <c r="AD204" s="1454"/>
      <c r="AE204" s="1454"/>
      <c r="AF204" s="1454"/>
      <c r="AG204" t="s">
        <v>1059</v>
      </c>
      <c r="AP204" s="1292" t="s">
        <v>908</v>
      </c>
      <c r="AQ204" s="1292"/>
      <c r="BC204" t="s">
        <v>1060</v>
      </c>
      <c r="BN204" s="118" t="s">
        <v>1061</v>
      </c>
      <c r="BT204" s="26" t="s">
        <v>1062</v>
      </c>
      <c r="BU204" s="12"/>
    </row>
    <row r="205" spans="1:74" ht="12.75" customHeight="1">
      <c r="D205" s="23"/>
      <c r="E205" s="23"/>
      <c r="F205" s="23"/>
      <c r="G205" s="23"/>
      <c r="H205" s="23"/>
      <c r="I205" s="23"/>
      <c r="J205" s="23"/>
      <c r="K205" s="23"/>
      <c r="L205" s="23"/>
      <c r="M205" s="23"/>
      <c r="N205" s="23"/>
      <c r="O205" s="23"/>
      <c r="P205" s="23"/>
      <c r="Z205" s="1455"/>
      <c r="AA205" s="1455"/>
      <c r="AB205" s="1455"/>
      <c r="AC205" s="1455"/>
      <c r="AD205" s="1455"/>
      <c r="AE205" s="1455"/>
      <c r="AF205" s="1455"/>
      <c r="BC205" t="s">
        <v>1063</v>
      </c>
      <c r="BN205" s="118" t="s">
        <v>1064</v>
      </c>
      <c r="BT205" s="26" t="s">
        <v>1065</v>
      </c>
      <c r="BU205" s="12"/>
    </row>
    <row r="206" spans="1:74" ht="12.75">
      <c r="A206" s="1" t="s">
        <v>1066</v>
      </c>
      <c r="C206" s="1" t="s">
        <v>1067</v>
      </c>
      <c r="BC206" s="338" t="s">
        <v>1068</v>
      </c>
      <c r="BN206" s="118" t="s">
        <v>1069</v>
      </c>
      <c r="BT206" s="26" t="s">
        <v>1070</v>
      </c>
      <c r="BU206" s="12"/>
    </row>
    <row r="207" spans="1:74" ht="12.75">
      <c r="C207" s="17"/>
      <c r="D207" s="1335" t="s">
        <v>1071</v>
      </c>
      <c r="E207" s="1335"/>
      <c r="F207" s="1335"/>
      <c r="G207" s="1335"/>
      <c r="H207" s="1335"/>
      <c r="I207" s="1335"/>
      <c r="J207" s="1335"/>
      <c r="K207" s="1335"/>
      <c r="L207" s="1335"/>
      <c r="M207" s="1335"/>
      <c r="BC207" s="2" t="s">
        <v>1072</v>
      </c>
      <c r="BN207" s="118" t="s">
        <v>1073</v>
      </c>
      <c r="BT207" s="26" t="s">
        <v>1074</v>
      </c>
    </row>
    <row r="208" spans="1:74" ht="12.75">
      <c r="BC208" t="s">
        <v>1075</v>
      </c>
      <c r="BN208" s="118" t="s">
        <v>1076</v>
      </c>
      <c r="BT208" s="26" t="s">
        <v>1077</v>
      </c>
    </row>
    <row r="209" spans="1:72" ht="12.75">
      <c r="A209" s="1" t="s">
        <v>1078</v>
      </c>
      <c r="C209" s="1" t="s">
        <v>1079</v>
      </c>
      <c r="BC209" t="s">
        <v>1080</v>
      </c>
      <c r="BN209" s="118" t="s">
        <v>1081</v>
      </c>
      <c r="BT209" s="26" t="s">
        <v>1082</v>
      </c>
    </row>
    <row r="210" spans="1:72" ht="12.75">
      <c r="C210" s="17"/>
      <c r="D210" s="1335" t="s">
        <v>997</v>
      </c>
      <c r="E210" s="1335"/>
      <c r="F210" s="1335"/>
      <c r="G210" s="1335"/>
      <c r="H210" s="1335"/>
      <c r="I210" s="1335"/>
      <c r="J210" s="1335"/>
      <c r="K210" s="1335"/>
      <c r="L210" s="1335"/>
      <c r="M210" s="1335"/>
      <c r="BN210" s="118" t="s">
        <v>1083</v>
      </c>
      <c r="BT210" s="26" t="s">
        <v>1084</v>
      </c>
    </row>
    <row r="211" spans="1:72" ht="12.75">
      <c r="C211" s="17"/>
      <c r="D211" t="s">
        <v>1085</v>
      </c>
      <c r="Y211" s="1292"/>
      <c r="Z211" s="1292"/>
      <c r="BN211" s="118" t="s">
        <v>1086</v>
      </c>
      <c r="BT211" s="26" t="s">
        <v>1087</v>
      </c>
    </row>
    <row r="212" spans="1:72" ht="12.75">
      <c r="D212" s="2" t="s">
        <v>1088</v>
      </c>
      <c r="BC212" t="s">
        <v>294</v>
      </c>
      <c r="BN212" s="118" t="s">
        <v>1089</v>
      </c>
      <c r="BT212" s="26" t="s">
        <v>1090</v>
      </c>
    </row>
    <row r="213" spans="1:72" ht="12.75">
      <c r="D213" s="1296" t="s">
        <v>299</v>
      </c>
      <c r="E213" s="1296"/>
      <c r="F213" s="1296"/>
      <c r="G213" s="1296"/>
      <c r="H213" s="1296"/>
      <c r="I213" s="1296"/>
      <c r="J213" s="1296"/>
      <c r="K213" s="1296"/>
      <c r="L213" s="1296"/>
      <c r="M213" s="1296"/>
      <c r="N213" s="1296"/>
      <c r="O213" s="1296"/>
      <c r="P213" s="1296"/>
      <c r="Q213" s="1296"/>
      <c r="R213" s="1296"/>
      <c r="S213" s="1296"/>
      <c r="T213" s="1296"/>
      <c r="U213" s="1296"/>
      <c r="V213" s="1296"/>
      <c r="W213" s="1296"/>
      <c r="X213" s="1296"/>
      <c r="Y213" s="1296"/>
      <c r="Z213" s="1296"/>
      <c r="BC213" t="s">
        <v>1091</v>
      </c>
      <c r="BN213" s="118" t="s">
        <v>1092</v>
      </c>
      <c r="BT213" s="26" t="s">
        <v>1093</v>
      </c>
    </row>
    <row r="214" spans="1:72" ht="12.75">
      <c r="D214" s="2" t="s">
        <v>1094</v>
      </c>
      <c r="Z214" s="1127"/>
      <c r="AB214" s="1322"/>
      <c r="AC214" s="1322"/>
      <c r="AD214" s="1322"/>
      <c r="AE214" s="1322"/>
      <c r="AF214" s="1322"/>
      <c r="AG214" s="1322"/>
      <c r="AH214" s="1322"/>
      <c r="AI214" s="1322"/>
      <c r="AJ214" s="1322"/>
      <c r="AK214" s="1322"/>
      <c r="AL214" s="1322"/>
      <c r="AM214" s="17"/>
      <c r="AN214" s="17"/>
      <c r="AO214" s="17"/>
      <c r="AP214" s="17"/>
      <c r="AQ214" s="17"/>
      <c r="AR214" s="17"/>
      <c r="AS214" s="17"/>
      <c r="AT214" s="17"/>
      <c r="AU214" s="17"/>
      <c r="AV214" s="17"/>
      <c r="AW214" s="17"/>
      <c r="AX214" s="17"/>
      <c r="AY214" s="17"/>
      <c r="BC214" t="s">
        <v>1095</v>
      </c>
      <c r="BN214" s="118" t="s">
        <v>1096</v>
      </c>
      <c r="BT214" s="26" t="s">
        <v>1097</v>
      </c>
    </row>
    <row r="215" spans="1:72" ht="12.75" customHeight="1">
      <c r="D215" s="2" t="s">
        <v>1098</v>
      </c>
      <c r="Z215" s="1127"/>
      <c r="AB215" s="1322"/>
      <c r="AC215" s="1322"/>
      <c r="AD215" s="1322"/>
      <c r="AE215" s="1322"/>
      <c r="AF215" s="1322"/>
      <c r="AG215" s="1322"/>
      <c r="AH215" s="1322"/>
      <c r="AI215" s="1322"/>
      <c r="AJ215" s="1322"/>
      <c r="AK215" s="1322"/>
      <c r="AL215" s="1322"/>
      <c r="AM215" s="17"/>
      <c r="AN215" s="17"/>
      <c r="AO215" s="17"/>
      <c r="AP215" s="17"/>
      <c r="AQ215" s="17"/>
      <c r="AR215" s="17"/>
      <c r="AS215" s="17"/>
      <c r="AT215" s="17"/>
      <c r="AU215" s="17"/>
      <c r="AV215" s="17"/>
      <c r="AW215" s="17"/>
      <c r="AX215" s="17"/>
      <c r="AY215" s="17"/>
      <c r="BC215" t="s">
        <v>1099</v>
      </c>
    </row>
    <row r="216" spans="1:72" ht="12.75" customHeight="1">
      <c r="D216" s="2"/>
      <c r="Z216" s="112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BC216" t="s">
        <v>1100</v>
      </c>
    </row>
    <row r="217" spans="1:72" ht="12.75">
      <c r="A217" s="1" t="s">
        <v>1101</v>
      </c>
      <c r="C217" s="1" t="s">
        <v>1102</v>
      </c>
      <c r="D217" s="18"/>
      <c r="BC217" t="s">
        <v>1103</v>
      </c>
    </row>
    <row r="218" spans="1:72" ht="12.75">
      <c r="A218" s="1"/>
      <c r="C218" s="1"/>
      <c r="D218" s="2" t="s">
        <v>1104</v>
      </c>
      <c r="BC218" t="s">
        <v>1105</v>
      </c>
    </row>
    <row r="219" spans="1:72" ht="12.75" customHeight="1">
      <c r="A219" s="1"/>
      <c r="C219" s="1"/>
      <c r="D219" s="1437" t="s">
        <v>1044</v>
      </c>
      <c r="E219" s="1437"/>
      <c r="F219" s="1437"/>
      <c r="G219" s="1437"/>
      <c r="H219" s="1437"/>
      <c r="I219" s="1437"/>
      <c r="J219" s="1437"/>
      <c r="K219" s="1437"/>
      <c r="L219" s="1437"/>
      <c r="M219" s="1437"/>
      <c r="N219" s="1437"/>
      <c r="O219" s="1437"/>
      <c r="P219" s="1437"/>
      <c r="Q219" s="1437"/>
      <c r="R219" s="1437"/>
      <c r="S219" s="1437"/>
      <c r="T219" s="1437"/>
      <c r="U219" s="1437"/>
      <c r="V219" s="1437"/>
      <c r="W219" s="1437"/>
      <c r="X219" s="1437"/>
      <c r="Y219" s="1437"/>
      <c r="Z219" s="1437"/>
      <c r="AZ219" s="2"/>
      <c r="BA219" s="2"/>
      <c r="BC219" t="s">
        <v>1106</v>
      </c>
    </row>
    <row r="220" spans="1:72" ht="12.75">
      <c r="A220" s="1"/>
      <c r="B220" s="12"/>
      <c r="C220" s="1"/>
      <c r="BA220" s="2"/>
      <c r="BC220" t="s">
        <v>1107</v>
      </c>
    </row>
    <row r="221" spans="1:72" ht="12.75">
      <c r="A221" s="1317" t="s">
        <v>1108</v>
      </c>
      <c r="B221" s="1317"/>
      <c r="C221" s="1317"/>
      <c r="D221" s="1317"/>
      <c r="E221" s="1317"/>
      <c r="F221" s="1317"/>
      <c r="G221" s="1317"/>
      <c r="H221" s="1317"/>
      <c r="I221" s="1317"/>
      <c r="J221" s="1317"/>
      <c r="K221" s="1317"/>
      <c r="L221" s="1317"/>
      <c r="M221" s="1317"/>
      <c r="N221" s="1317"/>
      <c r="O221" s="1317"/>
      <c r="P221" s="1317"/>
      <c r="Q221" s="1317"/>
      <c r="R221" s="1317"/>
      <c r="S221" s="1317"/>
      <c r="T221" s="1317"/>
      <c r="U221" s="1317"/>
      <c r="V221" s="1317"/>
      <c r="W221" s="1317"/>
      <c r="X221" s="1317"/>
      <c r="Y221" s="1317"/>
      <c r="Z221" s="1317"/>
      <c r="AA221" s="1317"/>
      <c r="AB221" s="1317"/>
      <c r="AC221" s="1317"/>
      <c r="AD221" s="1317"/>
      <c r="AE221" s="1317"/>
      <c r="AF221" s="1317"/>
      <c r="AG221" s="1317"/>
      <c r="AH221" s="1317"/>
      <c r="AI221" s="1317"/>
      <c r="AJ221" s="1317"/>
      <c r="AK221" s="1317"/>
      <c r="AL221" s="1317"/>
      <c r="AM221" s="56"/>
      <c r="AN221" s="56"/>
      <c r="AO221" s="56"/>
      <c r="AP221" s="56"/>
      <c r="AQ221" s="56"/>
      <c r="AR221" s="56"/>
      <c r="AS221" s="56"/>
      <c r="AT221" s="56"/>
      <c r="AU221" s="56"/>
      <c r="AV221" s="56"/>
      <c r="AW221" s="56"/>
      <c r="AX221" s="56"/>
      <c r="AY221" s="56"/>
      <c r="BA221" s="2"/>
    </row>
    <row r="222" spans="1:72" ht="13.5" thickBot="1">
      <c r="A222" s="1318"/>
      <c r="B222" s="1318"/>
      <c r="C222" s="1318"/>
      <c r="D222" s="1318"/>
      <c r="E222" s="1318"/>
      <c r="F222" s="1318"/>
      <c r="G222" s="1318"/>
      <c r="H222" s="1318"/>
      <c r="I222" s="1318"/>
      <c r="J222" s="1318"/>
      <c r="K222" s="1318"/>
      <c r="L222" s="1318"/>
      <c r="M222" s="1318"/>
      <c r="N222" s="1318"/>
      <c r="O222" s="1318"/>
      <c r="P222" s="1318"/>
      <c r="Q222" s="1318"/>
      <c r="R222" s="1318"/>
      <c r="S222" s="1318"/>
      <c r="T222" s="1318"/>
      <c r="U222" s="1318"/>
      <c r="V222" s="1318"/>
      <c r="W222" s="1318"/>
      <c r="X222" s="1318"/>
      <c r="Y222" s="1318"/>
      <c r="Z222" s="1318"/>
      <c r="AA222" s="1318"/>
      <c r="AB222" s="1318"/>
      <c r="AC222" s="1318"/>
      <c r="AD222" s="1318"/>
      <c r="AE222" s="1318"/>
      <c r="AF222" s="1318"/>
      <c r="AG222" s="1318"/>
      <c r="AH222" s="1318"/>
      <c r="AI222" s="1318"/>
      <c r="AJ222" s="1318"/>
      <c r="AK222" s="1318"/>
      <c r="AL222" s="1318"/>
      <c r="AM222" s="56"/>
      <c r="AN222" s="56"/>
      <c r="AO222" s="56"/>
      <c r="AP222" s="56"/>
      <c r="AQ222" s="56"/>
      <c r="AR222" s="56"/>
      <c r="AS222" s="56"/>
      <c r="AT222" s="56"/>
      <c r="AU222" s="56"/>
      <c r="AV222" s="56"/>
      <c r="AW222" s="56"/>
      <c r="AX222" s="56"/>
      <c r="AY222" s="56"/>
      <c r="AZ222" s="2"/>
      <c r="BA222" s="2"/>
      <c r="BP222" s="2"/>
    </row>
    <row r="223" spans="1:72" ht="13.5" thickTop="1">
      <c r="BA223" s="2"/>
      <c r="BB223" s="2"/>
      <c r="BQ223" s="2"/>
    </row>
    <row r="224" spans="1:72" ht="12.75">
      <c r="A224" s="1" t="s">
        <v>935</v>
      </c>
      <c r="B224" s="1"/>
      <c r="C224" s="1" t="s">
        <v>1109</v>
      </c>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Z224" s="2"/>
      <c r="BA224" s="2"/>
      <c r="BB224" s="2"/>
      <c r="BQ224" s="2"/>
    </row>
    <row r="225" spans="1:69" ht="12.75">
      <c r="B225" s="2"/>
      <c r="D225" s="2" t="s">
        <v>1110</v>
      </c>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1292" t="s">
        <v>299</v>
      </c>
      <c r="AJ225" s="1292"/>
      <c r="AL225" s="2"/>
      <c r="AM225" s="2"/>
      <c r="AN225" s="2"/>
      <c r="AO225" s="2"/>
      <c r="AP225" s="2"/>
      <c r="AQ225" s="2"/>
      <c r="AR225" s="2"/>
      <c r="AS225" s="2"/>
      <c r="AT225" s="2"/>
      <c r="AU225" s="2"/>
      <c r="AV225" s="2"/>
      <c r="AW225" s="2"/>
      <c r="AX225" s="2"/>
      <c r="AY225" s="2"/>
      <c r="BO225" s="2"/>
    </row>
    <row r="226" spans="1:69" ht="12.75">
      <c r="B226" s="2"/>
      <c r="D226" s="2" t="s">
        <v>1111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92" t="s">
        <v>802</v>
      </c>
      <c r="AJ226" s="1292"/>
      <c r="AL226" s="2"/>
      <c r="AM226" s="2"/>
      <c r="AN226" s="2"/>
      <c r="AO226" s="2"/>
      <c r="AP226" s="2"/>
      <c r="AQ226" s="2"/>
      <c r="AR226" s="2"/>
      <c r="AS226" s="2"/>
      <c r="AT226" s="2"/>
      <c r="AU226" s="2"/>
      <c r="AV226" s="2"/>
      <c r="AW226" s="2"/>
      <c r="AX226" s="2"/>
      <c r="AY226" s="2"/>
      <c r="AZ226" s="2"/>
      <c r="BB226" s="121" t="s">
        <v>1112</v>
      </c>
      <c r="BG226" s="159">
        <f>IF(AND(AND($M$248="for profit",$M$256="for profit",$M$264="nonprofit")),2,0)</f>
        <v>0</v>
      </c>
      <c r="BO226" s="2"/>
    </row>
    <row r="227" spans="1:69" ht="12.75" customHeight="1">
      <c r="B227" s="2"/>
      <c r="D227" s="2" t="s">
        <v>1113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92" t="s">
        <v>802</v>
      </c>
      <c r="AJ227" s="1292"/>
      <c r="AL227" s="2"/>
      <c r="AM227" s="2"/>
      <c r="AN227" s="2"/>
      <c r="AO227" s="2"/>
      <c r="AP227" s="2"/>
      <c r="AQ227" s="2"/>
      <c r="AR227" s="2"/>
      <c r="AS227" s="2"/>
      <c r="AT227" s="2"/>
      <c r="AU227" s="2"/>
      <c r="AV227" s="2"/>
      <c r="AW227" s="2"/>
      <c r="AX227" s="2"/>
      <c r="AY227" s="2"/>
      <c r="BA227" s="2"/>
      <c r="BB227" s="121" t="s">
        <v>1112</v>
      </c>
      <c r="BG227" s="159">
        <f>IF(AND(AND($M$248="for profit",$M$256="nonprofit",$M$264="for profit")),2,0)</f>
        <v>0</v>
      </c>
      <c r="BQ227" s="2"/>
    </row>
    <row r="228" spans="1:69" ht="12.75">
      <c r="B228" s="2"/>
      <c r="D228" s="2" t="s">
        <v>1114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92" t="s">
        <v>299</v>
      </c>
      <c r="AJ228" s="1292"/>
      <c r="AL228" s="2"/>
      <c r="AM228" s="2"/>
      <c r="AN228" s="2"/>
      <c r="AO228" s="2"/>
      <c r="AP228" s="2"/>
      <c r="AQ228" s="2"/>
      <c r="AR228" s="2"/>
      <c r="AS228" s="2"/>
      <c r="AT228" s="2"/>
      <c r="AU228" s="2"/>
      <c r="AV228" s="2"/>
      <c r="AW228" s="2"/>
      <c r="AX228" s="2"/>
      <c r="AY228" s="2"/>
      <c r="AZ228" s="2"/>
      <c r="BA228" s="2"/>
      <c r="BB228" s="121" t="s">
        <v>1112</v>
      </c>
      <c r="BG228" s="159">
        <f>IF(AND(AND($M$248="nonprofit",$M$256="for profit",$M$264="for profit")),2,0)</f>
        <v>0</v>
      </c>
      <c r="BQ228" s="2"/>
    </row>
    <row r="229" spans="1:69" ht="12.75">
      <c r="B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L229" s="2"/>
      <c r="AM229" s="2"/>
      <c r="AN229" s="2"/>
      <c r="AO229" s="2"/>
      <c r="AP229" s="2"/>
      <c r="AQ229" s="2"/>
      <c r="AR229" s="2"/>
      <c r="AS229" s="2"/>
      <c r="AT229" s="2"/>
      <c r="AU229" s="2"/>
      <c r="AV229" s="2"/>
      <c r="AW229" s="2"/>
      <c r="AX229" s="2"/>
      <c r="AY229" s="2"/>
      <c r="BA229" s="2"/>
      <c r="BB229" s="121" t="s">
        <v>1112</v>
      </c>
      <c r="BG229" s="159">
        <f>IF(AND(AND($M$248="for profit",$M$256="nonprofit",$M$264="(select one)")),2,0)</f>
        <v>0</v>
      </c>
      <c r="BO229" s="2"/>
    </row>
    <row r="230" spans="1:69" ht="12.75">
      <c r="A230" s="1" t="s">
        <v>971</v>
      </c>
      <c r="B230" s="2"/>
      <c r="C230" s="1" t="s">
        <v>1115</v>
      </c>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21" t="s">
        <v>1112</v>
      </c>
      <c r="BG230" s="158">
        <f>IF(AND(AND($M$248="nonprofit",$M$256="for profit",$M$264="(select one)")),2,0)</f>
        <v>2</v>
      </c>
      <c r="BO230" s="2"/>
    </row>
    <row r="231" spans="1:69" ht="12.75">
      <c r="D231" s="2" t="s">
        <v>1116</v>
      </c>
      <c r="E231" s="2"/>
      <c r="F231" s="2"/>
      <c r="G231" s="2"/>
      <c r="H231" s="2"/>
      <c r="I231" s="2"/>
      <c r="J231" s="2"/>
      <c r="K231" s="2"/>
      <c r="M231" s="1461" t="str">
        <f>H16</f>
        <v>MAAC IVY LP</v>
      </c>
      <c r="N231" s="1461"/>
      <c r="O231" s="1461"/>
      <c r="P231" s="1461"/>
      <c r="Q231" s="1461"/>
      <c r="R231" s="1461"/>
      <c r="S231" s="1461"/>
      <c r="T231" s="1461"/>
      <c r="U231" s="1461"/>
      <c r="V231" s="1461"/>
      <c r="W231" s="1461"/>
      <c r="X231" s="1461"/>
      <c r="Y231" s="1461"/>
      <c r="Z231" s="1461"/>
      <c r="AA231" s="1461"/>
      <c r="AB231" s="1461"/>
      <c r="AC231" s="1461"/>
      <c r="AD231" s="1461"/>
      <c r="AE231" s="1461"/>
      <c r="AF231" s="1461"/>
      <c r="AG231" s="1461"/>
      <c r="AH231" s="1461"/>
      <c r="AI231" s="1461"/>
      <c r="AJ231" s="1461"/>
      <c r="AK231" s="1461"/>
      <c r="BA231" s="2"/>
      <c r="BB231" s="121"/>
      <c r="BG231" s="121"/>
      <c r="BQ231" s="2"/>
    </row>
    <row r="232" spans="1:69" ht="12.75">
      <c r="D232" s="2" t="s">
        <v>1117</v>
      </c>
      <c r="E232" s="2"/>
      <c r="F232" s="2"/>
      <c r="G232" s="2"/>
      <c r="H232" s="2"/>
      <c r="I232" s="2"/>
      <c r="J232" s="2"/>
      <c r="K232" s="2"/>
      <c r="M232" s="1441" t="s">
        <v>1118</v>
      </c>
      <c r="N232" s="1441"/>
      <c r="O232" s="1441"/>
      <c r="P232" s="1441"/>
      <c r="Q232" s="1441"/>
      <c r="R232" s="1441"/>
      <c r="S232" s="1441"/>
      <c r="T232" s="1441"/>
      <c r="U232" s="1441"/>
      <c r="V232" s="1441"/>
      <c r="W232" s="1441"/>
      <c r="X232" s="1441"/>
      <c r="Y232" s="1441"/>
      <c r="Z232" s="1441"/>
      <c r="AA232" s="1441"/>
      <c r="AB232" s="1441"/>
      <c r="AC232" s="1441"/>
      <c r="AD232" s="1441"/>
      <c r="AE232" s="1441"/>
      <c r="AZ232" s="2"/>
      <c r="BA232" s="2"/>
      <c r="BB232" s="122" t="s">
        <v>1112</v>
      </c>
      <c r="BG232" s="159">
        <f>IF(AND(AND($M$248="nonprofit",$M$256="nonprofit",$M$264="for profit")),2,0)</f>
        <v>0</v>
      </c>
      <c r="BQ232" s="2"/>
    </row>
    <row r="233" spans="1:69" ht="12.75">
      <c r="D233" s="2" t="s">
        <v>990</v>
      </c>
      <c r="E233" s="2"/>
      <c r="M233" s="1441" t="s">
        <v>1119</v>
      </c>
      <c r="N233" s="1441"/>
      <c r="O233" s="1441"/>
      <c r="P233" s="1441"/>
      <c r="Q233" s="1441"/>
      <c r="R233" s="1441"/>
      <c r="S233" s="1441"/>
      <c r="T233" s="1441"/>
      <c r="V233" s="987" t="s">
        <v>1120</v>
      </c>
      <c r="W233" s="1320" t="s">
        <v>1121</v>
      </c>
      <c r="X233" s="1320"/>
      <c r="Y233" s="2" t="s">
        <v>995</v>
      </c>
      <c r="AC233" s="1441">
        <v>91911</v>
      </c>
      <c r="AD233" s="1441"/>
      <c r="AE233" s="1441"/>
      <c r="BB233" s="122" t="s">
        <v>1112</v>
      </c>
      <c r="BG233" s="159">
        <f>IF(AND(AND($M$248="nonprofit",$M$256="for profit",$M$264="nonprofit")),2,0)</f>
        <v>0</v>
      </c>
    </row>
    <row r="234" spans="1:69" ht="12.75">
      <c r="D234" s="2" t="s">
        <v>1122</v>
      </c>
      <c r="E234" s="2"/>
      <c r="F234" s="2"/>
      <c r="G234" s="2"/>
      <c r="H234" s="2"/>
      <c r="I234" s="2"/>
      <c r="J234" s="2"/>
      <c r="K234" s="984"/>
      <c r="M234" s="1437" t="s">
        <v>1123</v>
      </c>
      <c r="N234" s="1437"/>
      <c r="O234" s="1437"/>
      <c r="P234" s="1437"/>
      <c r="Q234" s="1437"/>
      <c r="R234" s="1437"/>
      <c r="S234" s="1437"/>
      <c r="T234" s="1437"/>
      <c r="U234" s="1437"/>
      <c r="V234" s="1437"/>
      <c r="W234" s="1437"/>
      <c r="X234" s="1437"/>
      <c r="Y234" s="1437"/>
      <c r="Z234" s="1437"/>
      <c r="AA234" s="1437"/>
      <c r="AB234" s="1437"/>
      <c r="AC234" s="1437"/>
      <c r="AD234" s="1437"/>
      <c r="AE234" s="1437"/>
      <c r="AI234" s="2"/>
      <c r="AJ234" s="2"/>
      <c r="AK234" s="2"/>
      <c r="AL234" s="2"/>
      <c r="AM234" s="2"/>
      <c r="AN234" s="2"/>
      <c r="AO234" s="2"/>
      <c r="AP234" s="2"/>
      <c r="AQ234" s="2"/>
      <c r="AR234" s="2"/>
      <c r="AS234" s="2"/>
      <c r="AT234" s="2"/>
      <c r="AU234" s="2"/>
      <c r="AV234" s="2"/>
      <c r="AW234" s="2"/>
      <c r="AX234" s="2"/>
      <c r="AY234" s="2"/>
      <c r="AZ234" s="2"/>
      <c r="BB234" s="122" t="s">
        <v>1112</v>
      </c>
      <c r="BG234" s="158">
        <f>IF(AND(AND($M$248="for profit",$M$256="nonprofit",$M$264="nonprofit")),2,0)</f>
        <v>0</v>
      </c>
      <c r="BO234" s="2"/>
    </row>
    <row r="235" spans="1:69" ht="12.75">
      <c r="D235" s="2" t="s">
        <v>1124</v>
      </c>
      <c r="E235" s="2"/>
      <c r="F235" s="2"/>
      <c r="M235" s="1441" t="s">
        <v>1125</v>
      </c>
      <c r="N235" s="1441"/>
      <c r="O235" s="1441"/>
      <c r="P235" s="1441"/>
      <c r="Q235" s="1441"/>
      <c r="R235" s="1441"/>
      <c r="S235" s="2" t="s">
        <v>1126</v>
      </c>
      <c r="T235" s="2"/>
      <c r="U235" s="1320"/>
      <c r="V235" s="1320"/>
      <c r="W235" s="1320"/>
      <c r="X235" s="2" t="s">
        <v>1127</v>
      </c>
      <c r="Z235" s="1260"/>
      <c r="AA235" s="1260"/>
      <c r="AB235" s="1260"/>
      <c r="AC235" s="1260"/>
      <c r="AD235" s="1260"/>
      <c r="AE235" s="1260"/>
      <c r="BB235" s="122"/>
      <c r="BG235" s="121"/>
    </row>
    <row r="236" spans="1:69" ht="12.75">
      <c r="D236" s="2" t="s">
        <v>1128</v>
      </c>
      <c r="E236" s="2"/>
      <c r="F236" s="2"/>
      <c r="M236" s="1437" t="s">
        <v>1129</v>
      </c>
      <c r="N236" s="1437"/>
      <c r="O236" s="1437"/>
      <c r="P236" s="1437"/>
      <c r="Q236" s="1437"/>
      <c r="R236" s="1437"/>
      <c r="S236" s="1437"/>
      <c r="T236" s="1437"/>
      <c r="U236" s="1437"/>
      <c r="V236" s="1437"/>
      <c r="W236" s="1437"/>
      <c r="X236" s="1437"/>
      <c r="Y236" s="1437"/>
      <c r="Z236" s="1437"/>
      <c r="AA236" s="1437"/>
      <c r="AB236" s="1437"/>
      <c r="AC236" s="1437"/>
      <c r="AD236" s="1437"/>
      <c r="AE236" s="1437"/>
      <c r="AF236" s="2"/>
      <c r="AG236" s="2"/>
      <c r="AH236" s="2"/>
      <c r="AI236" s="2"/>
      <c r="AJ236" s="2"/>
      <c r="AK236" s="2"/>
      <c r="AL236" s="2"/>
      <c r="AM236" s="2"/>
      <c r="AN236" s="2"/>
      <c r="AO236" s="2"/>
      <c r="AP236" s="2"/>
      <c r="AQ236" s="2"/>
      <c r="AR236" s="2"/>
      <c r="AS236" s="2"/>
      <c r="AT236" s="2"/>
      <c r="AU236" s="2"/>
      <c r="AV236" s="2"/>
      <c r="AW236" s="2"/>
      <c r="AX236" s="2"/>
      <c r="AY236" s="2"/>
      <c r="AZ236" s="2"/>
      <c r="BB236" s="121" t="s">
        <v>1130</v>
      </c>
      <c r="BG236" s="159">
        <f>IF(AND(AND($M$248="nonprofit",$M$256="nonprofit",$M$264="(select one)")),1,0)</f>
        <v>0</v>
      </c>
    </row>
    <row r="237" spans="1:69" ht="12.75">
      <c r="A237" s="1" t="s">
        <v>1047</v>
      </c>
      <c r="C237" s="1" t="s">
        <v>1131</v>
      </c>
      <c r="M237" s="1259" t="s">
        <v>1103</v>
      </c>
      <c r="N237" s="1259"/>
      <c r="O237" s="1259"/>
      <c r="P237" s="1259"/>
      <c r="Q237" s="1259"/>
      <c r="R237" s="1259"/>
      <c r="S237" s="1259"/>
      <c r="T237" s="1259"/>
      <c r="U237" s="121" t="s">
        <v>1132</v>
      </c>
      <c r="V237" s="121"/>
      <c r="W237" s="121"/>
      <c r="X237" s="121"/>
      <c r="Y237" s="121"/>
      <c r="Z237" s="121"/>
      <c r="AA237" s="1437" t="s">
        <v>1133</v>
      </c>
      <c r="AB237" s="1437"/>
      <c r="AC237" s="1437"/>
      <c r="AD237" s="1437"/>
      <c r="AE237" s="1437"/>
      <c r="AF237" s="1437"/>
      <c r="AG237" s="1437"/>
      <c r="AH237" s="1437"/>
      <c r="AI237" s="1437"/>
      <c r="AJ237" s="1437"/>
      <c r="AK237" s="1437"/>
      <c r="AL237" s="2"/>
      <c r="AM237" s="2"/>
      <c r="AN237" s="2"/>
      <c r="AO237" s="2"/>
      <c r="AP237" s="2"/>
      <c r="AQ237" s="2"/>
      <c r="AR237" s="2"/>
      <c r="AS237" s="2"/>
      <c r="AT237" s="2"/>
      <c r="AU237" s="2"/>
      <c r="AV237" s="2"/>
      <c r="AW237" s="2"/>
      <c r="AX237" s="2"/>
      <c r="AY237" s="2"/>
      <c r="BB237" s="121" t="s">
        <v>1130</v>
      </c>
      <c r="BG237" s="159">
        <f>IF(AND(AND($M$248="nonprofit",$M$256="nonprofit",$M$264="nonprofit")),1,0)</f>
        <v>0</v>
      </c>
    </row>
    <row r="238" spans="1:69" ht="12.75">
      <c r="D238" t="s">
        <v>1134</v>
      </c>
      <c r="M238" s="1261"/>
      <c r="N238" s="1261"/>
      <c r="O238" s="1261"/>
      <c r="P238" s="1261"/>
      <c r="Q238" s="1261"/>
      <c r="R238" s="1261"/>
      <c r="S238" s="1261"/>
      <c r="T238" s="1261"/>
      <c r="U238" s="1261"/>
      <c r="V238" s="1261"/>
      <c r="W238" s="1261"/>
      <c r="X238" s="1261"/>
      <c r="Y238" s="1261"/>
      <c r="Z238" s="1261"/>
      <c r="AA238" s="1261"/>
      <c r="AB238" s="1261"/>
      <c r="AC238" s="1261"/>
      <c r="AD238" s="1261"/>
      <c r="AE238" s="1261"/>
      <c r="AF238" s="2"/>
      <c r="AG238" s="2"/>
      <c r="AH238" s="2"/>
      <c r="AI238" s="2"/>
      <c r="AJ238" s="2"/>
      <c r="AK238" s="2"/>
      <c r="AL238" s="2"/>
      <c r="AM238" s="2"/>
      <c r="AN238" s="2"/>
      <c r="AO238" s="2"/>
      <c r="AP238" s="2"/>
      <c r="AQ238" s="2"/>
      <c r="AR238" s="2"/>
      <c r="AS238" s="2"/>
      <c r="AT238" s="2"/>
      <c r="AU238" s="2"/>
      <c r="AV238" s="2"/>
      <c r="AW238" s="2"/>
      <c r="AX238" s="2"/>
      <c r="AY238" s="2"/>
      <c r="BB238" s="121" t="s">
        <v>1130</v>
      </c>
      <c r="BG238" s="159">
        <f>IF(AND(AND($M$248="nonprofit",$M$256="(select one)",$M$264="(select one)")),1,0)</f>
        <v>0</v>
      </c>
      <c r="BN238" s="2"/>
    </row>
    <row r="239" spans="1:69" ht="12.75">
      <c r="D239" s="2"/>
      <c r="BB239" s="121" t="s">
        <v>1135</v>
      </c>
      <c r="BG239" s="159">
        <f>IF(AND(AND($M$248="for profit",$M$256="for profit",$M$264="(select one)")),3,0)</f>
        <v>0</v>
      </c>
    </row>
    <row r="240" spans="1:69" ht="12.75">
      <c r="A240" s="1" t="s">
        <v>1066</v>
      </c>
      <c r="C240" s="1" t="s">
        <v>1136</v>
      </c>
      <c r="D240" s="2"/>
      <c r="L240" s="7"/>
      <c r="M240" s="7"/>
      <c r="N240" s="7"/>
      <c r="BB240" s="121" t="s">
        <v>1135</v>
      </c>
      <c r="BG240" s="159">
        <f>IF(AND(AND($M$248="for profit",$M$256="for profit",$M$264="for profit")),3,0)</f>
        <v>0</v>
      </c>
    </row>
    <row r="241" spans="1:71" ht="12.75">
      <c r="D241" s="2"/>
      <c r="L241" s="7"/>
      <c r="M241" s="7"/>
      <c r="N241" s="7"/>
      <c r="O241" s="7"/>
      <c r="P241" s="7"/>
      <c r="Q241" s="7"/>
      <c r="R241" s="7"/>
      <c r="S241" s="7"/>
      <c r="T241" s="7"/>
      <c r="U241" s="7"/>
      <c r="V241" s="7"/>
      <c r="W241" s="7"/>
      <c r="X241" s="7"/>
      <c r="Y241" s="7"/>
      <c r="Z241" s="7"/>
      <c r="AA241" s="7"/>
      <c r="AB241" s="7"/>
      <c r="AC241" s="7"/>
      <c r="AD241" s="7"/>
      <c r="AE241" s="2"/>
      <c r="AF241" s="2"/>
      <c r="AG241" s="2"/>
      <c r="AH241" s="2"/>
      <c r="AI241" s="2"/>
      <c r="AJ241" s="2"/>
      <c r="AK241" s="2"/>
      <c r="AL241" s="2"/>
      <c r="AM241" s="2"/>
      <c r="AN241" s="2"/>
      <c r="AO241" s="2"/>
      <c r="AP241" s="2"/>
      <c r="AQ241" s="2"/>
      <c r="AR241" s="2"/>
      <c r="AS241" s="2"/>
      <c r="AT241" s="2"/>
      <c r="AU241" s="2"/>
      <c r="AV241" s="2"/>
      <c r="AW241" s="2"/>
      <c r="AX241" s="2"/>
      <c r="AY241" s="2"/>
      <c r="BB241" s="121" t="s">
        <v>1135</v>
      </c>
      <c r="BG241" s="159">
        <f>IF(AND(AND($M$248="for profit",$M$256="(select one)",$M$264="(select one)")),3,0)</f>
        <v>0</v>
      </c>
    </row>
    <row r="242" spans="1:71" ht="12.75" customHeight="1">
      <c r="A242" s="984"/>
      <c r="B242" s="2"/>
      <c r="C242" s="40" t="s">
        <v>1137</v>
      </c>
      <c r="D242" s="2" t="s">
        <v>1138</v>
      </c>
      <c r="E242" s="2"/>
      <c r="F242" s="2"/>
      <c r="G242" s="2"/>
      <c r="H242" s="2"/>
      <c r="I242" s="2"/>
      <c r="J242" s="2"/>
      <c r="K242" s="2"/>
      <c r="L242" s="2"/>
      <c r="M242" s="1448" t="s">
        <v>1139</v>
      </c>
      <c r="N242" s="1448"/>
      <c r="O242" s="1448"/>
      <c r="P242" s="1448"/>
      <c r="Q242" s="1448"/>
      <c r="R242" s="1448"/>
      <c r="S242" s="1448"/>
      <c r="T242" s="1448"/>
      <c r="U242" s="1448"/>
      <c r="V242" s="1448"/>
      <c r="W242" s="1448"/>
      <c r="X242" s="1448"/>
      <c r="Y242" s="1448"/>
      <c r="Z242" s="1448"/>
      <c r="AA242" s="1448"/>
      <c r="AB242" s="1448"/>
      <c r="AC242" s="1448"/>
      <c r="AD242" s="1448"/>
      <c r="AE242" s="1448"/>
      <c r="AF242" s="1448" t="s">
        <v>1140</v>
      </c>
      <c r="AG242" s="1448"/>
      <c r="AH242" s="1448"/>
      <c r="AI242" s="1448"/>
      <c r="AJ242" s="1448"/>
      <c r="AK242" s="1448"/>
      <c r="BO242" s="2"/>
      <c r="BP242" s="2"/>
      <c r="BQ242" s="2"/>
      <c r="BR242" s="2"/>
      <c r="BS242" s="2"/>
    </row>
    <row r="243" spans="1:71" ht="12.75">
      <c r="A243" s="984"/>
      <c r="B243" s="2"/>
      <c r="C243" s="2"/>
      <c r="D243" s="2" t="s">
        <v>1117</v>
      </c>
      <c r="E243" s="2"/>
      <c r="F243" s="2"/>
      <c r="G243" s="2"/>
      <c r="H243" s="2"/>
      <c r="I243" s="2"/>
      <c r="J243" s="2"/>
      <c r="K243" s="2"/>
      <c r="L243" s="2"/>
      <c r="M243" s="1441" t="s">
        <v>1118</v>
      </c>
      <c r="N243" s="1441"/>
      <c r="O243" s="1441"/>
      <c r="P243" s="1441"/>
      <c r="Q243" s="1441"/>
      <c r="R243" s="1441"/>
      <c r="S243" s="1441"/>
      <c r="T243" s="1441"/>
      <c r="U243" s="1441"/>
      <c r="V243" s="1441"/>
      <c r="W243" s="1441"/>
      <c r="X243" s="1441"/>
      <c r="Y243" s="1441"/>
      <c r="Z243" s="1441"/>
      <c r="AA243" s="1441"/>
      <c r="AB243" s="1441"/>
      <c r="AC243" s="1441"/>
      <c r="AD243" s="1441"/>
      <c r="AE243" s="1441"/>
      <c r="AF243" s="2" t="s">
        <v>1141</v>
      </c>
      <c r="AL243" s="2"/>
      <c r="AM243" s="2"/>
      <c r="AN243" s="2"/>
      <c r="AO243" s="2"/>
      <c r="AP243" s="2"/>
      <c r="AQ243" s="2"/>
      <c r="AR243" s="2"/>
      <c r="AS243" s="2"/>
      <c r="AT243" s="2"/>
      <c r="AU243" s="2"/>
      <c r="AV243" s="2"/>
      <c r="AW243" s="2"/>
      <c r="AX243" s="2"/>
      <c r="AY243" s="2"/>
      <c r="BG243">
        <f>SUM(BG226:BG241)</f>
        <v>2</v>
      </c>
    </row>
    <row r="244" spans="1:71" ht="12.75">
      <c r="A244" s="984"/>
      <c r="B244" s="2"/>
      <c r="C244" s="2"/>
      <c r="D244" s="2" t="s">
        <v>990</v>
      </c>
      <c r="E244" s="2"/>
      <c r="M244" s="1441" t="s">
        <v>1119</v>
      </c>
      <c r="N244" s="1441"/>
      <c r="O244" s="1441"/>
      <c r="P244" s="1441"/>
      <c r="Q244" s="1441"/>
      <c r="R244" s="1441"/>
      <c r="S244" s="1441"/>
      <c r="T244" s="1441"/>
      <c r="V244" s="987" t="s">
        <v>1120</v>
      </c>
      <c r="W244" s="1441" t="s">
        <v>1142</v>
      </c>
      <c r="X244" s="1441"/>
      <c r="Y244" s="2" t="s">
        <v>995</v>
      </c>
      <c r="AC244" s="1441">
        <v>91911</v>
      </c>
      <c r="AD244" s="1441"/>
      <c r="AE244" s="1441"/>
      <c r="AF244" s="2" t="s">
        <v>1143</v>
      </c>
      <c r="BB244" t="s">
        <v>294</v>
      </c>
      <c r="BG244">
        <v>1</v>
      </c>
      <c r="BH244" t="s">
        <v>1144</v>
      </c>
    </row>
    <row r="245" spans="1:71" ht="12.75">
      <c r="A245" s="984"/>
      <c r="B245" s="2"/>
      <c r="C245" s="2"/>
      <c r="D245" s="2" t="s">
        <v>1122</v>
      </c>
      <c r="E245" s="2"/>
      <c r="F245" s="2"/>
      <c r="G245" s="2"/>
      <c r="H245" s="2"/>
      <c r="I245" s="2"/>
      <c r="J245" s="2"/>
      <c r="K245" s="2"/>
      <c r="L245" s="984"/>
      <c r="M245" s="1437" t="s">
        <v>1145</v>
      </c>
      <c r="N245" s="1437"/>
      <c r="O245" s="1437"/>
      <c r="P245" s="1437"/>
      <c r="Q245" s="1437"/>
      <c r="R245" s="1437"/>
      <c r="S245" s="1437"/>
      <c r="T245" s="1437"/>
      <c r="U245" s="1437"/>
      <c r="V245" s="1437"/>
      <c r="W245" s="1437"/>
      <c r="X245" s="1437"/>
      <c r="Y245" s="1437"/>
      <c r="Z245" s="1437"/>
      <c r="AA245" s="1437"/>
      <c r="AB245" s="1437"/>
      <c r="AC245" s="1437"/>
      <c r="AD245" s="1437"/>
      <c r="AE245" s="1437"/>
      <c r="AH245" s="1334">
        <v>63</v>
      </c>
      <c r="AI245" s="1334"/>
      <c r="AJ245" s="1334"/>
      <c r="AK245" s="1334"/>
      <c r="AL245" s="2"/>
      <c r="AM245" s="2"/>
      <c r="AN245" s="2"/>
      <c r="AO245" s="2"/>
      <c r="AP245" s="2"/>
      <c r="AQ245" s="2"/>
      <c r="AR245" s="2"/>
      <c r="AS245" s="2"/>
      <c r="AT245" s="2"/>
      <c r="AU245" s="2"/>
      <c r="AV245" s="2"/>
      <c r="AW245" s="2"/>
      <c r="AX245" s="2"/>
      <c r="AY245" s="2"/>
      <c r="BB245" s="2" t="s">
        <v>1146</v>
      </c>
      <c r="BG245">
        <v>2</v>
      </c>
      <c r="BH245" t="s">
        <v>1100</v>
      </c>
      <c r="BO245" s="988" t="str">
        <f>VLOOKUP(BG243,BG244:BH246,2,FALSE)</f>
        <v>Joint Venture</v>
      </c>
    </row>
    <row r="246" spans="1:71" ht="12.75">
      <c r="A246" s="984"/>
      <c r="B246" s="2"/>
      <c r="C246" s="2"/>
      <c r="D246" s="2" t="s">
        <v>1124</v>
      </c>
      <c r="E246" s="2"/>
      <c r="F246" s="2"/>
      <c r="M246" s="1441" t="s">
        <v>1147</v>
      </c>
      <c r="N246" s="1441"/>
      <c r="O246" s="1441"/>
      <c r="P246" s="1441"/>
      <c r="Q246" s="1441"/>
      <c r="R246" s="1441"/>
      <c r="S246" s="2" t="s">
        <v>1126</v>
      </c>
      <c r="T246" s="2"/>
      <c r="U246" s="1441">
        <v>1555</v>
      </c>
      <c r="V246" s="1441"/>
      <c r="W246" s="1441"/>
      <c r="X246" s="2" t="s">
        <v>1127</v>
      </c>
      <c r="Z246" s="1260"/>
      <c r="AA246" s="1260"/>
      <c r="AB246" s="1260"/>
      <c r="AC246" s="1260"/>
      <c r="AD246" s="1260"/>
      <c r="AE246" s="1260"/>
      <c r="BB246" s="2" t="s">
        <v>1148</v>
      </c>
      <c r="BG246">
        <v>3</v>
      </c>
      <c r="BH246" t="s">
        <v>1149</v>
      </c>
      <c r="BN246" s="2"/>
    </row>
    <row r="247" spans="1:71" ht="12.75">
      <c r="A247" s="984"/>
      <c r="B247" s="2"/>
      <c r="C247" s="2"/>
      <c r="D247" s="2" t="s">
        <v>1128</v>
      </c>
      <c r="E247" s="2"/>
      <c r="F247" s="2"/>
      <c r="M247" s="1437" t="s">
        <v>1150</v>
      </c>
      <c r="N247" s="1437"/>
      <c r="O247" s="1437"/>
      <c r="P247" s="1437"/>
      <c r="Q247" s="1437"/>
      <c r="R247" s="1437"/>
      <c r="S247" s="1437"/>
      <c r="T247" s="1437"/>
      <c r="U247" s="1437"/>
      <c r="V247" s="1437"/>
      <c r="W247" s="1437"/>
      <c r="X247" s="1437"/>
      <c r="Y247" s="1437"/>
      <c r="Z247" s="1437"/>
      <c r="AA247" s="1437"/>
      <c r="AB247" s="1437"/>
      <c r="AC247" s="1437"/>
      <c r="AD247" s="1437"/>
      <c r="AE247" s="1437"/>
      <c r="AG247" s="2"/>
      <c r="AH247" s="2"/>
      <c r="AI247" s="2"/>
      <c r="AJ247" s="2"/>
      <c r="AK247" s="2"/>
      <c r="AL247" s="2"/>
      <c r="AM247" s="2"/>
      <c r="AN247" s="2"/>
      <c r="AO247" s="2"/>
      <c r="AP247" s="2"/>
      <c r="AQ247" s="2"/>
      <c r="AR247" s="2"/>
      <c r="AS247" s="2"/>
      <c r="AT247" s="2"/>
      <c r="AU247" s="2"/>
      <c r="AV247" s="2"/>
      <c r="AW247" s="2"/>
      <c r="AX247" s="2"/>
      <c r="AY247" s="2"/>
      <c r="BN247" s="2"/>
    </row>
    <row r="248" spans="1:71" ht="12.75">
      <c r="A248" s="1076"/>
      <c r="B248" s="2"/>
      <c r="C248" s="40"/>
      <c r="D248" s="2" t="s">
        <v>1151</v>
      </c>
      <c r="E248" s="2"/>
      <c r="F248" s="2"/>
      <c r="G248" s="2"/>
      <c r="H248" s="2"/>
      <c r="I248" s="2"/>
      <c r="J248" s="2"/>
      <c r="K248" s="2"/>
      <c r="L248" s="2"/>
      <c r="M248" s="1436" t="s">
        <v>1144</v>
      </c>
      <c r="N248" s="1436"/>
      <c r="O248" s="1436"/>
      <c r="P248" s="1436"/>
      <c r="Q248" s="1436"/>
      <c r="R248" s="1436"/>
      <c r="S248" s="1436"/>
      <c r="T248" s="1436"/>
      <c r="U248" s="121" t="s">
        <v>1132</v>
      </c>
      <c r="V248" s="121"/>
      <c r="W248" s="121"/>
      <c r="X248" s="121"/>
      <c r="Y248" s="121"/>
      <c r="Z248" s="121"/>
      <c r="AA248" s="1437" t="s">
        <v>1133</v>
      </c>
      <c r="AB248" s="1437"/>
      <c r="AC248" s="1437"/>
      <c r="AD248" s="1437"/>
      <c r="AE248" s="1437"/>
      <c r="AF248" s="1437"/>
      <c r="AG248" s="1437"/>
      <c r="AH248" s="1437"/>
      <c r="AI248" s="1437"/>
      <c r="AJ248" s="1437"/>
      <c r="AK248" s="1437"/>
      <c r="BN248" s="2"/>
    </row>
    <row r="249" spans="1:71" ht="12.75">
      <c r="A249" s="984"/>
      <c r="B249" s="2"/>
      <c r="C249" s="2"/>
      <c r="D249" s="2"/>
      <c r="E249" s="2"/>
      <c r="F249" s="2"/>
      <c r="G249" s="2"/>
      <c r="H249" s="2"/>
      <c r="I249" s="2"/>
      <c r="J249" s="2"/>
      <c r="K249" s="2"/>
      <c r="L249" s="2"/>
      <c r="AG249" s="2"/>
      <c r="AH249" s="2"/>
      <c r="AI249" s="2"/>
      <c r="AJ249" s="2"/>
      <c r="BN249" s="2"/>
    </row>
    <row r="250" spans="1:71" ht="12.75" customHeight="1">
      <c r="A250" s="1"/>
      <c r="B250" s="2"/>
      <c r="C250" s="40" t="s">
        <v>1152</v>
      </c>
      <c r="D250" s="2" t="s">
        <v>1153</v>
      </c>
      <c r="E250" s="2"/>
      <c r="F250" s="2"/>
      <c r="G250" s="2"/>
      <c r="H250" s="2"/>
      <c r="I250" s="2"/>
      <c r="J250" s="2"/>
      <c r="K250" s="2"/>
      <c r="L250" s="2"/>
      <c r="M250" s="1448" t="s">
        <v>1154</v>
      </c>
      <c r="N250" s="1448"/>
      <c r="O250" s="1448"/>
      <c r="P250" s="1448"/>
      <c r="Q250" s="1448"/>
      <c r="R250" s="1448"/>
      <c r="S250" s="1448"/>
      <c r="T250" s="1448"/>
      <c r="U250" s="1448"/>
      <c r="V250" s="1448"/>
      <c r="W250" s="1448"/>
      <c r="X250" s="1448"/>
      <c r="Y250" s="1448"/>
      <c r="Z250" s="1448"/>
      <c r="AA250" s="1448"/>
      <c r="AB250" s="1448"/>
      <c r="AC250" s="1448"/>
      <c r="AD250" s="1448"/>
      <c r="AE250" s="1448"/>
      <c r="AF250" s="1439" t="s">
        <v>1155</v>
      </c>
      <c r="AG250" s="1439"/>
      <c r="AH250" s="1439"/>
      <c r="AI250" s="1439"/>
      <c r="AJ250" s="1439"/>
      <c r="AK250" s="1439"/>
      <c r="BN250" s="2"/>
    </row>
    <row r="251" spans="1:71" ht="12.75">
      <c r="A251" s="984"/>
      <c r="B251" s="2"/>
      <c r="C251" s="2"/>
      <c r="D251" s="2" t="s">
        <v>1117</v>
      </c>
      <c r="E251" s="2"/>
      <c r="F251" s="2"/>
      <c r="G251" s="2"/>
      <c r="H251" s="2"/>
      <c r="I251" s="2"/>
      <c r="J251" s="2"/>
      <c r="K251" s="2"/>
      <c r="L251" s="2"/>
      <c r="M251" s="1441" t="s">
        <v>1156</v>
      </c>
      <c r="N251" s="1441"/>
      <c r="O251" s="1441"/>
      <c r="P251" s="1441"/>
      <c r="Q251" s="1441"/>
      <c r="R251" s="1441"/>
      <c r="S251" s="1441"/>
      <c r="T251" s="1441"/>
      <c r="U251" s="1441"/>
      <c r="V251" s="1441"/>
      <c r="W251" s="1441"/>
      <c r="X251" s="1441"/>
      <c r="Y251" s="1441"/>
      <c r="Z251" s="1441"/>
      <c r="AA251" s="1441"/>
      <c r="AB251" s="1441"/>
      <c r="AC251" s="1441"/>
      <c r="AD251" s="1441"/>
      <c r="AE251" s="1441"/>
      <c r="AF251" s="2" t="s">
        <v>1141</v>
      </c>
      <c r="AL251" s="2"/>
      <c r="AM251" s="2"/>
      <c r="AN251" s="2"/>
      <c r="AO251" s="2"/>
      <c r="AP251" s="2"/>
      <c r="AQ251" s="2"/>
      <c r="AR251" s="2"/>
      <c r="AS251" s="2"/>
      <c r="AT251" s="2"/>
      <c r="AU251" s="2"/>
      <c r="AV251" s="2"/>
      <c r="AW251" s="2"/>
      <c r="AX251" s="2"/>
      <c r="AY251" s="2"/>
      <c r="BN251" s="2"/>
    </row>
    <row r="252" spans="1:71" ht="12.75">
      <c r="A252" s="984"/>
      <c r="B252" s="2"/>
      <c r="C252" s="2"/>
      <c r="D252" s="2" t="s">
        <v>990</v>
      </c>
      <c r="E252" s="2"/>
      <c r="M252" s="1441" t="s">
        <v>992</v>
      </c>
      <c r="N252" s="1441"/>
      <c r="O252" s="1441"/>
      <c r="P252" s="1441"/>
      <c r="Q252" s="1441"/>
      <c r="R252" s="1441"/>
      <c r="S252" s="1441"/>
      <c r="T252" s="1441"/>
      <c r="V252" s="987" t="s">
        <v>1120</v>
      </c>
      <c r="W252" s="1320"/>
      <c r="X252" s="1320"/>
      <c r="Y252" s="2" t="s">
        <v>995</v>
      </c>
      <c r="AC252" s="1335"/>
      <c r="AD252" s="1335"/>
      <c r="AE252" s="1335"/>
      <c r="AF252" s="2" t="s">
        <v>1143</v>
      </c>
      <c r="BN252" s="2"/>
    </row>
    <row r="253" spans="1:71" ht="12.75">
      <c r="A253" s="984"/>
      <c r="B253" s="2"/>
      <c r="C253" s="2"/>
      <c r="D253" s="2" t="s">
        <v>1122</v>
      </c>
      <c r="E253" s="2"/>
      <c r="F253" s="2"/>
      <c r="G253" s="2"/>
      <c r="H253" s="2"/>
      <c r="I253" s="2"/>
      <c r="J253" s="2"/>
      <c r="K253" s="2"/>
      <c r="L253" s="984"/>
      <c r="M253" s="1437" t="s">
        <v>1123</v>
      </c>
      <c r="N253" s="1437"/>
      <c r="O253" s="1437"/>
      <c r="P253" s="1437"/>
      <c r="Q253" s="1437"/>
      <c r="R253" s="1437"/>
      <c r="S253" s="1437"/>
      <c r="T253" s="1437"/>
      <c r="U253" s="1437"/>
      <c r="V253" s="1437"/>
      <c r="W253" s="1437"/>
      <c r="X253" s="1437"/>
      <c r="Y253" s="1437"/>
      <c r="Z253" s="1437"/>
      <c r="AA253" s="1437"/>
      <c r="AB253" s="1437"/>
      <c r="AC253" s="1437"/>
      <c r="AD253" s="1437"/>
      <c r="AE253" s="1437"/>
      <c r="AH253" s="1334">
        <v>37</v>
      </c>
      <c r="AI253" s="1334"/>
      <c r="AJ253" s="1334"/>
      <c r="AK253" s="1334"/>
      <c r="AL253" s="2"/>
      <c r="AM253" s="2"/>
      <c r="AN253" s="2"/>
      <c r="AO253" s="2"/>
      <c r="AP253" s="2"/>
      <c r="AQ253" s="2"/>
      <c r="AR253" s="2"/>
      <c r="AS253" s="2"/>
      <c r="AT253" s="2"/>
      <c r="AU253" s="2"/>
      <c r="AV253" s="2"/>
      <c r="AW253" s="2"/>
      <c r="AX253" s="2"/>
      <c r="AY253" s="2"/>
      <c r="BN253" s="2"/>
    </row>
    <row r="254" spans="1:71" ht="12.75">
      <c r="A254" s="984"/>
      <c r="B254" s="2"/>
      <c r="C254" s="2"/>
      <c r="D254" s="2" t="s">
        <v>1124</v>
      </c>
      <c r="E254" s="2"/>
      <c r="F254" s="2"/>
      <c r="M254" s="1441" t="s">
        <v>1125</v>
      </c>
      <c r="N254" s="1441"/>
      <c r="O254" s="1441"/>
      <c r="P254" s="1441"/>
      <c r="Q254" s="1441"/>
      <c r="R254" s="1441"/>
      <c r="S254" s="2" t="s">
        <v>1126</v>
      </c>
      <c r="T254" s="2"/>
      <c r="U254" s="1320"/>
      <c r="V254" s="1320"/>
      <c r="W254" s="1320"/>
      <c r="X254" s="2" t="s">
        <v>1127</v>
      </c>
      <c r="Z254" s="1260"/>
      <c r="AA254" s="1260"/>
      <c r="AB254" s="1260"/>
      <c r="AC254" s="1260"/>
      <c r="AD254" s="1260"/>
      <c r="AE254" s="1260"/>
    </row>
    <row r="255" spans="1:71" ht="12.75">
      <c r="A255" s="984"/>
      <c r="B255" s="2"/>
      <c r="C255" s="2"/>
      <c r="D255" s="2" t="s">
        <v>1128</v>
      </c>
      <c r="E255" s="2"/>
      <c r="F255" s="2"/>
      <c r="M255" s="1437" t="s">
        <v>1129</v>
      </c>
      <c r="N255" s="1437"/>
      <c r="O255" s="1437"/>
      <c r="P255" s="1437"/>
      <c r="Q255" s="1437"/>
      <c r="R255" s="1437"/>
      <c r="S255" s="1437"/>
      <c r="T255" s="1437"/>
      <c r="U255" s="1437"/>
      <c r="V255" s="1437"/>
      <c r="W255" s="1437"/>
      <c r="X255" s="1437"/>
      <c r="Y255" s="1437"/>
      <c r="Z255" s="1437"/>
      <c r="AA255" s="1437"/>
      <c r="AB255" s="1437"/>
      <c r="AC255" s="1437"/>
      <c r="AD255" s="1437"/>
      <c r="AE255" s="1437"/>
      <c r="AG255" s="2"/>
      <c r="AH255" s="2"/>
      <c r="AI255" s="2"/>
      <c r="AJ255" s="2"/>
      <c r="AK255" s="2"/>
      <c r="AL255" s="2"/>
      <c r="AM255" s="2"/>
      <c r="AN255" s="2"/>
      <c r="AO255" s="2"/>
      <c r="AP255" s="2"/>
      <c r="AQ255" s="2"/>
      <c r="AR255" s="2"/>
      <c r="AS255" s="2"/>
      <c r="AT255" s="2"/>
      <c r="AU255" s="2"/>
      <c r="AV255" s="2"/>
      <c r="AW255" s="2"/>
      <c r="AX255" s="2"/>
      <c r="AY255" s="2"/>
      <c r="BN255" s="2"/>
    </row>
    <row r="256" spans="1:71" ht="12.75">
      <c r="A256" s="1076"/>
      <c r="B256" s="2"/>
      <c r="C256" s="40"/>
      <c r="D256" s="2" t="s">
        <v>1151</v>
      </c>
      <c r="E256" s="2"/>
      <c r="F256" s="2"/>
      <c r="G256" s="2"/>
      <c r="H256" s="2"/>
      <c r="I256" s="2"/>
      <c r="J256" s="2"/>
      <c r="K256" s="2"/>
      <c r="L256" s="2"/>
      <c r="M256" s="1436" t="s">
        <v>1149</v>
      </c>
      <c r="N256" s="1436"/>
      <c r="O256" s="1436"/>
      <c r="P256" s="1436"/>
      <c r="Q256" s="1436"/>
      <c r="R256" s="1436"/>
      <c r="S256" s="1436"/>
      <c r="T256" s="1436"/>
      <c r="U256" s="121" t="s">
        <v>1132</v>
      </c>
      <c r="V256" s="121"/>
      <c r="W256" s="121"/>
      <c r="X256" s="121"/>
      <c r="Y256" s="121"/>
      <c r="Z256" s="121"/>
      <c r="AA256" s="1449"/>
      <c r="AB256" s="1449"/>
      <c r="AC256" s="1449"/>
      <c r="AD256" s="1449"/>
      <c r="AE256" s="1449"/>
      <c r="AF256" s="1449"/>
      <c r="AG256" s="1449"/>
      <c r="AH256" s="1449"/>
      <c r="AI256" s="1449"/>
      <c r="AJ256" s="1449"/>
      <c r="AK256" s="1449"/>
      <c r="AL256" s="2"/>
      <c r="AM256" s="2"/>
      <c r="AN256" s="2"/>
      <c r="AO256" s="2"/>
      <c r="AP256" s="2"/>
      <c r="AQ256" s="2"/>
      <c r="AR256" s="2"/>
      <c r="AS256" s="2"/>
      <c r="AT256" s="2"/>
      <c r="AU256" s="2"/>
      <c r="AV256" s="2"/>
      <c r="AW256" s="2"/>
      <c r="AX256" s="2"/>
      <c r="AY256" s="2"/>
      <c r="BN256" s="2"/>
    </row>
    <row r="257" spans="1:66" ht="12.75" customHeight="1">
      <c r="A257" s="1076"/>
      <c r="B257" s="2"/>
      <c r="C257" s="40"/>
      <c r="D257" s="2"/>
      <c r="E257" s="2"/>
      <c r="F257" s="2"/>
      <c r="G257" s="2"/>
      <c r="H257" s="2"/>
      <c r="I257" s="2"/>
      <c r="J257" s="2"/>
      <c r="K257" s="2"/>
      <c r="L257" s="2"/>
      <c r="M257" s="7"/>
      <c r="N257" s="7"/>
      <c r="O257" s="7"/>
      <c r="P257" s="7"/>
      <c r="Q257" s="7"/>
      <c r="R257" s="7"/>
      <c r="S257" s="7"/>
      <c r="T257" s="7"/>
      <c r="U257" s="1063"/>
      <c r="V257" s="1063"/>
      <c r="W257" s="1063"/>
      <c r="X257" s="1063"/>
      <c r="Y257" s="1063"/>
      <c r="Z257" s="1063"/>
      <c r="AA257" s="1063"/>
      <c r="AB257" s="1063"/>
      <c r="AC257" s="1063"/>
      <c r="AD257" s="1063"/>
      <c r="AE257" s="2"/>
      <c r="AF257" s="2"/>
      <c r="AG257" s="2"/>
      <c r="AH257" s="2"/>
      <c r="AI257" s="2"/>
      <c r="AJ257" s="2"/>
      <c r="AK257" s="2"/>
      <c r="AL257" s="2"/>
      <c r="AM257" s="2"/>
      <c r="AN257" s="2"/>
      <c r="AO257" s="2"/>
      <c r="AP257" s="2"/>
      <c r="AQ257" s="2"/>
      <c r="AR257" s="2"/>
      <c r="AS257" s="2"/>
      <c r="AT257" s="2"/>
      <c r="AU257" s="2"/>
      <c r="AV257" s="2"/>
      <c r="AW257" s="2"/>
      <c r="AX257" s="2"/>
      <c r="AY257" s="2"/>
      <c r="BN257" s="2"/>
    </row>
    <row r="258" spans="1:66" ht="12.75" customHeight="1">
      <c r="A258" s="1076"/>
      <c r="B258" s="2"/>
      <c r="C258" s="40" t="s">
        <v>1157</v>
      </c>
      <c r="D258" s="2" t="s">
        <v>1138</v>
      </c>
      <c r="E258" s="2"/>
      <c r="F258" s="2"/>
      <c r="G258" s="2"/>
      <c r="H258" s="2"/>
      <c r="I258" s="2"/>
      <c r="J258" s="2"/>
      <c r="K258" s="2"/>
      <c r="L258" s="2"/>
      <c r="M258" s="1439"/>
      <c r="N258" s="1439"/>
      <c r="O258" s="1439"/>
      <c r="P258" s="1439"/>
      <c r="Q258" s="1439"/>
      <c r="R258" s="1439"/>
      <c r="S258" s="1439"/>
      <c r="T258" s="1439"/>
      <c r="U258" s="1439"/>
      <c r="V258" s="1439"/>
      <c r="W258" s="1439"/>
      <c r="X258" s="1439"/>
      <c r="Y258" s="1439"/>
      <c r="Z258" s="1439"/>
      <c r="AA258" s="1439"/>
      <c r="AB258" s="1439"/>
      <c r="AC258" s="1439"/>
      <c r="AD258" s="1439"/>
      <c r="AE258" s="1439"/>
      <c r="AF258" s="1439" t="s">
        <v>294</v>
      </c>
      <c r="AG258" s="1439"/>
      <c r="AH258" s="1439"/>
      <c r="AI258" s="1439"/>
      <c r="AJ258" s="1439"/>
      <c r="AK258" s="1439"/>
      <c r="AL258" s="2"/>
      <c r="AM258" s="2"/>
      <c r="AN258" s="2"/>
      <c r="AO258" s="2"/>
      <c r="AP258" s="2"/>
      <c r="AQ258" s="2"/>
      <c r="AR258" s="2"/>
      <c r="AS258" s="2"/>
      <c r="AT258" s="2"/>
      <c r="AU258" s="2"/>
      <c r="AV258" s="2"/>
      <c r="AW258" s="2"/>
      <c r="AX258" s="2"/>
      <c r="AY258" s="2"/>
      <c r="BN258" s="2"/>
    </row>
    <row r="259" spans="1:66" ht="12.75" customHeight="1">
      <c r="A259" s="1076"/>
      <c r="B259" s="2"/>
      <c r="C259" s="2"/>
      <c r="D259" s="2" t="s">
        <v>1117</v>
      </c>
      <c r="E259" s="2"/>
      <c r="F259" s="2"/>
      <c r="G259" s="2"/>
      <c r="H259" s="2"/>
      <c r="I259" s="2"/>
      <c r="J259" s="2"/>
      <c r="K259" s="2"/>
      <c r="L259" s="2"/>
      <c r="M259" s="1335"/>
      <c r="N259" s="1335"/>
      <c r="O259" s="1335"/>
      <c r="P259" s="1335"/>
      <c r="Q259" s="1335"/>
      <c r="R259" s="1335"/>
      <c r="S259" s="1335"/>
      <c r="T259" s="1335"/>
      <c r="U259" s="1335"/>
      <c r="V259" s="1335"/>
      <c r="W259" s="1335"/>
      <c r="X259" s="1335"/>
      <c r="Y259" s="1335"/>
      <c r="Z259" s="1335"/>
      <c r="AA259" s="1335"/>
      <c r="AB259" s="1335"/>
      <c r="AC259" s="1335"/>
      <c r="AD259" s="1335"/>
      <c r="AE259" s="1335"/>
      <c r="AF259" s="2" t="s">
        <v>1141</v>
      </c>
      <c r="AL259" s="2"/>
      <c r="AM259" s="2"/>
      <c r="AN259" s="2"/>
      <c r="AO259" s="2"/>
      <c r="AP259" s="2"/>
      <c r="AQ259" s="2"/>
      <c r="AR259" s="2"/>
      <c r="AS259" s="2"/>
      <c r="AT259" s="2"/>
      <c r="AU259" s="2"/>
      <c r="AV259" s="2"/>
      <c r="AW259" s="2"/>
      <c r="AX259" s="2"/>
      <c r="AY259" s="2"/>
      <c r="BN259" s="2"/>
    </row>
    <row r="260" spans="1:66" ht="12.75" customHeight="1">
      <c r="A260" s="1076"/>
      <c r="B260" s="2"/>
      <c r="C260" s="2"/>
      <c r="D260" s="2" t="s">
        <v>990</v>
      </c>
      <c r="E260" s="2"/>
      <c r="M260" s="1335"/>
      <c r="N260" s="1335"/>
      <c r="O260" s="1335"/>
      <c r="P260" s="1335"/>
      <c r="Q260" s="1335"/>
      <c r="R260" s="1335"/>
      <c r="S260" s="1335"/>
      <c r="T260" s="1335"/>
      <c r="V260" s="987" t="s">
        <v>1120</v>
      </c>
      <c r="W260" s="1320"/>
      <c r="X260" s="1320"/>
      <c r="Y260" s="2" t="s">
        <v>995</v>
      </c>
      <c r="AC260" s="1335"/>
      <c r="AD260" s="1335"/>
      <c r="AE260" s="1335"/>
      <c r="AF260" s="2" t="s">
        <v>1143</v>
      </c>
      <c r="AL260" s="2"/>
      <c r="AM260" s="2"/>
      <c r="AN260" s="2"/>
      <c r="AO260" s="2"/>
      <c r="AP260" s="2"/>
      <c r="AQ260" s="2"/>
      <c r="AR260" s="2"/>
      <c r="AS260" s="2"/>
      <c r="AT260" s="2"/>
      <c r="AU260" s="2"/>
      <c r="AV260" s="2"/>
      <c r="AW260" s="2"/>
      <c r="AX260" s="2"/>
      <c r="AY260" s="2"/>
      <c r="BN260" s="2"/>
    </row>
    <row r="261" spans="1:66" ht="12.75">
      <c r="A261" s="1076"/>
      <c r="B261" s="2"/>
      <c r="C261" s="2"/>
      <c r="D261" s="2" t="s">
        <v>1122</v>
      </c>
      <c r="E261" s="2"/>
      <c r="F261" s="2"/>
      <c r="G261" s="2"/>
      <c r="H261" s="2"/>
      <c r="I261" s="2"/>
      <c r="J261" s="2"/>
      <c r="K261" s="2"/>
      <c r="L261" s="984"/>
      <c r="M261" s="1335"/>
      <c r="N261" s="1335"/>
      <c r="O261" s="1335"/>
      <c r="P261" s="1335"/>
      <c r="Q261" s="1335"/>
      <c r="R261" s="1335"/>
      <c r="S261" s="1335"/>
      <c r="T261" s="1335"/>
      <c r="U261" s="1335"/>
      <c r="V261" s="1335"/>
      <c r="W261" s="1335"/>
      <c r="X261" s="1335"/>
      <c r="Y261" s="1335"/>
      <c r="Z261" s="1335"/>
      <c r="AA261" s="1335"/>
      <c r="AB261" s="1335"/>
      <c r="AC261" s="1335"/>
      <c r="AD261" s="1335"/>
      <c r="AE261" s="1335"/>
      <c r="AH261" s="1452"/>
      <c r="AI261" s="1452"/>
      <c r="AJ261" s="1452"/>
      <c r="AK261" s="1452"/>
      <c r="AL261" s="2"/>
      <c r="AM261" s="2"/>
      <c r="AN261" s="2"/>
      <c r="AO261" s="2"/>
      <c r="AP261" s="2"/>
      <c r="AQ261" s="2"/>
      <c r="AR261" s="2"/>
      <c r="AS261" s="2"/>
      <c r="AT261" s="2"/>
      <c r="AU261" s="2"/>
      <c r="AV261" s="2"/>
      <c r="AW261" s="2"/>
      <c r="AX261" s="2"/>
      <c r="AY261" s="2"/>
      <c r="BN261" s="2"/>
    </row>
    <row r="262" spans="1:66" ht="12.75">
      <c r="A262" s="1076"/>
      <c r="B262" s="2"/>
      <c r="C262" s="2"/>
      <c r="D262" s="2" t="s">
        <v>1124</v>
      </c>
      <c r="E262" s="2"/>
      <c r="F262" s="2"/>
      <c r="M262" s="1260"/>
      <c r="N262" s="1260"/>
      <c r="O262" s="1260"/>
      <c r="P262" s="1260"/>
      <c r="Q262" s="1260"/>
      <c r="R262" s="1260"/>
      <c r="S262" s="2" t="s">
        <v>1126</v>
      </c>
      <c r="T262" s="2"/>
      <c r="U262" s="1320"/>
      <c r="V262" s="1320"/>
      <c r="W262" s="1320"/>
      <c r="X262" s="2" t="s">
        <v>1127</v>
      </c>
      <c r="Z262" s="1260"/>
      <c r="AA262" s="1260"/>
      <c r="AB262" s="1260"/>
      <c r="AC262" s="1260"/>
      <c r="AD262" s="1260"/>
      <c r="AE262" s="1260"/>
      <c r="AL262" s="2"/>
      <c r="AM262" s="2"/>
      <c r="AN262" s="2"/>
      <c r="AO262" s="2"/>
      <c r="AP262" s="2"/>
      <c r="AQ262" s="2"/>
      <c r="AR262" s="2"/>
      <c r="AS262" s="2"/>
      <c r="AT262" s="2"/>
      <c r="AU262" s="2"/>
      <c r="AV262" s="2"/>
      <c r="AW262" s="2"/>
      <c r="AX262" s="2"/>
      <c r="AY262" s="2"/>
      <c r="BN262" s="2"/>
    </row>
    <row r="263" spans="1:66" ht="12.75">
      <c r="A263" s="1076"/>
      <c r="B263" s="2"/>
      <c r="C263" s="2"/>
      <c r="D263" s="2" t="s">
        <v>1128</v>
      </c>
      <c r="E263" s="2"/>
      <c r="F263" s="2"/>
      <c r="M263" s="1458"/>
      <c r="N263" s="1458"/>
      <c r="O263" s="1458"/>
      <c r="P263" s="1458"/>
      <c r="Q263" s="1458"/>
      <c r="R263" s="1458"/>
      <c r="S263" s="1458"/>
      <c r="T263" s="1458"/>
      <c r="U263" s="1458"/>
      <c r="V263" s="1458"/>
      <c r="W263" s="1458"/>
      <c r="X263" s="1458"/>
      <c r="Y263" s="1458"/>
      <c r="Z263" s="1458"/>
      <c r="AA263" s="1459"/>
      <c r="AB263" s="1459"/>
      <c r="AC263" s="1459"/>
      <c r="AD263" s="1459"/>
      <c r="AE263" s="1459"/>
      <c r="AG263" s="2"/>
      <c r="AH263" s="2"/>
      <c r="AI263" s="2"/>
      <c r="AJ263" s="2"/>
      <c r="AK263" s="2"/>
      <c r="AL263" s="2"/>
      <c r="AM263" s="2"/>
      <c r="AN263" s="2"/>
      <c r="AO263" s="2"/>
      <c r="AP263" s="2"/>
      <c r="AQ263" s="2"/>
      <c r="AR263" s="2"/>
      <c r="AS263" s="2"/>
      <c r="AT263" s="2"/>
      <c r="AU263" s="2"/>
      <c r="AV263" s="2"/>
      <c r="AW263" s="2"/>
      <c r="AX263" s="2"/>
      <c r="AY263" s="2"/>
      <c r="BN263" s="2"/>
    </row>
    <row r="264" spans="1:66" ht="12.75">
      <c r="A264" s="1076"/>
      <c r="B264" s="2"/>
      <c r="C264" s="40"/>
      <c r="D264" s="2" t="s">
        <v>1151</v>
      </c>
      <c r="E264" s="2"/>
      <c r="F264" s="2"/>
      <c r="G264" s="2"/>
      <c r="H264" s="2"/>
      <c r="I264" s="2"/>
      <c r="J264" s="2"/>
      <c r="K264" s="2"/>
      <c r="L264" s="2"/>
      <c r="M264" s="1259" t="s">
        <v>294</v>
      </c>
      <c r="N264" s="1259"/>
      <c r="O264" s="1259"/>
      <c r="P264" s="1259"/>
      <c r="Q264" s="1259"/>
      <c r="R264" s="1259"/>
      <c r="S264" s="1259"/>
      <c r="T264" s="1259"/>
      <c r="U264" s="121" t="s">
        <v>1132</v>
      </c>
      <c r="V264" s="121"/>
      <c r="W264" s="121"/>
      <c r="X264" s="121"/>
      <c r="Y264" s="121"/>
      <c r="Z264" s="121"/>
      <c r="AA264" s="1460"/>
      <c r="AB264" s="1460"/>
      <c r="AC264" s="1460"/>
      <c r="AD264" s="1460"/>
      <c r="AE264" s="1460"/>
      <c r="AF264" s="1460"/>
      <c r="AG264" s="1460"/>
      <c r="AH264" s="1460"/>
      <c r="AI264" s="1460"/>
      <c r="AJ264" s="1460"/>
      <c r="AK264" s="1460"/>
      <c r="AL264" s="2"/>
      <c r="AM264" s="2"/>
      <c r="AN264" s="2"/>
      <c r="AO264" s="2"/>
      <c r="AP264" s="2"/>
      <c r="AQ264" s="2"/>
      <c r="AR264" s="2"/>
      <c r="AS264" s="2"/>
      <c r="AT264" s="2"/>
      <c r="AU264" s="2"/>
      <c r="AV264" s="2"/>
      <c r="AW264" s="2"/>
      <c r="AX264" s="2"/>
      <c r="AY264" s="2"/>
      <c r="BN264" s="2"/>
    </row>
    <row r="265" spans="1:66" ht="12.75">
      <c r="A265" s="984"/>
      <c r="B265" s="2"/>
      <c r="C265" s="2"/>
      <c r="D265" s="2"/>
      <c r="E265" s="2"/>
      <c r="F265" s="2"/>
      <c r="J265" s="99"/>
      <c r="K265" s="1063"/>
      <c r="L265" s="1063"/>
      <c r="M265" s="1063"/>
      <c r="N265" s="1063"/>
      <c r="O265" s="1063"/>
      <c r="P265" s="1063"/>
      <c r="Q265" s="1063"/>
      <c r="R265" s="1063"/>
      <c r="S265" s="1063"/>
      <c r="T265" s="1063"/>
      <c r="U265" s="1063"/>
      <c r="V265" s="1063"/>
      <c r="W265" s="1063"/>
      <c r="X265" s="1063"/>
      <c r="Y265" s="1063"/>
      <c r="AD265" s="35"/>
      <c r="AE265" s="35"/>
      <c r="BN265" s="2"/>
    </row>
    <row r="266" spans="1:66" ht="12.75">
      <c r="A266" s="1067" t="s">
        <v>1078</v>
      </c>
      <c r="B266" s="2"/>
      <c r="C266" s="1" t="s">
        <v>1158</v>
      </c>
      <c r="D266" s="2"/>
      <c r="E266" s="2"/>
      <c r="F266" s="2"/>
      <c r="G266" s="2"/>
      <c r="H266" s="2"/>
      <c r="I266" s="2"/>
      <c r="J266" s="2"/>
      <c r="K266" s="2"/>
      <c r="L266" s="2"/>
      <c r="M266" s="1063"/>
      <c r="N266" s="1063"/>
      <c r="O266" s="1063"/>
      <c r="P266" s="1063"/>
      <c r="Q266" s="1063"/>
      <c r="T266" s="1447" t="str">
        <f>BO245</f>
        <v>Joint Venture</v>
      </c>
      <c r="U266" s="1447"/>
      <c r="V266" s="1447"/>
      <c r="W266" s="1447"/>
      <c r="X266" s="1447"/>
      <c r="Z266" s="212" t="s">
        <v>1159</v>
      </c>
      <c r="AA266" s="213"/>
      <c r="AB266" s="213"/>
      <c r="AC266" s="213"/>
      <c r="AD266" s="214"/>
      <c r="AE266" s="214"/>
      <c r="AF266" s="214"/>
      <c r="AG266" s="214"/>
      <c r="AH266" s="214"/>
      <c r="AI266" s="214"/>
      <c r="AJ266" s="214"/>
      <c r="AK266" s="214"/>
      <c r="AL266" s="41"/>
      <c r="BN266" s="2"/>
    </row>
    <row r="267" spans="1:66" ht="12.75">
      <c r="A267" s="1"/>
      <c r="B267" s="2"/>
      <c r="C267" s="1"/>
      <c r="I267" s="2"/>
      <c r="J267" s="2"/>
      <c r="K267" s="2"/>
      <c r="L267" s="2"/>
      <c r="M267" s="1063"/>
      <c r="N267" s="1063"/>
      <c r="O267" s="1063"/>
      <c r="P267" s="1063"/>
      <c r="Q267" s="1063"/>
      <c r="T267" s="2"/>
      <c r="U267" s="2"/>
      <c r="V267" s="2"/>
      <c r="W267" s="1063"/>
      <c r="Z267" s="215" t="s">
        <v>1160</v>
      </c>
      <c r="AF267" s="2"/>
      <c r="AG267" s="2"/>
      <c r="AH267" s="2"/>
      <c r="AI267" s="2"/>
      <c r="AJ267" s="2"/>
      <c r="AL267" s="44"/>
      <c r="BN267" s="2"/>
    </row>
    <row r="268" spans="1:66" ht="12.75">
      <c r="A268" s="1" t="s">
        <v>1101</v>
      </c>
      <c r="B268" s="2"/>
      <c r="C268" s="1" t="s">
        <v>123</v>
      </c>
      <c r="D268" s="2"/>
      <c r="E268" s="2"/>
      <c r="F268" s="2"/>
      <c r="G268" s="2"/>
      <c r="H268" s="2"/>
      <c r="I268" s="2"/>
      <c r="J268" s="2"/>
      <c r="K268" s="2"/>
      <c r="L268" s="2"/>
      <c r="M268" s="2"/>
      <c r="N268" s="2"/>
      <c r="O268" s="2"/>
      <c r="P268" s="2"/>
      <c r="Q268" s="2"/>
      <c r="R268" s="2"/>
      <c r="S268" s="2"/>
      <c r="T268" s="2"/>
      <c r="U268" s="2"/>
      <c r="V268" s="2"/>
      <c r="W268" s="2"/>
      <c r="Z268" s="216" t="s">
        <v>1161</v>
      </c>
      <c r="AA268" s="35"/>
      <c r="AB268" s="35"/>
      <c r="AC268" s="35"/>
      <c r="AD268" s="35"/>
      <c r="AE268" s="35"/>
      <c r="AF268" s="818"/>
      <c r="AG268" s="818"/>
      <c r="AH268" s="818"/>
      <c r="AI268" s="818"/>
      <c r="AJ268" s="818"/>
      <c r="AK268" s="35"/>
      <c r="AL268" s="36"/>
      <c r="BN268" s="2"/>
    </row>
    <row r="269" spans="1:66" ht="12.75">
      <c r="A269" s="2"/>
      <c r="B269" s="27">
        <v>0</v>
      </c>
      <c r="D269" s="1335" t="s">
        <v>1146</v>
      </c>
      <c r="E269" s="1335"/>
      <c r="F269" s="1335"/>
      <c r="G269" s="1335"/>
      <c r="H269" s="1335"/>
      <c r="J269" t="s">
        <v>1162</v>
      </c>
      <c r="X269" s="1450"/>
      <c r="Y269" s="1450"/>
      <c r="Z269" s="1450"/>
      <c r="AA269" s="1450"/>
      <c r="AB269" s="1450"/>
      <c r="AC269" s="1450"/>
      <c r="BN269" s="2"/>
    </row>
    <row r="270" spans="1:66" ht="12.75">
      <c r="A270" s="2"/>
      <c r="B270" s="984"/>
      <c r="D270" s="28" t="s">
        <v>1163</v>
      </c>
      <c r="E270" s="2"/>
      <c r="F270" s="2"/>
      <c r="G270" s="2"/>
      <c r="H270" s="2"/>
      <c r="I270" s="2"/>
      <c r="J270" s="2"/>
      <c r="K270" s="2"/>
      <c r="L270" s="2"/>
      <c r="M270" s="2"/>
      <c r="N270" s="2"/>
      <c r="O270" s="2"/>
      <c r="P270" s="2"/>
      <c r="Q270" s="2"/>
      <c r="R270" s="2"/>
      <c r="S270" s="2"/>
      <c r="T270" s="2"/>
      <c r="U270" s="2"/>
      <c r="V270" s="2"/>
      <c r="W270" s="2"/>
      <c r="X270" s="2"/>
      <c r="Y270" s="2"/>
      <c r="Z270" s="2"/>
      <c r="AA270" s="2"/>
      <c r="AH270" s="2"/>
      <c r="AI270" s="2"/>
      <c r="AJ270" s="2"/>
      <c r="AK270" s="2"/>
      <c r="AL270" s="2"/>
      <c r="AM270" s="2"/>
      <c r="AN270" s="2"/>
      <c r="AO270" s="2"/>
      <c r="AP270" s="2"/>
      <c r="AQ270" s="2"/>
      <c r="AR270" s="2"/>
      <c r="AS270" s="2"/>
      <c r="AT270" s="2"/>
      <c r="AU270" s="2"/>
      <c r="AV270" s="2"/>
      <c r="AW270" s="2"/>
      <c r="AX270" s="2"/>
      <c r="AY270" s="2"/>
      <c r="BN270" s="2"/>
    </row>
    <row r="271" spans="1:66" ht="12.75">
      <c r="A271" s="1063"/>
      <c r="B271" s="1063"/>
      <c r="C271" s="1063"/>
      <c r="D271" s="1063"/>
      <c r="E271" s="1063"/>
      <c r="F271" s="1063"/>
      <c r="G271" s="1063"/>
      <c r="H271" s="1063"/>
      <c r="I271" s="1063"/>
      <c r="J271" s="1063"/>
      <c r="K271" s="1063"/>
      <c r="L271" s="1063"/>
      <c r="M271" s="1063"/>
      <c r="N271" s="1063"/>
      <c r="O271" s="1063"/>
      <c r="P271" s="1063"/>
      <c r="Q271" s="1063"/>
      <c r="R271" s="1063"/>
      <c r="S271" s="1063"/>
      <c r="T271" s="1063"/>
      <c r="U271" s="2"/>
      <c r="V271" s="2"/>
      <c r="W271" s="27"/>
      <c r="X271" s="2"/>
      <c r="Y271" s="2"/>
      <c r="Z271" s="1116"/>
      <c r="AA271" s="1116"/>
      <c r="AB271" s="1116"/>
      <c r="AC271" s="1116"/>
      <c r="AD271" s="1116"/>
      <c r="AE271" s="2"/>
      <c r="AK271" s="2"/>
      <c r="AL271" s="2"/>
      <c r="AM271" s="2"/>
      <c r="AN271" s="2"/>
      <c r="AO271" s="2"/>
      <c r="AP271" s="2"/>
      <c r="AQ271" s="2"/>
      <c r="AR271" s="2"/>
      <c r="AS271" s="2"/>
      <c r="AT271" s="2"/>
      <c r="AU271" s="2"/>
      <c r="AV271" s="2"/>
      <c r="AW271" s="2"/>
      <c r="AX271" s="2"/>
      <c r="AY271" s="2"/>
      <c r="BN271" s="2"/>
    </row>
    <row r="272" spans="1:66" ht="12.75" customHeight="1">
      <c r="A272" s="1" t="s">
        <v>1164</v>
      </c>
      <c r="B272" s="1"/>
      <c r="C272" s="1" t="s">
        <v>127</v>
      </c>
      <c r="D272" s="2"/>
      <c r="E272" s="2"/>
      <c r="F272" s="2"/>
      <c r="G272" s="2"/>
      <c r="H272" s="2"/>
      <c r="I272" s="2"/>
      <c r="J272" s="2"/>
      <c r="K272" s="2"/>
      <c r="L272" s="2"/>
      <c r="M272" s="2"/>
      <c r="N272" s="2"/>
      <c r="O272" s="2"/>
      <c r="P272" s="2"/>
      <c r="Q272" s="2"/>
      <c r="R272" s="2"/>
      <c r="S272" s="2"/>
      <c r="T272" s="2"/>
      <c r="BN272" s="2"/>
    </row>
    <row r="273" spans="1:66" ht="12.75" customHeight="1">
      <c r="D273" s="2" t="s">
        <v>1165</v>
      </c>
      <c r="E273" s="2"/>
      <c r="F273" s="2"/>
      <c r="G273" s="2"/>
      <c r="H273" s="2"/>
      <c r="I273" s="2"/>
      <c r="J273" s="2"/>
      <c r="K273" s="2"/>
      <c r="L273" s="1448" t="s">
        <v>1154</v>
      </c>
      <c r="M273" s="1448"/>
      <c r="N273" s="1448"/>
      <c r="O273" s="1448"/>
      <c r="P273" s="1448"/>
      <c r="Q273" s="1448"/>
      <c r="R273" s="1448"/>
      <c r="S273" s="1448"/>
      <c r="T273" s="1448"/>
      <c r="U273" s="1448"/>
      <c r="V273" s="1448"/>
      <c r="W273" s="1448"/>
      <c r="X273" s="1448"/>
      <c r="Y273" s="1448"/>
      <c r="Z273" s="1448"/>
      <c r="AA273" s="1448"/>
      <c r="AB273" s="1448"/>
      <c r="AC273" s="1448"/>
      <c r="AD273" s="1448"/>
      <c r="AE273" s="1448"/>
      <c r="AF273" s="1448"/>
      <c r="AG273" s="1448"/>
      <c r="AH273" s="1448"/>
      <c r="AI273" s="1448"/>
      <c r="AJ273" s="1448"/>
      <c r="AK273" s="2"/>
      <c r="AL273" s="2"/>
      <c r="AM273" s="2"/>
      <c r="AN273" s="2"/>
      <c r="AO273" s="2"/>
      <c r="AP273" s="2"/>
      <c r="AQ273" s="2"/>
      <c r="AR273" s="2"/>
      <c r="AS273" s="2"/>
      <c r="AT273" s="2"/>
      <c r="AU273" s="2"/>
      <c r="AV273" s="2"/>
      <c r="AW273" s="2"/>
      <c r="AX273" s="2"/>
      <c r="AY273" s="2"/>
      <c r="BN273" s="2"/>
    </row>
    <row r="274" spans="1:66" ht="12.75">
      <c r="D274" s="2" t="s">
        <v>1117</v>
      </c>
      <c r="E274" s="2"/>
      <c r="F274" s="2"/>
      <c r="G274" s="2"/>
      <c r="H274" s="2"/>
      <c r="I274" s="2"/>
      <c r="J274" s="2"/>
      <c r="K274" s="2"/>
      <c r="L274" s="1441" t="s">
        <v>1156</v>
      </c>
      <c r="M274" s="1441"/>
      <c r="N274" s="1441"/>
      <c r="O274" s="1441"/>
      <c r="P274" s="1441"/>
      <c r="Q274" s="1441"/>
      <c r="R274" s="1441"/>
      <c r="S274" s="1441"/>
      <c r="T274" s="1441"/>
      <c r="U274" s="1441"/>
      <c r="V274" s="1441"/>
      <c r="W274" s="1441"/>
      <c r="X274" s="1441"/>
      <c r="Y274" s="1441"/>
      <c r="Z274" s="1441"/>
      <c r="AA274" s="1441"/>
      <c r="AB274" s="1441"/>
      <c r="AC274" s="1441"/>
      <c r="AD274" s="1441"/>
      <c r="AK274" s="2"/>
      <c r="AL274" s="2"/>
      <c r="AM274" s="2"/>
      <c r="AN274" s="2"/>
      <c r="AO274" s="2"/>
      <c r="AP274" s="2"/>
      <c r="AQ274" s="2"/>
      <c r="AR274" s="2"/>
      <c r="AS274" s="2"/>
      <c r="AT274" s="2"/>
      <c r="AU274" s="2"/>
      <c r="AV274" s="2"/>
      <c r="AW274" s="2"/>
      <c r="AX274" s="2"/>
      <c r="AY274" s="2"/>
      <c r="BN274" s="2"/>
    </row>
    <row r="275" spans="1:66" ht="12.75">
      <c r="D275" s="2" t="s">
        <v>990</v>
      </c>
      <c r="E275" s="2"/>
      <c r="L275" s="1441" t="s">
        <v>992</v>
      </c>
      <c r="M275" s="1441"/>
      <c r="N275" s="1441"/>
      <c r="O275" s="1441"/>
      <c r="P275" s="1441"/>
      <c r="Q275" s="1441"/>
      <c r="R275" s="1441"/>
      <c r="S275" s="1441"/>
      <c r="U275" s="987" t="s">
        <v>1120</v>
      </c>
      <c r="V275" s="1441" t="s">
        <v>1142</v>
      </c>
      <c r="W275" s="1441"/>
      <c r="X275" s="2" t="s">
        <v>995</v>
      </c>
      <c r="AB275" s="1441">
        <v>92101</v>
      </c>
      <c r="AC275" s="1441"/>
      <c r="AD275" s="1441"/>
      <c r="AK275" s="2"/>
      <c r="AL275" s="2"/>
      <c r="AM275" s="2"/>
      <c r="AN275" s="2"/>
      <c r="AO275" s="2"/>
      <c r="AP275" s="2"/>
      <c r="AQ275" s="2"/>
      <c r="AR275" s="2"/>
      <c r="AS275" s="2"/>
      <c r="AT275" s="2"/>
      <c r="AU275" s="2"/>
      <c r="AV275" s="2"/>
      <c r="AW275" s="2"/>
      <c r="AX275" s="2"/>
      <c r="AY275" s="2"/>
      <c r="BN275" s="2"/>
    </row>
    <row r="276" spans="1:66" ht="12.75" customHeight="1">
      <c r="D276" s="2" t="s">
        <v>1122</v>
      </c>
      <c r="E276" s="2"/>
      <c r="F276" s="2"/>
      <c r="G276" s="2"/>
      <c r="H276" s="2"/>
      <c r="I276" s="2"/>
      <c r="J276" s="2"/>
      <c r="K276" s="984"/>
      <c r="L276" s="1437" t="s">
        <v>1123</v>
      </c>
      <c r="M276" s="1437"/>
      <c r="N276" s="1437"/>
      <c r="O276" s="1437"/>
      <c r="P276" s="1437"/>
      <c r="Q276" s="1437"/>
      <c r="R276" s="1437"/>
      <c r="S276" s="1437"/>
      <c r="T276" s="1437"/>
      <c r="U276" s="1437"/>
      <c r="V276" s="1437"/>
      <c r="W276" s="1437"/>
      <c r="X276" s="1437"/>
      <c r="Y276" s="1437"/>
      <c r="Z276" s="1437"/>
      <c r="AA276" s="1437"/>
      <c r="AB276" s="1437"/>
      <c r="AC276" s="1437"/>
      <c r="AD276" s="1437"/>
      <c r="AI276" s="2"/>
      <c r="AJ276" s="2"/>
      <c r="AK276" s="2"/>
      <c r="AL276" s="2"/>
      <c r="AM276" s="2"/>
      <c r="AN276" s="2"/>
      <c r="AO276" s="2"/>
      <c r="AP276" s="2"/>
      <c r="AQ276" s="2"/>
      <c r="AR276" s="2"/>
      <c r="AS276" s="2"/>
      <c r="AT276" s="2"/>
      <c r="AU276" s="2"/>
      <c r="AV276" s="2"/>
      <c r="AW276" s="2"/>
      <c r="AX276" s="2"/>
      <c r="AY276" s="2"/>
      <c r="BN276" s="2"/>
    </row>
    <row r="277" spans="1:66" ht="12.75">
      <c r="D277" s="2" t="s">
        <v>1124</v>
      </c>
      <c r="E277" s="2"/>
      <c r="F277" s="2"/>
      <c r="L277" s="1441" t="s">
        <v>1125</v>
      </c>
      <c r="M277" s="1441"/>
      <c r="N277" s="1441"/>
      <c r="O277" s="1441"/>
      <c r="P277" s="1441"/>
      <c r="Q277" s="1441"/>
      <c r="R277" s="2" t="s">
        <v>1126</v>
      </c>
      <c r="S277" s="2"/>
      <c r="T277" s="1320"/>
      <c r="U277" s="1320"/>
      <c r="V277" s="1320"/>
      <c r="W277" s="2" t="s">
        <v>1127</v>
      </c>
      <c r="Y277" s="1260"/>
      <c r="Z277" s="1260"/>
      <c r="AA277" s="1260"/>
      <c r="AB277" s="1260"/>
      <c r="AC277" s="1260"/>
      <c r="AD277" s="1260"/>
      <c r="BN277" s="2"/>
    </row>
    <row r="278" spans="1:66" ht="12.75">
      <c r="D278" s="2" t="s">
        <v>1128</v>
      </c>
      <c r="E278" s="2"/>
      <c r="F278" s="2"/>
      <c r="L278" s="1437" t="s">
        <v>1129</v>
      </c>
      <c r="M278" s="1437"/>
      <c r="N278" s="1437"/>
      <c r="O278" s="1437"/>
      <c r="P278" s="1437"/>
      <c r="Q278" s="1437"/>
      <c r="R278" s="1437"/>
      <c r="S278" s="1437"/>
      <c r="T278" s="1437"/>
      <c r="U278" s="1437"/>
      <c r="V278" s="1437"/>
      <c r="W278" s="1437"/>
      <c r="X278" s="1437"/>
      <c r="Y278" s="1437"/>
      <c r="Z278" s="1437"/>
      <c r="AA278" s="1437"/>
      <c r="AB278" s="1437"/>
      <c r="AC278" s="1437"/>
      <c r="AD278" s="1437"/>
      <c r="AF278" s="2"/>
      <c r="AG278" s="2"/>
      <c r="AH278" s="2"/>
      <c r="AI278" s="2"/>
      <c r="AJ278" s="2"/>
      <c r="BN278" s="2"/>
    </row>
    <row r="279" spans="1:66" ht="12.75">
      <c r="D279" s="2" t="s">
        <v>1166</v>
      </c>
      <c r="E279" s="2"/>
      <c r="F279" s="2"/>
      <c r="G279" s="2"/>
      <c r="H279" s="2"/>
      <c r="I279" s="2"/>
      <c r="L279" s="1441" t="s">
        <v>1155</v>
      </c>
      <c r="M279" s="1441"/>
      <c r="N279" s="1441"/>
      <c r="O279" s="1441"/>
      <c r="P279" s="1441"/>
      <c r="Q279" s="1441"/>
      <c r="R279" s="1441"/>
      <c r="S279" s="1441"/>
      <c r="T279" s="1441"/>
      <c r="U279" s="1441"/>
      <c r="V279" s="1441"/>
      <c r="W279" s="1441"/>
      <c r="X279" s="1441"/>
      <c r="Y279" s="1441"/>
      <c r="Z279" s="1441"/>
      <c r="AA279" s="1441"/>
      <c r="AB279" s="1441"/>
      <c r="AC279" s="1441"/>
      <c r="AD279" s="1441"/>
      <c r="AK279" s="2"/>
      <c r="AL279" s="2"/>
      <c r="AM279" s="2"/>
      <c r="AN279" s="2"/>
      <c r="AO279" s="2"/>
      <c r="AP279" s="2"/>
      <c r="AQ279" s="2"/>
      <c r="AR279" s="2"/>
      <c r="AS279" s="2"/>
      <c r="AT279" s="2"/>
      <c r="AU279" s="2"/>
      <c r="AV279" s="2"/>
      <c r="AW279" s="2"/>
      <c r="AX279" s="2"/>
      <c r="AY279" s="2"/>
      <c r="BN279" s="2"/>
    </row>
    <row r="280" spans="1:66" ht="12.75">
      <c r="L280" s="18" t="s">
        <v>1167</v>
      </c>
      <c r="BN280" s="2"/>
    </row>
    <row r="281" spans="1:66" ht="12.75">
      <c r="A281" s="1317" t="s">
        <v>1168</v>
      </c>
      <c r="B281" s="1317"/>
      <c r="C281" s="1317"/>
      <c r="D281" s="1317"/>
      <c r="E281" s="1317"/>
      <c r="F281" s="1317"/>
      <c r="G281" s="1317"/>
      <c r="H281" s="1317"/>
      <c r="I281" s="1317"/>
      <c r="J281" s="1317"/>
      <c r="K281" s="1317"/>
      <c r="L281" s="1317"/>
      <c r="M281" s="1317"/>
      <c r="N281" s="1317"/>
      <c r="O281" s="1317"/>
      <c r="P281" s="1317"/>
      <c r="Q281" s="1317"/>
      <c r="R281" s="1317"/>
      <c r="S281" s="1317"/>
      <c r="T281" s="1317"/>
      <c r="U281" s="1317"/>
      <c r="V281" s="1317"/>
      <c r="W281" s="1317"/>
      <c r="X281" s="1317"/>
      <c r="Y281" s="1317"/>
      <c r="Z281" s="1317"/>
      <c r="AA281" s="1317"/>
      <c r="AB281" s="1317"/>
      <c r="AC281" s="1317"/>
      <c r="AD281" s="1317"/>
      <c r="AE281" s="1317"/>
      <c r="AF281" s="1317"/>
      <c r="AG281" s="1317"/>
      <c r="AH281" s="1317"/>
      <c r="AI281" s="1317"/>
      <c r="AJ281" s="1317"/>
      <c r="AK281" s="1317"/>
      <c r="AL281" s="1317"/>
      <c r="AM281" s="56"/>
      <c r="AN281" s="56"/>
      <c r="AO281" s="56"/>
      <c r="AP281" s="56"/>
      <c r="AQ281" s="56"/>
      <c r="AR281" s="56"/>
      <c r="AS281" s="56"/>
      <c r="AT281" s="56"/>
      <c r="AU281" s="56"/>
      <c r="AV281" s="56"/>
      <c r="AW281" s="56"/>
      <c r="AX281" s="56"/>
      <c r="AY281" s="56"/>
      <c r="BN281" s="2"/>
    </row>
    <row r="282" spans="1:66" ht="13.5" thickBot="1">
      <c r="A282" s="1318"/>
      <c r="B282" s="1318"/>
      <c r="C282" s="1318"/>
      <c r="D282" s="1318"/>
      <c r="E282" s="1318"/>
      <c r="F282" s="1318"/>
      <c r="G282" s="1318"/>
      <c r="H282" s="1318"/>
      <c r="I282" s="1318"/>
      <c r="J282" s="1318"/>
      <c r="K282" s="1318"/>
      <c r="L282" s="1318"/>
      <c r="M282" s="1318"/>
      <c r="N282" s="1318"/>
      <c r="O282" s="1318"/>
      <c r="P282" s="1318"/>
      <c r="Q282" s="1318"/>
      <c r="R282" s="1318"/>
      <c r="S282" s="1318"/>
      <c r="T282" s="1318"/>
      <c r="U282" s="1318"/>
      <c r="V282" s="1318"/>
      <c r="W282" s="1318"/>
      <c r="X282" s="1318"/>
      <c r="Y282" s="1318"/>
      <c r="Z282" s="1318"/>
      <c r="AA282" s="1318"/>
      <c r="AB282" s="1318"/>
      <c r="AC282" s="1318"/>
      <c r="AD282" s="1318"/>
      <c r="AE282" s="1318"/>
      <c r="AF282" s="1318"/>
      <c r="AG282" s="1318"/>
      <c r="AH282" s="1318"/>
      <c r="AI282" s="1318"/>
      <c r="AJ282" s="1318"/>
      <c r="AK282" s="1318"/>
      <c r="AL282" s="1318"/>
      <c r="AM282" s="56"/>
      <c r="AN282" s="56"/>
      <c r="AO282" s="56"/>
      <c r="AP282" s="56"/>
      <c r="AQ282" s="56"/>
      <c r="AR282" s="56"/>
      <c r="AS282" s="56"/>
      <c r="AT282" s="56"/>
      <c r="AU282" s="56"/>
      <c r="AV282" s="56"/>
      <c r="AW282" s="56"/>
      <c r="AX282" s="56"/>
      <c r="AY282" s="56"/>
      <c r="BN282" s="2"/>
    </row>
    <row r="283" spans="1:66" ht="13.5" thickTop="1">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
      <c r="AL283" s="20"/>
      <c r="AM283" s="20"/>
      <c r="AN283" s="20"/>
      <c r="AO283" s="20"/>
      <c r="AP283" s="20"/>
      <c r="AQ283" s="20"/>
      <c r="AR283" s="20"/>
      <c r="AS283" s="20"/>
      <c r="AT283" s="20"/>
      <c r="AU283" s="20"/>
      <c r="AV283" s="20"/>
      <c r="AW283" s="20"/>
      <c r="AX283" s="20"/>
      <c r="AY283" s="20"/>
      <c r="BN283" s="2"/>
    </row>
    <row r="284" spans="1:66" ht="12.75">
      <c r="A284" s="1" t="s">
        <v>935</v>
      </c>
      <c r="C284" s="1" t="s">
        <v>1169</v>
      </c>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BN284" s="2"/>
    </row>
    <row r="285" spans="1:66" ht="12.75" customHeight="1">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2.75">
      <c r="B286" s="2" t="s">
        <v>1170</v>
      </c>
      <c r="C286" s="2"/>
      <c r="D286" s="2"/>
      <c r="E286" s="2"/>
      <c r="F286" s="2"/>
      <c r="H286" s="1442" t="s">
        <v>1171</v>
      </c>
      <c r="I286" s="1442"/>
      <c r="J286" s="1442"/>
      <c r="K286" s="1442"/>
      <c r="L286" s="1442"/>
      <c r="M286" s="1442"/>
      <c r="N286" s="1442"/>
      <c r="O286" s="1442"/>
      <c r="P286" s="1442"/>
      <c r="Q286" s="1442"/>
      <c r="R286" s="1442"/>
      <c r="T286" s="2" t="s">
        <v>1172</v>
      </c>
      <c r="V286" s="2"/>
      <c r="W286" s="2"/>
      <c r="X286" s="2"/>
      <c r="Y286" s="2"/>
      <c r="AA286" s="1442" t="s">
        <v>1173</v>
      </c>
      <c r="AB286" s="1442"/>
      <c r="AC286" s="1442"/>
      <c r="AD286" s="1442"/>
      <c r="AE286" s="1442"/>
      <c r="AF286" s="1442"/>
      <c r="AG286" s="1442"/>
      <c r="AH286" s="1442"/>
      <c r="AI286" s="1442"/>
      <c r="AJ286" s="1442"/>
      <c r="AK286" s="1442"/>
      <c r="BN286" s="2"/>
    </row>
    <row r="287" spans="1:66" ht="12.75">
      <c r="B287" s="2" t="s">
        <v>1174</v>
      </c>
      <c r="C287" s="2"/>
      <c r="D287" s="2"/>
      <c r="E287" s="2"/>
      <c r="F287" s="2"/>
      <c r="H287" s="1436" t="s">
        <v>1175</v>
      </c>
      <c r="I287" s="1436"/>
      <c r="J287" s="1436"/>
      <c r="K287" s="1436"/>
      <c r="L287" s="1436"/>
      <c r="M287" s="1436"/>
      <c r="N287" s="1436"/>
      <c r="O287" s="1436"/>
      <c r="P287" s="1436"/>
      <c r="Q287" s="1436"/>
      <c r="R287" s="1436"/>
      <c r="T287" s="2" t="s">
        <v>1174</v>
      </c>
      <c r="V287" s="2"/>
      <c r="W287" s="2"/>
      <c r="X287" s="2"/>
      <c r="Y287" s="2"/>
      <c r="AA287" s="1436" t="s">
        <v>1176</v>
      </c>
      <c r="AB287" s="1436"/>
      <c r="AC287" s="1436"/>
      <c r="AD287" s="1436"/>
      <c r="AE287" s="1436"/>
      <c r="AF287" s="1436"/>
      <c r="AG287" s="1436"/>
      <c r="AH287" s="1436"/>
      <c r="AI287" s="1436"/>
      <c r="AJ287" s="1436"/>
      <c r="AK287" s="1436"/>
      <c r="BN287" s="2"/>
    </row>
    <row r="288" spans="1:66" ht="12.75">
      <c r="B288" s="2" t="s">
        <v>1177</v>
      </c>
      <c r="C288" s="2"/>
      <c r="D288" s="2"/>
      <c r="E288" s="2"/>
      <c r="F288" s="2"/>
      <c r="H288" s="1436" t="s">
        <v>1178</v>
      </c>
      <c r="I288" s="1436"/>
      <c r="J288" s="1436"/>
      <c r="K288" s="1436"/>
      <c r="L288" s="1436"/>
      <c r="M288" s="1436"/>
      <c r="N288" s="1436"/>
      <c r="O288" s="1436"/>
      <c r="P288" s="1436"/>
      <c r="Q288" s="1436"/>
      <c r="R288" s="1436"/>
      <c r="T288" s="2" t="s">
        <v>1179</v>
      </c>
      <c r="V288" s="2"/>
      <c r="W288" s="2"/>
      <c r="X288" s="2"/>
      <c r="Y288" s="2"/>
      <c r="AA288" s="1436" t="s">
        <v>1180</v>
      </c>
      <c r="AB288" s="1436"/>
      <c r="AC288" s="1436"/>
      <c r="AD288" s="1436"/>
      <c r="AE288" s="1436"/>
      <c r="AF288" s="1436"/>
      <c r="AG288" s="1436"/>
      <c r="AH288" s="1436"/>
      <c r="AI288" s="1436"/>
      <c r="AJ288" s="1436"/>
      <c r="AK288" s="1436"/>
      <c r="BN288" s="2"/>
    </row>
    <row r="289" spans="2:66" ht="12.75" customHeight="1">
      <c r="B289" s="2" t="s">
        <v>1122</v>
      </c>
      <c r="C289" s="2"/>
      <c r="D289" s="2"/>
      <c r="E289" s="2"/>
      <c r="F289" s="2"/>
      <c r="H289" s="1436" t="s">
        <v>1145</v>
      </c>
      <c r="I289" s="1436"/>
      <c r="J289" s="1436"/>
      <c r="K289" s="1436"/>
      <c r="L289" s="1436"/>
      <c r="M289" s="1436"/>
      <c r="N289" s="1436"/>
      <c r="O289" s="1436"/>
      <c r="P289" s="1436"/>
      <c r="Q289" s="1436"/>
      <c r="R289" s="1436"/>
      <c r="T289" s="2" t="s">
        <v>1122</v>
      </c>
      <c r="V289" s="2"/>
      <c r="W289" s="2"/>
      <c r="X289" s="2"/>
      <c r="Y289" s="2"/>
      <c r="AA289" s="1436" t="s">
        <v>1181</v>
      </c>
      <c r="AB289" s="1436"/>
      <c r="AC289" s="1436"/>
      <c r="AD289" s="1436"/>
      <c r="AE289" s="1436"/>
      <c r="AF289" s="1436"/>
      <c r="AG289" s="1436"/>
      <c r="AH289" s="1436"/>
      <c r="AI289" s="1436"/>
      <c r="AJ289" s="1436"/>
      <c r="AK289" s="1436"/>
      <c r="BN289" s="2"/>
    </row>
    <row r="290" spans="2:66" ht="12.75" customHeight="1">
      <c r="B290" s="2" t="s">
        <v>1124</v>
      </c>
      <c r="C290" s="2"/>
      <c r="D290" s="2"/>
      <c r="E290" s="2"/>
      <c r="F290" s="2"/>
      <c r="G290" s="2"/>
      <c r="H290" s="1441" t="s">
        <v>1147</v>
      </c>
      <c r="I290" s="1441"/>
      <c r="J290" s="1441"/>
      <c r="K290" s="1441"/>
      <c r="L290" s="1441"/>
      <c r="M290" s="1441"/>
      <c r="N290" s="2" t="s">
        <v>1126</v>
      </c>
      <c r="O290" s="2"/>
      <c r="P290" s="1441">
        <v>1555</v>
      </c>
      <c r="Q290" s="1441"/>
      <c r="R290" s="1441"/>
      <c r="S290" s="2"/>
      <c r="T290" s="2" t="s">
        <v>1124</v>
      </c>
      <c r="V290" s="2"/>
      <c r="W290" s="2"/>
      <c r="X290" s="2"/>
      <c r="Y290" s="2"/>
      <c r="AA290" s="1441" t="s">
        <v>1182</v>
      </c>
      <c r="AB290" s="1441"/>
      <c r="AC290" s="1441"/>
      <c r="AD290" s="1441"/>
      <c r="AE290" s="1441"/>
      <c r="AF290" s="1441"/>
      <c r="AG290" s="2" t="s">
        <v>1126</v>
      </c>
      <c r="AH290" s="2"/>
      <c r="AI290" s="1441">
        <v>3230</v>
      </c>
      <c r="AJ290" s="1441"/>
      <c r="AK290" s="1441"/>
      <c r="BN290" s="2"/>
    </row>
    <row r="291" spans="2:66" ht="12.75" customHeight="1">
      <c r="B291" s="2" t="s">
        <v>1127</v>
      </c>
      <c r="C291" s="2"/>
      <c r="D291" s="2"/>
      <c r="E291" s="2"/>
      <c r="F291" s="2"/>
      <c r="G291" s="2"/>
      <c r="H291" s="1260"/>
      <c r="I291" s="1260"/>
      <c r="J291" s="1260"/>
      <c r="K291" s="1260"/>
      <c r="L291" s="1260"/>
      <c r="M291" s="1260"/>
      <c r="N291" s="2"/>
      <c r="O291" s="2"/>
      <c r="P291" s="1063"/>
      <c r="Q291" s="1063"/>
      <c r="R291" s="1063"/>
      <c r="S291" s="2"/>
      <c r="T291" s="2" t="s">
        <v>1127</v>
      </c>
      <c r="V291" s="2"/>
      <c r="W291" s="2"/>
      <c r="X291" s="2"/>
      <c r="Y291" s="2"/>
      <c r="AA291" s="1260"/>
      <c r="AB291" s="1260"/>
      <c r="AC291" s="1260"/>
      <c r="AD291" s="1260"/>
      <c r="AE291" s="1260"/>
      <c r="AF291" s="1260"/>
      <c r="AG291" s="2"/>
      <c r="AH291" s="2"/>
      <c r="AI291" s="1063"/>
      <c r="AJ291" s="1063"/>
      <c r="AK291" s="1063"/>
      <c r="BN291" s="2"/>
    </row>
    <row r="292" spans="2:66" ht="12.75" customHeight="1">
      <c r="B292" s="2" t="s">
        <v>1183</v>
      </c>
      <c r="C292" s="2"/>
      <c r="D292" s="2"/>
      <c r="E292" s="2"/>
      <c r="F292" s="2"/>
      <c r="G292" s="2"/>
      <c r="H292" s="1436" t="s">
        <v>1150</v>
      </c>
      <c r="I292" s="1436"/>
      <c r="J292" s="1436"/>
      <c r="K292" s="1436"/>
      <c r="L292" s="1436"/>
      <c r="M292" s="1436"/>
      <c r="N292" s="1436"/>
      <c r="O292" s="1436"/>
      <c r="P292" s="1436"/>
      <c r="Q292" s="1436"/>
      <c r="R292" s="1436"/>
      <c r="S292" s="2"/>
      <c r="T292" s="2" t="s">
        <v>1183</v>
      </c>
      <c r="V292" s="2"/>
      <c r="W292" s="2"/>
      <c r="X292" s="2"/>
      <c r="Y292" s="2"/>
      <c r="AA292" s="1441" t="s">
        <v>1184</v>
      </c>
      <c r="AB292" s="1441"/>
      <c r="AC292" s="1441"/>
      <c r="AD292" s="1441"/>
      <c r="AE292" s="1441"/>
      <c r="AF292" s="1441"/>
      <c r="AG292" s="1441"/>
      <c r="AH292" s="1441"/>
      <c r="AI292" s="1441"/>
      <c r="AJ292" s="1441"/>
      <c r="AK292" s="1441"/>
      <c r="BN292" s="2"/>
    </row>
    <row r="293" spans="2:66" ht="12.75">
      <c r="B293" s="2"/>
      <c r="C293" s="2"/>
      <c r="D293" s="2"/>
      <c r="E293" s="2"/>
      <c r="F293" s="2"/>
      <c r="G293" s="2"/>
      <c r="H293" s="2"/>
      <c r="I293" s="2"/>
      <c r="J293" s="2"/>
      <c r="K293" s="2"/>
      <c r="L293" s="2"/>
      <c r="M293" s="2"/>
      <c r="N293" s="2"/>
      <c r="O293" s="2"/>
      <c r="P293" s="2"/>
      <c r="Q293" s="2"/>
      <c r="R293" s="2"/>
      <c r="S293" s="2"/>
      <c r="T293" s="2"/>
      <c r="V293" s="2"/>
      <c r="W293" s="2"/>
      <c r="X293" s="2"/>
      <c r="Y293" s="2"/>
      <c r="AA293" s="2"/>
      <c r="AB293" s="2"/>
      <c r="AC293" s="2"/>
      <c r="AD293" s="2"/>
      <c r="AE293" s="2"/>
      <c r="AF293" s="2"/>
      <c r="AG293" s="2"/>
      <c r="AH293" s="2"/>
      <c r="AI293" s="2"/>
      <c r="AJ293" s="2"/>
      <c r="AK293" s="2"/>
      <c r="BN293" s="2"/>
    </row>
    <row r="294" spans="2:66" ht="12.75">
      <c r="B294" s="2" t="s">
        <v>1185</v>
      </c>
      <c r="C294" s="2"/>
      <c r="D294" s="2"/>
      <c r="E294" s="2"/>
      <c r="F294" s="2"/>
      <c r="H294" s="1442" t="s">
        <v>1186</v>
      </c>
      <c r="I294" s="1442"/>
      <c r="J294" s="1442"/>
      <c r="K294" s="1442"/>
      <c r="L294" s="1442"/>
      <c r="M294" s="1442"/>
      <c r="N294" s="1442"/>
      <c r="O294" s="1442"/>
      <c r="P294" s="1442"/>
      <c r="Q294" s="1442"/>
      <c r="R294" s="1442"/>
      <c r="T294" s="2" t="s">
        <v>1187</v>
      </c>
      <c r="V294" s="2"/>
      <c r="W294" s="2"/>
      <c r="X294" s="2"/>
      <c r="Y294" s="2"/>
      <c r="AA294" s="1442" t="s">
        <v>1188</v>
      </c>
      <c r="AB294" s="1442"/>
      <c r="AC294" s="1442"/>
      <c r="AD294" s="1442"/>
      <c r="AE294" s="1442"/>
      <c r="AF294" s="1442"/>
      <c r="AG294" s="1442"/>
      <c r="AH294" s="1442"/>
      <c r="AI294" s="1442"/>
      <c r="AJ294" s="1442"/>
      <c r="AK294" s="1442"/>
      <c r="BN294" s="2"/>
    </row>
    <row r="295" spans="2:66" ht="12.75">
      <c r="B295" s="2" t="s">
        <v>1174</v>
      </c>
      <c r="C295" s="2"/>
      <c r="D295" s="2"/>
      <c r="E295" s="2"/>
      <c r="F295" s="2"/>
      <c r="H295" s="1436" t="s">
        <v>1189</v>
      </c>
      <c r="I295" s="1436"/>
      <c r="J295" s="1436"/>
      <c r="K295" s="1436"/>
      <c r="L295" s="1436"/>
      <c r="M295" s="1436"/>
      <c r="N295" s="1436"/>
      <c r="O295" s="1436"/>
      <c r="P295" s="1436"/>
      <c r="Q295" s="1436"/>
      <c r="R295" s="1436"/>
      <c r="T295" s="2" t="s">
        <v>1174</v>
      </c>
      <c r="V295" s="2"/>
      <c r="W295" s="2"/>
      <c r="X295" s="2"/>
      <c r="Y295" s="2"/>
      <c r="AA295" s="1436" t="s">
        <v>1190</v>
      </c>
      <c r="AB295" s="1436"/>
      <c r="AC295" s="1436"/>
      <c r="AD295" s="1436"/>
      <c r="AE295" s="1436"/>
      <c r="AF295" s="1436"/>
      <c r="AG295" s="1436"/>
      <c r="AH295" s="1436"/>
      <c r="AI295" s="1436"/>
      <c r="AJ295" s="1436"/>
      <c r="AK295" s="1436"/>
      <c r="BN295" s="2"/>
    </row>
    <row r="296" spans="2:66" ht="12.75">
      <c r="B296" s="2" t="s">
        <v>1177</v>
      </c>
      <c r="C296" s="2"/>
      <c r="D296" s="2"/>
      <c r="E296" s="2"/>
      <c r="F296" s="2"/>
      <c r="H296" s="1436" t="s">
        <v>1191</v>
      </c>
      <c r="I296" s="1436"/>
      <c r="J296" s="1436"/>
      <c r="K296" s="1436"/>
      <c r="L296" s="1436"/>
      <c r="M296" s="1436"/>
      <c r="N296" s="1436"/>
      <c r="O296" s="1436"/>
      <c r="P296" s="1436"/>
      <c r="Q296" s="1436"/>
      <c r="R296" s="1436"/>
      <c r="T296" s="2" t="s">
        <v>1179</v>
      </c>
      <c r="V296" s="2"/>
      <c r="W296" s="2"/>
      <c r="X296" s="2"/>
      <c r="Y296" s="2"/>
      <c r="AA296" s="1436" t="s">
        <v>1192</v>
      </c>
      <c r="AB296" s="1436"/>
      <c r="AC296" s="1436"/>
      <c r="AD296" s="1436"/>
      <c r="AE296" s="1436"/>
      <c r="AF296" s="1436"/>
      <c r="AG296" s="1436"/>
      <c r="AH296" s="1436"/>
      <c r="AI296" s="1436"/>
      <c r="AJ296" s="1436"/>
      <c r="AK296" s="1436"/>
      <c r="BN296" s="2"/>
    </row>
    <row r="297" spans="2:66" ht="12.75">
      <c r="B297" s="2" t="s">
        <v>1122</v>
      </c>
      <c r="C297" s="2"/>
      <c r="D297" s="2"/>
      <c r="E297" s="2"/>
      <c r="F297" s="2"/>
      <c r="H297" s="1436" t="s">
        <v>1193</v>
      </c>
      <c r="I297" s="1436"/>
      <c r="J297" s="1436"/>
      <c r="K297" s="1436"/>
      <c r="L297" s="1436"/>
      <c r="M297" s="1436"/>
      <c r="N297" s="1436"/>
      <c r="O297" s="1436"/>
      <c r="P297" s="1436"/>
      <c r="Q297" s="1436"/>
      <c r="R297" s="1436"/>
      <c r="T297" s="2" t="s">
        <v>1122</v>
      </c>
      <c r="V297" s="2"/>
      <c r="W297" s="2"/>
      <c r="X297" s="2"/>
      <c r="Y297" s="2"/>
      <c r="AA297" s="1436" t="s">
        <v>1194</v>
      </c>
      <c r="AB297" s="1436"/>
      <c r="AC297" s="1436"/>
      <c r="AD297" s="1436"/>
      <c r="AE297" s="1436"/>
      <c r="AF297" s="1436"/>
      <c r="AG297" s="1436"/>
      <c r="AH297" s="1436"/>
      <c r="AI297" s="1436"/>
      <c r="AJ297" s="1436"/>
      <c r="AK297" s="1436"/>
      <c r="BN297" s="2"/>
    </row>
    <row r="298" spans="2:66" ht="12.75">
      <c r="B298" s="2" t="s">
        <v>1124</v>
      </c>
      <c r="C298" s="2"/>
      <c r="D298" s="2"/>
      <c r="E298" s="2"/>
      <c r="F298" s="2"/>
      <c r="G298" s="2"/>
      <c r="H298" s="1441" t="s">
        <v>1195</v>
      </c>
      <c r="I298" s="1441"/>
      <c r="J298" s="1441"/>
      <c r="K298" s="1441"/>
      <c r="L298" s="1441"/>
      <c r="M298" s="1441"/>
      <c r="N298" s="2" t="s">
        <v>1126</v>
      </c>
      <c r="O298" s="2"/>
      <c r="P298" s="1335"/>
      <c r="Q298" s="1335"/>
      <c r="R298" s="1335"/>
      <c r="S298" s="2"/>
      <c r="T298" s="2" t="s">
        <v>1124</v>
      </c>
      <c r="V298" s="2"/>
      <c r="W298" s="2"/>
      <c r="X298" s="2"/>
      <c r="Y298" s="2"/>
      <c r="AA298" s="1441" t="s">
        <v>1196</v>
      </c>
      <c r="AB298" s="1441"/>
      <c r="AC298" s="1441"/>
      <c r="AD298" s="1441"/>
      <c r="AE298" s="1441"/>
      <c r="AF298" s="1441"/>
      <c r="AG298" s="2" t="s">
        <v>1126</v>
      </c>
      <c r="AH298" s="2"/>
      <c r="AI298" s="1441">
        <v>302</v>
      </c>
      <c r="AJ298" s="1441"/>
      <c r="AK298" s="1441"/>
      <c r="BN298" s="2"/>
    </row>
    <row r="299" spans="2:66" ht="12.75" customHeight="1">
      <c r="B299" s="2" t="s">
        <v>1127</v>
      </c>
      <c r="C299" s="2"/>
      <c r="D299" s="2"/>
      <c r="E299" s="2"/>
      <c r="F299" s="2"/>
      <c r="G299" s="2"/>
      <c r="H299" s="1260"/>
      <c r="I299" s="1260"/>
      <c r="J299" s="1260"/>
      <c r="K299" s="1260"/>
      <c r="L299" s="1260"/>
      <c r="M299" s="1260"/>
      <c r="N299" s="2"/>
      <c r="O299" s="2"/>
      <c r="P299" s="1063"/>
      <c r="Q299" s="1063"/>
      <c r="R299" s="1063"/>
      <c r="S299" s="2"/>
      <c r="T299" s="2" t="s">
        <v>1127</v>
      </c>
      <c r="V299" s="2"/>
      <c r="W299" s="2"/>
      <c r="X299" s="2"/>
      <c r="Y299" s="2"/>
      <c r="AA299" s="1260"/>
      <c r="AB299" s="1260"/>
      <c r="AC299" s="1260"/>
      <c r="AD299" s="1260"/>
      <c r="AE299" s="1260"/>
      <c r="AF299" s="1260"/>
      <c r="AG299" s="2"/>
      <c r="AH299" s="2"/>
      <c r="AI299" s="1063"/>
      <c r="AJ299" s="1063"/>
      <c r="AK299" s="1063"/>
      <c r="BN299" s="2"/>
    </row>
    <row r="300" spans="2:66" ht="12.75" customHeight="1">
      <c r="B300" s="2" t="s">
        <v>1183</v>
      </c>
      <c r="C300" s="2"/>
      <c r="D300" s="2"/>
      <c r="E300" s="2"/>
      <c r="F300" s="2"/>
      <c r="G300" s="2"/>
      <c r="H300" s="1441" t="s">
        <v>1197</v>
      </c>
      <c r="I300" s="1441"/>
      <c r="J300" s="1441"/>
      <c r="K300" s="1441"/>
      <c r="L300" s="1441"/>
      <c r="M300" s="1441"/>
      <c r="N300" s="1441"/>
      <c r="O300" s="1441"/>
      <c r="P300" s="1441"/>
      <c r="Q300" s="1441"/>
      <c r="R300" s="1441"/>
      <c r="S300" s="2"/>
      <c r="T300" s="2" t="s">
        <v>1183</v>
      </c>
      <c r="V300" s="2"/>
      <c r="W300" s="2"/>
      <c r="X300" s="2"/>
      <c r="Y300" s="2"/>
      <c r="AA300" s="1441" t="s">
        <v>1198</v>
      </c>
      <c r="AB300" s="1441"/>
      <c r="AC300" s="1441"/>
      <c r="AD300" s="1441"/>
      <c r="AE300" s="1441"/>
      <c r="AF300" s="1441"/>
      <c r="AG300" s="1441"/>
      <c r="AH300" s="1441"/>
      <c r="AI300" s="1441"/>
      <c r="AJ300" s="1441"/>
      <c r="AK300" s="1441"/>
      <c r="BN300" s="2"/>
    </row>
    <row r="301" spans="2:66" ht="12.75" customHeight="1">
      <c r="BN301" s="2"/>
    </row>
    <row r="302" spans="2:66" ht="12.75" customHeight="1">
      <c r="B302" s="2" t="s">
        <v>1199</v>
      </c>
      <c r="C302" s="2"/>
      <c r="D302" s="2"/>
      <c r="E302" s="2"/>
      <c r="F302" s="2"/>
      <c r="H302" s="1442" t="s">
        <v>1186</v>
      </c>
      <c r="I302" s="1442"/>
      <c r="J302" s="1442"/>
      <c r="K302" s="1442"/>
      <c r="L302" s="1442"/>
      <c r="M302" s="1442"/>
      <c r="N302" s="1442"/>
      <c r="O302" s="1442"/>
      <c r="P302" s="1442"/>
      <c r="Q302" s="1442"/>
      <c r="R302" s="1442"/>
      <c r="T302" s="2" t="s">
        <v>1200</v>
      </c>
      <c r="V302" s="2"/>
      <c r="W302" s="2"/>
      <c r="X302" s="2"/>
      <c r="Y302" s="2"/>
      <c r="AA302" s="1442" t="s">
        <v>1201</v>
      </c>
      <c r="AB302" s="1442"/>
      <c r="AC302" s="1442"/>
      <c r="AD302" s="1442"/>
      <c r="AE302" s="1442"/>
      <c r="AF302" s="1442"/>
      <c r="AG302" s="1442"/>
      <c r="AH302" s="1442"/>
      <c r="AI302" s="1442"/>
      <c r="AJ302" s="1442"/>
      <c r="AK302" s="1442"/>
      <c r="BN302" s="2"/>
    </row>
    <row r="303" spans="2:66" ht="12.75">
      <c r="B303" s="2" t="s">
        <v>1174</v>
      </c>
      <c r="C303" s="2"/>
      <c r="D303" s="2"/>
      <c r="E303" s="2"/>
      <c r="F303" s="2"/>
      <c r="H303" s="1436" t="s">
        <v>1189</v>
      </c>
      <c r="I303" s="1436"/>
      <c r="J303" s="1436"/>
      <c r="K303" s="1436"/>
      <c r="L303" s="1436"/>
      <c r="M303" s="1436"/>
      <c r="N303" s="1436"/>
      <c r="O303" s="1436"/>
      <c r="P303" s="1436"/>
      <c r="Q303" s="1436"/>
      <c r="R303" s="1436"/>
      <c r="T303" s="2" t="s">
        <v>1174</v>
      </c>
      <c r="V303" s="2"/>
      <c r="W303" s="2"/>
      <c r="X303" s="2"/>
      <c r="Y303" s="2"/>
      <c r="AA303" s="1436" t="s">
        <v>1202</v>
      </c>
      <c r="AB303" s="1436"/>
      <c r="AC303" s="1436"/>
      <c r="AD303" s="1436"/>
      <c r="AE303" s="1436"/>
      <c r="AF303" s="1436"/>
      <c r="AG303" s="1436"/>
      <c r="AH303" s="1436"/>
      <c r="AI303" s="1436"/>
      <c r="AJ303" s="1436"/>
      <c r="AK303" s="1436"/>
      <c r="BN303" s="2"/>
    </row>
    <row r="304" spans="2:66" ht="12.75">
      <c r="B304" s="2" t="s">
        <v>1177</v>
      </c>
      <c r="C304" s="2"/>
      <c r="D304" s="2"/>
      <c r="E304" s="2"/>
      <c r="F304" s="2"/>
      <c r="H304" s="1436" t="s">
        <v>1191</v>
      </c>
      <c r="I304" s="1436"/>
      <c r="J304" s="1436"/>
      <c r="K304" s="1436"/>
      <c r="L304" s="1436"/>
      <c r="M304" s="1436"/>
      <c r="N304" s="1436"/>
      <c r="O304" s="1436"/>
      <c r="P304" s="1436"/>
      <c r="Q304" s="1436"/>
      <c r="R304" s="1436"/>
      <c r="T304" s="2" t="s">
        <v>1179</v>
      </c>
      <c r="V304" s="2"/>
      <c r="W304" s="2"/>
      <c r="X304" s="2"/>
      <c r="Y304" s="2"/>
      <c r="AA304" s="1436" t="s">
        <v>1203</v>
      </c>
      <c r="AB304" s="1436"/>
      <c r="AC304" s="1436"/>
      <c r="AD304" s="1436"/>
      <c r="AE304" s="1436"/>
      <c r="AF304" s="1436"/>
      <c r="AG304" s="1436"/>
      <c r="AH304" s="1436"/>
      <c r="AI304" s="1436"/>
      <c r="AJ304" s="1436"/>
      <c r="AK304" s="1436"/>
      <c r="BN304" s="2"/>
    </row>
    <row r="305" spans="2:66" ht="12.75">
      <c r="B305" s="2" t="s">
        <v>1122</v>
      </c>
      <c r="C305" s="2"/>
      <c r="D305" s="2"/>
      <c r="E305" s="2"/>
      <c r="F305" s="2"/>
      <c r="H305" s="1436" t="s">
        <v>1193</v>
      </c>
      <c r="I305" s="1436"/>
      <c r="J305" s="1436"/>
      <c r="K305" s="1436"/>
      <c r="L305" s="1436"/>
      <c r="M305" s="1436"/>
      <c r="N305" s="1436"/>
      <c r="O305" s="1436"/>
      <c r="P305" s="1436"/>
      <c r="Q305" s="1436"/>
      <c r="R305" s="1436"/>
      <c r="T305" s="2" t="s">
        <v>1122</v>
      </c>
      <c r="V305" s="2"/>
      <c r="W305" s="2"/>
      <c r="X305" s="2"/>
      <c r="Y305" s="2"/>
      <c r="AA305" s="1436" t="s">
        <v>1204</v>
      </c>
      <c r="AB305" s="1436"/>
      <c r="AC305" s="1436"/>
      <c r="AD305" s="1436"/>
      <c r="AE305" s="1436"/>
      <c r="AF305" s="1436"/>
      <c r="AG305" s="1436"/>
      <c r="AH305" s="1436"/>
      <c r="AI305" s="1436"/>
      <c r="AJ305" s="1436"/>
      <c r="AK305" s="1436"/>
      <c r="BN305" s="2"/>
    </row>
    <row r="306" spans="2:66" ht="12.75">
      <c r="B306" s="2" t="s">
        <v>1124</v>
      </c>
      <c r="C306" s="2"/>
      <c r="D306" s="2"/>
      <c r="E306" s="2"/>
      <c r="F306" s="2"/>
      <c r="G306" s="2"/>
      <c r="H306" s="1441" t="s">
        <v>1195</v>
      </c>
      <c r="I306" s="1441"/>
      <c r="J306" s="1441"/>
      <c r="K306" s="1441"/>
      <c r="L306" s="1441"/>
      <c r="M306" s="1441"/>
      <c r="N306" s="2" t="s">
        <v>1126</v>
      </c>
      <c r="O306" s="2"/>
      <c r="P306" s="1335"/>
      <c r="Q306" s="1335"/>
      <c r="R306" s="1335"/>
      <c r="S306" s="2"/>
      <c r="T306" s="2" t="s">
        <v>1124</v>
      </c>
      <c r="V306" s="2"/>
      <c r="W306" s="2"/>
      <c r="X306" s="2"/>
      <c r="Y306" s="2"/>
      <c r="AA306" s="1441" t="s">
        <v>1205</v>
      </c>
      <c r="AB306" s="1441"/>
      <c r="AC306" s="1441"/>
      <c r="AD306" s="1441"/>
      <c r="AE306" s="1441"/>
      <c r="AF306" s="1441"/>
      <c r="AG306" s="2" t="s">
        <v>1126</v>
      </c>
      <c r="AH306" s="2"/>
      <c r="AI306" s="1335"/>
      <c r="AJ306" s="1335"/>
      <c r="AK306" s="1335"/>
      <c r="BN306" s="2"/>
    </row>
    <row r="307" spans="2:66" ht="12.75">
      <c r="B307" s="2" t="s">
        <v>1127</v>
      </c>
      <c r="C307" s="2"/>
      <c r="D307" s="2"/>
      <c r="E307" s="2"/>
      <c r="F307" s="2"/>
      <c r="G307" s="2"/>
      <c r="H307" s="1260"/>
      <c r="I307" s="1260"/>
      <c r="J307" s="1260"/>
      <c r="K307" s="1260"/>
      <c r="L307" s="1260"/>
      <c r="M307" s="1260"/>
      <c r="N307" s="2"/>
      <c r="O307" s="2"/>
      <c r="P307" s="1063"/>
      <c r="Q307" s="1063"/>
      <c r="R307" s="1063"/>
      <c r="S307" s="2"/>
      <c r="T307" s="2" t="s">
        <v>1127</v>
      </c>
      <c r="V307" s="2"/>
      <c r="W307" s="2"/>
      <c r="X307" s="2"/>
      <c r="Y307" s="2"/>
      <c r="AA307" s="1260"/>
      <c r="AB307" s="1260"/>
      <c r="AC307" s="1260"/>
      <c r="AD307" s="1260"/>
      <c r="AE307" s="1260"/>
      <c r="AF307" s="1260"/>
      <c r="AG307" s="2"/>
      <c r="AH307" s="2"/>
      <c r="AI307" s="1063"/>
      <c r="AJ307" s="1063"/>
      <c r="AK307" s="1063"/>
      <c r="BN307" s="2"/>
    </row>
    <row r="308" spans="2:66" ht="12.75">
      <c r="B308" s="2" t="s">
        <v>1183</v>
      </c>
      <c r="C308" s="2"/>
      <c r="D308" s="2"/>
      <c r="E308" s="2"/>
      <c r="F308" s="2"/>
      <c r="G308" s="2"/>
      <c r="H308" s="1436" t="s">
        <v>1197</v>
      </c>
      <c r="I308" s="1436"/>
      <c r="J308" s="1436"/>
      <c r="K308" s="1436"/>
      <c r="L308" s="1436"/>
      <c r="M308" s="1436"/>
      <c r="N308" s="1436"/>
      <c r="O308" s="1436"/>
      <c r="P308" s="1436"/>
      <c r="Q308" s="1436"/>
      <c r="R308" s="1436"/>
      <c r="S308" s="2"/>
      <c r="T308" s="2" t="s">
        <v>1183</v>
      </c>
      <c r="V308" s="2"/>
      <c r="W308" s="2"/>
      <c r="X308" s="2"/>
      <c r="Y308" s="2"/>
      <c r="AA308" s="1441" t="s">
        <v>1206</v>
      </c>
      <c r="AB308" s="1441"/>
      <c r="AC308" s="1441"/>
      <c r="AD308" s="1441"/>
      <c r="AE308" s="1441"/>
      <c r="AF308" s="1441"/>
      <c r="AG308" s="1441"/>
      <c r="AH308" s="1441"/>
      <c r="AI308" s="1441"/>
      <c r="AJ308" s="1441"/>
      <c r="AK308" s="1441"/>
      <c r="BN308" s="2"/>
    </row>
    <row r="309" spans="2:66" ht="12.75">
      <c r="B309" s="2"/>
      <c r="C309" s="2"/>
      <c r="D309" s="2"/>
      <c r="E309" s="2"/>
      <c r="F309" s="2"/>
      <c r="G309" s="2"/>
      <c r="H309" s="7"/>
      <c r="I309" s="7"/>
      <c r="J309" s="7"/>
      <c r="K309" s="7"/>
      <c r="L309" s="7"/>
      <c r="M309" s="7"/>
      <c r="N309" s="7"/>
      <c r="O309" s="7"/>
      <c r="P309" s="7"/>
      <c r="Q309" s="7"/>
      <c r="R309" s="7"/>
      <c r="S309" s="2"/>
      <c r="T309" s="2"/>
      <c r="V309" s="2"/>
      <c r="W309" s="2"/>
      <c r="X309" s="2"/>
      <c r="Y309" s="2"/>
      <c r="AA309" s="7"/>
      <c r="AB309" s="7"/>
      <c r="AC309" s="7"/>
      <c r="AD309" s="7"/>
      <c r="AE309" s="7"/>
      <c r="AF309" s="7"/>
      <c r="AG309" s="7"/>
      <c r="AH309" s="7"/>
      <c r="AI309" s="7"/>
      <c r="AJ309" s="7"/>
      <c r="AK309" s="7"/>
      <c r="BN309" s="2"/>
    </row>
    <row r="310" spans="2:66" ht="12.75">
      <c r="B310" s="2" t="s">
        <v>1207</v>
      </c>
      <c r="C310" s="2"/>
      <c r="D310" s="2"/>
      <c r="E310" s="2"/>
      <c r="F310" s="2"/>
      <c r="H310" s="1261" t="s">
        <v>1208</v>
      </c>
      <c r="I310" s="1261"/>
      <c r="J310" s="1261"/>
      <c r="K310" s="1261"/>
      <c r="L310" s="1261"/>
      <c r="M310" s="1261"/>
      <c r="N310" s="1261"/>
      <c r="O310" s="1261"/>
      <c r="P310" s="1261"/>
      <c r="Q310" s="1261"/>
      <c r="R310" s="1261"/>
      <c r="S310" s="2"/>
      <c r="T310" s="2" t="s">
        <v>1209</v>
      </c>
      <c r="V310" s="2"/>
      <c r="W310" s="2"/>
      <c r="X310" s="2"/>
      <c r="Y310" s="2"/>
      <c r="AA310" s="1261" t="s">
        <v>1210</v>
      </c>
      <c r="AB310" s="1261"/>
      <c r="AC310" s="1261"/>
      <c r="AD310" s="1261"/>
      <c r="AE310" s="1261"/>
      <c r="AF310" s="1261"/>
      <c r="AG310" s="1261"/>
      <c r="AH310" s="1261"/>
      <c r="AI310" s="1261"/>
      <c r="AJ310" s="1261"/>
      <c r="AK310" s="1261"/>
      <c r="BN310" s="2"/>
    </row>
    <row r="311" spans="2:66" ht="12.75">
      <c r="B311" s="2" t="s">
        <v>1174</v>
      </c>
      <c r="C311" s="2"/>
      <c r="D311" s="2"/>
      <c r="E311" s="2"/>
      <c r="F311" s="2"/>
      <c r="H311" s="1259" t="s">
        <v>1211</v>
      </c>
      <c r="I311" s="1259"/>
      <c r="J311" s="1259"/>
      <c r="K311" s="1259"/>
      <c r="L311" s="1259"/>
      <c r="M311" s="1259"/>
      <c r="N311" s="1259"/>
      <c r="O311" s="1259"/>
      <c r="P311" s="1259"/>
      <c r="Q311" s="1259"/>
      <c r="R311" s="1259"/>
      <c r="S311" s="2"/>
      <c r="T311" s="2" t="s">
        <v>1174</v>
      </c>
      <c r="V311" s="2"/>
      <c r="W311" s="2"/>
      <c r="X311" s="2"/>
      <c r="Y311" s="2"/>
      <c r="AA311" s="1259" t="s">
        <v>1212</v>
      </c>
      <c r="AB311" s="1259"/>
      <c r="AC311" s="1259"/>
      <c r="AD311" s="1259"/>
      <c r="AE311" s="1259"/>
      <c r="AF311" s="1259"/>
      <c r="AG311" s="1259"/>
      <c r="AH311" s="1259"/>
      <c r="AI311" s="1259"/>
      <c r="AJ311" s="1259"/>
      <c r="AK311" s="1259"/>
      <c r="BN311" s="2"/>
    </row>
    <row r="312" spans="2:66" ht="12.75" customHeight="1">
      <c r="B312" s="2" t="s">
        <v>1177</v>
      </c>
      <c r="C312" s="2"/>
      <c r="D312" s="2"/>
      <c r="E312" s="2"/>
      <c r="F312" s="2"/>
      <c r="H312" s="1259" t="s">
        <v>1213</v>
      </c>
      <c r="I312" s="1259"/>
      <c r="J312" s="1259"/>
      <c r="K312" s="1259"/>
      <c r="L312" s="1259"/>
      <c r="M312" s="1259"/>
      <c r="N312" s="1259"/>
      <c r="O312" s="1259"/>
      <c r="P312" s="1259"/>
      <c r="Q312" s="1259"/>
      <c r="R312" s="1259"/>
      <c r="S312" s="2"/>
      <c r="T312" s="2" t="s">
        <v>1179</v>
      </c>
      <c r="V312" s="2"/>
      <c r="W312" s="2"/>
      <c r="X312" s="2"/>
      <c r="Y312" s="2"/>
      <c r="AA312" s="1259" t="s">
        <v>1214</v>
      </c>
      <c r="AB312" s="1259"/>
      <c r="AC312" s="1259"/>
      <c r="AD312" s="1259"/>
      <c r="AE312" s="1259"/>
      <c r="AF312" s="1259"/>
      <c r="AG312" s="1259"/>
      <c r="AH312" s="1259"/>
      <c r="AI312" s="1259"/>
      <c r="AJ312" s="1259"/>
      <c r="AK312" s="1259"/>
      <c r="BN312" s="2"/>
    </row>
    <row r="313" spans="2:66" ht="12.75">
      <c r="B313" s="2" t="s">
        <v>1122</v>
      </c>
      <c r="C313" s="2"/>
      <c r="D313" s="2"/>
      <c r="E313" s="2"/>
      <c r="F313" s="2"/>
      <c r="H313" s="1259" t="s">
        <v>1215</v>
      </c>
      <c r="I313" s="1259"/>
      <c r="J313" s="1259"/>
      <c r="K313" s="1259"/>
      <c r="L313" s="1259"/>
      <c r="M313" s="1259"/>
      <c r="N313" s="1259"/>
      <c r="O313" s="1259"/>
      <c r="P313" s="1259"/>
      <c r="Q313" s="1259"/>
      <c r="R313" s="1259"/>
      <c r="S313" s="2"/>
      <c r="T313" s="2" t="s">
        <v>1122</v>
      </c>
      <c r="V313" s="2"/>
      <c r="W313" s="2"/>
      <c r="X313" s="2"/>
      <c r="Y313" s="2"/>
      <c r="AA313" s="1259" t="s">
        <v>1216</v>
      </c>
      <c r="AB313" s="1259"/>
      <c r="AC313" s="1259"/>
      <c r="AD313" s="1259"/>
      <c r="AE313" s="1259"/>
      <c r="AF313" s="1259"/>
      <c r="AG313" s="1259"/>
      <c r="AH313" s="1259"/>
      <c r="AI313" s="1259"/>
      <c r="AJ313" s="1259"/>
      <c r="AK313" s="1259"/>
      <c r="BN313" s="2"/>
    </row>
    <row r="314" spans="2:66" ht="12.75">
      <c r="B314" s="2" t="s">
        <v>1124</v>
      </c>
      <c r="C314" s="2"/>
      <c r="D314" s="2"/>
      <c r="E314" s="2"/>
      <c r="F314" s="2"/>
      <c r="G314" s="2"/>
      <c r="H314" s="1424" t="s">
        <v>1217</v>
      </c>
      <c r="I314" s="1424"/>
      <c r="J314" s="1424"/>
      <c r="K314" s="1424"/>
      <c r="L314" s="1424"/>
      <c r="M314" s="1424"/>
      <c r="N314" s="2" t="s">
        <v>1126</v>
      </c>
      <c r="O314" s="2"/>
      <c r="P314" s="1335"/>
      <c r="Q314" s="1335"/>
      <c r="R314" s="1335"/>
      <c r="S314" s="2"/>
      <c r="T314" s="2" t="s">
        <v>1124</v>
      </c>
      <c r="V314" s="2"/>
      <c r="W314" s="2"/>
      <c r="X314" s="2"/>
      <c r="Y314" s="2"/>
      <c r="AA314" s="1424" t="s">
        <v>1218</v>
      </c>
      <c r="AB314" s="1424"/>
      <c r="AC314" s="1424"/>
      <c r="AD314" s="1424"/>
      <c r="AE314" s="1424"/>
      <c r="AF314" s="1424"/>
      <c r="AG314" s="2" t="s">
        <v>1126</v>
      </c>
      <c r="AH314" s="2"/>
      <c r="AI314" s="1335"/>
      <c r="AJ314" s="1335"/>
      <c r="AK314" s="1335"/>
      <c r="BN314" s="2"/>
    </row>
    <row r="315" spans="2:66" ht="12.75">
      <c r="B315" s="2" t="s">
        <v>1127</v>
      </c>
      <c r="C315" s="2"/>
      <c r="D315" s="2"/>
      <c r="E315" s="2"/>
      <c r="F315" s="2"/>
      <c r="G315" s="2"/>
      <c r="H315" s="1260"/>
      <c r="I315" s="1260"/>
      <c r="J315" s="1260"/>
      <c r="K315" s="1260"/>
      <c r="L315" s="1260"/>
      <c r="M315" s="1260"/>
      <c r="N315" s="2"/>
      <c r="O315" s="2"/>
      <c r="P315" s="1063"/>
      <c r="Q315" s="1063"/>
      <c r="R315" s="1063"/>
      <c r="S315" s="2"/>
      <c r="T315" s="2" t="s">
        <v>1127</v>
      </c>
      <c r="V315" s="2"/>
      <c r="W315" s="2"/>
      <c r="X315" s="2"/>
      <c r="Y315" s="2"/>
      <c r="AA315" s="1260"/>
      <c r="AB315" s="1260"/>
      <c r="AC315" s="1260"/>
      <c r="AD315" s="1260"/>
      <c r="AE315" s="1260"/>
      <c r="AF315" s="1260"/>
      <c r="AG315" s="2"/>
      <c r="AH315" s="2"/>
      <c r="AI315" s="1063"/>
      <c r="AJ315" s="1063"/>
      <c r="AK315" s="1063"/>
      <c r="BN315" s="2"/>
    </row>
    <row r="316" spans="2:66" ht="12.75">
      <c r="B316" s="2" t="s">
        <v>1183</v>
      </c>
      <c r="C316" s="2"/>
      <c r="D316" s="2"/>
      <c r="E316" s="2"/>
      <c r="F316" s="2"/>
      <c r="G316" s="2"/>
      <c r="H316" s="1320" t="s">
        <v>1219</v>
      </c>
      <c r="I316" s="1259"/>
      <c r="J316" s="1259"/>
      <c r="K316" s="1259"/>
      <c r="L316" s="1259"/>
      <c r="M316" s="1259"/>
      <c r="N316" s="1261"/>
      <c r="O316" s="1261"/>
      <c r="P316" s="1261"/>
      <c r="Q316" s="1261"/>
      <c r="R316" s="1261"/>
      <c r="S316" s="2"/>
      <c r="T316" s="2" t="s">
        <v>1183</v>
      </c>
      <c r="V316" s="2"/>
      <c r="W316" s="2"/>
      <c r="X316" s="2"/>
      <c r="Y316" s="2"/>
      <c r="AA316" s="1320" t="s">
        <v>1220</v>
      </c>
      <c r="AB316" s="1259"/>
      <c r="AC316" s="1259"/>
      <c r="AD316" s="1259"/>
      <c r="AE316" s="1259"/>
      <c r="AF316" s="1259"/>
      <c r="AG316" s="1261"/>
      <c r="AH316" s="1261"/>
      <c r="AI316" s="1261"/>
      <c r="AJ316" s="1261"/>
      <c r="AK316" s="1261"/>
      <c r="BN316" s="2"/>
    </row>
    <row r="317" spans="2:66" ht="12.75">
      <c r="BN317" s="2"/>
    </row>
    <row r="318" spans="2:66" ht="12.75">
      <c r="B318" s="2" t="s">
        <v>1221</v>
      </c>
      <c r="C318" s="2"/>
      <c r="D318" s="2"/>
      <c r="E318" s="2"/>
      <c r="F318" s="2"/>
      <c r="H318" s="1335" t="str">
        <f>L273</f>
        <v>KRMM Investments LLC</v>
      </c>
      <c r="I318" s="1261"/>
      <c r="J318" s="1261"/>
      <c r="K318" s="1261"/>
      <c r="L318" s="1261"/>
      <c r="M318" s="1261"/>
      <c r="N318" s="1261"/>
      <c r="O318" s="1261"/>
      <c r="P318" s="1261"/>
      <c r="Q318" s="1261"/>
      <c r="R318" s="1261"/>
      <c r="T318" s="2" t="s">
        <v>1222</v>
      </c>
      <c r="V318" s="2"/>
      <c r="W318" s="2"/>
      <c r="X318" s="2"/>
      <c r="Y318" s="2"/>
      <c r="AA318" s="1335" t="s">
        <v>1223</v>
      </c>
      <c r="AB318" s="1261"/>
      <c r="AC318" s="1261"/>
      <c r="AD318" s="1261"/>
      <c r="AE318" s="1261"/>
      <c r="AF318" s="1261"/>
      <c r="AG318" s="1261"/>
      <c r="AH318" s="1261"/>
      <c r="AI318" s="1261"/>
      <c r="AJ318" s="1261"/>
      <c r="AK318" s="1261"/>
      <c r="BN318" s="2"/>
    </row>
    <row r="319" spans="2:66" ht="12.75">
      <c r="B319" s="2" t="s">
        <v>1174</v>
      </c>
      <c r="C319" s="2"/>
      <c r="D319" s="2"/>
      <c r="E319" s="2"/>
      <c r="F319" s="2"/>
      <c r="H319" s="1335" t="s">
        <v>1224</v>
      </c>
      <c r="I319" s="1261"/>
      <c r="J319" s="1261"/>
      <c r="K319" s="1261"/>
      <c r="L319" s="1261"/>
      <c r="M319" s="1261"/>
      <c r="N319" s="1261"/>
      <c r="O319" s="1261"/>
      <c r="P319" s="1261"/>
      <c r="Q319" s="1261"/>
      <c r="R319" s="1261"/>
      <c r="T319" s="2" t="s">
        <v>1174</v>
      </c>
      <c r="V319" s="2"/>
      <c r="W319" s="2"/>
      <c r="X319" s="2"/>
      <c r="Y319" s="2"/>
      <c r="AA319" s="1320" t="s">
        <v>1225</v>
      </c>
      <c r="AB319" s="1259"/>
      <c r="AC319" s="1259"/>
      <c r="AD319" s="1259"/>
      <c r="AE319" s="1259"/>
      <c r="AF319" s="1259"/>
      <c r="AG319" s="1259"/>
      <c r="AH319" s="1259"/>
      <c r="AI319" s="1259"/>
      <c r="AJ319" s="1259"/>
      <c r="AK319" s="1259"/>
      <c r="BN319" s="2"/>
    </row>
    <row r="320" spans="2:66" ht="12.75">
      <c r="B320" s="2" t="s">
        <v>1177</v>
      </c>
      <c r="C320" s="2"/>
      <c r="D320" s="2"/>
      <c r="E320" s="2"/>
      <c r="F320" s="2"/>
      <c r="H320" s="1335" t="s">
        <v>1226</v>
      </c>
      <c r="I320" s="1261"/>
      <c r="J320" s="1261"/>
      <c r="K320" s="1261"/>
      <c r="L320" s="1261"/>
      <c r="M320" s="1261"/>
      <c r="N320" s="1261"/>
      <c r="O320" s="1261"/>
      <c r="P320" s="1261"/>
      <c r="Q320" s="1261"/>
      <c r="R320" s="1261"/>
      <c r="T320" s="2" t="s">
        <v>1179</v>
      </c>
      <c r="V320" s="2"/>
      <c r="W320" s="2"/>
      <c r="X320" s="2"/>
      <c r="Y320" s="2"/>
      <c r="AA320" s="1320" t="s">
        <v>1227</v>
      </c>
      <c r="AB320" s="1259"/>
      <c r="AC320" s="1259"/>
      <c r="AD320" s="1259"/>
      <c r="AE320" s="1259"/>
      <c r="AF320" s="1259"/>
      <c r="AG320" s="1259"/>
      <c r="AH320" s="1259"/>
      <c r="AI320" s="1259"/>
      <c r="AJ320" s="1259"/>
      <c r="AK320" s="1259"/>
      <c r="BN320" s="2"/>
    </row>
    <row r="321" spans="2:66" ht="12.75" customHeight="1">
      <c r="B321" s="2" t="s">
        <v>1122</v>
      </c>
      <c r="C321" s="2"/>
      <c r="D321" s="2"/>
      <c r="E321" s="2"/>
      <c r="F321" s="2"/>
      <c r="H321" s="1335" t="s">
        <v>1123</v>
      </c>
      <c r="I321" s="1261"/>
      <c r="J321" s="1261"/>
      <c r="K321" s="1261"/>
      <c r="L321" s="1261"/>
      <c r="M321" s="1261"/>
      <c r="N321" s="1261"/>
      <c r="O321" s="1261"/>
      <c r="P321" s="1261"/>
      <c r="Q321" s="1261"/>
      <c r="R321" s="1261"/>
      <c r="T321" s="2" t="s">
        <v>1122</v>
      </c>
      <c r="V321" s="2"/>
      <c r="W321" s="2"/>
      <c r="X321" s="2"/>
      <c r="Y321" s="2"/>
      <c r="AA321" s="1320" t="s">
        <v>1228</v>
      </c>
      <c r="AB321" s="1259"/>
      <c r="AC321" s="1259"/>
      <c r="AD321" s="1259"/>
      <c r="AE321" s="1259"/>
      <c r="AF321" s="1259"/>
      <c r="AG321" s="1259"/>
      <c r="AH321" s="1259"/>
      <c r="AI321" s="1259"/>
      <c r="AJ321" s="1259"/>
      <c r="AK321" s="1259"/>
      <c r="BN321" s="2"/>
    </row>
    <row r="322" spans="2:66" ht="12.75">
      <c r="B322" s="2" t="s">
        <v>1124</v>
      </c>
      <c r="C322" s="2"/>
      <c r="D322" s="2"/>
      <c r="E322" s="2"/>
      <c r="F322" s="2"/>
      <c r="G322" s="2"/>
      <c r="H322" s="1424" t="s">
        <v>1125</v>
      </c>
      <c r="I322" s="1424"/>
      <c r="J322" s="1424"/>
      <c r="K322" s="1424"/>
      <c r="L322" s="1424"/>
      <c r="M322" s="1424"/>
      <c r="N322" s="2" t="s">
        <v>1126</v>
      </c>
      <c r="O322" s="2"/>
      <c r="P322" s="1335"/>
      <c r="Q322" s="1335"/>
      <c r="R322" s="1335"/>
      <c r="S322" s="2"/>
      <c r="T322" s="2" t="s">
        <v>1124</v>
      </c>
      <c r="V322" s="2"/>
      <c r="W322" s="2"/>
      <c r="X322" s="2"/>
      <c r="Y322" s="2"/>
      <c r="AA322" s="1424" t="s">
        <v>1229</v>
      </c>
      <c r="AB322" s="1424"/>
      <c r="AC322" s="1424"/>
      <c r="AD322" s="1424"/>
      <c r="AE322" s="1424"/>
      <c r="AF322" s="1424"/>
      <c r="AG322" s="2" t="s">
        <v>1126</v>
      </c>
      <c r="AH322" s="2"/>
      <c r="AI322" s="1335"/>
      <c r="AJ322" s="1335"/>
      <c r="AK322" s="1335"/>
      <c r="BN322" s="2"/>
    </row>
    <row r="323" spans="2:66" ht="12.75" customHeight="1">
      <c r="B323" s="2" t="s">
        <v>1127</v>
      </c>
      <c r="C323" s="2"/>
      <c r="D323" s="2"/>
      <c r="E323" s="2"/>
      <c r="F323" s="2"/>
      <c r="G323" s="2"/>
      <c r="H323" s="1260"/>
      <c r="I323" s="1260"/>
      <c r="J323" s="1260"/>
      <c r="K323" s="1260"/>
      <c r="L323" s="1260"/>
      <c r="M323" s="1260"/>
      <c r="N323" s="2"/>
      <c r="O323" s="2"/>
      <c r="P323" s="1063"/>
      <c r="Q323" s="1063"/>
      <c r="R323" s="1063"/>
      <c r="S323" s="2"/>
      <c r="T323" s="2" t="s">
        <v>1127</v>
      </c>
      <c r="V323" s="2"/>
      <c r="W323" s="2"/>
      <c r="X323" s="2"/>
      <c r="Y323" s="2"/>
      <c r="AA323" s="1260"/>
      <c r="AB323" s="1260"/>
      <c r="AC323" s="1260"/>
      <c r="AD323" s="1260"/>
      <c r="AE323" s="1260"/>
      <c r="AF323" s="1260"/>
      <c r="AG323" s="2"/>
      <c r="AH323" s="2"/>
      <c r="AI323" s="1063"/>
      <c r="AJ323" s="1063"/>
      <c r="AK323" s="1063"/>
    </row>
    <row r="324" spans="2:66" ht="12.75">
      <c r="B324" s="2" t="s">
        <v>1183</v>
      </c>
      <c r="C324" s="2"/>
      <c r="D324" s="2"/>
      <c r="E324" s="2"/>
      <c r="F324" s="2"/>
      <c r="G324" s="2"/>
      <c r="H324" s="1320" t="s">
        <v>1129</v>
      </c>
      <c r="I324" s="1259"/>
      <c r="J324" s="1259"/>
      <c r="K324" s="1259"/>
      <c r="L324" s="1259"/>
      <c r="M324" s="1259"/>
      <c r="N324" s="1261"/>
      <c r="O324" s="1261"/>
      <c r="P324" s="1261"/>
      <c r="Q324" s="1261"/>
      <c r="R324" s="1261"/>
      <c r="S324" s="2"/>
      <c r="T324" s="2" t="s">
        <v>1183</v>
      </c>
      <c r="V324" s="2"/>
      <c r="W324" s="2"/>
      <c r="X324" s="2"/>
      <c r="Y324" s="2"/>
      <c r="AA324" s="1320" t="s">
        <v>1230</v>
      </c>
      <c r="AB324" s="1259"/>
      <c r="AC324" s="1259"/>
      <c r="AD324" s="1259"/>
      <c r="AE324" s="1259"/>
      <c r="AF324" s="1259"/>
      <c r="AG324" s="1261"/>
      <c r="AH324" s="1261"/>
      <c r="AI324" s="1261"/>
      <c r="AJ324" s="1261"/>
      <c r="AK324" s="1261"/>
    </row>
    <row r="325" spans="2:66" ht="12.75">
      <c r="B325" s="2"/>
      <c r="C325" s="2"/>
      <c r="D325" s="2"/>
      <c r="E325" s="2"/>
      <c r="F325" s="2"/>
      <c r="G325" s="2"/>
      <c r="P325" s="989"/>
      <c r="Q325" s="989"/>
      <c r="R325" s="989"/>
      <c r="S325" s="989"/>
      <c r="T325" s="989"/>
      <c r="U325" s="989"/>
      <c r="V325" s="2"/>
      <c r="W325" s="2"/>
      <c r="X325" s="1063"/>
      <c r="Y325" s="1063"/>
      <c r="Z325" s="1063"/>
    </row>
    <row r="326" spans="2:66" ht="12.75">
      <c r="B326" s="2" t="s">
        <v>1231</v>
      </c>
      <c r="C326" s="2"/>
      <c r="D326" s="2"/>
      <c r="E326" s="2"/>
      <c r="F326" s="2"/>
      <c r="H326" s="1261"/>
      <c r="I326" s="1261"/>
      <c r="J326" s="1261"/>
      <c r="K326" s="1261"/>
      <c r="L326" s="1261"/>
      <c r="M326" s="1261"/>
      <c r="N326" s="1261"/>
      <c r="O326" s="1261"/>
      <c r="P326" s="1261"/>
      <c r="Q326" s="1261"/>
      <c r="R326" s="1261"/>
      <c r="T326" s="2" t="s">
        <v>1232</v>
      </c>
      <c r="V326" s="2"/>
      <c r="W326" s="2"/>
      <c r="X326" s="2"/>
      <c r="Y326" s="2"/>
      <c r="AA326" s="1445" t="s">
        <v>1233</v>
      </c>
      <c r="AB326" s="1261"/>
      <c r="AC326" s="1261"/>
      <c r="AD326" s="1261"/>
      <c r="AE326" s="1261"/>
      <c r="AF326" s="1261"/>
      <c r="AG326" s="1261"/>
      <c r="AH326" s="1261"/>
      <c r="AI326" s="1261"/>
      <c r="AJ326" s="1261"/>
      <c r="AK326" s="1261"/>
    </row>
    <row r="327" spans="2:66" ht="12.75">
      <c r="B327" s="2" t="s">
        <v>1174</v>
      </c>
      <c r="C327" s="2"/>
      <c r="D327" s="2"/>
      <c r="E327" s="2"/>
      <c r="F327" s="2"/>
      <c r="H327" s="1259"/>
      <c r="I327" s="1259"/>
      <c r="J327" s="1259"/>
      <c r="K327" s="1259"/>
      <c r="L327" s="1259"/>
      <c r="M327" s="1259"/>
      <c r="N327" s="1259"/>
      <c r="O327" s="1259"/>
      <c r="P327" s="1259"/>
      <c r="Q327" s="1259"/>
      <c r="R327" s="1259"/>
      <c r="T327" s="2" t="s">
        <v>1174</v>
      </c>
      <c r="V327" s="2"/>
      <c r="W327" s="2"/>
      <c r="X327" s="2"/>
      <c r="Y327" s="2"/>
      <c r="AA327" s="1259" t="s">
        <v>1234</v>
      </c>
      <c r="AB327" s="1259"/>
      <c r="AC327" s="1259"/>
      <c r="AD327" s="1259"/>
      <c r="AE327" s="1259"/>
      <c r="AF327" s="1259"/>
      <c r="AG327" s="1259"/>
      <c r="AH327" s="1259"/>
      <c r="AI327" s="1259"/>
      <c r="AJ327" s="1259"/>
      <c r="AK327" s="1259"/>
    </row>
    <row r="328" spans="2:66" ht="12.75">
      <c r="B328" s="2" t="s">
        <v>1177</v>
      </c>
      <c r="C328" s="2"/>
      <c r="D328" s="2"/>
      <c r="E328" s="2"/>
      <c r="F328" s="2"/>
      <c r="H328" s="1259"/>
      <c r="I328" s="1259"/>
      <c r="J328" s="1259"/>
      <c r="K328" s="1259"/>
      <c r="L328" s="1259"/>
      <c r="M328" s="1259"/>
      <c r="N328" s="1259"/>
      <c r="O328" s="1259"/>
      <c r="P328" s="1259"/>
      <c r="Q328" s="1259"/>
      <c r="R328" s="1259"/>
      <c r="T328" s="2" t="s">
        <v>1179</v>
      </c>
      <c r="V328" s="2"/>
      <c r="W328" s="2"/>
      <c r="X328" s="2"/>
      <c r="Y328" s="2"/>
      <c r="AA328" s="1259" t="s">
        <v>1235</v>
      </c>
      <c r="AB328" s="1259"/>
      <c r="AC328" s="1259"/>
      <c r="AD328" s="1259"/>
      <c r="AE328" s="1259"/>
      <c r="AF328" s="1259"/>
      <c r="AG328" s="1259"/>
      <c r="AH328" s="1259"/>
      <c r="AI328" s="1259"/>
      <c r="AJ328" s="1259"/>
      <c r="AK328" s="1259"/>
    </row>
    <row r="329" spans="2:66" ht="12.75">
      <c r="B329" s="2" t="s">
        <v>1122</v>
      </c>
      <c r="C329" s="2"/>
      <c r="D329" s="2"/>
      <c r="E329" s="2"/>
      <c r="F329" s="2"/>
      <c r="H329" s="1259"/>
      <c r="I329" s="1259"/>
      <c r="J329" s="1259"/>
      <c r="K329" s="1259"/>
      <c r="L329" s="1259"/>
      <c r="M329" s="1259"/>
      <c r="N329" s="1259"/>
      <c r="O329" s="1259"/>
      <c r="P329" s="1259"/>
      <c r="Q329" s="1259"/>
      <c r="R329" s="1259"/>
      <c r="T329" s="2" t="s">
        <v>1122</v>
      </c>
      <c r="V329" s="2"/>
      <c r="W329" s="2"/>
      <c r="X329" s="2"/>
      <c r="Y329" s="2"/>
      <c r="AA329" s="1259" t="s">
        <v>1236</v>
      </c>
      <c r="AB329" s="1259"/>
      <c r="AC329" s="1259"/>
      <c r="AD329" s="1259"/>
      <c r="AE329" s="1259"/>
      <c r="AF329" s="1259"/>
      <c r="AG329" s="1259"/>
      <c r="AH329" s="1259"/>
      <c r="AI329" s="1259"/>
      <c r="AJ329" s="1259"/>
      <c r="AK329" s="1259"/>
    </row>
    <row r="330" spans="2:66" ht="12.75" customHeight="1">
      <c r="B330" s="2" t="s">
        <v>1124</v>
      </c>
      <c r="C330" s="2"/>
      <c r="D330" s="2"/>
      <c r="E330" s="2"/>
      <c r="F330" s="2"/>
      <c r="G330" s="2"/>
      <c r="H330" s="1424"/>
      <c r="I330" s="1424"/>
      <c r="J330" s="1424"/>
      <c r="K330" s="1424"/>
      <c r="L330" s="1424"/>
      <c r="M330" s="1424"/>
      <c r="N330" s="2" t="s">
        <v>1126</v>
      </c>
      <c r="O330" s="2"/>
      <c r="P330" s="1335"/>
      <c r="Q330" s="1335"/>
      <c r="R330" s="1335"/>
      <c r="S330" s="2"/>
      <c r="T330" s="2" t="s">
        <v>1124</v>
      </c>
      <c r="V330" s="2"/>
      <c r="W330" s="2"/>
      <c r="X330" s="2"/>
      <c r="Y330" s="2"/>
      <c r="AA330" s="1424" t="s">
        <v>1237</v>
      </c>
      <c r="AB330" s="1424"/>
      <c r="AC330" s="1424"/>
      <c r="AD330" s="1424"/>
      <c r="AE330" s="1424"/>
      <c r="AF330" s="1424"/>
      <c r="AG330" s="2" t="s">
        <v>1126</v>
      </c>
      <c r="AH330" s="2"/>
      <c r="AI330" s="1335"/>
      <c r="AJ330" s="1335"/>
      <c r="AK330" s="1335"/>
    </row>
    <row r="331" spans="2:66" ht="12.75">
      <c r="B331" s="2" t="s">
        <v>1127</v>
      </c>
      <c r="C331" s="2"/>
      <c r="D331" s="2"/>
      <c r="E331" s="2"/>
      <c r="F331" s="2"/>
      <c r="G331" s="2"/>
      <c r="H331" s="1260"/>
      <c r="I331" s="1260"/>
      <c r="J331" s="1260"/>
      <c r="K331" s="1260"/>
      <c r="L331" s="1260"/>
      <c r="M331" s="1260"/>
      <c r="N331" s="2"/>
      <c r="O331" s="2"/>
      <c r="P331" s="1063"/>
      <c r="Q331" s="1063"/>
      <c r="R331" s="1063"/>
      <c r="S331" s="2"/>
      <c r="T331" s="2" t="s">
        <v>1127</v>
      </c>
      <c r="V331" s="2"/>
      <c r="W331" s="2"/>
      <c r="X331" s="2"/>
      <c r="Y331" s="2"/>
      <c r="AA331" s="1260"/>
      <c r="AB331" s="1260"/>
      <c r="AC331" s="1260"/>
      <c r="AD331" s="1260"/>
      <c r="AE331" s="1260"/>
      <c r="AF331" s="1260"/>
      <c r="AG331" s="2"/>
      <c r="AH331" s="2"/>
      <c r="AI331" s="1063"/>
      <c r="AJ331" s="1063"/>
      <c r="AK331" s="1063"/>
    </row>
    <row r="332" spans="2:66" ht="12.75">
      <c r="B332" s="2" t="s">
        <v>1183</v>
      </c>
      <c r="C332" s="2"/>
      <c r="D332" s="2"/>
      <c r="E332" s="2"/>
      <c r="F332" s="2"/>
      <c r="G332" s="2"/>
      <c r="H332" s="1259"/>
      <c r="I332" s="1259"/>
      <c r="J332" s="1259"/>
      <c r="K332" s="1259"/>
      <c r="L332" s="1259"/>
      <c r="M332" s="1259"/>
      <c r="N332" s="1261"/>
      <c r="O332" s="1261"/>
      <c r="P332" s="1261"/>
      <c r="Q332" s="1261"/>
      <c r="R332" s="1261"/>
      <c r="S332" s="2"/>
      <c r="T332" s="2" t="s">
        <v>1183</v>
      </c>
      <c r="V332" s="2"/>
      <c r="W332" s="2"/>
      <c r="X332" s="2"/>
      <c r="Y332" s="2"/>
      <c r="AA332" s="1320" t="s">
        <v>1238</v>
      </c>
      <c r="AB332" s="1259"/>
      <c r="AC332" s="1259"/>
      <c r="AD332" s="1259"/>
      <c r="AE332" s="1259"/>
      <c r="AF332" s="1259"/>
      <c r="AG332" s="1261"/>
      <c r="AH332" s="1261"/>
      <c r="AI332" s="1261"/>
      <c r="AJ332" s="1261"/>
      <c r="AK332" s="1261"/>
    </row>
    <row r="333" spans="2:66" ht="12.75" customHeight="1">
      <c r="B333" s="2"/>
      <c r="C333" s="2"/>
      <c r="D333" s="2"/>
      <c r="E333" s="2"/>
      <c r="F333" s="2"/>
      <c r="G333" s="2"/>
      <c r="P333" s="989"/>
      <c r="Q333" s="989"/>
      <c r="R333" s="989"/>
      <c r="S333" s="989"/>
      <c r="T333" s="989"/>
      <c r="U333" s="989"/>
      <c r="V333" s="2"/>
      <c r="W333" s="2"/>
      <c r="X333" s="1063"/>
      <c r="Y333" s="1063"/>
      <c r="Z333" s="1063"/>
    </row>
    <row r="334" spans="2:66" ht="12.75" customHeight="1">
      <c r="B334" s="2" t="s">
        <v>1239</v>
      </c>
      <c r="C334" s="2"/>
      <c r="D334" s="2"/>
      <c r="E334" s="2"/>
      <c r="F334" s="2"/>
      <c r="H334" s="1261" t="s">
        <v>1240</v>
      </c>
      <c r="I334" s="1261"/>
      <c r="J334" s="1261"/>
      <c r="K334" s="1261"/>
      <c r="L334" s="1261"/>
      <c r="M334" s="1261"/>
      <c r="N334" s="1261"/>
      <c r="O334" s="1261"/>
      <c r="P334" s="1261"/>
      <c r="Q334" s="1261"/>
      <c r="R334" s="1261"/>
      <c r="T334" s="121" t="s">
        <v>1241</v>
      </c>
      <c r="V334" s="2"/>
      <c r="W334" s="2"/>
      <c r="X334" s="2"/>
      <c r="Y334" s="2"/>
      <c r="AA334" s="1335" t="s">
        <v>1242</v>
      </c>
      <c r="AB334" s="1261"/>
      <c r="AC334" s="1261"/>
      <c r="AD334" s="1261"/>
      <c r="AE334" s="1261"/>
      <c r="AF334" s="1261"/>
      <c r="AG334" s="1261"/>
      <c r="AH334" s="1261"/>
      <c r="AI334" s="1261"/>
      <c r="AJ334" s="1261"/>
      <c r="AK334" s="1261"/>
    </row>
    <row r="335" spans="2:66" ht="12.75" customHeight="1">
      <c r="B335" s="2" t="s">
        <v>1174</v>
      </c>
      <c r="C335" s="2"/>
      <c r="D335" s="2"/>
      <c r="E335" s="2"/>
      <c r="F335" s="2"/>
      <c r="H335" s="1259" t="s">
        <v>1243</v>
      </c>
      <c r="I335" s="1259"/>
      <c r="J335" s="1259"/>
      <c r="K335" s="1259"/>
      <c r="L335" s="1259"/>
      <c r="M335" s="1259"/>
      <c r="N335" s="1259"/>
      <c r="O335" s="1259"/>
      <c r="P335" s="1259"/>
      <c r="Q335" s="1259"/>
      <c r="R335" s="1259"/>
      <c r="T335" s="2" t="s">
        <v>1174</v>
      </c>
      <c r="V335" s="2"/>
      <c r="W335" s="2"/>
      <c r="X335" s="2"/>
      <c r="Y335" s="2"/>
      <c r="AA335" s="1259" t="s">
        <v>1175</v>
      </c>
      <c r="AB335" s="1259"/>
      <c r="AC335" s="1259"/>
      <c r="AD335" s="1259"/>
      <c r="AE335" s="1259"/>
      <c r="AF335" s="1259"/>
      <c r="AG335" s="1259"/>
      <c r="AH335" s="1259"/>
      <c r="AI335" s="1259"/>
      <c r="AJ335" s="1259"/>
      <c r="AK335" s="1259"/>
    </row>
    <row r="336" spans="2:66" ht="12.75" customHeight="1">
      <c r="B336" s="2" t="s">
        <v>1179</v>
      </c>
      <c r="C336" s="2"/>
      <c r="D336" s="2"/>
      <c r="E336" s="2"/>
      <c r="F336" s="2"/>
      <c r="H336" s="1259" t="s">
        <v>1244</v>
      </c>
      <c r="I336" s="1259"/>
      <c r="J336" s="1259"/>
      <c r="K336" s="1259"/>
      <c r="L336" s="1259"/>
      <c r="M336" s="1259"/>
      <c r="N336" s="1259"/>
      <c r="O336" s="1259"/>
      <c r="P336" s="1259"/>
      <c r="Q336" s="1259"/>
      <c r="R336" s="1259"/>
      <c r="T336" s="2" t="s">
        <v>1179</v>
      </c>
      <c r="V336" s="2"/>
      <c r="W336" s="2"/>
      <c r="X336" s="2"/>
      <c r="Y336" s="2"/>
      <c r="AA336" s="1259" t="s">
        <v>1245</v>
      </c>
      <c r="AB336" s="1259"/>
      <c r="AC336" s="1259"/>
      <c r="AD336" s="1259"/>
      <c r="AE336" s="1259"/>
      <c r="AF336" s="1259"/>
      <c r="AG336" s="1259"/>
      <c r="AH336" s="1259"/>
      <c r="AI336" s="1259"/>
      <c r="AJ336" s="1259"/>
      <c r="AK336" s="1259"/>
    </row>
    <row r="337" spans="1:66" ht="12.75" customHeight="1">
      <c r="B337" s="2" t="s">
        <v>1122</v>
      </c>
      <c r="C337" s="2"/>
      <c r="D337" s="2"/>
      <c r="E337" s="2"/>
      <c r="F337" s="2"/>
      <c r="G337" s="2"/>
      <c r="H337" s="1259" t="s">
        <v>1246</v>
      </c>
      <c r="I337" s="1259"/>
      <c r="J337" s="1259"/>
      <c r="K337" s="1259"/>
      <c r="L337" s="1259"/>
      <c r="M337" s="1259"/>
      <c r="N337" s="1259"/>
      <c r="O337" s="1259"/>
      <c r="P337" s="1259"/>
      <c r="Q337" s="1259"/>
      <c r="R337" s="1259"/>
      <c r="T337" s="2" t="s">
        <v>1122</v>
      </c>
      <c r="V337" s="2"/>
      <c r="W337" s="2"/>
      <c r="X337" s="2"/>
      <c r="Y337" s="2"/>
      <c r="AA337" s="1259" t="s">
        <v>1247</v>
      </c>
      <c r="AB337" s="1259"/>
      <c r="AC337" s="1259"/>
      <c r="AD337" s="1259"/>
      <c r="AE337" s="1259"/>
      <c r="AF337" s="1259"/>
      <c r="AG337" s="1259"/>
      <c r="AH337" s="1259"/>
      <c r="AI337" s="1259"/>
      <c r="AJ337" s="1259"/>
      <c r="AK337" s="1259"/>
    </row>
    <row r="338" spans="1:66" ht="12.75" customHeight="1">
      <c r="B338" s="2" t="s">
        <v>1124</v>
      </c>
      <c r="C338" s="2"/>
      <c r="D338" s="2"/>
      <c r="E338" s="2"/>
      <c r="F338" s="2"/>
      <c r="G338" s="2"/>
      <c r="H338" s="1424" t="s">
        <v>1248</v>
      </c>
      <c r="I338" s="1424"/>
      <c r="J338" s="1424"/>
      <c r="K338" s="1424"/>
      <c r="L338" s="1424"/>
      <c r="M338" s="1424"/>
      <c r="N338" s="2" t="s">
        <v>1126</v>
      </c>
      <c r="O338" s="2"/>
      <c r="P338" s="1335"/>
      <c r="Q338" s="1335"/>
      <c r="R338" s="1335"/>
      <c r="S338" s="2"/>
      <c r="T338" s="2" t="s">
        <v>1124</v>
      </c>
      <c r="V338" s="2"/>
      <c r="W338" s="2"/>
      <c r="X338" s="2"/>
      <c r="Y338" s="2"/>
      <c r="AA338" s="1424" t="str">
        <f>H290</f>
        <v>619-426-3595</v>
      </c>
      <c r="AB338" s="1424"/>
      <c r="AC338" s="1424"/>
      <c r="AD338" s="1424"/>
      <c r="AE338" s="1424"/>
      <c r="AF338" s="1424"/>
      <c r="AG338" s="2" t="s">
        <v>1126</v>
      </c>
      <c r="AH338" s="2"/>
      <c r="AI338" s="1335"/>
      <c r="AJ338" s="1335"/>
      <c r="AK338" s="1335"/>
    </row>
    <row r="339" spans="1:66" ht="12.75">
      <c r="B339" s="2" t="s">
        <v>1127</v>
      </c>
      <c r="C339" s="2"/>
      <c r="D339" s="2"/>
      <c r="E339" s="2"/>
      <c r="F339" s="2"/>
      <c r="G339" s="2"/>
      <c r="H339" s="1260"/>
      <c r="I339" s="1260"/>
      <c r="J339" s="1260"/>
      <c r="K339" s="1260"/>
      <c r="L339" s="1260"/>
      <c r="M339" s="1260"/>
      <c r="N339" s="2"/>
      <c r="O339" s="2"/>
      <c r="P339" s="1063"/>
      <c r="Q339" s="1063"/>
      <c r="R339" s="1063"/>
      <c r="S339" s="2"/>
      <c r="T339" s="2" t="s">
        <v>1127</v>
      </c>
      <c r="V339" s="2"/>
      <c r="W339" s="2"/>
      <c r="X339" s="2"/>
      <c r="Y339" s="2"/>
      <c r="AA339" s="1260"/>
      <c r="AB339" s="1260"/>
      <c r="AC339" s="1260"/>
      <c r="AD339" s="1260"/>
      <c r="AE339" s="1260"/>
      <c r="AF339" s="1260"/>
      <c r="AG339" s="2"/>
      <c r="AH339" s="2"/>
      <c r="AI339" s="1063"/>
      <c r="AJ339" s="1063"/>
      <c r="AK339" s="1063"/>
    </row>
    <row r="340" spans="1:66" ht="12.75">
      <c r="B340" s="2" t="s">
        <v>1183</v>
      </c>
      <c r="C340" s="2"/>
      <c r="D340" s="2"/>
      <c r="E340" s="2"/>
      <c r="F340" s="2"/>
      <c r="G340" s="2"/>
      <c r="H340" s="1320" t="s">
        <v>1249</v>
      </c>
      <c r="I340" s="1259"/>
      <c r="J340" s="1259"/>
      <c r="K340" s="1259"/>
      <c r="L340" s="1259"/>
      <c r="M340" s="1259"/>
      <c r="N340" s="1261"/>
      <c r="O340" s="1261"/>
      <c r="P340" s="1261"/>
      <c r="Q340" s="1261"/>
      <c r="R340" s="1261"/>
      <c r="S340" s="2"/>
      <c r="T340" s="2" t="s">
        <v>1183</v>
      </c>
      <c r="V340" s="2"/>
      <c r="W340" s="2"/>
      <c r="X340" s="2"/>
      <c r="Y340" s="2"/>
      <c r="AA340" s="1320" t="s">
        <v>1250</v>
      </c>
      <c r="AB340" s="1259"/>
      <c r="AC340" s="1259"/>
      <c r="AD340" s="1259"/>
      <c r="AE340" s="1259"/>
      <c r="AF340" s="1259"/>
      <c r="AG340" s="1261"/>
      <c r="AH340" s="1261"/>
      <c r="AI340" s="1261"/>
      <c r="AJ340" s="1261"/>
      <c r="AK340" s="1261"/>
    </row>
    <row r="341" spans="1:66" ht="12.75" customHeight="1">
      <c r="B341" s="2"/>
      <c r="C341" s="2"/>
      <c r="D341" s="2"/>
      <c r="E341" s="2"/>
      <c r="F341" s="2"/>
      <c r="G341" s="2"/>
      <c r="H341" s="7"/>
      <c r="I341" s="7"/>
      <c r="J341" s="7"/>
      <c r="K341" s="7"/>
      <c r="L341" s="7"/>
      <c r="M341" s="7"/>
      <c r="N341" s="7"/>
      <c r="O341" s="7"/>
      <c r="P341" s="7"/>
      <c r="Q341" s="7"/>
      <c r="R341" s="7"/>
      <c r="S341" s="2"/>
      <c r="T341" s="2"/>
      <c r="V341" s="2"/>
      <c r="W341" s="2"/>
      <c r="X341" s="2"/>
      <c r="Y341" s="2"/>
      <c r="AA341" s="7"/>
      <c r="AB341" s="7"/>
      <c r="AC341" s="7"/>
      <c r="AD341" s="7"/>
      <c r="AE341" s="7"/>
      <c r="AF341" s="7"/>
      <c r="AG341" s="7"/>
      <c r="AH341" s="7"/>
      <c r="AI341" s="7"/>
      <c r="AJ341" s="7"/>
      <c r="AK341" s="7"/>
    </row>
    <row r="342" spans="1:66" ht="12.75">
      <c r="B342" s="2"/>
      <c r="C342" s="2"/>
      <c r="D342" s="2"/>
      <c r="E342" s="2"/>
      <c r="F342" s="2"/>
      <c r="I342" s="121" t="s">
        <v>1251</v>
      </c>
      <c r="P342" s="1261" t="s">
        <v>1252</v>
      </c>
      <c r="Q342" s="1261"/>
      <c r="R342" s="1261"/>
      <c r="S342" s="1261"/>
      <c r="T342" s="1261"/>
      <c r="U342" s="1261"/>
      <c r="V342" s="1261"/>
      <c r="W342" s="1261"/>
      <c r="X342" s="1261"/>
      <c r="Y342" s="1261"/>
      <c r="Z342" s="1261"/>
      <c r="AA342" s="1261"/>
      <c r="AB342" s="1261"/>
      <c r="AC342" s="1261"/>
      <c r="AD342" s="1261"/>
      <c r="AE342" s="1261"/>
      <c r="BN342" t="s">
        <v>299</v>
      </c>
    </row>
    <row r="343" spans="1:66" ht="12.75">
      <c r="B343" s="2"/>
      <c r="C343" s="2"/>
      <c r="D343" s="2"/>
      <c r="E343" s="2"/>
      <c r="F343" s="2"/>
      <c r="I343" s="2" t="s">
        <v>1174</v>
      </c>
      <c r="P343" s="1259" t="s">
        <v>1253</v>
      </c>
      <c r="Q343" s="1259"/>
      <c r="R343" s="1259"/>
      <c r="S343" s="1259"/>
      <c r="T343" s="1259"/>
      <c r="U343" s="1259"/>
      <c r="V343" s="1259"/>
      <c r="W343" s="1259"/>
      <c r="X343" s="1259"/>
      <c r="Y343" s="1259"/>
      <c r="Z343" s="1259"/>
      <c r="AA343" s="1259"/>
      <c r="AB343" s="1259"/>
      <c r="AC343" s="1259"/>
      <c r="AD343" s="1259"/>
      <c r="AE343" s="1259"/>
      <c r="BN343" t="s">
        <v>908</v>
      </c>
    </row>
    <row r="344" spans="1:66" ht="12.75">
      <c r="B344" s="2"/>
      <c r="C344" s="2"/>
      <c r="D344" s="2"/>
      <c r="E344" s="2"/>
      <c r="F344" s="2"/>
      <c r="I344" s="2" t="s">
        <v>1179</v>
      </c>
      <c r="P344" s="1259" t="s">
        <v>1254</v>
      </c>
      <c r="Q344" s="1259"/>
      <c r="R344" s="1259"/>
      <c r="S344" s="1259"/>
      <c r="T344" s="1259"/>
      <c r="U344" s="1259"/>
      <c r="V344" s="1259"/>
      <c r="W344" s="1259"/>
      <c r="X344" s="1259"/>
      <c r="Y344" s="1259"/>
      <c r="Z344" s="1259"/>
      <c r="AA344" s="1259"/>
      <c r="AB344" s="1259"/>
      <c r="AC344" s="1259"/>
      <c r="AD344" s="1259"/>
      <c r="AE344" s="1259"/>
      <c r="BN344" t="s">
        <v>802</v>
      </c>
    </row>
    <row r="345" spans="1:66" ht="12.75">
      <c r="B345" s="2"/>
      <c r="C345" s="2"/>
      <c r="D345" s="2"/>
      <c r="E345" s="2"/>
      <c r="F345" s="2"/>
      <c r="G345" s="2"/>
      <c r="I345" s="2" t="s">
        <v>1122</v>
      </c>
      <c r="P345" s="1259"/>
      <c r="Q345" s="1259"/>
      <c r="R345" s="1259"/>
      <c r="S345" s="1259"/>
      <c r="T345" s="1259"/>
      <c r="U345" s="1259"/>
      <c r="V345" s="1259"/>
      <c r="W345" s="1259"/>
      <c r="X345" s="1259"/>
      <c r="Y345" s="1259"/>
      <c r="Z345" s="1259"/>
      <c r="AA345" s="1259"/>
      <c r="AB345" s="1259"/>
      <c r="AC345" s="1259"/>
      <c r="AD345" s="1259"/>
      <c r="AE345" s="1259"/>
    </row>
    <row r="346" spans="1:66" ht="12.75">
      <c r="B346" s="2"/>
      <c r="C346" s="2"/>
      <c r="D346" s="2"/>
      <c r="E346" s="2"/>
      <c r="F346" s="2"/>
      <c r="G346" s="2"/>
      <c r="H346" s="990"/>
      <c r="I346" s="2" t="s">
        <v>1124</v>
      </c>
      <c r="P346" s="1260" t="s">
        <v>1255</v>
      </c>
      <c r="Q346" s="1260"/>
      <c r="R346" s="1260"/>
      <c r="S346" s="1260"/>
      <c r="T346" s="1260"/>
      <c r="U346" s="1260"/>
      <c r="V346" s="1260"/>
      <c r="W346" s="1260"/>
      <c r="X346" s="1260"/>
      <c r="Y346" s="1260"/>
      <c r="Z346" s="1260"/>
      <c r="AA346" s="2" t="s">
        <v>1126</v>
      </c>
      <c r="AB346" s="2"/>
      <c r="AC346" s="1320"/>
      <c r="AD346" s="1320"/>
      <c r="AE346" s="1320"/>
      <c r="AF346" s="990"/>
      <c r="AG346" s="2"/>
      <c r="AH346" s="2"/>
      <c r="AI346" s="2"/>
      <c r="AJ346" s="2"/>
      <c r="AK346" s="2"/>
    </row>
    <row r="347" spans="1:66" ht="12.75" customHeight="1">
      <c r="B347" s="2"/>
      <c r="C347" s="2"/>
      <c r="D347" s="2"/>
      <c r="E347" s="2"/>
      <c r="F347" s="2"/>
      <c r="G347" s="2"/>
      <c r="H347" s="990"/>
      <c r="I347" s="2" t="s">
        <v>1127</v>
      </c>
      <c r="P347" s="1260"/>
      <c r="Q347" s="1260"/>
      <c r="R347" s="1260"/>
      <c r="S347" s="1260"/>
      <c r="T347" s="1260"/>
      <c r="U347" s="1260"/>
      <c r="V347" s="1260"/>
      <c r="W347" s="1260"/>
      <c r="X347" s="1260"/>
      <c r="Y347" s="1260"/>
      <c r="Z347" s="1260"/>
      <c r="AF347" s="990"/>
      <c r="AG347" s="2"/>
      <c r="AH347" s="2"/>
      <c r="AI347" s="1063"/>
      <c r="AJ347" s="1063"/>
      <c r="AK347" s="1063"/>
    </row>
    <row r="348" spans="1:66" ht="12.75">
      <c r="B348" s="2"/>
      <c r="C348" s="2"/>
      <c r="D348" s="2"/>
      <c r="E348" s="2"/>
      <c r="F348" s="2"/>
      <c r="G348" s="2"/>
      <c r="I348" s="2" t="s">
        <v>1183</v>
      </c>
      <c r="P348" s="1261" t="s">
        <v>1256</v>
      </c>
      <c r="Q348" s="1261"/>
      <c r="R348" s="1261"/>
      <c r="S348" s="1261"/>
      <c r="T348" s="1261"/>
      <c r="U348" s="1261"/>
      <c r="V348" s="1261"/>
      <c r="W348" s="1261"/>
      <c r="X348" s="1261"/>
      <c r="Y348" s="1261"/>
      <c r="Z348" s="1261"/>
      <c r="AA348" s="1261"/>
      <c r="AB348" s="1261"/>
      <c r="AC348" s="1261"/>
      <c r="AD348" s="1261"/>
      <c r="AE348" s="1261"/>
    </row>
    <row r="349" spans="1:66" ht="12.75" customHeight="1">
      <c r="T349" s="7"/>
      <c r="U349" s="7"/>
      <c r="V349" s="7"/>
      <c r="W349" s="7"/>
      <c r="X349" s="7"/>
      <c r="Y349" s="7"/>
      <c r="Z349" s="7"/>
    </row>
    <row r="350" spans="1:66" ht="12.75">
      <c r="A350" s="1317" t="s">
        <v>1257</v>
      </c>
      <c r="B350" s="1317"/>
      <c r="C350" s="1317"/>
      <c r="D350" s="1317"/>
      <c r="E350" s="1317"/>
      <c r="F350" s="1317"/>
      <c r="G350" s="1317"/>
      <c r="H350" s="1317"/>
      <c r="I350" s="1317"/>
      <c r="J350" s="1317"/>
      <c r="K350" s="1317"/>
      <c r="L350" s="1317"/>
      <c r="M350" s="1317"/>
      <c r="N350" s="1317"/>
      <c r="O350" s="1317"/>
      <c r="P350" s="1317"/>
      <c r="Q350" s="1317"/>
      <c r="R350" s="1317"/>
      <c r="S350" s="1317"/>
      <c r="T350" s="1317"/>
      <c r="U350" s="1317"/>
      <c r="V350" s="1317"/>
      <c r="W350" s="1317"/>
      <c r="X350" s="1317"/>
      <c r="Y350" s="1317"/>
      <c r="Z350" s="1317"/>
      <c r="AA350" s="1317"/>
      <c r="AB350" s="1317"/>
      <c r="AC350" s="1317"/>
      <c r="AD350" s="1317"/>
      <c r="AE350" s="1317"/>
      <c r="AF350" s="1317"/>
      <c r="AG350" s="1317"/>
      <c r="AH350" s="1317"/>
      <c r="AI350" s="1317"/>
      <c r="AJ350" s="1317"/>
      <c r="AK350" s="1317"/>
      <c r="AL350" s="1317"/>
      <c r="AM350" s="56"/>
      <c r="AN350" s="56"/>
      <c r="AO350" s="56"/>
      <c r="AP350" s="56"/>
      <c r="AQ350" s="56"/>
      <c r="AR350" s="56"/>
      <c r="AS350" s="56"/>
      <c r="AT350" s="56"/>
      <c r="AU350" s="56"/>
      <c r="AV350" s="56"/>
      <c r="AW350" s="56"/>
      <c r="AX350" s="56"/>
      <c r="AY350" s="56"/>
    </row>
    <row r="351" spans="1:66" ht="13.5" thickBot="1">
      <c r="A351" s="1318"/>
      <c r="B351" s="1318"/>
      <c r="C351" s="1318"/>
      <c r="D351" s="1318"/>
      <c r="E351" s="1318"/>
      <c r="F351" s="1318"/>
      <c r="G351" s="1318"/>
      <c r="H351" s="1318"/>
      <c r="I351" s="1318"/>
      <c r="J351" s="1318"/>
      <c r="K351" s="1318"/>
      <c r="L351" s="1318"/>
      <c r="M351" s="1318"/>
      <c r="N351" s="1318"/>
      <c r="O351" s="1318"/>
      <c r="P351" s="1318"/>
      <c r="Q351" s="1318"/>
      <c r="R351" s="1318"/>
      <c r="S351" s="1318"/>
      <c r="T351" s="1318"/>
      <c r="U351" s="1318"/>
      <c r="V351" s="1318"/>
      <c r="W351" s="1318"/>
      <c r="X351" s="1318"/>
      <c r="Y351" s="1318"/>
      <c r="Z351" s="1318"/>
      <c r="AA351" s="1318"/>
      <c r="AB351" s="1318"/>
      <c r="AC351" s="1318"/>
      <c r="AD351" s="1318"/>
      <c r="AE351" s="1318"/>
      <c r="AF351" s="1318"/>
      <c r="AG351" s="1318"/>
      <c r="AH351" s="1318"/>
      <c r="AI351" s="1318"/>
      <c r="AJ351" s="1318"/>
      <c r="AK351" s="1318"/>
      <c r="AL351" s="1318"/>
      <c r="AM351" s="56"/>
      <c r="AN351" s="56"/>
      <c r="AO351" s="56"/>
      <c r="AP351" s="56"/>
      <c r="AQ351" s="56"/>
      <c r="AR351" s="56"/>
      <c r="AS351" s="56"/>
      <c r="AT351" s="56"/>
      <c r="AU351" s="56"/>
      <c r="AV351" s="56"/>
      <c r="AW351" s="56"/>
      <c r="AX351" s="56"/>
      <c r="AY351" s="56"/>
    </row>
    <row r="352" spans="1:66" ht="13.5" thickTop="1">
      <c r="I352" s="2"/>
      <c r="J352" s="2"/>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
      <c r="AL352" s="20"/>
      <c r="AM352" s="20"/>
      <c r="AN352" s="20"/>
      <c r="AO352" s="20"/>
      <c r="AP352" s="20"/>
      <c r="AQ352" s="20"/>
      <c r="AR352" s="20"/>
      <c r="AS352" s="20"/>
      <c r="AT352" s="20"/>
      <c r="AU352" s="20"/>
      <c r="AV352" s="20"/>
      <c r="AW352" s="20"/>
      <c r="AX352" s="20"/>
      <c r="AY352" s="20"/>
    </row>
    <row r="353" spans="1:37" ht="12.75" customHeight="1">
      <c r="A353" s="1" t="s">
        <v>935</v>
      </c>
      <c r="B353" s="1"/>
      <c r="C353" s="1" t="s">
        <v>1258</v>
      </c>
    </row>
    <row r="354" spans="1:37" ht="12.75" customHeight="1">
      <c r="D354" t="s">
        <v>1259</v>
      </c>
      <c r="M354" s="1292" t="s">
        <v>802</v>
      </c>
      <c r="N354" s="1292"/>
      <c r="P354" t="s">
        <v>1260</v>
      </c>
      <c r="AJ354" s="1292" t="s">
        <v>299</v>
      </c>
      <c r="AK354" s="1292"/>
    </row>
    <row r="355" spans="1:37" ht="12.75" customHeight="1">
      <c r="D355" s="2" t="s">
        <v>1261</v>
      </c>
      <c r="M355" s="1292" t="s">
        <v>299</v>
      </c>
      <c r="N355" s="1292"/>
      <c r="P355" s="2" t="s">
        <v>1262</v>
      </c>
      <c r="AJ355" s="1358"/>
      <c r="AK355" s="1358"/>
    </row>
    <row r="356" spans="1:37" ht="12.75" customHeight="1">
      <c r="D356" t="s">
        <v>1263</v>
      </c>
      <c r="M356" s="1292" t="s">
        <v>299</v>
      </c>
      <c r="N356" s="1292"/>
      <c r="P356" t="s">
        <v>1264</v>
      </c>
      <c r="AJ356" s="1292" t="s">
        <v>299</v>
      </c>
      <c r="AK356" s="1292"/>
    </row>
    <row r="357" spans="1:37" ht="12.75" customHeight="1">
      <c r="D357" t="s">
        <v>1265</v>
      </c>
      <c r="M357" s="1292" t="s">
        <v>299</v>
      </c>
      <c r="N357" s="1292"/>
      <c r="Q357" s="2"/>
    </row>
    <row r="358" spans="1:37" ht="12.75" customHeight="1">
      <c r="Q358" s="2"/>
    </row>
    <row r="359" spans="1:37" ht="12.75" customHeight="1">
      <c r="Q359" s="2"/>
    </row>
    <row r="360" spans="1:37" ht="12.75" customHeight="1">
      <c r="A360" s="1" t="s">
        <v>971</v>
      </c>
      <c r="B360" s="1"/>
      <c r="C360" s="1" t="s">
        <v>1266</v>
      </c>
      <c r="D360" s="1"/>
    </row>
    <row r="361" spans="1:37" ht="12.75" customHeight="1">
      <c r="D361" s="29" t="s">
        <v>1267</v>
      </c>
      <c r="E361" s="1127"/>
      <c r="F361" s="1127"/>
      <c r="G361" s="1127"/>
      <c r="H361" s="1127"/>
      <c r="I361" s="1127"/>
      <c r="J361" s="1127"/>
      <c r="K361" s="1127"/>
      <c r="L361" s="1127"/>
      <c r="M361" s="1127"/>
      <c r="N361" s="1127"/>
      <c r="O361" s="1127"/>
      <c r="P361" s="1127"/>
      <c r="Q361" s="1127"/>
      <c r="R361" s="1127"/>
      <c r="S361" s="1127"/>
      <c r="T361" s="1127"/>
      <c r="U361" s="1127"/>
      <c r="V361" s="1127"/>
      <c r="W361" s="1127"/>
      <c r="X361" s="1127"/>
      <c r="Y361" s="1127"/>
      <c r="Z361" s="1127"/>
      <c r="AA361" s="1127"/>
      <c r="AB361" s="1127"/>
      <c r="AC361" s="1127"/>
      <c r="AD361" s="1127"/>
      <c r="AE361" s="1127"/>
    </row>
    <row r="362" spans="1:37" ht="12.75" customHeight="1">
      <c r="D362" s="29" t="s">
        <v>1268</v>
      </c>
      <c r="E362" s="1127"/>
      <c r="F362" s="1127"/>
      <c r="G362" s="1127"/>
      <c r="H362" s="1127"/>
      <c r="I362" s="1127"/>
      <c r="J362" s="1127"/>
      <c r="K362" s="1127"/>
      <c r="L362" s="1127"/>
      <c r="M362" s="1127"/>
      <c r="N362" s="1292" t="s">
        <v>299</v>
      </c>
      <c r="O362" s="1292"/>
      <c r="P362" s="1127"/>
      <c r="Q362" s="1127"/>
      <c r="R362" s="1127"/>
      <c r="S362" s="1127"/>
      <c r="T362" s="1127"/>
      <c r="U362" s="1127"/>
      <c r="V362" s="1127"/>
      <c r="W362" s="1127"/>
      <c r="X362" s="1127"/>
      <c r="Y362" s="1127"/>
      <c r="Z362" s="1127"/>
      <c r="AC362" s="1127"/>
      <c r="AD362" s="1127"/>
      <c r="AE362" s="1127"/>
    </row>
    <row r="363" spans="1:37" ht="12.75" customHeight="1">
      <c r="E363" t="s">
        <v>1269</v>
      </c>
      <c r="Y363" s="1292" t="s">
        <v>299</v>
      </c>
      <c r="Z363" s="1292"/>
    </row>
    <row r="364" spans="1:37" ht="12.75" customHeight="1">
      <c r="D364" s="2" t="s">
        <v>1270</v>
      </c>
      <c r="Q364" s="1261" t="s">
        <v>299</v>
      </c>
      <c r="R364" s="1261"/>
      <c r="S364" s="1261"/>
      <c r="T364" s="1261"/>
      <c r="U364" s="1261"/>
      <c r="V364" s="1261"/>
      <c r="W364" s="1261"/>
      <c r="X364" s="1261"/>
      <c r="Y364" s="1261"/>
      <c r="Z364" s="1261"/>
      <c r="AA364" s="1261"/>
      <c r="AB364" s="1261"/>
      <c r="AC364" s="1261"/>
      <c r="AD364" s="1261"/>
      <c r="AE364" s="1261"/>
      <c r="AF364" s="1261"/>
      <c r="AG364" s="1261"/>
    </row>
    <row r="365" spans="1:37" ht="12.75" customHeight="1">
      <c r="D365" t="s">
        <v>1271</v>
      </c>
      <c r="E365" s="1127"/>
      <c r="F365" s="1127"/>
      <c r="G365" s="1127"/>
      <c r="H365" s="1127"/>
      <c r="I365" s="1127"/>
      <c r="J365" s="1127"/>
      <c r="K365" s="1127"/>
      <c r="L365" s="1127"/>
      <c r="M365" s="1127"/>
      <c r="N365" s="1127"/>
      <c r="O365" s="1127"/>
      <c r="P365" s="1127"/>
      <c r="Q365" s="1127"/>
      <c r="R365" s="1127"/>
      <c r="S365" s="1127"/>
      <c r="T365" s="1127"/>
      <c r="U365" s="1127"/>
      <c r="V365" s="1127"/>
      <c r="W365" s="1127"/>
      <c r="X365" s="1127"/>
      <c r="Y365" s="1127"/>
      <c r="Z365" s="1127"/>
      <c r="AA365" s="1127"/>
      <c r="AB365" s="1127"/>
      <c r="AC365" s="1127"/>
      <c r="AD365" s="1127"/>
      <c r="AE365" s="1127"/>
    </row>
    <row r="366" spans="1:37" ht="12.75" customHeight="1">
      <c r="D366" t="s">
        <v>1272</v>
      </c>
      <c r="E366" s="1127"/>
      <c r="F366" s="1127"/>
      <c r="G366" s="1127"/>
      <c r="H366" s="1127"/>
      <c r="I366" s="1127"/>
      <c r="J366" s="1292" t="s">
        <v>299</v>
      </c>
      <c r="K366" s="1292"/>
      <c r="L366" s="1127"/>
      <c r="M366" s="1127"/>
      <c r="N366" s="1127"/>
      <c r="O366" s="1127"/>
      <c r="P366" s="1127"/>
      <c r="Q366" s="1127"/>
      <c r="R366" s="1127"/>
      <c r="S366" s="1127"/>
      <c r="T366" s="1127"/>
      <c r="U366" s="1127"/>
      <c r="V366" s="1127"/>
      <c r="W366" s="1127"/>
      <c r="X366" s="1127"/>
      <c r="Y366" s="1127"/>
      <c r="Z366" s="1127"/>
      <c r="AC366" s="1127"/>
      <c r="AD366" s="1127"/>
      <c r="AE366" s="1127"/>
    </row>
    <row r="367" spans="1:37" ht="12.75" customHeight="1">
      <c r="E367" s="1174" t="s">
        <v>1273</v>
      </c>
      <c r="F367" s="1174"/>
      <c r="G367" s="1174"/>
      <c r="H367" s="1174"/>
      <c r="I367" s="1174"/>
      <c r="J367" s="1174"/>
      <c r="K367" s="1174"/>
      <c r="L367" s="1174"/>
      <c r="M367" s="1174"/>
      <c r="N367" s="1174"/>
      <c r="O367" s="1174"/>
      <c r="P367" s="1174"/>
      <c r="Q367" s="1174"/>
      <c r="R367" s="1174"/>
      <c r="S367" s="1174"/>
      <c r="T367" s="1174"/>
      <c r="U367" s="1174"/>
      <c r="V367" s="1174"/>
      <c r="W367" s="1174"/>
      <c r="X367" s="1174"/>
      <c r="Y367" s="1174"/>
      <c r="Z367" s="1174"/>
      <c r="AA367" s="1174"/>
      <c r="AB367" s="1174"/>
      <c r="AC367" s="1174"/>
      <c r="AD367" s="1174"/>
      <c r="AE367" s="1174"/>
      <c r="AF367" s="1174"/>
      <c r="AG367" s="1174"/>
      <c r="AH367" s="1174"/>
    </row>
    <row r="368" spans="1:37" ht="12.75" customHeight="1">
      <c r="E368" s="1174"/>
      <c r="F368" s="1174"/>
      <c r="G368" s="1174"/>
      <c r="H368" s="1174"/>
      <c r="I368" s="1174"/>
      <c r="J368" s="1174"/>
      <c r="K368" s="1174"/>
      <c r="L368" s="1174"/>
      <c r="M368" s="1174"/>
      <c r="N368" s="1174"/>
      <c r="O368" s="1174"/>
      <c r="P368" s="1174"/>
      <c r="Q368" s="1174"/>
      <c r="R368" s="1174"/>
      <c r="S368" s="1174"/>
      <c r="T368" s="1174"/>
      <c r="U368" s="1174"/>
      <c r="V368" s="1174"/>
      <c r="W368" s="1174"/>
      <c r="X368" s="1174"/>
      <c r="Y368" s="1174"/>
      <c r="Z368" s="1174"/>
      <c r="AA368" s="1174"/>
      <c r="AB368" s="1174"/>
      <c r="AC368" s="1174"/>
      <c r="AD368" s="1174"/>
      <c r="AE368" s="1174"/>
      <c r="AF368" s="1174"/>
      <c r="AG368" s="1174"/>
      <c r="AH368" s="1174"/>
    </row>
    <row r="369" spans="1:36" ht="12.75" customHeight="1">
      <c r="E369" s="2" t="s">
        <v>1274</v>
      </c>
      <c r="F369" s="2"/>
      <c r="G369" s="2"/>
      <c r="H369" s="2"/>
      <c r="I369" s="2"/>
      <c r="J369" s="2"/>
      <c r="K369" s="2"/>
      <c r="L369" s="2"/>
      <c r="N369" s="1294"/>
      <c r="O369" s="1294"/>
      <c r="P369" s="1294"/>
      <c r="Q369" s="1294"/>
      <c r="R369" s="2"/>
      <c r="U369" s="2" t="s">
        <v>1275</v>
      </c>
      <c r="V369" s="2"/>
      <c r="W369" s="2"/>
      <c r="X369" s="2"/>
      <c r="Y369" s="2"/>
      <c r="Z369" s="2"/>
      <c r="AA369" s="2"/>
      <c r="AB369" s="2"/>
      <c r="AC369" s="1294"/>
      <c r="AD369" s="1294"/>
      <c r="AE369" s="1294"/>
      <c r="AF369" s="1294"/>
    </row>
    <row r="370" spans="1:36" ht="12.75" customHeight="1">
      <c r="E370" s="2" t="s">
        <v>1276</v>
      </c>
      <c r="F370" s="2"/>
      <c r="G370" s="2"/>
      <c r="H370" s="2"/>
      <c r="I370" s="2"/>
      <c r="J370" s="2"/>
      <c r="K370" s="2"/>
      <c r="L370" s="2"/>
      <c r="N370" s="1294"/>
      <c r="O370" s="1294"/>
      <c r="P370" s="1294"/>
      <c r="Q370" s="1294"/>
      <c r="R370" s="2"/>
      <c r="U370" s="2" t="s">
        <v>1277</v>
      </c>
      <c r="V370" s="2"/>
      <c r="W370" s="2"/>
      <c r="X370" s="2"/>
      <c r="Y370" s="2"/>
      <c r="Z370" s="2"/>
      <c r="AA370" s="2"/>
      <c r="AB370" s="2"/>
      <c r="AC370" s="1294"/>
      <c r="AD370" s="1294"/>
      <c r="AE370" s="1294"/>
      <c r="AF370" s="1294"/>
    </row>
    <row r="371" spans="1:36" ht="12.75" customHeight="1">
      <c r="E371" s="2" t="s">
        <v>1278</v>
      </c>
      <c r="F371" s="2"/>
      <c r="G371" s="2"/>
      <c r="H371" s="2"/>
      <c r="I371" s="2"/>
      <c r="J371" s="2"/>
      <c r="K371" s="2"/>
      <c r="L371" s="2"/>
      <c r="N371" s="1294"/>
      <c r="O371" s="1294"/>
      <c r="P371" s="1294"/>
      <c r="Q371" s="1294"/>
      <c r="R371" s="2"/>
      <c r="V371" s="2"/>
      <c r="W371" s="2"/>
      <c r="X371" s="2"/>
      <c r="Y371" s="2"/>
      <c r="Z371" s="2"/>
      <c r="AA371" s="2"/>
      <c r="AB371" s="2"/>
    </row>
    <row r="372" spans="1:36" ht="12.75" customHeight="1">
      <c r="E372" s="2" t="s">
        <v>1279</v>
      </c>
      <c r="F372" s="2"/>
      <c r="G372" s="2"/>
      <c r="H372" s="2"/>
      <c r="I372" s="2"/>
      <c r="J372" s="2"/>
      <c r="K372" s="2"/>
      <c r="L372" s="2"/>
      <c r="N372" s="1295"/>
      <c r="O372" s="1295"/>
      <c r="P372" s="1295"/>
      <c r="Q372" s="1295"/>
      <c r="R372" s="1295"/>
      <c r="S372" s="1295"/>
      <c r="T372" s="1295"/>
      <c r="U372" s="1295"/>
      <c r="V372" s="1295"/>
      <c r="W372" s="1295"/>
      <c r="X372" s="1295"/>
      <c r="Y372" s="1295"/>
      <c r="Z372" s="1295"/>
      <c r="AA372" s="1295"/>
      <c r="AB372" s="1295"/>
      <c r="AC372" s="1295"/>
      <c r="AD372" s="1295"/>
      <c r="AE372" s="1295"/>
      <c r="AF372" s="1295"/>
    </row>
    <row r="373" spans="1:36" ht="12.75" customHeight="1">
      <c r="E373" s="2"/>
      <c r="F373" s="2"/>
      <c r="G373" s="2"/>
      <c r="H373" s="2"/>
      <c r="I373" s="2"/>
      <c r="J373" s="2"/>
      <c r="K373" s="2"/>
      <c r="L373" s="2"/>
      <c r="N373" s="1296"/>
      <c r="O373" s="1296"/>
      <c r="P373" s="1296"/>
      <c r="Q373" s="1296"/>
      <c r="R373" s="1296"/>
      <c r="S373" s="1296"/>
      <c r="T373" s="1296"/>
      <c r="U373" s="1296"/>
      <c r="V373" s="1296"/>
      <c r="W373" s="1296"/>
      <c r="X373" s="1296"/>
      <c r="Y373" s="1296"/>
      <c r="Z373" s="1296"/>
      <c r="AA373" s="1296"/>
      <c r="AB373" s="1296"/>
      <c r="AC373" s="1296"/>
      <c r="AD373" s="1296"/>
      <c r="AE373" s="1296"/>
      <c r="AF373" s="1296"/>
    </row>
    <row r="374" spans="1:36" ht="12.75" customHeight="1">
      <c r="C374" s="397"/>
      <c r="E374" s="2"/>
      <c r="F374" s="2"/>
      <c r="G374" s="2"/>
      <c r="H374" s="2"/>
      <c r="I374" s="2"/>
      <c r="J374" s="2"/>
      <c r="K374" s="2"/>
      <c r="L374" s="2"/>
    </row>
    <row r="375" spans="1:36" ht="12.75" customHeight="1">
      <c r="D375" s="1" t="s">
        <v>1280</v>
      </c>
      <c r="E375" s="1"/>
      <c r="F375" s="2"/>
      <c r="G375" s="2"/>
      <c r="H375" s="2"/>
      <c r="I375" s="2"/>
      <c r="J375" s="2"/>
      <c r="K375" s="2"/>
      <c r="L375" s="2"/>
    </row>
    <row r="376" spans="1:36" ht="12.75" customHeight="1">
      <c r="E376" s="2" t="s">
        <v>1281</v>
      </c>
      <c r="F376" s="2"/>
      <c r="G376" s="2"/>
      <c r="H376" s="2"/>
      <c r="I376" s="2"/>
      <c r="J376" s="2"/>
      <c r="K376" s="2"/>
      <c r="L376" s="2"/>
      <c r="N376" t="s">
        <v>950</v>
      </c>
      <c r="Q376" t="s">
        <v>951</v>
      </c>
      <c r="S376" s="1319"/>
      <c r="T376" s="1319"/>
      <c r="U376" s="1075" t="s">
        <v>952</v>
      </c>
      <c r="V376" s="1319"/>
      <c r="W376" s="1319"/>
      <c r="Y376" t="s">
        <v>950</v>
      </c>
      <c r="AB376" t="s">
        <v>951</v>
      </c>
      <c r="AD376" s="1319"/>
      <c r="AE376" s="1319"/>
      <c r="AF376" s="1075" t="s">
        <v>952</v>
      </c>
      <c r="AG376" s="1319"/>
      <c r="AH376" s="1319"/>
    </row>
    <row r="377" spans="1:36" ht="12.75" customHeight="1">
      <c r="E377" s="2" t="s">
        <v>1282</v>
      </c>
      <c r="F377" s="2"/>
      <c r="G377" s="2"/>
      <c r="H377" s="2"/>
      <c r="I377" s="2"/>
      <c r="J377" s="2"/>
      <c r="K377" s="2"/>
      <c r="L377" s="2"/>
      <c r="N377" s="1319"/>
      <c r="O377" s="1319"/>
      <c r="P377" s="1319"/>
    </row>
    <row r="378" spans="1:36" ht="12.75" customHeight="1">
      <c r="E378" s="121" t="s">
        <v>1283</v>
      </c>
      <c r="F378" s="2"/>
      <c r="G378" s="2"/>
      <c r="H378" s="2"/>
      <c r="I378" s="2"/>
      <c r="J378" s="2"/>
      <c r="K378" s="2"/>
      <c r="L378" s="2"/>
      <c r="AG378" s="1423" t="s">
        <v>299</v>
      </c>
      <c r="AH378" s="1423"/>
    </row>
    <row r="379" spans="1:36" ht="12.75" customHeight="1">
      <c r="E379" s="2"/>
      <c r="F379" s="2"/>
      <c r="G379" s="2" t="s">
        <v>1284</v>
      </c>
      <c r="H379" s="2"/>
      <c r="I379" s="2"/>
      <c r="J379" s="2"/>
      <c r="K379" s="2"/>
      <c r="L379" s="2"/>
      <c r="AG379" s="1423" t="s">
        <v>299</v>
      </c>
      <c r="AH379" s="1423"/>
    </row>
    <row r="380" spans="1:36" ht="12.75" customHeight="1">
      <c r="E380" s="2"/>
      <c r="F380" s="2"/>
      <c r="G380" s="227" t="s">
        <v>1285</v>
      </c>
      <c r="H380" s="2"/>
      <c r="I380" s="2"/>
      <c r="J380" s="2"/>
      <c r="K380" s="2"/>
      <c r="L380" s="2"/>
      <c r="V380" s="1292" t="s">
        <v>299</v>
      </c>
      <c r="W380" s="1292"/>
      <c r="Y380" s="18" t="s">
        <v>1286</v>
      </c>
    </row>
    <row r="381" spans="1:36" ht="12.75" customHeight="1">
      <c r="E381" s="2" t="s">
        <v>1287</v>
      </c>
      <c r="F381" s="2"/>
      <c r="G381" s="2"/>
      <c r="H381" s="2"/>
      <c r="I381" s="2"/>
      <c r="J381" s="2"/>
      <c r="K381" s="2"/>
      <c r="L381" s="2"/>
      <c r="V381" s="1292" t="s">
        <v>299</v>
      </c>
      <c r="W381" s="1292"/>
      <c r="Y381" s="2" t="s">
        <v>1288</v>
      </c>
    </row>
    <row r="382" spans="1:36" ht="12.75" customHeight="1"/>
    <row r="383" spans="1:36" ht="12.75" customHeight="1">
      <c r="A383" s="1" t="s">
        <v>1289</v>
      </c>
      <c r="B383" s="1"/>
    </row>
    <row r="384" spans="1:36" ht="12.75" customHeight="1">
      <c r="D384" t="s">
        <v>1290</v>
      </c>
      <c r="J384" s="1335" t="s">
        <v>1291</v>
      </c>
      <c r="K384" s="1261"/>
      <c r="L384" s="1261"/>
      <c r="M384" s="1261"/>
      <c r="N384" s="1261"/>
      <c r="O384" s="1261"/>
      <c r="P384" s="1261"/>
      <c r="Q384" s="1261"/>
      <c r="R384" s="1261"/>
      <c r="S384" s="1261"/>
      <c r="T384" s="1261"/>
      <c r="U384" s="1261"/>
      <c r="V384" s="7" t="s">
        <v>1292</v>
      </c>
      <c r="W384" s="7"/>
      <c r="X384" s="7"/>
      <c r="Y384" s="7"/>
      <c r="Z384" s="7"/>
      <c r="AA384" s="7"/>
      <c r="AB384" s="7"/>
      <c r="AC384" s="1261" t="s">
        <v>1293</v>
      </c>
      <c r="AD384" s="1261"/>
      <c r="AE384" s="1261"/>
      <c r="AF384" s="1261"/>
      <c r="AG384" s="1261"/>
      <c r="AH384" s="1261"/>
      <c r="AI384" s="1261"/>
      <c r="AJ384" s="1261"/>
    </row>
    <row r="385" spans="4:36" ht="12.75" customHeight="1">
      <c r="D385" s="2" t="s">
        <v>1294</v>
      </c>
      <c r="J385" s="1320" t="s">
        <v>1293</v>
      </c>
      <c r="K385" s="1259"/>
      <c r="L385" s="1259"/>
      <c r="M385" s="1259"/>
      <c r="N385" s="1259"/>
      <c r="O385" s="1259"/>
      <c r="P385" s="1259"/>
      <c r="Q385" s="1259"/>
      <c r="R385" s="1259"/>
      <c r="S385" s="1259"/>
      <c r="T385" s="1259"/>
      <c r="U385" s="1259"/>
      <c r="V385" s="2" t="s">
        <v>1294</v>
      </c>
      <c r="W385" s="7"/>
      <c r="X385" s="7"/>
      <c r="Y385" s="7"/>
      <c r="Z385" s="7"/>
      <c r="AA385" s="7"/>
      <c r="AB385" s="7"/>
      <c r="AC385" s="1261" t="s">
        <v>1293</v>
      </c>
      <c r="AD385" s="1261"/>
      <c r="AE385" s="1261"/>
      <c r="AF385" s="1261"/>
      <c r="AG385" s="1261"/>
      <c r="AH385" s="1261"/>
      <c r="AI385" s="1261"/>
      <c r="AJ385" s="1261"/>
    </row>
    <row r="386" spans="4:36" ht="12.75" customHeight="1">
      <c r="D386" s="2" t="s">
        <v>885</v>
      </c>
      <c r="J386" s="1320" t="s">
        <v>1295</v>
      </c>
      <c r="K386" s="1259"/>
      <c r="L386" s="1259"/>
      <c r="M386" s="1259"/>
      <c r="N386" s="1259"/>
      <c r="O386" s="1259"/>
      <c r="P386" s="1259"/>
      <c r="Q386" s="1259"/>
      <c r="R386" s="1259"/>
      <c r="S386" s="1259"/>
      <c r="T386" s="1259"/>
      <c r="U386" s="1259"/>
      <c r="V386" s="2" t="s">
        <v>885</v>
      </c>
      <c r="W386" s="7"/>
      <c r="X386" s="7"/>
      <c r="Y386" s="7"/>
      <c r="Z386" s="7"/>
      <c r="AA386" s="7"/>
      <c r="AB386" s="7"/>
      <c r="AC386" s="1261" t="s">
        <v>1295</v>
      </c>
      <c r="AD386" s="1261"/>
      <c r="AE386" s="1261"/>
      <c r="AF386" s="1261"/>
      <c r="AG386" s="1261"/>
      <c r="AH386" s="1261"/>
      <c r="AI386" s="1261"/>
      <c r="AJ386" s="1261"/>
    </row>
    <row r="387" spans="4:36" ht="12.75" customHeight="1">
      <c r="D387" t="s">
        <v>1296</v>
      </c>
      <c r="J387" s="1274" t="str">
        <f>H287</f>
        <v>1355 Third Ave</v>
      </c>
      <c r="K387" s="1274"/>
      <c r="L387" s="1274"/>
      <c r="M387" s="1274"/>
      <c r="N387" s="1274"/>
      <c r="O387" s="1274"/>
      <c r="P387" s="1274"/>
      <c r="Q387" s="1274"/>
      <c r="R387" s="1274"/>
      <c r="S387" s="1274"/>
      <c r="T387" s="1274"/>
      <c r="U387" s="1274"/>
      <c r="V387" s="1335" t="str">
        <f>H288</f>
        <v>Chula Vista, CA, 91911</v>
      </c>
      <c r="W387" s="1261"/>
      <c r="X387" s="1261"/>
      <c r="Y387" s="1261"/>
      <c r="Z387" s="1261"/>
      <c r="AA387" s="1261"/>
      <c r="AB387" s="1261"/>
      <c r="AC387" s="1261"/>
      <c r="AD387" s="1261"/>
      <c r="AE387" s="1261"/>
      <c r="AF387" s="1261"/>
      <c r="AG387" s="1261"/>
      <c r="AH387" s="1261"/>
      <c r="AI387" s="1261"/>
      <c r="AJ387" s="1261"/>
    </row>
    <row r="388" spans="4:36" ht="12.75" customHeight="1">
      <c r="D388" t="s">
        <v>1297</v>
      </c>
      <c r="Q388" s="1481">
        <v>43908</v>
      </c>
      <c r="R388" s="1481"/>
      <c r="S388" s="1481"/>
      <c r="T388" s="1481"/>
      <c r="U388" s="1481"/>
      <c r="V388" t="s">
        <v>1298</v>
      </c>
      <c r="AI388" s="1292" t="s">
        <v>908</v>
      </c>
      <c r="AJ388" s="1292"/>
    </row>
    <row r="389" spans="4:36" ht="12.75" customHeight="1">
      <c r="D389" t="s">
        <v>1299</v>
      </c>
      <c r="Q389" s="1532"/>
      <c r="R389" s="1553"/>
      <c r="S389" s="1553"/>
      <c r="T389" s="1553"/>
      <c r="U389" s="1553"/>
      <c r="W389" s="17" t="s">
        <v>1300</v>
      </c>
      <c r="AG389" s="1291"/>
      <c r="AH389" s="1291"/>
      <c r="AI389" s="1291"/>
      <c r="AJ389" s="1291"/>
    </row>
    <row r="390" spans="4:36" ht="12.75" customHeight="1">
      <c r="D390" t="s">
        <v>1301</v>
      </c>
      <c r="Q390" s="1479">
        <v>4000000</v>
      </c>
      <c r="R390" s="1479"/>
      <c r="S390" s="1479"/>
      <c r="T390" s="1479"/>
      <c r="U390" s="1479"/>
      <c r="V390" s="2" t="s">
        <v>1302</v>
      </c>
      <c r="AG390" s="1293">
        <v>44165</v>
      </c>
      <c r="AH390" s="1293"/>
      <c r="AI390" s="1293"/>
      <c r="AJ390" s="1293"/>
    </row>
    <row r="391" spans="4:36" ht="12.75" customHeight="1">
      <c r="D391" t="s">
        <v>1124</v>
      </c>
      <c r="I391" s="1424" t="s">
        <v>1147</v>
      </c>
      <c r="J391" s="1424"/>
      <c r="K391" s="1424"/>
      <c r="L391" s="1424"/>
      <c r="M391" s="1424"/>
      <c r="N391" s="1424"/>
      <c r="Q391" s="2" t="s">
        <v>1126</v>
      </c>
      <c r="S391" s="1480"/>
      <c r="T391" s="1480"/>
      <c r="U391" s="1480"/>
      <c r="V391" t="s">
        <v>1303</v>
      </c>
      <c r="AI391" s="1292" t="s">
        <v>908</v>
      </c>
      <c r="AJ391" s="1292"/>
    </row>
    <row r="392" spans="4:36" ht="12.75" customHeight="1">
      <c r="D392" t="s">
        <v>1304</v>
      </c>
      <c r="Q392" s="1271"/>
      <c r="R392" s="1271"/>
      <c r="S392" s="1271"/>
      <c r="T392" s="1271"/>
      <c r="U392" s="1271"/>
      <c r="V392" t="s">
        <v>1305</v>
      </c>
      <c r="AG392" s="1291"/>
      <c r="AH392" s="1291"/>
      <c r="AI392" s="1291"/>
      <c r="AJ392" s="1291"/>
    </row>
    <row r="393" spans="4:36" ht="12.75" customHeight="1">
      <c r="D393" t="s">
        <v>1306</v>
      </c>
      <c r="Q393" s="1427"/>
      <c r="R393" s="1427"/>
      <c r="S393" s="1427"/>
      <c r="T393" s="1427"/>
      <c r="U393" s="1427"/>
      <c r="V393" t="s">
        <v>1307</v>
      </c>
      <c r="AG393" s="1291"/>
      <c r="AH393" s="1291"/>
      <c r="AI393" s="1291"/>
      <c r="AJ393" s="1291"/>
    </row>
    <row r="394" spans="4:36" ht="12.75">
      <c r="D394" t="s">
        <v>1308</v>
      </c>
      <c r="AG394" s="1291"/>
      <c r="AH394" s="1291"/>
      <c r="AI394" s="1291"/>
      <c r="AJ394" s="1291"/>
    </row>
    <row r="395" spans="4:36" ht="12.75">
      <c r="AG395" s="991"/>
      <c r="AH395" s="991"/>
      <c r="AI395" s="991"/>
      <c r="AJ395" s="991"/>
    </row>
    <row r="396" spans="4:36" ht="12.75">
      <c r="D396" s="2" t="s">
        <v>1309</v>
      </c>
      <c r="AG396" s="991"/>
      <c r="AH396" s="991"/>
      <c r="AI396" s="1292" t="s">
        <v>908</v>
      </c>
      <c r="AJ396" s="1292"/>
    </row>
    <row r="397" spans="4:36" ht="12.75">
      <c r="D397" s="2" t="s">
        <v>1310</v>
      </c>
      <c r="T397" s="1262"/>
      <c r="U397" s="1262"/>
      <c r="V397" s="1262"/>
      <c r="W397" s="1262"/>
      <c r="X397" s="1262"/>
      <c r="Y397" s="1262"/>
      <c r="Z397" s="1262"/>
      <c r="AA397" s="1262"/>
      <c r="AB397" s="1262"/>
      <c r="AC397" s="1262"/>
      <c r="AD397" s="1262"/>
      <c r="AE397" s="1262"/>
      <c r="AF397" s="1262"/>
      <c r="AG397" s="1262"/>
      <c r="AH397" s="1262"/>
      <c r="AI397" s="1262"/>
      <c r="AJ397" s="1262"/>
    </row>
    <row r="398" spans="4:36" ht="12.75">
      <c r="D398" s="2" t="s">
        <v>1311</v>
      </c>
      <c r="T398" s="1262"/>
      <c r="U398" s="1262"/>
      <c r="V398" s="1262"/>
      <c r="W398" s="1262"/>
      <c r="X398" s="1262"/>
      <c r="Y398" s="1262"/>
      <c r="Z398" s="1262"/>
      <c r="AA398" s="1262"/>
      <c r="AB398" s="1262"/>
      <c r="AC398" s="1262"/>
      <c r="AD398" s="1262"/>
      <c r="AE398" s="1262"/>
      <c r="AF398" s="1262"/>
      <c r="AG398" s="1262"/>
      <c r="AH398" s="1262"/>
      <c r="AI398" s="1262"/>
      <c r="AJ398" s="1262"/>
    </row>
    <row r="399" spans="4:36" ht="12.75">
      <c r="AG399" s="991"/>
      <c r="AH399" s="991"/>
      <c r="AI399" s="991"/>
      <c r="AJ399" s="991"/>
    </row>
    <row r="400" spans="4:36" ht="12.75">
      <c r="D400" s="2" t="s">
        <v>1312</v>
      </c>
      <c r="S400" s="1262" t="s">
        <v>908</v>
      </c>
      <c r="T400" s="1262"/>
      <c r="U400" s="1262"/>
      <c r="V400" t="s">
        <v>1313</v>
      </c>
      <c r="AG400" s="1377"/>
      <c r="AH400" s="1377"/>
      <c r="AI400" s="1377"/>
      <c r="AJ400" s="1377"/>
    </row>
    <row r="401" spans="1:36" ht="12.75">
      <c r="D401" s="2" t="s">
        <v>1314</v>
      </c>
      <c r="S401" s="1262" t="s">
        <v>299</v>
      </c>
      <c r="T401" s="1262"/>
      <c r="U401" s="1262"/>
      <c r="V401" t="s">
        <v>1315</v>
      </c>
      <c r="AE401" s="1378"/>
      <c r="AF401" s="1378"/>
      <c r="AG401" s="1378"/>
      <c r="AH401" s="1378"/>
      <c r="AI401" s="1378"/>
      <c r="AJ401" s="1378"/>
    </row>
    <row r="402" spans="1:36" ht="12.75">
      <c r="D402" s="2" t="s">
        <v>1316</v>
      </c>
      <c r="K402" s="1322"/>
      <c r="L402" s="1322"/>
      <c r="M402" s="1322"/>
      <c r="N402" s="1322"/>
      <c r="O402" s="1322"/>
      <c r="P402" s="1322"/>
      <c r="Q402" s="1322"/>
      <c r="R402" s="1322"/>
      <c r="S402" s="1322"/>
      <c r="T402" s="1322"/>
      <c r="U402" s="1322"/>
      <c r="V402" s="1322"/>
      <c r="W402" s="1322"/>
      <c r="X402" s="1322"/>
      <c r="Y402" s="1322"/>
      <c r="Z402" s="1322"/>
      <c r="AA402" s="1322"/>
      <c r="AB402" s="1322"/>
      <c r="AC402" s="1322"/>
      <c r="AD402" s="1322"/>
      <c r="AE402" s="1322"/>
      <c r="AF402" s="1322"/>
      <c r="AG402" s="1322"/>
      <c r="AH402" s="1322"/>
      <c r="AI402" s="1322"/>
      <c r="AJ402" s="1322"/>
    </row>
    <row r="403" spans="1:36" ht="12.75">
      <c r="D403" s="2" t="s">
        <v>1317</v>
      </c>
      <c r="K403" s="1322"/>
      <c r="L403" s="1322"/>
      <c r="M403" s="1322"/>
      <c r="N403" s="1322"/>
      <c r="O403" s="1322"/>
      <c r="P403" s="1322"/>
      <c r="Q403" s="1322"/>
      <c r="R403" s="1322"/>
      <c r="S403" s="1322"/>
      <c r="T403" s="1322"/>
      <c r="U403" s="1322"/>
      <c r="V403" s="1322"/>
      <c r="W403" s="1322"/>
      <c r="X403" s="1322"/>
      <c r="Y403" s="1322"/>
      <c r="Z403" s="1322"/>
      <c r="AA403" s="1322"/>
      <c r="AB403" s="1322"/>
      <c r="AC403" s="1322"/>
      <c r="AD403" s="1322"/>
      <c r="AE403" s="1322"/>
      <c r="AF403" s="1322"/>
      <c r="AG403" s="1322"/>
      <c r="AH403" s="1322"/>
      <c r="AI403" s="1322"/>
      <c r="AJ403" s="1322"/>
    </row>
    <row r="404" spans="1:36" ht="12.75" customHeight="1">
      <c r="D404" s="2" t="s">
        <v>1318</v>
      </c>
      <c r="E404" s="366"/>
      <c r="F404" s="366"/>
      <c r="G404" s="366"/>
      <c r="H404" s="366"/>
      <c r="I404" s="366"/>
      <c r="J404" s="366"/>
      <c r="K404" s="366"/>
      <c r="L404" s="366"/>
      <c r="M404" s="366"/>
      <c r="N404" s="366"/>
      <c r="O404" s="366"/>
      <c r="P404" s="366"/>
      <c r="Q404" s="366"/>
      <c r="R404" s="366"/>
      <c r="S404" s="1379" t="s">
        <v>1319</v>
      </c>
      <c r="T404" s="1379"/>
      <c r="U404" s="1379"/>
      <c r="V404" s="1379"/>
      <c r="W404" s="1379"/>
      <c r="X404" s="1379"/>
      <c r="Y404" s="1379"/>
      <c r="Z404" s="1379"/>
      <c r="AA404" s="1379"/>
      <c r="AB404" s="1379"/>
      <c r="AC404" s="1379"/>
      <c r="AD404" s="1379"/>
      <c r="AE404" s="1379"/>
      <c r="AF404" s="1379"/>
      <c r="AG404" s="1379"/>
      <c r="AH404" s="1379"/>
      <c r="AI404" s="1379"/>
      <c r="AJ404" s="1379"/>
    </row>
    <row r="405" spans="1:36" ht="12.75">
      <c r="D405" s="1179" t="s">
        <v>1320</v>
      </c>
      <c r="E405" s="1179"/>
      <c r="F405" s="1179"/>
      <c r="G405" s="1179"/>
      <c r="H405" s="1179"/>
      <c r="I405" s="1179"/>
      <c r="J405" s="1179"/>
      <c r="K405" s="1179"/>
      <c r="L405" s="1179"/>
      <c r="M405" s="1179"/>
      <c r="N405" s="1179"/>
      <c r="O405" s="1179"/>
      <c r="P405" s="1179"/>
      <c r="Q405" s="1179"/>
      <c r="R405" s="1179"/>
      <c r="S405" s="1179"/>
      <c r="T405" s="1179"/>
      <c r="U405" s="1179"/>
      <c r="V405" s="1179"/>
      <c r="W405" s="1179"/>
      <c r="X405" s="1179"/>
      <c r="Y405" s="1179"/>
      <c r="Z405" s="1179"/>
      <c r="AA405" s="1179"/>
      <c r="AB405" s="1179"/>
      <c r="AC405" s="1179"/>
      <c r="AD405" s="1179"/>
      <c r="AE405" s="1179"/>
      <c r="AF405" s="1179"/>
      <c r="AG405" s="1179"/>
      <c r="AH405" s="1179"/>
      <c r="AI405" s="1179"/>
      <c r="AJ405" s="1179"/>
    </row>
    <row r="406" spans="1:36" ht="12.75">
      <c r="D406" s="1179"/>
      <c r="E406" s="1179"/>
      <c r="F406" s="1179"/>
      <c r="G406" s="1179"/>
      <c r="H406" s="1179"/>
      <c r="I406" s="1179"/>
      <c r="J406" s="1179"/>
      <c r="K406" s="1179"/>
      <c r="L406" s="1179"/>
      <c r="M406" s="1179"/>
      <c r="N406" s="1179"/>
      <c r="O406" s="1179"/>
      <c r="P406" s="1179"/>
      <c r="Q406" s="1179"/>
      <c r="R406" s="1179"/>
      <c r="S406" s="1179"/>
      <c r="T406" s="1179"/>
      <c r="U406" s="1179"/>
      <c r="V406" s="1179"/>
      <c r="W406" s="1179"/>
      <c r="X406" s="1179"/>
      <c r="Y406" s="1179"/>
      <c r="Z406" s="1179"/>
      <c r="AA406" s="1179"/>
      <c r="AB406" s="1179"/>
      <c r="AC406" s="1179"/>
      <c r="AD406" s="1179"/>
      <c r="AE406" s="1179"/>
      <c r="AF406" s="1179"/>
      <c r="AG406" s="1179"/>
      <c r="AH406" s="1179"/>
      <c r="AI406" s="1179"/>
      <c r="AJ406" s="1179"/>
    </row>
    <row r="407" spans="1:36" ht="12.75">
      <c r="AG407" s="991"/>
      <c r="AH407" s="991"/>
      <c r="AI407" s="991"/>
      <c r="AJ407" s="991"/>
    </row>
    <row r="408" spans="1:36" ht="12.75">
      <c r="A408" s="1" t="s">
        <v>1066</v>
      </c>
      <c r="B408" s="1"/>
      <c r="C408" s="1" t="s">
        <v>144</v>
      </c>
    </row>
    <row r="409" spans="1:36" ht="12.75" customHeight="1">
      <c r="B409" s="1"/>
      <c r="C409" s="1"/>
      <c r="D409" s="1" t="s">
        <v>1321</v>
      </c>
      <c r="I409" s="1335" t="s">
        <v>1322</v>
      </c>
      <c r="J409" s="1335"/>
      <c r="K409" s="1335"/>
      <c r="L409" s="1335"/>
      <c r="M409" s="1335"/>
      <c r="N409" s="1335"/>
      <c r="O409" s="1335"/>
      <c r="P409" s="1335"/>
      <c r="Q409" s="1335"/>
      <c r="R409" s="1335"/>
      <c r="S409" s="1335"/>
      <c r="T409" s="1335"/>
      <c r="U409" s="1335"/>
      <c r="V409" s="1335"/>
      <c r="W409" s="1335"/>
      <c r="X409" s="1335"/>
      <c r="Y409" s="1335"/>
      <c r="Z409" s="1335"/>
      <c r="AA409" s="1335"/>
      <c r="AB409" s="1335"/>
      <c r="AC409" s="1335"/>
      <c r="AD409" s="1335"/>
      <c r="AE409" s="1335"/>
    </row>
    <row r="410" spans="1:36" ht="12.75" customHeight="1">
      <c r="E410" t="s">
        <v>1323</v>
      </c>
      <c r="R410" s="1292" t="s">
        <v>802</v>
      </c>
      <c r="S410" s="1292"/>
      <c r="T410" t="s">
        <v>1324</v>
      </c>
      <c r="AD410" s="1294">
        <v>0</v>
      </c>
      <c r="AE410" s="1294"/>
    </row>
    <row r="411" spans="1:36" ht="12.75">
      <c r="E411" t="s">
        <v>1325</v>
      </c>
      <c r="R411" s="1292" t="s">
        <v>299</v>
      </c>
      <c r="S411" s="1292"/>
      <c r="T411" t="s">
        <v>1324</v>
      </c>
      <c r="AD411" s="1294">
        <v>0</v>
      </c>
      <c r="AE411" s="1294"/>
    </row>
    <row r="412" spans="1:36" ht="12.75" customHeight="1">
      <c r="E412" t="s">
        <v>1326</v>
      </c>
      <c r="S412" s="1292" t="s">
        <v>299</v>
      </c>
      <c r="T412" s="1292"/>
    </row>
    <row r="413" spans="1:36" ht="12.75" customHeight="1">
      <c r="E413" t="s">
        <v>232</v>
      </c>
      <c r="H413" s="1425" t="s">
        <v>1327</v>
      </c>
      <c r="I413" s="1425"/>
      <c r="J413" s="1425"/>
      <c r="K413" s="1425"/>
      <c r="L413" s="1425"/>
      <c r="M413" s="1425"/>
      <c r="N413" s="1425"/>
      <c r="O413" s="1425"/>
      <c r="P413" s="1425"/>
      <c r="Q413" s="1425"/>
      <c r="R413" s="1425"/>
      <c r="S413" s="1425"/>
      <c r="T413" s="1425"/>
      <c r="U413" s="1425"/>
      <c r="V413" s="1425"/>
      <c r="W413" s="1425"/>
      <c r="X413" s="1425"/>
      <c r="Y413" s="1425"/>
      <c r="Z413" s="1425"/>
      <c r="AA413" s="1425"/>
      <c r="AB413" s="1425"/>
      <c r="AC413" s="1425"/>
      <c r="AD413" s="1425"/>
      <c r="AE413" s="1425"/>
    </row>
    <row r="414" spans="1:36" ht="12.75" customHeight="1">
      <c r="H414" s="1426"/>
      <c r="I414" s="1426"/>
      <c r="J414" s="1426"/>
      <c r="K414" s="1426"/>
      <c r="L414" s="1426"/>
      <c r="M414" s="1426"/>
      <c r="N414" s="1426"/>
      <c r="O414" s="1426"/>
      <c r="P414" s="1426"/>
      <c r="Q414" s="1426"/>
      <c r="R414" s="1426"/>
      <c r="S414" s="1426"/>
      <c r="T414" s="1426"/>
      <c r="U414" s="1426"/>
      <c r="V414" s="1426"/>
      <c r="W414" s="1426"/>
      <c r="X414" s="1426"/>
      <c r="Y414" s="1426"/>
      <c r="Z414" s="1426"/>
      <c r="AA414" s="1426"/>
      <c r="AB414" s="1426"/>
      <c r="AC414" s="1426"/>
      <c r="AD414" s="1426"/>
      <c r="AE414" s="1426"/>
    </row>
    <row r="415" spans="1:36" ht="12.75" customHeight="1"/>
    <row r="416" spans="1:36" ht="12.75" customHeight="1">
      <c r="A416" s="1" t="s">
        <v>1078</v>
      </c>
      <c r="B416" s="1"/>
      <c r="C416" s="1"/>
      <c r="D416" s="1" t="s">
        <v>149</v>
      </c>
      <c r="AF416" s="1" t="s">
        <v>1328</v>
      </c>
    </row>
    <row r="417" spans="1:39" ht="12.75" customHeight="1">
      <c r="E417" s="1319"/>
      <c r="F417" s="1319"/>
      <c r="G417" s="1319"/>
      <c r="H417" s="1076" t="s">
        <v>1329</v>
      </c>
      <c r="I417" s="1319"/>
      <c r="J417" s="1319"/>
      <c r="K417" s="1319"/>
      <c r="L417" t="s">
        <v>1330</v>
      </c>
      <c r="N417" s="22" t="s">
        <v>35</v>
      </c>
      <c r="P417" s="1478">
        <v>1</v>
      </c>
      <c r="Q417" s="1478"/>
      <c r="R417" s="1478"/>
      <c r="S417" t="s">
        <v>1331</v>
      </c>
      <c r="W417" s="1306">
        <f>IF(E417&gt;0,(E417*I417),(P417*43560))</f>
        <v>43560</v>
      </c>
      <c r="X417" s="1306"/>
      <c r="Y417" s="1306"/>
      <c r="Z417" t="s">
        <v>1332</v>
      </c>
      <c r="AF417" s="1433">
        <f>IF(P417&gt;0,(AG436/P417),(AG436/(W417/43560)))</f>
        <v>126</v>
      </c>
      <c r="AG417" s="1433"/>
      <c r="AH417" s="1433"/>
      <c r="AM417" s="2"/>
    </row>
    <row r="418" spans="1:39" ht="12.75">
      <c r="E418" t="s">
        <v>1333</v>
      </c>
    </row>
    <row r="419" spans="1:39" ht="12.75" customHeight="1">
      <c r="E419" s="1350"/>
      <c r="F419" s="1350"/>
      <c r="G419" s="1350"/>
      <c r="H419" s="1350"/>
      <c r="I419" s="1350"/>
      <c r="J419" s="1350"/>
      <c r="K419" s="1350"/>
      <c r="L419" s="1350"/>
      <c r="M419" s="1350"/>
      <c r="N419" s="1350"/>
      <c r="O419" s="1350"/>
      <c r="P419" s="1350"/>
      <c r="Q419" s="1350"/>
      <c r="R419" s="1350"/>
      <c r="S419" s="1350"/>
      <c r="T419" s="1350"/>
      <c r="U419" s="1350"/>
      <c r="V419" s="1350"/>
      <c r="W419" s="1350"/>
      <c r="X419" s="1350"/>
      <c r="Y419" s="1350"/>
      <c r="Z419" s="1350"/>
      <c r="AA419" s="1350"/>
      <c r="AB419" s="1350"/>
      <c r="AC419" s="1350"/>
      <c r="AD419" s="1350"/>
      <c r="AE419" s="1350"/>
      <c r="AF419" s="1350"/>
      <c r="AG419" s="1350"/>
      <c r="AH419" s="1350"/>
      <c r="AI419" s="1350"/>
      <c r="AJ419" s="1350"/>
    </row>
    <row r="420" spans="1:39" ht="12.75" customHeight="1">
      <c r="E420" s="1063" t="s">
        <v>1334</v>
      </c>
      <c r="F420" s="17"/>
      <c r="G420" s="17"/>
      <c r="H420" s="17"/>
      <c r="I420" s="1607"/>
      <c r="J420" s="1607"/>
      <c r="K420" s="1607"/>
      <c r="L420" s="17"/>
      <c r="M420" s="1063"/>
      <c r="N420" s="17"/>
      <c r="O420" s="17"/>
      <c r="P420" s="1647" t="e">
        <f>(CS637+CS645+CS661)/I420</f>
        <v>#DIV/0!</v>
      </c>
      <c r="Q420" s="1647"/>
      <c r="R420" s="1647"/>
      <c r="S420" s="1063" t="s">
        <v>1335</v>
      </c>
      <c r="T420" s="17"/>
      <c r="U420" s="17"/>
      <c r="V420" s="17"/>
      <c r="W420" s="17"/>
      <c r="X420" s="17"/>
      <c r="Y420" s="17"/>
      <c r="Z420" s="17"/>
      <c r="AA420" s="17"/>
      <c r="AB420" s="17"/>
      <c r="AC420" s="17"/>
      <c r="AD420" s="17"/>
      <c r="AE420" s="17"/>
      <c r="AF420" s="17"/>
      <c r="AG420" s="17"/>
      <c r="AH420" s="17"/>
      <c r="AI420" s="17"/>
      <c r="AJ420" s="17"/>
    </row>
    <row r="421" spans="1:39" ht="12.75"/>
    <row r="422" spans="1:39" ht="12.75">
      <c r="A422" s="1" t="s">
        <v>1101</v>
      </c>
      <c r="B422" s="1"/>
      <c r="C422" s="1"/>
      <c r="D422" s="1" t="s">
        <v>151</v>
      </c>
    </row>
    <row r="423" spans="1:39" ht="12.75">
      <c r="E423" t="s">
        <v>1336</v>
      </c>
      <c r="P423" s="1292">
        <v>0</v>
      </c>
      <c r="Q423" s="1292"/>
      <c r="S423" t="s">
        <v>1337</v>
      </c>
      <c r="AE423" s="1292">
        <v>0</v>
      </c>
      <c r="AF423" s="1292"/>
    </row>
    <row r="424" spans="1:39" ht="12.75">
      <c r="E424" t="s">
        <v>1338</v>
      </c>
      <c r="P424" s="1292">
        <v>0</v>
      </c>
      <c r="Q424" s="1292"/>
      <c r="S424" t="s">
        <v>1339</v>
      </c>
      <c r="AE424" s="1292" t="s">
        <v>299</v>
      </c>
      <c r="AF424" s="1292"/>
    </row>
    <row r="425" spans="1:39" ht="12.75">
      <c r="F425" s="18" t="s">
        <v>1340</v>
      </c>
    </row>
    <row r="426" spans="1:39" ht="12.75">
      <c r="F426" s="1351"/>
      <c r="G426" s="1351"/>
      <c r="H426" s="1351"/>
      <c r="I426" s="1351"/>
      <c r="J426" s="1351"/>
      <c r="K426" s="1351"/>
      <c r="L426" s="1351"/>
      <c r="M426" s="1351"/>
      <c r="N426" s="1351"/>
      <c r="O426" s="1351"/>
      <c r="P426" s="1351"/>
      <c r="Q426" s="1351"/>
      <c r="R426" s="1351"/>
      <c r="S426" s="1351"/>
      <c r="T426" s="1351"/>
      <c r="U426" s="1351"/>
      <c r="V426" s="1351"/>
      <c r="W426" s="1351"/>
      <c r="X426" s="1351"/>
      <c r="Y426" s="1351"/>
      <c r="Z426" s="1351"/>
      <c r="AA426" s="1351"/>
      <c r="AB426" s="1351"/>
      <c r="AC426" s="1351"/>
      <c r="AD426" s="1351"/>
      <c r="AE426" s="1351"/>
      <c r="AF426" s="1351"/>
      <c r="AG426" s="1351"/>
      <c r="AH426" s="1351"/>
    </row>
    <row r="427" spans="1:39" ht="12.75" customHeight="1">
      <c r="F427" s="1352"/>
      <c r="G427" s="1352"/>
      <c r="H427" s="1352"/>
      <c r="I427" s="1352"/>
      <c r="J427" s="1352"/>
      <c r="K427" s="1352"/>
      <c r="L427" s="1352"/>
      <c r="M427" s="1352"/>
      <c r="N427" s="1352"/>
      <c r="O427" s="1352"/>
      <c r="P427" s="1352"/>
      <c r="Q427" s="1352"/>
      <c r="R427" s="1352"/>
      <c r="S427" s="1352"/>
      <c r="T427" s="1352"/>
      <c r="U427" s="1352"/>
      <c r="V427" s="1352"/>
      <c r="W427" s="1352"/>
      <c r="X427" s="1352"/>
      <c r="Y427" s="1352"/>
      <c r="Z427" s="1352"/>
      <c r="AA427" s="1352"/>
      <c r="AB427" s="1352"/>
      <c r="AC427" s="1352"/>
      <c r="AD427" s="1352"/>
      <c r="AE427" s="1352"/>
      <c r="AF427" s="1352"/>
      <c r="AG427" s="1352"/>
      <c r="AH427" s="1352"/>
    </row>
    <row r="428" spans="1:39" ht="12.75" customHeight="1">
      <c r="E428" t="s">
        <v>1341</v>
      </c>
      <c r="P428" s="1075"/>
      <c r="Q428" s="1292" t="s">
        <v>908</v>
      </c>
      <c r="R428" s="1292"/>
    </row>
    <row r="429" spans="1:39" ht="12.75" customHeight="1">
      <c r="F429" t="s">
        <v>1342</v>
      </c>
      <c r="P429" s="1075"/>
      <c r="Q429" s="1075"/>
      <c r="AF429" s="1292" t="s">
        <v>299</v>
      </c>
      <c r="AG429" s="1383"/>
    </row>
    <row r="430" spans="1:39" ht="12.75" customHeight="1"/>
    <row r="431" spans="1:39" ht="12.75" customHeight="1">
      <c r="A431" s="1"/>
      <c r="B431" s="1"/>
      <c r="C431" s="1"/>
      <c r="E431" s="2" t="s">
        <v>1343</v>
      </c>
      <c r="Z431" s="1292" t="s">
        <v>908</v>
      </c>
      <c r="AA431" s="1292"/>
    </row>
    <row r="432" spans="1:39" ht="12.75" customHeight="1">
      <c r="F432" s="29" t="s">
        <v>1344</v>
      </c>
      <c r="G432" s="1127"/>
      <c r="H432" s="1127"/>
      <c r="I432" s="1127"/>
      <c r="J432" s="1127"/>
      <c r="K432" s="1127"/>
      <c r="L432" s="1127"/>
      <c r="M432" s="1127"/>
      <c r="N432" s="1127"/>
      <c r="O432" s="1127"/>
      <c r="P432" s="1127"/>
      <c r="Q432" s="1127"/>
      <c r="R432" s="1127"/>
      <c r="S432" s="1127"/>
      <c r="T432" s="1127"/>
      <c r="U432" s="1127"/>
      <c r="V432" s="1127"/>
      <c r="W432" s="1127"/>
      <c r="AB432" s="1127"/>
    </row>
    <row r="433" spans="1:110" ht="12.75" customHeight="1">
      <c r="F433" t="s">
        <v>1345</v>
      </c>
      <c r="G433" s="1127"/>
      <c r="I433" s="1127"/>
      <c r="J433" s="1127"/>
      <c r="K433" s="1127"/>
      <c r="L433" s="1127"/>
      <c r="M433" s="1127"/>
      <c r="N433" s="1127"/>
      <c r="O433" s="18"/>
      <c r="P433" s="1127"/>
      <c r="Q433" s="1127"/>
      <c r="R433" s="1127"/>
      <c r="S433" s="1127"/>
      <c r="T433" s="1127"/>
      <c r="U433" s="1127"/>
      <c r="V433" s="1127"/>
      <c r="W433" s="1127"/>
      <c r="Z433" s="1292" t="s">
        <v>299</v>
      </c>
      <c r="AA433" s="1292"/>
    </row>
    <row r="434" spans="1:110" ht="12.75" customHeight="1"/>
    <row r="435" spans="1:110" ht="12.75" customHeight="1">
      <c r="A435" s="1" t="s">
        <v>1164</v>
      </c>
      <c r="B435" s="1"/>
      <c r="C435" s="1"/>
      <c r="D435" s="1" t="s">
        <v>158</v>
      </c>
      <c r="AF435" s="35"/>
    </row>
    <row r="436" spans="1:110" ht="12.75" customHeight="1">
      <c r="D436" s="1303" t="s">
        <v>1346</v>
      </c>
      <c r="E436" s="1301"/>
      <c r="F436" s="1301"/>
      <c r="G436" s="1301"/>
      <c r="H436" s="1301"/>
      <c r="I436" s="1301"/>
      <c r="J436" s="1301"/>
      <c r="K436" s="1301"/>
      <c r="L436" s="1301"/>
      <c r="M436" s="1301"/>
      <c r="N436" s="1301"/>
      <c r="O436" s="1301"/>
      <c r="P436" s="1301"/>
      <c r="Q436" s="1301"/>
      <c r="R436" s="1301"/>
      <c r="S436" s="1301"/>
      <c r="T436" s="1301"/>
      <c r="U436" s="1301"/>
      <c r="V436" s="1301"/>
      <c r="W436" s="1301"/>
      <c r="X436" s="1301"/>
      <c r="Y436" s="1301"/>
      <c r="Z436" s="1301"/>
      <c r="AA436" s="1301"/>
      <c r="AB436" s="1301"/>
      <c r="AC436" s="1301"/>
      <c r="AD436" s="1301"/>
      <c r="AE436" s="1301"/>
      <c r="AF436" s="1302"/>
      <c r="AG436" s="1282">
        <v>126</v>
      </c>
      <c r="AH436" s="1282"/>
      <c r="AI436" s="1282"/>
      <c r="AJ436" s="1282"/>
    </row>
    <row r="437" spans="1:110" ht="12.75" customHeight="1">
      <c r="D437" s="1300" t="s">
        <v>1347</v>
      </c>
      <c r="E437" s="1313"/>
      <c r="F437" s="1313"/>
      <c r="G437" s="1313"/>
      <c r="H437" s="1313"/>
      <c r="I437" s="1313"/>
      <c r="J437" s="1313"/>
      <c r="K437" s="1313"/>
      <c r="L437" s="1313"/>
      <c r="M437" s="1313"/>
      <c r="N437" s="1313"/>
      <c r="O437" s="1313"/>
      <c r="P437" s="1313"/>
      <c r="Q437" s="1313"/>
      <c r="R437" s="1313"/>
      <c r="S437" s="1313"/>
      <c r="T437" s="1313"/>
      <c r="U437" s="1313"/>
      <c r="V437" s="1313"/>
      <c r="W437" s="1313"/>
      <c r="X437" s="1313"/>
      <c r="Y437" s="1313"/>
      <c r="Z437" s="1313"/>
      <c r="AA437" s="1313"/>
      <c r="AB437" s="1313"/>
      <c r="AC437" s="1313"/>
      <c r="AD437" s="1313"/>
      <c r="AE437" s="1313"/>
      <c r="AF437" s="1314"/>
      <c r="AG437" s="1315"/>
      <c r="AH437" s="1316"/>
      <c r="AI437" s="1316"/>
      <c r="AJ437" s="1316"/>
    </row>
    <row r="438" spans="1:110" ht="12.75" customHeight="1">
      <c r="D438" s="1300" t="s">
        <v>1348</v>
      </c>
      <c r="E438" s="1313"/>
      <c r="F438" s="1313"/>
      <c r="G438" s="1313"/>
      <c r="H438" s="1313"/>
      <c r="I438" s="1313"/>
      <c r="J438" s="1313"/>
      <c r="K438" s="1313"/>
      <c r="L438" s="1313"/>
      <c r="M438" s="1313"/>
      <c r="N438" s="1313"/>
      <c r="O438" s="1313"/>
      <c r="P438" s="1313"/>
      <c r="Q438" s="1313"/>
      <c r="R438" s="1313"/>
      <c r="S438" s="1313"/>
      <c r="T438" s="1313"/>
      <c r="U438" s="1313"/>
      <c r="V438" s="1313"/>
      <c r="W438" s="1313"/>
      <c r="X438" s="1313"/>
      <c r="Y438" s="1313"/>
      <c r="Z438" s="1313"/>
      <c r="AA438" s="1313"/>
      <c r="AB438" s="1313"/>
      <c r="AC438" s="1313"/>
      <c r="AD438" s="1313"/>
      <c r="AE438" s="1313"/>
      <c r="AF438" s="1314"/>
      <c r="AG438" s="1282">
        <v>125</v>
      </c>
      <c r="AH438" s="1282"/>
      <c r="AI438" s="1282"/>
      <c r="AJ438" s="1282"/>
    </row>
    <row r="439" spans="1:110" ht="12.75" customHeight="1">
      <c r="D439" s="1300" t="s">
        <v>1349</v>
      </c>
      <c r="E439" s="1313"/>
      <c r="F439" s="1313"/>
      <c r="G439" s="1313"/>
      <c r="H439" s="1313"/>
      <c r="I439" s="1313"/>
      <c r="J439" s="1313"/>
      <c r="K439" s="1313"/>
      <c r="L439" s="1313"/>
      <c r="M439" s="1313"/>
      <c r="N439" s="1313"/>
      <c r="O439" s="1313"/>
      <c r="P439" s="1313"/>
      <c r="Q439" s="1313"/>
      <c r="R439" s="1313"/>
      <c r="S439" s="1313"/>
      <c r="T439" s="1313"/>
      <c r="U439" s="1313"/>
      <c r="V439" s="1313"/>
      <c r="W439" s="1313"/>
      <c r="X439" s="1313"/>
      <c r="Y439" s="1313"/>
      <c r="Z439" s="1313"/>
      <c r="AA439" s="1313"/>
      <c r="AB439" s="1313"/>
      <c r="AC439" s="1313"/>
      <c r="AD439" s="1313"/>
      <c r="AE439" s="1313"/>
      <c r="AF439" s="1314"/>
      <c r="AG439" s="1282">
        <f>AG438</f>
        <v>125</v>
      </c>
      <c r="AH439" s="1282"/>
      <c r="AI439" s="1282"/>
      <c r="AJ439" s="1282"/>
    </row>
    <row r="440" spans="1:110" ht="12.75" customHeight="1">
      <c r="D440" s="1300" t="s">
        <v>1350</v>
      </c>
      <c r="E440" s="1313"/>
      <c r="F440" s="1313"/>
      <c r="G440" s="1313"/>
      <c r="H440" s="1313"/>
      <c r="I440" s="1313"/>
      <c r="J440" s="1313"/>
      <c r="K440" s="1313"/>
      <c r="L440" s="1313"/>
      <c r="M440" s="1313"/>
      <c r="N440" s="1313"/>
      <c r="O440" s="1313"/>
      <c r="P440" s="1313"/>
      <c r="Q440" s="1313"/>
      <c r="R440" s="1313"/>
      <c r="S440" s="1313"/>
      <c r="T440" s="1313"/>
      <c r="U440" s="1313"/>
      <c r="V440" s="1313"/>
      <c r="W440" s="1313"/>
      <c r="X440" s="1313"/>
      <c r="Y440" s="1313"/>
      <c r="Z440" s="1313"/>
      <c r="AA440" s="1313"/>
      <c r="AB440" s="1313"/>
      <c r="AC440" s="1313"/>
      <c r="AD440" s="1313"/>
      <c r="AE440" s="1313"/>
      <c r="AF440" s="1314"/>
      <c r="AG440" s="1305">
        <f>IF(ISERROR(AG439/AG438),"",AG439/AG438)</f>
        <v>1</v>
      </c>
      <c r="AH440" s="1305"/>
      <c r="AI440" s="1305"/>
      <c r="AJ440" s="1305"/>
    </row>
    <row r="441" spans="1:110" ht="12.75" customHeight="1">
      <c r="D441" s="1300" t="s">
        <v>1351</v>
      </c>
      <c r="E441" s="1313"/>
      <c r="F441" s="1313"/>
      <c r="G441" s="1313"/>
      <c r="H441" s="1313"/>
      <c r="I441" s="1313"/>
      <c r="J441" s="1313"/>
      <c r="K441" s="1313"/>
      <c r="L441" s="1313"/>
      <c r="M441" s="1313"/>
      <c r="N441" s="1313"/>
      <c r="O441" s="1313"/>
      <c r="P441" s="1313"/>
      <c r="Q441" s="1313"/>
      <c r="R441" s="1313"/>
      <c r="S441" s="1313"/>
      <c r="T441" s="1313"/>
      <c r="U441" s="1313"/>
      <c r="V441" s="1313"/>
      <c r="W441" s="1313"/>
      <c r="X441" s="1313"/>
      <c r="Y441" s="1313"/>
      <c r="Z441" s="1313"/>
      <c r="AA441" s="1313"/>
      <c r="AB441" s="1313"/>
      <c r="AC441" s="1313"/>
      <c r="AD441" s="1313"/>
      <c r="AE441" s="1313"/>
      <c r="AF441" s="1314"/>
      <c r="AG441" s="1304">
        <v>95420</v>
      </c>
      <c r="AH441" s="1304"/>
      <c r="AI441" s="1304"/>
      <c r="AJ441" s="1304"/>
    </row>
    <row r="442" spans="1:110" ht="12.75" customHeight="1">
      <c r="D442" s="1300" t="s">
        <v>1352</v>
      </c>
      <c r="E442" s="1313"/>
      <c r="F442" s="1313"/>
      <c r="G442" s="1313"/>
      <c r="H442" s="1313"/>
      <c r="I442" s="1313"/>
      <c r="J442" s="1313"/>
      <c r="K442" s="1313"/>
      <c r="L442" s="1313"/>
      <c r="M442" s="1313"/>
      <c r="N442" s="1313"/>
      <c r="O442" s="1313"/>
      <c r="P442" s="1313"/>
      <c r="Q442" s="1313"/>
      <c r="R442" s="1313"/>
      <c r="S442" s="1313"/>
      <c r="T442" s="1313"/>
      <c r="U442" s="1313"/>
      <c r="V442" s="1313"/>
      <c r="W442" s="1313"/>
      <c r="X442" s="1313"/>
      <c r="Y442" s="1313"/>
      <c r="Z442" s="1313"/>
      <c r="AA442" s="1313"/>
      <c r="AB442" s="1313"/>
      <c r="AC442" s="1313"/>
      <c r="AD442" s="1313"/>
      <c r="AE442" s="1313"/>
      <c r="AF442" s="1314"/>
      <c r="AG442" s="1304">
        <f>AG441</f>
        <v>95420</v>
      </c>
      <c r="AH442" s="1304"/>
      <c r="AI442" s="1304"/>
      <c r="AJ442" s="1304"/>
    </row>
    <row r="443" spans="1:110" ht="12.75" customHeight="1">
      <c r="D443" s="1300" t="s">
        <v>1353</v>
      </c>
      <c r="E443" s="1313"/>
      <c r="F443" s="1313"/>
      <c r="G443" s="1313"/>
      <c r="H443" s="1313"/>
      <c r="I443" s="1313"/>
      <c r="J443" s="1313"/>
      <c r="K443" s="1313"/>
      <c r="L443" s="1313"/>
      <c r="M443" s="1313"/>
      <c r="N443" s="1313"/>
      <c r="O443" s="1313"/>
      <c r="P443" s="1313"/>
      <c r="Q443" s="1313"/>
      <c r="R443" s="1313"/>
      <c r="S443" s="1313"/>
      <c r="T443" s="1313"/>
      <c r="U443" s="1313"/>
      <c r="V443" s="1313"/>
      <c r="W443" s="1313"/>
      <c r="X443" s="1313"/>
      <c r="Y443" s="1313"/>
      <c r="Z443" s="1313"/>
      <c r="AA443" s="1313"/>
      <c r="AB443" s="1313"/>
      <c r="AC443" s="1313"/>
      <c r="AD443" s="1313"/>
      <c r="AE443" s="1313"/>
      <c r="AF443" s="1314"/>
      <c r="AG443" s="1305">
        <f>IF(ISERROR(AG442/AG441),"",AG442/AG441)</f>
        <v>1</v>
      </c>
      <c r="AH443" s="1305"/>
      <c r="AI443" s="1305"/>
      <c r="AJ443" s="1305"/>
    </row>
    <row r="444" spans="1:110" ht="12.75" customHeight="1">
      <c r="D444" s="1300" t="s">
        <v>1354</v>
      </c>
      <c r="E444" s="1313"/>
      <c r="F444" s="1313"/>
      <c r="G444" s="1313"/>
      <c r="H444" s="1313"/>
      <c r="I444" s="1313"/>
      <c r="J444" s="1313"/>
      <c r="K444" s="1313"/>
      <c r="L444" s="1313"/>
      <c r="M444" s="1313"/>
      <c r="N444" s="1313"/>
      <c r="O444" s="1313"/>
      <c r="P444" s="1313"/>
      <c r="Q444" s="1313"/>
      <c r="R444" s="1313"/>
      <c r="S444" s="1313"/>
      <c r="T444" s="1313"/>
      <c r="U444" s="1313"/>
      <c r="V444" s="1313"/>
      <c r="W444" s="1313"/>
      <c r="X444" s="1313"/>
      <c r="Y444" s="1313"/>
      <c r="Z444" s="1313"/>
      <c r="AA444" s="1313"/>
      <c r="AB444" s="1313"/>
      <c r="AC444" s="1313"/>
      <c r="AD444" s="1313"/>
      <c r="AE444" s="1313"/>
      <c r="AF444" s="1314"/>
      <c r="AG444" s="1305">
        <f>MIN(IF(AG440&gt;AG443,AG443,AG440),1)</f>
        <v>1</v>
      </c>
      <c r="AH444" s="1305"/>
      <c r="AI444" s="1305"/>
      <c r="AJ444" s="1305"/>
    </row>
    <row r="445" spans="1:110" ht="12.75" customHeight="1">
      <c r="D445" s="1300" t="s">
        <v>1355</v>
      </c>
      <c r="E445" s="1301"/>
      <c r="F445" s="1301"/>
      <c r="G445" s="1301"/>
      <c r="H445" s="1301"/>
      <c r="I445" s="1301"/>
      <c r="J445" s="1301"/>
      <c r="K445" s="1301"/>
      <c r="L445" s="1301"/>
      <c r="M445" s="1301"/>
      <c r="N445" s="1301"/>
      <c r="O445" s="1301"/>
      <c r="P445" s="1301"/>
      <c r="Q445" s="1301"/>
      <c r="R445" s="1301"/>
      <c r="S445" s="1301"/>
      <c r="T445" s="1301"/>
      <c r="U445" s="1301"/>
      <c r="V445" s="1301"/>
      <c r="W445" s="1301"/>
      <c r="X445" s="1301"/>
      <c r="Y445" s="1301"/>
      <c r="Z445" s="1301"/>
      <c r="AA445" s="1301"/>
      <c r="AB445" s="1301"/>
      <c r="AC445" s="1301"/>
      <c r="AD445" s="1301"/>
      <c r="AE445" s="1301"/>
      <c r="AF445" s="1302"/>
      <c r="AG445" s="1304">
        <v>9250</v>
      </c>
      <c r="AH445" s="1304"/>
      <c r="AI445" s="1304"/>
      <c r="AJ445" s="1304"/>
    </row>
    <row r="446" spans="1:110" ht="12.75" customHeight="1">
      <c r="D446" s="1303" t="s">
        <v>1356</v>
      </c>
      <c r="E446" s="1301"/>
      <c r="F446" s="1301"/>
      <c r="G446" s="1301"/>
      <c r="H446" s="1301"/>
      <c r="I446" s="1301"/>
      <c r="J446" s="1301"/>
      <c r="K446" s="1301"/>
      <c r="L446" s="1301"/>
      <c r="M446" s="1301"/>
      <c r="N446" s="1301"/>
      <c r="O446" s="1301"/>
      <c r="P446" s="1301"/>
      <c r="Q446" s="1301"/>
      <c r="R446" s="1301"/>
      <c r="S446" s="1301"/>
      <c r="T446" s="1301"/>
      <c r="U446" s="1301"/>
      <c r="V446" s="1301"/>
      <c r="W446" s="1301"/>
      <c r="X446" s="1301"/>
      <c r="Y446" s="1301"/>
      <c r="Z446" s="1301"/>
      <c r="AA446" s="1301"/>
      <c r="AB446" s="1301"/>
      <c r="AC446" s="1301"/>
      <c r="AD446" s="1301"/>
      <c r="AE446" s="1301"/>
      <c r="AF446" s="1302"/>
      <c r="AG446" s="1304">
        <v>0</v>
      </c>
      <c r="AH446" s="1304"/>
      <c r="AI446" s="1304"/>
      <c r="AJ446" s="130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2.4" customHeight="1">
      <c r="D447" s="1300" t="s">
        <v>1357</v>
      </c>
      <c r="E447" s="1301"/>
      <c r="F447" s="1301"/>
      <c r="G447" s="1301"/>
      <c r="H447" s="1301"/>
      <c r="I447" s="1301"/>
      <c r="J447" s="1301"/>
      <c r="K447" s="1301"/>
      <c r="L447" s="1301"/>
      <c r="M447" s="1301"/>
      <c r="N447" s="1301"/>
      <c r="O447" s="1301"/>
      <c r="P447" s="1301"/>
      <c r="Q447" s="1301"/>
      <c r="R447" s="1301"/>
      <c r="S447" s="1301"/>
      <c r="T447" s="1301"/>
      <c r="U447" s="1301"/>
      <c r="V447" s="1301"/>
      <c r="W447" s="1301"/>
      <c r="X447" s="1301"/>
      <c r="Y447" s="1301"/>
      <c r="Z447" s="1301"/>
      <c r="AA447" s="1301"/>
      <c r="AB447" s="1301"/>
      <c r="AC447" s="1301"/>
      <c r="AD447" s="1301"/>
      <c r="AE447" s="1301"/>
      <c r="AF447" s="1302"/>
      <c r="AG447" s="1304">
        <v>3000</v>
      </c>
      <c r="AH447" s="1304"/>
      <c r="AI447" s="1304"/>
      <c r="AJ447" s="130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2.4" customHeight="1">
      <c r="D448" s="1300" t="s">
        <v>1358</v>
      </c>
      <c r="E448" s="1301"/>
      <c r="F448" s="1301"/>
      <c r="G448" s="1301"/>
      <c r="H448" s="1301"/>
      <c r="I448" s="1301"/>
      <c r="J448" s="1301"/>
      <c r="K448" s="1301"/>
      <c r="L448" s="1301"/>
      <c r="M448" s="1301"/>
      <c r="N448" s="1301"/>
      <c r="O448" s="1301"/>
      <c r="P448" s="1301"/>
      <c r="Q448" s="1301"/>
      <c r="R448" s="1301"/>
      <c r="S448" s="1301"/>
      <c r="T448" s="1301"/>
      <c r="U448" s="1301"/>
      <c r="V448" s="1301"/>
      <c r="W448" s="1301"/>
      <c r="X448" s="1301"/>
      <c r="Y448" s="1301"/>
      <c r="Z448" s="1301"/>
      <c r="AA448" s="1301"/>
      <c r="AB448" s="1301"/>
      <c r="AC448" s="1301"/>
      <c r="AD448" s="1301"/>
      <c r="AE448" s="1301"/>
      <c r="AF448" s="1302"/>
      <c r="AG448" s="1304">
        <f>120194-SUM(AG445:AJ447,AG442)</f>
        <v>12524</v>
      </c>
      <c r="AH448" s="1304"/>
      <c r="AI448" s="1304"/>
      <c r="AJ448" s="130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2.75">
      <c r="D449" s="1428" t="s">
        <v>1359</v>
      </c>
      <c r="E449" s="1429"/>
      <c r="F449" s="1429"/>
      <c r="G449" s="1429"/>
      <c r="H449" s="1429"/>
      <c r="I449" s="1429"/>
      <c r="J449" s="1429"/>
      <c r="K449" s="1429"/>
      <c r="L449" s="1429"/>
      <c r="M449" s="1429"/>
      <c r="N449" s="1429"/>
      <c r="O449" s="1429"/>
      <c r="P449" s="1429"/>
      <c r="Q449" s="1429"/>
      <c r="R449" s="1429"/>
      <c r="S449" s="1429"/>
      <c r="T449" s="1429"/>
      <c r="U449" s="1429"/>
      <c r="V449" s="1429"/>
      <c r="W449" s="1429"/>
      <c r="X449" s="1429"/>
      <c r="Y449" s="1429"/>
      <c r="Z449" s="1429"/>
      <c r="AA449" s="1429"/>
      <c r="AB449" s="1429"/>
      <c r="AC449" s="1429"/>
      <c r="AD449" s="1429"/>
      <c r="AE449" s="1429"/>
      <c r="AF449" s="1430"/>
      <c r="AG449" s="1332">
        <f>AG441+AG445+AG447+AG448</f>
        <v>120194</v>
      </c>
      <c r="AH449" s="1332"/>
      <c r="AI449" s="1332"/>
      <c r="AJ449" s="133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2.75">
      <c r="D450" s="1431" t="s">
        <v>1360</v>
      </c>
      <c r="E450" s="1431"/>
      <c r="F450" s="1431"/>
      <c r="G450" s="1431"/>
      <c r="H450" s="1431"/>
      <c r="I450" s="1431"/>
      <c r="J450" s="1431"/>
      <c r="K450" s="1431"/>
      <c r="L450" s="1431"/>
      <c r="M450" s="1431"/>
      <c r="N450" s="1431"/>
      <c r="O450" s="1431"/>
      <c r="P450" s="1431"/>
      <c r="Q450" s="1431"/>
      <c r="R450" s="1431"/>
      <c r="S450" s="1431"/>
      <c r="T450" s="1431"/>
      <c r="U450" s="1431"/>
      <c r="V450" s="1431"/>
      <c r="W450" s="1431"/>
      <c r="X450" s="1431"/>
      <c r="Y450" s="1431"/>
      <c r="Z450" s="1431"/>
      <c r="AA450" s="1431"/>
      <c r="AB450" s="1431"/>
      <c r="AC450" s="1431"/>
      <c r="AD450" s="1431"/>
      <c r="AE450" s="1431"/>
      <c r="AF450" s="1431"/>
      <c r="AG450" s="1431"/>
      <c r="AH450" s="1431"/>
      <c r="AI450" s="1431"/>
      <c r="AJ450" s="143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2.75">
      <c r="D451" s="1432"/>
      <c r="E451" s="1432"/>
      <c r="F451" s="1432"/>
      <c r="G451" s="1432"/>
      <c r="H451" s="1432"/>
      <c r="I451" s="1432"/>
      <c r="J451" s="1432"/>
      <c r="K451" s="1432"/>
      <c r="L451" s="1432"/>
      <c r="M451" s="1432"/>
      <c r="N451" s="1432"/>
      <c r="O451" s="1432"/>
      <c r="P451" s="1432"/>
      <c r="Q451" s="1432"/>
      <c r="R451" s="1432"/>
      <c r="S451" s="1432"/>
      <c r="T451" s="1432"/>
      <c r="U451" s="1432"/>
      <c r="V451" s="1432"/>
      <c r="W451" s="1432"/>
      <c r="X451" s="1432"/>
      <c r="Y451" s="1432"/>
      <c r="Z451" s="1432"/>
      <c r="AA451" s="1432"/>
      <c r="AB451" s="1432"/>
      <c r="AC451" s="1432"/>
      <c r="AD451" s="1432"/>
      <c r="AE451" s="1432"/>
      <c r="AF451" s="1432"/>
      <c r="AG451" s="1432"/>
      <c r="AH451" s="1432"/>
      <c r="AI451" s="1432"/>
      <c r="AJ451" s="143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2.75">
      <c r="D452" s="415"/>
      <c r="E452" s="400"/>
      <c r="F452" s="400"/>
      <c r="G452" s="400"/>
      <c r="H452" s="400"/>
      <c r="I452" s="400"/>
      <c r="J452" s="400"/>
      <c r="K452" s="400"/>
      <c r="L452" s="400"/>
      <c r="M452" s="400"/>
      <c r="N452" s="400"/>
      <c r="O452" s="400"/>
      <c r="P452" s="400"/>
      <c r="Q452" s="400"/>
      <c r="R452" s="400"/>
      <c r="S452" s="400"/>
      <c r="T452" s="400"/>
      <c r="U452" s="400"/>
      <c r="V452" s="400"/>
      <c r="W452" s="400"/>
      <c r="X452" s="400"/>
      <c r="Y452" s="400"/>
      <c r="Z452" s="400"/>
      <c r="AA452" s="400"/>
      <c r="AB452" s="400"/>
      <c r="AC452" s="400"/>
      <c r="AD452" s="400"/>
      <c r="AE452" s="400"/>
      <c r="AF452" s="400"/>
      <c r="AG452" s="400"/>
      <c r="AH452" s="400"/>
      <c r="AI452" s="400"/>
      <c r="AJ452" s="923"/>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2.75">
      <c r="D453" s="122" t="s">
        <v>1361</v>
      </c>
      <c r="E453" s="400"/>
      <c r="F453" s="400"/>
      <c r="G453" s="400"/>
      <c r="H453" s="400"/>
      <c r="I453" s="400"/>
      <c r="J453" s="400"/>
      <c r="K453" s="400"/>
      <c r="L453" s="400"/>
      <c r="M453" s="400"/>
      <c r="N453" s="400"/>
      <c r="O453" s="400"/>
      <c r="P453" s="400"/>
      <c r="Q453" s="400"/>
      <c r="R453" s="400"/>
      <c r="S453" s="400"/>
      <c r="T453" s="400"/>
      <c r="U453" s="400"/>
      <c r="V453" s="400"/>
      <c r="W453" s="400"/>
      <c r="X453" s="400"/>
      <c r="Y453" s="400"/>
      <c r="Z453" s="400"/>
      <c r="AA453" s="400"/>
      <c r="AB453" s="400"/>
      <c r="AC453" s="1333">
        <f>'Sources and Uses Budget'!B105/Application!AG436</f>
        <v>404649.92857142858</v>
      </c>
      <c r="AD453" s="1333"/>
      <c r="AE453" s="1333"/>
      <c r="AF453" s="1333"/>
      <c r="AG453" s="400"/>
      <c r="AH453" s="400"/>
      <c r="AI453" s="400"/>
      <c r="AJ453" s="923"/>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2.75">
      <c r="D454" s="122" t="s">
        <v>1362</v>
      </c>
      <c r="E454" s="400"/>
      <c r="F454" s="400"/>
      <c r="G454" s="400"/>
      <c r="H454" s="400"/>
      <c r="I454" s="400"/>
      <c r="J454" s="400"/>
      <c r="K454" s="400"/>
      <c r="L454" s="400"/>
      <c r="M454" s="400"/>
      <c r="N454" s="400"/>
      <c r="O454" s="400"/>
      <c r="P454" s="400"/>
      <c r="Q454" s="400"/>
      <c r="R454" s="400"/>
      <c r="S454" s="400"/>
      <c r="T454" s="400"/>
      <c r="U454" s="400"/>
      <c r="V454" s="400"/>
      <c r="W454" s="400"/>
      <c r="X454" s="400"/>
      <c r="Y454" s="400"/>
      <c r="Z454" s="400"/>
      <c r="AA454" s="400"/>
      <c r="AB454" s="400"/>
      <c r="AC454" s="1333">
        <f>'Sources and Uses Budget'!C105/Application!AG436</f>
        <v>404649.92857142858</v>
      </c>
      <c r="AD454" s="1333"/>
      <c r="AE454" s="1333"/>
      <c r="AF454" s="1333"/>
      <c r="AG454" s="400"/>
      <c r="AH454" s="400"/>
      <c r="AI454" s="400"/>
      <c r="AJ454" s="923"/>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2.75">
      <c r="D455" s="122" t="s">
        <v>1363</v>
      </c>
      <c r="E455" s="400"/>
      <c r="F455" s="400"/>
      <c r="G455" s="400"/>
      <c r="H455" s="400"/>
      <c r="I455" s="400"/>
      <c r="J455" s="400"/>
      <c r="K455" s="400"/>
      <c r="L455" s="400"/>
      <c r="M455" s="400"/>
      <c r="N455" s="400"/>
      <c r="O455" s="400"/>
      <c r="P455" s="400"/>
      <c r="Q455" s="400"/>
      <c r="R455" s="400"/>
      <c r="S455" s="400"/>
      <c r="T455" s="400"/>
      <c r="U455" s="400"/>
      <c r="V455" s="400"/>
      <c r="W455" s="400"/>
      <c r="X455" s="400"/>
      <c r="Y455" s="400"/>
      <c r="Z455" s="400"/>
      <c r="AA455" s="400"/>
      <c r="AB455" s="400"/>
      <c r="AC455" s="1333">
        <f>('Sources and Uses Budget'!$S$107+'Sources and Uses Budget'!$T$107)/Application!AG436</f>
        <v>359269.54761904763</v>
      </c>
      <c r="AD455" s="1333"/>
      <c r="AE455" s="1333"/>
      <c r="AF455" s="1333"/>
      <c r="AG455" s="400"/>
      <c r="AH455" s="400"/>
      <c r="AI455" s="400"/>
      <c r="AJ455" s="923"/>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2.75">
      <c r="D456" s="400"/>
      <c r="E456" s="400"/>
      <c r="F456" s="400"/>
      <c r="G456" s="400"/>
      <c r="H456" s="400"/>
      <c r="I456" s="400"/>
      <c r="J456" s="400"/>
      <c r="K456" s="400"/>
      <c r="L456" s="400"/>
      <c r="M456" s="400"/>
      <c r="N456" s="400"/>
      <c r="O456" s="400"/>
      <c r="P456" s="400"/>
      <c r="Q456" s="400"/>
      <c r="R456" s="400"/>
      <c r="S456" s="400"/>
      <c r="T456" s="400"/>
      <c r="U456" s="400"/>
      <c r="V456" s="400"/>
      <c r="W456" s="400"/>
      <c r="X456" s="400"/>
      <c r="Y456" s="400"/>
      <c r="Z456" s="400"/>
      <c r="AA456" s="400"/>
      <c r="AB456" s="400"/>
      <c r="AC456" s="400"/>
      <c r="AD456" s="400"/>
      <c r="AE456" s="400"/>
      <c r="AF456" s="400"/>
      <c r="AG456" s="400"/>
      <c r="AH456" s="400"/>
      <c r="AI456" s="400"/>
      <c r="AJ456" s="923"/>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2.75">
      <c r="A457" s="1"/>
      <c r="D457" s="1"/>
      <c r="E457" s="400"/>
      <c r="F457" s="400"/>
      <c r="G457" s="400"/>
      <c r="H457" s="400"/>
      <c r="I457" s="400"/>
      <c r="J457" s="400"/>
      <c r="K457" s="400"/>
      <c r="L457" s="400"/>
      <c r="M457" s="400"/>
      <c r="N457" s="400"/>
      <c r="O457" s="400"/>
      <c r="P457" s="400"/>
      <c r="Q457" s="400"/>
      <c r="R457" s="400"/>
      <c r="S457" s="400"/>
      <c r="T457" s="400"/>
      <c r="U457" s="400"/>
      <c r="V457" s="400"/>
      <c r="W457" s="400"/>
      <c r="X457" s="400"/>
      <c r="Y457" s="400"/>
      <c r="Z457" s="400"/>
      <c r="AA457" s="400"/>
      <c r="AB457" s="400"/>
      <c r="AC457" s="400"/>
      <c r="AD457" s="400"/>
      <c r="AE457" s="400"/>
      <c r="AF457" s="400"/>
      <c r="AG457" s="400"/>
      <c r="AH457" s="400"/>
      <c r="AI457" s="400"/>
      <c r="AJ457" s="923"/>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2.75">
      <c r="A458" s="1" t="s">
        <v>1364</v>
      </c>
      <c r="D458" s="1" t="s">
        <v>161</v>
      </c>
      <c r="E458" s="400"/>
      <c r="F458" s="400"/>
      <c r="G458" s="400"/>
      <c r="H458" s="400"/>
      <c r="I458" s="400"/>
      <c r="J458" s="400"/>
      <c r="K458" s="400"/>
      <c r="L458" s="400"/>
      <c r="M458" s="400"/>
      <c r="N458" s="400"/>
      <c r="O458" s="400"/>
      <c r="P458" s="400"/>
      <c r="Q458" s="400"/>
      <c r="R458" s="400"/>
      <c r="S458" s="400"/>
      <c r="T458" s="400"/>
      <c r="U458" s="400"/>
      <c r="V458" s="400"/>
      <c r="W458" s="400"/>
      <c r="X458" s="400"/>
      <c r="Y458" s="400"/>
      <c r="Z458" s="400"/>
      <c r="AA458" s="400"/>
      <c r="AB458" s="400"/>
      <c r="AC458" s="400"/>
      <c r="AD458" s="400"/>
      <c r="AE458" s="400"/>
      <c r="AF458" s="400"/>
      <c r="AG458" s="400"/>
      <c r="AH458" s="400"/>
      <c r="AI458" s="400"/>
      <c r="AJ458" s="923"/>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2.75">
      <c r="D459" s="111" t="s">
        <v>1365</v>
      </c>
      <c r="E459" s="400"/>
      <c r="F459" s="400"/>
      <c r="G459" s="400"/>
      <c r="H459" s="400"/>
      <c r="I459" s="400"/>
      <c r="J459" s="400"/>
      <c r="K459" s="400"/>
      <c r="L459" s="400"/>
      <c r="M459" s="400"/>
      <c r="N459" s="400"/>
      <c r="O459" s="400"/>
      <c r="P459" s="400"/>
      <c r="Q459" s="400"/>
      <c r="R459" s="400"/>
      <c r="S459" s="400"/>
      <c r="T459" s="400"/>
      <c r="U459" s="400"/>
      <c r="V459" s="400"/>
      <c r="W459" s="400"/>
      <c r="X459" s="400"/>
      <c r="Y459" s="400"/>
      <c r="Z459" s="400"/>
      <c r="AA459" s="400"/>
      <c r="AB459" s="400"/>
      <c r="AC459" s="400"/>
      <c r="AD459" s="400"/>
      <c r="AE459" s="400"/>
      <c r="AF459" s="400"/>
      <c r="AG459" s="400"/>
      <c r="AH459" s="400"/>
      <c r="AI459" s="400"/>
      <c r="AJ459" s="923"/>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2.75">
      <c r="D460" s="111" t="s">
        <v>1366</v>
      </c>
      <c r="E460" s="400"/>
      <c r="F460" s="400"/>
      <c r="G460" s="400"/>
      <c r="H460" s="400"/>
      <c r="I460" s="400"/>
      <c r="J460" s="400"/>
      <c r="K460" s="400"/>
      <c r="L460" s="400"/>
      <c r="M460" s="400"/>
      <c r="N460" s="400"/>
      <c r="O460" s="400"/>
      <c r="P460" s="400"/>
      <c r="Q460" s="400"/>
      <c r="R460" s="400"/>
      <c r="S460" s="400"/>
      <c r="T460" s="400"/>
      <c r="U460" s="400"/>
      <c r="V460" s="400"/>
      <c r="W460" s="400"/>
      <c r="X460" s="400"/>
      <c r="Y460" s="400"/>
      <c r="Z460" s="400"/>
      <c r="AA460" s="400"/>
      <c r="AB460" s="400"/>
      <c r="AC460" s="400"/>
      <c r="AD460" s="400"/>
      <c r="AE460" s="400"/>
      <c r="AF460" s="400"/>
      <c r="AG460" s="400"/>
      <c r="AH460" s="400"/>
      <c r="AI460" s="400"/>
      <c r="AJ460" s="923"/>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2.75">
      <c r="D461" s="111" t="s">
        <v>1367</v>
      </c>
      <c r="E461" s="400"/>
      <c r="F461" s="400"/>
      <c r="G461" s="400"/>
      <c r="H461" s="400"/>
      <c r="I461" s="400"/>
      <c r="J461" s="400"/>
      <c r="K461" s="400"/>
      <c r="L461" s="400"/>
      <c r="M461" s="400"/>
      <c r="N461" s="400"/>
      <c r="O461" s="400"/>
      <c r="P461" s="400"/>
      <c r="Q461" s="400"/>
      <c r="R461" s="400"/>
      <c r="S461" s="400"/>
      <c r="T461" s="400"/>
      <c r="U461" s="400"/>
      <c r="V461" s="400"/>
      <c r="W461" s="400"/>
      <c r="X461" s="400"/>
      <c r="Y461" s="400"/>
      <c r="Z461" s="400"/>
      <c r="AA461" s="400"/>
      <c r="AB461" s="400"/>
      <c r="AC461" s="400"/>
      <c r="AD461" s="400"/>
      <c r="AE461" s="400"/>
      <c r="AF461" s="400"/>
      <c r="AG461" s="400"/>
      <c r="AH461" s="400"/>
      <c r="AI461" s="400"/>
      <c r="AJ461" s="923"/>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2.75">
      <c r="D462" s="415"/>
      <c r="E462" s="400"/>
      <c r="F462" s="400"/>
      <c r="G462" s="400"/>
      <c r="H462" s="400"/>
      <c r="I462" s="400"/>
      <c r="J462" s="400"/>
      <c r="K462" s="400"/>
      <c r="L462" s="400"/>
      <c r="M462" s="400"/>
      <c r="N462" s="400"/>
      <c r="O462" s="400"/>
      <c r="P462" s="400"/>
      <c r="Q462" s="400"/>
      <c r="R462" s="400"/>
      <c r="S462" s="400"/>
      <c r="T462" s="400"/>
      <c r="U462" s="400"/>
      <c r="V462" s="400"/>
      <c r="W462" s="400"/>
      <c r="X462" s="400"/>
      <c r="Y462" s="400"/>
      <c r="Z462" s="400"/>
      <c r="AA462" s="400"/>
      <c r="AB462" s="400"/>
      <c r="AC462" s="400"/>
      <c r="AD462" s="400"/>
      <c r="AE462" s="400"/>
      <c r="AF462" s="400"/>
      <c r="AG462" s="400"/>
      <c r="AH462" s="400"/>
      <c r="AI462" s="400"/>
      <c r="AJ462" s="923"/>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2.75">
      <c r="A463" s="2"/>
      <c r="B463" s="2"/>
      <c r="C463" s="2"/>
      <c r="D463" s="111" t="s">
        <v>1368</v>
      </c>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400"/>
      <c r="AE463" s="400"/>
      <c r="AF463" s="400"/>
      <c r="AG463" s="400"/>
      <c r="AH463" s="400"/>
      <c r="AI463" s="400"/>
      <c r="AJ463" s="923"/>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2.75">
      <c r="A464" s="2"/>
      <c r="B464" s="2"/>
      <c r="C464" s="2"/>
      <c r="D464" s="1329" t="s">
        <v>1369</v>
      </c>
      <c r="E464" s="1330"/>
      <c r="F464" s="1330"/>
      <c r="G464" s="1330"/>
      <c r="H464" s="1330"/>
      <c r="I464" s="1330"/>
      <c r="J464" s="1330"/>
      <c r="K464" s="1330"/>
      <c r="L464" s="1330"/>
      <c r="M464" s="1330"/>
      <c r="N464" s="1330"/>
      <c r="O464" s="1330"/>
      <c r="P464" s="1330"/>
      <c r="Q464" s="1330"/>
      <c r="R464" s="1330"/>
      <c r="S464" s="1330"/>
      <c r="T464" s="1330"/>
      <c r="U464" s="1330"/>
      <c r="V464" s="1331"/>
      <c r="W464" s="1326" t="s">
        <v>299</v>
      </c>
      <c r="X464" s="1327"/>
      <c r="Y464" s="1328"/>
      <c r="Z464" s="111"/>
      <c r="AA464" s="111"/>
      <c r="AB464" s="111"/>
      <c r="AC464" s="111"/>
      <c r="AD464" s="400"/>
      <c r="AE464" s="400"/>
      <c r="AF464" s="400"/>
      <c r="AG464" s="400"/>
      <c r="AH464" s="400"/>
      <c r="AI464" s="400"/>
      <c r="AJ464" s="923"/>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2.75">
      <c r="A465" s="2"/>
      <c r="B465" s="2"/>
      <c r="C465" s="2"/>
      <c r="D465" s="1329" t="s">
        <v>1370</v>
      </c>
      <c r="E465" s="1330"/>
      <c r="F465" s="1330"/>
      <c r="G465" s="1330"/>
      <c r="H465" s="1330"/>
      <c r="I465" s="1330"/>
      <c r="J465" s="1330"/>
      <c r="K465" s="1330"/>
      <c r="L465" s="1330"/>
      <c r="M465" s="1330"/>
      <c r="N465" s="1330"/>
      <c r="O465" s="1330"/>
      <c r="P465" s="1330"/>
      <c r="Q465" s="1330"/>
      <c r="R465" s="1330"/>
      <c r="S465" s="1330"/>
      <c r="T465" s="1330"/>
      <c r="U465" s="1330"/>
      <c r="V465" s="1331"/>
      <c r="W465" s="1326" t="s">
        <v>299</v>
      </c>
      <c r="X465" s="1327"/>
      <c r="Y465" s="1328"/>
      <c r="Z465" s="111"/>
      <c r="AA465" s="111"/>
      <c r="AB465" s="111"/>
      <c r="AC465" s="111"/>
      <c r="AD465" s="400"/>
      <c r="AE465" s="400"/>
      <c r="AF465" s="400"/>
      <c r="AG465" s="400"/>
      <c r="AH465" s="400"/>
      <c r="AI465" s="400"/>
      <c r="AJ465" s="923"/>
      <c r="AZ465" s="2"/>
      <c r="BA465" s="2"/>
      <c r="BB465" s="2"/>
      <c r="BC465" s="2"/>
      <c r="BD465" s="2"/>
      <c r="BE465" s="2"/>
      <c r="BF465" s="2"/>
      <c r="BG465" s="2"/>
      <c r="BH465" s="2"/>
      <c r="BI465" s="816"/>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2.75">
      <c r="A466" s="2"/>
      <c r="B466" s="2"/>
      <c r="C466" s="2"/>
      <c r="D466" s="1329" t="s">
        <v>1371</v>
      </c>
      <c r="E466" s="1330"/>
      <c r="F466" s="1330"/>
      <c r="G466" s="1330"/>
      <c r="H466" s="1330"/>
      <c r="I466" s="1330"/>
      <c r="J466" s="1330"/>
      <c r="K466" s="1330"/>
      <c r="L466" s="1330"/>
      <c r="M466" s="1330"/>
      <c r="N466" s="1330"/>
      <c r="O466" s="1330"/>
      <c r="P466" s="1330"/>
      <c r="Q466" s="1330"/>
      <c r="R466" s="1330"/>
      <c r="S466" s="1330"/>
      <c r="T466" s="1330"/>
      <c r="U466" s="1330"/>
      <c r="V466" s="1331"/>
      <c r="W466" s="1326" t="s">
        <v>299</v>
      </c>
      <c r="X466" s="1327"/>
      <c r="Y466" s="1328"/>
      <c r="Z466" s="111"/>
      <c r="AA466" s="111"/>
      <c r="AB466" s="111"/>
      <c r="AC466" s="111"/>
      <c r="AD466" s="400"/>
      <c r="AE466" s="400"/>
      <c r="AF466" s="400"/>
      <c r="AG466" s="400"/>
      <c r="AH466" s="400"/>
      <c r="AI466" s="400"/>
      <c r="AJ466" s="923"/>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2.75" customHeight="1">
      <c r="A467" s="2"/>
      <c r="B467" s="2"/>
      <c r="C467" s="2"/>
      <c r="D467" s="1329" t="s">
        <v>1372</v>
      </c>
      <c r="E467" s="1330"/>
      <c r="F467" s="1330"/>
      <c r="G467" s="1330"/>
      <c r="H467" s="1330"/>
      <c r="I467" s="1330"/>
      <c r="J467" s="1330"/>
      <c r="K467" s="1330"/>
      <c r="L467" s="1330"/>
      <c r="M467" s="1330"/>
      <c r="N467" s="1330"/>
      <c r="O467" s="1330"/>
      <c r="P467" s="1330"/>
      <c r="Q467" s="1330"/>
      <c r="R467" s="1330"/>
      <c r="S467" s="1330"/>
      <c r="T467" s="1330"/>
      <c r="U467" s="1330"/>
      <c r="V467" s="1331"/>
      <c r="W467" s="1326" t="s">
        <v>299</v>
      </c>
      <c r="X467" s="1327"/>
      <c r="Y467" s="1328"/>
      <c r="Z467" s="111"/>
      <c r="AA467" s="111"/>
      <c r="AB467" s="111"/>
      <c r="AC467" s="111"/>
      <c r="AD467" s="400"/>
      <c r="AE467" s="400"/>
      <c r="AF467" s="400"/>
      <c r="AG467" s="400"/>
      <c r="AH467" s="400"/>
      <c r="AI467" s="400"/>
      <c r="AJ467" s="923"/>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2.75" customHeight="1">
      <c r="A468" s="2"/>
      <c r="B468" s="2"/>
      <c r="C468" s="2"/>
      <c r="D468" s="1329" t="s">
        <v>1373</v>
      </c>
      <c r="E468" s="1330"/>
      <c r="F468" s="1330"/>
      <c r="G468" s="1330"/>
      <c r="H468" s="1330"/>
      <c r="I468" s="1330"/>
      <c r="J468" s="1330"/>
      <c r="K468" s="1330"/>
      <c r="L468" s="1330"/>
      <c r="M468" s="1330"/>
      <c r="N468" s="1330"/>
      <c r="O468" s="1330"/>
      <c r="P468" s="1330"/>
      <c r="Q468" s="1330"/>
      <c r="R468" s="1330"/>
      <c r="S468" s="1330"/>
      <c r="T468" s="1330"/>
      <c r="U468" s="1330"/>
      <c r="V468" s="1331"/>
      <c r="W468" s="1326" t="s">
        <v>299</v>
      </c>
      <c r="X468" s="1327"/>
      <c r="Y468" s="1328"/>
      <c r="Z468" s="111"/>
      <c r="AA468" s="111"/>
      <c r="AB468" s="111"/>
      <c r="AC468" s="111"/>
      <c r="AD468" s="400"/>
      <c r="AE468" s="400"/>
      <c r="AF468" s="400"/>
      <c r="AG468" s="400"/>
      <c r="AH468" s="400"/>
      <c r="AI468" s="400"/>
      <c r="AJ468" s="923"/>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2.75">
      <c r="A469" s="2"/>
      <c r="B469" s="2"/>
      <c r="C469" s="2"/>
      <c r="D469" s="1329" t="s">
        <v>1374</v>
      </c>
      <c r="E469" s="1330"/>
      <c r="F469" s="1330"/>
      <c r="G469" s="1330"/>
      <c r="H469" s="1330"/>
      <c r="I469" s="1330"/>
      <c r="J469" s="1330"/>
      <c r="K469" s="1330"/>
      <c r="L469" s="1330"/>
      <c r="M469" s="1330"/>
      <c r="N469" s="1330"/>
      <c r="O469" s="1330"/>
      <c r="P469" s="1330"/>
      <c r="Q469" s="1330"/>
      <c r="R469" s="1330"/>
      <c r="S469" s="1330"/>
      <c r="T469" s="1330"/>
      <c r="U469" s="1330"/>
      <c r="V469" s="1331"/>
      <c r="W469" s="1326" t="s">
        <v>299</v>
      </c>
      <c r="X469" s="1327"/>
      <c r="Y469" s="1328"/>
      <c r="Z469" s="111"/>
      <c r="AA469" s="111"/>
      <c r="AB469" s="111"/>
      <c r="AC469" s="111"/>
      <c r="AD469" s="400"/>
      <c r="AE469" s="400"/>
      <c r="AF469" s="400"/>
      <c r="AG469" s="400"/>
      <c r="AH469" s="400"/>
      <c r="AI469" s="400"/>
      <c r="AJ469" s="923"/>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2.75">
      <c r="A470" s="2"/>
      <c r="B470" s="2"/>
      <c r="C470" s="2"/>
      <c r="D470" s="1329" t="s">
        <v>1375</v>
      </c>
      <c r="E470" s="1330"/>
      <c r="F470" s="1330"/>
      <c r="G470" s="1330"/>
      <c r="H470" s="1330"/>
      <c r="I470" s="1330"/>
      <c r="J470" s="1330"/>
      <c r="K470" s="1330"/>
      <c r="L470" s="1330"/>
      <c r="M470" s="1330"/>
      <c r="N470" s="1330"/>
      <c r="O470" s="1330"/>
      <c r="P470" s="1330"/>
      <c r="Q470" s="1330"/>
      <c r="R470" s="1330"/>
      <c r="S470" s="1330"/>
      <c r="T470" s="1330"/>
      <c r="U470" s="1330"/>
      <c r="V470" s="1331"/>
      <c r="W470" s="1326" t="s">
        <v>299</v>
      </c>
      <c r="X470" s="1327"/>
      <c r="Y470" s="1328"/>
      <c r="Z470" s="111"/>
      <c r="AA470" s="111"/>
      <c r="AB470" s="111"/>
      <c r="AC470" s="111"/>
      <c r="AD470" s="400"/>
      <c r="AE470" s="400"/>
      <c r="AF470" s="400"/>
      <c r="AG470" s="400"/>
      <c r="AH470" s="400"/>
      <c r="AI470" s="400"/>
      <c r="AJ470" s="923"/>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2.75">
      <c r="A471" s="2"/>
      <c r="B471" s="2"/>
      <c r="C471" s="2"/>
      <c r="D471" s="1329" t="s">
        <v>1376</v>
      </c>
      <c r="E471" s="1330"/>
      <c r="F471" s="1330"/>
      <c r="G471" s="1330"/>
      <c r="H471" s="1330"/>
      <c r="I471" s="1330"/>
      <c r="J471" s="1330"/>
      <c r="K471" s="1330"/>
      <c r="L471" s="1330"/>
      <c r="M471" s="1330"/>
      <c r="N471" s="1330"/>
      <c r="O471" s="1330"/>
      <c r="P471" s="1330"/>
      <c r="Q471" s="1330"/>
      <c r="R471" s="1330"/>
      <c r="S471" s="1330"/>
      <c r="T471" s="1330"/>
      <c r="U471" s="1330"/>
      <c r="V471" s="1331"/>
      <c r="W471" s="1326">
        <v>0</v>
      </c>
      <c r="X471" s="1327"/>
      <c r="Y471" s="1328"/>
      <c r="Z471" s="111"/>
      <c r="AA471" s="111"/>
      <c r="AB471" s="111"/>
      <c r="AC471" s="111"/>
      <c r="AD471" s="400"/>
      <c r="AE471" s="400"/>
      <c r="AF471" s="400"/>
      <c r="AG471" s="400"/>
      <c r="AH471" s="400"/>
      <c r="AI471" s="400"/>
      <c r="AJ471" s="923"/>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2.75">
      <c r="A472" s="2"/>
      <c r="B472" s="2"/>
      <c r="C472" s="2"/>
      <c r="D472" s="992" t="s">
        <v>232</v>
      </c>
      <c r="E472" s="993"/>
      <c r="F472" s="994"/>
      <c r="G472" s="1323"/>
      <c r="H472" s="1324"/>
      <c r="I472" s="1324"/>
      <c r="J472" s="1324"/>
      <c r="K472" s="1324"/>
      <c r="L472" s="1324"/>
      <c r="M472" s="1324"/>
      <c r="N472" s="1324"/>
      <c r="O472" s="1324"/>
      <c r="P472" s="1324"/>
      <c r="Q472" s="1324"/>
      <c r="R472" s="1324"/>
      <c r="S472" s="1324"/>
      <c r="T472" s="1324"/>
      <c r="U472" s="1324"/>
      <c r="V472" s="1325"/>
      <c r="W472" s="1326" t="s">
        <v>299</v>
      </c>
      <c r="X472" s="1327"/>
      <c r="Y472" s="1328"/>
      <c r="Z472" s="111"/>
      <c r="AA472" s="111"/>
      <c r="AB472" s="111"/>
      <c r="AC472" s="111"/>
      <c r="AD472" s="400"/>
      <c r="AE472" s="400"/>
      <c r="AF472" s="400"/>
      <c r="AG472" s="400"/>
      <c r="AH472" s="400"/>
      <c r="AI472" s="400"/>
      <c r="AJ472" s="923"/>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2.75">
      <c r="A473" s="2"/>
      <c r="B473" s="2"/>
      <c r="C473" s="2"/>
      <c r="D473" s="995" t="s">
        <v>1377</v>
      </c>
      <c r="E473" s="996"/>
      <c r="F473" s="996"/>
      <c r="G473" s="111"/>
      <c r="H473" s="111"/>
      <c r="I473" s="111"/>
      <c r="J473" s="111"/>
      <c r="K473" s="111"/>
      <c r="L473" s="111"/>
      <c r="M473" s="111"/>
      <c r="N473" s="111"/>
      <c r="O473" s="111"/>
      <c r="P473" s="111"/>
      <c r="Q473" s="111"/>
      <c r="R473" s="111"/>
      <c r="S473" s="111"/>
      <c r="T473" s="111"/>
      <c r="U473" s="111"/>
      <c r="V473" s="111"/>
      <c r="W473" s="997"/>
      <c r="X473" s="997"/>
      <c r="Y473" s="998"/>
      <c r="Z473" s="111"/>
      <c r="AA473" s="111"/>
      <c r="AB473" s="111"/>
      <c r="AC473" s="111"/>
      <c r="AD473" s="400"/>
      <c r="AE473" s="400"/>
      <c r="AF473" s="400"/>
      <c r="AG473" s="400"/>
      <c r="AH473" s="400"/>
      <c r="AI473" s="400"/>
      <c r="AJ473" s="923"/>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2.75">
      <c r="A474" s="2"/>
      <c r="B474" s="2"/>
      <c r="C474" s="2"/>
      <c r="D474" s="1111"/>
      <c r="E474" s="1107"/>
      <c r="F474" s="1107"/>
      <c r="G474" s="1107"/>
      <c r="H474" s="1107"/>
      <c r="I474" s="1107"/>
      <c r="J474" s="1107"/>
      <c r="K474" s="1107"/>
      <c r="L474" s="1107"/>
      <c r="M474" s="1107"/>
      <c r="N474" s="1107"/>
      <c r="O474" s="1107"/>
      <c r="P474" s="1107"/>
      <c r="Q474" s="1107"/>
      <c r="R474" s="1107"/>
      <c r="S474" s="1107"/>
      <c r="T474" s="1107"/>
      <c r="U474" s="1107"/>
      <c r="V474" s="1107"/>
      <c r="W474" s="999"/>
      <c r="X474" s="999"/>
      <c r="Y474" s="1000"/>
      <c r="Z474" s="111"/>
      <c r="AA474" s="111"/>
      <c r="AB474" s="111"/>
      <c r="AC474" s="111"/>
      <c r="AD474" s="400"/>
      <c r="AE474" s="400"/>
      <c r="AF474" s="400"/>
      <c r="AG474" s="400"/>
      <c r="AH474" s="400"/>
      <c r="AI474" s="400"/>
      <c r="AJ474" s="923"/>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2.75">
      <c r="A475" s="2"/>
      <c r="B475" s="2"/>
      <c r="C475" s="2"/>
      <c r="D475" s="1111"/>
      <c r="E475" s="1107"/>
      <c r="F475" s="1107"/>
      <c r="G475" s="1107"/>
      <c r="H475" s="1107"/>
      <c r="I475" s="1107"/>
      <c r="J475" s="1107"/>
      <c r="K475" s="1107"/>
      <c r="L475" s="1107"/>
      <c r="M475" s="1107"/>
      <c r="N475" s="1107"/>
      <c r="O475" s="1107"/>
      <c r="P475" s="1107"/>
      <c r="Q475" s="1107"/>
      <c r="R475" s="1107"/>
      <c r="S475" s="1107"/>
      <c r="T475" s="1107"/>
      <c r="U475" s="1107"/>
      <c r="V475" s="1107"/>
      <c r="W475" s="999"/>
      <c r="X475" s="999"/>
      <c r="Y475" s="1000"/>
      <c r="Z475" s="111"/>
      <c r="AA475" s="111"/>
      <c r="AB475" s="111"/>
      <c r="AC475" s="111"/>
      <c r="AD475" s="400"/>
      <c r="AE475" s="400"/>
      <c r="AF475" s="400"/>
      <c r="AG475" s="400"/>
      <c r="AH475" s="400"/>
      <c r="AI475" s="400"/>
      <c r="AJ475" s="923"/>
      <c r="AZ475" s="2"/>
      <c r="BA475" s="2" t="str">
        <f>N585</f>
        <v>Yes</v>
      </c>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2.75">
      <c r="A476" s="2"/>
      <c r="B476" s="2"/>
      <c r="C476" s="2"/>
      <c r="D476" s="1111"/>
      <c r="E476" s="1107"/>
      <c r="F476" s="1107"/>
      <c r="G476" s="1107"/>
      <c r="H476" s="1107"/>
      <c r="I476" s="1107"/>
      <c r="J476" s="1107"/>
      <c r="K476" s="1107"/>
      <c r="L476" s="1107"/>
      <c r="M476" s="1107"/>
      <c r="N476" s="1107"/>
      <c r="O476" s="1107"/>
      <c r="P476" s="1107"/>
      <c r="Q476" s="1107"/>
      <c r="R476" s="1107"/>
      <c r="S476" s="1107"/>
      <c r="T476" s="1107"/>
      <c r="U476" s="1107"/>
      <c r="V476" s="1107"/>
      <c r="W476" s="999"/>
      <c r="X476" s="999"/>
      <c r="Y476" s="1000"/>
      <c r="Z476" s="111"/>
      <c r="AA476" s="111"/>
      <c r="AB476" s="111"/>
      <c r="AC476" s="111"/>
      <c r="AD476" s="400"/>
      <c r="AE476" s="400"/>
      <c r="AF476" s="400"/>
      <c r="AG476" s="400"/>
      <c r="AH476" s="400"/>
      <c r="AI476" s="400"/>
      <c r="AJ476" s="923"/>
      <c r="AZ476" s="2"/>
      <c r="BA476" s="2" t="str">
        <f>AG585</f>
        <v>Yes</v>
      </c>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2.75">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2.75">
      <c r="A478" s="1317" t="s">
        <v>1378</v>
      </c>
      <c r="B478" s="1317"/>
      <c r="C478" s="1317"/>
      <c r="D478" s="1317"/>
      <c r="E478" s="1317"/>
      <c r="F478" s="1317"/>
      <c r="G478" s="1317"/>
      <c r="H478" s="1317"/>
      <c r="I478" s="1317"/>
      <c r="J478" s="1317"/>
      <c r="K478" s="1317"/>
      <c r="L478" s="1317"/>
      <c r="M478" s="1317"/>
      <c r="N478" s="1317"/>
      <c r="O478" s="1317"/>
      <c r="P478" s="1317"/>
      <c r="Q478" s="1317"/>
      <c r="R478" s="1317"/>
      <c r="S478" s="1317"/>
      <c r="T478" s="1317"/>
      <c r="U478" s="1317"/>
      <c r="V478" s="1317"/>
      <c r="W478" s="1317"/>
      <c r="X478" s="1317"/>
      <c r="Y478" s="1317"/>
      <c r="Z478" s="1317"/>
      <c r="AA478" s="1317"/>
      <c r="AB478" s="1317"/>
      <c r="AC478" s="1317"/>
      <c r="AD478" s="1317"/>
      <c r="AE478" s="1317"/>
      <c r="AF478" s="1317"/>
      <c r="AG478" s="1317"/>
      <c r="AH478" s="1317"/>
      <c r="AI478" s="1317"/>
      <c r="AJ478" s="1317"/>
      <c r="AK478" s="1317"/>
      <c r="AL478" s="1317"/>
      <c r="AM478" s="56"/>
      <c r="AN478" s="56"/>
      <c r="AO478" s="56"/>
      <c r="AP478" s="56"/>
      <c r="AQ478" s="56"/>
      <c r="AR478" s="56"/>
      <c r="AS478" s="56"/>
      <c r="AT478" s="56"/>
      <c r="AU478" s="56"/>
      <c r="AV478" s="56"/>
      <c r="AW478" s="56"/>
      <c r="AX478" s="56"/>
      <c r="AY478" s="56"/>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5" thickBot="1">
      <c r="A479" s="1318"/>
      <c r="B479" s="1318"/>
      <c r="C479" s="1318"/>
      <c r="D479" s="1318"/>
      <c r="E479" s="1318"/>
      <c r="F479" s="1318"/>
      <c r="G479" s="1318"/>
      <c r="H479" s="1318"/>
      <c r="I479" s="1318"/>
      <c r="J479" s="1318"/>
      <c r="K479" s="1318"/>
      <c r="L479" s="1318"/>
      <c r="M479" s="1318"/>
      <c r="N479" s="1318"/>
      <c r="O479" s="1318"/>
      <c r="P479" s="1318"/>
      <c r="Q479" s="1318"/>
      <c r="R479" s="1318"/>
      <c r="S479" s="1318"/>
      <c r="T479" s="1318"/>
      <c r="U479" s="1318"/>
      <c r="V479" s="1318"/>
      <c r="W479" s="1318"/>
      <c r="X479" s="1318"/>
      <c r="Y479" s="1318"/>
      <c r="Z479" s="1318"/>
      <c r="AA479" s="1318"/>
      <c r="AB479" s="1318"/>
      <c r="AC479" s="1318"/>
      <c r="AD479" s="1318"/>
      <c r="AE479" s="1318"/>
      <c r="AF479" s="1318"/>
      <c r="AG479" s="1318"/>
      <c r="AH479" s="1318"/>
      <c r="AI479" s="1318"/>
      <c r="AJ479" s="1318"/>
      <c r="AK479" s="1318"/>
      <c r="AL479" s="1318"/>
      <c r="AM479" s="56"/>
      <c r="AN479" s="56"/>
      <c r="AO479" s="56"/>
      <c r="AP479" s="56"/>
      <c r="AQ479" s="56"/>
      <c r="AR479" s="56"/>
      <c r="AS479" s="56"/>
      <c r="AT479" s="56"/>
      <c r="AU479" s="56"/>
      <c r="AV479" s="56"/>
      <c r="AW479" s="56"/>
      <c r="AX479" s="56"/>
      <c r="AY479" s="56"/>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5" thickTop="1">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2.75">
      <c r="A481" s="1" t="s">
        <v>935</v>
      </c>
      <c r="C481" s="1" t="s">
        <v>164</v>
      </c>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2.75">
      <c r="B482" s="1"/>
      <c r="C482" s="1"/>
      <c r="D482" s="1"/>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2.75">
      <c r="B483" s="1"/>
      <c r="C483" s="1"/>
      <c r="D483" s="1"/>
      <c r="E483" s="30"/>
      <c r="F483" s="31"/>
      <c r="G483" s="31"/>
      <c r="H483" s="31"/>
      <c r="I483" s="31"/>
      <c r="J483" s="31"/>
      <c r="K483" s="31"/>
      <c r="L483" s="31"/>
      <c r="M483" s="31"/>
      <c r="N483" s="31"/>
      <c r="O483" s="31"/>
      <c r="P483" s="31"/>
      <c r="Q483" s="31"/>
      <c r="R483" s="31"/>
      <c r="S483" s="41"/>
      <c r="T483" s="1336" t="s">
        <v>1379</v>
      </c>
      <c r="U483" s="1337"/>
      <c r="V483" s="1337"/>
      <c r="W483" s="1337"/>
      <c r="X483" s="1337"/>
      <c r="Y483" s="1337"/>
      <c r="Z483" s="1337"/>
      <c r="AA483" s="1337"/>
      <c r="AB483" s="1337"/>
      <c r="AC483" s="1337"/>
      <c r="AD483" s="1337"/>
      <c r="AE483" s="1337"/>
      <c r="AF483" s="1337"/>
      <c r="AG483" s="1337"/>
      <c r="AH483" s="1338"/>
      <c r="AZ483" s="2"/>
      <c r="BA483" s="2" t="str">
        <f>N593</f>
        <v>Yes</v>
      </c>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2.75">
      <c r="E484" s="68"/>
      <c r="S484" s="44"/>
      <c r="T484" s="1416" t="s">
        <v>1380</v>
      </c>
      <c r="U484" s="1416"/>
      <c r="V484" s="1416"/>
      <c r="W484" s="1416"/>
      <c r="X484" s="1416"/>
      <c r="Y484" s="1416" t="s">
        <v>1381</v>
      </c>
      <c r="Z484" s="1416"/>
      <c r="AA484" s="1416"/>
      <c r="AB484" s="1416"/>
      <c r="AC484" s="1416"/>
      <c r="AD484" s="1416" t="s">
        <v>1382</v>
      </c>
      <c r="AE484" s="1416"/>
      <c r="AF484" s="1416"/>
      <c r="AG484" s="1416"/>
      <c r="AH484" s="1416"/>
      <c r="AZ484" s="2"/>
      <c r="BA484" s="2" t="str">
        <f>AG593</f>
        <v>Yes</v>
      </c>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2.75">
      <c r="E485" s="34"/>
      <c r="F485" s="35"/>
      <c r="G485" s="35"/>
      <c r="H485" s="35"/>
      <c r="I485" s="35"/>
      <c r="J485" s="35"/>
      <c r="K485" s="35"/>
      <c r="L485" s="35"/>
      <c r="M485" s="35"/>
      <c r="N485" s="35"/>
      <c r="O485" s="35"/>
      <c r="P485" s="35"/>
      <c r="Q485" s="35"/>
      <c r="R485" s="35"/>
      <c r="S485" s="36"/>
      <c r="T485" s="1416"/>
      <c r="U485" s="1416"/>
      <c r="V485" s="1416"/>
      <c r="W485" s="1416"/>
      <c r="X485" s="1416"/>
      <c r="Y485" s="1416"/>
      <c r="Z485" s="1416"/>
      <c r="AA485" s="1416"/>
      <c r="AB485" s="1416"/>
      <c r="AC485" s="1416"/>
      <c r="AD485" s="1416"/>
      <c r="AE485" s="1416"/>
      <c r="AF485" s="1416"/>
      <c r="AG485" s="1416"/>
      <c r="AH485" s="1416"/>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2.75">
      <c r="E486" s="32" t="s">
        <v>1383</v>
      </c>
      <c r="F486" s="4"/>
      <c r="G486" s="4"/>
      <c r="H486" s="4"/>
      <c r="I486" s="4"/>
      <c r="J486" s="4"/>
      <c r="K486" s="4"/>
      <c r="L486" s="4"/>
      <c r="M486" s="4"/>
      <c r="N486" s="4"/>
      <c r="O486" s="4"/>
      <c r="P486" s="4"/>
      <c r="Q486" s="4"/>
      <c r="R486" s="4"/>
      <c r="S486" s="33"/>
      <c r="T486" s="1270">
        <v>0</v>
      </c>
      <c r="U486" s="1270"/>
      <c r="V486" s="1270"/>
      <c r="W486" s="1270"/>
      <c r="X486" s="1270"/>
      <c r="Y486" s="1270">
        <v>43635</v>
      </c>
      <c r="Z486" s="1270"/>
      <c r="AA486" s="1270"/>
      <c r="AB486" s="1270"/>
      <c r="AC486" s="1270"/>
      <c r="AD486" s="1270">
        <v>43635</v>
      </c>
      <c r="AE486" s="1270"/>
      <c r="AF486" s="1270"/>
      <c r="AG486" s="1270"/>
      <c r="AH486" s="1270"/>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2.75">
      <c r="E487" s="32" t="s">
        <v>1384</v>
      </c>
      <c r="F487" s="4"/>
      <c r="G487" s="4"/>
      <c r="H487" s="4"/>
      <c r="I487" s="4"/>
      <c r="J487" s="4"/>
      <c r="K487" s="4"/>
      <c r="L487" s="4"/>
      <c r="M487" s="4"/>
      <c r="N487" s="4"/>
      <c r="O487" s="4"/>
      <c r="P487" s="4"/>
      <c r="Q487" s="4"/>
      <c r="R487" s="4"/>
      <c r="S487" s="4"/>
      <c r="T487" s="1270" t="s">
        <v>299</v>
      </c>
      <c r="U487" s="1270"/>
      <c r="V487" s="1270"/>
      <c r="W487" s="1270"/>
      <c r="X487" s="1270"/>
      <c r="Y487" s="1270">
        <v>0</v>
      </c>
      <c r="Z487" s="1270"/>
      <c r="AA487" s="1270"/>
      <c r="AB487" s="1270"/>
      <c r="AC487" s="1270"/>
      <c r="AD487" s="1270">
        <v>0</v>
      </c>
      <c r="AE487" s="1270"/>
      <c r="AF487" s="1270"/>
      <c r="AG487" s="1270"/>
      <c r="AH487" s="1270"/>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2.75">
      <c r="E488" s="32" t="s">
        <v>1385</v>
      </c>
      <c r="F488" s="4"/>
      <c r="G488" s="4"/>
      <c r="H488" s="4"/>
      <c r="I488" s="4"/>
      <c r="J488" s="4"/>
      <c r="K488" s="4"/>
      <c r="L488" s="4"/>
      <c r="M488" s="4"/>
      <c r="N488" s="4"/>
      <c r="O488" s="4"/>
      <c r="P488" s="4"/>
      <c r="Q488" s="4"/>
      <c r="R488" s="4"/>
      <c r="S488" s="4"/>
      <c r="T488" s="1270" t="s">
        <v>299</v>
      </c>
      <c r="U488" s="1270"/>
      <c r="V488" s="1270"/>
      <c r="W488" s="1270"/>
      <c r="X488" s="1270"/>
      <c r="Y488" s="1270">
        <v>0</v>
      </c>
      <c r="Z488" s="1270"/>
      <c r="AA488" s="1270"/>
      <c r="AB488" s="1270"/>
      <c r="AC488" s="1270"/>
      <c r="AD488" s="1270">
        <v>0</v>
      </c>
      <c r="AE488" s="1270"/>
      <c r="AF488" s="1270"/>
      <c r="AG488" s="1270"/>
      <c r="AH488" s="1270"/>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2.75">
      <c r="E489" s="32" t="s">
        <v>1386</v>
      </c>
      <c r="F489" s="4"/>
      <c r="G489" s="4"/>
      <c r="H489" s="4"/>
      <c r="I489" s="4"/>
      <c r="J489" s="4"/>
      <c r="K489" s="4"/>
      <c r="L489" s="4"/>
      <c r="M489" s="4"/>
      <c r="N489" s="4"/>
      <c r="O489" s="4"/>
      <c r="P489" s="4"/>
      <c r="Q489" s="4"/>
      <c r="R489" s="4"/>
      <c r="S489" s="4"/>
      <c r="T489" s="1270" t="s">
        <v>299</v>
      </c>
      <c r="U489" s="1270"/>
      <c r="V489" s="1270"/>
      <c r="W489" s="1270"/>
      <c r="X489" s="1270"/>
      <c r="Y489" s="1270">
        <v>0</v>
      </c>
      <c r="Z489" s="1270"/>
      <c r="AA489" s="1270"/>
      <c r="AB489" s="1270"/>
      <c r="AC489" s="1270"/>
      <c r="AD489" s="1270">
        <v>0</v>
      </c>
      <c r="AE489" s="1270"/>
      <c r="AF489" s="1270"/>
      <c r="AG489" s="1270"/>
      <c r="AH489" s="1270"/>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2.75">
      <c r="E490" s="32" t="s">
        <v>1387</v>
      </c>
      <c r="F490" s="4"/>
      <c r="G490" s="4"/>
      <c r="H490" s="4"/>
      <c r="I490" s="4"/>
      <c r="J490" s="4"/>
      <c r="K490" s="4"/>
      <c r="L490" s="4"/>
      <c r="M490" s="4"/>
      <c r="N490" s="4"/>
      <c r="O490" s="4"/>
      <c r="P490" s="4"/>
      <c r="Q490" s="4"/>
      <c r="R490" s="4"/>
      <c r="S490" s="4"/>
      <c r="T490" s="1270" t="s">
        <v>299</v>
      </c>
      <c r="U490" s="1270"/>
      <c r="V490" s="1270"/>
      <c r="W490" s="1270"/>
      <c r="X490" s="1270"/>
      <c r="Y490" s="1270">
        <v>0</v>
      </c>
      <c r="Z490" s="1270"/>
      <c r="AA490" s="1270"/>
      <c r="AB490" s="1270"/>
      <c r="AC490" s="1270"/>
      <c r="AD490" s="1270">
        <v>0</v>
      </c>
      <c r="AE490" s="1270"/>
      <c r="AF490" s="1270"/>
      <c r="AG490" s="1270"/>
      <c r="AH490" s="1270"/>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2.75">
      <c r="E491" s="32" t="s">
        <v>1388</v>
      </c>
      <c r="F491" s="4"/>
      <c r="G491" s="4"/>
      <c r="H491" s="4"/>
      <c r="I491" s="4"/>
      <c r="J491" s="4"/>
      <c r="K491" s="4"/>
      <c r="L491" s="4"/>
      <c r="M491" s="4"/>
      <c r="N491" s="4"/>
      <c r="O491" s="4"/>
      <c r="P491" s="4"/>
      <c r="Q491" s="4"/>
      <c r="R491" s="4"/>
      <c r="S491" s="4"/>
      <c r="T491" s="1270" t="s">
        <v>299</v>
      </c>
      <c r="U491" s="1270"/>
      <c r="V491" s="1270"/>
      <c r="W491" s="1270"/>
      <c r="X491" s="1270"/>
      <c r="Y491" s="1270">
        <v>0</v>
      </c>
      <c r="Z491" s="1270"/>
      <c r="AA491" s="1270"/>
      <c r="AB491" s="1270"/>
      <c r="AC491" s="1270"/>
      <c r="AD491" s="1270">
        <v>0</v>
      </c>
      <c r="AE491" s="1270"/>
      <c r="AF491" s="1270"/>
      <c r="AG491" s="1270"/>
      <c r="AH491" s="1270"/>
      <c r="AZ491" s="2"/>
      <c r="BA491" s="2" t="str">
        <f>N601</f>
        <v>No</v>
      </c>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2.75">
      <c r="E492" s="32" t="s">
        <v>1389</v>
      </c>
      <c r="F492" s="4"/>
      <c r="G492" s="4"/>
      <c r="H492" s="4"/>
      <c r="I492" s="4"/>
      <c r="J492" s="4"/>
      <c r="K492" s="4"/>
      <c r="L492" s="4"/>
      <c r="M492" s="4"/>
      <c r="N492" s="4"/>
      <c r="O492" s="4"/>
      <c r="P492" s="4"/>
      <c r="Q492" s="4"/>
      <c r="R492" s="4"/>
      <c r="S492" s="4"/>
      <c r="T492" s="1270" t="s">
        <v>299</v>
      </c>
      <c r="U492" s="1270"/>
      <c r="V492" s="1270"/>
      <c r="W492" s="1270"/>
      <c r="X492" s="1270"/>
      <c r="Y492" s="1270">
        <v>0</v>
      </c>
      <c r="Z492" s="1270"/>
      <c r="AA492" s="1270"/>
      <c r="AB492" s="1270"/>
      <c r="AC492" s="1270"/>
      <c r="AD492" s="1270">
        <v>0</v>
      </c>
      <c r="AE492" s="1270"/>
      <c r="AF492" s="1270"/>
      <c r="AG492" s="1270"/>
      <c r="AH492" s="1270"/>
      <c r="AZ492" s="2"/>
      <c r="BA492" s="2" t="str">
        <f>AG601</f>
        <v>No</v>
      </c>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2.75">
      <c r="E493" s="32" t="s">
        <v>1390</v>
      </c>
      <c r="F493" s="4"/>
      <c r="G493" s="4"/>
      <c r="H493" s="4"/>
      <c r="I493" s="4"/>
      <c r="J493" s="4"/>
      <c r="K493" s="4"/>
      <c r="L493" s="4"/>
      <c r="M493" s="4"/>
      <c r="N493" s="4"/>
      <c r="O493" s="4"/>
      <c r="P493" s="4"/>
      <c r="Q493" s="4"/>
      <c r="R493" s="4"/>
      <c r="S493" s="4"/>
      <c r="T493" s="1270" t="s">
        <v>299</v>
      </c>
      <c r="U493" s="1270"/>
      <c r="V493" s="1270"/>
      <c r="W493" s="1270"/>
      <c r="X493" s="1270"/>
      <c r="Y493" s="1270">
        <v>0</v>
      </c>
      <c r="Z493" s="1270"/>
      <c r="AA493" s="1270"/>
      <c r="AB493" s="1270"/>
      <c r="AC493" s="1270"/>
      <c r="AD493" s="1270">
        <v>0</v>
      </c>
      <c r="AE493" s="1270"/>
      <c r="AF493" s="1270"/>
      <c r="AG493" s="1270"/>
      <c r="AH493" s="1270"/>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2.75">
      <c r="E494" s="34" t="s">
        <v>1391</v>
      </c>
      <c r="F494" s="4"/>
      <c r="G494" s="4"/>
      <c r="H494" s="4"/>
      <c r="I494" s="4"/>
      <c r="J494" s="4"/>
      <c r="K494" s="4"/>
      <c r="L494" s="4"/>
      <c r="M494" s="4"/>
      <c r="N494" s="4"/>
      <c r="O494" s="4"/>
      <c r="P494" s="4"/>
      <c r="Q494" s="4"/>
      <c r="R494" s="4"/>
      <c r="S494" s="4"/>
      <c r="T494" s="1270" t="s">
        <v>299</v>
      </c>
      <c r="U494" s="1270"/>
      <c r="V494" s="1270"/>
      <c r="W494" s="1270"/>
      <c r="X494" s="1270"/>
      <c r="Y494" s="1270">
        <v>0</v>
      </c>
      <c r="Z494" s="1270"/>
      <c r="AA494" s="1270"/>
      <c r="AB494" s="1270"/>
      <c r="AC494" s="1270"/>
      <c r="AD494" s="1270">
        <v>0</v>
      </c>
      <c r="AE494" s="1270"/>
      <c r="AF494" s="1270"/>
      <c r="AG494" s="1270"/>
      <c r="AH494" s="1270"/>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2.75">
      <c r="E495" s="73" t="s">
        <v>1392</v>
      </c>
      <c r="F495" s="35"/>
      <c r="G495" s="35"/>
      <c r="H495" s="35"/>
      <c r="I495" s="35"/>
      <c r="J495" s="35"/>
      <c r="K495" s="35"/>
      <c r="L495" s="35"/>
      <c r="M495" s="35"/>
      <c r="N495" s="35"/>
      <c r="O495" s="35"/>
      <c r="P495" s="35"/>
      <c r="Q495" s="35"/>
      <c r="R495" s="35"/>
      <c r="S495" s="35"/>
      <c r="T495" s="1270">
        <v>0</v>
      </c>
      <c r="U495" s="1270"/>
      <c r="V495" s="1270"/>
      <c r="W495" s="1270"/>
      <c r="X495" s="1270"/>
      <c r="Y495" s="1270">
        <v>43635</v>
      </c>
      <c r="Z495" s="1270"/>
      <c r="AA495" s="1270"/>
      <c r="AB495" s="1270"/>
      <c r="AC495" s="1270"/>
      <c r="AD495" s="1270">
        <v>43635</v>
      </c>
      <c r="AE495" s="1270"/>
      <c r="AF495" s="1270"/>
      <c r="AG495" s="1270"/>
      <c r="AH495" s="1270"/>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2.75">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2.75">
      <c r="B497" s="32"/>
      <c r="C497" s="4"/>
      <c r="D497" s="4"/>
      <c r="E497" s="4"/>
      <c r="F497" s="4"/>
      <c r="G497" s="4"/>
      <c r="H497" s="4"/>
      <c r="I497" s="4"/>
      <c r="J497" s="4"/>
      <c r="K497" s="4"/>
      <c r="L497" s="4"/>
      <c r="M497" s="4"/>
      <c r="N497" s="4"/>
      <c r="O497" s="4"/>
      <c r="P497" s="33"/>
      <c r="Q497" s="1336" t="s">
        <v>1393</v>
      </c>
      <c r="R497" s="1337"/>
      <c r="S497" s="1337"/>
      <c r="T497" s="1337"/>
      <c r="U497" s="1337"/>
      <c r="V497" s="1337"/>
      <c r="W497" s="1337"/>
      <c r="X497" s="1337"/>
      <c r="Y497" s="1337"/>
      <c r="Z497" s="1337"/>
      <c r="AA497" s="1337"/>
      <c r="AB497" s="1337"/>
      <c r="AC497" s="1337"/>
      <c r="AD497" s="1337"/>
      <c r="AE497" s="1337"/>
      <c r="AF497" s="1337"/>
      <c r="AG497" s="1337"/>
      <c r="AH497" s="1337"/>
      <c r="AI497" s="1337"/>
      <c r="AJ497" s="1337"/>
      <c r="AK497" s="1338"/>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2.75">
      <c r="B498" s="32" t="s">
        <v>1394</v>
      </c>
      <c r="C498" s="4"/>
      <c r="D498" s="4"/>
      <c r="E498" s="4"/>
      <c r="F498" s="4"/>
      <c r="G498" s="4"/>
      <c r="H498" s="4"/>
      <c r="I498" s="4"/>
      <c r="J498" s="4"/>
      <c r="K498" s="4"/>
      <c r="L498" s="4"/>
      <c r="M498" s="4"/>
      <c r="N498" s="4"/>
      <c r="O498" s="4"/>
      <c r="P498" s="4"/>
      <c r="Q498" s="1339" t="s">
        <v>1395</v>
      </c>
      <c r="R498" s="1259"/>
      <c r="S498" s="1259"/>
      <c r="T498" s="1259"/>
      <c r="U498" s="1259"/>
      <c r="V498" s="1259"/>
      <c r="W498" s="1259"/>
      <c r="X498" s="1259"/>
      <c r="Y498" s="1259"/>
      <c r="Z498" s="1259"/>
      <c r="AA498" s="1259"/>
      <c r="AB498" s="1259"/>
      <c r="AC498" s="1259"/>
      <c r="AD498" s="1259"/>
      <c r="AE498" s="1259"/>
      <c r="AF498" s="1259"/>
      <c r="AG498" s="1259"/>
      <c r="AH498" s="1259"/>
      <c r="AI498" s="1259"/>
      <c r="AJ498" s="1259"/>
      <c r="AK498" s="1340"/>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2.75">
      <c r="B499" s="32" t="s">
        <v>1396</v>
      </c>
      <c r="C499" s="4"/>
      <c r="D499" s="4"/>
      <c r="E499" s="4"/>
      <c r="F499" s="4"/>
      <c r="G499" s="4"/>
      <c r="H499" s="4"/>
      <c r="I499" s="4"/>
      <c r="J499" s="4"/>
      <c r="K499" s="4"/>
      <c r="L499" s="4"/>
      <c r="M499" s="4"/>
      <c r="N499" s="4"/>
      <c r="O499" s="4"/>
      <c r="P499" s="4"/>
      <c r="Q499" s="1387" t="s">
        <v>1397</v>
      </c>
      <c r="R499" s="1259"/>
      <c r="S499" s="1259"/>
      <c r="T499" s="1259"/>
      <c r="U499" s="1259"/>
      <c r="V499" s="1259"/>
      <c r="W499" s="1259"/>
      <c r="X499" s="1259"/>
      <c r="Y499" s="1259"/>
      <c r="Z499" s="1259"/>
      <c r="AA499" s="1259"/>
      <c r="AB499" s="1259"/>
      <c r="AC499" s="1259"/>
      <c r="AD499" s="1259"/>
      <c r="AE499" s="1259"/>
      <c r="AF499" s="1259"/>
      <c r="AG499" s="1259"/>
      <c r="AH499" s="1259"/>
      <c r="AI499" s="1259"/>
      <c r="AJ499" s="1259"/>
      <c r="AK499" s="1340"/>
      <c r="AZ499" s="2"/>
      <c r="BA499" s="2" t="str">
        <f>N609</f>
        <v>No</v>
      </c>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2.75">
      <c r="B500" s="32" t="s">
        <v>1398</v>
      </c>
      <c r="C500" s="4"/>
      <c r="D500" s="4"/>
      <c r="E500" s="4"/>
      <c r="F500" s="4"/>
      <c r="G500" s="4"/>
      <c r="H500" s="4"/>
      <c r="I500" s="4"/>
      <c r="J500" s="4"/>
      <c r="K500" s="4"/>
      <c r="L500" s="4"/>
      <c r="M500" s="4"/>
      <c r="N500" s="4"/>
      <c r="O500" s="4"/>
      <c r="P500" s="4"/>
      <c r="Q500" s="1387" t="s">
        <v>1399</v>
      </c>
      <c r="R500" s="1259"/>
      <c r="S500" s="1259"/>
      <c r="T500" s="1259"/>
      <c r="U500" s="1259"/>
      <c r="V500" s="1259"/>
      <c r="W500" s="1259"/>
      <c r="X500" s="1259"/>
      <c r="Y500" s="1259"/>
      <c r="Z500" s="1259"/>
      <c r="AA500" s="1259"/>
      <c r="AB500" s="1259"/>
      <c r="AC500" s="1259"/>
      <c r="AD500" s="1259"/>
      <c r="AE500" s="1259"/>
      <c r="AF500" s="1259"/>
      <c r="AG500" s="1259"/>
      <c r="AH500" s="1259"/>
      <c r="AI500" s="1259"/>
      <c r="AJ500" s="1259"/>
      <c r="AK500" s="1340"/>
      <c r="AZ500" s="2"/>
      <c r="BA500" s="2" t="str">
        <f>AG609</f>
        <v>No</v>
      </c>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2.75">
      <c r="B501" s="1410" t="s">
        <v>1400</v>
      </c>
      <c r="C501" s="1411"/>
      <c r="D501" s="1411"/>
      <c r="E501" s="1411"/>
      <c r="F501" s="1411"/>
      <c r="G501" s="1411"/>
      <c r="H501" s="1411"/>
      <c r="I501" s="1411"/>
      <c r="J501" s="1411"/>
      <c r="K501" s="1411"/>
      <c r="L501" s="1411"/>
      <c r="M501" s="1411"/>
      <c r="N501" s="1411"/>
      <c r="O501" s="1411"/>
      <c r="P501" s="1412"/>
      <c r="Q501" s="1400" t="s">
        <v>908</v>
      </c>
      <c r="R501" s="1401"/>
      <c r="S501" s="1631" t="s">
        <v>1401</v>
      </c>
      <c r="T501" s="1632"/>
      <c r="U501" s="1632"/>
      <c r="V501" s="1632"/>
      <c r="W501" s="1632"/>
      <c r="X501" s="1632"/>
      <c r="Y501" s="1632"/>
      <c r="Z501" s="1632"/>
      <c r="AA501" s="1632"/>
      <c r="AB501" s="1632"/>
      <c r="AC501" s="1632"/>
      <c r="AD501" s="1632"/>
      <c r="AE501" s="1632"/>
      <c r="AF501" s="1632"/>
      <c r="AG501" s="1632"/>
      <c r="AH501" s="1632"/>
      <c r="AI501" s="1632"/>
      <c r="AJ501" s="1632"/>
      <c r="AK501" s="1633"/>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2.4" customHeight="1">
      <c r="B502" s="1413"/>
      <c r="C502" s="1414"/>
      <c r="D502" s="1414"/>
      <c r="E502" s="1414"/>
      <c r="F502" s="1414"/>
      <c r="G502" s="1414"/>
      <c r="H502" s="1414"/>
      <c r="I502" s="1414"/>
      <c r="J502" s="1414"/>
      <c r="K502" s="1414"/>
      <c r="L502" s="1414"/>
      <c r="M502" s="1414"/>
      <c r="N502" s="1414"/>
      <c r="O502" s="1414"/>
      <c r="P502" s="1415"/>
      <c r="Q502" s="1402"/>
      <c r="R502" s="1403"/>
      <c r="S502" s="1634"/>
      <c r="T502" s="1635"/>
      <c r="U502" s="1635"/>
      <c r="V502" s="1635"/>
      <c r="W502" s="1635"/>
      <c r="X502" s="1635"/>
      <c r="Y502" s="1635"/>
      <c r="Z502" s="1635"/>
      <c r="AA502" s="1635"/>
      <c r="AB502" s="1635"/>
      <c r="AC502" s="1635"/>
      <c r="AD502" s="1635"/>
      <c r="AE502" s="1635"/>
      <c r="AF502" s="1635"/>
      <c r="AG502" s="1635"/>
      <c r="AH502" s="1635"/>
      <c r="AI502" s="1635"/>
      <c r="AJ502" s="1635"/>
      <c r="AK502" s="1636"/>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2.4" customHeight="1">
      <c r="B503" s="817" t="s">
        <v>1402</v>
      </c>
      <c r="C503" s="1123"/>
      <c r="D503" s="1123"/>
      <c r="E503" s="1123"/>
      <c r="F503" s="1123"/>
      <c r="G503" s="1123"/>
      <c r="H503" s="1123"/>
      <c r="I503" s="1123"/>
      <c r="J503" s="1123"/>
      <c r="K503" s="1123"/>
      <c r="L503" s="1123"/>
      <c r="M503" s="1123"/>
      <c r="N503" s="1123"/>
      <c r="O503" s="1123"/>
      <c r="P503" s="1123"/>
      <c r="Q503" s="1310" t="s">
        <v>908</v>
      </c>
      <c r="R503" s="1311"/>
      <c r="S503" s="1311"/>
      <c r="T503" s="1311"/>
      <c r="U503" s="1311"/>
      <c r="V503" s="1311"/>
      <c r="W503" s="1311"/>
      <c r="X503" s="1311"/>
      <c r="Y503" s="1311"/>
      <c r="Z503" s="1311"/>
      <c r="AA503" s="1311"/>
      <c r="AB503" s="1311"/>
      <c r="AC503" s="1311"/>
      <c r="AD503" s="1311"/>
      <c r="AE503" s="1311"/>
      <c r="AF503" s="1311"/>
      <c r="AG503" s="1311"/>
      <c r="AH503" s="1311"/>
      <c r="AI503" s="1311"/>
      <c r="AJ503" s="1311"/>
      <c r="AK503" s="131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2.4" customHeight="1">
      <c r="B504" s="32" t="s">
        <v>1403</v>
      </c>
      <c r="C504" s="4"/>
      <c r="D504" s="4"/>
      <c r="E504" s="4"/>
      <c r="F504" s="4"/>
      <c r="G504" s="4"/>
      <c r="H504" s="4"/>
      <c r="I504" s="4"/>
      <c r="J504" s="4"/>
      <c r="K504" s="4"/>
      <c r="L504" s="4"/>
      <c r="M504" s="4"/>
      <c r="N504" s="4"/>
      <c r="O504" s="4"/>
      <c r="P504" s="4"/>
      <c r="Q504" s="1339">
        <v>40</v>
      </c>
      <c r="R504" s="1259"/>
      <c r="S504" s="1259"/>
      <c r="T504" s="1259"/>
      <c r="U504" s="1259"/>
      <c r="V504" s="1259"/>
      <c r="W504" s="1259"/>
      <c r="X504" s="1259"/>
      <c r="Y504" s="1259"/>
      <c r="Z504" s="1259"/>
      <c r="AA504" s="1259"/>
      <c r="AB504" s="1259"/>
      <c r="AC504" s="1259"/>
      <c r="AD504" s="1259"/>
      <c r="AE504" s="1259"/>
      <c r="AF504" s="1259"/>
      <c r="AG504" s="1259"/>
      <c r="AH504" s="1259"/>
      <c r="AI504" s="1259"/>
      <c r="AJ504" s="1259"/>
      <c r="AK504" s="1340"/>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2.75">
      <c r="B505" s="32" t="s">
        <v>1404</v>
      </c>
      <c r="C505" s="4"/>
      <c r="D505" s="4"/>
      <c r="E505" s="4"/>
      <c r="F505" s="4"/>
      <c r="G505" s="4"/>
      <c r="H505" s="4"/>
      <c r="I505" s="4"/>
      <c r="J505" s="4"/>
      <c r="K505" s="4"/>
      <c r="L505" s="4"/>
      <c r="M505" s="4"/>
      <c r="N505" s="4"/>
      <c r="O505" s="4"/>
      <c r="P505" s="4"/>
      <c r="Q505" s="1339" t="s">
        <v>1405</v>
      </c>
      <c r="R505" s="1259"/>
      <c r="S505" s="1259"/>
      <c r="T505" s="1259"/>
      <c r="U505" s="1259"/>
      <c r="V505" s="1259"/>
      <c r="W505" s="1259"/>
      <c r="X505" s="1259"/>
      <c r="Y505" s="1259"/>
      <c r="Z505" s="1259"/>
      <c r="AA505" s="1259"/>
      <c r="AB505" s="1259"/>
      <c r="AC505" s="1259"/>
      <c r="AD505" s="1259"/>
      <c r="AE505" s="1259"/>
      <c r="AF505" s="1259"/>
      <c r="AG505" s="1259"/>
      <c r="AH505" s="1259"/>
      <c r="AI505" s="1259"/>
      <c r="AJ505" s="1259"/>
      <c r="AK505" s="1340"/>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2.75">
      <c r="B506" s="73" t="s">
        <v>1406</v>
      </c>
      <c r="C506" s="4"/>
      <c r="D506" s="4"/>
      <c r="E506" s="4"/>
      <c r="F506" s="4"/>
      <c r="G506" s="4"/>
      <c r="H506" s="4"/>
      <c r="I506" s="4"/>
      <c r="J506" s="4"/>
      <c r="K506" s="4"/>
      <c r="L506" s="4"/>
      <c r="M506" s="4"/>
      <c r="N506" s="4"/>
      <c r="O506" s="4"/>
      <c r="P506" s="4"/>
      <c r="Q506" s="1339">
        <v>138</v>
      </c>
      <c r="R506" s="1259"/>
      <c r="S506" s="1259"/>
      <c r="T506" s="1259"/>
      <c r="U506" s="1259"/>
      <c r="V506" s="1259"/>
      <c r="W506" s="1259"/>
      <c r="X506" s="1259"/>
      <c r="Y506" s="1259"/>
      <c r="Z506" s="1259"/>
      <c r="AA506" s="1259"/>
      <c r="AB506" s="1259"/>
      <c r="AC506" s="1259"/>
      <c r="AD506" s="1259"/>
      <c r="AE506" s="1259"/>
      <c r="AF506" s="1259"/>
      <c r="AG506" s="1259"/>
      <c r="AH506" s="1259"/>
      <c r="AI506" s="1259"/>
      <c r="AJ506" s="1259"/>
      <c r="AK506" s="1340"/>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2.75">
      <c r="B507" s="73" t="s">
        <v>1407</v>
      </c>
      <c r="C507" s="4"/>
      <c r="D507" s="4"/>
      <c r="E507" s="4"/>
      <c r="F507" s="4"/>
      <c r="G507" s="4"/>
      <c r="H507" s="4"/>
      <c r="I507" s="4"/>
      <c r="J507" s="4"/>
      <c r="K507" s="4"/>
      <c r="L507" s="4"/>
      <c r="M507" s="1357">
        <v>70</v>
      </c>
      <c r="N507" s="1358"/>
      <c r="O507" s="1358"/>
      <c r="P507" s="1359"/>
      <c r="Q507" s="73" t="s">
        <v>1408</v>
      </c>
      <c r="R507" s="4"/>
      <c r="S507" s="4"/>
      <c r="T507" s="4"/>
      <c r="U507" s="4"/>
      <c r="V507" s="4"/>
      <c r="W507" s="4"/>
      <c r="X507" s="4"/>
      <c r="Y507" s="4"/>
      <c r="Z507" s="4"/>
      <c r="AA507" s="4"/>
      <c r="AB507" s="4"/>
      <c r="AC507" s="4"/>
      <c r="AD507" s="4"/>
      <c r="AE507" s="4"/>
      <c r="AF507" s="4"/>
      <c r="AG507" s="4"/>
      <c r="AH507" s="1357">
        <v>68</v>
      </c>
      <c r="AI507" s="1358"/>
      <c r="AJ507" s="1358"/>
      <c r="AK507" s="1359"/>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row>
    <row r="508" spans="1:110" ht="12.75">
      <c r="B508" s="397"/>
      <c r="Q508" s="7"/>
      <c r="R508" s="7"/>
      <c r="S508" s="7"/>
      <c r="T508" s="7"/>
      <c r="U508" s="7"/>
      <c r="V508" s="7"/>
      <c r="W508" s="7"/>
      <c r="X508" s="7"/>
      <c r="Y508" s="7"/>
      <c r="Z508" s="7"/>
      <c r="AA508" s="7"/>
      <c r="AB508" s="7"/>
      <c r="AC508" s="7"/>
      <c r="AD508" s="7"/>
      <c r="AE508" s="7"/>
      <c r="AF508" s="7"/>
      <c r="AG508" s="7"/>
      <c r="AH508" s="7"/>
      <c r="AI508" s="7"/>
      <c r="AJ508" s="7"/>
      <c r="AK508" s="7"/>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row>
    <row r="509" spans="1:110" ht="12.75">
      <c r="A509" s="1" t="s">
        <v>971</v>
      </c>
      <c r="C509" s="1" t="s">
        <v>166</v>
      </c>
      <c r="Q509" s="7"/>
      <c r="R509" s="7"/>
      <c r="S509" s="7"/>
      <c r="T509" s="7"/>
      <c r="U509" s="7"/>
      <c r="V509" s="7"/>
      <c r="W509" s="7"/>
      <c r="X509" s="7"/>
      <c r="Y509" s="7"/>
      <c r="Z509" s="7"/>
      <c r="AA509" s="7"/>
      <c r="AB509" s="7"/>
      <c r="AC509" s="7"/>
      <c r="AD509" s="7"/>
      <c r="AE509" s="7"/>
      <c r="AF509" s="7"/>
      <c r="AG509" s="7"/>
      <c r="AH509" s="7"/>
      <c r="AI509" s="7"/>
      <c r="AJ509" s="7"/>
      <c r="AK509" s="7"/>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row>
    <row r="510" spans="1:110" ht="12.75">
      <c r="B510" s="411"/>
      <c r="C510" s="397"/>
      <c r="Q510" s="7"/>
      <c r="R510" s="7"/>
      <c r="S510" s="7"/>
      <c r="T510" s="7"/>
      <c r="U510" s="7"/>
      <c r="V510" s="7"/>
      <c r="W510" s="7"/>
      <c r="X510" s="7"/>
      <c r="Y510" s="7"/>
      <c r="Z510" s="7"/>
      <c r="AA510" s="7"/>
      <c r="AB510" s="7"/>
      <c r="AC510" s="7"/>
      <c r="AD510" s="7"/>
      <c r="AE510" s="7"/>
      <c r="AF510" s="7"/>
      <c r="AG510" s="7"/>
      <c r="AH510" s="7"/>
      <c r="AI510" s="7"/>
      <c r="AJ510" s="7"/>
      <c r="AK510" s="7"/>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row>
    <row r="511" spans="1:110" ht="12.75">
      <c r="B511" s="30"/>
      <c r="C511" s="31"/>
      <c r="D511" s="69"/>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41"/>
      <c r="AC511" s="1336" t="s">
        <v>1409</v>
      </c>
      <c r="AD511" s="1337"/>
      <c r="AE511" s="1337"/>
      <c r="AF511" s="1337"/>
      <c r="AG511" s="1337"/>
      <c r="AH511" s="1337"/>
      <c r="AI511" s="1337"/>
      <c r="AJ511" s="1337"/>
      <c r="AK511" s="1338"/>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row>
    <row r="512" spans="1:110" ht="12.75">
      <c r="B512" s="34"/>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c r="AA512" s="35"/>
      <c r="AB512" s="36"/>
      <c r="AC512" s="1336" t="s">
        <v>1410</v>
      </c>
      <c r="AD512" s="1337"/>
      <c r="AE512" s="1337"/>
      <c r="AF512" s="1337"/>
      <c r="AG512" s="1118" t="s">
        <v>1411</v>
      </c>
      <c r="AH512" s="1337" t="s">
        <v>1412</v>
      </c>
      <c r="AI512" s="1337"/>
      <c r="AJ512" s="1337"/>
      <c r="AK512" s="1338"/>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row>
    <row r="513" spans="2:110" ht="12.75">
      <c r="B513" s="1371" t="s">
        <v>1413</v>
      </c>
      <c r="C513" s="1372"/>
      <c r="D513" s="1372"/>
      <c r="E513" s="1372"/>
      <c r="F513" s="1372"/>
      <c r="G513" s="1372"/>
      <c r="H513" s="1373"/>
      <c r="I513" s="31" t="s">
        <v>1414</v>
      </c>
      <c r="J513" s="31"/>
      <c r="K513" s="31"/>
      <c r="L513" s="31"/>
      <c r="M513" s="31"/>
      <c r="N513" s="31"/>
      <c r="O513" s="31"/>
      <c r="P513" s="31"/>
      <c r="Q513" s="31"/>
      <c r="R513" s="31"/>
      <c r="S513" s="31"/>
      <c r="T513" s="31"/>
      <c r="U513" s="31"/>
      <c r="V513" s="31"/>
      <c r="W513" s="31"/>
      <c r="AC513" s="1396" t="s">
        <v>299</v>
      </c>
      <c r="AD513" s="1294"/>
      <c r="AE513" s="1294"/>
      <c r="AF513" s="1294"/>
      <c r="AG513" s="1076" t="s">
        <v>1411</v>
      </c>
      <c r="AH513" s="1289">
        <v>0</v>
      </c>
      <c r="AI513" s="1289"/>
      <c r="AJ513" s="1289"/>
      <c r="AK513" s="1290"/>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row>
    <row r="514" spans="2:110" ht="12.75">
      <c r="B514" s="1374"/>
      <c r="C514" s="1375"/>
      <c r="D514" s="1375"/>
      <c r="E514" s="1375"/>
      <c r="F514" s="1375"/>
      <c r="G514" s="1375"/>
      <c r="H514" s="1376"/>
      <c r="I514" s="35" t="s">
        <v>1415</v>
      </c>
      <c r="J514" s="35"/>
      <c r="K514" s="35"/>
      <c r="L514" s="35"/>
      <c r="M514" s="35"/>
      <c r="N514" s="35"/>
      <c r="O514" s="35"/>
      <c r="P514" s="35"/>
      <c r="Q514" s="35"/>
      <c r="R514" s="35"/>
      <c r="S514" s="35"/>
      <c r="T514" s="35"/>
      <c r="U514" s="35"/>
      <c r="V514" s="35"/>
      <c r="W514" s="35"/>
      <c r="X514" s="35"/>
      <c r="Y514" s="35"/>
      <c r="Z514" s="35"/>
      <c r="AA514" s="35"/>
      <c r="AB514" s="35"/>
      <c r="AC514" s="1396">
        <v>3</v>
      </c>
      <c r="AD514" s="1294"/>
      <c r="AE514" s="1294"/>
      <c r="AF514" s="1294"/>
      <c r="AG514" s="1113" t="s">
        <v>1411</v>
      </c>
      <c r="AH514" s="1289">
        <v>2020</v>
      </c>
      <c r="AI514" s="1289"/>
      <c r="AJ514" s="1289"/>
      <c r="AK514" s="1290"/>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row>
    <row r="515" spans="2:110" ht="12.75">
      <c r="B515" s="1371" t="s">
        <v>1416</v>
      </c>
      <c r="C515" s="1372"/>
      <c r="D515" s="1372"/>
      <c r="E515" s="1372"/>
      <c r="F515" s="1372"/>
      <c r="G515" s="1372"/>
      <c r="H515" s="1373"/>
      <c r="I515" s="31" t="s">
        <v>1417</v>
      </c>
      <c r="J515" s="31"/>
      <c r="K515" s="31"/>
      <c r="L515" s="31"/>
      <c r="M515" s="31"/>
      <c r="N515" s="31"/>
      <c r="O515" s="31"/>
      <c r="P515" s="31"/>
      <c r="Q515" s="31"/>
      <c r="R515" s="31"/>
      <c r="S515" s="31"/>
      <c r="T515" s="31"/>
      <c r="U515" s="31"/>
      <c r="V515" s="31"/>
      <c r="W515" s="31"/>
      <c r="AC515" s="1396" t="s">
        <v>299</v>
      </c>
      <c r="AD515" s="1294"/>
      <c r="AE515" s="1294"/>
      <c r="AF515" s="1294"/>
      <c r="AG515" s="1076" t="s">
        <v>1411</v>
      </c>
      <c r="AH515" s="1289"/>
      <c r="AI515" s="1289"/>
      <c r="AJ515" s="1289"/>
      <c r="AK515" s="1290"/>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row>
    <row r="516" spans="2:110" ht="12.75">
      <c r="B516" s="1374"/>
      <c r="C516" s="1375"/>
      <c r="D516" s="1375"/>
      <c r="E516" s="1375"/>
      <c r="F516" s="1375"/>
      <c r="G516" s="1375"/>
      <c r="H516" s="1376"/>
      <c r="I516" t="s">
        <v>1418</v>
      </c>
      <c r="AC516" s="1396" t="s">
        <v>299</v>
      </c>
      <c r="AD516" s="1294"/>
      <c r="AE516" s="1294"/>
      <c r="AF516" s="1294"/>
      <c r="AG516" s="1076" t="s">
        <v>1411</v>
      </c>
      <c r="AH516" s="1289"/>
      <c r="AI516" s="1289"/>
      <c r="AJ516" s="1289"/>
      <c r="AK516" s="1290"/>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row>
    <row r="517" spans="2:110" ht="12.75" customHeight="1">
      <c r="B517" s="1374"/>
      <c r="C517" s="1375"/>
      <c r="D517" s="1375"/>
      <c r="E517" s="1375"/>
      <c r="F517" s="1375"/>
      <c r="G517" s="1375"/>
      <c r="H517" s="1376"/>
      <c r="I517" t="s">
        <v>1419</v>
      </c>
      <c r="AC517" s="1396" t="s">
        <v>299</v>
      </c>
      <c r="AD517" s="1294"/>
      <c r="AE517" s="1294"/>
      <c r="AF517" s="1294"/>
      <c r="AG517" s="1076" t="s">
        <v>1411</v>
      </c>
      <c r="AH517" s="1289"/>
      <c r="AI517" s="1289"/>
      <c r="AJ517" s="1289"/>
      <c r="AK517" s="1290"/>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row>
    <row r="518" spans="2:110" ht="12.75" customHeight="1">
      <c r="B518" s="1374"/>
      <c r="C518" s="1375"/>
      <c r="D518" s="1375"/>
      <c r="E518" s="1375"/>
      <c r="F518" s="1375"/>
      <c r="G518" s="1375"/>
      <c r="H518" s="1376"/>
      <c r="I518" t="s">
        <v>1420</v>
      </c>
      <c r="AC518" s="1396" t="s">
        <v>299</v>
      </c>
      <c r="AD518" s="1294"/>
      <c r="AE518" s="1294"/>
      <c r="AF518" s="1294"/>
      <c r="AG518" s="1076" t="s">
        <v>1411</v>
      </c>
      <c r="AH518" s="1289"/>
      <c r="AI518" s="1289"/>
      <c r="AJ518" s="1289"/>
      <c r="AK518" s="1290"/>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row>
    <row r="519" spans="2:110" ht="12.75">
      <c r="B519" s="1374"/>
      <c r="C519" s="1375"/>
      <c r="D519" s="1375"/>
      <c r="E519" s="1375"/>
      <c r="F519" s="1375"/>
      <c r="G519" s="1375"/>
      <c r="H519" s="1376"/>
      <c r="I519" s="2" t="s">
        <v>1421</v>
      </c>
      <c r="AC519" s="1273" t="s">
        <v>299</v>
      </c>
      <c r="AD519" s="1274"/>
      <c r="AE519" s="1274"/>
      <c r="AF519" s="1274"/>
      <c r="AG519" s="1076" t="s">
        <v>1411</v>
      </c>
      <c r="AH519" s="1289"/>
      <c r="AI519" s="1289"/>
      <c r="AJ519" s="1289"/>
      <c r="AK519" s="1290"/>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row>
    <row r="520" spans="2:110" ht="12.75">
      <c r="B520" s="1374"/>
      <c r="C520" s="1375"/>
      <c r="D520" s="1375"/>
      <c r="E520" s="1375"/>
      <c r="F520" s="1375"/>
      <c r="G520" s="1375"/>
      <c r="H520" s="1376"/>
      <c r="I520" s="818" t="s">
        <v>232</v>
      </c>
      <c r="J520" s="35"/>
      <c r="K520" s="35"/>
      <c r="L520" s="1394" t="s">
        <v>1327</v>
      </c>
      <c r="M520" s="1262"/>
      <c r="N520" s="1262"/>
      <c r="O520" s="1262"/>
      <c r="P520" s="1262"/>
      <c r="Q520" s="1262"/>
      <c r="R520" s="1262"/>
      <c r="S520" s="1262"/>
      <c r="T520" s="1262"/>
      <c r="U520" s="1262"/>
      <c r="V520" s="1262"/>
      <c r="W520" s="1262"/>
      <c r="X520" s="1262"/>
      <c r="Y520" s="1262"/>
      <c r="Z520" s="1262"/>
      <c r="AA520" s="1262"/>
      <c r="AB520" s="1395"/>
      <c r="AC520" s="1396" t="s">
        <v>299</v>
      </c>
      <c r="AD520" s="1294"/>
      <c r="AE520" s="1294"/>
      <c r="AF520" s="1294"/>
      <c r="AG520" s="1113" t="s">
        <v>1411</v>
      </c>
      <c r="AH520" s="1289"/>
      <c r="AI520" s="1289"/>
      <c r="AJ520" s="1289"/>
      <c r="AK520" s="1290"/>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row>
    <row r="521" spans="2:110" ht="18" customHeight="1">
      <c r="B521" s="1120"/>
      <c r="C521" s="1121"/>
      <c r="D521" s="1121"/>
      <c r="E521" s="1121"/>
      <c r="F521" s="1121"/>
      <c r="G521" s="1121"/>
      <c r="H521" s="1122"/>
      <c r="I521" s="2" t="s">
        <v>1422</v>
      </c>
      <c r="AC521" s="1282" t="s">
        <v>1319</v>
      </c>
      <c r="AD521" s="1282"/>
      <c r="AE521" s="1282"/>
      <c r="AF521" s="1282"/>
      <c r="AG521" s="1076"/>
      <c r="AH521" s="1211"/>
      <c r="AI521" s="1211"/>
      <c r="AJ521" s="1211"/>
      <c r="AK521" s="127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row>
    <row r="522" spans="2:110" ht="12.75">
      <c r="B522" s="1120"/>
      <c r="C522" s="1121"/>
      <c r="D522" s="1121"/>
      <c r="E522" s="1121"/>
      <c r="F522" s="1121"/>
      <c r="G522" s="1121"/>
      <c r="H522" s="1122"/>
      <c r="I522" t="s">
        <v>1423</v>
      </c>
      <c r="AC522" s="1273"/>
      <c r="AD522" s="1274"/>
      <c r="AE522" s="1274"/>
      <c r="AF522" s="1275"/>
      <c r="AG522" s="1076"/>
      <c r="AH522" s="1211"/>
      <c r="AI522" s="1211"/>
      <c r="AJ522" s="1211"/>
      <c r="AK522" s="127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row>
    <row r="523" spans="2:110" ht="12.75">
      <c r="B523" s="1120"/>
      <c r="C523" s="1121"/>
      <c r="D523" s="1121"/>
      <c r="E523" s="1121"/>
      <c r="F523" s="1121"/>
      <c r="G523" s="1121"/>
      <c r="H523" s="1122"/>
      <c r="I523" t="s">
        <v>1424</v>
      </c>
      <c r="AC523" s="1096"/>
      <c r="AD523" s="1097"/>
      <c r="AE523" s="1097"/>
      <c r="AF523" s="1098"/>
      <c r="AG523" s="1076"/>
      <c r="AH523" s="1075"/>
      <c r="AI523" s="1075"/>
      <c r="AJ523" s="1075"/>
      <c r="AK523" s="1125"/>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row>
    <row r="524" spans="2:110" ht="12.75">
      <c r="B524" s="1120"/>
      <c r="C524" s="1121"/>
      <c r="D524" s="1121"/>
      <c r="E524" s="1121"/>
      <c r="F524" s="1121"/>
      <c r="G524" s="1121"/>
      <c r="H524" s="1122"/>
      <c r="I524" s="819" t="s">
        <v>1425</v>
      </c>
      <c r="J524" s="35"/>
      <c r="K524" s="35"/>
      <c r="L524" s="35"/>
      <c r="M524" s="35"/>
      <c r="N524" s="35"/>
      <c r="O524" s="35"/>
      <c r="P524" s="35"/>
      <c r="Q524" s="35"/>
      <c r="R524" s="35"/>
      <c r="S524" s="35"/>
      <c r="T524" s="35"/>
      <c r="U524" s="35"/>
      <c r="V524" s="35"/>
      <c r="W524" s="35"/>
      <c r="X524" s="35"/>
      <c r="Y524" s="35"/>
      <c r="Z524" s="35"/>
      <c r="AA524" s="35"/>
      <c r="AB524" s="35"/>
      <c r="AC524" s="1276"/>
      <c r="AD524" s="1277"/>
      <c r="AE524" s="1277"/>
      <c r="AF524" s="1278"/>
      <c r="AG524" s="1113"/>
      <c r="AH524" s="1279"/>
      <c r="AI524" s="1279"/>
      <c r="AJ524" s="1279"/>
      <c r="AK524" s="1280"/>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row>
    <row r="525" spans="2:110" ht="12.75">
      <c r="B525" s="1120"/>
      <c r="C525" s="1121"/>
      <c r="D525" s="1121"/>
      <c r="E525" s="1121"/>
      <c r="F525" s="1121"/>
      <c r="G525" s="1121"/>
      <c r="H525" s="1122"/>
      <c r="I525" s="2"/>
      <c r="L525" s="7"/>
      <c r="M525" s="7"/>
      <c r="N525" s="7"/>
      <c r="O525" s="7"/>
      <c r="P525" s="7"/>
      <c r="Q525" s="7"/>
      <c r="R525" s="7"/>
      <c r="S525" s="7"/>
      <c r="T525" s="7"/>
      <c r="U525" s="7"/>
      <c r="V525" s="7"/>
      <c r="W525" s="7"/>
      <c r="X525" s="1095"/>
      <c r="Y525" s="1095"/>
      <c r="Z525" s="1095"/>
      <c r="AA525" s="1095"/>
      <c r="AB525" s="955"/>
      <c r="AC525" s="1380" t="s">
        <v>1410</v>
      </c>
      <c r="AD525" s="1381"/>
      <c r="AE525" s="1381"/>
      <c r="AF525" s="1381"/>
      <c r="AG525" s="1113" t="s">
        <v>1411</v>
      </c>
      <c r="AH525" s="1381" t="s">
        <v>1412</v>
      </c>
      <c r="AI525" s="1381"/>
      <c r="AJ525" s="1381"/>
      <c r="AK525" s="138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row>
    <row r="526" spans="2:110" ht="12.75" customHeight="1">
      <c r="B526" s="1371" t="s">
        <v>1426</v>
      </c>
      <c r="C526" s="1372"/>
      <c r="D526" s="1372"/>
      <c r="E526" s="1372"/>
      <c r="F526" s="1372"/>
      <c r="G526" s="1372"/>
      <c r="H526" s="1373"/>
      <c r="I526" s="31" t="s">
        <v>1427</v>
      </c>
      <c r="J526" s="31"/>
      <c r="K526" s="31"/>
      <c r="L526" s="31"/>
      <c r="M526" s="31"/>
      <c r="N526" s="31"/>
      <c r="O526" s="31"/>
      <c r="P526" s="31"/>
      <c r="Q526" s="31"/>
      <c r="R526" s="31"/>
      <c r="S526" s="31"/>
      <c r="T526" s="31"/>
      <c r="U526" s="31"/>
      <c r="V526" s="31"/>
      <c r="W526" s="31"/>
      <c r="AC526" s="1396">
        <v>12</v>
      </c>
      <c r="AD526" s="1294"/>
      <c r="AE526" s="1294"/>
      <c r="AF526" s="1294"/>
      <c r="AG526" s="1076" t="s">
        <v>1411</v>
      </c>
      <c r="AH526" s="1289">
        <v>2021</v>
      </c>
      <c r="AI526" s="1289"/>
      <c r="AJ526" s="1289"/>
      <c r="AK526" s="1290"/>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row>
    <row r="527" spans="2:110" ht="13.7" customHeight="1">
      <c r="B527" s="1374"/>
      <c r="C527" s="1375"/>
      <c r="D527" s="1375"/>
      <c r="E527" s="1375"/>
      <c r="F527" s="1375"/>
      <c r="G527" s="1375"/>
      <c r="H527" s="1376"/>
      <c r="I527" t="s">
        <v>1428</v>
      </c>
      <c r="AC527" s="1396">
        <v>2</v>
      </c>
      <c r="AD527" s="1294"/>
      <c r="AE527" s="1294"/>
      <c r="AF527" s="1294"/>
      <c r="AG527" s="1076" t="s">
        <v>1411</v>
      </c>
      <c r="AH527" s="1289">
        <v>2022</v>
      </c>
      <c r="AI527" s="1289"/>
      <c r="AJ527" s="1289"/>
      <c r="AK527" s="1290"/>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row>
    <row r="528" spans="2:110" ht="12.75">
      <c r="B528" s="1374"/>
      <c r="C528" s="1375"/>
      <c r="D528" s="1375"/>
      <c r="E528" s="1375"/>
      <c r="F528" s="1375"/>
      <c r="G528" s="1375"/>
      <c r="H528" s="1376"/>
      <c r="I528" s="35" t="s">
        <v>1429</v>
      </c>
      <c r="J528" s="35"/>
      <c r="K528" s="35"/>
      <c r="L528" s="35"/>
      <c r="M528" s="35"/>
      <c r="N528" s="35"/>
      <c r="O528" s="35"/>
      <c r="P528" s="35"/>
      <c r="Q528" s="35"/>
      <c r="R528" s="35"/>
      <c r="S528" s="35"/>
      <c r="T528" s="35"/>
      <c r="U528" s="35"/>
      <c r="V528" s="35"/>
      <c r="W528" s="35"/>
      <c r="X528" s="35"/>
      <c r="Y528" s="35"/>
      <c r="Z528" s="35"/>
      <c r="AA528" s="35"/>
      <c r="AB528" s="35"/>
      <c r="AC528" s="1396">
        <v>6</v>
      </c>
      <c r="AD528" s="1294"/>
      <c r="AE528" s="1294"/>
      <c r="AF528" s="1294"/>
      <c r="AG528" s="1113" t="s">
        <v>1411</v>
      </c>
      <c r="AH528" s="1289">
        <v>2022</v>
      </c>
      <c r="AI528" s="1289"/>
      <c r="AJ528" s="1289"/>
      <c r="AK528" s="1290"/>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row>
    <row r="529" spans="2:110" ht="12.75">
      <c r="B529" s="1371" t="s">
        <v>1430</v>
      </c>
      <c r="C529" s="1372"/>
      <c r="D529" s="1372"/>
      <c r="E529" s="1372"/>
      <c r="F529" s="1372"/>
      <c r="G529" s="1372"/>
      <c r="H529" s="1373"/>
      <c r="I529" s="31" t="s">
        <v>1427</v>
      </c>
      <c r="J529" s="31"/>
      <c r="K529" s="31"/>
      <c r="L529" s="31"/>
      <c r="M529" s="31"/>
      <c r="N529" s="31"/>
      <c r="O529" s="31"/>
      <c r="P529" s="31"/>
      <c r="Q529" s="31"/>
      <c r="R529" s="31"/>
      <c r="S529" s="31"/>
      <c r="T529" s="31"/>
      <c r="U529" s="31"/>
      <c r="V529" s="31"/>
      <c r="W529" s="31"/>
      <c r="X529" s="31"/>
      <c r="Y529" s="31"/>
      <c r="Z529" s="31"/>
      <c r="AA529" s="31"/>
      <c r="AB529" s="31"/>
      <c r="AC529" s="1273">
        <v>9</v>
      </c>
      <c r="AD529" s="1274"/>
      <c r="AE529" s="1274"/>
      <c r="AF529" s="1274"/>
      <c r="AG529" s="1101" t="s">
        <v>1411</v>
      </c>
      <c r="AH529" s="1289">
        <v>2023</v>
      </c>
      <c r="AI529" s="1289"/>
      <c r="AJ529" s="1289"/>
      <c r="AK529" s="1290"/>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row>
    <row r="530" spans="2:110" ht="12.75">
      <c r="B530" s="1374"/>
      <c r="C530" s="1375"/>
      <c r="D530" s="1375"/>
      <c r="E530" s="1375"/>
      <c r="F530" s="1375"/>
      <c r="G530" s="1375"/>
      <c r="H530" s="1376"/>
      <c r="I530" t="s">
        <v>1428</v>
      </c>
      <c r="AC530" s="1396">
        <v>11</v>
      </c>
      <c r="AD530" s="1294"/>
      <c r="AE530" s="1294"/>
      <c r="AF530" s="1294"/>
      <c r="AG530" s="1076" t="s">
        <v>1411</v>
      </c>
      <c r="AH530" s="1289">
        <v>2023</v>
      </c>
      <c r="AI530" s="1289"/>
      <c r="AJ530" s="1289"/>
      <c r="AK530" s="1290"/>
      <c r="AZ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row>
    <row r="531" spans="2:110" ht="12.75">
      <c r="B531" s="1406"/>
      <c r="C531" s="1407"/>
      <c r="D531" s="1407"/>
      <c r="E531" s="1407"/>
      <c r="F531" s="1407"/>
      <c r="G531" s="1407"/>
      <c r="H531" s="1408"/>
      <c r="I531" s="35" t="s">
        <v>1429</v>
      </c>
      <c r="J531" s="35"/>
      <c r="K531" s="35"/>
      <c r="L531" s="35"/>
      <c r="M531" s="35"/>
      <c r="N531" s="35"/>
      <c r="O531" s="35"/>
      <c r="P531" s="35"/>
      <c r="Q531" s="35"/>
      <c r="R531" s="35"/>
      <c r="S531" s="35"/>
      <c r="T531" s="35"/>
      <c r="U531" s="35"/>
      <c r="V531" s="35"/>
      <c r="W531" s="35"/>
      <c r="X531" s="35"/>
      <c r="Y531" s="35"/>
      <c r="Z531" s="35"/>
      <c r="AA531" s="35"/>
      <c r="AB531" s="35"/>
      <c r="AC531" s="1396">
        <v>11</v>
      </c>
      <c r="AD531" s="1294"/>
      <c r="AE531" s="1294"/>
      <c r="AF531" s="1294"/>
      <c r="AG531" s="1113" t="s">
        <v>1411</v>
      </c>
      <c r="AH531" s="1289">
        <v>2023</v>
      </c>
      <c r="AI531" s="1289"/>
      <c r="AJ531" s="1289"/>
      <c r="AK531" s="1290"/>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row>
    <row r="532" spans="2:110" ht="12.75">
      <c r="B532" s="1371" t="s">
        <v>1431</v>
      </c>
      <c r="C532" s="1372"/>
      <c r="D532" s="1372"/>
      <c r="E532" s="1372"/>
      <c r="F532" s="1372"/>
      <c r="G532" s="1372"/>
      <c r="H532" s="1373"/>
      <c r="I532" s="30" t="s">
        <v>1432</v>
      </c>
      <c r="J532" s="31"/>
      <c r="K532" s="31"/>
      <c r="L532" s="31"/>
      <c r="M532" s="31"/>
      <c r="N532" s="31"/>
      <c r="O532" s="1259" t="s">
        <v>1327</v>
      </c>
      <c r="P532" s="1259"/>
      <c r="Q532" s="1259"/>
      <c r="R532" s="1259"/>
      <c r="S532" s="1259"/>
      <c r="T532" s="1259"/>
      <c r="U532" s="1259"/>
      <c r="V532" s="1259"/>
      <c r="W532" s="1259"/>
      <c r="X532" s="1259"/>
      <c r="Y532" s="1259"/>
      <c r="Z532" s="1259"/>
      <c r="AA532" s="1259"/>
      <c r="AB532" s="41"/>
      <c r="AC532" s="1273" t="s">
        <v>299</v>
      </c>
      <c r="AD532" s="1274"/>
      <c r="AE532" s="1274"/>
      <c r="AF532" s="1274"/>
      <c r="AG532" s="1101" t="s">
        <v>1411</v>
      </c>
      <c r="AH532" s="1289"/>
      <c r="AI532" s="1289"/>
      <c r="AJ532" s="1289"/>
      <c r="AK532" s="1290"/>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row>
    <row r="533" spans="2:110" ht="12.75">
      <c r="B533" s="1374"/>
      <c r="C533" s="1375"/>
      <c r="D533" s="1375"/>
      <c r="E533" s="1375"/>
      <c r="F533" s="1375"/>
      <c r="G533" s="1375"/>
      <c r="H533" s="1376"/>
      <c r="I533" s="68" t="s">
        <v>43</v>
      </c>
      <c r="AB533" s="44"/>
      <c r="AC533" s="1396" t="s">
        <v>299</v>
      </c>
      <c r="AD533" s="1294"/>
      <c r="AE533" s="1294"/>
      <c r="AF533" s="1294"/>
      <c r="AG533" s="1076" t="s">
        <v>1411</v>
      </c>
      <c r="AH533" s="1289"/>
      <c r="AI533" s="1289"/>
      <c r="AJ533" s="1289"/>
      <c r="AK533" s="1290"/>
      <c r="AZ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row>
    <row r="534" spans="2:110" ht="12.75">
      <c r="B534" s="1374"/>
      <c r="C534" s="1375"/>
      <c r="D534" s="1375"/>
      <c r="E534" s="1375"/>
      <c r="F534" s="1375"/>
      <c r="G534" s="1375"/>
      <c r="H534" s="1376"/>
      <c r="I534" s="34" t="s">
        <v>1433</v>
      </c>
      <c r="J534" s="35"/>
      <c r="K534" s="35"/>
      <c r="L534" s="35"/>
      <c r="M534" s="35"/>
      <c r="N534" s="35"/>
      <c r="O534" s="35"/>
      <c r="P534" s="35"/>
      <c r="Q534" s="35"/>
      <c r="R534" s="35"/>
      <c r="S534" s="35"/>
      <c r="T534" s="35"/>
      <c r="U534" s="35"/>
      <c r="V534" s="35"/>
      <c r="W534" s="35"/>
      <c r="X534" s="35"/>
      <c r="Y534" s="35"/>
      <c r="Z534" s="35"/>
      <c r="AA534" s="35"/>
      <c r="AB534" s="36"/>
      <c r="AC534" s="1396" t="s">
        <v>299</v>
      </c>
      <c r="AD534" s="1294"/>
      <c r="AE534" s="1294"/>
      <c r="AF534" s="1294"/>
      <c r="AG534" s="1113" t="s">
        <v>1411</v>
      </c>
      <c r="AH534" s="1289"/>
      <c r="AI534" s="1289"/>
      <c r="AJ534" s="1289"/>
      <c r="AK534" s="1290"/>
      <c r="AZ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row>
    <row r="535" spans="2:110" ht="12.75">
      <c r="B535" s="1374"/>
      <c r="C535" s="1375"/>
      <c r="D535" s="1375"/>
      <c r="E535" s="1375"/>
      <c r="F535" s="1375"/>
      <c r="G535" s="1375"/>
      <c r="H535" s="1376"/>
      <c r="I535" s="31" t="s">
        <v>1434</v>
      </c>
      <c r="J535" s="31"/>
      <c r="K535" s="31"/>
      <c r="L535" s="31"/>
      <c r="M535" s="31"/>
      <c r="N535" s="31"/>
      <c r="O535" s="1261" t="s">
        <v>1327</v>
      </c>
      <c r="P535" s="1261"/>
      <c r="Q535" s="1261"/>
      <c r="R535" s="1261"/>
      <c r="S535" s="1261"/>
      <c r="T535" s="1261"/>
      <c r="U535" s="1261"/>
      <c r="V535" s="1261"/>
      <c r="W535" s="1261"/>
      <c r="X535" s="1261"/>
      <c r="Y535" s="1261"/>
      <c r="Z535" s="1261"/>
      <c r="AA535" s="1261"/>
      <c r="AC535" s="1396" t="s">
        <v>299</v>
      </c>
      <c r="AD535" s="1294"/>
      <c r="AE535" s="1294"/>
      <c r="AF535" s="1294"/>
      <c r="AG535" s="1076" t="s">
        <v>1411</v>
      </c>
      <c r="AH535" s="1289"/>
      <c r="AI535" s="1289"/>
      <c r="AJ535" s="1289"/>
      <c r="AK535" s="1290"/>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row>
    <row r="536" spans="2:110" ht="12.75">
      <c r="B536" s="1374"/>
      <c r="C536" s="1375"/>
      <c r="D536" s="1375"/>
      <c r="E536" s="1375"/>
      <c r="F536" s="1375"/>
      <c r="G536" s="1375"/>
      <c r="H536" s="1376"/>
      <c r="I536" t="s">
        <v>43</v>
      </c>
      <c r="AC536" s="1396" t="s">
        <v>299</v>
      </c>
      <c r="AD536" s="1294"/>
      <c r="AE536" s="1294"/>
      <c r="AF536" s="1294"/>
      <c r="AG536" s="1076" t="s">
        <v>1411</v>
      </c>
      <c r="AH536" s="1289"/>
      <c r="AI536" s="1289"/>
      <c r="AJ536" s="1289"/>
      <c r="AK536" s="1290"/>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row>
    <row r="537" spans="2:110" ht="12.75">
      <c r="B537" s="1374"/>
      <c r="C537" s="1375"/>
      <c r="D537" s="1375"/>
      <c r="E537" s="1375"/>
      <c r="F537" s="1375"/>
      <c r="G537" s="1375"/>
      <c r="H537" s="1376"/>
      <c r="I537" s="35" t="s">
        <v>1433</v>
      </c>
      <c r="J537" s="35"/>
      <c r="K537" s="35"/>
      <c r="L537" s="35"/>
      <c r="M537" s="35"/>
      <c r="N537" s="35"/>
      <c r="O537" s="35"/>
      <c r="P537" s="35"/>
      <c r="Q537" s="35"/>
      <c r="R537" s="35"/>
      <c r="S537" s="35"/>
      <c r="T537" s="35"/>
      <c r="U537" s="35"/>
      <c r="V537" s="35"/>
      <c r="W537" s="35"/>
      <c r="X537" s="35"/>
      <c r="Y537" s="35"/>
      <c r="Z537" s="35"/>
      <c r="AA537" s="35"/>
      <c r="AB537" s="35"/>
      <c r="AC537" s="1396" t="s">
        <v>299</v>
      </c>
      <c r="AD537" s="1294"/>
      <c r="AE537" s="1294"/>
      <c r="AF537" s="1294"/>
      <c r="AG537" s="1113" t="s">
        <v>1411</v>
      </c>
      <c r="AH537" s="1289"/>
      <c r="AI537" s="1289"/>
      <c r="AJ537" s="1289"/>
      <c r="AK537" s="1290"/>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row>
    <row r="538" spans="2:110" ht="12.75">
      <c r="B538" s="1374"/>
      <c r="C538" s="1375"/>
      <c r="D538" s="1375"/>
      <c r="E538" s="1375"/>
      <c r="F538" s="1375"/>
      <c r="G538" s="1375"/>
      <c r="H538" s="1376"/>
      <c r="I538" s="31" t="s">
        <v>1434</v>
      </c>
      <c r="J538" s="31"/>
      <c r="K538" s="31"/>
      <c r="L538" s="31"/>
      <c r="M538" s="31"/>
      <c r="N538" s="31"/>
      <c r="O538" s="1261" t="s">
        <v>1327</v>
      </c>
      <c r="P538" s="1261"/>
      <c r="Q538" s="1261"/>
      <c r="R538" s="1261"/>
      <c r="S538" s="1261"/>
      <c r="T538" s="1261"/>
      <c r="U538" s="1261"/>
      <c r="V538" s="1261"/>
      <c r="W538" s="1261"/>
      <c r="X538" s="1261"/>
      <c r="Y538" s="1261"/>
      <c r="Z538" s="1261"/>
      <c r="AA538" s="1261"/>
      <c r="AC538" s="1396" t="s">
        <v>299</v>
      </c>
      <c r="AD538" s="1294"/>
      <c r="AE538" s="1294"/>
      <c r="AF538" s="1294"/>
      <c r="AG538" s="1076" t="s">
        <v>1411</v>
      </c>
      <c r="AH538" s="1289"/>
      <c r="AI538" s="1289"/>
      <c r="AJ538" s="1289"/>
      <c r="AK538" s="1290"/>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2:110" ht="12.75">
      <c r="B539" s="1374"/>
      <c r="C539" s="1375"/>
      <c r="D539" s="1375"/>
      <c r="E539" s="1375"/>
      <c r="F539" s="1375"/>
      <c r="G539" s="1375"/>
      <c r="H539" s="1376"/>
      <c r="I539" t="s">
        <v>43</v>
      </c>
      <c r="AC539" s="1396" t="s">
        <v>299</v>
      </c>
      <c r="AD539" s="1294"/>
      <c r="AE539" s="1294"/>
      <c r="AF539" s="1294"/>
      <c r="AG539" s="1076" t="s">
        <v>1411</v>
      </c>
      <c r="AH539" s="1289"/>
      <c r="AI539" s="1289"/>
      <c r="AJ539" s="1289"/>
      <c r="AK539" s="1290"/>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2:110" ht="12.75">
      <c r="B540" s="1374"/>
      <c r="C540" s="1375"/>
      <c r="D540" s="1375"/>
      <c r="E540" s="1375"/>
      <c r="F540" s="1375"/>
      <c r="G540" s="1375"/>
      <c r="H540" s="1376"/>
      <c r="I540" s="35" t="s">
        <v>1433</v>
      </c>
      <c r="J540" s="35"/>
      <c r="K540" s="35"/>
      <c r="L540" s="35"/>
      <c r="M540" s="35"/>
      <c r="N540" s="35"/>
      <c r="O540" s="35"/>
      <c r="P540" s="35"/>
      <c r="Q540" s="35"/>
      <c r="R540" s="35"/>
      <c r="S540" s="35"/>
      <c r="T540" s="35"/>
      <c r="U540" s="35"/>
      <c r="V540" s="35"/>
      <c r="W540" s="35"/>
      <c r="X540" s="35"/>
      <c r="Y540" s="35"/>
      <c r="Z540" s="35"/>
      <c r="AA540" s="35"/>
      <c r="AB540" s="35"/>
      <c r="AC540" s="1396" t="s">
        <v>299</v>
      </c>
      <c r="AD540" s="1294"/>
      <c r="AE540" s="1294"/>
      <c r="AF540" s="1294"/>
      <c r="AG540" s="1113" t="s">
        <v>1411</v>
      </c>
      <c r="AH540" s="1289"/>
      <c r="AI540" s="1289"/>
      <c r="AJ540" s="1289"/>
      <c r="AK540" s="1290"/>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2:110" ht="12.75">
      <c r="B541" s="1374"/>
      <c r="C541" s="1375"/>
      <c r="D541" s="1375"/>
      <c r="E541" s="1375"/>
      <c r="F541" s="1375"/>
      <c r="G541" s="1375"/>
      <c r="H541" s="1376"/>
      <c r="I541" s="31" t="s">
        <v>1434</v>
      </c>
      <c r="J541" s="31"/>
      <c r="K541" s="31"/>
      <c r="L541" s="31"/>
      <c r="M541" s="31"/>
      <c r="N541" s="31"/>
      <c r="O541" s="1261" t="s">
        <v>1327</v>
      </c>
      <c r="P541" s="1261"/>
      <c r="Q541" s="1261"/>
      <c r="R541" s="1261"/>
      <c r="S541" s="1261"/>
      <c r="T541" s="1261"/>
      <c r="U541" s="1261"/>
      <c r="V541" s="1261"/>
      <c r="W541" s="1261"/>
      <c r="X541" s="1261"/>
      <c r="Y541" s="1261"/>
      <c r="Z541" s="1261"/>
      <c r="AA541" s="1261"/>
      <c r="AC541" s="1396" t="s">
        <v>299</v>
      </c>
      <c r="AD541" s="1294"/>
      <c r="AE541" s="1294"/>
      <c r="AF541" s="1294"/>
      <c r="AG541" s="1076" t="s">
        <v>1411</v>
      </c>
      <c r="AH541" s="1289"/>
      <c r="AI541" s="1289"/>
      <c r="AJ541" s="1289"/>
      <c r="AK541" s="1290"/>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2:110" ht="12.75">
      <c r="B542" s="1374"/>
      <c r="C542" s="1375"/>
      <c r="D542" s="1375"/>
      <c r="E542" s="1375"/>
      <c r="F542" s="1375"/>
      <c r="G542" s="1375"/>
      <c r="H542" s="1376"/>
      <c r="I542" t="s">
        <v>43</v>
      </c>
      <c r="AC542" s="1396" t="s">
        <v>299</v>
      </c>
      <c r="AD542" s="1294"/>
      <c r="AE542" s="1294"/>
      <c r="AF542" s="1294"/>
      <c r="AG542" s="1076" t="s">
        <v>1411</v>
      </c>
      <c r="AH542" s="1289"/>
      <c r="AI542" s="1289"/>
      <c r="AJ542" s="1289"/>
      <c r="AK542" s="1290"/>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2:110" ht="12.75">
      <c r="B543" s="1374"/>
      <c r="C543" s="1375"/>
      <c r="D543" s="1375"/>
      <c r="E543" s="1375"/>
      <c r="F543" s="1375"/>
      <c r="G543" s="1375"/>
      <c r="H543" s="1376"/>
      <c r="I543" s="35" t="s">
        <v>1433</v>
      </c>
      <c r="J543" s="35"/>
      <c r="K543" s="35"/>
      <c r="L543" s="35"/>
      <c r="M543" s="35"/>
      <c r="N543" s="35"/>
      <c r="O543" s="35"/>
      <c r="P543" s="35"/>
      <c r="Q543" s="35"/>
      <c r="R543" s="35"/>
      <c r="S543" s="35"/>
      <c r="T543" s="35"/>
      <c r="U543" s="35"/>
      <c r="V543" s="35"/>
      <c r="W543" s="35"/>
      <c r="X543" s="35"/>
      <c r="Y543" s="35"/>
      <c r="Z543" s="35"/>
      <c r="AA543" s="35"/>
      <c r="AB543" s="35"/>
      <c r="AC543" s="1396" t="s">
        <v>299</v>
      </c>
      <c r="AD543" s="1294"/>
      <c r="AE543" s="1294"/>
      <c r="AF543" s="1294"/>
      <c r="AG543" s="1113" t="s">
        <v>1411</v>
      </c>
      <c r="AH543" s="1289"/>
      <c r="AI543" s="1289"/>
      <c r="AJ543" s="1289"/>
      <c r="AK543" s="1290"/>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2:110" ht="12.75">
      <c r="B544" s="1374"/>
      <c r="C544" s="1375"/>
      <c r="D544" s="1375"/>
      <c r="E544" s="1375"/>
      <c r="F544" s="1375"/>
      <c r="G544" s="1375"/>
      <c r="H544" s="1376"/>
      <c r="I544" s="31" t="s">
        <v>1434</v>
      </c>
      <c r="J544" s="31"/>
      <c r="K544" s="31"/>
      <c r="L544" s="31"/>
      <c r="M544" s="31"/>
      <c r="N544" s="31"/>
      <c r="O544" s="1261" t="s">
        <v>1327</v>
      </c>
      <c r="P544" s="1261"/>
      <c r="Q544" s="1261"/>
      <c r="R544" s="1261"/>
      <c r="S544" s="1261"/>
      <c r="T544" s="1261"/>
      <c r="U544" s="1261"/>
      <c r="V544" s="1261"/>
      <c r="W544" s="1261"/>
      <c r="X544" s="1261"/>
      <c r="Y544" s="1261"/>
      <c r="Z544" s="1261"/>
      <c r="AA544" s="1261"/>
      <c r="AC544" s="1396" t="s">
        <v>299</v>
      </c>
      <c r="AD544" s="1294"/>
      <c r="AE544" s="1294"/>
      <c r="AF544" s="1294"/>
      <c r="AG544" s="1076" t="s">
        <v>1411</v>
      </c>
      <c r="AH544" s="1289"/>
      <c r="AI544" s="1289"/>
      <c r="AJ544" s="1289"/>
      <c r="AK544" s="1290"/>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2.75">
      <c r="B545" s="1374"/>
      <c r="C545" s="1375"/>
      <c r="D545" s="1375"/>
      <c r="E545" s="1375"/>
      <c r="F545" s="1375"/>
      <c r="G545" s="1375"/>
      <c r="H545" s="1376"/>
      <c r="I545" t="s">
        <v>43</v>
      </c>
      <c r="AC545" s="1396" t="s">
        <v>299</v>
      </c>
      <c r="AD545" s="1294"/>
      <c r="AE545" s="1294"/>
      <c r="AF545" s="1294"/>
      <c r="AG545" s="1113" t="s">
        <v>1411</v>
      </c>
      <c r="AH545" s="1289"/>
      <c r="AI545" s="1289"/>
      <c r="AJ545" s="1289"/>
      <c r="AK545" s="1290"/>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2.75">
      <c r="B546" s="1374"/>
      <c r="C546" s="1375"/>
      <c r="D546" s="1375"/>
      <c r="E546" s="1375"/>
      <c r="F546" s="1375"/>
      <c r="G546" s="1375"/>
      <c r="H546" s="1376"/>
      <c r="I546" s="35" t="s">
        <v>1433</v>
      </c>
      <c r="J546" s="35"/>
      <c r="K546" s="35"/>
      <c r="L546" s="35"/>
      <c r="M546" s="35"/>
      <c r="N546" s="35"/>
      <c r="O546" s="35"/>
      <c r="P546" s="35"/>
      <c r="Q546" s="35"/>
      <c r="R546" s="35"/>
      <c r="S546" s="35"/>
      <c r="T546" s="35"/>
      <c r="U546" s="35"/>
      <c r="V546" s="35"/>
      <c r="W546" s="35"/>
      <c r="X546" s="35"/>
      <c r="Y546" s="35"/>
      <c r="Z546" s="35"/>
      <c r="AA546" s="35"/>
      <c r="AB546" s="35"/>
      <c r="AC546" s="1396" t="s">
        <v>299</v>
      </c>
      <c r="AD546" s="1294"/>
      <c r="AE546" s="1294"/>
      <c r="AF546" s="1294"/>
      <c r="AG546" s="1076" t="s">
        <v>1411</v>
      </c>
      <c r="AH546" s="1289"/>
      <c r="AI546" s="1289"/>
      <c r="AJ546" s="1289"/>
      <c r="AK546" s="1290"/>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2.75">
      <c r="B547" s="1374"/>
      <c r="C547" s="1375"/>
      <c r="D547" s="1375"/>
      <c r="E547" s="1375"/>
      <c r="F547" s="1375"/>
      <c r="G547" s="1375"/>
      <c r="H547" s="1376"/>
      <c r="I547" s="31" t="s">
        <v>1434</v>
      </c>
      <c r="J547" s="31"/>
      <c r="K547" s="31"/>
      <c r="L547" s="31"/>
      <c r="M547" s="31"/>
      <c r="N547" s="31"/>
      <c r="O547" s="1261" t="s">
        <v>1327</v>
      </c>
      <c r="P547" s="1261"/>
      <c r="Q547" s="1261"/>
      <c r="R547" s="1261"/>
      <c r="S547" s="1261"/>
      <c r="T547" s="1261"/>
      <c r="U547" s="1261"/>
      <c r="V547" s="1261"/>
      <c r="W547" s="1261"/>
      <c r="X547" s="1261"/>
      <c r="Y547" s="1261"/>
      <c r="Z547" s="1261"/>
      <c r="AA547" s="1261"/>
      <c r="AC547" s="1396" t="s">
        <v>299</v>
      </c>
      <c r="AD547" s="1294"/>
      <c r="AE547" s="1294"/>
      <c r="AF547" s="1294"/>
      <c r="AG547" s="1113" t="s">
        <v>1411</v>
      </c>
      <c r="AH547" s="1289"/>
      <c r="AI547" s="1289"/>
      <c r="AJ547" s="1289"/>
      <c r="AK547" s="1290"/>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2.75">
      <c r="B548" s="1374"/>
      <c r="C548" s="1375"/>
      <c r="D548" s="1375"/>
      <c r="E548" s="1375"/>
      <c r="F548" s="1375"/>
      <c r="G548" s="1375"/>
      <c r="H548" s="1376"/>
      <c r="I548" t="s">
        <v>43</v>
      </c>
      <c r="AC548" s="1396" t="s">
        <v>299</v>
      </c>
      <c r="AD548" s="1294"/>
      <c r="AE548" s="1294"/>
      <c r="AF548" s="1294"/>
      <c r="AG548" s="1076" t="s">
        <v>1411</v>
      </c>
      <c r="AH548" s="1289"/>
      <c r="AI548" s="1289"/>
      <c r="AJ548" s="1289"/>
      <c r="AK548" s="1290"/>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2.75">
      <c r="B549" s="1374"/>
      <c r="C549" s="1375"/>
      <c r="D549" s="1375"/>
      <c r="E549" s="1375"/>
      <c r="F549" s="1375"/>
      <c r="G549" s="1375"/>
      <c r="H549" s="1376"/>
      <c r="I549" s="35" t="s">
        <v>1433</v>
      </c>
      <c r="J549" s="35"/>
      <c r="K549" s="35"/>
      <c r="L549" s="35"/>
      <c r="M549" s="35"/>
      <c r="N549" s="35"/>
      <c r="O549" s="35"/>
      <c r="P549" s="35"/>
      <c r="Q549" s="35"/>
      <c r="R549" s="35"/>
      <c r="S549" s="35"/>
      <c r="T549" s="35"/>
      <c r="U549" s="35"/>
      <c r="V549" s="35"/>
      <c r="W549" s="35"/>
      <c r="X549" s="35"/>
      <c r="Y549" s="35"/>
      <c r="Z549" s="35"/>
      <c r="AA549" s="35"/>
      <c r="AB549" s="35"/>
      <c r="AC549" s="1396" t="s">
        <v>299</v>
      </c>
      <c r="AD549" s="1294"/>
      <c r="AE549" s="1294"/>
      <c r="AF549" s="1294"/>
      <c r="AG549" s="1113" t="s">
        <v>1411</v>
      </c>
      <c r="AH549" s="1289"/>
      <c r="AI549" s="1289"/>
      <c r="AJ549" s="1289"/>
      <c r="AK549" s="1290"/>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2.75">
      <c r="B550" s="1374"/>
      <c r="C550" s="1375"/>
      <c r="D550" s="1375"/>
      <c r="E550" s="1375"/>
      <c r="F550" s="1375"/>
      <c r="G550" s="1375"/>
      <c r="H550" s="1376"/>
      <c r="I550" s="31" t="s">
        <v>1435</v>
      </c>
      <c r="J550" s="31"/>
      <c r="K550" s="31"/>
      <c r="L550" s="31"/>
      <c r="M550" s="31"/>
      <c r="N550" s="31"/>
      <c r="O550" s="31"/>
      <c r="P550" s="31"/>
      <c r="Q550" s="31"/>
      <c r="R550" s="31"/>
      <c r="S550" s="31"/>
      <c r="T550" s="31"/>
      <c r="U550" s="31"/>
      <c r="V550" s="31"/>
      <c r="W550" s="31"/>
      <c r="AC550" s="1396">
        <v>5</v>
      </c>
      <c r="AD550" s="1294"/>
      <c r="AE550" s="1294"/>
      <c r="AF550" s="1294"/>
      <c r="AG550" s="1113" t="s">
        <v>1411</v>
      </c>
      <c r="AH550" s="1289">
        <v>2022</v>
      </c>
      <c r="AI550" s="1289"/>
      <c r="AJ550" s="1289"/>
      <c r="AK550" s="1290"/>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2.75">
      <c r="B551" s="1374"/>
      <c r="C551" s="1375"/>
      <c r="D551" s="1375"/>
      <c r="E551" s="1375"/>
      <c r="F551" s="1375"/>
      <c r="G551" s="1375"/>
      <c r="H551" s="1376"/>
      <c r="I551" t="s">
        <v>1436</v>
      </c>
      <c r="AC551" s="1396">
        <v>5</v>
      </c>
      <c r="AD551" s="1294"/>
      <c r="AE551" s="1294"/>
      <c r="AF551" s="1294"/>
      <c r="AG551" s="1076" t="s">
        <v>1411</v>
      </c>
      <c r="AH551" s="1289">
        <v>2022</v>
      </c>
      <c r="AI551" s="1289"/>
      <c r="AJ551" s="1289"/>
      <c r="AK551" s="1290"/>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2.75">
      <c r="B552" s="1374"/>
      <c r="C552" s="1375"/>
      <c r="D552" s="1375"/>
      <c r="E552" s="1375"/>
      <c r="F552" s="1375"/>
      <c r="G552" s="1375"/>
      <c r="H552" s="1376"/>
      <c r="I552" t="s">
        <v>1437</v>
      </c>
      <c r="AC552" s="1396">
        <v>5</v>
      </c>
      <c r="AD552" s="1294"/>
      <c r="AE552" s="1294"/>
      <c r="AF552" s="1294"/>
      <c r="AG552" s="1113" t="s">
        <v>1411</v>
      </c>
      <c r="AH552" s="1289">
        <v>2023</v>
      </c>
      <c r="AI552" s="1289"/>
      <c r="AJ552" s="1289"/>
      <c r="AK552" s="1290"/>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2.75">
      <c r="B553" s="1374"/>
      <c r="C553" s="1375"/>
      <c r="D553" s="1375"/>
      <c r="E553" s="1375"/>
      <c r="F553" s="1375"/>
      <c r="G553" s="1375"/>
      <c r="H553" s="1376"/>
      <c r="I553" t="s">
        <v>1438</v>
      </c>
      <c r="AC553" s="1396">
        <v>11</v>
      </c>
      <c r="AD553" s="1294"/>
      <c r="AE553" s="1294"/>
      <c r="AF553" s="1294"/>
      <c r="AG553" s="1113" t="s">
        <v>1411</v>
      </c>
      <c r="AH553" s="1289">
        <v>2023</v>
      </c>
      <c r="AI553" s="1289"/>
      <c r="AJ553" s="1289"/>
      <c r="AK553" s="1290"/>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2.75">
      <c r="B554" s="1406"/>
      <c r="C554" s="1407"/>
      <c r="D554" s="1407"/>
      <c r="E554" s="1407"/>
      <c r="F554" s="1407"/>
      <c r="G554" s="1407"/>
      <c r="H554" s="1408"/>
      <c r="I554" s="35" t="s">
        <v>1439</v>
      </c>
      <c r="J554" s="35"/>
      <c r="K554" s="35"/>
      <c r="L554" s="35"/>
      <c r="M554" s="35"/>
      <c r="N554" s="35"/>
      <c r="O554" s="35"/>
      <c r="P554" s="35"/>
      <c r="Q554" s="35"/>
      <c r="R554" s="35"/>
      <c r="S554" s="35"/>
      <c r="T554" s="35"/>
      <c r="U554" s="35"/>
      <c r="V554" s="35"/>
      <c r="W554" s="35"/>
      <c r="X554" s="35"/>
      <c r="Y554" s="35"/>
      <c r="Z554" s="35"/>
      <c r="AA554" s="35"/>
      <c r="AB554" s="35"/>
      <c r="AC554" s="1396">
        <v>12</v>
      </c>
      <c r="AD554" s="1294"/>
      <c r="AE554" s="1294"/>
      <c r="AF554" s="1294"/>
      <c r="AG554" s="1113" t="s">
        <v>1411</v>
      </c>
      <c r="AH554" s="1289">
        <v>2023</v>
      </c>
      <c r="AI554" s="1289"/>
      <c r="AJ554" s="1289"/>
      <c r="AK554" s="1290"/>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2.75">
      <c r="B555" s="416"/>
      <c r="C555" s="1121"/>
      <c r="D555" s="1121"/>
      <c r="E555" s="1121"/>
      <c r="F555" s="1121"/>
      <c r="G555" s="1121"/>
      <c r="H555" s="1121"/>
      <c r="AB555" s="1121"/>
      <c r="BB555" s="2"/>
      <c r="BC555" s="2"/>
      <c r="BD555" s="2"/>
      <c r="BE555" s="2"/>
      <c r="BF555" s="2"/>
      <c r="BG555" s="2"/>
      <c r="BH555" s="2" t="s">
        <v>17</v>
      </c>
      <c r="BI555" s="2" t="str">
        <f>N659</f>
        <v>Yes</v>
      </c>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2.75" customHeight="1">
      <c r="A556" s="1183" t="s">
        <v>1440</v>
      </c>
      <c r="B556" s="1183"/>
      <c r="C556" s="1183"/>
      <c r="D556" s="1183"/>
      <c r="E556" s="1183"/>
      <c r="F556" s="1183"/>
      <c r="G556" s="1183"/>
      <c r="H556" s="1183"/>
      <c r="I556" s="1183"/>
      <c r="J556" s="1183"/>
      <c r="K556" s="1183"/>
      <c r="L556" s="1183"/>
      <c r="M556" s="1183"/>
      <c r="N556" s="1183"/>
      <c r="O556" s="1183"/>
      <c r="P556" s="1183"/>
      <c r="Q556" s="1183"/>
      <c r="R556" s="1183"/>
      <c r="S556" s="1183"/>
      <c r="T556" s="1183"/>
      <c r="U556" s="1183"/>
      <c r="V556" s="1183"/>
      <c r="W556" s="1183"/>
      <c r="X556" s="1183"/>
      <c r="Y556" s="1183"/>
      <c r="Z556" s="1183"/>
      <c r="AA556" s="1183"/>
      <c r="AB556" s="1183"/>
      <c r="AC556" s="1183"/>
      <c r="AD556" s="1183"/>
      <c r="AE556" s="1183"/>
      <c r="AF556" s="1183"/>
      <c r="AG556" s="1183"/>
      <c r="AH556" s="1183"/>
      <c r="AI556" s="1183"/>
      <c r="AJ556" s="1183"/>
      <c r="AK556" s="1183"/>
      <c r="AL556" s="1183"/>
      <c r="AM556" s="1183"/>
      <c r="AN556" s="1183"/>
      <c r="AO556" s="1183"/>
      <c r="AP556" s="1183"/>
      <c r="AQ556" s="1183"/>
      <c r="AR556" s="1183"/>
      <c r="AS556" s="1183"/>
      <c r="AT556" s="859"/>
      <c r="AU556" s="859"/>
      <c r="AV556" s="859"/>
      <c r="AW556" s="859"/>
      <c r="AX556" s="859"/>
      <c r="AY556" s="859"/>
      <c r="BB556" s="2"/>
      <c r="BC556" s="2"/>
      <c r="BD556" s="2"/>
      <c r="BE556" s="2"/>
      <c r="BF556" s="2"/>
      <c r="BG556" s="2"/>
      <c r="BH556" s="2" t="s">
        <v>30</v>
      </c>
      <c r="BI556" s="2" t="str">
        <f>AG659</f>
        <v>Yes</v>
      </c>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2.75" customHeight="1">
      <c r="A557" s="1183"/>
      <c r="B557" s="1183"/>
      <c r="C557" s="1183"/>
      <c r="D557" s="1183"/>
      <c r="E557" s="1183"/>
      <c r="F557" s="1183"/>
      <c r="G557" s="1183"/>
      <c r="H557" s="1183"/>
      <c r="I557" s="1183"/>
      <c r="J557" s="1183"/>
      <c r="K557" s="1183"/>
      <c r="L557" s="1183"/>
      <c r="M557" s="1183"/>
      <c r="N557" s="1183"/>
      <c r="O557" s="1183"/>
      <c r="P557" s="1183"/>
      <c r="Q557" s="1183"/>
      <c r="R557" s="1183"/>
      <c r="S557" s="1183"/>
      <c r="T557" s="1183"/>
      <c r="U557" s="1183"/>
      <c r="V557" s="1183"/>
      <c r="W557" s="1183"/>
      <c r="X557" s="1183"/>
      <c r="Y557" s="1183"/>
      <c r="Z557" s="1183"/>
      <c r="AA557" s="1183"/>
      <c r="AB557" s="1183"/>
      <c r="AC557" s="1183"/>
      <c r="AD557" s="1183"/>
      <c r="AE557" s="1183"/>
      <c r="AF557" s="1183"/>
      <c r="AG557" s="1183"/>
      <c r="AH557" s="1183"/>
      <c r="AI557" s="1183"/>
      <c r="AJ557" s="1183"/>
      <c r="AK557" s="1183"/>
      <c r="AL557" s="1183"/>
      <c r="AM557" s="1183"/>
      <c r="AN557" s="1183"/>
      <c r="AO557" s="1183"/>
      <c r="AP557" s="1183"/>
      <c r="AQ557" s="1183"/>
      <c r="AR557" s="1183"/>
      <c r="AS557" s="1183"/>
      <c r="AT557" s="859"/>
      <c r="AU557" s="859"/>
      <c r="AV557" s="859"/>
      <c r="AW557" s="859"/>
      <c r="AX557" s="859"/>
      <c r="AY557" s="8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2.75">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2.75">
      <c r="A559" s="1" t="s">
        <v>935</v>
      </c>
      <c r="B559" s="1"/>
      <c r="C559" s="1" t="s">
        <v>171</v>
      </c>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2.75">
      <c r="A560" s="1"/>
      <c r="B560" s="1"/>
      <c r="C560" s="1"/>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2.75">
      <c r="A561" s="1"/>
      <c r="B561" s="1"/>
      <c r="C561" s="1"/>
      <c r="D561" s="1" t="s">
        <v>1441</v>
      </c>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2.75">
      <c r="B562" s="397"/>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45" customHeight="1">
      <c r="B563" s="1384" t="s">
        <v>1442</v>
      </c>
      <c r="C563" s="1404"/>
      <c r="D563" s="1404"/>
      <c r="E563" s="1404"/>
      <c r="F563" s="1404"/>
      <c r="G563" s="1404"/>
      <c r="H563" s="1404"/>
      <c r="I563" s="1404"/>
      <c r="J563" s="1404"/>
      <c r="K563" s="1404"/>
      <c r="L563" s="1404"/>
      <c r="M563" s="1404"/>
      <c r="N563" s="1404"/>
      <c r="O563" s="1404"/>
      <c r="P563" s="1405"/>
      <c r="Q563" s="1384" t="s">
        <v>1443</v>
      </c>
      <c r="R563" s="1385"/>
      <c r="S563" s="1386"/>
      <c r="T563" s="1384" t="s">
        <v>1444</v>
      </c>
      <c r="U563" s="1385"/>
      <c r="V563" s="1386"/>
      <c r="W563" s="1384" t="s">
        <v>1445</v>
      </c>
      <c r="X563" s="1385"/>
      <c r="Y563" s="1386"/>
      <c r="Z563" s="1384" t="s">
        <v>1446</v>
      </c>
      <c r="AA563" s="1385"/>
      <c r="AB563" s="1385"/>
      <c r="AC563" s="1385"/>
      <c r="AD563" s="1385"/>
      <c r="AE563" s="1384" t="s">
        <v>1447</v>
      </c>
      <c r="AF563" s="1385"/>
      <c r="AG563" s="1385"/>
      <c r="AH563" s="1386"/>
      <c r="AI563" s="1384" t="s">
        <v>1448</v>
      </c>
      <c r="AJ563" s="1385"/>
      <c r="AK563" s="1385"/>
      <c r="AL563" s="1386"/>
      <c r="AM563" s="1384" t="s">
        <v>1449</v>
      </c>
      <c r="AN563" s="1385"/>
      <c r="AO563" s="1385"/>
      <c r="AP563" s="1385"/>
      <c r="AQ563" s="1385"/>
      <c r="AR563" s="1385"/>
      <c r="AS563" s="1386"/>
      <c r="BB563" s="2"/>
      <c r="BC563" s="2"/>
      <c r="BD563" s="2"/>
      <c r="BE563" s="2"/>
      <c r="BF563" s="2"/>
      <c r="BG563" s="2"/>
      <c r="BH563" s="2" t="s">
        <v>38</v>
      </c>
      <c r="BI563" s="2" t="str">
        <f>N667</f>
        <v>No</v>
      </c>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2.75">
      <c r="B564" s="37" t="s">
        <v>17</v>
      </c>
      <c r="C564" s="1320" t="s">
        <v>1450</v>
      </c>
      <c r="D564" s="1320"/>
      <c r="E564" s="1320"/>
      <c r="F564" s="1320"/>
      <c r="G564" s="1320"/>
      <c r="H564" s="1320"/>
      <c r="I564" s="1320"/>
      <c r="J564" s="1320"/>
      <c r="K564" s="1320"/>
      <c r="L564" s="1320"/>
      <c r="M564" s="1320"/>
      <c r="N564" s="1320"/>
      <c r="O564" s="1320"/>
      <c r="P564" s="1321"/>
      <c r="Q564" s="1389">
        <v>24</v>
      </c>
      <c r="R564" s="1389"/>
      <c r="S564" s="1390"/>
      <c r="T564" s="1388"/>
      <c r="U564" s="1389"/>
      <c r="V564" s="1390"/>
      <c r="W564" s="1397">
        <v>3.7499999999999999E-2</v>
      </c>
      <c r="X564" s="1398"/>
      <c r="Y564" s="1399"/>
      <c r="Z564" s="1281" t="s">
        <v>1451</v>
      </c>
      <c r="AA564" s="1281"/>
      <c r="AB564" s="1281"/>
      <c r="AC564" s="1281"/>
      <c r="AD564" s="1281"/>
      <c r="AE564" s="1391">
        <v>1</v>
      </c>
      <c r="AF564" s="1392"/>
      <c r="AG564" s="1392"/>
      <c r="AH564" s="1393"/>
      <c r="AI564" s="1286"/>
      <c r="AJ564" s="1287"/>
      <c r="AK564" s="1287"/>
      <c r="AL564" s="1288"/>
      <c r="AM564" s="1283">
        <v>25126661</v>
      </c>
      <c r="AN564" s="1284"/>
      <c r="AO564" s="1284"/>
      <c r="AP564" s="1284"/>
      <c r="AQ564" s="1284"/>
      <c r="AR564" s="1284"/>
      <c r="AS564" s="1285"/>
      <c r="BB564" s="2"/>
      <c r="BC564" s="2"/>
      <c r="BD564" s="2"/>
      <c r="BE564" s="2"/>
      <c r="BF564" s="2"/>
      <c r="BG564" s="2"/>
      <c r="BH564" s="2" t="s">
        <v>81</v>
      </c>
      <c r="BI564" s="2" t="str">
        <f>AG667</f>
        <v>No</v>
      </c>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2.75" customHeight="1">
      <c r="B565" s="38" t="s">
        <v>30</v>
      </c>
      <c r="C565" s="1320" t="s">
        <v>1452</v>
      </c>
      <c r="D565" s="1320"/>
      <c r="E565" s="1320"/>
      <c r="F565" s="1320"/>
      <c r="G565" s="1320"/>
      <c r="H565" s="1320"/>
      <c r="I565" s="1320"/>
      <c r="J565" s="1320"/>
      <c r="K565" s="1320"/>
      <c r="L565" s="1320"/>
      <c r="M565" s="1320"/>
      <c r="N565" s="1320"/>
      <c r="O565" s="1320"/>
      <c r="P565" s="1321"/>
      <c r="Q565" s="1388">
        <v>24</v>
      </c>
      <c r="R565" s="1389"/>
      <c r="S565" s="1390"/>
      <c r="T565" s="1388"/>
      <c r="U565" s="1389"/>
      <c r="V565" s="1390"/>
      <c r="W565" s="1397">
        <v>3.7499999999999999E-2</v>
      </c>
      <c r="X565" s="1398"/>
      <c r="Y565" s="1399"/>
      <c r="Z565" s="1281" t="s">
        <v>1451</v>
      </c>
      <c r="AA565" s="1281"/>
      <c r="AB565" s="1281"/>
      <c r="AC565" s="1281"/>
      <c r="AD565" s="1281"/>
      <c r="AE565" s="1391">
        <v>1</v>
      </c>
      <c r="AF565" s="1392"/>
      <c r="AG565" s="1392"/>
      <c r="AH565" s="1393"/>
      <c r="AI565" s="1286"/>
      <c r="AJ565" s="1287"/>
      <c r="AK565" s="1287"/>
      <c r="AL565" s="1288"/>
      <c r="AM565" s="1283">
        <v>5098589</v>
      </c>
      <c r="AN565" s="1284"/>
      <c r="AO565" s="1284"/>
      <c r="AP565" s="1284"/>
      <c r="AQ565" s="1284"/>
      <c r="AR565" s="1284"/>
      <c r="AS565" s="1285"/>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2.75">
      <c r="B566" s="38" t="s">
        <v>38</v>
      </c>
      <c r="C566" s="1320" t="s">
        <v>1453</v>
      </c>
      <c r="D566" s="1320"/>
      <c r="E566" s="1320"/>
      <c r="F566" s="1320"/>
      <c r="G566" s="1320"/>
      <c r="H566" s="1320"/>
      <c r="I566" s="1320"/>
      <c r="J566" s="1320"/>
      <c r="K566" s="1320"/>
      <c r="L566" s="1320"/>
      <c r="M566" s="1320"/>
      <c r="N566" s="1320"/>
      <c r="O566" s="1320"/>
      <c r="P566" s="1321"/>
      <c r="Q566" s="1388">
        <v>24</v>
      </c>
      <c r="R566" s="1389"/>
      <c r="S566" s="1390"/>
      <c r="T566" s="1388"/>
      <c r="U566" s="1389"/>
      <c r="V566" s="1390"/>
      <c r="W566" s="1397">
        <v>3.7499999999999999E-2</v>
      </c>
      <c r="X566" s="1398"/>
      <c r="Y566" s="1399"/>
      <c r="Z566" s="1281" t="s">
        <v>1451</v>
      </c>
      <c r="AA566" s="1281"/>
      <c r="AB566" s="1281"/>
      <c r="AC566" s="1281"/>
      <c r="AD566" s="1281"/>
      <c r="AE566" s="1391">
        <v>1</v>
      </c>
      <c r="AF566" s="1392"/>
      <c r="AG566" s="1392"/>
      <c r="AH566" s="1393"/>
      <c r="AI566" s="1286"/>
      <c r="AJ566" s="1287"/>
      <c r="AK566" s="1287"/>
      <c r="AL566" s="1288"/>
      <c r="AM566" s="1283">
        <v>6018639</v>
      </c>
      <c r="AN566" s="1284"/>
      <c r="AO566" s="1284"/>
      <c r="AP566" s="1284"/>
      <c r="AQ566" s="1284"/>
      <c r="AR566" s="1284"/>
      <c r="AS566" s="1285"/>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2.75">
      <c r="B567" s="38" t="s">
        <v>81</v>
      </c>
      <c r="C567" s="1320" t="s">
        <v>1454</v>
      </c>
      <c r="D567" s="1320"/>
      <c r="E567" s="1320"/>
      <c r="F567" s="1320"/>
      <c r="G567" s="1320"/>
      <c r="H567" s="1320"/>
      <c r="I567" s="1320"/>
      <c r="J567" s="1320"/>
      <c r="K567" s="1320"/>
      <c r="L567" s="1320"/>
      <c r="M567" s="1320"/>
      <c r="N567" s="1320"/>
      <c r="O567" s="1320"/>
      <c r="P567" s="1321"/>
      <c r="Q567" s="1388"/>
      <c r="R567" s="1389"/>
      <c r="S567" s="1390"/>
      <c r="T567" s="1388"/>
      <c r="U567" s="1389"/>
      <c r="V567" s="1390"/>
      <c r="W567" s="1397"/>
      <c r="X567" s="1398"/>
      <c r="Y567" s="1399"/>
      <c r="Z567" s="1281" t="s">
        <v>1319</v>
      </c>
      <c r="AA567" s="1281"/>
      <c r="AB567" s="1281"/>
      <c r="AC567" s="1281"/>
      <c r="AD567" s="1281"/>
      <c r="AE567" s="1391"/>
      <c r="AF567" s="1392"/>
      <c r="AG567" s="1392"/>
      <c r="AH567" s="1393"/>
      <c r="AI567" s="1286"/>
      <c r="AJ567" s="1287"/>
      <c r="AK567" s="1287"/>
      <c r="AL567" s="1288"/>
      <c r="AM567" s="1283">
        <v>8677829</v>
      </c>
      <c r="AN567" s="1284"/>
      <c r="AO567" s="1284"/>
      <c r="AP567" s="1284"/>
      <c r="AQ567" s="1284"/>
      <c r="AR567" s="1284"/>
      <c r="AS567" s="1285"/>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2.75">
      <c r="B568" s="38" t="s">
        <v>85</v>
      </c>
      <c r="C568" s="1320" t="s">
        <v>1455</v>
      </c>
      <c r="D568" s="1320"/>
      <c r="E568" s="1320"/>
      <c r="F568" s="1320"/>
      <c r="G568" s="1320"/>
      <c r="H568" s="1320"/>
      <c r="I568" s="1320"/>
      <c r="J568" s="1320"/>
      <c r="K568" s="1320"/>
      <c r="L568" s="1320"/>
      <c r="M568" s="1320"/>
      <c r="N568" s="1320"/>
      <c r="O568" s="1320"/>
      <c r="P568" s="1321"/>
      <c r="Q568" s="1388"/>
      <c r="R568" s="1389"/>
      <c r="S568" s="1390"/>
      <c r="T568" s="1388"/>
      <c r="U568" s="1389"/>
      <c r="V568" s="1390"/>
      <c r="W568" s="1397"/>
      <c r="X568" s="1398"/>
      <c r="Y568" s="1399"/>
      <c r="Z568" s="1281" t="s">
        <v>1319</v>
      </c>
      <c r="AA568" s="1281"/>
      <c r="AB568" s="1281"/>
      <c r="AC568" s="1281"/>
      <c r="AD568" s="1281"/>
      <c r="AE568" s="1391"/>
      <c r="AF568" s="1392"/>
      <c r="AG568" s="1392"/>
      <c r="AH568" s="1393"/>
      <c r="AI568" s="1286"/>
      <c r="AJ568" s="1287"/>
      <c r="AK568" s="1287"/>
      <c r="AL568" s="1288"/>
      <c r="AM568" s="1283">
        <v>4520542</v>
      </c>
      <c r="AN568" s="1284"/>
      <c r="AO568" s="1284"/>
      <c r="AP568" s="1284"/>
      <c r="AQ568" s="1284"/>
      <c r="AR568" s="1284"/>
      <c r="AS568" s="1285"/>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2.75">
      <c r="B569" s="38" t="s">
        <v>1456</v>
      </c>
      <c r="C569" s="1320" t="s">
        <v>1457</v>
      </c>
      <c r="D569" s="1320"/>
      <c r="E569" s="1320"/>
      <c r="F569" s="1320"/>
      <c r="G569" s="1320"/>
      <c r="H569" s="1320"/>
      <c r="I569" s="1320"/>
      <c r="J569" s="1320"/>
      <c r="K569" s="1320"/>
      <c r="L569" s="1320"/>
      <c r="M569" s="1320"/>
      <c r="N569" s="1320"/>
      <c r="O569" s="1320"/>
      <c r="P569" s="1321"/>
      <c r="Q569" s="1388"/>
      <c r="R569" s="1389"/>
      <c r="S569" s="1390"/>
      <c r="T569" s="1388"/>
      <c r="U569" s="1389"/>
      <c r="V569" s="1390"/>
      <c r="W569" s="1397"/>
      <c r="X569" s="1398"/>
      <c r="Y569" s="1399"/>
      <c r="Z569" s="1281" t="s">
        <v>1319</v>
      </c>
      <c r="AA569" s="1281"/>
      <c r="AB569" s="1281"/>
      <c r="AC569" s="1281"/>
      <c r="AD569" s="1281"/>
      <c r="AE569" s="1391"/>
      <c r="AF569" s="1392"/>
      <c r="AG569" s="1392"/>
      <c r="AH569" s="1393"/>
      <c r="AI569" s="1286"/>
      <c r="AJ569" s="1287"/>
      <c r="AK569" s="1287"/>
      <c r="AL569" s="1288"/>
      <c r="AM569" s="1283">
        <f>AO651-SUM(AM564:AS568)</f>
        <v>1543631</v>
      </c>
      <c r="AN569" s="1284"/>
      <c r="AO569" s="1284"/>
      <c r="AP569" s="1284"/>
      <c r="AQ569" s="1284"/>
      <c r="AR569" s="1284"/>
      <c r="AS569" s="1285"/>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2.75">
      <c r="B570" s="38" t="s">
        <v>1458</v>
      </c>
      <c r="C570" s="1320"/>
      <c r="D570" s="1320"/>
      <c r="E570" s="1320"/>
      <c r="F570" s="1320"/>
      <c r="G570" s="1320"/>
      <c r="H570" s="1320"/>
      <c r="I570" s="1320"/>
      <c r="J570" s="1320"/>
      <c r="K570" s="1320"/>
      <c r="L570" s="1320"/>
      <c r="M570" s="1320"/>
      <c r="N570" s="1320"/>
      <c r="O570" s="1320"/>
      <c r="P570" s="1321"/>
      <c r="Q570" s="1388"/>
      <c r="R570" s="1389"/>
      <c r="S570" s="1390"/>
      <c r="T570" s="1388"/>
      <c r="U570" s="1389"/>
      <c r="V570" s="1390"/>
      <c r="W570" s="1397"/>
      <c r="X570" s="1398"/>
      <c r="Y570" s="1399"/>
      <c r="Z570" s="1281" t="s">
        <v>1319</v>
      </c>
      <c r="AA570" s="1281"/>
      <c r="AB570" s="1281"/>
      <c r="AC570" s="1281"/>
      <c r="AD570" s="1281"/>
      <c r="AE570" s="1391"/>
      <c r="AF570" s="1392"/>
      <c r="AG570" s="1392"/>
      <c r="AH570" s="1393"/>
      <c r="AI570" s="1286"/>
      <c r="AJ570" s="1287"/>
      <c r="AK570" s="1287"/>
      <c r="AL570" s="1288"/>
      <c r="AM570" s="1283"/>
      <c r="AN570" s="1284"/>
      <c r="AO570" s="1284"/>
      <c r="AP570" s="1284"/>
      <c r="AQ570" s="1284"/>
      <c r="AR570" s="1284"/>
      <c r="AS570" s="128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2.75">
      <c r="B571" s="38" t="s">
        <v>1459</v>
      </c>
      <c r="C571" s="1320"/>
      <c r="D571" s="1320"/>
      <c r="E571" s="1320"/>
      <c r="F571" s="1320"/>
      <c r="G571" s="1320"/>
      <c r="H571" s="1320"/>
      <c r="I571" s="1320"/>
      <c r="J571" s="1320"/>
      <c r="K571" s="1320"/>
      <c r="L571" s="1320"/>
      <c r="M571" s="1320"/>
      <c r="N571" s="1320"/>
      <c r="O571" s="1320"/>
      <c r="P571" s="1321"/>
      <c r="Q571" s="1388"/>
      <c r="R571" s="1389"/>
      <c r="S571" s="1390"/>
      <c r="T571" s="1388"/>
      <c r="U571" s="1389"/>
      <c r="V571" s="1390"/>
      <c r="W571" s="1397"/>
      <c r="X571" s="1398"/>
      <c r="Y571" s="1399"/>
      <c r="Z571" s="1281" t="s">
        <v>1319</v>
      </c>
      <c r="AA571" s="1281"/>
      <c r="AB571" s="1281"/>
      <c r="AC571" s="1281"/>
      <c r="AD571" s="1281"/>
      <c r="AE571" s="1391"/>
      <c r="AF571" s="1392"/>
      <c r="AG571" s="1392"/>
      <c r="AH571" s="1393"/>
      <c r="AI571" s="1286"/>
      <c r="AJ571" s="1287"/>
      <c r="AK571" s="1287"/>
      <c r="AL571" s="1288"/>
      <c r="AM571" s="1283"/>
      <c r="AN571" s="1284"/>
      <c r="AO571" s="1284"/>
      <c r="AP571" s="1284"/>
      <c r="AQ571" s="1284"/>
      <c r="AR571" s="1284"/>
      <c r="AS571" s="1285"/>
      <c r="BB571" s="2"/>
      <c r="BC571" s="2"/>
      <c r="BD571" s="2"/>
      <c r="BE571" s="2"/>
      <c r="BF571" s="2"/>
      <c r="BG571" s="2"/>
      <c r="BH571" s="2" t="s">
        <v>85</v>
      </c>
      <c r="BI571" s="2" t="str">
        <f>N675</f>
        <v>No</v>
      </c>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2.75">
      <c r="B572" s="38" t="s">
        <v>1460</v>
      </c>
      <c r="C572" s="1320"/>
      <c r="D572" s="1320"/>
      <c r="E572" s="1320"/>
      <c r="F572" s="1320"/>
      <c r="G572" s="1320"/>
      <c r="H572" s="1320"/>
      <c r="I572" s="1320"/>
      <c r="J572" s="1320"/>
      <c r="K572" s="1320"/>
      <c r="L572" s="1320"/>
      <c r="M572" s="1320"/>
      <c r="N572" s="1320"/>
      <c r="O572" s="1320"/>
      <c r="P572" s="1321"/>
      <c r="Q572" s="1388"/>
      <c r="R572" s="1389"/>
      <c r="S572" s="1390"/>
      <c r="T572" s="1388"/>
      <c r="U572" s="1389"/>
      <c r="V572" s="1390"/>
      <c r="W572" s="1397"/>
      <c r="X572" s="1398"/>
      <c r="Y572" s="1399"/>
      <c r="Z572" s="1281" t="s">
        <v>1319</v>
      </c>
      <c r="AA572" s="1281"/>
      <c r="AB572" s="1281"/>
      <c r="AC572" s="1281"/>
      <c r="AD572" s="1281"/>
      <c r="AE572" s="1391"/>
      <c r="AF572" s="1392"/>
      <c r="AG572" s="1392"/>
      <c r="AH572" s="1393"/>
      <c r="AI572" s="1286"/>
      <c r="AJ572" s="1287"/>
      <c r="AK572" s="1287"/>
      <c r="AL572" s="1288"/>
      <c r="AM572" s="1283"/>
      <c r="AN572" s="1284"/>
      <c r="AO572" s="1284"/>
      <c r="AP572" s="1284"/>
      <c r="AQ572" s="1284"/>
      <c r="AR572" s="1284"/>
      <c r="AS572" s="1285"/>
      <c r="BB572" s="2"/>
      <c r="BC572" s="2"/>
      <c r="BD572" s="2"/>
      <c r="BE572" s="2"/>
      <c r="BF572" s="2"/>
      <c r="BG572" s="2"/>
      <c r="BH572" s="2" t="s">
        <v>1456</v>
      </c>
      <c r="BI572" s="2" t="str">
        <f>AG675</f>
        <v>No</v>
      </c>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2.75" customHeight="1">
      <c r="B573" s="38" t="s">
        <v>1461</v>
      </c>
      <c r="C573" s="1320"/>
      <c r="D573" s="1320"/>
      <c r="E573" s="1320"/>
      <c r="F573" s="1320"/>
      <c r="G573" s="1320"/>
      <c r="H573" s="1320"/>
      <c r="I573" s="1320"/>
      <c r="J573" s="1320"/>
      <c r="K573" s="1320"/>
      <c r="L573" s="1320"/>
      <c r="M573" s="1320"/>
      <c r="N573" s="1320"/>
      <c r="O573" s="1320"/>
      <c r="P573" s="1321"/>
      <c r="Q573" s="1388"/>
      <c r="R573" s="1389"/>
      <c r="S573" s="1390"/>
      <c r="T573" s="1388"/>
      <c r="U573" s="1389"/>
      <c r="V573" s="1390"/>
      <c r="W573" s="1397"/>
      <c r="X573" s="1398"/>
      <c r="Y573" s="1399"/>
      <c r="Z573" s="1281" t="s">
        <v>1319</v>
      </c>
      <c r="AA573" s="1281"/>
      <c r="AB573" s="1281"/>
      <c r="AC573" s="1281"/>
      <c r="AD573" s="1281"/>
      <c r="AE573" s="1391"/>
      <c r="AF573" s="1392"/>
      <c r="AG573" s="1392"/>
      <c r="AH573" s="1393"/>
      <c r="AI573" s="1286"/>
      <c r="AJ573" s="1287"/>
      <c r="AK573" s="1287"/>
      <c r="AL573" s="1288"/>
      <c r="AM573" s="1283"/>
      <c r="AN573" s="1284"/>
      <c r="AO573" s="1284"/>
      <c r="AP573" s="1284"/>
      <c r="AQ573" s="1284"/>
      <c r="AR573" s="1284"/>
      <c r="AS573" s="1285"/>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2.75">
      <c r="B574" s="38" t="s">
        <v>1462</v>
      </c>
      <c r="C574" s="1320"/>
      <c r="D574" s="1320"/>
      <c r="E574" s="1320"/>
      <c r="F574" s="1320"/>
      <c r="G574" s="1320"/>
      <c r="H574" s="1320"/>
      <c r="I574" s="1320"/>
      <c r="J574" s="1320"/>
      <c r="K574" s="1320"/>
      <c r="L574" s="1320"/>
      <c r="M574" s="1320"/>
      <c r="N574" s="1320"/>
      <c r="O574" s="1320"/>
      <c r="P574" s="1321"/>
      <c r="Q574" s="1388"/>
      <c r="R574" s="1389"/>
      <c r="S574" s="1390"/>
      <c r="T574" s="1388"/>
      <c r="U574" s="1389"/>
      <c r="V574" s="1390"/>
      <c r="W574" s="1397"/>
      <c r="X574" s="1398"/>
      <c r="Y574" s="1399"/>
      <c r="Z574" s="1281" t="s">
        <v>1319</v>
      </c>
      <c r="AA574" s="1281"/>
      <c r="AB574" s="1281"/>
      <c r="AC574" s="1281"/>
      <c r="AD574" s="1281"/>
      <c r="AE574" s="1391"/>
      <c r="AF574" s="1392"/>
      <c r="AG574" s="1392"/>
      <c r="AH574" s="1393"/>
      <c r="AI574" s="1286"/>
      <c r="AJ574" s="1287"/>
      <c r="AK574" s="1287"/>
      <c r="AL574" s="1288"/>
      <c r="AM574" s="1283"/>
      <c r="AN574" s="1284"/>
      <c r="AO574" s="1284"/>
      <c r="AP574" s="1284"/>
      <c r="AQ574" s="1284"/>
      <c r="AR574" s="1284"/>
      <c r="AS574" s="1285"/>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2.75">
      <c r="B575" s="38" t="s">
        <v>1463</v>
      </c>
      <c r="C575" s="1320"/>
      <c r="D575" s="1320"/>
      <c r="E575" s="1320"/>
      <c r="F575" s="1320"/>
      <c r="G575" s="1320"/>
      <c r="H575" s="1320"/>
      <c r="I575" s="1320"/>
      <c r="J575" s="1320"/>
      <c r="K575" s="1320"/>
      <c r="L575" s="1320"/>
      <c r="M575" s="1320"/>
      <c r="N575" s="1320"/>
      <c r="O575" s="1320"/>
      <c r="P575" s="1321"/>
      <c r="Q575" s="1388"/>
      <c r="R575" s="1389"/>
      <c r="S575" s="1390"/>
      <c r="T575" s="1388"/>
      <c r="U575" s="1389"/>
      <c r="V575" s="1390"/>
      <c r="W575" s="1397"/>
      <c r="X575" s="1398"/>
      <c r="Y575" s="1399"/>
      <c r="Z575" s="1281" t="s">
        <v>1319</v>
      </c>
      <c r="AA575" s="1281"/>
      <c r="AB575" s="1281"/>
      <c r="AC575" s="1281"/>
      <c r="AD575" s="1281"/>
      <c r="AE575" s="1391"/>
      <c r="AF575" s="1392"/>
      <c r="AG575" s="1392"/>
      <c r="AH575" s="1393"/>
      <c r="AI575" s="1286"/>
      <c r="AJ575" s="1287"/>
      <c r="AK575" s="1287"/>
      <c r="AL575" s="1288"/>
      <c r="AM575" s="1283"/>
      <c r="AN575" s="1284"/>
      <c r="AO575" s="1284"/>
      <c r="AP575" s="1284"/>
      <c r="AQ575" s="1284"/>
      <c r="AR575" s="1284"/>
      <c r="AS575" s="128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2.75">
      <c r="B576" s="1418" t="s">
        <v>1464</v>
      </c>
      <c r="C576" s="1419"/>
      <c r="D576" s="1419"/>
      <c r="E576" s="1419"/>
      <c r="F576" s="1419"/>
      <c r="G576" s="1419"/>
      <c r="H576" s="1419"/>
      <c r="I576" s="1419"/>
      <c r="J576" s="1419"/>
      <c r="K576" s="1419"/>
      <c r="L576" s="1419"/>
      <c r="M576" s="1419"/>
      <c r="N576" s="1419"/>
      <c r="O576" s="1419"/>
      <c r="P576" s="1419"/>
      <c r="Q576" s="1419"/>
      <c r="R576" s="1419"/>
      <c r="S576" s="1419"/>
      <c r="T576" s="1419"/>
      <c r="U576" s="1420"/>
      <c r="V576" s="1419"/>
      <c r="W576" s="1419"/>
      <c r="X576" s="1419"/>
      <c r="Y576" s="1419"/>
      <c r="Z576" s="1419"/>
      <c r="AA576" s="1419"/>
      <c r="AB576" s="1419"/>
      <c r="AC576" s="1419"/>
      <c r="AD576" s="1419"/>
      <c r="AE576" s="1419"/>
      <c r="AF576" s="1419"/>
      <c r="AG576" s="1419"/>
      <c r="AH576" s="1419"/>
      <c r="AI576" s="1419"/>
      <c r="AJ576" s="1419"/>
      <c r="AK576" s="1419"/>
      <c r="AL576" s="1421"/>
      <c r="AM576" s="1362">
        <f>SUM(AM564:AS575)</f>
        <v>50985891</v>
      </c>
      <c r="AN576" s="1363"/>
      <c r="AO576" s="1363"/>
      <c r="AP576" s="1363"/>
      <c r="AQ576" s="1363"/>
      <c r="AR576" s="1363"/>
      <c r="AS576" s="1364"/>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2.75">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75"/>
      <c r="AF577" s="75"/>
      <c r="AG577" s="75"/>
      <c r="AH577" s="75"/>
      <c r="AI577" s="75"/>
      <c r="AJ577" s="75"/>
      <c r="AK577" s="75"/>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2.75">
      <c r="A578" s="39" t="s">
        <v>17</v>
      </c>
      <c r="B578" t="s">
        <v>1465</v>
      </c>
      <c r="G578" s="1353" t="str">
        <f>C564</f>
        <v>Citi/Tax Exempt - New Bonds</v>
      </c>
      <c r="H578" s="1353"/>
      <c r="I578" s="1353"/>
      <c r="J578" s="1353"/>
      <c r="K578" s="1353"/>
      <c r="L578" s="1353"/>
      <c r="M578" s="1353"/>
      <c r="N578" s="1353"/>
      <c r="O578" s="1353"/>
      <c r="P578" s="1353"/>
      <c r="Q578" s="1353"/>
      <c r="R578" s="1353"/>
      <c r="S578" s="7"/>
      <c r="T578" s="39" t="s">
        <v>30</v>
      </c>
      <c r="U578" t="s">
        <v>1465</v>
      </c>
      <c r="Z578" s="1353" t="str">
        <f>C565</f>
        <v>Citi/Tax Exempt - Recycled Bonds</v>
      </c>
      <c r="AA578" s="1353"/>
      <c r="AB578" s="1353"/>
      <c r="AC578" s="1353"/>
      <c r="AD578" s="1353"/>
      <c r="AE578" s="1353"/>
      <c r="AF578" s="1353"/>
      <c r="AG578" s="1353"/>
      <c r="AH578" s="1353"/>
      <c r="AI578" s="1353"/>
      <c r="AJ578" s="1353"/>
      <c r="AK578" s="1353"/>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2.75">
      <c r="A579" s="18"/>
      <c r="B579" t="s">
        <v>1117</v>
      </c>
      <c r="G579" s="1261" t="s">
        <v>1466</v>
      </c>
      <c r="H579" s="1261"/>
      <c r="I579" s="1261"/>
      <c r="J579" s="1261"/>
      <c r="K579" s="1261"/>
      <c r="L579" s="1261"/>
      <c r="M579" s="1261"/>
      <c r="N579" s="1261"/>
      <c r="O579" s="1261"/>
      <c r="P579" s="1261"/>
      <c r="Q579" s="1261"/>
      <c r="R579" s="1261"/>
      <c r="S579" s="7"/>
      <c r="T579" s="18"/>
      <c r="U579" t="s">
        <v>1117</v>
      </c>
      <c r="Z579" s="1261" t="str">
        <f>G579</f>
        <v>300 South Grand Ave, Suite 3110</v>
      </c>
      <c r="AA579" s="1261"/>
      <c r="AB579" s="1261"/>
      <c r="AC579" s="1261"/>
      <c r="AD579" s="1261"/>
      <c r="AE579" s="1261"/>
      <c r="AF579" s="1261"/>
      <c r="AG579" s="1261"/>
      <c r="AH579" s="1261"/>
      <c r="AI579" s="1261"/>
      <c r="AJ579" s="1261"/>
      <c r="AK579" s="1261"/>
      <c r="BB579" s="2"/>
      <c r="BC579" s="2"/>
      <c r="BD579" s="2"/>
      <c r="BE579" s="2"/>
      <c r="BF579" s="2"/>
      <c r="BG579" s="2"/>
      <c r="BH579" s="2" t="s">
        <v>1458</v>
      </c>
      <c r="BI579" s="2" t="str">
        <f>N683</f>
        <v>No</v>
      </c>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2.75">
      <c r="A580" s="18"/>
      <c r="B580" t="s">
        <v>990</v>
      </c>
      <c r="G580" s="1261" t="s">
        <v>948</v>
      </c>
      <c r="H580" s="1261"/>
      <c r="I580" s="1261"/>
      <c r="J580" s="1261"/>
      <c r="K580" s="1261"/>
      <c r="L580" s="1261"/>
      <c r="M580" s="1261"/>
      <c r="N580" s="1261"/>
      <c r="O580" s="1261"/>
      <c r="P580" s="1261"/>
      <c r="Q580" s="1261"/>
      <c r="R580" s="1261"/>
      <c r="T580" s="18"/>
      <c r="U580" t="s">
        <v>990</v>
      </c>
      <c r="Z580" s="1261" t="str">
        <f t="shared" ref="Z580:Z581" si="0">G580</f>
        <v>Los Angeles</v>
      </c>
      <c r="AA580" s="1261"/>
      <c r="AB580" s="1261"/>
      <c r="AC580" s="1261"/>
      <c r="AD580" s="1261"/>
      <c r="AE580" s="1261"/>
      <c r="AF580" s="1261"/>
      <c r="AG580" s="1261"/>
      <c r="AH580" s="1261"/>
      <c r="AI580" s="1261"/>
      <c r="AJ580" s="1261"/>
      <c r="AK580" s="1261"/>
      <c r="BB580" s="2"/>
      <c r="BC580" s="2"/>
      <c r="BD580" s="2"/>
      <c r="BE580" s="2"/>
      <c r="BF580" s="2"/>
      <c r="BG580" s="2"/>
      <c r="BH580" s="2" t="s">
        <v>1459</v>
      </c>
      <c r="BI580" s="2" t="str">
        <f>AG683</f>
        <v>No</v>
      </c>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2.75" customHeight="1">
      <c r="A581" s="18"/>
      <c r="B581" t="s">
        <v>1467</v>
      </c>
      <c r="G581" s="1261" t="s">
        <v>1468</v>
      </c>
      <c r="H581" s="1261"/>
      <c r="I581" s="1261"/>
      <c r="J581" s="1261"/>
      <c r="K581" s="1261"/>
      <c r="L581" s="1261"/>
      <c r="M581" s="1261"/>
      <c r="N581" s="1261"/>
      <c r="O581" s="1261"/>
      <c r="P581" s="1261"/>
      <c r="Q581" s="1261"/>
      <c r="R581" s="1261"/>
      <c r="S581" s="7"/>
      <c r="T581" s="18"/>
      <c r="U581" t="s">
        <v>1467</v>
      </c>
      <c r="Z581" s="1261" t="str">
        <f t="shared" si="0"/>
        <v>Hao Li</v>
      </c>
      <c r="AA581" s="1261"/>
      <c r="AB581" s="1261"/>
      <c r="AC581" s="1261"/>
      <c r="AD581" s="1261"/>
      <c r="AE581" s="1261"/>
      <c r="AF581" s="1261"/>
      <c r="AG581" s="1261"/>
      <c r="AH581" s="1261"/>
      <c r="AI581" s="1261"/>
      <c r="AJ581" s="1261"/>
      <c r="AK581" s="1261"/>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2.75" customHeight="1">
      <c r="A582" s="18"/>
      <c r="B582" t="s">
        <v>897</v>
      </c>
      <c r="G582" s="1260" t="s">
        <v>1469</v>
      </c>
      <c r="H582" s="1260"/>
      <c r="I582" s="1260"/>
      <c r="J582" s="1260"/>
      <c r="K582" s="1260"/>
      <c r="L582" s="1260"/>
      <c r="O582" s="987" t="s">
        <v>1126</v>
      </c>
      <c r="P582" s="1320"/>
      <c r="Q582" s="1320"/>
      <c r="R582" s="1320"/>
      <c r="S582" s="9"/>
      <c r="T582" s="18"/>
      <c r="U582" t="s">
        <v>897</v>
      </c>
      <c r="Z582" s="1260" t="str">
        <f>G582</f>
        <v>213-239-1914</v>
      </c>
      <c r="AA582" s="1260"/>
      <c r="AB582" s="1260"/>
      <c r="AC582" s="1260"/>
      <c r="AD582" s="1260"/>
      <c r="AE582" s="1260"/>
      <c r="AH582" s="987" t="s">
        <v>1126</v>
      </c>
      <c r="AI582" s="1320"/>
      <c r="AJ582" s="1320"/>
      <c r="AK582" s="1320"/>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2.75" customHeight="1">
      <c r="A583" s="18"/>
      <c r="B583" t="s">
        <v>1470</v>
      </c>
      <c r="H583" s="1335" t="s">
        <v>1471</v>
      </c>
      <c r="I583" s="1261"/>
      <c r="J583" s="1261"/>
      <c r="K583" s="1261"/>
      <c r="L583" s="1261"/>
      <c r="M583" s="1261"/>
      <c r="N583" s="1261"/>
      <c r="O583" s="1261"/>
      <c r="P583" s="1261"/>
      <c r="Q583" s="1261"/>
      <c r="R583" s="1261"/>
      <c r="S583" s="7"/>
      <c r="T583" s="18"/>
      <c r="U583" t="s">
        <v>1470</v>
      </c>
      <c r="AA583" s="1335" t="s">
        <v>1472</v>
      </c>
      <c r="AB583" s="1261"/>
      <c r="AC583" s="1261"/>
      <c r="AD583" s="1261"/>
      <c r="AE583" s="1261"/>
      <c r="AF583" s="1261"/>
      <c r="AG583" s="1261"/>
      <c r="AH583" s="1261"/>
      <c r="AI583" s="1261"/>
      <c r="AJ583" s="1261"/>
      <c r="AK583" s="1261"/>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2.75" customHeight="1">
      <c r="A584" s="18"/>
      <c r="B584" s="227" t="s">
        <v>1473</v>
      </c>
      <c r="H584" s="7"/>
      <c r="I584" s="7"/>
      <c r="J584" s="7"/>
      <c r="K584" s="7"/>
      <c r="L584" s="7"/>
      <c r="M584" s="1409"/>
      <c r="N584" s="1409"/>
      <c r="O584" s="1409"/>
      <c r="P584" s="1409"/>
      <c r="Q584" s="1409"/>
      <c r="R584" s="1409"/>
      <c r="S584" s="7"/>
      <c r="T584" s="18"/>
      <c r="U584" s="227" t="s">
        <v>1473</v>
      </c>
      <c r="AA584" s="7"/>
      <c r="AB584" s="7"/>
      <c r="AC584" s="7"/>
      <c r="AD584" s="7"/>
      <c r="AE584" s="7"/>
      <c r="AF584" s="1409"/>
      <c r="AG584" s="1409"/>
      <c r="AH584" s="1409"/>
      <c r="AI584" s="1409"/>
      <c r="AJ584" s="1409"/>
      <c r="AK584" s="1409"/>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2.75" customHeight="1">
      <c r="A585" s="18"/>
      <c r="B585" t="s">
        <v>1474</v>
      </c>
      <c r="N585" s="1292" t="s">
        <v>802</v>
      </c>
      <c r="O585" s="1292"/>
      <c r="T585" s="18"/>
      <c r="U585" t="s">
        <v>1474</v>
      </c>
      <c r="AG585" s="1292" t="s">
        <v>802</v>
      </c>
      <c r="AH585" s="129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2.75" customHeight="1">
      <c r="A586" s="18"/>
      <c r="T586" s="1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2.75" customHeight="1">
      <c r="A587" s="39" t="s">
        <v>38</v>
      </c>
      <c r="B587" t="s">
        <v>1465</v>
      </c>
      <c r="G587" s="1353" t="str">
        <f>C566</f>
        <v>Citi/Taxable Construction Loan</v>
      </c>
      <c r="H587" s="1353"/>
      <c r="I587" s="1353"/>
      <c r="J587" s="1353"/>
      <c r="K587" s="1353"/>
      <c r="L587" s="1353"/>
      <c r="M587" s="1353"/>
      <c r="N587" s="1353"/>
      <c r="O587" s="1353"/>
      <c r="P587" s="1353"/>
      <c r="Q587" s="1353"/>
      <c r="R587" s="1353"/>
      <c r="T587" s="39" t="s">
        <v>81</v>
      </c>
      <c r="U587" t="s">
        <v>1465</v>
      </c>
      <c r="Z587" s="1353" t="str">
        <f>C567</f>
        <v xml:space="preserve">Hunt Capital/Tax Credit Equity </v>
      </c>
      <c r="AA587" s="1353"/>
      <c r="AB587" s="1353"/>
      <c r="AC587" s="1353"/>
      <c r="AD587" s="1353"/>
      <c r="AE587" s="1353"/>
      <c r="AF587" s="1353"/>
      <c r="AG587" s="1353"/>
      <c r="AH587" s="1353"/>
      <c r="AI587" s="1353"/>
      <c r="AJ587" s="1353"/>
      <c r="AK587" s="1353"/>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2.75" customHeight="1">
      <c r="A588" s="18"/>
      <c r="B588" t="s">
        <v>1117</v>
      </c>
      <c r="G588" s="1261" t="str">
        <f>G579</f>
        <v>300 South Grand Ave, Suite 3110</v>
      </c>
      <c r="H588" s="1261"/>
      <c r="I588" s="1261"/>
      <c r="J588" s="1261"/>
      <c r="K588" s="1261"/>
      <c r="L588" s="1261"/>
      <c r="M588" s="1261"/>
      <c r="N588" s="1261"/>
      <c r="O588" s="1261"/>
      <c r="P588" s="1261"/>
      <c r="Q588" s="1261"/>
      <c r="R588" s="1261"/>
      <c r="T588" s="18"/>
      <c r="U588" t="s">
        <v>1117</v>
      </c>
      <c r="Z588" s="1261" t="str">
        <f>AA311</f>
        <v>15910 Ventura Boulevard</v>
      </c>
      <c r="AA588" s="1261"/>
      <c r="AB588" s="1261"/>
      <c r="AC588" s="1261"/>
      <c r="AD588" s="1261"/>
      <c r="AE588" s="1261"/>
      <c r="AF588" s="1261"/>
      <c r="AG588" s="1261"/>
      <c r="AH588" s="1261"/>
      <c r="AI588" s="1261"/>
      <c r="AJ588" s="1261"/>
      <c r="AK588" s="1261"/>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row>
    <row r="589" spans="1:110" ht="12.75" customHeight="1">
      <c r="A589" s="18"/>
      <c r="B589" t="s">
        <v>990</v>
      </c>
      <c r="G589" s="1261" t="str">
        <f t="shared" ref="G589:G590" si="1">G580</f>
        <v>Los Angeles</v>
      </c>
      <c r="H589" s="1261"/>
      <c r="I589" s="1261"/>
      <c r="J589" s="1261"/>
      <c r="K589" s="1261"/>
      <c r="L589" s="1261"/>
      <c r="M589" s="1261"/>
      <c r="N589" s="1261"/>
      <c r="O589" s="1261"/>
      <c r="P589" s="1261"/>
      <c r="Q589" s="1261"/>
      <c r="R589" s="1261"/>
      <c r="T589" s="18"/>
      <c r="U589" t="s">
        <v>990</v>
      </c>
      <c r="Z589" s="1261" t="str">
        <f>AA312</f>
        <v>Encino, CA, 91436</v>
      </c>
      <c r="AA589" s="1261"/>
      <c r="AB589" s="1261"/>
      <c r="AC589" s="1261"/>
      <c r="AD589" s="1261"/>
      <c r="AE589" s="1261"/>
      <c r="AF589" s="1261"/>
      <c r="AG589" s="1261"/>
      <c r="AH589" s="1261"/>
      <c r="AI589" s="1261"/>
      <c r="AJ589" s="1261"/>
      <c r="AK589" s="1261"/>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2.75" customHeight="1">
      <c r="A590" s="18"/>
      <c r="B590" t="s">
        <v>1467</v>
      </c>
      <c r="G590" s="1261" t="str">
        <f t="shared" si="1"/>
        <v>Hao Li</v>
      </c>
      <c r="H590" s="1261"/>
      <c r="I590" s="1261"/>
      <c r="J590" s="1261"/>
      <c r="K590" s="1261"/>
      <c r="L590" s="1261"/>
      <c r="M590" s="1261"/>
      <c r="N590" s="1261"/>
      <c r="O590" s="1261"/>
      <c r="P590" s="1261"/>
      <c r="Q590" s="1261"/>
      <c r="R590" s="1261"/>
      <c r="T590" s="18"/>
      <c r="U590" t="s">
        <v>1467</v>
      </c>
      <c r="Z590" s="1261" t="str">
        <f>AA313</f>
        <v>Dana Mayo</v>
      </c>
      <c r="AA590" s="1261"/>
      <c r="AB590" s="1261"/>
      <c r="AC590" s="1261"/>
      <c r="AD590" s="1261"/>
      <c r="AE590" s="1261"/>
      <c r="AF590" s="1261"/>
      <c r="AG590" s="1261"/>
      <c r="AH590" s="1261"/>
      <c r="AI590" s="1261"/>
      <c r="AJ590" s="1261"/>
      <c r="AK590" s="1261"/>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2.75" customHeight="1">
      <c r="A591" s="18"/>
      <c r="B591" t="s">
        <v>897</v>
      </c>
      <c r="G591" s="1260" t="str">
        <f>G582</f>
        <v>213-239-1914</v>
      </c>
      <c r="H591" s="1260"/>
      <c r="I591" s="1260"/>
      <c r="J591" s="1260"/>
      <c r="K591" s="1260"/>
      <c r="L591" s="1260"/>
      <c r="O591" s="987" t="s">
        <v>1126</v>
      </c>
      <c r="P591" s="1320"/>
      <c r="Q591" s="1320"/>
      <c r="R591" s="1320"/>
      <c r="T591" s="18"/>
      <c r="U591" t="s">
        <v>897</v>
      </c>
      <c r="Z591" s="1260" t="str">
        <f>AA314</f>
        <v>818-380-6180</v>
      </c>
      <c r="AA591" s="1260"/>
      <c r="AB591" s="1260"/>
      <c r="AC591" s="1260"/>
      <c r="AD591" s="1260"/>
      <c r="AE591" s="1260"/>
      <c r="AH591" s="987" t="s">
        <v>1126</v>
      </c>
      <c r="AI591" s="1320"/>
      <c r="AJ591" s="1320"/>
      <c r="AK591" s="1320"/>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2.75" customHeight="1">
      <c r="A592" s="18"/>
      <c r="B592" t="s">
        <v>1470</v>
      </c>
      <c r="H592" s="1335" t="s">
        <v>1475</v>
      </c>
      <c r="I592" s="1261"/>
      <c r="J592" s="1261"/>
      <c r="K592" s="1261"/>
      <c r="L592" s="1261"/>
      <c r="M592" s="1261"/>
      <c r="N592" s="1261"/>
      <c r="O592" s="1261"/>
      <c r="P592" s="1261"/>
      <c r="Q592" s="1261"/>
      <c r="R592" s="1261"/>
      <c r="T592" s="18"/>
      <c r="U592" t="s">
        <v>1470</v>
      </c>
      <c r="AA592" s="1335" t="s">
        <v>1476</v>
      </c>
      <c r="AB592" s="1261"/>
      <c r="AC592" s="1261"/>
      <c r="AD592" s="1261"/>
      <c r="AE592" s="1261"/>
      <c r="AF592" s="1261"/>
      <c r="AG592" s="1261"/>
      <c r="AH592" s="1261"/>
      <c r="AI592" s="1261"/>
      <c r="AJ592" s="1261"/>
      <c r="AK592" s="1261"/>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2.75" customHeight="1">
      <c r="A593" s="18"/>
      <c r="B593" t="s">
        <v>1474</v>
      </c>
      <c r="N593" s="1292" t="s">
        <v>802</v>
      </c>
      <c r="O593" s="1292"/>
      <c r="T593" s="18"/>
      <c r="U593" t="s">
        <v>1474</v>
      </c>
      <c r="AG593" s="1292" t="s">
        <v>802</v>
      </c>
      <c r="AH593" s="129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ht="12.75" customHeight="1">
      <c r="A594" s="18"/>
      <c r="T594" s="18"/>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row>
    <row r="595" spans="1:157" ht="12.75" customHeight="1">
      <c r="A595" s="39" t="s">
        <v>85</v>
      </c>
      <c r="B595" t="s">
        <v>1465</v>
      </c>
      <c r="G595" s="1353" t="str">
        <f>C568</f>
        <v>Deferred Developer Fee</v>
      </c>
      <c r="H595" s="1353"/>
      <c r="I595" s="1353"/>
      <c r="J595" s="1353"/>
      <c r="K595" s="1353"/>
      <c r="L595" s="1353"/>
      <c r="M595" s="1353"/>
      <c r="N595" s="1353"/>
      <c r="O595" s="1353"/>
      <c r="P595" s="1353"/>
      <c r="Q595" s="1353"/>
      <c r="R595" s="1353"/>
      <c r="T595" s="39" t="s">
        <v>1456</v>
      </c>
      <c r="U595" t="s">
        <v>1465</v>
      </c>
      <c r="Z595" s="1353" t="str">
        <f>C569</f>
        <v>Deferred Costs</v>
      </c>
      <c r="AA595" s="1353"/>
      <c r="AB595" s="1353"/>
      <c r="AC595" s="1353"/>
      <c r="AD595" s="1353"/>
      <c r="AE595" s="1353"/>
      <c r="AF595" s="1353"/>
      <c r="AG595" s="1353"/>
      <c r="AH595" s="1353"/>
      <c r="AI595" s="1353"/>
      <c r="AJ595" s="1353"/>
      <c r="AK595" s="1353"/>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row>
    <row r="596" spans="1:157" ht="12.75" customHeight="1">
      <c r="A596" s="18"/>
      <c r="B596" t="s">
        <v>1117</v>
      </c>
      <c r="G596" s="1261"/>
      <c r="H596" s="1261"/>
      <c r="I596" s="1261"/>
      <c r="J596" s="1261"/>
      <c r="K596" s="1261"/>
      <c r="L596" s="1261"/>
      <c r="M596" s="1261"/>
      <c r="N596" s="1261"/>
      <c r="O596" s="1261"/>
      <c r="P596" s="1261"/>
      <c r="Q596" s="1261"/>
      <c r="R596" s="1261"/>
      <c r="T596" s="18"/>
      <c r="U596" t="s">
        <v>1117</v>
      </c>
      <c r="Z596" s="1261"/>
      <c r="AA596" s="1261"/>
      <c r="AB596" s="1261"/>
      <c r="AC596" s="1261"/>
      <c r="AD596" s="1261"/>
      <c r="AE596" s="1261"/>
      <c r="AF596" s="1261"/>
      <c r="AG596" s="1261"/>
      <c r="AH596" s="1261"/>
      <c r="AI596" s="1261"/>
      <c r="AJ596" s="1261"/>
      <c r="AK596" s="1261"/>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row>
    <row r="597" spans="1:157" ht="12.75" customHeight="1">
      <c r="A597" s="18"/>
      <c r="B597" t="s">
        <v>990</v>
      </c>
      <c r="G597" s="1261"/>
      <c r="H597" s="1261"/>
      <c r="I597" s="1261"/>
      <c r="J597" s="1261"/>
      <c r="K597" s="1261"/>
      <c r="L597" s="1261"/>
      <c r="M597" s="1261"/>
      <c r="N597" s="1261"/>
      <c r="O597" s="1261"/>
      <c r="P597" s="1261"/>
      <c r="Q597" s="1261"/>
      <c r="R597" s="1261"/>
      <c r="T597" s="18"/>
      <c r="U597" t="s">
        <v>990</v>
      </c>
      <c r="Z597" s="1259"/>
      <c r="AA597" s="1259"/>
      <c r="AB597" s="1259"/>
      <c r="AC597" s="1259"/>
      <c r="AD597" s="1259"/>
      <c r="AE597" s="1259"/>
      <c r="AF597" s="1259"/>
      <c r="AG597" s="1259"/>
      <c r="AH597" s="1259"/>
      <c r="AI597" s="1259"/>
      <c r="AJ597" s="1259"/>
      <c r="AK597" s="1259"/>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row>
    <row r="598" spans="1:157" ht="12.75" customHeight="1">
      <c r="A598" s="18"/>
      <c r="B598" t="s">
        <v>1467</v>
      </c>
      <c r="G598" s="1261"/>
      <c r="H598" s="1261"/>
      <c r="I598" s="1261"/>
      <c r="J598" s="1261"/>
      <c r="K598" s="1261"/>
      <c r="L598" s="1261"/>
      <c r="M598" s="1261"/>
      <c r="N598" s="1261"/>
      <c r="O598" s="1261"/>
      <c r="P598" s="1261"/>
      <c r="Q598" s="1261"/>
      <c r="R598" s="1261"/>
      <c r="T598" s="18"/>
      <c r="U598" t="s">
        <v>1467</v>
      </c>
      <c r="Z598" s="1259"/>
      <c r="AA598" s="1259"/>
      <c r="AB598" s="1259"/>
      <c r="AC598" s="1259"/>
      <c r="AD598" s="1259"/>
      <c r="AE598" s="1259"/>
      <c r="AF598" s="1259"/>
      <c r="AG598" s="1259"/>
      <c r="AH598" s="1259"/>
      <c r="AI598" s="1259"/>
      <c r="AJ598" s="1259"/>
      <c r="AK598" s="1259"/>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row>
    <row r="599" spans="1:157" ht="12.75" customHeight="1">
      <c r="A599" s="18"/>
      <c r="B599" t="s">
        <v>897</v>
      </c>
      <c r="G599" s="1260"/>
      <c r="H599" s="1260"/>
      <c r="I599" s="1260"/>
      <c r="J599" s="1260"/>
      <c r="K599" s="1260"/>
      <c r="L599" s="1260"/>
      <c r="O599" s="987" t="s">
        <v>1126</v>
      </c>
      <c r="P599" s="1320"/>
      <c r="Q599" s="1320"/>
      <c r="R599" s="1320"/>
      <c r="T599" s="18"/>
      <c r="U599" t="s">
        <v>897</v>
      </c>
      <c r="Z599" s="1260"/>
      <c r="AA599" s="1260"/>
      <c r="AB599" s="1260"/>
      <c r="AC599" s="1260"/>
      <c r="AD599" s="1260"/>
      <c r="AE599" s="1260"/>
      <c r="AH599" s="987" t="s">
        <v>1126</v>
      </c>
      <c r="AI599" s="1320"/>
      <c r="AJ599" s="1320"/>
      <c r="AK599" s="1320"/>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row>
    <row r="600" spans="1:157" ht="12.75" customHeight="1">
      <c r="A600" s="18"/>
      <c r="B600" t="s">
        <v>1470</v>
      </c>
      <c r="H600" s="1261"/>
      <c r="I600" s="1261"/>
      <c r="J600" s="1261"/>
      <c r="K600" s="1261"/>
      <c r="L600" s="1261"/>
      <c r="M600" s="1261"/>
      <c r="N600" s="1261"/>
      <c r="O600" s="1261"/>
      <c r="P600" s="1261"/>
      <c r="Q600" s="1261"/>
      <c r="R600" s="1261"/>
      <c r="T600" s="18"/>
      <c r="U600" t="s">
        <v>1470</v>
      </c>
      <c r="AA600" s="1261"/>
      <c r="AB600" s="1261"/>
      <c r="AC600" s="1261"/>
      <c r="AD600" s="1261"/>
      <c r="AE600" s="1261"/>
      <c r="AF600" s="1261"/>
      <c r="AG600" s="1261"/>
      <c r="AH600" s="1261"/>
      <c r="AI600" s="1261"/>
      <c r="AJ600" s="1261"/>
      <c r="AK600" s="1261"/>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row>
    <row r="601" spans="1:157" ht="12.75">
      <c r="A601" s="18"/>
      <c r="B601" t="s">
        <v>1474</v>
      </c>
      <c r="N601" s="1292" t="s">
        <v>908</v>
      </c>
      <c r="O601" s="1292"/>
      <c r="T601" s="18"/>
      <c r="U601" t="s">
        <v>1474</v>
      </c>
      <c r="AG601" s="1292" t="s">
        <v>908</v>
      </c>
      <c r="AH601" s="1292"/>
    </row>
    <row r="602" spans="1:157" ht="12.75">
      <c r="A602" s="18"/>
      <c r="T602" s="18"/>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row>
    <row r="603" spans="1:157" ht="12.75">
      <c r="A603" s="39" t="s">
        <v>1458</v>
      </c>
      <c r="B603" t="s">
        <v>1465</v>
      </c>
      <c r="G603" s="1353">
        <f>C570</f>
        <v>0</v>
      </c>
      <c r="H603" s="1353"/>
      <c r="I603" s="1353"/>
      <c r="J603" s="1353"/>
      <c r="K603" s="1353"/>
      <c r="L603" s="1353"/>
      <c r="M603" s="1353"/>
      <c r="N603" s="1353"/>
      <c r="O603" s="1353"/>
      <c r="P603" s="1353"/>
      <c r="Q603" s="1353"/>
      <c r="R603" s="1353"/>
      <c r="T603" s="39" t="s">
        <v>1459</v>
      </c>
      <c r="U603" t="s">
        <v>1465</v>
      </c>
      <c r="Z603" s="1353">
        <f>C571</f>
        <v>0</v>
      </c>
      <c r="AA603" s="1353"/>
      <c r="AB603" s="1353"/>
      <c r="AC603" s="1353"/>
      <c r="AD603" s="1353"/>
      <c r="AE603" s="1353"/>
      <c r="AF603" s="1353"/>
      <c r="AG603" s="1353"/>
      <c r="AH603" s="1353"/>
      <c r="AI603" s="1353"/>
      <c r="AJ603" s="1353"/>
      <c r="AK603" s="1353"/>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row>
    <row r="604" spans="1:157" ht="12.75">
      <c r="A604" s="18"/>
      <c r="B604" t="s">
        <v>1117</v>
      </c>
      <c r="G604" s="1261"/>
      <c r="H604" s="1261"/>
      <c r="I604" s="1261"/>
      <c r="J604" s="1261"/>
      <c r="K604" s="1261"/>
      <c r="L604" s="1261"/>
      <c r="M604" s="1261"/>
      <c r="N604" s="1261"/>
      <c r="O604" s="1261"/>
      <c r="P604" s="1261"/>
      <c r="Q604" s="1261"/>
      <c r="R604" s="1261"/>
      <c r="T604" s="18"/>
      <c r="U604" t="s">
        <v>1117</v>
      </c>
      <c r="Z604" s="1261"/>
      <c r="AA604" s="1261"/>
      <c r="AB604" s="1261"/>
      <c r="AC604" s="1261"/>
      <c r="AD604" s="1261"/>
      <c r="AE604" s="1261"/>
      <c r="AF604" s="1261"/>
      <c r="AG604" s="1261"/>
      <c r="AH604" s="1261"/>
      <c r="AI604" s="1261"/>
      <c r="AJ604" s="1261"/>
      <c r="AK604" s="1261"/>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row>
    <row r="605" spans="1:157" ht="12.75" customHeight="1">
      <c r="A605" s="18"/>
      <c r="B605" t="s">
        <v>990</v>
      </c>
      <c r="G605" s="1261"/>
      <c r="H605" s="1261"/>
      <c r="I605" s="1261"/>
      <c r="J605" s="1261"/>
      <c r="K605" s="1261"/>
      <c r="L605" s="1261"/>
      <c r="M605" s="1261"/>
      <c r="N605" s="1261"/>
      <c r="O605" s="1261"/>
      <c r="P605" s="1261"/>
      <c r="Q605" s="1261"/>
      <c r="R605" s="1261"/>
      <c r="T605" s="18"/>
      <c r="U605" t="s">
        <v>990</v>
      </c>
      <c r="Z605" s="1259"/>
      <c r="AA605" s="1259"/>
      <c r="AB605" s="1259"/>
      <c r="AC605" s="1259"/>
      <c r="AD605" s="1259"/>
      <c r="AE605" s="1259"/>
      <c r="AF605" s="1259"/>
      <c r="AG605" s="1259"/>
      <c r="AH605" s="1259"/>
      <c r="AI605" s="1259"/>
      <c r="AJ605" s="1259"/>
      <c r="AK605" s="1259"/>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row>
    <row r="606" spans="1:157" ht="12.75">
      <c r="A606" s="18"/>
      <c r="B606" t="s">
        <v>1467</v>
      </c>
      <c r="G606" s="1261"/>
      <c r="H606" s="1261"/>
      <c r="I606" s="1261"/>
      <c r="J606" s="1261"/>
      <c r="K606" s="1261"/>
      <c r="L606" s="1261"/>
      <c r="M606" s="1261"/>
      <c r="N606" s="1261"/>
      <c r="O606" s="1261"/>
      <c r="P606" s="1261"/>
      <c r="Q606" s="1261"/>
      <c r="R606" s="1261"/>
      <c r="T606" s="18"/>
      <c r="U606" t="s">
        <v>1467</v>
      </c>
      <c r="Z606" s="1259"/>
      <c r="AA606" s="1259"/>
      <c r="AB606" s="1259"/>
      <c r="AC606" s="1259"/>
      <c r="AD606" s="1259"/>
      <c r="AE606" s="1259"/>
      <c r="AF606" s="1259"/>
      <c r="AG606" s="1259"/>
      <c r="AH606" s="1259"/>
      <c r="AI606" s="1259"/>
      <c r="AJ606" s="1259"/>
      <c r="AK606" s="1259"/>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row>
    <row r="607" spans="1:157" s="3" customFormat="1" ht="12.75" customHeight="1">
      <c r="A607" s="18"/>
      <c r="B607" t="s">
        <v>897</v>
      </c>
      <c r="C607"/>
      <c r="D607"/>
      <c r="E607"/>
      <c r="F607"/>
      <c r="G607" s="1260"/>
      <c r="H607" s="1260"/>
      <c r="I607" s="1260"/>
      <c r="J607" s="1260"/>
      <c r="K607" s="1260"/>
      <c r="L607" s="1260"/>
      <c r="M607"/>
      <c r="N607"/>
      <c r="O607" s="987" t="s">
        <v>1126</v>
      </c>
      <c r="P607" s="1320"/>
      <c r="Q607" s="1320"/>
      <c r="R607" s="1320"/>
      <c r="S607"/>
      <c r="T607" s="18"/>
      <c r="U607" t="s">
        <v>897</v>
      </c>
      <c r="V607"/>
      <c r="W607"/>
      <c r="X607"/>
      <c r="Y607"/>
      <c r="Z607" s="1260"/>
      <c r="AA607" s="1260"/>
      <c r="AB607" s="1260"/>
      <c r="AC607" s="1260"/>
      <c r="AD607" s="1260"/>
      <c r="AE607" s="1260"/>
      <c r="AF607"/>
      <c r="AG607"/>
      <c r="AH607" s="987" t="s">
        <v>1126</v>
      </c>
      <c r="AI607" s="1320"/>
      <c r="AJ607" s="1320"/>
      <c r="AK607" s="1320"/>
      <c r="AL607"/>
      <c r="AM607"/>
      <c r="AN607"/>
      <c r="AO607"/>
      <c r="AP607"/>
      <c r="AQ607"/>
      <c r="AR607"/>
      <c r="AS607"/>
      <c r="AT607"/>
      <c r="AU607"/>
      <c r="AV607"/>
      <c r="AW607"/>
      <c r="AX607"/>
      <c r="AY607"/>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row>
    <row r="608" spans="1:157" s="3" customFormat="1" ht="12.75">
      <c r="A608" s="18"/>
      <c r="B608" t="s">
        <v>1470</v>
      </c>
      <c r="C608"/>
      <c r="D608"/>
      <c r="E608"/>
      <c r="F608"/>
      <c r="G608"/>
      <c r="H608" s="1261"/>
      <c r="I608" s="1261"/>
      <c r="J608" s="1261"/>
      <c r="K608" s="1261"/>
      <c r="L608" s="1261"/>
      <c r="M608" s="1261"/>
      <c r="N608" s="1261"/>
      <c r="O608" s="1261"/>
      <c r="P608" s="1261"/>
      <c r="Q608" s="1261"/>
      <c r="R608" s="1261"/>
      <c r="S608"/>
      <c r="T608" s="18"/>
      <c r="U608" t="s">
        <v>1470</v>
      </c>
      <c r="V608"/>
      <c r="W608"/>
      <c r="X608"/>
      <c r="Y608"/>
      <c r="Z608"/>
      <c r="AA608" s="1261"/>
      <c r="AB608" s="1261"/>
      <c r="AC608" s="1261"/>
      <c r="AD608" s="1261"/>
      <c r="AE608" s="1261"/>
      <c r="AF608" s="1261"/>
      <c r="AG608" s="1261"/>
      <c r="AH608" s="1261"/>
      <c r="AI608" s="1261"/>
      <c r="AJ608" s="1261"/>
      <c r="AK608" s="1261"/>
      <c r="AL608"/>
      <c r="AM608"/>
      <c r="AN608"/>
      <c r="AO608"/>
      <c r="AP608"/>
      <c r="AQ608"/>
      <c r="AR608"/>
      <c r="AS608"/>
      <c r="AT608"/>
      <c r="AU608"/>
      <c r="AV608"/>
      <c r="AW608"/>
      <c r="AX608"/>
      <c r="AY608"/>
      <c r="AZ608" s="2"/>
      <c r="BA608" s="2"/>
      <c r="BB608" s="2"/>
      <c r="BC608" s="2"/>
      <c r="BD608" s="2"/>
      <c r="BE608" s="2"/>
      <c r="BF608" s="2"/>
      <c r="BG608" s="2"/>
      <c r="BH608" s="2"/>
      <c r="BI608" s="2"/>
      <c r="BJ608" s="2"/>
      <c r="BK608" s="2"/>
      <c r="BL608" s="2"/>
      <c r="BM608" s="2"/>
      <c r="BN608" s="2" t="s">
        <v>1477</v>
      </c>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t="s">
        <v>1478</v>
      </c>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t="s">
        <v>1479</v>
      </c>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row>
    <row r="609" spans="1:157" s="3" customFormat="1" ht="12.75">
      <c r="A609" s="18"/>
      <c r="B609" t="s">
        <v>1474</v>
      </c>
      <c r="C609"/>
      <c r="D609"/>
      <c r="E609"/>
      <c r="F609"/>
      <c r="G609"/>
      <c r="H609"/>
      <c r="I609"/>
      <c r="J609"/>
      <c r="K609"/>
      <c r="L609"/>
      <c r="M609"/>
      <c r="N609" s="1292" t="s">
        <v>908</v>
      </c>
      <c r="O609" s="1292"/>
      <c r="P609"/>
      <c r="Q609"/>
      <c r="R609"/>
      <c r="S609"/>
      <c r="T609" s="18"/>
      <c r="U609" t="s">
        <v>1474</v>
      </c>
      <c r="V609"/>
      <c r="W609"/>
      <c r="X609"/>
      <c r="Y609"/>
      <c r="Z609"/>
      <c r="AA609"/>
      <c r="AB609"/>
      <c r="AC609"/>
      <c r="AD609"/>
      <c r="AE609"/>
      <c r="AF609"/>
      <c r="AG609" s="1292" t="s">
        <v>908</v>
      </c>
      <c r="AH609" s="1292"/>
      <c r="AI609"/>
      <c r="AJ609"/>
      <c r="AK609"/>
      <c r="AL609"/>
      <c r="AM609"/>
      <c r="AN609"/>
      <c r="AO609"/>
      <c r="AP609"/>
      <c r="AQ609"/>
      <c r="AR609"/>
      <c r="AS609"/>
      <c r="AT609"/>
      <c r="AU609"/>
      <c r="AV609"/>
      <c r="AW609"/>
      <c r="AX609"/>
      <c r="AY609"/>
      <c r="AZ609" s="2"/>
      <c r="BA609" s="2" t="s">
        <v>1480</v>
      </c>
      <c r="BB609" s="2"/>
      <c r="BC609" s="2"/>
      <c r="BD609" s="2"/>
      <c r="BE609" s="73" t="s">
        <v>1481</v>
      </c>
      <c r="BF609" s="74"/>
      <c r="BG609" s="1267"/>
      <c r="BH609" s="1269"/>
      <c r="BI609" s="73" t="s">
        <v>1482</v>
      </c>
      <c r="BJ609" s="74"/>
      <c r="BK609" s="1267"/>
      <c r="BL609" s="1269"/>
      <c r="BM609" s="2"/>
      <c r="BN609" s="1609" t="s">
        <v>1483</v>
      </c>
      <c r="BO609" s="1610"/>
      <c r="BP609" s="1610"/>
      <c r="BQ609" s="1610"/>
      <c r="BR609" s="1611"/>
      <c r="BS609" s="1422" t="s">
        <v>1484</v>
      </c>
      <c r="BT609" s="1422"/>
      <c r="BU609" s="1422"/>
      <c r="BV609" s="1422"/>
      <c r="BW609" s="1422"/>
      <c r="BX609" s="1422" t="s">
        <v>1485</v>
      </c>
      <c r="BY609" s="1422"/>
      <c r="BZ609" s="1422"/>
      <c r="CA609" s="1422"/>
      <c r="CB609" s="1422"/>
      <c r="CC609" s="1422" t="s">
        <v>1486</v>
      </c>
      <c r="CD609" s="1422"/>
      <c r="CE609" s="1422"/>
      <c r="CF609" s="1422"/>
      <c r="CG609" s="1422"/>
      <c r="CH609" s="1422" t="s">
        <v>1487</v>
      </c>
      <c r="CI609" s="1422"/>
      <c r="CJ609" s="1422"/>
      <c r="CK609" s="1422"/>
      <c r="CL609" s="1422"/>
      <c r="CM609" s="1422" t="s">
        <v>1488</v>
      </c>
      <c r="CN609" s="1422"/>
      <c r="CO609" s="1422"/>
      <c r="CP609" s="1422"/>
      <c r="CQ609" s="1422"/>
      <c r="CR609" s="1108"/>
      <c r="CS609" s="1422" t="s">
        <v>1483</v>
      </c>
      <c r="CT609" s="1422"/>
      <c r="CU609" s="1422"/>
      <c r="CV609" s="1422"/>
      <c r="CW609" s="1422"/>
      <c r="CX609" s="1422" t="s">
        <v>1484</v>
      </c>
      <c r="CY609" s="1422"/>
      <c r="CZ609" s="1422"/>
      <c r="DA609" s="1422"/>
      <c r="DB609" s="1422"/>
      <c r="DC609" s="1422" t="s">
        <v>1485</v>
      </c>
      <c r="DD609" s="1422"/>
      <c r="DE609" s="1422"/>
      <c r="DF609" s="1422"/>
      <c r="DG609" s="1422"/>
      <c r="DH609" s="1422" t="s">
        <v>1486</v>
      </c>
      <c r="DI609" s="1422"/>
      <c r="DJ609" s="1422"/>
      <c r="DK609" s="1422"/>
      <c r="DL609" s="1422"/>
      <c r="DM609" s="1422" t="s">
        <v>1487</v>
      </c>
      <c r="DN609" s="1422"/>
      <c r="DO609" s="1422"/>
      <c r="DP609" s="1422"/>
      <c r="DQ609" s="1422"/>
      <c r="DR609" s="1422" t="s">
        <v>1488</v>
      </c>
      <c r="DS609" s="1422"/>
      <c r="DT609" s="1422"/>
      <c r="DU609" s="1422"/>
      <c r="DV609" s="1422"/>
      <c r="DW609" s="2"/>
      <c r="DX609" s="1422" t="s">
        <v>1483</v>
      </c>
      <c r="DY609" s="1422"/>
      <c r="DZ609" s="1422"/>
      <c r="EA609" s="1422"/>
      <c r="EB609" s="1422"/>
      <c r="EC609" s="1422" t="s">
        <v>1484</v>
      </c>
      <c r="ED609" s="1422"/>
      <c r="EE609" s="1422"/>
      <c r="EF609" s="1422"/>
      <c r="EG609" s="1422"/>
      <c r="EH609" s="1422" t="s">
        <v>1485</v>
      </c>
      <c r="EI609" s="1422"/>
      <c r="EJ609" s="1422"/>
      <c r="EK609" s="1422"/>
      <c r="EL609" s="1422"/>
      <c r="EM609" s="1422" t="s">
        <v>1486</v>
      </c>
      <c r="EN609" s="1422"/>
      <c r="EO609" s="1422"/>
      <c r="EP609" s="1422"/>
      <c r="EQ609" s="1422"/>
      <c r="ER609" s="1422" t="s">
        <v>1487</v>
      </c>
      <c r="ES609" s="1422"/>
      <c r="ET609" s="1422"/>
      <c r="EU609" s="1422"/>
      <c r="EV609" s="1422"/>
      <c r="EW609" s="1422" t="s">
        <v>1488</v>
      </c>
      <c r="EX609" s="1422"/>
      <c r="EY609" s="1422"/>
      <c r="EZ609" s="1422"/>
      <c r="FA609" s="1422"/>
    </row>
    <row r="610" spans="1:157" s="3" customFormat="1" ht="12.75">
      <c r="A610" s="18"/>
      <c r="B610"/>
      <c r="C610"/>
      <c r="D610"/>
      <c r="E610"/>
      <c r="F610"/>
      <c r="G610"/>
      <c r="H610"/>
      <c r="I610"/>
      <c r="J610"/>
      <c r="K610"/>
      <c r="L610"/>
      <c r="M610"/>
      <c r="N610"/>
      <c r="O610"/>
      <c r="P610"/>
      <c r="Q610"/>
      <c r="R610"/>
      <c r="S610"/>
      <c r="T610" s="18"/>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2"/>
      <c r="BA610" s="2" t="s">
        <v>1484</v>
      </c>
      <c r="BB610" s="2"/>
      <c r="BC610" s="2"/>
      <c r="BD610" s="2"/>
      <c r="BE610" s="1267">
        <f t="shared" ref="BE610:BE634" si="2">IF(AND(AH728&lt;=0.5,AH728&gt;=0.36),1,0)</f>
        <v>0</v>
      </c>
      <c r="BF610" s="1269"/>
      <c r="BG610" s="1267">
        <f t="shared" ref="BG610:BG634" si="3">IF(BE610=1,G728,0)</f>
        <v>0</v>
      </c>
      <c r="BH610" s="1269"/>
      <c r="BI610" s="1267">
        <f t="shared" ref="BI610:BI634" si="4">IF(AND(AH728&lt;=0.35,AH728&gt;0),1,0)</f>
        <v>0</v>
      </c>
      <c r="BJ610" s="1269"/>
      <c r="BK610" s="1267">
        <f t="shared" ref="BK610:BK634" si="5">IF(BI610=1,G728,0)</f>
        <v>0</v>
      </c>
      <c r="BL610" s="1269"/>
      <c r="BM610" s="2"/>
      <c r="BN610" s="1264">
        <f t="shared" ref="BN610:BN634" si="6">IF(B728="SRO/Studio",G728,0)</f>
        <v>3</v>
      </c>
      <c r="BO610" s="1265"/>
      <c r="BP610" s="1265"/>
      <c r="BQ610" s="1265"/>
      <c r="BR610" s="1266"/>
      <c r="BS610" s="1263">
        <f t="shared" ref="BS610:BS634" si="7">IF(B728="1 Bedroom",G728,0)</f>
        <v>0</v>
      </c>
      <c r="BT610" s="1263"/>
      <c r="BU610" s="1263"/>
      <c r="BV610" s="1263"/>
      <c r="BW610" s="1263"/>
      <c r="BX610" s="1263">
        <f t="shared" ref="BX610:BX634" si="8">IF(B728="2 Bedrooms",G728,0)</f>
        <v>0</v>
      </c>
      <c r="BY610" s="1263"/>
      <c r="BZ610" s="1263"/>
      <c r="CA610" s="1263"/>
      <c r="CB610" s="1263"/>
      <c r="CC610" s="1263">
        <f t="shared" ref="CC610:CC634" si="9">IF(B728="3 Bedrooms",G728,0)</f>
        <v>0</v>
      </c>
      <c r="CD610" s="1263"/>
      <c r="CE610" s="1263"/>
      <c r="CF610" s="1263"/>
      <c r="CG610" s="1263"/>
      <c r="CH610" s="1263">
        <f t="shared" ref="CH610:CH634" si="10">IF(B728="4 Bedrooms",G728,0)</f>
        <v>0</v>
      </c>
      <c r="CI610" s="1263"/>
      <c r="CJ610" s="1263"/>
      <c r="CK610" s="1263"/>
      <c r="CL610" s="1263"/>
      <c r="CM610" s="1263">
        <f t="shared" ref="CM610:CM634" si="11">IF(B728="5 Bedrooms",G728,0)</f>
        <v>0</v>
      </c>
      <c r="CN610" s="1263"/>
      <c r="CO610" s="1263"/>
      <c r="CP610" s="1263"/>
      <c r="CQ610" s="1263"/>
      <c r="CR610" s="1116"/>
      <c r="CS610" s="1600">
        <f t="shared" ref="CS610:CS634" si="12">IF(AND(B728="SRO/Studio",AH728&lt;=0.3),G728,0)</f>
        <v>0</v>
      </c>
      <c r="CT610" s="1600"/>
      <c r="CU610" s="1600"/>
      <c r="CV610" s="1600"/>
      <c r="CW610" s="1600"/>
      <c r="CX610" s="1600">
        <f t="shared" ref="CX610:CX634" si="13">IF(AND(B728="1 Bedroom",AH728&lt;=0.3),G728,0)</f>
        <v>0</v>
      </c>
      <c r="CY610" s="1600"/>
      <c r="CZ610" s="1600"/>
      <c r="DA610" s="1600"/>
      <c r="DB610" s="1600"/>
      <c r="DC610" s="1600">
        <f t="shared" ref="DC610:DC634" si="14">IF(AND(B728="2 Bedrooms",AH728&lt;=0.3),G728,0)</f>
        <v>0</v>
      </c>
      <c r="DD610" s="1600"/>
      <c r="DE610" s="1600"/>
      <c r="DF610" s="1600"/>
      <c r="DG610" s="1600"/>
      <c r="DH610" s="1600">
        <f t="shared" ref="DH610:DH634" si="15">IF(AND(B728="3 Bedrooms",AH728&lt;=0.3),G728,0)</f>
        <v>0</v>
      </c>
      <c r="DI610" s="1600"/>
      <c r="DJ610" s="1600"/>
      <c r="DK610" s="1600"/>
      <c r="DL610" s="1600"/>
      <c r="DM610" s="1600">
        <f t="shared" ref="DM610:DM634" si="16">IF(AND(B728="4 Bedrooms",AH728&lt;=0.3),G728,0)</f>
        <v>0</v>
      </c>
      <c r="DN610" s="1600"/>
      <c r="DO610" s="1600"/>
      <c r="DP610" s="1600"/>
      <c r="DQ610" s="1600"/>
      <c r="DR610" s="1600">
        <f t="shared" ref="DR610:DR634" si="17">IF(AND(B728="5 Bedrooms",AH728&lt;=0.3),G728,0)</f>
        <v>0</v>
      </c>
      <c r="DS610" s="1600"/>
      <c r="DT610" s="1600"/>
      <c r="DU610" s="1600"/>
      <c r="DV610" s="1600"/>
      <c r="DW610" s="2"/>
      <c r="DX610" s="1267">
        <f t="shared" ref="DX610:DX634" si="18">IF(BN610&gt;0,O728," ")</f>
        <v>1375</v>
      </c>
      <c r="DY610" s="1268"/>
      <c r="DZ610" s="1268"/>
      <c r="EA610" s="1268"/>
      <c r="EB610" s="1269"/>
      <c r="EC610" s="1267" t="str">
        <f t="shared" ref="EC610:EC634" si="19">IF(BS610&gt;0,O728," ")</f>
        <v xml:space="preserve"> </v>
      </c>
      <c r="ED610" s="1268"/>
      <c r="EE610" s="1268"/>
      <c r="EF610" s="1268"/>
      <c r="EG610" s="1269"/>
      <c r="EH610" s="1267" t="str">
        <f t="shared" ref="EH610:EH634" si="20">IF(BX610&gt;0,O728," ")</f>
        <v xml:space="preserve"> </v>
      </c>
      <c r="EI610" s="1268"/>
      <c r="EJ610" s="1268"/>
      <c r="EK610" s="1268"/>
      <c r="EL610" s="1269"/>
      <c r="EM610" s="1267" t="str">
        <f t="shared" ref="EM610:EM634" si="21">IF(CC610&gt;0,O728," ")</f>
        <v xml:space="preserve"> </v>
      </c>
      <c r="EN610" s="1268"/>
      <c r="EO610" s="1268"/>
      <c r="EP610" s="1268"/>
      <c r="EQ610" s="1269"/>
      <c r="ER610" s="1267" t="str">
        <f t="shared" ref="ER610:ER634" si="22">IF(CH610&gt;0,O728," ")</f>
        <v xml:space="preserve"> </v>
      </c>
      <c r="ES610" s="1268"/>
      <c r="ET610" s="1268"/>
      <c r="EU610" s="1268"/>
      <c r="EV610" s="1269"/>
      <c r="EW610" s="1267" t="str">
        <f t="shared" ref="EW610:EW634" si="23">IF(CM610&gt;0,O728," ")</f>
        <v xml:space="preserve"> </v>
      </c>
      <c r="EX610" s="1268"/>
      <c r="EY610" s="1268"/>
      <c r="EZ610" s="1268"/>
      <c r="FA610" s="1269"/>
    </row>
    <row r="611" spans="1:157" s="3" customFormat="1" ht="12.75">
      <c r="A611" s="39" t="s">
        <v>1460</v>
      </c>
      <c r="B611" t="s">
        <v>1465</v>
      </c>
      <c r="C611"/>
      <c r="D611"/>
      <c r="E611"/>
      <c r="F611"/>
      <c r="G611" s="1353">
        <f>C572</f>
        <v>0</v>
      </c>
      <c r="H611" s="1353"/>
      <c r="I611" s="1353"/>
      <c r="J611" s="1353"/>
      <c r="K611" s="1353"/>
      <c r="L611" s="1353"/>
      <c r="M611" s="1353"/>
      <c r="N611" s="1353"/>
      <c r="O611" s="1353"/>
      <c r="P611" s="1353"/>
      <c r="Q611" s="1353"/>
      <c r="R611" s="1353"/>
      <c r="S611"/>
      <c r="T611" s="39" t="s">
        <v>1461</v>
      </c>
      <c r="U611" t="s">
        <v>1465</v>
      </c>
      <c r="V611"/>
      <c r="W611"/>
      <c r="X611"/>
      <c r="Y611"/>
      <c r="Z611" s="1353">
        <f>C573</f>
        <v>0</v>
      </c>
      <c r="AA611" s="1353"/>
      <c r="AB611" s="1353"/>
      <c r="AC611" s="1353"/>
      <c r="AD611" s="1353"/>
      <c r="AE611" s="1353"/>
      <c r="AF611" s="1353"/>
      <c r="AG611" s="1353"/>
      <c r="AH611" s="1353"/>
      <c r="AI611" s="1353"/>
      <c r="AJ611" s="1353"/>
      <c r="AK611" s="1353"/>
      <c r="AL611"/>
      <c r="AM611"/>
      <c r="AN611"/>
      <c r="AO611"/>
      <c r="AP611"/>
      <c r="AQ611"/>
      <c r="AR611"/>
      <c r="AS611"/>
      <c r="AT611"/>
      <c r="AU611"/>
      <c r="AV611"/>
      <c r="AW611"/>
      <c r="AX611"/>
      <c r="AY611"/>
      <c r="AZ611" s="2"/>
      <c r="BA611" s="2" t="s">
        <v>1485</v>
      </c>
      <c r="BB611" s="2"/>
      <c r="BC611" s="2"/>
      <c r="BD611" s="2"/>
      <c r="BE611" s="1267">
        <f t="shared" si="2"/>
        <v>0</v>
      </c>
      <c r="BF611" s="1269"/>
      <c r="BG611" s="1267">
        <f t="shared" si="3"/>
        <v>0</v>
      </c>
      <c r="BH611" s="1269"/>
      <c r="BI611" s="1267">
        <f t="shared" si="4"/>
        <v>0</v>
      </c>
      <c r="BJ611" s="1269"/>
      <c r="BK611" s="1267">
        <f t="shared" si="5"/>
        <v>0</v>
      </c>
      <c r="BL611" s="1269"/>
      <c r="BM611" s="2"/>
      <c r="BN611" s="1264">
        <f t="shared" si="6"/>
        <v>5</v>
      </c>
      <c r="BO611" s="1265"/>
      <c r="BP611" s="1265"/>
      <c r="BQ611" s="1265"/>
      <c r="BR611" s="1266"/>
      <c r="BS611" s="1263">
        <f t="shared" si="7"/>
        <v>0</v>
      </c>
      <c r="BT611" s="1263"/>
      <c r="BU611" s="1263"/>
      <c r="BV611" s="1263"/>
      <c r="BW611" s="1263"/>
      <c r="BX611" s="1263">
        <f t="shared" si="8"/>
        <v>0</v>
      </c>
      <c r="BY611" s="1263"/>
      <c r="BZ611" s="1263"/>
      <c r="CA611" s="1263"/>
      <c r="CB611" s="1263"/>
      <c r="CC611" s="1263">
        <f t="shared" si="9"/>
        <v>0</v>
      </c>
      <c r="CD611" s="1263"/>
      <c r="CE611" s="1263"/>
      <c r="CF611" s="1263"/>
      <c r="CG611" s="1263"/>
      <c r="CH611" s="1263">
        <f t="shared" si="10"/>
        <v>0</v>
      </c>
      <c r="CI611" s="1263"/>
      <c r="CJ611" s="1263"/>
      <c r="CK611" s="1263"/>
      <c r="CL611" s="1263"/>
      <c r="CM611" s="1263">
        <f t="shared" si="11"/>
        <v>0</v>
      </c>
      <c r="CN611" s="1263"/>
      <c r="CO611" s="1263"/>
      <c r="CP611" s="1263"/>
      <c r="CQ611" s="1263"/>
      <c r="CR611" s="1116"/>
      <c r="CS611" s="1600">
        <f t="shared" si="12"/>
        <v>0</v>
      </c>
      <c r="CT611" s="1600"/>
      <c r="CU611" s="1600"/>
      <c r="CV611" s="1600"/>
      <c r="CW611" s="1600"/>
      <c r="CX611" s="1600">
        <f t="shared" si="13"/>
        <v>0</v>
      </c>
      <c r="CY611" s="1600"/>
      <c r="CZ611" s="1600"/>
      <c r="DA611" s="1600"/>
      <c r="DB611" s="1600"/>
      <c r="DC611" s="1600">
        <f t="shared" si="14"/>
        <v>0</v>
      </c>
      <c r="DD611" s="1600"/>
      <c r="DE611" s="1600"/>
      <c r="DF611" s="1600"/>
      <c r="DG611" s="1600"/>
      <c r="DH611" s="1600">
        <f t="shared" si="15"/>
        <v>0</v>
      </c>
      <c r="DI611" s="1600"/>
      <c r="DJ611" s="1600"/>
      <c r="DK611" s="1600"/>
      <c r="DL611" s="1600"/>
      <c r="DM611" s="1600">
        <f t="shared" si="16"/>
        <v>0</v>
      </c>
      <c r="DN611" s="1600"/>
      <c r="DO611" s="1600"/>
      <c r="DP611" s="1600"/>
      <c r="DQ611" s="1600"/>
      <c r="DR611" s="1600">
        <f t="shared" si="17"/>
        <v>0</v>
      </c>
      <c r="DS611" s="1600"/>
      <c r="DT611" s="1600"/>
      <c r="DU611" s="1600"/>
      <c r="DV611" s="1600"/>
      <c r="DW611" s="2"/>
      <c r="DX611" s="1267">
        <f t="shared" si="18"/>
        <v>1240</v>
      </c>
      <c r="DY611" s="1268"/>
      <c r="DZ611" s="1268"/>
      <c r="EA611" s="1268"/>
      <c r="EB611" s="1269"/>
      <c r="EC611" s="1267" t="str">
        <f t="shared" si="19"/>
        <v xml:space="preserve"> </v>
      </c>
      <c r="ED611" s="1268"/>
      <c r="EE611" s="1268"/>
      <c r="EF611" s="1268"/>
      <c r="EG611" s="1269"/>
      <c r="EH611" s="1267" t="str">
        <f t="shared" si="20"/>
        <v xml:space="preserve"> </v>
      </c>
      <c r="EI611" s="1268"/>
      <c r="EJ611" s="1268"/>
      <c r="EK611" s="1268"/>
      <c r="EL611" s="1269"/>
      <c r="EM611" s="1267" t="str">
        <f t="shared" si="21"/>
        <v xml:space="preserve"> </v>
      </c>
      <c r="EN611" s="1268"/>
      <c r="EO611" s="1268"/>
      <c r="EP611" s="1268"/>
      <c r="EQ611" s="1269"/>
      <c r="ER611" s="1267" t="str">
        <f t="shared" si="22"/>
        <v xml:space="preserve"> </v>
      </c>
      <c r="ES611" s="1268"/>
      <c r="ET611" s="1268"/>
      <c r="EU611" s="1268"/>
      <c r="EV611" s="1269"/>
      <c r="EW611" s="1267" t="str">
        <f t="shared" si="23"/>
        <v xml:space="preserve"> </v>
      </c>
      <c r="EX611" s="1268"/>
      <c r="EY611" s="1268"/>
      <c r="EZ611" s="1268"/>
      <c r="FA611" s="1269"/>
    </row>
    <row r="612" spans="1:157" ht="12.75">
      <c r="A612" s="18"/>
      <c r="B612" t="s">
        <v>1117</v>
      </c>
      <c r="G612" s="1261"/>
      <c r="H612" s="1261"/>
      <c r="I612" s="1261"/>
      <c r="J612" s="1261"/>
      <c r="K612" s="1261"/>
      <c r="L612" s="1261"/>
      <c r="M612" s="1261"/>
      <c r="N612" s="1261"/>
      <c r="O612" s="1261"/>
      <c r="P612" s="1261"/>
      <c r="Q612" s="1261"/>
      <c r="R612" s="1261"/>
      <c r="T612" s="18"/>
      <c r="U612" t="s">
        <v>1117</v>
      </c>
      <c r="Z612" s="1261"/>
      <c r="AA612" s="1261"/>
      <c r="AB612" s="1261"/>
      <c r="AC612" s="1261"/>
      <c r="AD612" s="1261"/>
      <c r="AE612" s="1261"/>
      <c r="AF612" s="1261"/>
      <c r="AG612" s="1261"/>
      <c r="AH612" s="1261"/>
      <c r="AI612" s="1261"/>
      <c r="AJ612" s="1261"/>
      <c r="AK612" s="1261"/>
      <c r="BA612" s="2" t="s">
        <v>1486</v>
      </c>
      <c r="BB612" s="2"/>
      <c r="BC612" s="2"/>
      <c r="BD612" s="2"/>
      <c r="BE612" s="1267">
        <f t="shared" si="2"/>
        <v>1</v>
      </c>
      <c r="BF612" s="1269"/>
      <c r="BG612" s="1267">
        <f t="shared" si="3"/>
        <v>1</v>
      </c>
      <c r="BH612" s="1269"/>
      <c r="BI612" s="1267">
        <f t="shared" si="4"/>
        <v>0</v>
      </c>
      <c r="BJ612" s="1269"/>
      <c r="BK612" s="1267">
        <f t="shared" si="5"/>
        <v>0</v>
      </c>
      <c r="BL612" s="1269"/>
      <c r="BM612" s="2"/>
      <c r="BN612" s="1264">
        <f t="shared" si="6"/>
        <v>1</v>
      </c>
      <c r="BO612" s="1265"/>
      <c r="BP612" s="1265"/>
      <c r="BQ612" s="1265"/>
      <c r="BR612" s="1266"/>
      <c r="BS612" s="1263">
        <f t="shared" si="7"/>
        <v>0</v>
      </c>
      <c r="BT612" s="1263"/>
      <c r="BU612" s="1263"/>
      <c r="BV612" s="1263"/>
      <c r="BW612" s="1263"/>
      <c r="BX612" s="1263">
        <f t="shared" si="8"/>
        <v>0</v>
      </c>
      <c r="BY612" s="1263"/>
      <c r="BZ612" s="1263"/>
      <c r="CA612" s="1263"/>
      <c r="CB612" s="1263"/>
      <c r="CC612" s="1263">
        <f t="shared" si="9"/>
        <v>0</v>
      </c>
      <c r="CD612" s="1263"/>
      <c r="CE612" s="1263"/>
      <c r="CF612" s="1263"/>
      <c r="CG612" s="1263"/>
      <c r="CH612" s="1263">
        <f t="shared" si="10"/>
        <v>0</v>
      </c>
      <c r="CI612" s="1263"/>
      <c r="CJ612" s="1263"/>
      <c r="CK612" s="1263"/>
      <c r="CL612" s="1263"/>
      <c r="CM612" s="1263">
        <f t="shared" si="11"/>
        <v>0</v>
      </c>
      <c r="CN612" s="1263"/>
      <c r="CO612" s="1263"/>
      <c r="CP612" s="1263"/>
      <c r="CQ612" s="1263"/>
      <c r="CR612" s="1116"/>
      <c r="CS612" s="1600">
        <f t="shared" si="12"/>
        <v>0</v>
      </c>
      <c r="CT612" s="1600"/>
      <c r="CU612" s="1600"/>
      <c r="CV612" s="1600"/>
      <c r="CW612" s="1600"/>
      <c r="CX612" s="1600">
        <f t="shared" si="13"/>
        <v>0</v>
      </c>
      <c r="CY612" s="1600"/>
      <c r="CZ612" s="1600"/>
      <c r="DA612" s="1600"/>
      <c r="DB612" s="1600"/>
      <c r="DC612" s="1600">
        <f t="shared" si="14"/>
        <v>0</v>
      </c>
      <c r="DD612" s="1600"/>
      <c r="DE612" s="1600"/>
      <c r="DF612" s="1600"/>
      <c r="DG612" s="1600"/>
      <c r="DH612" s="1600">
        <f t="shared" si="15"/>
        <v>0</v>
      </c>
      <c r="DI612" s="1600"/>
      <c r="DJ612" s="1600"/>
      <c r="DK612" s="1600"/>
      <c r="DL612" s="1600"/>
      <c r="DM612" s="1600">
        <f t="shared" si="16"/>
        <v>0</v>
      </c>
      <c r="DN612" s="1600"/>
      <c r="DO612" s="1600"/>
      <c r="DP612" s="1600"/>
      <c r="DQ612" s="1600"/>
      <c r="DR612" s="1600">
        <f t="shared" si="17"/>
        <v>0</v>
      </c>
      <c r="DS612" s="1600"/>
      <c r="DT612" s="1600"/>
      <c r="DU612" s="1600"/>
      <c r="DV612" s="1600"/>
      <c r="DX612" s="1267">
        <f t="shared" si="18"/>
        <v>1028</v>
      </c>
      <c r="DY612" s="1268"/>
      <c r="DZ612" s="1268"/>
      <c r="EA612" s="1268"/>
      <c r="EB612" s="1269"/>
      <c r="EC612" s="1267" t="str">
        <f t="shared" si="19"/>
        <v xml:space="preserve"> </v>
      </c>
      <c r="ED612" s="1268"/>
      <c r="EE612" s="1268"/>
      <c r="EF612" s="1268"/>
      <c r="EG612" s="1269"/>
      <c r="EH612" s="1267" t="str">
        <f t="shared" si="20"/>
        <v xml:space="preserve"> </v>
      </c>
      <c r="EI612" s="1268"/>
      <c r="EJ612" s="1268"/>
      <c r="EK612" s="1268"/>
      <c r="EL612" s="1269"/>
      <c r="EM612" s="1267" t="str">
        <f t="shared" si="21"/>
        <v xml:space="preserve"> </v>
      </c>
      <c r="EN612" s="1268"/>
      <c r="EO612" s="1268"/>
      <c r="EP612" s="1268"/>
      <c r="EQ612" s="1269"/>
      <c r="ER612" s="1267" t="str">
        <f t="shared" si="22"/>
        <v xml:space="preserve"> </v>
      </c>
      <c r="ES612" s="1268"/>
      <c r="ET612" s="1268"/>
      <c r="EU612" s="1268"/>
      <c r="EV612" s="1269"/>
      <c r="EW612" s="1267" t="str">
        <f t="shared" si="23"/>
        <v xml:space="preserve"> </v>
      </c>
      <c r="EX612" s="1268"/>
      <c r="EY612" s="1268"/>
      <c r="EZ612" s="1268"/>
      <c r="FA612" s="1269"/>
    </row>
    <row r="613" spans="1:157" ht="12.75">
      <c r="A613" s="18"/>
      <c r="B613" t="s">
        <v>990</v>
      </c>
      <c r="G613" s="1261"/>
      <c r="H613" s="1261"/>
      <c r="I613" s="1261"/>
      <c r="J613" s="1261"/>
      <c r="K613" s="1261"/>
      <c r="L613" s="1261"/>
      <c r="M613" s="1261"/>
      <c r="N613" s="1261"/>
      <c r="O613" s="1261"/>
      <c r="P613" s="1261"/>
      <c r="Q613" s="1261"/>
      <c r="R613" s="1261"/>
      <c r="T613" s="18"/>
      <c r="U613" t="s">
        <v>990</v>
      </c>
      <c r="Z613" s="1259"/>
      <c r="AA613" s="1259"/>
      <c r="AB613" s="1259"/>
      <c r="AC613" s="1259"/>
      <c r="AD613" s="1259"/>
      <c r="AE613" s="1259"/>
      <c r="AF613" s="1259"/>
      <c r="AG613" s="1259"/>
      <c r="AH613" s="1259"/>
      <c r="AI613" s="1259"/>
      <c r="AJ613" s="1259"/>
      <c r="AK613" s="1259"/>
      <c r="BA613" s="2" t="s">
        <v>1489</v>
      </c>
      <c r="BB613" s="2"/>
      <c r="BC613" s="2"/>
      <c r="BD613" s="2"/>
      <c r="BE613" s="1267">
        <f t="shared" si="2"/>
        <v>0</v>
      </c>
      <c r="BF613" s="1269"/>
      <c r="BG613" s="1267">
        <f t="shared" si="3"/>
        <v>0</v>
      </c>
      <c r="BH613" s="1269"/>
      <c r="BI613" s="1267">
        <f t="shared" si="4"/>
        <v>1</v>
      </c>
      <c r="BJ613" s="1269"/>
      <c r="BK613" s="1267">
        <f t="shared" si="5"/>
        <v>1</v>
      </c>
      <c r="BL613" s="1269"/>
      <c r="BM613" s="2"/>
      <c r="BN613" s="1264">
        <f t="shared" si="6"/>
        <v>1</v>
      </c>
      <c r="BO613" s="1265"/>
      <c r="BP613" s="1265"/>
      <c r="BQ613" s="1265"/>
      <c r="BR613" s="1266"/>
      <c r="BS613" s="1263">
        <f t="shared" si="7"/>
        <v>0</v>
      </c>
      <c r="BT613" s="1263"/>
      <c r="BU613" s="1263"/>
      <c r="BV613" s="1263"/>
      <c r="BW613" s="1263"/>
      <c r="BX613" s="1263">
        <f t="shared" si="8"/>
        <v>0</v>
      </c>
      <c r="BY613" s="1263"/>
      <c r="BZ613" s="1263"/>
      <c r="CA613" s="1263"/>
      <c r="CB613" s="1263"/>
      <c r="CC613" s="1263">
        <f t="shared" si="9"/>
        <v>0</v>
      </c>
      <c r="CD613" s="1263"/>
      <c r="CE613" s="1263"/>
      <c r="CF613" s="1263"/>
      <c r="CG613" s="1263"/>
      <c r="CH613" s="1263">
        <f t="shared" si="10"/>
        <v>0</v>
      </c>
      <c r="CI613" s="1263"/>
      <c r="CJ613" s="1263"/>
      <c r="CK613" s="1263"/>
      <c r="CL613" s="1263"/>
      <c r="CM613" s="1263">
        <f t="shared" si="11"/>
        <v>0</v>
      </c>
      <c r="CN613" s="1263"/>
      <c r="CO613" s="1263"/>
      <c r="CP613" s="1263"/>
      <c r="CQ613" s="1263"/>
      <c r="CR613" s="1116"/>
      <c r="CS613" s="1600">
        <f t="shared" si="12"/>
        <v>1</v>
      </c>
      <c r="CT613" s="1600"/>
      <c r="CU613" s="1600"/>
      <c r="CV613" s="1600"/>
      <c r="CW613" s="1600"/>
      <c r="CX613" s="1600">
        <f t="shared" si="13"/>
        <v>0</v>
      </c>
      <c r="CY613" s="1600"/>
      <c r="CZ613" s="1600"/>
      <c r="DA613" s="1600"/>
      <c r="DB613" s="1600"/>
      <c r="DC613" s="1600">
        <f t="shared" si="14"/>
        <v>0</v>
      </c>
      <c r="DD613" s="1600"/>
      <c r="DE613" s="1600"/>
      <c r="DF613" s="1600"/>
      <c r="DG613" s="1600"/>
      <c r="DH613" s="1600">
        <f t="shared" si="15"/>
        <v>0</v>
      </c>
      <c r="DI613" s="1600"/>
      <c r="DJ613" s="1600"/>
      <c r="DK613" s="1600"/>
      <c r="DL613" s="1600"/>
      <c r="DM613" s="1600">
        <f t="shared" si="16"/>
        <v>0</v>
      </c>
      <c r="DN613" s="1600"/>
      <c r="DO613" s="1600"/>
      <c r="DP613" s="1600"/>
      <c r="DQ613" s="1600"/>
      <c r="DR613" s="1600">
        <f t="shared" si="17"/>
        <v>0</v>
      </c>
      <c r="DS613" s="1600"/>
      <c r="DT613" s="1600"/>
      <c r="DU613" s="1600"/>
      <c r="DV613" s="1600"/>
      <c r="DX613" s="1267">
        <f t="shared" si="18"/>
        <v>603</v>
      </c>
      <c r="DY613" s="1268"/>
      <c r="DZ613" s="1268"/>
      <c r="EA613" s="1268"/>
      <c r="EB613" s="1269"/>
      <c r="EC613" s="1267" t="str">
        <f t="shared" si="19"/>
        <v xml:space="preserve"> </v>
      </c>
      <c r="ED613" s="1268"/>
      <c r="EE613" s="1268"/>
      <c r="EF613" s="1268"/>
      <c r="EG613" s="1269"/>
      <c r="EH613" s="1267" t="str">
        <f t="shared" si="20"/>
        <v xml:space="preserve"> </v>
      </c>
      <c r="EI613" s="1268"/>
      <c r="EJ613" s="1268"/>
      <c r="EK613" s="1268"/>
      <c r="EL613" s="1269"/>
      <c r="EM613" s="1267" t="str">
        <f t="shared" si="21"/>
        <v xml:space="preserve"> </v>
      </c>
      <c r="EN613" s="1268"/>
      <c r="EO613" s="1268"/>
      <c r="EP613" s="1268"/>
      <c r="EQ613" s="1269"/>
      <c r="ER613" s="1267" t="str">
        <f t="shared" si="22"/>
        <v xml:space="preserve"> </v>
      </c>
      <c r="ES613" s="1268"/>
      <c r="ET613" s="1268"/>
      <c r="EU613" s="1268"/>
      <c r="EV613" s="1269"/>
      <c r="EW613" s="1267" t="str">
        <f t="shared" si="23"/>
        <v xml:space="preserve"> </v>
      </c>
      <c r="EX613" s="1268"/>
      <c r="EY613" s="1268"/>
      <c r="EZ613" s="1268"/>
      <c r="FA613" s="1269"/>
    </row>
    <row r="614" spans="1:157" ht="12.75">
      <c r="A614" s="18"/>
      <c r="B614" t="s">
        <v>1467</v>
      </c>
      <c r="G614" s="1261"/>
      <c r="H614" s="1261"/>
      <c r="I614" s="1261"/>
      <c r="J614" s="1261"/>
      <c r="K614" s="1261"/>
      <c r="L614" s="1261"/>
      <c r="M614" s="1261"/>
      <c r="N614" s="1261"/>
      <c r="O614" s="1261"/>
      <c r="P614" s="1261"/>
      <c r="Q614" s="1261"/>
      <c r="R614" s="1261"/>
      <c r="T614" s="18"/>
      <c r="U614" t="s">
        <v>1467</v>
      </c>
      <c r="Z614" s="1259"/>
      <c r="AA614" s="1259"/>
      <c r="AB614" s="1259"/>
      <c r="AC614" s="1259"/>
      <c r="AD614" s="1259"/>
      <c r="AE614" s="1259"/>
      <c r="AF614" s="1259"/>
      <c r="AG614" s="1259"/>
      <c r="AH614" s="1259"/>
      <c r="AI614" s="1259"/>
      <c r="AJ614" s="1259"/>
      <c r="AK614" s="1259"/>
      <c r="BA614" s="2" t="s">
        <v>1488</v>
      </c>
      <c r="BB614" s="2"/>
      <c r="BC614" s="2"/>
      <c r="BD614" s="2"/>
      <c r="BE614" s="1267">
        <f t="shared" si="2"/>
        <v>0</v>
      </c>
      <c r="BF614" s="1269"/>
      <c r="BG614" s="1267">
        <f t="shared" si="3"/>
        <v>0</v>
      </c>
      <c r="BH614" s="1269"/>
      <c r="BI614" s="1267">
        <f t="shared" si="4"/>
        <v>0</v>
      </c>
      <c r="BJ614" s="1269"/>
      <c r="BK614" s="1267">
        <f t="shared" si="5"/>
        <v>0</v>
      </c>
      <c r="BL614" s="1269"/>
      <c r="BM614" s="2"/>
      <c r="BN614" s="1264">
        <f t="shared" si="6"/>
        <v>0</v>
      </c>
      <c r="BO614" s="1265"/>
      <c r="BP614" s="1265"/>
      <c r="BQ614" s="1265"/>
      <c r="BR614" s="1266"/>
      <c r="BS614" s="1263">
        <f t="shared" si="7"/>
        <v>4</v>
      </c>
      <c r="BT614" s="1263"/>
      <c r="BU614" s="1263"/>
      <c r="BV614" s="1263"/>
      <c r="BW614" s="1263"/>
      <c r="BX614" s="1263">
        <f t="shared" si="8"/>
        <v>0</v>
      </c>
      <c r="BY614" s="1263"/>
      <c r="BZ614" s="1263"/>
      <c r="CA614" s="1263"/>
      <c r="CB614" s="1263"/>
      <c r="CC614" s="1263">
        <f t="shared" si="9"/>
        <v>0</v>
      </c>
      <c r="CD614" s="1263"/>
      <c r="CE614" s="1263"/>
      <c r="CF614" s="1263"/>
      <c r="CG614" s="1263"/>
      <c r="CH614" s="1263">
        <f t="shared" si="10"/>
        <v>0</v>
      </c>
      <c r="CI614" s="1263"/>
      <c r="CJ614" s="1263"/>
      <c r="CK614" s="1263"/>
      <c r="CL614" s="1263"/>
      <c r="CM614" s="1263">
        <f t="shared" si="11"/>
        <v>0</v>
      </c>
      <c r="CN614" s="1263"/>
      <c r="CO614" s="1263"/>
      <c r="CP614" s="1263"/>
      <c r="CQ614" s="1263"/>
      <c r="CR614" s="1116"/>
      <c r="CS614" s="1600">
        <f t="shared" si="12"/>
        <v>0</v>
      </c>
      <c r="CT614" s="1600"/>
      <c r="CU614" s="1600"/>
      <c r="CV614" s="1600"/>
      <c r="CW614" s="1600"/>
      <c r="CX614" s="1600">
        <f t="shared" si="13"/>
        <v>0</v>
      </c>
      <c r="CY614" s="1600"/>
      <c r="CZ614" s="1600"/>
      <c r="DA614" s="1600"/>
      <c r="DB614" s="1600"/>
      <c r="DC614" s="1600">
        <f t="shared" si="14"/>
        <v>0</v>
      </c>
      <c r="DD614" s="1600"/>
      <c r="DE614" s="1600"/>
      <c r="DF614" s="1600"/>
      <c r="DG614" s="1600"/>
      <c r="DH614" s="1600">
        <f t="shared" si="15"/>
        <v>0</v>
      </c>
      <c r="DI614" s="1600"/>
      <c r="DJ614" s="1600"/>
      <c r="DK614" s="1600"/>
      <c r="DL614" s="1600"/>
      <c r="DM614" s="1600">
        <f t="shared" si="16"/>
        <v>0</v>
      </c>
      <c r="DN614" s="1600"/>
      <c r="DO614" s="1600"/>
      <c r="DP614" s="1600"/>
      <c r="DQ614" s="1600"/>
      <c r="DR614" s="1600">
        <f t="shared" si="17"/>
        <v>0</v>
      </c>
      <c r="DS614" s="1600"/>
      <c r="DT614" s="1600"/>
      <c r="DU614" s="1600"/>
      <c r="DV614" s="1600"/>
      <c r="DX614" s="1267" t="str">
        <f t="shared" si="18"/>
        <v xml:space="preserve"> </v>
      </c>
      <c r="DY614" s="1268"/>
      <c r="DZ614" s="1268"/>
      <c r="EA614" s="1268"/>
      <c r="EB614" s="1269"/>
      <c r="EC614" s="1267">
        <f t="shared" si="19"/>
        <v>1773</v>
      </c>
      <c r="ED614" s="1268"/>
      <c r="EE614" s="1268"/>
      <c r="EF614" s="1268"/>
      <c r="EG614" s="1269"/>
      <c r="EH614" s="1267" t="str">
        <f t="shared" si="20"/>
        <v xml:space="preserve"> </v>
      </c>
      <c r="EI614" s="1268"/>
      <c r="EJ614" s="1268"/>
      <c r="EK614" s="1268"/>
      <c r="EL614" s="1269"/>
      <c r="EM614" s="1267" t="str">
        <f t="shared" si="21"/>
        <v xml:space="preserve"> </v>
      </c>
      <c r="EN614" s="1268"/>
      <c r="EO614" s="1268"/>
      <c r="EP614" s="1268"/>
      <c r="EQ614" s="1269"/>
      <c r="ER614" s="1267" t="str">
        <f t="shared" si="22"/>
        <v xml:space="preserve"> </v>
      </c>
      <c r="ES614" s="1268"/>
      <c r="ET614" s="1268"/>
      <c r="EU614" s="1268"/>
      <c r="EV614" s="1269"/>
      <c r="EW614" s="1267" t="str">
        <f t="shared" si="23"/>
        <v xml:space="preserve"> </v>
      </c>
      <c r="EX614" s="1268"/>
      <c r="EY614" s="1268"/>
      <c r="EZ614" s="1268"/>
      <c r="FA614" s="1269"/>
    </row>
    <row r="615" spans="1:157" ht="12.75">
      <c r="A615" s="18"/>
      <c r="B615" t="s">
        <v>897</v>
      </c>
      <c r="G615" s="1260"/>
      <c r="H615" s="1260"/>
      <c r="I615" s="1260"/>
      <c r="J615" s="1260"/>
      <c r="K615" s="1260"/>
      <c r="L615" s="1260"/>
      <c r="O615" s="987" t="s">
        <v>1126</v>
      </c>
      <c r="P615" s="1320"/>
      <c r="Q615" s="1320"/>
      <c r="R615" s="1320"/>
      <c r="T615" s="18"/>
      <c r="U615" t="s">
        <v>897</v>
      </c>
      <c r="Z615" s="1260"/>
      <c r="AA615" s="1260"/>
      <c r="AB615" s="1260"/>
      <c r="AC615" s="1260"/>
      <c r="AD615" s="1260"/>
      <c r="AE615" s="1260"/>
      <c r="AH615" s="987" t="s">
        <v>1126</v>
      </c>
      <c r="AI615" s="1320"/>
      <c r="AJ615" s="1320"/>
      <c r="AK615" s="1320"/>
      <c r="AZ615" s="2"/>
      <c r="BA615" s="2"/>
      <c r="BB615" s="2"/>
      <c r="BC615" s="2"/>
      <c r="BD615" s="2"/>
      <c r="BE615" s="1267">
        <f t="shared" si="2"/>
        <v>0</v>
      </c>
      <c r="BF615" s="1269"/>
      <c r="BG615" s="1267">
        <f t="shared" si="3"/>
        <v>0</v>
      </c>
      <c r="BH615" s="1269"/>
      <c r="BI615" s="1267">
        <f t="shared" si="4"/>
        <v>0</v>
      </c>
      <c r="BJ615" s="1269"/>
      <c r="BK615" s="1267">
        <f t="shared" si="5"/>
        <v>0</v>
      </c>
      <c r="BL615" s="1269"/>
      <c r="BM615" s="2"/>
      <c r="BN615" s="1264">
        <f t="shared" si="6"/>
        <v>0</v>
      </c>
      <c r="BO615" s="1265"/>
      <c r="BP615" s="1265"/>
      <c r="BQ615" s="1265"/>
      <c r="BR615" s="1266"/>
      <c r="BS615" s="1263">
        <f t="shared" si="7"/>
        <v>32</v>
      </c>
      <c r="BT615" s="1263"/>
      <c r="BU615" s="1263"/>
      <c r="BV615" s="1263"/>
      <c r="BW615" s="1263"/>
      <c r="BX615" s="1263">
        <f t="shared" si="8"/>
        <v>0</v>
      </c>
      <c r="BY615" s="1263"/>
      <c r="BZ615" s="1263"/>
      <c r="CA615" s="1263"/>
      <c r="CB615" s="1263"/>
      <c r="CC615" s="1263">
        <f t="shared" si="9"/>
        <v>0</v>
      </c>
      <c r="CD615" s="1263"/>
      <c r="CE615" s="1263"/>
      <c r="CF615" s="1263"/>
      <c r="CG615" s="1263"/>
      <c r="CH615" s="1263">
        <f t="shared" si="10"/>
        <v>0</v>
      </c>
      <c r="CI615" s="1263"/>
      <c r="CJ615" s="1263"/>
      <c r="CK615" s="1263"/>
      <c r="CL615" s="1263"/>
      <c r="CM615" s="1263">
        <f t="shared" si="11"/>
        <v>0</v>
      </c>
      <c r="CN615" s="1263"/>
      <c r="CO615" s="1263"/>
      <c r="CP615" s="1263"/>
      <c r="CQ615" s="1263"/>
      <c r="CR615" s="1116"/>
      <c r="CS615" s="1600">
        <f t="shared" si="12"/>
        <v>0</v>
      </c>
      <c r="CT615" s="1600"/>
      <c r="CU615" s="1600"/>
      <c r="CV615" s="1600"/>
      <c r="CW615" s="1600"/>
      <c r="CX615" s="1600">
        <f t="shared" si="13"/>
        <v>0</v>
      </c>
      <c r="CY615" s="1600"/>
      <c r="CZ615" s="1600"/>
      <c r="DA615" s="1600"/>
      <c r="DB615" s="1600"/>
      <c r="DC615" s="1600">
        <f t="shared" si="14"/>
        <v>0</v>
      </c>
      <c r="DD615" s="1600"/>
      <c r="DE615" s="1600"/>
      <c r="DF615" s="1600"/>
      <c r="DG615" s="1600"/>
      <c r="DH615" s="1600">
        <f t="shared" si="15"/>
        <v>0</v>
      </c>
      <c r="DI615" s="1600"/>
      <c r="DJ615" s="1600"/>
      <c r="DK615" s="1600"/>
      <c r="DL615" s="1600"/>
      <c r="DM615" s="1600">
        <f t="shared" si="16"/>
        <v>0</v>
      </c>
      <c r="DN615" s="1600"/>
      <c r="DO615" s="1600"/>
      <c r="DP615" s="1600"/>
      <c r="DQ615" s="1600"/>
      <c r="DR615" s="1600">
        <f t="shared" si="17"/>
        <v>0</v>
      </c>
      <c r="DS615" s="1600"/>
      <c r="DT615" s="1600"/>
      <c r="DU615" s="1600"/>
      <c r="DV615" s="1600"/>
      <c r="DX615" s="1267" t="str">
        <f t="shared" si="18"/>
        <v xml:space="preserve"> </v>
      </c>
      <c r="DY615" s="1268"/>
      <c r="DZ615" s="1268"/>
      <c r="EA615" s="1268"/>
      <c r="EB615" s="1269"/>
      <c r="EC615" s="1267">
        <f t="shared" si="19"/>
        <v>1318</v>
      </c>
      <c r="ED615" s="1268"/>
      <c r="EE615" s="1268"/>
      <c r="EF615" s="1268"/>
      <c r="EG615" s="1269"/>
      <c r="EH615" s="1267" t="str">
        <f t="shared" si="20"/>
        <v xml:space="preserve"> </v>
      </c>
      <c r="EI615" s="1268"/>
      <c r="EJ615" s="1268"/>
      <c r="EK615" s="1268"/>
      <c r="EL615" s="1269"/>
      <c r="EM615" s="1267" t="str">
        <f t="shared" si="21"/>
        <v xml:space="preserve"> </v>
      </c>
      <c r="EN615" s="1268"/>
      <c r="EO615" s="1268"/>
      <c r="EP615" s="1268"/>
      <c r="EQ615" s="1269"/>
      <c r="ER615" s="1267" t="str">
        <f t="shared" si="22"/>
        <v xml:space="preserve"> </v>
      </c>
      <c r="ES615" s="1268"/>
      <c r="ET615" s="1268"/>
      <c r="EU615" s="1268"/>
      <c r="EV615" s="1269"/>
      <c r="EW615" s="1267" t="str">
        <f t="shared" si="23"/>
        <v xml:space="preserve"> </v>
      </c>
      <c r="EX615" s="1268"/>
      <c r="EY615" s="1268"/>
      <c r="EZ615" s="1268"/>
      <c r="FA615" s="1269"/>
    </row>
    <row r="616" spans="1:157" ht="12.75">
      <c r="A616" s="18"/>
      <c r="B616" t="s">
        <v>1470</v>
      </c>
      <c r="H616" s="1261"/>
      <c r="I616" s="1261"/>
      <c r="J616" s="1261"/>
      <c r="K616" s="1261"/>
      <c r="L616" s="1261"/>
      <c r="M616" s="1261"/>
      <c r="N616" s="1261"/>
      <c r="O616" s="1261"/>
      <c r="P616" s="1261"/>
      <c r="Q616" s="1261"/>
      <c r="R616" s="1261"/>
      <c r="T616" s="18"/>
      <c r="U616" t="s">
        <v>1470</v>
      </c>
      <c r="AA616" s="1261"/>
      <c r="AB616" s="1261"/>
      <c r="AC616" s="1261"/>
      <c r="AD616" s="1261"/>
      <c r="AE616" s="1261"/>
      <c r="AF616" s="1261"/>
      <c r="AG616" s="1261"/>
      <c r="AH616" s="1261"/>
      <c r="AI616" s="1261"/>
      <c r="AJ616" s="1261"/>
      <c r="AK616" s="1261"/>
      <c r="AZ616" s="2"/>
      <c r="BA616" s="2"/>
      <c r="BB616" s="2"/>
      <c r="BC616" s="2"/>
      <c r="BD616" s="2"/>
      <c r="BE616" s="1267">
        <f t="shared" si="2"/>
        <v>1</v>
      </c>
      <c r="BF616" s="1269"/>
      <c r="BG616" s="1267">
        <f t="shared" si="3"/>
        <v>5</v>
      </c>
      <c r="BH616" s="1269"/>
      <c r="BI616" s="1267">
        <f t="shared" si="4"/>
        <v>0</v>
      </c>
      <c r="BJ616" s="1269"/>
      <c r="BK616" s="1267">
        <f t="shared" si="5"/>
        <v>0</v>
      </c>
      <c r="BL616" s="1269"/>
      <c r="BM616" s="2"/>
      <c r="BN616" s="1264">
        <f t="shared" si="6"/>
        <v>0</v>
      </c>
      <c r="BO616" s="1265"/>
      <c r="BP616" s="1265"/>
      <c r="BQ616" s="1265"/>
      <c r="BR616" s="1266"/>
      <c r="BS616" s="1263">
        <f t="shared" si="7"/>
        <v>5</v>
      </c>
      <c r="BT616" s="1263"/>
      <c r="BU616" s="1263"/>
      <c r="BV616" s="1263"/>
      <c r="BW616" s="1263"/>
      <c r="BX616" s="1263">
        <f t="shared" si="8"/>
        <v>0</v>
      </c>
      <c r="BY616" s="1263"/>
      <c r="BZ616" s="1263"/>
      <c r="CA616" s="1263"/>
      <c r="CB616" s="1263"/>
      <c r="CC616" s="1263">
        <f t="shared" si="9"/>
        <v>0</v>
      </c>
      <c r="CD616" s="1263"/>
      <c r="CE616" s="1263"/>
      <c r="CF616" s="1263"/>
      <c r="CG616" s="1263"/>
      <c r="CH616" s="1263">
        <f t="shared" si="10"/>
        <v>0</v>
      </c>
      <c r="CI616" s="1263"/>
      <c r="CJ616" s="1263"/>
      <c r="CK616" s="1263"/>
      <c r="CL616" s="1263"/>
      <c r="CM616" s="1263">
        <f t="shared" si="11"/>
        <v>0</v>
      </c>
      <c r="CN616" s="1263"/>
      <c r="CO616" s="1263"/>
      <c r="CP616" s="1263"/>
      <c r="CQ616" s="1263"/>
      <c r="CR616" s="1116"/>
      <c r="CS616" s="1600">
        <f t="shared" si="12"/>
        <v>0</v>
      </c>
      <c r="CT616" s="1600"/>
      <c r="CU616" s="1600"/>
      <c r="CV616" s="1600"/>
      <c r="CW616" s="1600"/>
      <c r="CX616" s="1600">
        <f t="shared" si="13"/>
        <v>0</v>
      </c>
      <c r="CY616" s="1600"/>
      <c r="CZ616" s="1600"/>
      <c r="DA616" s="1600"/>
      <c r="DB616" s="1600"/>
      <c r="DC616" s="1600">
        <f t="shared" si="14"/>
        <v>0</v>
      </c>
      <c r="DD616" s="1600"/>
      <c r="DE616" s="1600"/>
      <c r="DF616" s="1600"/>
      <c r="DG616" s="1600"/>
      <c r="DH616" s="1600">
        <f t="shared" si="15"/>
        <v>0</v>
      </c>
      <c r="DI616" s="1600"/>
      <c r="DJ616" s="1600"/>
      <c r="DK616" s="1600"/>
      <c r="DL616" s="1600"/>
      <c r="DM616" s="1600">
        <f t="shared" si="16"/>
        <v>0</v>
      </c>
      <c r="DN616" s="1600"/>
      <c r="DO616" s="1600"/>
      <c r="DP616" s="1600"/>
      <c r="DQ616" s="1600"/>
      <c r="DR616" s="1600">
        <f t="shared" si="17"/>
        <v>0</v>
      </c>
      <c r="DS616" s="1600"/>
      <c r="DT616" s="1600"/>
      <c r="DU616" s="1600"/>
      <c r="DV616" s="1600"/>
      <c r="DX616" s="1267" t="str">
        <f t="shared" si="18"/>
        <v xml:space="preserve"> </v>
      </c>
      <c r="DY616" s="1268"/>
      <c r="DZ616" s="1268"/>
      <c r="EA616" s="1268"/>
      <c r="EB616" s="1269"/>
      <c r="EC616" s="1267">
        <f t="shared" si="19"/>
        <v>1090</v>
      </c>
      <c r="ED616" s="1268"/>
      <c r="EE616" s="1268"/>
      <c r="EF616" s="1268"/>
      <c r="EG616" s="1269"/>
      <c r="EH616" s="1267" t="str">
        <f t="shared" si="20"/>
        <v xml:space="preserve"> </v>
      </c>
      <c r="EI616" s="1268"/>
      <c r="EJ616" s="1268"/>
      <c r="EK616" s="1268"/>
      <c r="EL616" s="1269"/>
      <c r="EM616" s="1267" t="str">
        <f t="shared" si="21"/>
        <v xml:space="preserve"> </v>
      </c>
      <c r="EN616" s="1268"/>
      <c r="EO616" s="1268"/>
      <c r="EP616" s="1268"/>
      <c r="EQ616" s="1269"/>
      <c r="ER616" s="1267" t="str">
        <f t="shared" si="22"/>
        <v xml:space="preserve"> </v>
      </c>
      <c r="ES616" s="1268"/>
      <c r="ET616" s="1268"/>
      <c r="EU616" s="1268"/>
      <c r="EV616" s="1269"/>
      <c r="EW616" s="1267" t="str">
        <f t="shared" si="23"/>
        <v xml:space="preserve"> </v>
      </c>
      <c r="EX616" s="1268"/>
      <c r="EY616" s="1268"/>
      <c r="EZ616" s="1268"/>
      <c r="FA616" s="1269"/>
    </row>
    <row r="617" spans="1:157" ht="12.75">
      <c r="A617" s="18"/>
      <c r="B617" t="s">
        <v>1474</v>
      </c>
      <c r="N617" s="1292" t="s">
        <v>908</v>
      </c>
      <c r="O617" s="1292"/>
      <c r="T617" s="18"/>
      <c r="U617" t="s">
        <v>1474</v>
      </c>
      <c r="AG617" s="1292" t="s">
        <v>908</v>
      </c>
      <c r="AH617" s="1292"/>
      <c r="AZ617" s="2"/>
      <c r="BA617" s="2"/>
      <c r="BB617" s="2"/>
      <c r="BC617" s="2"/>
      <c r="BD617" s="2"/>
      <c r="BE617" s="1267">
        <f t="shared" si="2"/>
        <v>0</v>
      </c>
      <c r="BF617" s="1269"/>
      <c r="BG617" s="1267">
        <f t="shared" si="3"/>
        <v>0</v>
      </c>
      <c r="BH617" s="1269"/>
      <c r="BI617" s="1267">
        <f t="shared" si="4"/>
        <v>1</v>
      </c>
      <c r="BJ617" s="1269"/>
      <c r="BK617" s="1267">
        <f t="shared" si="5"/>
        <v>5</v>
      </c>
      <c r="BL617" s="1269"/>
      <c r="BM617" s="2"/>
      <c r="BN617" s="1264">
        <f t="shared" si="6"/>
        <v>0</v>
      </c>
      <c r="BO617" s="1265"/>
      <c r="BP617" s="1265"/>
      <c r="BQ617" s="1265"/>
      <c r="BR617" s="1266"/>
      <c r="BS617" s="1263">
        <f t="shared" si="7"/>
        <v>5</v>
      </c>
      <c r="BT617" s="1263"/>
      <c r="BU617" s="1263"/>
      <c r="BV617" s="1263"/>
      <c r="BW617" s="1263"/>
      <c r="BX617" s="1263">
        <f t="shared" si="8"/>
        <v>0</v>
      </c>
      <c r="BY617" s="1263"/>
      <c r="BZ617" s="1263"/>
      <c r="CA617" s="1263"/>
      <c r="CB617" s="1263"/>
      <c r="CC617" s="1263">
        <f t="shared" si="9"/>
        <v>0</v>
      </c>
      <c r="CD617" s="1263"/>
      <c r="CE617" s="1263"/>
      <c r="CF617" s="1263"/>
      <c r="CG617" s="1263"/>
      <c r="CH617" s="1263">
        <f t="shared" si="10"/>
        <v>0</v>
      </c>
      <c r="CI617" s="1263"/>
      <c r="CJ617" s="1263"/>
      <c r="CK617" s="1263"/>
      <c r="CL617" s="1263"/>
      <c r="CM617" s="1263">
        <f t="shared" si="11"/>
        <v>0</v>
      </c>
      <c r="CN617" s="1263"/>
      <c r="CO617" s="1263"/>
      <c r="CP617" s="1263"/>
      <c r="CQ617" s="1263"/>
      <c r="CR617" s="1116"/>
      <c r="CS617" s="1600">
        <f t="shared" si="12"/>
        <v>0</v>
      </c>
      <c r="CT617" s="1600"/>
      <c r="CU617" s="1600"/>
      <c r="CV617" s="1600"/>
      <c r="CW617" s="1600"/>
      <c r="CX617" s="1600">
        <f t="shared" si="13"/>
        <v>5</v>
      </c>
      <c r="CY617" s="1600"/>
      <c r="CZ617" s="1600"/>
      <c r="DA617" s="1600"/>
      <c r="DB617" s="1600"/>
      <c r="DC617" s="1600">
        <f t="shared" si="14"/>
        <v>0</v>
      </c>
      <c r="DD617" s="1600"/>
      <c r="DE617" s="1600"/>
      <c r="DF617" s="1600"/>
      <c r="DG617" s="1600"/>
      <c r="DH617" s="1600">
        <f t="shared" si="15"/>
        <v>0</v>
      </c>
      <c r="DI617" s="1600"/>
      <c r="DJ617" s="1600"/>
      <c r="DK617" s="1600"/>
      <c r="DL617" s="1600"/>
      <c r="DM617" s="1600">
        <f t="shared" si="16"/>
        <v>0</v>
      </c>
      <c r="DN617" s="1600"/>
      <c r="DO617" s="1600"/>
      <c r="DP617" s="1600"/>
      <c r="DQ617" s="1600"/>
      <c r="DR617" s="1600">
        <f t="shared" si="17"/>
        <v>0</v>
      </c>
      <c r="DS617" s="1600"/>
      <c r="DT617" s="1600"/>
      <c r="DU617" s="1600"/>
      <c r="DV617" s="1600"/>
      <c r="DX617" s="1267" t="str">
        <f t="shared" si="18"/>
        <v xml:space="preserve"> </v>
      </c>
      <c r="DY617" s="1268"/>
      <c r="DZ617" s="1268"/>
      <c r="EA617" s="1268"/>
      <c r="EB617" s="1269"/>
      <c r="EC617" s="1267">
        <f t="shared" si="19"/>
        <v>636</v>
      </c>
      <c r="ED617" s="1268"/>
      <c r="EE617" s="1268"/>
      <c r="EF617" s="1268"/>
      <c r="EG617" s="1269"/>
      <c r="EH617" s="1267" t="str">
        <f t="shared" si="20"/>
        <v xml:space="preserve"> </v>
      </c>
      <c r="EI617" s="1268"/>
      <c r="EJ617" s="1268"/>
      <c r="EK617" s="1268"/>
      <c r="EL617" s="1269"/>
      <c r="EM617" s="1267" t="str">
        <f t="shared" si="21"/>
        <v xml:space="preserve"> </v>
      </c>
      <c r="EN617" s="1268"/>
      <c r="EO617" s="1268"/>
      <c r="EP617" s="1268"/>
      <c r="EQ617" s="1269"/>
      <c r="ER617" s="1267" t="str">
        <f t="shared" si="22"/>
        <v xml:space="preserve"> </v>
      </c>
      <c r="ES617" s="1268"/>
      <c r="ET617" s="1268"/>
      <c r="EU617" s="1268"/>
      <c r="EV617" s="1269"/>
      <c r="EW617" s="1267" t="str">
        <f t="shared" si="23"/>
        <v xml:space="preserve"> </v>
      </c>
      <c r="EX617" s="1268"/>
      <c r="EY617" s="1268"/>
      <c r="EZ617" s="1268"/>
      <c r="FA617" s="1269"/>
    </row>
    <row r="618" spans="1:157" s="3" customFormat="1" ht="12.75">
      <c r="A618" s="18"/>
      <c r="B618"/>
      <c r="C618"/>
      <c r="D618"/>
      <c r="E618"/>
      <c r="F618"/>
      <c r="G618"/>
      <c r="H618"/>
      <c r="I618"/>
      <c r="J618"/>
      <c r="K618"/>
      <c r="L618"/>
      <c r="M618"/>
      <c r="N618"/>
      <c r="O618"/>
      <c r="P618"/>
      <c r="Q618"/>
      <c r="R618"/>
      <c r="S618"/>
      <c r="T618" s="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2"/>
      <c r="BA618" s="2"/>
      <c r="BB618" s="2"/>
      <c r="BC618" s="2"/>
      <c r="BD618" s="2"/>
      <c r="BE618" s="1267">
        <f t="shared" si="2"/>
        <v>0</v>
      </c>
      <c r="BF618" s="1269"/>
      <c r="BG618" s="1267">
        <f t="shared" si="3"/>
        <v>0</v>
      </c>
      <c r="BH618" s="1269"/>
      <c r="BI618" s="1267">
        <f t="shared" si="4"/>
        <v>0</v>
      </c>
      <c r="BJ618" s="1269"/>
      <c r="BK618" s="1267">
        <f t="shared" si="5"/>
        <v>0</v>
      </c>
      <c r="BL618" s="1269"/>
      <c r="BM618" s="2"/>
      <c r="BN618" s="1264">
        <f t="shared" si="6"/>
        <v>0</v>
      </c>
      <c r="BO618" s="1265"/>
      <c r="BP618" s="1265"/>
      <c r="BQ618" s="1265"/>
      <c r="BR618" s="1266"/>
      <c r="BS618" s="1263">
        <f t="shared" si="7"/>
        <v>0</v>
      </c>
      <c r="BT618" s="1263"/>
      <c r="BU618" s="1263"/>
      <c r="BV618" s="1263"/>
      <c r="BW618" s="1263"/>
      <c r="BX618" s="1263">
        <f t="shared" si="8"/>
        <v>10</v>
      </c>
      <c r="BY618" s="1263"/>
      <c r="BZ618" s="1263"/>
      <c r="CA618" s="1263"/>
      <c r="CB618" s="1263"/>
      <c r="CC618" s="1263">
        <f t="shared" si="9"/>
        <v>0</v>
      </c>
      <c r="CD618" s="1263"/>
      <c r="CE618" s="1263"/>
      <c r="CF618" s="1263"/>
      <c r="CG618" s="1263"/>
      <c r="CH618" s="1263">
        <f t="shared" si="10"/>
        <v>0</v>
      </c>
      <c r="CI618" s="1263"/>
      <c r="CJ618" s="1263"/>
      <c r="CK618" s="1263"/>
      <c r="CL618" s="1263"/>
      <c r="CM618" s="1263">
        <f t="shared" si="11"/>
        <v>0</v>
      </c>
      <c r="CN618" s="1263"/>
      <c r="CO618" s="1263"/>
      <c r="CP618" s="1263"/>
      <c r="CQ618" s="1263"/>
      <c r="CR618" s="1116"/>
      <c r="CS618" s="1600">
        <f t="shared" si="12"/>
        <v>0</v>
      </c>
      <c r="CT618" s="1600"/>
      <c r="CU618" s="1600"/>
      <c r="CV618" s="1600"/>
      <c r="CW618" s="1600"/>
      <c r="CX618" s="1600">
        <f t="shared" si="13"/>
        <v>0</v>
      </c>
      <c r="CY618" s="1600"/>
      <c r="CZ618" s="1600"/>
      <c r="DA618" s="1600"/>
      <c r="DB618" s="1600"/>
      <c r="DC618" s="1600">
        <f t="shared" si="14"/>
        <v>0</v>
      </c>
      <c r="DD618" s="1600"/>
      <c r="DE618" s="1600"/>
      <c r="DF618" s="1600"/>
      <c r="DG618" s="1600"/>
      <c r="DH618" s="1600">
        <f t="shared" si="15"/>
        <v>0</v>
      </c>
      <c r="DI618" s="1600"/>
      <c r="DJ618" s="1600"/>
      <c r="DK618" s="1600"/>
      <c r="DL618" s="1600"/>
      <c r="DM618" s="1600">
        <f t="shared" si="16"/>
        <v>0</v>
      </c>
      <c r="DN618" s="1600"/>
      <c r="DO618" s="1600"/>
      <c r="DP618" s="1600"/>
      <c r="DQ618" s="1600"/>
      <c r="DR618" s="1600">
        <f t="shared" si="17"/>
        <v>0</v>
      </c>
      <c r="DS618" s="1600"/>
      <c r="DT618" s="1600"/>
      <c r="DU618" s="1600"/>
      <c r="DV618" s="1600"/>
      <c r="DW618" s="2"/>
      <c r="DX618" s="1267" t="str">
        <f t="shared" si="18"/>
        <v xml:space="preserve"> </v>
      </c>
      <c r="DY618" s="1268"/>
      <c r="DZ618" s="1268"/>
      <c r="EA618" s="1268"/>
      <c r="EB618" s="1269"/>
      <c r="EC618" s="1267" t="str">
        <f t="shared" si="19"/>
        <v xml:space="preserve"> </v>
      </c>
      <c r="ED618" s="1268"/>
      <c r="EE618" s="1268"/>
      <c r="EF618" s="1268"/>
      <c r="EG618" s="1269"/>
      <c r="EH618" s="1267">
        <f t="shared" si="20"/>
        <v>1950</v>
      </c>
      <c r="EI618" s="1268"/>
      <c r="EJ618" s="1268"/>
      <c r="EK618" s="1268"/>
      <c r="EL618" s="1269"/>
      <c r="EM618" s="1267" t="str">
        <f t="shared" si="21"/>
        <v xml:space="preserve"> </v>
      </c>
      <c r="EN618" s="1268"/>
      <c r="EO618" s="1268"/>
      <c r="EP618" s="1268"/>
      <c r="EQ618" s="1269"/>
      <c r="ER618" s="1267" t="str">
        <f t="shared" si="22"/>
        <v xml:space="preserve"> </v>
      </c>
      <c r="ES618" s="1268"/>
      <c r="ET618" s="1268"/>
      <c r="EU618" s="1268"/>
      <c r="EV618" s="1269"/>
      <c r="EW618" s="1267" t="str">
        <f t="shared" si="23"/>
        <v xml:space="preserve"> </v>
      </c>
      <c r="EX618" s="1268"/>
      <c r="EY618" s="1268"/>
      <c r="EZ618" s="1268"/>
      <c r="FA618" s="1269"/>
    </row>
    <row r="619" spans="1:157" s="3" customFormat="1" ht="12.75">
      <c r="A619" s="39" t="s">
        <v>1462</v>
      </c>
      <c r="B619" t="s">
        <v>1465</v>
      </c>
      <c r="C619"/>
      <c r="D619"/>
      <c r="E619"/>
      <c r="F619"/>
      <c r="G619" s="1353">
        <f>C574</f>
        <v>0</v>
      </c>
      <c r="H619" s="1353"/>
      <c r="I619" s="1353"/>
      <c r="J619" s="1353"/>
      <c r="K619" s="1353"/>
      <c r="L619" s="1353"/>
      <c r="M619" s="1353"/>
      <c r="N619" s="1353"/>
      <c r="O619" s="1353"/>
      <c r="P619" s="1353"/>
      <c r="Q619" s="1353"/>
      <c r="R619" s="1353"/>
      <c r="S619"/>
      <c r="T619" s="39" t="s">
        <v>1463</v>
      </c>
      <c r="U619" t="s">
        <v>1465</v>
      </c>
      <c r="V619"/>
      <c r="W619"/>
      <c r="X619"/>
      <c r="Y619"/>
      <c r="Z619" s="1353">
        <f>C575</f>
        <v>0</v>
      </c>
      <c r="AA619" s="1353"/>
      <c r="AB619" s="1353"/>
      <c r="AC619" s="1353"/>
      <c r="AD619" s="1353"/>
      <c r="AE619" s="1353"/>
      <c r="AF619" s="1353"/>
      <c r="AG619" s="1353"/>
      <c r="AH619" s="1353"/>
      <c r="AI619" s="1353"/>
      <c r="AJ619" s="1353"/>
      <c r="AK619" s="1353"/>
      <c r="AL619"/>
      <c r="AM619"/>
      <c r="AN619"/>
      <c r="AO619"/>
      <c r="AP619"/>
      <c r="AQ619"/>
      <c r="AR619"/>
      <c r="AS619"/>
      <c r="AT619"/>
      <c r="AU619"/>
      <c r="AV619"/>
      <c r="AW619"/>
      <c r="AX619"/>
      <c r="AY619"/>
      <c r="AZ619" s="2"/>
      <c r="BA619" s="2"/>
      <c r="BB619" s="2"/>
      <c r="BC619" s="2"/>
      <c r="BD619" s="2"/>
      <c r="BE619" s="1267">
        <f t="shared" si="2"/>
        <v>0</v>
      </c>
      <c r="BF619" s="1269"/>
      <c r="BG619" s="1267">
        <f t="shared" si="3"/>
        <v>0</v>
      </c>
      <c r="BH619" s="1269"/>
      <c r="BI619" s="1267">
        <f t="shared" si="4"/>
        <v>0</v>
      </c>
      <c r="BJ619" s="1269"/>
      <c r="BK619" s="1267">
        <f t="shared" si="5"/>
        <v>0</v>
      </c>
      <c r="BL619" s="1269"/>
      <c r="BM619" s="2"/>
      <c r="BN619" s="1264">
        <f t="shared" si="6"/>
        <v>0</v>
      </c>
      <c r="BO619" s="1265"/>
      <c r="BP619" s="1265"/>
      <c r="BQ619" s="1265"/>
      <c r="BR619" s="1266"/>
      <c r="BS619" s="1263">
        <f t="shared" si="7"/>
        <v>0</v>
      </c>
      <c r="BT619" s="1263"/>
      <c r="BU619" s="1263"/>
      <c r="BV619" s="1263"/>
      <c r="BW619" s="1263"/>
      <c r="BX619" s="1263">
        <f t="shared" si="8"/>
        <v>16</v>
      </c>
      <c r="BY619" s="1263"/>
      <c r="BZ619" s="1263"/>
      <c r="CA619" s="1263"/>
      <c r="CB619" s="1263"/>
      <c r="CC619" s="1263">
        <f t="shared" si="9"/>
        <v>0</v>
      </c>
      <c r="CD619" s="1263"/>
      <c r="CE619" s="1263"/>
      <c r="CF619" s="1263"/>
      <c r="CG619" s="1263"/>
      <c r="CH619" s="1263">
        <f t="shared" si="10"/>
        <v>0</v>
      </c>
      <c r="CI619" s="1263"/>
      <c r="CJ619" s="1263"/>
      <c r="CK619" s="1263"/>
      <c r="CL619" s="1263"/>
      <c r="CM619" s="1263">
        <f t="shared" si="11"/>
        <v>0</v>
      </c>
      <c r="CN619" s="1263"/>
      <c r="CO619" s="1263"/>
      <c r="CP619" s="1263"/>
      <c r="CQ619" s="1263"/>
      <c r="CR619" s="1116"/>
      <c r="CS619" s="1600">
        <f t="shared" si="12"/>
        <v>0</v>
      </c>
      <c r="CT619" s="1600"/>
      <c r="CU619" s="1600"/>
      <c r="CV619" s="1600"/>
      <c r="CW619" s="1600"/>
      <c r="CX619" s="1600">
        <f t="shared" si="13"/>
        <v>0</v>
      </c>
      <c r="CY619" s="1600"/>
      <c r="CZ619" s="1600"/>
      <c r="DA619" s="1600"/>
      <c r="DB619" s="1600"/>
      <c r="DC619" s="1600">
        <f t="shared" si="14"/>
        <v>0</v>
      </c>
      <c r="DD619" s="1600"/>
      <c r="DE619" s="1600"/>
      <c r="DF619" s="1600"/>
      <c r="DG619" s="1600"/>
      <c r="DH619" s="1600">
        <f t="shared" si="15"/>
        <v>0</v>
      </c>
      <c r="DI619" s="1600"/>
      <c r="DJ619" s="1600"/>
      <c r="DK619" s="1600"/>
      <c r="DL619" s="1600"/>
      <c r="DM619" s="1600">
        <f t="shared" si="16"/>
        <v>0</v>
      </c>
      <c r="DN619" s="1600"/>
      <c r="DO619" s="1600"/>
      <c r="DP619" s="1600"/>
      <c r="DQ619" s="1600"/>
      <c r="DR619" s="1600">
        <f t="shared" si="17"/>
        <v>0</v>
      </c>
      <c r="DS619" s="1600"/>
      <c r="DT619" s="1600"/>
      <c r="DU619" s="1600"/>
      <c r="DV619" s="1600"/>
      <c r="DW619" s="2"/>
      <c r="DX619" s="1267" t="str">
        <f t="shared" si="18"/>
        <v xml:space="preserve"> </v>
      </c>
      <c r="DY619" s="1268"/>
      <c r="DZ619" s="1268"/>
      <c r="EA619" s="1268"/>
      <c r="EB619" s="1269"/>
      <c r="EC619" s="1267" t="str">
        <f t="shared" si="19"/>
        <v xml:space="preserve"> </v>
      </c>
      <c r="ED619" s="1268"/>
      <c r="EE619" s="1268"/>
      <c r="EF619" s="1268"/>
      <c r="EG619" s="1269"/>
      <c r="EH619" s="1267">
        <f t="shared" si="20"/>
        <v>1577</v>
      </c>
      <c r="EI619" s="1268"/>
      <c r="EJ619" s="1268"/>
      <c r="EK619" s="1268"/>
      <c r="EL619" s="1269"/>
      <c r="EM619" s="1267" t="str">
        <f t="shared" si="21"/>
        <v xml:space="preserve"> </v>
      </c>
      <c r="EN619" s="1268"/>
      <c r="EO619" s="1268"/>
      <c r="EP619" s="1268"/>
      <c r="EQ619" s="1269"/>
      <c r="ER619" s="1267" t="str">
        <f t="shared" si="22"/>
        <v xml:space="preserve"> </v>
      </c>
      <c r="ES619" s="1268"/>
      <c r="ET619" s="1268"/>
      <c r="EU619" s="1268"/>
      <c r="EV619" s="1269"/>
      <c r="EW619" s="1267" t="str">
        <f t="shared" si="23"/>
        <v xml:space="preserve"> </v>
      </c>
      <c r="EX619" s="1268"/>
      <c r="EY619" s="1268"/>
      <c r="EZ619" s="1268"/>
      <c r="FA619" s="1269"/>
    </row>
    <row r="620" spans="1:157" s="3" customFormat="1" ht="12.75">
      <c r="A620"/>
      <c r="B620" t="s">
        <v>1117</v>
      </c>
      <c r="C620"/>
      <c r="D620"/>
      <c r="E620"/>
      <c r="F620"/>
      <c r="G620" s="1261"/>
      <c r="H620" s="1261"/>
      <c r="I620" s="1261"/>
      <c r="J620" s="1261"/>
      <c r="K620" s="1261"/>
      <c r="L620" s="1261"/>
      <c r="M620" s="1261"/>
      <c r="N620" s="1261"/>
      <c r="O620" s="1261"/>
      <c r="P620" s="1261"/>
      <c r="Q620" s="1261"/>
      <c r="R620" s="1261"/>
      <c r="S620"/>
      <c r="T620"/>
      <c r="U620" t="s">
        <v>1117</v>
      </c>
      <c r="V620"/>
      <c r="W620"/>
      <c r="X620"/>
      <c r="Y620"/>
      <c r="Z620" s="1261"/>
      <c r="AA620" s="1261"/>
      <c r="AB620" s="1261"/>
      <c r="AC620" s="1261"/>
      <c r="AD620" s="1261"/>
      <c r="AE620" s="1261"/>
      <c r="AF620" s="1261"/>
      <c r="AG620" s="1261"/>
      <c r="AH620" s="1261"/>
      <c r="AI620" s="1261"/>
      <c r="AJ620" s="1261"/>
      <c r="AK620" s="1261"/>
      <c r="AL620"/>
      <c r="AM620"/>
      <c r="AN620"/>
      <c r="AO620"/>
      <c r="AP620"/>
      <c r="AQ620"/>
      <c r="AR620"/>
      <c r="AS620"/>
      <c r="AT620"/>
      <c r="AU620"/>
      <c r="AV620"/>
      <c r="AW620"/>
      <c r="AX620"/>
      <c r="AY620"/>
      <c r="AZ620" s="2"/>
      <c r="BA620" s="2"/>
      <c r="BB620" s="2"/>
      <c r="BC620" s="2"/>
      <c r="BD620" s="2"/>
      <c r="BE620" s="1267">
        <f t="shared" si="2"/>
        <v>1</v>
      </c>
      <c r="BF620" s="1269"/>
      <c r="BG620" s="1267">
        <f t="shared" si="3"/>
        <v>4</v>
      </c>
      <c r="BH620" s="1269"/>
      <c r="BI620" s="1267">
        <f t="shared" si="4"/>
        <v>0</v>
      </c>
      <c r="BJ620" s="1269"/>
      <c r="BK620" s="1267">
        <f t="shared" si="5"/>
        <v>0</v>
      </c>
      <c r="BL620" s="1269"/>
      <c r="BM620" s="2"/>
      <c r="BN620" s="1264">
        <f t="shared" si="6"/>
        <v>0</v>
      </c>
      <c r="BO620" s="1265"/>
      <c r="BP620" s="1265"/>
      <c r="BQ620" s="1265"/>
      <c r="BR620" s="1266"/>
      <c r="BS620" s="1263">
        <f t="shared" si="7"/>
        <v>0</v>
      </c>
      <c r="BT620" s="1263"/>
      <c r="BU620" s="1263"/>
      <c r="BV620" s="1263"/>
      <c r="BW620" s="1263"/>
      <c r="BX620" s="1263">
        <f t="shared" si="8"/>
        <v>4</v>
      </c>
      <c r="BY620" s="1263"/>
      <c r="BZ620" s="1263"/>
      <c r="CA620" s="1263"/>
      <c r="CB620" s="1263"/>
      <c r="CC620" s="1263">
        <f t="shared" si="9"/>
        <v>0</v>
      </c>
      <c r="CD620" s="1263"/>
      <c r="CE620" s="1263"/>
      <c r="CF620" s="1263"/>
      <c r="CG620" s="1263"/>
      <c r="CH620" s="1263">
        <f t="shared" si="10"/>
        <v>0</v>
      </c>
      <c r="CI620" s="1263"/>
      <c r="CJ620" s="1263"/>
      <c r="CK620" s="1263"/>
      <c r="CL620" s="1263"/>
      <c r="CM620" s="1263">
        <f t="shared" si="11"/>
        <v>0</v>
      </c>
      <c r="CN620" s="1263"/>
      <c r="CO620" s="1263"/>
      <c r="CP620" s="1263"/>
      <c r="CQ620" s="1263"/>
      <c r="CR620" s="1116"/>
      <c r="CS620" s="1600">
        <f t="shared" si="12"/>
        <v>0</v>
      </c>
      <c r="CT620" s="1600"/>
      <c r="CU620" s="1600"/>
      <c r="CV620" s="1600"/>
      <c r="CW620" s="1600"/>
      <c r="CX620" s="1600">
        <f t="shared" si="13"/>
        <v>0</v>
      </c>
      <c r="CY620" s="1600"/>
      <c r="CZ620" s="1600"/>
      <c r="DA620" s="1600"/>
      <c r="DB620" s="1600"/>
      <c r="DC620" s="1600">
        <f t="shared" si="14"/>
        <v>0</v>
      </c>
      <c r="DD620" s="1600"/>
      <c r="DE620" s="1600"/>
      <c r="DF620" s="1600"/>
      <c r="DG620" s="1600"/>
      <c r="DH620" s="1600">
        <f t="shared" si="15"/>
        <v>0</v>
      </c>
      <c r="DI620" s="1600"/>
      <c r="DJ620" s="1600"/>
      <c r="DK620" s="1600"/>
      <c r="DL620" s="1600"/>
      <c r="DM620" s="1600">
        <f t="shared" si="16"/>
        <v>0</v>
      </c>
      <c r="DN620" s="1600"/>
      <c r="DO620" s="1600"/>
      <c r="DP620" s="1600"/>
      <c r="DQ620" s="1600"/>
      <c r="DR620" s="1600">
        <f t="shared" si="17"/>
        <v>0</v>
      </c>
      <c r="DS620" s="1600"/>
      <c r="DT620" s="1600"/>
      <c r="DU620" s="1600"/>
      <c r="DV620" s="1600"/>
      <c r="DW620" s="2"/>
      <c r="DX620" s="1267" t="str">
        <f t="shared" si="18"/>
        <v xml:space="preserve"> </v>
      </c>
      <c r="DY620" s="1268"/>
      <c r="DZ620" s="1268"/>
      <c r="EA620" s="1268"/>
      <c r="EB620" s="1269"/>
      <c r="EC620" s="1267" t="str">
        <f t="shared" si="19"/>
        <v xml:space="preserve"> </v>
      </c>
      <c r="ED620" s="1268"/>
      <c r="EE620" s="1268"/>
      <c r="EF620" s="1268"/>
      <c r="EG620" s="1269"/>
      <c r="EH620" s="1267">
        <f t="shared" si="20"/>
        <v>1304</v>
      </c>
      <c r="EI620" s="1268"/>
      <c r="EJ620" s="1268"/>
      <c r="EK620" s="1268"/>
      <c r="EL620" s="1269"/>
      <c r="EM620" s="1267" t="str">
        <f t="shared" si="21"/>
        <v xml:space="preserve"> </v>
      </c>
      <c r="EN620" s="1268"/>
      <c r="EO620" s="1268"/>
      <c r="EP620" s="1268"/>
      <c r="EQ620" s="1269"/>
      <c r="ER620" s="1267" t="str">
        <f t="shared" si="22"/>
        <v xml:space="preserve"> </v>
      </c>
      <c r="ES620" s="1268"/>
      <c r="ET620" s="1268"/>
      <c r="EU620" s="1268"/>
      <c r="EV620" s="1269"/>
      <c r="EW620" s="1267" t="str">
        <f t="shared" si="23"/>
        <v xml:space="preserve"> </v>
      </c>
      <c r="EX620" s="1268"/>
      <c r="EY620" s="1268"/>
      <c r="EZ620" s="1268"/>
      <c r="FA620" s="1269"/>
    </row>
    <row r="621" spans="1:157" ht="12.75">
      <c r="B621" t="s">
        <v>990</v>
      </c>
      <c r="G621" s="1261"/>
      <c r="H621" s="1261"/>
      <c r="I621" s="1261"/>
      <c r="J621" s="1261"/>
      <c r="K621" s="1261"/>
      <c r="L621" s="1261"/>
      <c r="M621" s="1261"/>
      <c r="N621" s="1261"/>
      <c r="O621" s="1261"/>
      <c r="P621" s="1261"/>
      <c r="Q621" s="1261"/>
      <c r="R621" s="1261"/>
      <c r="U621" t="s">
        <v>990</v>
      </c>
      <c r="Z621" s="1259"/>
      <c r="AA621" s="1259"/>
      <c r="AB621" s="1259"/>
      <c r="AC621" s="1259"/>
      <c r="AD621" s="1259"/>
      <c r="AE621" s="1259"/>
      <c r="AF621" s="1259"/>
      <c r="AG621" s="1259"/>
      <c r="AH621" s="1259"/>
      <c r="AI621" s="1259"/>
      <c r="AJ621" s="1259"/>
      <c r="AK621" s="1259"/>
      <c r="AZ621" s="2"/>
      <c r="BA621" s="2"/>
      <c r="BB621" s="2"/>
      <c r="BC621" s="2"/>
      <c r="BD621" s="2"/>
      <c r="BE621" s="1267">
        <f t="shared" si="2"/>
        <v>0</v>
      </c>
      <c r="BF621" s="1269"/>
      <c r="BG621" s="1267">
        <f t="shared" si="3"/>
        <v>0</v>
      </c>
      <c r="BH621" s="1269"/>
      <c r="BI621" s="1267">
        <f t="shared" si="4"/>
        <v>1</v>
      </c>
      <c r="BJ621" s="1269"/>
      <c r="BK621" s="1267">
        <f t="shared" si="5"/>
        <v>4</v>
      </c>
      <c r="BL621" s="1269"/>
      <c r="BM621" s="2"/>
      <c r="BN621" s="1264">
        <f t="shared" si="6"/>
        <v>0</v>
      </c>
      <c r="BO621" s="1265"/>
      <c r="BP621" s="1265"/>
      <c r="BQ621" s="1265"/>
      <c r="BR621" s="1266"/>
      <c r="BS621" s="1263">
        <f t="shared" si="7"/>
        <v>0</v>
      </c>
      <c r="BT621" s="1263"/>
      <c r="BU621" s="1263"/>
      <c r="BV621" s="1263"/>
      <c r="BW621" s="1263"/>
      <c r="BX621" s="1263">
        <f t="shared" si="8"/>
        <v>4</v>
      </c>
      <c r="BY621" s="1263"/>
      <c r="BZ621" s="1263"/>
      <c r="CA621" s="1263"/>
      <c r="CB621" s="1263"/>
      <c r="CC621" s="1263">
        <f t="shared" si="9"/>
        <v>0</v>
      </c>
      <c r="CD621" s="1263"/>
      <c r="CE621" s="1263"/>
      <c r="CF621" s="1263"/>
      <c r="CG621" s="1263"/>
      <c r="CH621" s="1263">
        <f t="shared" si="10"/>
        <v>0</v>
      </c>
      <c r="CI621" s="1263"/>
      <c r="CJ621" s="1263"/>
      <c r="CK621" s="1263"/>
      <c r="CL621" s="1263"/>
      <c r="CM621" s="1263">
        <f t="shared" si="11"/>
        <v>0</v>
      </c>
      <c r="CN621" s="1263"/>
      <c r="CO621" s="1263"/>
      <c r="CP621" s="1263"/>
      <c r="CQ621" s="1263"/>
      <c r="CR621" s="1116"/>
      <c r="CS621" s="1600">
        <f t="shared" si="12"/>
        <v>0</v>
      </c>
      <c r="CT621" s="1600"/>
      <c r="CU621" s="1600"/>
      <c r="CV621" s="1600"/>
      <c r="CW621" s="1600"/>
      <c r="CX621" s="1600">
        <f t="shared" si="13"/>
        <v>0</v>
      </c>
      <c r="CY621" s="1600"/>
      <c r="CZ621" s="1600"/>
      <c r="DA621" s="1600"/>
      <c r="DB621" s="1600"/>
      <c r="DC621" s="1600">
        <f t="shared" si="14"/>
        <v>4</v>
      </c>
      <c r="DD621" s="1600"/>
      <c r="DE621" s="1600"/>
      <c r="DF621" s="1600"/>
      <c r="DG621" s="1600"/>
      <c r="DH621" s="1600">
        <f t="shared" si="15"/>
        <v>0</v>
      </c>
      <c r="DI621" s="1600"/>
      <c r="DJ621" s="1600"/>
      <c r="DK621" s="1600"/>
      <c r="DL621" s="1600"/>
      <c r="DM621" s="1600">
        <f t="shared" si="16"/>
        <v>0</v>
      </c>
      <c r="DN621" s="1600"/>
      <c r="DO621" s="1600"/>
      <c r="DP621" s="1600"/>
      <c r="DQ621" s="1600"/>
      <c r="DR621" s="1600">
        <f t="shared" si="17"/>
        <v>0</v>
      </c>
      <c r="DS621" s="1600"/>
      <c r="DT621" s="1600"/>
      <c r="DU621" s="1600"/>
      <c r="DV621" s="1600"/>
      <c r="DX621" s="1267" t="str">
        <f t="shared" si="18"/>
        <v xml:space="preserve"> </v>
      </c>
      <c r="DY621" s="1268"/>
      <c r="DZ621" s="1268"/>
      <c r="EA621" s="1268"/>
      <c r="EB621" s="1269"/>
      <c r="EC621" s="1267" t="str">
        <f t="shared" si="19"/>
        <v xml:space="preserve"> </v>
      </c>
      <c r="ED621" s="1268"/>
      <c r="EE621" s="1268"/>
      <c r="EF621" s="1268"/>
      <c r="EG621" s="1269"/>
      <c r="EH621" s="1267">
        <f t="shared" si="20"/>
        <v>759</v>
      </c>
      <c r="EI621" s="1268"/>
      <c r="EJ621" s="1268"/>
      <c r="EK621" s="1268"/>
      <c r="EL621" s="1269"/>
      <c r="EM621" s="1267" t="str">
        <f t="shared" si="21"/>
        <v xml:space="preserve"> </v>
      </c>
      <c r="EN621" s="1268"/>
      <c r="EO621" s="1268"/>
      <c r="EP621" s="1268"/>
      <c r="EQ621" s="1269"/>
      <c r="ER621" s="1267" t="str">
        <f t="shared" si="22"/>
        <v xml:space="preserve"> </v>
      </c>
      <c r="ES621" s="1268"/>
      <c r="ET621" s="1268"/>
      <c r="EU621" s="1268"/>
      <c r="EV621" s="1269"/>
      <c r="EW621" s="1267" t="str">
        <f t="shared" si="23"/>
        <v xml:space="preserve"> </v>
      </c>
      <c r="EX621" s="1268"/>
      <c r="EY621" s="1268"/>
      <c r="EZ621" s="1268"/>
      <c r="FA621" s="1269"/>
    </row>
    <row r="622" spans="1:157" ht="12.75">
      <c r="B622" t="s">
        <v>1467</v>
      </c>
      <c r="G622" s="1261"/>
      <c r="H622" s="1261"/>
      <c r="I622" s="1261"/>
      <c r="J622" s="1261"/>
      <c r="K622" s="1261"/>
      <c r="L622" s="1261"/>
      <c r="M622" s="1261"/>
      <c r="N622" s="1261"/>
      <c r="O622" s="1261"/>
      <c r="P622" s="1261"/>
      <c r="Q622" s="1261"/>
      <c r="R622" s="1261"/>
      <c r="U622" t="s">
        <v>1467</v>
      </c>
      <c r="Z622" s="1259"/>
      <c r="AA622" s="1259"/>
      <c r="AB622" s="1259"/>
      <c r="AC622" s="1259"/>
      <c r="AD622" s="1259"/>
      <c r="AE622" s="1259"/>
      <c r="AF622" s="1259"/>
      <c r="AG622" s="1259"/>
      <c r="AH622" s="1259"/>
      <c r="AI622" s="1259"/>
      <c r="AJ622" s="1259"/>
      <c r="AK622" s="1259"/>
      <c r="AZ622" s="2"/>
      <c r="BA622" s="2"/>
      <c r="BB622" s="2"/>
      <c r="BC622" s="2"/>
      <c r="BD622" s="2"/>
      <c r="BE622" s="1267">
        <f t="shared" si="2"/>
        <v>0</v>
      </c>
      <c r="BF622" s="1269"/>
      <c r="BG622" s="1267">
        <f t="shared" si="3"/>
        <v>0</v>
      </c>
      <c r="BH622" s="1269"/>
      <c r="BI622" s="1267">
        <f t="shared" si="4"/>
        <v>0</v>
      </c>
      <c r="BJ622" s="1269"/>
      <c r="BK622" s="1267">
        <f t="shared" si="5"/>
        <v>0</v>
      </c>
      <c r="BL622" s="1269"/>
      <c r="BM622" s="2"/>
      <c r="BN622" s="1264">
        <f t="shared" si="6"/>
        <v>0</v>
      </c>
      <c r="BO622" s="1265"/>
      <c r="BP622" s="1265"/>
      <c r="BQ622" s="1265"/>
      <c r="BR622" s="1266"/>
      <c r="BS622" s="1263">
        <f t="shared" si="7"/>
        <v>0</v>
      </c>
      <c r="BT622" s="1263"/>
      <c r="BU622" s="1263"/>
      <c r="BV622" s="1263"/>
      <c r="BW622" s="1263"/>
      <c r="BX622" s="1263">
        <f t="shared" si="8"/>
        <v>0</v>
      </c>
      <c r="BY622" s="1263"/>
      <c r="BZ622" s="1263"/>
      <c r="CA622" s="1263"/>
      <c r="CB622" s="1263"/>
      <c r="CC622" s="1263">
        <f t="shared" si="9"/>
        <v>9</v>
      </c>
      <c r="CD622" s="1263"/>
      <c r="CE622" s="1263"/>
      <c r="CF622" s="1263"/>
      <c r="CG622" s="1263"/>
      <c r="CH622" s="1263">
        <f t="shared" si="10"/>
        <v>0</v>
      </c>
      <c r="CI622" s="1263"/>
      <c r="CJ622" s="1263"/>
      <c r="CK622" s="1263"/>
      <c r="CL622" s="1263"/>
      <c r="CM622" s="1263">
        <f t="shared" si="11"/>
        <v>0</v>
      </c>
      <c r="CN622" s="1263"/>
      <c r="CO622" s="1263"/>
      <c r="CP622" s="1263"/>
      <c r="CQ622" s="1263"/>
      <c r="CR622" s="1116"/>
      <c r="CS622" s="1600">
        <f t="shared" si="12"/>
        <v>0</v>
      </c>
      <c r="CT622" s="1600"/>
      <c r="CU622" s="1600"/>
      <c r="CV622" s="1600"/>
      <c r="CW622" s="1600"/>
      <c r="CX622" s="1600">
        <f t="shared" si="13"/>
        <v>0</v>
      </c>
      <c r="CY622" s="1600"/>
      <c r="CZ622" s="1600"/>
      <c r="DA622" s="1600"/>
      <c r="DB622" s="1600"/>
      <c r="DC622" s="1600">
        <f t="shared" si="14"/>
        <v>0</v>
      </c>
      <c r="DD622" s="1600"/>
      <c r="DE622" s="1600"/>
      <c r="DF622" s="1600"/>
      <c r="DG622" s="1600"/>
      <c r="DH622" s="1600">
        <f t="shared" si="15"/>
        <v>0</v>
      </c>
      <c r="DI622" s="1600"/>
      <c r="DJ622" s="1600"/>
      <c r="DK622" s="1600"/>
      <c r="DL622" s="1600"/>
      <c r="DM622" s="1600">
        <f t="shared" si="16"/>
        <v>0</v>
      </c>
      <c r="DN622" s="1600"/>
      <c r="DO622" s="1600"/>
      <c r="DP622" s="1600"/>
      <c r="DQ622" s="1600"/>
      <c r="DR622" s="1600">
        <f t="shared" si="17"/>
        <v>0</v>
      </c>
      <c r="DS622" s="1600"/>
      <c r="DT622" s="1600"/>
      <c r="DU622" s="1600"/>
      <c r="DV622" s="1600"/>
      <c r="DX622" s="1267" t="str">
        <f t="shared" si="18"/>
        <v xml:space="preserve"> </v>
      </c>
      <c r="DY622" s="1268"/>
      <c r="DZ622" s="1268"/>
      <c r="EA622" s="1268"/>
      <c r="EB622" s="1269"/>
      <c r="EC622" s="1267" t="str">
        <f t="shared" si="19"/>
        <v xml:space="preserve"> </v>
      </c>
      <c r="ED622" s="1268"/>
      <c r="EE622" s="1268"/>
      <c r="EF622" s="1268"/>
      <c r="EG622" s="1269"/>
      <c r="EH622" s="1267" t="str">
        <f t="shared" si="20"/>
        <v xml:space="preserve"> </v>
      </c>
      <c r="EI622" s="1268"/>
      <c r="EJ622" s="1268"/>
      <c r="EK622" s="1268"/>
      <c r="EL622" s="1269"/>
      <c r="EM622" s="1267">
        <f t="shared" si="21"/>
        <v>2100</v>
      </c>
      <c r="EN622" s="1268"/>
      <c r="EO622" s="1268"/>
      <c r="EP622" s="1268"/>
      <c r="EQ622" s="1269"/>
      <c r="ER622" s="1267" t="str">
        <f t="shared" si="22"/>
        <v xml:space="preserve"> </v>
      </c>
      <c r="ES622" s="1268"/>
      <c r="ET622" s="1268"/>
      <c r="EU622" s="1268"/>
      <c r="EV622" s="1269"/>
      <c r="EW622" s="1267" t="str">
        <f t="shared" si="23"/>
        <v xml:space="preserve"> </v>
      </c>
      <c r="EX622" s="1268"/>
      <c r="EY622" s="1268"/>
      <c r="EZ622" s="1268"/>
      <c r="FA622" s="1269"/>
    </row>
    <row r="623" spans="1:157" ht="12.75">
      <c r="B623" t="s">
        <v>897</v>
      </c>
      <c r="G623" s="1260"/>
      <c r="H623" s="1260"/>
      <c r="I623" s="1260"/>
      <c r="J623" s="1260"/>
      <c r="K623" s="1260"/>
      <c r="L623" s="1260"/>
      <c r="O623" s="987" t="s">
        <v>1126</v>
      </c>
      <c r="P623" s="1320"/>
      <c r="Q623" s="1320"/>
      <c r="R623" s="1320"/>
      <c r="U623" t="s">
        <v>897</v>
      </c>
      <c r="Z623" s="1260"/>
      <c r="AA623" s="1260"/>
      <c r="AB623" s="1260"/>
      <c r="AC623" s="1260"/>
      <c r="AD623" s="1260"/>
      <c r="AE623" s="1260"/>
      <c r="AH623" s="987" t="s">
        <v>1126</v>
      </c>
      <c r="AI623" s="1320"/>
      <c r="AJ623" s="1320"/>
      <c r="AK623" s="1320"/>
      <c r="AZ623" s="2"/>
      <c r="BA623" s="2"/>
      <c r="BB623" s="2"/>
      <c r="BC623" s="2"/>
      <c r="BD623" s="2"/>
      <c r="BE623" s="1267">
        <f t="shared" si="2"/>
        <v>0</v>
      </c>
      <c r="BF623" s="1269"/>
      <c r="BG623" s="1267">
        <f t="shared" si="3"/>
        <v>0</v>
      </c>
      <c r="BH623" s="1269"/>
      <c r="BI623" s="1267">
        <f t="shared" si="4"/>
        <v>0</v>
      </c>
      <c r="BJ623" s="1269"/>
      <c r="BK623" s="1267">
        <f t="shared" si="5"/>
        <v>0</v>
      </c>
      <c r="BL623" s="1269"/>
      <c r="BM623" s="2"/>
      <c r="BN623" s="1264">
        <f t="shared" si="6"/>
        <v>0</v>
      </c>
      <c r="BO623" s="1265"/>
      <c r="BP623" s="1265"/>
      <c r="BQ623" s="1265"/>
      <c r="BR623" s="1266"/>
      <c r="BS623" s="1263">
        <f t="shared" si="7"/>
        <v>0</v>
      </c>
      <c r="BT623" s="1263"/>
      <c r="BU623" s="1263"/>
      <c r="BV623" s="1263"/>
      <c r="BW623" s="1263"/>
      <c r="BX623" s="1263">
        <f t="shared" si="8"/>
        <v>0</v>
      </c>
      <c r="BY623" s="1263"/>
      <c r="BZ623" s="1263"/>
      <c r="CA623" s="1263"/>
      <c r="CB623" s="1263"/>
      <c r="CC623" s="1263">
        <f t="shared" si="9"/>
        <v>15</v>
      </c>
      <c r="CD623" s="1263"/>
      <c r="CE623" s="1263"/>
      <c r="CF623" s="1263"/>
      <c r="CG623" s="1263"/>
      <c r="CH623" s="1263">
        <f t="shared" si="10"/>
        <v>0</v>
      </c>
      <c r="CI623" s="1263"/>
      <c r="CJ623" s="1263"/>
      <c r="CK623" s="1263"/>
      <c r="CL623" s="1263"/>
      <c r="CM623" s="1263">
        <f t="shared" si="11"/>
        <v>0</v>
      </c>
      <c r="CN623" s="1263"/>
      <c r="CO623" s="1263"/>
      <c r="CP623" s="1263"/>
      <c r="CQ623" s="1263"/>
      <c r="CR623" s="1116"/>
      <c r="CS623" s="1600">
        <f t="shared" si="12"/>
        <v>0</v>
      </c>
      <c r="CT623" s="1600"/>
      <c r="CU623" s="1600"/>
      <c r="CV623" s="1600"/>
      <c r="CW623" s="1600"/>
      <c r="CX623" s="1600">
        <f t="shared" si="13"/>
        <v>0</v>
      </c>
      <c r="CY623" s="1600"/>
      <c r="CZ623" s="1600"/>
      <c r="DA623" s="1600"/>
      <c r="DB623" s="1600"/>
      <c r="DC623" s="1600">
        <f t="shared" si="14"/>
        <v>0</v>
      </c>
      <c r="DD623" s="1600"/>
      <c r="DE623" s="1600"/>
      <c r="DF623" s="1600"/>
      <c r="DG623" s="1600"/>
      <c r="DH623" s="1600">
        <f t="shared" si="15"/>
        <v>0</v>
      </c>
      <c r="DI623" s="1600"/>
      <c r="DJ623" s="1600"/>
      <c r="DK623" s="1600"/>
      <c r="DL623" s="1600"/>
      <c r="DM623" s="1600">
        <f t="shared" si="16"/>
        <v>0</v>
      </c>
      <c r="DN623" s="1600"/>
      <c r="DO623" s="1600"/>
      <c r="DP623" s="1600"/>
      <c r="DQ623" s="1600"/>
      <c r="DR623" s="1600">
        <f t="shared" si="17"/>
        <v>0</v>
      </c>
      <c r="DS623" s="1600"/>
      <c r="DT623" s="1600"/>
      <c r="DU623" s="1600"/>
      <c r="DV623" s="1600"/>
      <c r="DX623" s="1267" t="str">
        <f t="shared" si="18"/>
        <v xml:space="preserve"> </v>
      </c>
      <c r="DY623" s="1268"/>
      <c r="DZ623" s="1268"/>
      <c r="EA623" s="1268"/>
      <c r="EB623" s="1269"/>
      <c r="EC623" s="1267" t="str">
        <f t="shared" si="19"/>
        <v xml:space="preserve"> </v>
      </c>
      <c r="ED623" s="1268"/>
      <c r="EE623" s="1268"/>
      <c r="EF623" s="1268"/>
      <c r="EG623" s="1269"/>
      <c r="EH623" s="1267" t="str">
        <f t="shared" si="20"/>
        <v xml:space="preserve"> </v>
      </c>
      <c r="EI623" s="1268"/>
      <c r="EJ623" s="1268"/>
      <c r="EK623" s="1268"/>
      <c r="EL623" s="1269"/>
      <c r="EM623" s="1267">
        <f t="shared" si="21"/>
        <v>1817</v>
      </c>
      <c r="EN623" s="1268"/>
      <c r="EO623" s="1268"/>
      <c r="EP623" s="1268"/>
      <c r="EQ623" s="1269"/>
      <c r="ER623" s="1267" t="str">
        <f t="shared" si="22"/>
        <v xml:space="preserve"> </v>
      </c>
      <c r="ES623" s="1268"/>
      <c r="ET623" s="1268"/>
      <c r="EU623" s="1268"/>
      <c r="EV623" s="1269"/>
      <c r="EW623" s="1267" t="str">
        <f t="shared" si="23"/>
        <v xml:space="preserve"> </v>
      </c>
      <c r="EX623" s="1268"/>
      <c r="EY623" s="1268"/>
      <c r="EZ623" s="1268"/>
      <c r="FA623" s="1269"/>
    </row>
    <row r="624" spans="1:157" ht="12.75">
      <c r="B624" t="s">
        <v>1470</v>
      </c>
      <c r="H624" s="1261"/>
      <c r="I624" s="1261"/>
      <c r="J624" s="1261"/>
      <c r="K624" s="1261"/>
      <c r="L624" s="1261"/>
      <c r="M624" s="1261"/>
      <c r="N624" s="1261"/>
      <c r="O624" s="1261"/>
      <c r="P624" s="1261"/>
      <c r="Q624" s="1261"/>
      <c r="R624" s="1261"/>
      <c r="U624" t="s">
        <v>1470</v>
      </c>
      <c r="AA624" s="1261"/>
      <c r="AB624" s="1261"/>
      <c r="AC624" s="1261"/>
      <c r="AD624" s="1261"/>
      <c r="AE624" s="1261"/>
      <c r="AF624" s="1261"/>
      <c r="AG624" s="1261"/>
      <c r="AH624" s="1261"/>
      <c r="AI624" s="1261"/>
      <c r="AJ624" s="1261"/>
      <c r="AK624" s="1261"/>
      <c r="AZ624" s="2"/>
      <c r="BA624" s="2"/>
      <c r="BB624" s="2"/>
      <c r="BC624" s="2"/>
      <c r="BD624" s="2"/>
      <c r="BE624" s="1267">
        <f t="shared" si="2"/>
        <v>1</v>
      </c>
      <c r="BF624" s="1269"/>
      <c r="BG624" s="1267">
        <f t="shared" si="3"/>
        <v>3</v>
      </c>
      <c r="BH624" s="1269"/>
      <c r="BI624" s="1267">
        <f t="shared" si="4"/>
        <v>0</v>
      </c>
      <c r="BJ624" s="1269"/>
      <c r="BK624" s="1267">
        <f t="shared" si="5"/>
        <v>0</v>
      </c>
      <c r="BL624" s="1269"/>
      <c r="BM624" s="2"/>
      <c r="BN624" s="1264">
        <f t="shared" si="6"/>
        <v>0</v>
      </c>
      <c r="BO624" s="1265"/>
      <c r="BP624" s="1265"/>
      <c r="BQ624" s="1265"/>
      <c r="BR624" s="1266"/>
      <c r="BS624" s="1263">
        <f t="shared" si="7"/>
        <v>0</v>
      </c>
      <c r="BT624" s="1263"/>
      <c r="BU624" s="1263"/>
      <c r="BV624" s="1263"/>
      <c r="BW624" s="1263"/>
      <c r="BX624" s="1263">
        <f t="shared" si="8"/>
        <v>0</v>
      </c>
      <c r="BY624" s="1263"/>
      <c r="BZ624" s="1263"/>
      <c r="CA624" s="1263"/>
      <c r="CB624" s="1263"/>
      <c r="CC624" s="1263">
        <f t="shared" si="9"/>
        <v>3</v>
      </c>
      <c r="CD624" s="1263"/>
      <c r="CE624" s="1263"/>
      <c r="CF624" s="1263"/>
      <c r="CG624" s="1263"/>
      <c r="CH624" s="1263">
        <f t="shared" si="10"/>
        <v>0</v>
      </c>
      <c r="CI624" s="1263"/>
      <c r="CJ624" s="1263"/>
      <c r="CK624" s="1263"/>
      <c r="CL624" s="1263"/>
      <c r="CM624" s="1263">
        <f t="shared" si="11"/>
        <v>0</v>
      </c>
      <c r="CN624" s="1263"/>
      <c r="CO624" s="1263"/>
      <c r="CP624" s="1263"/>
      <c r="CQ624" s="1263"/>
      <c r="CR624" s="1116"/>
      <c r="CS624" s="1600">
        <f t="shared" si="12"/>
        <v>0</v>
      </c>
      <c r="CT624" s="1600"/>
      <c r="CU624" s="1600"/>
      <c r="CV624" s="1600"/>
      <c r="CW624" s="1600"/>
      <c r="CX624" s="1600">
        <f t="shared" si="13"/>
        <v>0</v>
      </c>
      <c r="CY624" s="1600"/>
      <c r="CZ624" s="1600"/>
      <c r="DA624" s="1600"/>
      <c r="DB624" s="1600"/>
      <c r="DC624" s="1600">
        <f t="shared" si="14"/>
        <v>0</v>
      </c>
      <c r="DD624" s="1600"/>
      <c r="DE624" s="1600"/>
      <c r="DF624" s="1600"/>
      <c r="DG624" s="1600"/>
      <c r="DH624" s="1600">
        <f t="shared" si="15"/>
        <v>0</v>
      </c>
      <c r="DI624" s="1600"/>
      <c r="DJ624" s="1600"/>
      <c r="DK624" s="1600"/>
      <c r="DL624" s="1600"/>
      <c r="DM624" s="1600">
        <f t="shared" si="16"/>
        <v>0</v>
      </c>
      <c r="DN624" s="1600"/>
      <c r="DO624" s="1600"/>
      <c r="DP624" s="1600"/>
      <c r="DQ624" s="1600"/>
      <c r="DR624" s="1600">
        <f t="shared" si="17"/>
        <v>0</v>
      </c>
      <c r="DS624" s="1600"/>
      <c r="DT624" s="1600"/>
      <c r="DU624" s="1600"/>
      <c r="DV624" s="1600"/>
      <c r="DX624" s="1267" t="str">
        <f t="shared" si="18"/>
        <v xml:space="preserve"> </v>
      </c>
      <c r="DY624" s="1268"/>
      <c r="DZ624" s="1268"/>
      <c r="EA624" s="1268"/>
      <c r="EB624" s="1269"/>
      <c r="EC624" s="1267" t="str">
        <f t="shared" si="19"/>
        <v xml:space="preserve"> </v>
      </c>
      <c r="ED624" s="1268"/>
      <c r="EE624" s="1268"/>
      <c r="EF624" s="1268"/>
      <c r="EG624" s="1269"/>
      <c r="EH624" s="1267" t="str">
        <f t="shared" si="20"/>
        <v xml:space="preserve"> </v>
      </c>
      <c r="EI624" s="1268"/>
      <c r="EJ624" s="1268"/>
      <c r="EK624" s="1268"/>
      <c r="EL624" s="1269"/>
      <c r="EM624" s="1267">
        <f t="shared" si="21"/>
        <v>1502</v>
      </c>
      <c r="EN624" s="1268"/>
      <c r="EO624" s="1268"/>
      <c r="EP624" s="1268"/>
      <c r="EQ624" s="1269"/>
      <c r="ER624" s="1267" t="str">
        <f t="shared" si="22"/>
        <v xml:space="preserve"> </v>
      </c>
      <c r="ES624" s="1268"/>
      <c r="ET624" s="1268"/>
      <c r="EU624" s="1268"/>
      <c r="EV624" s="1269"/>
      <c r="EW624" s="1267" t="str">
        <f t="shared" si="23"/>
        <v xml:space="preserve"> </v>
      </c>
      <c r="EX624" s="1268"/>
      <c r="EY624" s="1268"/>
      <c r="EZ624" s="1268"/>
      <c r="FA624" s="1269"/>
    </row>
    <row r="625" spans="1:157" ht="12.75">
      <c r="B625" t="s">
        <v>1474</v>
      </c>
      <c r="N625" s="1292" t="s">
        <v>908</v>
      </c>
      <c r="O625" s="1292"/>
      <c r="U625" t="s">
        <v>1474</v>
      </c>
      <c r="AG625" s="1292" t="s">
        <v>908</v>
      </c>
      <c r="AH625" s="1292"/>
      <c r="AZ625" s="2"/>
      <c r="BA625" s="2"/>
      <c r="BB625" s="2"/>
      <c r="BC625" s="2"/>
      <c r="BD625" s="2"/>
      <c r="BE625" s="1267">
        <f t="shared" si="2"/>
        <v>0</v>
      </c>
      <c r="BF625" s="1269"/>
      <c r="BG625" s="1267">
        <f t="shared" si="3"/>
        <v>0</v>
      </c>
      <c r="BH625" s="1269"/>
      <c r="BI625" s="1267">
        <f t="shared" si="4"/>
        <v>1</v>
      </c>
      <c r="BJ625" s="1269"/>
      <c r="BK625" s="1267">
        <f t="shared" si="5"/>
        <v>3</v>
      </c>
      <c r="BL625" s="1269"/>
      <c r="BM625" s="2"/>
      <c r="BN625" s="1264">
        <f t="shared" si="6"/>
        <v>0</v>
      </c>
      <c r="BO625" s="1265"/>
      <c r="BP625" s="1265"/>
      <c r="BQ625" s="1265"/>
      <c r="BR625" s="1266"/>
      <c r="BS625" s="1263">
        <f t="shared" si="7"/>
        <v>0</v>
      </c>
      <c r="BT625" s="1263"/>
      <c r="BU625" s="1263"/>
      <c r="BV625" s="1263"/>
      <c r="BW625" s="1263"/>
      <c r="BX625" s="1263">
        <f t="shared" si="8"/>
        <v>0</v>
      </c>
      <c r="BY625" s="1263"/>
      <c r="BZ625" s="1263"/>
      <c r="CA625" s="1263"/>
      <c r="CB625" s="1263"/>
      <c r="CC625" s="1263">
        <f t="shared" si="9"/>
        <v>3</v>
      </c>
      <c r="CD625" s="1263"/>
      <c r="CE625" s="1263"/>
      <c r="CF625" s="1263"/>
      <c r="CG625" s="1263"/>
      <c r="CH625" s="1263">
        <f t="shared" si="10"/>
        <v>0</v>
      </c>
      <c r="CI625" s="1263"/>
      <c r="CJ625" s="1263"/>
      <c r="CK625" s="1263"/>
      <c r="CL625" s="1263"/>
      <c r="CM625" s="1263">
        <f t="shared" si="11"/>
        <v>0</v>
      </c>
      <c r="CN625" s="1263"/>
      <c r="CO625" s="1263"/>
      <c r="CP625" s="1263"/>
      <c r="CQ625" s="1263"/>
      <c r="CR625" s="1116"/>
      <c r="CS625" s="1600">
        <f t="shared" si="12"/>
        <v>0</v>
      </c>
      <c r="CT625" s="1600"/>
      <c r="CU625" s="1600"/>
      <c r="CV625" s="1600"/>
      <c r="CW625" s="1600"/>
      <c r="CX625" s="1600">
        <f t="shared" si="13"/>
        <v>0</v>
      </c>
      <c r="CY625" s="1600"/>
      <c r="CZ625" s="1600"/>
      <c r="DA625" s="1600"/>
      <c r="DB625" s="1600"/>
      <c r="DC625" s="1600">
        <f t="shared" si="14"/>
        <v>0</v>
      </c>
      <c r="DD625" s="1600"/>
      <c r="DE625" s="1600"/>
      <c r="DF625" s="1600"/>
      <c r="DG625" s="1600"/>
      <c r="DH625" s="1600">
        <f t="shared" si="15"/>
        <v>3</v>
      </c>
      <c r="DI625" s="1600"/>
      <c r="DJ625" s="1600"/>
      <c r="DK625" s="1600"/>
      <c r="DL625" s="1600"/>
      <c r="DM625" s="1600">
        <f t="shared" si="16"/>
        <v>0</v>
      </c>
      <c r="DN625" s="1600"/>
      <c r="DO625" s="1600"/>
      <c r="DP625" s="1600"/>
      <c r="DQ625" s="1600"/>
      <c r="DR625" s="1600">
        <f t="shared" si="17"/>
        <v>0</v>
      </c>
      <c r="DS625" s="1600"/>
      <c r="DT625" s="1600"/>
      <c r="DU625" s="1600"/>
      <c r="DV625" s="1600"/>
      <c r="DX625" s="1267" t="str">
        <f t="shared" si="18"/>
        <v xml:space="preserve"> </v>
      </c>
      <c r="DY625" s="1268"/>
      <c r="DZ625" s="1268"/>
      <c r="EA625" s="1268"/>
      <c r="EB625" s="1269"/>
      <c r="EC625" s="1267" t="str">
        <f t="shared" si="19"/>
        <v xml:space="preserve"> </v>
      </c>
      <c r="ED625" s="1268"/>
      <c r="EE625" s="1268"/>
      <c r="EF625" s="1268"/>
      <c r="EG625" s="1269"/>
      <c r="EH625" s="1267" t="str">
        <f t="shared" si="20"/>
        <v xml:space="preserve"> </v>
      </c>
      <c r="EI625" s="1268"/>
      <c r="EJ625" s="1268"/>
      <c r="EK625" s="1268"/>
      <c r="EL625" s="1269"/>
      <c r="EM625" s="1267">
        <f t="shared" si="21"/>
        <v>872</v>
      </c>
      <c r="EN625" s="1268"/>
      <c r="EO625" s="1268"/>
      <c r="EP625" s="1268"/>
      <c r="EQ625" s="1269"/>
      <c r="ER625" s="1267" t="str">
        <f t="shared" si="22"/>
        <v xml:space="preserve"> </v>
      </c>
      <c r="ES625" s="1268"/>
      <c r="ET625" s="1268"/>
      <c r="EU625" s="1268"/>
      <c r="EV625" s="1269"/>
      <c r="EW625" s="1267" t="str">
        <f t="shared" si="23"/>
        <v xml:space="preserve"> </v>
      </c>
      <c r="EX625" s="1268"/>
      <c r="EY625" s="1268"/>
      <c r="EZ625" s="1268"/>
      <c r="FA625" s="1269"/>
    </row>
    <row r="626" spans="1:157" ht="12.75">
      <c r="AZ626" s="2"/>
      <c r="BA626" s="2"/>
      <c r="BB626" s="2"/>
      <c r="BC626" s="2"/>
      <c r="BD626" s="2"/>
      <c r="BE626" s="1267">
        <f t="shared" si="2"/>
        <v>0</v>
      </c>
      <c r="BF626" s="1269"/>
      <c r="BG626" s="1267">
        <f t="shared" si="3"/>
        <v>0</v>
      </c>
      <c r="BH626" s="1269"/>
      <c r="BI626" s="1267">
        <f t="shared" si="4"/>
        <v>0</v>
      </c>
      <c r="BJ626" s="1269"/>
      <c r="BK626" s="1267">
        <f t="shared" si="5"/>
        <v>0</v>
      </c>
      <c r="BL626" s="1269"/>
      <c r="BM626" s="2"/>
      <c r="BN626" s="1264">
        <f t="shared" si="6"/>
        <v>0</v>
      </c>
      <c r="BO626" s="1265"/>
      <c r="BP626" s="1265"/>
      <c r="BQ626" s="1265"/>
      <c r="BR626" s="1266"/>
      <c r="BS626" s="1263">
        <f t="shared" si="7"/>
        <v>0</v>
      </c>
      <c r="BT626" s="1263"/>
      <c r="BU626" s="1263"/>
      <c r="BV626" s="1263"/>
      <c r="BW626" s="1263"/>
      <c r="BX626" s="1263">
        <f t="shared" si="8"/>
        <v>0</v>
      </c>
      <c r="BY626" s="1263"/>
      <c r="BZ626" s="1263"/>
      <c r="CA626" s="1263"/>
      <c r="CB626" s="1263"/>
      <c r="CC626" s="1263">
        <f t="shared" si="9"/>
        <v>0</v>
      </c>
      <c r="CD626" s="1263"/>
      <c r="CE626" s="1263"/>
      <c r="CF626" s="1263"/>
      <c r="CG626" s="1263"/>
      <c r="CH626" s="1263">
        <f t="shared" si="10"/>
        <v>2</v>
      </c>
      <c r="CI626" s="1263"/>
      <c r="CJ626" s="1263"/>
      <c r="CK626" s="1263"/>
      <c r="CL626" s="1263"/>
      <c r="CM626" s="1263">
        <f t="shared" si="11"/>
        <v>0</v>
      </c>
      <c r="CN626" s="1263"/>
      <c r="CO626" s="1263"/>
      <c r="CP626" s="1263"/>
      <c r="CQ626" s="1263"/>
      <c r="CR626" s="1116"/>
      <c r="CS626" s="1600">
        <f t="shared" si="12"/>
        <v>0</v>
      </c>
      <c r="CT626" s="1600"/>
      <c r="CU626" s="1600"/>
      <c r="CV626" s="1600"/>
      <c r="CW626" s="1600"/>
      <c r="CX626" s="1600">
        <f t="shared" si="13"/>
        <v>0</v>
      </c>
      <c r="CY626" s="1600"/>
      <c r="CZ626" s="1600"/>
      <c r="DA626" s="1600"/>
      <c r="DB626" s="1600"/>
      <c r="DC626" s="1600">
        <f t="shared" si="14"/>
        <v>0</v>
      </c>
      <c r="DD626" s="1600"/>
      <c r="DE626" s="1600"/>
      <c r="DF626" s="1600"/>
      <c r="DG626" s="1600"/>
      <c r="DH626" s="1600">
        <f t="shared" si="15"/>
        <v>0</v>
      </c>
      <c r="DI626" s="1600"/>
      <c r="DJ626" s="1600"/>
      <c r="DK626" s="1600"/>
      <c r="DL626" s="1600"/>
      <c r="DM626" s="1600">
        <f t="shared" si="16"/>
        <v>0</v>
      </c>
      <c r="DN626" s="1600"/>
      <c r="DO626" s="1600"/>
      <c r="DP626" s="1600"/>
      <c r="DQ626" s="1600"/>
      <c r="DR626" s="1600">
        <f t="shared" si="17"/>
        <v>0</v>
      </c>
      <c r="DS626" s="1600"/>
      <c r="DT626" s="1600"/>
      <c r="DU626" s="1600"/>
      <c r="DV626" s="1600"/>
      <c r="DX626" s="1267" t="str">
        <f t="shared" si="18"/>
        <v xml:space="preserve"> </v>
      </c>
      <c r="DY626" s="1268"/>
      <c r="DZ626" s="1268"/>
      <c r="EA626" s="1268"/>
      <c r="EB626" s="1269"/>
      <c r="EC626" s="1267" t="str">
        <f t="shared" si="19"/>
        <v xml:space="preserve"> </v>
      </c>
      <c r="ED626" s="1268"/>
      <c r="EE626" s="1268"/>
      <c r="EF626" s="1268"/>
      <c r="EG626" s="1269"/>
      <c r="EH626" s="1267" t="str">
        <f t="shared" si="20"/>
        <v xml:space="preserve"> </v>
      </c>
      <c r="EI626" s="1268"/>
      <c r="EJ626" s="1268"/>
      <c r="EK626" s="1268"/>
      <c r="EL626" s="1269"/>
      <c r="EM626" s="1267" t="str">
        <f t="shared" si="21"/>
        <v xml:space="preserve"> </v>
      </c>
      <c r="EN626" s="1268"/>
      <c r="EO626" s="1268"/>
      <c r="EP626" s="1268"/>
      <c r="EQ626" s="1269"/>
      <c r="ER626" s="1267">
        <f t="shared" si="22"/>
        <v>2575</v>
      </c>
      <c r="ES626" s="1268"/>
      <c r="ET626" s="1268"/>
      <c r="EU626" s="1268"/>
      <c r="EV626" s="1269"/>
      <c r="EW626" s="1267" t="str">
        <f t="shared" si="23"/>
        <v xml:space="preserve"> </v>
      </c>
      <c r="EX626" s="1268"/>
      <c r="EY626" s="1268"/>
      <c r="EZ626" s="1268"/>
      <c r="FA626" s="1269"/>
    </row>
    <row r="627" spans="1:157" ht="12.75" customHeight="1">
      <c r="A627" s="1183" t="s">
        <v>1490</v>
      </c>
      <c r="B627" s="1183"/>
      <c r="C627" s="1183"/>
      <c r="D627" s="1183"/>
      <c r="E627" s="1183"/>
      <c r="F627" s="1183"/>
      <c r="G627" s="1183"/>
      <c r="H627" s="1183"/>
      <c r="I627" s="1183"/>
      <c r="J627" s="1183"/>
      <c r="K627" s="1183"/>
      <c r="L627" s="1183"/>
      <c r="M627" s="1183"/>
      <c r="N627" s="1183"/>
      <c r="O627" s="1183"/>
      <c r="P627" s="1183"/>
      <c r="Q627" s="1183"/>
      <c r="R627" s="1183"/>
      <c r="S627" s="1183"/>
      <c r="T627" s="1183"/>
      <c r="U627" s="1183"/>
      <c r="V627" s="1183"/>
      <c r="W627" s="1183"/>
      <c r="X627" s="1183"/>
      <c r="Y627" s="1183"/>
      <c r="Z627" s="1183"/>
      <c r="AA627" s="1183"/>
      <c r="AB627" s="1183"/>
      <c r="AC627" s="1183"/>
      <c r="AD627" s="1183"/>
      <c r="AE627" s="1183"/>
      <c r="AF627" s="1183"/>
      <c r="AG627" s="1183"/>
      <c r="AH627" s="1183"/>
      <c r="AI627" s="1183"/>
      <c r="AJ627" s="1183"/>
      <c r="AK627" s="1183"/>
      <c r="AL627" s="1183"/>
      <c r="AM627" s="1183"/>
      <c r="AN627" s="1183"/>
      <c r="AO627" s="1183"/>
      <c r="AP627" s="1183"/>
      <c r="AQ627" s="1183"/>
      <c r="AR627" s="1183"/>
      <c r="AS627" s="1183"/>
      <c r="AT627" s="859"/>
      <c r="AU627" s="859"/>
      <c r="AV627" s="859"/>
      <c r="AW627" s="859"/>
      <c r="AX627" s="859"/>
      <c r="AY627" s="859"/>
      <c r="AZ627" s="2"/>
      <c r="BA627" s="2"/>
      <c r="BB627" s="2"/>
      <c r="BC627" s="2"/>
      <c r="BD627" s="2"/>
      <c r="BE627" s="1267">
        <f t="shared" si="2"/>
        <v>0</v>
      </c>
      <c r="BF627" s="1269"/>
      <c r="BG627" s="1267">
        <f t="shared" si="3"/>
        <v>0</v>
      </c>
      <c r="BH627" s="1269"/>
      <c r="BI627" s="1267">
        <f t="shared" si="4"/>
        <v>0</v>
      </c>
      <c r="BJ627" s="1269"/>
      <c r="BK627" s="1267">
        <f t="shared" si="5"/>
        <v>0</v>
      </c>
      <c r="BL627" s="1269"/>
      <c r="BM627" s="2"/>
      <c r="BN627" s="1264">
        <f t="shared" si="6"/>
        <v>0</v>
      </c>
      <c r="BO627" s="1265"/>
      <c r="BP627" s="1265"/>
      <c r="BQ627" s="1265"/>
      <c r="BR627" s="1266"/>
      <c r="BS627" s="1263">
        <f t="shared" si="7"/>
        <v>0</v>
      </c>
      <c r="BT627" s="1263"/>
      <c r="BU627" s="1263"/>
      <c r="BV627" s="1263"/>
      <c r="BW627" s="1263"/>
      <c r="BX627" s="1263">
        <f t="shared" si="8"/>
        <v>0</v>
      </c>
      <c r="BY627" s="1263"/>
      <c r="BZ627" s="1263"/>
      <c r="CA627" s="1263"/>
      <c r="CB627" s="1263"/>
      <c r="CC627" s="1263">
        <f t="shared" si="9"/>
        <v>0</v>
      </c>
      <c r="CD627" s="1263"/>
      <c r="CE627" s="1263"/>
      <c r="CF627" s="1263"/>
      <c r="CG627" s="1263"/>
      <c r="CH627" s="1263">
        <f t="shared" si="10"/>
        <v>1</v>
      </c>
      <c r="CI627" s="1263"/>
      <c r="CJ627" s="1263"/>
      <c r="CK627" s="1263"/>
      <c r="CL627" s="1263"/>
      <c r="CM627" s="1263">
        <f t="shared" si="11"/>
        <v>0</v>
      </c>
      <c r="CN627" s="1263"/>
      <c r="CO627" s="1263"/>
      <c r="CP627" s="1263"/>
      <c r="CQ627" s="1263"/>
      <c r="CR627" s="1116"/>
      <c r="CS627" s="1600">
        <f t="shared" si="12"/>
        <v>0</v>
      </c>
      <c r="CT627" s="1600"/>
      <c r="CU627" s="1600"/>
      <c r="CV627" s="1600"/>
      <c r="CW627" s="1600"/>
      <c r="CX627" s="1600">
        <f t="shared" si="13"/>
        <v>0</v>
      </c>
      <c r="CY627" s="1600"/>
      <c r="CZ627" s="1600"/>
      <c r="DA627" s="1600"/>
      <c r="DB627" s="1600"/>
      <c r="DC627" s="1600">
        <f t="shared" si="14"/>
        <v>0</v>
      </c>
      <c r="DD627" s="1600"/>
      <c r="DE627" s="1600"/>
      <c r="DF627" s="1600"/>
      <c r="DG627" s="1600"/>
      <c r="DH627" s="1600">
        <f t="shared" si="15"/>
        <v>0</v>
      </c>
      <c r="DI627" s="1600"/>
      <c r="DJ627" s="1600"/>
      <c r="DK627" s="1600"/>
      <c r="DL627" s="1600"/>
      <c r="DM627" s="1600">
        <f t="shared" si="16"/>
        <v>0</v>
      </c>
      <c r="DN627" s="1600"/>
      <c r="DO627" s="1600"/>
      <c r="DP627" s="1600"/>
      <c r="DQ627" s="1600"/>
      <c r="DR627" s="1600">
        <f t="shared" si="17"/>
        <v>0</v>
      </c>
      <c r="DS627" s="1600"/>
      <c r="DT627" s="1600"/>
      <c r="DU627" s="1600"/>
      <c r="DV627" s="1600"/>
      <c r="DX627" s="1267" t="str">
        <f t="shared" si="18"/>
        <v xml:space="preserve"> </v>
      </c>
      <c r="DY627" s="1268"/>
      <c r="DZ627" s="1268"/>
      <c r="EA627" s="1268"/>
      <c r="EB627" s="1269"/>
      <c r="EC627" s="1267" t="str">
        <f t="shared" si="19"/>
        <v xml:space="preserve"> </v>
      </c>
      <c r="ED627" s="1268"/>
      <c r="EE627" s="1268"/>
      <c r="EF627" s="1268"/>
      <c r="EG627" s="1269"/>
      <c r="EH627" s="1267" t="str">
        <f t="shared" si="20"/>
        <v xml:space="preserve"> </v>
      </c>
      <c r="EI627" s="1268"/>
      <c r="EJ627" s="1268"/>
      <c r="EK627" s="1268"/>
      <c r="EL627" s="1269"/>
      <c r="EM627" s="1267" t="str">
        <f t="shared" si="21"/>
        <v xml:space="preserve"> </v>
      </c>
      <c r="EN627" s="1268"/>
      <c r="EO627" s="1268"/>
      <c r="EP627" s="1268"/>
      <c r="EQ627" s="1269"/>
      <c r="ER627" s="1267">
        <f t="shared" si="22"/>
        <v>2017</v>
      </c>
      <c r="ES627" s="1268"/>
      <c r="ET627" s="1268"/>
      <c r="EU627" s="1268"/>
      <c r="EV627" s="1269"/>
      <c r="EW627" s="1267" t="str">
        <f t="shared" si="23"/>
        <v xml:space="preserve"> </v>
      </c>
      <c r="EX627" s="1268"/>
      <c r="EY627" s="1268"/>
      <c r="EZ627" s="1268"/>
      <c r="FA627" s="1269"/>
    </row>
    <row r="628" spans="1:157" ht="12.75">
      <c r="A628" s="1183"/>
      <c r="B628" s="1183"/>
      <c r="C628" s="1183"/>
      <c r="D628" s="1183"/>
      <c r="E628" s="1183"/>
      <c r="F628" s="1183"/>
      <c r="G628" s="1183"/>
      <c r="H628" s="1183"/>
      <c r="I628" s="1183"/>
      <c r="J628" s="1183"/>
      <c r="K628" s="1183"/>
      <c r="L628" s="1183"/>
      <c r="M628" s="1183"/>
      <c r="N628" s="1183"/>
      <c r="O628" s="1183"/>
      <c r="P628" s="1183"/>
      <c r="Q628" s="1183"/>
      <c r="R628" s="1183"/>
      <c r="S628" s="1183"/>
      <c r="T628" s="1183"/>
      <c r="U628" s="1183"/>
      <c r="V628" s="1183"/>
      <c r="W628" s="1183"/>
      <c r="X628" s="1183"/>
      <c r="Y628" s="1183"/>
      <c r="Z628" s="1183"/>
      <c r="AA628" s="1183"/>
      <c r="AB628" s="1183"/>
      <c r="AC628" s="1183"/>
      <c r="AD628" s="1183"/>
      <c r="AE628" s="1183"/>
      <c r="AF628" s="1183"/>
      <c r="AG628" s="1183"/>
      <c r="AH628" s="1183"/>
      <c r="AI628" s="1183"/>
      <c r="AJ628" s="1183"/>
      <c r="AK628" s="1183"/>
      <c r="AL628" s="1183"/>
      <c r="AM628" s="1183"/>
      <c r="AN628" s="1183"/>
      <c r="AO628" s="1183"/>
      <c r="AP628" s="1183"/>
      <c r="AQ628" s="1183"/>
      <c r="AR628" s="1183"/>
      <c r="AS628" s="1183"/>
      <c r="AT628" s="859"/>
      <c r="AU628" s="859"/>
      <c r="AV628" s="859"/>
      <c r="AW628" s="859"/>
      <c r="AX628" s="859"/>
      <c r="AY628" s="859"/>
      <c r="AZ628" s="2"/>
      <c r="BA628" s="2"/>
      <c r="BB628" s="2"/>
      <c r="BC628" s="2"/>
      <c r="BD628" s="2"/>
      <c r="BE628" s="1267">
        <f t="shared" si="2"/>
        <v>1</v>
      </c>
      <c r="BF628" s="1269"/>
      <c r="BG628" s="1267">
        <f t="shared" si="3"/>
        <v>1</v>
      </c>
      <c r="BH628" s="1269"/>
      <c r="BI628" s="1267">
        <f t="shared" si="4"/>
        <v>0</v>
      </c>
      <c r="BJ628" s="1269"/>
      <c r="BK628" s="1267">
        <f t="shared" si="5"/>
        <v>0</v>
      </c>
      <c r="BL628" s="1269"/>
      <c r="BM628" s="2"/>
      <c r="BN628" s="1264">
        <f t="shared" si="6"/>
        <v>0</v>
      </c>
      <c r="BO628" s="1265"/>
      <c r="BP628" s="1265"/>
      <c r="BQ628" s="1265"/>
      <c r="BR628" s="1266"/>
      <c r="BS628" s="1263">
        <f t="shared" si="7"/>
        <v>0</v>
      </c>
      <c r="BT628" s="1263"/>
      <c r="BU628" s="1263"/>
      <c r="BV628" s="1263"/>
      <c r="BW628" s="1263"/>
      <c r="BX628" s="1263">
        <f t="shared" si="8"/>
        <v>0</v>
      </c>
      <c r="BY628" s="1263"/>
      <c r="BZ628" s="1263"/>
      <c r="CA628" s="1263"/>
      <c r="CB628" s="1263"/>
      <c r="CC628" s="1263">
        <f t="shared" si="9"/>
        <v>0</v>
      </c>
      <c r="CD628" s="1263"/>
      <c r="CE628" s="1263"/>
      <c r="CF628" s="1263"/>
      <c r="CG628" s="1263"/>
      <c r="CH628" s="1263">
        <f t="shared" si="10"/>
        <v>1</v>
      </c>
      <c r="CI628" s="1263"/>
      <c r="CJ628" s="1263"/>
      <c r="CK628" s="1263"/>
      <c r="CL628" s="1263"/>
      <c r="CM628" s="1263">
        <f t="shared" si="11"/>
        <v>0</v>
      </c>
      <c r="CN628" s="1263"/>
      <c r="CO628" s="1263"/>
      <c r="CP628" s="1263"/>
      <c r="CQ628" s="1263"/>
      <c r="CR628" s="1116"/>
      <c r="CS628" s="1600">
        <f t="shared" si="12"/>
        <v>0</v>
      </c>
      <c r="CT628" s="1600"/>
      <c r="CU628" s="1600"/>
      <c r="CV628" s="1600"/>
      <c r="CW628" s="1600"/>
      <c r="CX628" s="1600">
        <f t="shared" si="13"/>
        <v>0</v>
      </c>
      <c r="CY628" s="1600"/>
      <c r="CZ628" s="1600"/>
      <c r="DA628" s="1600"/>
      <c r="DB628" s="1600"/>
      <c r="DC628" s="1600">
        <f t="shared" si="14"/>
        <v>0</v>
      </c>
      <c r="DD628" s="1600"/>
      <c r="DE628" s="1600"/>
      <c r="DF628" s="1600"/>
      <c r="DG628" s="1600"/>
      <c r="DH628" s="1600">
        <f t="shared" si="15"/>
        <v>0</v>
      </c>
      <c r="DI628" s="1600"/>
      <c r="DJ628" s="1600"/>
      <c r="DK628" s="1600"/>
      <c r="DL628" s="1600"/>
      <c r="DM628" s="1600">
        <f t="shared" si="16"/>
        <v>0</v>
      </c>
      <c r="DN628" s="1600"/>
      <c r="DO628" s="1600"/>
      <c r="DP628" s="1600"/>
      <c r="DQ628" s="1600"/>
      <c r="DR628" s="1600">
        <f t="shared" si="17"/>
        <v>0</v>
      </c>
      <c r="DS628" s="1600"/>
      <c r="DT628" s="1600"/>
      <c r="DU628" s="1600"/>
      <c r="DV628" s="1600"/>
      <c r="DX628" s="1267" t="str">
        <f t="shared" si="18"/>
        <v xml:space="preserve"> </v>
      </c>
      <c r="DY628" s="1268"/>
      <c r="DZ628" s="1268"/>
      <c r="EA628" s="1268"/>
      <c r="EB628" s="1269"/>
      <c r="EC628" s="1267" t="str">
        <f t="shared" si="19"/>
        <v xml:space="preserve"> </v>
      </c>
      <c r="ED628" s="1268"/>
      <c r="EE628" s="1268"/>
      <c r="EF628" s="1268"/>
      <c r="EG628" s="1269"/>
      <c r="EH628" s="1267" t="str">
        <f t="shared" si="20"/>
        <v xml:space="preserve"> </v>
      </c>
      <c r="EI628" s="1268"/>
      <c r="EJ628" s="1268"/>
      <c r="EK628" s="1268"/>
      <c r="EL628" s="1269"/>
      <c r="EM628" s="1267" t="str">
        <f t="shared" si="21"/>
        <v xml:space="preserve"> </v>
      </c>
      <c r="EN628" s="1268"/>
      <c r="EO628" s="1268"/>
      <c r="EP628" s="1268"/>
      <c r="EQ628" s="1269"/>
      <c r="ER628" s="1267">
        <f t="shared" si="22"/>
        <v>1665</v>
      </c>
      <c r="ES628" s="1268"/>
      <c r="ET628" s="1268"/>
      <c r="EU628" s="1268"/>
      <c r="EV628" s="1269"/>
      <c r="EW628" s="1267" t="str">
        <f t="shared" si="23"/>
        <v xml:space="preserve"> </v>
      </c>
      <c r="EX628" s="1268"/>
      <c r="EY628" s="1268"/>
      <c r="EZ628" s="1268"/>
      <c r="FA628" s="1269"/>
    </row>
    <row r="629" spans="1:157" ht="12.75">
      <c r="AZ629" s="2"/>
      <c r="BA629" s="2"/>
      <c r="BB629" s="2"/>
      <c r="BC629" s="2"/>
      <c r="BD629" s="2"/>
      <c r="BE629" s="1267">
        <f t="shared" si="2"/>
        <v>0</v>
      </c>
      <c r="BF629" s="1269"/>
      <c r="BG629" s="1267">
        <f t="shared" si="3"/>
        <v>0</v>
      </c>
      <c r="BH629" s="1269"/>
      <c r="BI629" s="1267">
        <f t="shared" si="4"/>
        <v>1</v>
      </c>
      <c r="BJ629" s="1269"/>
      <c r="BK629" s="1267">
        <f t="shared" si="5"/>
        <v>1</v>
      </c>
      <c r="BL629" s="1269"/>
      <c r="BM629" s="2"/>
      <c r="BN629" s="1264">
        <f t="shared" si="6"/>
        <v>0</v>
      </c>
      <c r="BO629" s="1265"/>
      <c r="BP629" s="1265"/>
      <c r="BQ629" s="1265"/>
      <c r="BR629" s="1266"/>
      <c r="BS629" s="1263">
        <f t="shared" si="7"/>
        <v>0</v>
      </c>
      <c r="BT629" s="1263"/>
      <c r="BU629" s="1263"/>
      <c r="BV629" s="1263"/>
      <c r="BW629" s="1263"/>
      <c r="BX629" s="1263">
        <f t="shared" si="8"/>
        <v>0</v>
      </c>
      <c r="BY629" s="1263"/>
      <c r="BZ629" s="1263"/>
      <c r="CA629" s="1263"/>
      <c r="CB629" s="1263"/>
      <c r="CC629" s="1263">
        <f t="shared" si="9"/>
        <v>0</v>
      </c>
      <c r="CD629" s="1263"/>
      <c r="CE629" s="1263"/>
      <c r="CF629" s="1263"/>
      <c r="CG629" s="1263"/>
      <c r="CH629" s="1263">
        <f t="shared" si="10"/>
        <v>1</v>
      </c>
      <c r="CI629" s="1263"/>
      <c r="CJ629" s="1263"/>
      <c r="CK629" s="1263"/>
      <c r="CL629" s="1263"/>
      <c r="CM629" s="1263">
        <f t="shared" si="11"/>
        <v>0</v>
      </c>
      <c r="CN629" s="1263"/>
      <c r="CO629" s="1263"/>
      <c r="CP629" s="1263"/>
      <c r="CQ629" s="1263"/>
      <c r="CR629" s="1116"/>
      <c r="CS629" s="1600">
        <f t="shared" si="12"/>
        <v>0</v>
      </c>
      <c r="CT629" s="1600"/>
      <c r="CU629" s="1600"/>
      <c r="CV629" s="1600"/>
      <c r="CW629" s="1600"/>
      <c r="CX629" s="1600">
        <f t="shared" si="13"/>
        <v>0</v>
      </c>
      <c r="CY629" s="1600"/>
      <c r="CZ629" s="1600"/>
      <c r="DA629" s="1600"/>
      <c r="DB629" s="1600"/>
      <c r="DC629" s="1600">
        <f t="shared" si="14"/>
        <v>0</v>
      </c>
      <c r="DD629" s="1600"/>
      <c r="DE629" s="1600"/>
      <c r="DF629" s="1600"/>
      <c r="DG629" s="1600"/>
      <c r="DH629" s="1600">
        <f t="shared" si="15"/>
        <v>0</v>
      </c>
      <c r="DI629" s="1600"/>
      <c r="DJ629" s="1600"/>
      <c r="DK629" s="1600"/>
      <c r="DL629" s="1600"/>
      <c r="DM629" s="1600">
        <f t="shared" si="16"/>
        <v>1</v>
      </c>
      <c r="DN629" s="1600"/>
      <c r="DO629" s="1600"/>
      <c r="DP629" s="1600"/>
      <c r="DQ629" s="1600"/>
      <c r="DR629" s="1600">
        <f t="shared" si="17"/>
        <v>0</v>
      </c>
      <c r="DS629" s="1600"/>
      <c r="DT629" s="1600"/>
      <c r="DU629" s="1600"/>
      <c r="DV629" s="1600"/>
      <c r="DX629" s="1267" t="str">
        <f t="shared" si="18"/>
        <v xml:space="preserve"> </v>
      </c>
      <c r="DY629" s="1268"/>
      <c r="DZ629" s="1268"/>
      <c r="EA629" s="1268"/>
      <c r="EB629" s="1269"/>
      <c r="EC629" s="1267" t="str">
        <f t="shared" si="19"/>
        <v xml:space="preserve"> </v>
      </c>
      <c r="ED629" s="1268"/>
      <c r="EE629" s="1268"/>
      <c r="EF629" s="1268"/>
      <c r="EG629" s="1269"/>
      <c r="EH629" s="1267" t="str">
        <f t="shared" si="20"/>
        <v xml:space="preserve"> </v>
      </c>
      <c r="EI629" s="1268"/>
      <c r="EJ629" s="1268"/>
      <c r="EK629" s="1268"/>
      <c r="EL629" s="1269"/>
      <c r="EM629" s="1267" t="str">
        <f t="shared" si="21"/>
        <v xml:space="preserve"> </v>
      </c>
      <c r="EN629" s="1268"/>
      <c r="EO629" s="1268"/>
      <c r="EP629" s="1268"/>
      <c r="EQ629" s="1269"/>
      <c r="ER629" s="1267">
        <f t="shared" si="22"/>
        <v>962</v>
      </c>
      <c r="ES629" s="1268"/>
      <c r="ET629" s="1268"/>
      <c r="EU629" s="1268"/>
      <c r="EV629" s="1269"/>
      <c r="EW629" s="1267" t="str">
        <f t="shared" si="23"/>
        <v xml:space="preserve"> </v>
      </c>
      <c r="EX629" s="1268"/>
      <c r="EY629" s="1268"/>
      <c r="EZ629" s="1268"/>
      <c r="FA629" s="1269"/>
    </row>
    <row r="630" spans="1:157" ht="12.75">
      <c r="A630" s="1" t="s">
        <v>935</v>
      </c>
      <c r="B630" s="1"/>
      <c r="C630" s="1" t="s">
        <v>174</v>
      </c>
      <c r="AZ630" s="2"/>
      <c r="BA630" s="2"/>
      <c r="BB630" s="2"/>
      <c r="BC630" s="2"/>
      <c r="BD630" s="2"/>
      <c r="BE630" s="1267">
        <f t="shared" si="2"/>
        <v>0</v>
      </c>
      <c r="BF630" s="1269"/>
      <c r="BG630" s="1267">
        <f t="shared" si="3"/>
        <v>0</v>
      </c>
      <c r="BH630" s="1269"/>
      <c r="BI630" s="1267">
        <f t="shared" si="4"/>
        <v>0</v>
      </c>
      <c r="BJ630" s="1269"/>
      <c r="BK630" s="1267">
        <f t="shared" si="5"/>
        <v>0</v>
      </c>
      <c r="BL630" s="1269"/>
      <c r="BM630" s="2"/>
      <c r="BN630" s="1264">
        <f t="shared" si="6"/>
        <v>0</v>
      </c>
      <c r="BO630" s="1265"/>
      <c r="BP630" s="1265"/>
      <c r="BQ630" s="1265"/>
      <c r="BR630" s="1266"/>
      <c r="BS630" s="1263">
        <f t="shared" si="7"/>
        <v>0</v>
      </c>
      <c r="BT630" s="1263"/>
      <c r="BU630" s="1263"/>
      <c r="BV630" s="1263"/>
      <c r="BW630" s="1263"/>
      <c r="BX630" s="1263">
        <f t="shared" si="8"/>
        <v>0</v>
      </c>
      <c r="BY630" s="1263"/>
      <c r="BZ630" s="1263"/>
      <c r="CA630" s="1263"/>
      <c r="CB630" s="1263"/>
      <c r="CC630" s="1263">
        <f t="shared" si="9"/>
        <v>0</v>
      </c>
      <c r="CD630" s="1263"/>
      <c r="CE630" s="1263"/>
      <c r="CF630" s="1263"/>
      <c r="CG630" s="1263"/>
      <c r="CH630" s="1263">
        <f t="shared" si="10"/>
        <v>0</v>
      </c>
      <c r="CI630" s="1263"/>
      <c r="CJ630" s="1263"/>
      <c r="CK630" s="1263"/>
      <c r="CL630" s="1263"/>
      <c r="CM630" s="1263">
        <f t="shared" si="11"/>
        <v>0</v>
      </c>
      <c r="CN630" s="1263"/>
      <c r="CO630" s="1263"/>
      <c r="CP630" s="1263"/>
      <c r="CQ630" s="1263"/>
      <c r="CR630" s="1116"/>
      <c r="CS630" s="1600">
        <f t="shared" si="12"/>
        <v>0</v>
      </c>
      <c r="CT630" s="1600"/>
      <c r="CU630" s="1600"/>
      <c r="CV630" s="1600"/>
      <c r="CW630" s="1600"/>
      <c r="CX630" s="1600">
        <f t="shared" si="13"/>
        <v>0</v>
      </c>
      <c r="CY630" s="1600"/>
      <c r="CZ630" s="1600"/>
      <c r="DA630" s="1600"/>
      <c r="DB630" s="1600"/>
      <c r="DC630" s="1600">
        <f t="shared" si="14"/>
        <v>0</v>
      </c>
      <c r="DD630" s="1600"/>
      <c r="DE630" s="1600"/>
      <c r="DF630" s="1600"/>
      <c r="DG630" s="1600"/>
      <c r="DH630" s="1600">
        <f t="shared" si="15"/>
        <v>0</v>
      </c>
      <c r="DI630" s="1600"/>
      <c r="DJ630" s="1600"/>
      <c r="DK630" s="1600"/>
      <c r="DL630" s="1600"/>
      <c r="DM630" s="1600">
        <f t="shared" si="16"/>
        <v>0</v>
      </c>
      <c r="DN630" s="1600"/>
      <c r="DO630" s="1600"/>
      <c r="DP630" s="1600"/>
      <c r="DQ630" s="1600"/>
      <c r="DR630" s="1600">
        <f t="shared" si="17"/>
        <v>0</v>
      </c>
      <c r="DS630" s="1600"/>
      <c r="DT630" s="1600"/>
      <c r="DU630" s="1600"/>
      <c r="DV630" s="1600"/>
      <c r="DX630" s="1267" t="str">
        <f t="shared" si="18"/>
        <v xml:space="preserve"> </v>
      </c>
      <c r="DY630" s="1268"/>
      <c r="DZ630" s="1268"/>
      <c r="EA630" s="1268"/>
      <c r="EB630" s="1269"/>
      <c r="EC630" s="1267" t="str">
        <f t="shared" si="19"/>
        <v xml:space="preserve"> </v>
      </c>
      <c r="ED630" s="1268"/>
      <c r="EE630" s="1268"/>
      <c r="EF630" s="1268"/>
      <c r="EG630" s="1269"/>
      <c r="EH630" s="1267" t="str">
        <f t="shared" si="20"/>
        <v xml:space="preserve"> </v>
      </c>
      <c r="EI630" s="1268"/>
      <c r="EJ630" s="1268"/>
      <c r="EK630" s="1268"/>
      <c r="EL630" s="1269"/>
      <c r="EM630" s="1267" t="str">
        <f t="shared" si="21"/>
        <v xml:space="preserve"> </v>
      </c>
      <c r="EN630" s="1268"/>
      <c r="EO630" s="1268"/>
      <c r="EP630" s="1268"/>
      <c r="EQ630" s="1269"/>
      <c r="ER630" s="1267" t="str">
        <f t="shared" si="22"/>
        <v xml:space="preserve"> </v>
      </c>
      <c r="ES630" s="1268"/>
      <c r="ET630" s="1268"/>
      <c r="EU630" s="1268"/>
      <c r="EV630" s="1269"/>
      <c r="EW630" s="1267" t="str">
        <f t="shared" si="23"/>
        <v xml:space="preserve"> </v>
      </c>
      <c r="EX630" s="1268"/>
      <c r="EY630" s="1268"/>
      <c r="EZ630" s="1268"/>
      <c r="FA630" s="1269"/>
    </row>
    <row r="631" spans="1:157" ht="12.75">
      <c r="A631" s="1"/>
      <c r="B631" s="1"/>
      <c r="C631" s="1"/>
      <c r="AZ631" s="2"/>
      <c r="BA631" s="2"/>
      <c r="BB631" s="2"/>
      <c r="BC631" s="2"/>
      <c r="BD631" s="2"/>
      <c r="BE631" s="1267">
        <f t="shared" si="2"/>
        <v>0</v>
      </c>
      <c r="BF631" s="1269"/>
      <c r="BG631" s="1267">
        <f t="shared" si="3"/>
        <v>0</v>
      </c>
      <c r="BH631" s="1269"/>
      <c r="BI631" s="1267">
        <f t="shared" si="4"/>
        <v>0</v>
      </c>
      <c r="BJ631" s="1269"/>
      <c r="BK631" s="1267">
        <f t="shared" si="5"/>
        <v>0</v>
      </c>
      <c r="BL631" s="1269"/>
      <c r="BM631" s="2"/>
      <c r="BN631" s="1264">
        <f t="shared" si="6"/>
        <v>0</v>
      </c>
      <c r="BO631" s="1265"/>
      <c r="BP631" s="1265"/>
      <c r="BQ631" s="1265"/>
      <c r="BR631" s="1266"/>
      <c r="BS631" s="1263">
        <f t="shared" si="7"/>
        <v>0</v>
      </c>
      <c r="BT631" s="1263"/>
      <c r="BU631" s="1263"/>
      <c r="BV631" s="1263"/>
      <c r="BW631" s="1263"/>
      <c r="BX631" s="1263">
        <f t="shared" si="8"/>
        <v>0</v>
      </c>
      <c r="BY631" s="1263"/>
      <c r="BZ631" s="1263"/>
      <c r="CA631" s="1263"/>
      <c r="CB631" s="1263"/>
      <c r="CC631" s="1263">
        <f t="shared" si="9"/>
        <v>0</v>
      </c>
      <c r="CD631" s="1263"/>
      <c r="CE631" s="1263"/>
      <c r="CF631" s="1263"/>
      <c r="CG631" s="1263"/>
      <c r="CH631" s="1263">
        <f t="shared" si="10"/>
        <v>0</v>
      </c>
      <c r="CI631" s="1263"/>
      <c r="CJ631" s="1263"/>
      <c r="CK631" s="1263"/>
      <c r="CL631" s="1263"/>
      <c r="CM631" s="1263">
        <f t="shared" si="11"/>
        <v>0</v>
      </c>
      <c r="CN631" s="1263"/>
      <c r="CO631" s="1263"/>
      <c r="CP631" s="1263"/>
      <c r="CQ631" s="1263"/>
      <c r="CR631" s="1116"/>
      <c r="CS631" s="1600">
        <f t="shared" si="12"/>
        <v>0</v>
      </c>
      <c r="CT631" s="1600"/>
      <c r="CU631" s="1600"/>
      <c r="CV631" s="1600"/>
      <c r="CW631" s="1600"/>
      <c r="CX631" s="1600">
        <f t="shared" si="13"/>
        <v>0</v>
      </c>
      <c r="CY631" s="1600"/>
      <c r="CZ631" s="1600"/>
      <c r="DA631" s="1600"/>
      <c r="DB631" s="1600"/>
      <c r="DC631" s="1600">
        <f t="shared" si="14"/>
        <v>0</v>
      </c>
      <c r="DD631" s="1600"/>
      <c r="DE631" s="1600"/>
      <c r="DF631" s="1600"/>
      <c r="DG631" s="1600"/>
      <c r="DH631" s="1600">
        <f t="shared" si="15"/>
        <v>0</v>
      </c>
      <c r="DI631" s="1600"/>
      <c r="DJ631" s="1600"/>
      <c r="DK631" s="1600"/>
      <c r="DL631" s="1600"/>
      <c r="DM631" s="1600">
        <f t="shared" si="16"/>
        <v>0</v>
      </c>
      <c r="DN631" s="1600"/>
      <c r="DO631" s="1600"/>
      <c r="DP631" s="1600"/>
      <c r="DQ631" s="1600"/>
      <c r="DR631" s="1600">
        <f t="shared" si="17"/>
        <v>0</v>
      </c>
      <c r="DS631" s="1600"/>
      <c r="DT631" s="1600"/>
      <c r="DU631" s="1600"/>
      <c r="DV631" s="1600"/>
      <c r="DX631" s="1267" t="str">
        <f t="shared" si="18"/>
        <v xml:space="preserve"> </v>
      </c>
      <c r="DY631" s="1268"/>
      <c r="DZ631" s="1268"/>
      <c r="EA631" s="1268"/>
      <c r="EB631" s="1269"/>
      <c r="EC631" s="1267" t="str">
        <f t="shared" si="19"/>
        <v xml:space="preserve"> </v>
      </c>
      <c r="ED631" s="1268"/>
      <c r="EE631" s="1268"/>
      <c r="EF631" s="1268"/>
      <c r="EG631" s="1269"/>
      <c r="EH631" s="1267" t="str">
        <f t="shared" si="20"/>
        <v xml:space="preserve"> </v>
      </c>
      <c r="EI631" s="1268"/>
      <c r="EJ631" s="1268"/>
      <c r="EK631" s="1268"/>
      <c r="EL631" s="1269"/>
      <c r="EM631" s="1267" t="str">
        <f t="shared" si="21"/>
        <v xml:space="preserve"> </v>
      </c>
      <c r="EN631" s="1268"/>
      <c r="EO631" s="1268"/>
      <c r="EP631" s="1268"/>
      <c r="EQ631" s="1269"/>
      <c r="ER631" s="1267" t="str">
        <f t="shared" si="22"/>
        <v xml:space="preserve"> </v>
      </c>
      <c r="ES631" s="1268"/>
      <c r="ET631" s="1268"/>
      <c r="EU631" s="1268"/>
      <c r="EV631" s="1269"/>
      <c r="EW631" s="1267" t="str">
        <f t="shared" si="23"/>
        <v xml:space="preserve"> </v>
      </c>
      <c r="EX631" s="1268"/>
      <c r="EY631" s="1268"/>
      <c r="EZ631" s="1268"/>
      <c r="FA631" s="1269"/>
    </row>
    <row r="632" spans="1:157" ht="12.75">
      <c r="C632" s="1" t="s">
        <v>1441</v>
      </c>
      <c r="AZ632" s="2"/>
      <c r="BA632" s="2"/>
      <c r="BB632" s="2"/>
      <c r="BC632" s="2"/>
      <c r="BD632" s="2"/>
      <c r="BE632" s="1267">
        <f t="shared" si="2"/>
        <v>0</v>
      </c>
      <c r="BF632" s="1269"/>
      <c r="BG632" s="1267">
        <f t="shared" si="3"/>
        <v>0</v>
      </c>
      <c r="BH632" s="1269"/>
      <c r="BI632" s="1267">
        <f t="shared" si="4"/>
        <v>0</v>
      </c>
      <c r="BJ632" s="1269"/>
      <c r="BK632" s="1267">
        <f t="shared" si="5"/>
        <v>0</v>
      </c>
      <c r="BL632" s="1269"/>
      <c r="BM632" s="2"/>
      <c r="BN632" s="1264">
        <f t="shared" si="6"/>
        <v>0</v>
      </c>
      <c r="BO632" s="1265"/>
      <c r="BP632" s="1265"/>
      <c r="BQ632" s="1265"/>
      <c r="BR632" s="1266"/>
      <c r="BS632" s="1263">
        <f t="shared" si="7"/>
        <v>0</v>
      </c>
      <c r="BT632" s="1263"/>
      <c r="BU632" s="1263"/>
      <c r="BV632" s="1263"/>
      <c r="BW632" s="1263"/>
      <c r="BX632" s="1263">
        <f t="shared" si="8"/>
        <v>0</v>
      </c>
      <c r="BY632" s="1263"/>
      <c r="BZ632" s="1263"/>
      <c r="CA632" s="1263"/>
      <c r="CB632" s="1263"/>
      <c r="CC632" s="1263">
        <f t="shared" si="9"/>
        <v>0</v>
      </c>
      <c r="CD632" s="1263"/>
      <c r="CE632" s="1263"/>
      <c r="CF632" s="1263"/>
      <c r="CG632" s="1263"/>
      <c r="CH632" s="1263">
        <f t="shared" si="10"/>
        <v>0</v>
      </c>
      <c r="CI632" s="1263"/>
      <c r="CJ632" s="1263"/>
      <c r="CK632" s="1263"/>
      <c r="CL632" s="1263"/>
      <c r="CM632" s="1263">
        <f t="shared" si="11"/>
        <v>0</v>
      </c>
      <c r="CN632" s="1263"/>
      <c r="CO632" s="1263"/>
      <c r="CP632" s="1263"/>
      <c r="CQ632" s="1263"/>
      <c r="CR632" s="1116"/>
      <c r="CS632" s="1600">
        <f t="shared" si="12"/>
        <v>0</v>
      </c>
      <c r="CT632" s="1600"/>
      <c r="CU632" s="1600"/>
      <c r="CV632" s="1600"/>
      <c r="CW632" s="1600"/>
      <c r="CX632" s="1600">
        <f t="shared" si="13"/>
        <v>0</v>
      </c>
      <c r="CY632" s="1600"/>
      <c r="CZ632" s="1600"/>
      <c r="DA632" s="1600"/>
      <c r="DB632" s="1600"/>
      <c r="DC632" s="1600">
        <f t="shared" si="14"/>
        <v>0</v>
      </c>
      <c r="DD632" s="1600"/>
      <c r="DE632" s="1600"/>
      <c r="DF632" s="1600"/>
      <c r="DG632" s="1600"/>
      <c r="DH632" s="1600">
        <f t="shared" si="15"/>
        <v>0</v>
      </c>
      <c r="DI632" s="1600"/>
      <c r="DJ632" s="1600"/>
      <c r="DK632" s="1600"/>
      <c r="DL632" s="1600"/>
      <c r="DM632" s="1600">
        <f t="shared" si="16"/>
        <v>0</v>
      </c>
      <c r="DN632" s="1600"/>
      <c r="DO632" s="1600"/>
      <c r="DP632" s="1600"/>
      <c r="DQ632" s="1600"/>
      <c r="DR632" s="1600">
        <f t="shared" si="17"/>
        <v>0</v>
      </c>
      <c r="DS632" s="1600"/>
      <c r="DT632" s="1600"/>
      <c r="DU632" s="1600"/>
      <c r="DV632" s="1600"/>
      <c r="DX632" s="1267" t="str">
        <f t="shared" si="18"/>
        <v xml:space="preserve"> </v>
      </c>
      <c r="DY632" s="1268"/>
      <c r="DZ632" s="1268"/>
      <c r="EA632" s="1268"/>
      <c r="EB632" s="1269"/>
      <c r="EC632" s="1267" t="str">
        <f t="shared" si="19"/>
        <v xml:space="preserve"> </v>
      </c>
      <c r="ED632" s="1268"/>
      <c r="EE632" s="1268"/>
      <c r="EF632" s="1268"/>
      <c r="EG632" s="1269"/>
      <c r="EH632" s="1267" t="str">
        <f t="shared" si="20"/>
        <v xml:space="preserve"> </v>
      </c>
      <c r="EI632" s="1268"/>
      <c r="EJ632" s="1268"/>
      <c r="EK632" s="1268"/>
      <c r="EL632" s="1269"/>
      <c r="EM632" s="1267" t="str">
        <f t="shared" si="21"/>
        <v xml:space="preserve"> </v>
      </c>
      <c r="EN632" s="1268"/>
      <c r="EO632" s="1268"/>
      <c r="EP632" s="1268"/>
      <c r="EQ632" s="1269"/>
      <c r="ER632" s="1267" t="str">
        <f t="shared" si="22"/>
        <v xml:space="preserve"> </v>
      </c>
      <c r="ES632" s="1268"/>
      <c r="ET632" s="1268"/>
      <c r="EU632" s="1268"/>
      <c r="EV632" s="1269"/>
      <c r="EW632" s="1267" t="str">
        <f t="shared" si="23"/>
        <v xml:space="preserve"> </v>
      </c>
      <c r="EX632" s="1268"/>
      <c r="EY632" s="1268"/>
      <c r="EZ632" s="1268"/>
      <c r="FA632" s="1269"/>
    </row>
    <row r="633" spans="1:157" ht="12.75">
      <c r="B633" s="397"/>
      <c r="C633" s="1"/>
      <c r="AZ633" s="2"/>
      <c r="BA633" s="2"/>
      <c r="BB633" s="2"/>
      <c r="BC633" s="2"/>
      <c r="BD633" s="2"/>
      <c r="BE633" s="1267">
        <f t="shared" si="2"/>
        <v>0</v>
      </c>
      <c r="BF633" s="1269"/>
      <c r="BG633" s="1267">
        <f t="shared" si="3"/>
        <v>0</v>
      </c>
      <c r="BH633" s="1269"/>
      <c r="BI633" s="1267">
        <f t="shared" si="4"/>
        <v>0</v>
      </c>
      <c r="BJ633" s="1269"/>
      <c r="BK633" s="1267">
        <f t="shared" si="5"/>
        <v>0</v>
      </c>
      <c r="BL633" s="1269"/>
      <c r="BM633" s="2"/>
      <c r="BN633" s="1264">
        <f t="shared" si="6"/>
        <v>0</v>
      </c>
      <c r="BO633" s="1265"/>
      <c r="BP633" s="1265"/>
      <c r="BQ633" s="1265"/>
      <c r="BR633" s="1266"/>
      <c r="BS633" s="1263">
        <f t="shared" si="7"/>
        <v>0</v>
      </c>
      <c r="BT633" s="1263"/>
      <c r="BU633" s="1263"/>
      <c r="BV633" s="1263"/>
      <c r="BW633" s="1263"/>
      <c r="BX633" s="1263">
        <f t="shared" si="8"/>
        <v>0</v>
      </c>
      <c r="BY633" s="1263"/>
      <c r="BZ633" s="1263"/>
      <c r="CA633" s="1263"/>
      <c r="CB633" s="1263"/>
      <c r="CC633" s="1263">
        <f t="shared" si="9"/>
        <v>0</v>
      </c>
      <c r="CD633" s="1263"/>
      <c r="CE633" s="1263"/>
      <c r="CF633" s="1263"/>
      <c r="CG633" s="1263"/>
      <c r="CH633" s="1263">
        <f t="shared" si="10"/>
        <v>0</v>
      </c>
      <c r="CI633" s="1263"/>
      <c r="CJ633" s="1263"/>
      <c r="CK633" s="1263"/>
      <c r="CL633" s="1263"/>
      <c r="CM633" s="1263">
        <f t="shared" si="11"/>
        <v>0</v>
      </c>
      <c r="CN633" s="1263"/>
      <c r="CO633" s="1263"/>
      <c r="CP633" s="1263"/>
      <c r="CQ633" s="1263"/>
      <c r="CR633" s="1116"/>
      <c r="CS633" s="1600">
        <f t="shared" si="12"/>
        <v>0</v>
      </c>
      <c r="CT633" s="1600"/>
      <c r="CU633" s="1600"/>
      <c r="CV633" s="1600"/>
      <c r="CW633" s="1600"/>
      <c r="CX633" s="1600">
        <f t="shared" si="13"/>
        <v>0</v>
      </c>
      <c r="CY633" s="1600"/>
      <c r="CZ633" s="1600"/>
      <c r="DA633" s="1600"/>
      <c r="DB633" s="1600"/>
      <c r="DC633" s="1600">
        <f t="shared" si="14"/>
        <v>0</v>
      </c>
      <c r="DD633" s="1600"/>
      <c r="DE633" s="1600"/>
      <c r="DF633" s="1600"/>
      <c r="DG633" s="1600"/>
      <c r="DH633" s="1600">
        <f t="shared" si="15"/>
        <v>0</v>
      </c>
      <c r="DI633" s="1600"/>
      <c r="DJ633" s="1600"/>
      <c r="DK633" s="1600"/>
      <c r="DL633" s="1600"/>
      <c r="DM633" s="1600">
        <f t="shared" si="16"/>
        <v>0</v>
      </c>
      <c r="DN633" s="1600"/>
      <c r="DO633" s="1600"/>
      <c r="DP633" s="1600"/>
      <c r="DQ633" s="1600"/>
      <c r="DR633" s="1600">
        <f t="shared" si="17"/>
        <v>0</v>
      </c>
      <c r="DS633" s="1600"/>
      <c r="DT633" s="1600"/>
      <c r="DU633" s="1600"/>
      <c r="DV633" s="1600"/>
      <c r="DX633" s="1267" t="str">
        <f t="shared" si="18"/>
        <v xml:space="preserve"> </v>
      </c>
      <c r="DY633" s="1268"/>
      <c r="DZ633" s="1268"/>
      <c r="EA633" s="1268"/>
      <c r="EB633" s="1269"/>
      <c r="EC633" s="1267" t="str">
        <f t="shared" si="19"/>
        <v xml:space="preserve"> </v>
      </c>
      <c r="ED633" s="1268"/>
      <c r="EE633" s="1268"/>
      <c r="EF633" s="1268"/>
      <c r="EG633" s="1269"/>
      <c r="EH633" s="1267" t="str">
        <f t="shared" si="20"/>
        <v xml:space="preserve"> </v>
      </c>
      <c r="EI633" s="1268"/>
      <c r="EJ633" s="1268"/>
      <c r="EK633" s="1268"/>
      <c r="EL633" s="1269"/>
      <c r="EM633" s="1267" t="str">
        <f t="shared" si="21"/>
        <v xml:space="preserve"> </v>
      </c>
      <c r="EN633" s="1268"/>
      <c r="EO633" s="1268"/>
      <c r="EP633" s="1268"/>
      <c r="EQ633" s="1269"/>
      <c r="ER633" s="1267" t="str">
        <f t="shared" si="22"/>
        <v xml:space="preserve"> </v>
      </c>
      <c r="ES633" s="1268"/>
      <c r="ET633" s="1268"/>
      <c r="EU633" s="1268"/>
      <c r="EV633" s="1269"/>
      <c r="EW633" s="1267" t="str">
        <f t="shared" si="23"/>
        <v xml:space="preserve"> </v>
      </c>
      <c r="EX633" s="1268"/>
      <c r="EY633" s="1268"/>
      <c r="EZ633" s="1268"/>
      <c r="FA633" s="1269"/>
    </row>
    <row r="634" spans="1:157" ht="12.75" customHeight="1">
      <c r="B634" s="1578" t="s">
        <v>1442</v>
      </c>
      <c r="C634" s="1579"/>
      <c r="D634" s="1579"/>
      <c r="E634" s="1579"/>
      <c r="F634" s="1579"/>
      <c r="G634" s="1579"/>
      <c r="H634" s="1579"/>
      <c r="I634" s="1579"/>
      <c r="J634" s="1579"/>
      <c r="K634" s="1579"/>
      <c r="L634" s="1579"/>
      <c r="M634" s="1579"/>
      <c r="N634" s="1580"/>
      <c r="O634" s="1466" t="s">
        <v>1443</v>
      </c>
      <c r="P634" s="1404"/>
      <c r="Q634" s="1405"/>
      <c r="R634" s="1466" t="s">
        <v>1444</v>
      </c>
      <c r="S634" s="1404"/>
      <c r="T634" s="1405"/>
      <c r="U634" s="1743" t="s">
        <v>1445</v>
      </c>
      <c r="V634" s="1743"/>
      <c r="W634" s="1744"/>
      <c r="X634" s="1466" t="s">
        <v>1491</v>
      </c>
      <c r="Y634" s="1404"/>
      <c r="Z634" s="1404"/>
      <c r="AA634" s="1404"/>
      <c r="AB634" s="1405"/>
      <c r="AC634" s="1621" t="s">
        <v>1447</v>
      </c>
      <c r="AD634" s="1622"/>
      <c r="AE634" s="1623"/>
      <c r="AF634" s="1466" t="s">
        <v>1492</v>
      </c>
      <c r="AG634" s="1404"/>
      <c r="AH634" s="1404"/>
      <c r="AI634" s="1404"/>
      <c r="AJ634" s="1405"/>
      <c r="AK634" s="1638" t="s">
        <v>1493</v>
      </c>
      <c r="AL634" s="1639"/>
      <c r="AM634" s="1639"/>
      <c r="AN634" s="1640"/>
      <c r="AO634" s="1477" t="s">
        <v>1449</v>
      </c>
      <c r="AP634" s="1477"/>
      <c r="AQ634" s="1477"/>
      <c r="AR634" s="1477"/>
      <c r="AS634" s="1477"/>
      <c r="AZ634" s="2"/>
      <c r="BA634" s="2"/>
      <c r="BB634" s="2"/>
      <c r="BC634" s="2"/>
      <c r="BD634" s="2"/>
      <c r="BE634" s="1267">
        <f t="shared" si="2"/>
        <v>0</v>
      </c>
      <c r="BF634" s="1269"/>
      <c r="BG634" s="1267">
        <f t="shared" si="3"/>
        <v>0</v>
      </c>
      <c r="BH634" s="1269"/>
      <c r="BI634" s="1267">
        <f t="shared" si="4"/>
        <v>0</v>
      </c>
      <c r="BJ634" s="1269"/>
      <c r="BK634" s="1267">
        <f t="shared" si="5"/>
        <v>0</v>
      </c>
      <c r="BL634" s="1269"/>
      <c r="BM634" s="2"/>
      <c r="BN634" s="1264">
        <f t="shared" si="6"/>
        <v>0</v>
      </c>
      <c r="BO634" s="1265"/>
      <c r="BP634" s="1265"/>
      <c r="BQ634" s="1265"/>
      <c r="BR634" s="1266"/>
      <c r="BS634" s="1263">
        <f t="shared" si="7"/>
        <v>0</v>
      </c>
      <c r="BT634" s="1263"/>
      <c r="BU634" s="1263"/>
      <c r="BV634" s="1263"/>
      <c r="BW634" s="1263"/>
      <c r="BX634" s="1263">
        <f t="shared" si="8"/>
        <v>0</v>
      </c>
      <c r="BY634" s="1263"/>
      <c r="BZ634" s="1263"/>
      <c r="CA634" s="1263"/>
      <c r="CB634" s="1263"/>
      <c r="CC634" s="1263">
        <f t="shared" si="9"/>
        <v>0</v>
      </c>
      <c r="CD634" s="1263"/>
      <c r="CE634" s="1263"/>
      <c r="CF634" s="1263"/>
      <c r="CG634" s="1263"/>
      <c r="CH634" s="1263">
        <f t="shared" si="10"/>
        <v>0</v>
      </c>
      <c r="CI634" s="1263"/>
      <c r="CJ634" s="1263"/>
      <c r="CK634" s="1263"/>
      <c r="CL634" s="1263"/>
      <c r="CM634" s="1263">
        <f t="shared" si="11"/>
        <v>0</v>
      </c>
      <c r="CN634" s="1263"/>
      <c r="CO634" s="1263"/>
      <c r="CP634" s="1263"/>
      <c r="CQ634" s="1263"/>
      <c r="CR634" s="1116"/>
      <c r="CS634" s="1600">
        <f t="shared" si="12"/>
        <v>0</v>
      </c>
      <c r="CT634" s="1600"/>
      <c r="CU634" s="1600"/>
      <c r="CV634" s="1600"/>
      <c r="CW634" s="1600"/>
      <c r="CX634" s="1600">
        <f t="shared" si="13"/>
        <v>0</v>
      </c>
      <c r="CY634" s="1600"/>
      <c r="CZ634" s="1600"/>
      <c r="DA634" s="1600"/>
      <c r="DB634" s="1600"/>
      <c r="DC634" s="1600">
        <f t="shared" si="14"/>
        <v>0</v>
      </c>
      <c r="DD634" s="1600"/>
      <c r="DE634" s="1600"/>
      <c r="DF634" s="1600"/>
      <c r="DG634" s="1600"/>
      <c r="DH634" s="1600">
        <f t="shared" si="15"/>
        <v>0</v>
      </c>
      <c r="DI634" s="1600"/>
      <c r="DJ634" s="1600"/>
      <c r="DK634" s="1600"/>
      <c r="DL634" s="1600"/>
      <c r="DM634" s="1600">
        <f t="shared" si="16"/>
        <v>0</v>
      </c>
      <c r="DN634" s="1600"/>
      <c r="DO634" s="1600"/>
      <c r="DP634" s="1600"/>
      <c r="DQ634" s="1600"/>
      <c r="DR634" s="1600">
        <f t="shared" si="17"/>
        <v>0</v>
      </c>
      <c r="DS634" s="1600"/>
      <c r="DT634" s="1600"/>
      <c r="DU634" s="1600"/>
      <c r="DV634" s="1600"/>
      <c r="DX634" s="1267" t="str">
        <f t="shared" si="18"/>
        <v xml:space="preserve"> </v>
      </c>
      <c r="DY634" s="1268"/>
      <c r="DZ634" s="1268"/>
      <c r="EA634" s="1268"/>
      <c r="EB634" s="1269"/>
      <c r="EC634" s="1267" t="str">
        <f t="shared" si="19"/>
        <v xml:space="preserve"> </v>
      </c>
      <c r="ED634" s="1268"/>
      <c r="EE634" s="1268"/>
      <c r="EF634" s="1268"/>
      <c r="EG634" s="1269"/>
      <c r="EH634" s="1267" t="str">
        <f t="shared" si="20"/>
        <v xml:space="preserve"> </v>
      </c>
      <c r="EI634" s="1268"/>
      <c r="EJ634" s="1268"/>
      <c r="EK634" s="1268"/>
      <c r="EL634" s="1269"/>
      <c r="EM634" s="1267" t="str">
        <f t="shared" si="21"/>
        <v xml:space="preserve"> </v>
      </c>
      <c r="EN634" s="1268"/>
      <c r="EO634" s="1268"/>
      <c r="EP634" s="1268"/>
      <c r="EQ634" s="1269"/>
      <c r="ER634" s="1267" t="str">
        <f t="shared" si="22"/>
        <v xml:space="preserve"> </v>
      </c>
      <c r="ES634" s="1268"/>
      <c r="ET634" s="1268"/>
      <c r="EU634" s="1268"/>
      <c r="EV634" s="1269"/>
      <c r="EW634" s="1267" t="str">
        <f t="shared" si="23"/>
        <v xml:space="preserve"> </v>
      </c>
      <c r="EX634" s="1268"/>
      <c r="EY634" s="1268"/>
      <c r="EZ634" s="1268"/>
      <c r="FA634" s="1269"/>
    </row>
    <row r="635" spans="1:157" ht="12.75">
      <c r="B635" s="1749"/>
      <c r="C635" s="1212"/>
      <c r="D635" s="1212"/>
      <c r="E635" s="1212"/>
      <c r="F635" s="1212"/>
      <c r="G635" s="1212"/>
      <c r="H635" s="1212"/>
      <c r="I635" s="1212"/>
      <c r="J635" s="1212"/>
      <c r="K635" s="1212"/>
      <c r="L635" s="1212"/>
      <c r="M635" s="1212"/>
      <c r="N635" s="1750"/>
      <c r="O635" s="1467"/>
      <c r="P635" s="1468"/>
      <c r="Q635" s="1469"/>
      <c r="R635" s="1467"/>
      <c r="S635" s="1468"/>
      <c r="T635" s="1469"/>
      <c r="U635" s="1745"/>
      <c r="V635" s="1745"/>
      <c r="W635" s="1746"/>
      <c r="X635" s="1467"/>
      <c r="Y635" s="1468"/>
      <c r="Z635" s="1468"/>
      <c r="AA635" s="1468"/>
      <c r="AB635" s="1469"/>
      <c r="AC635" s="1624"/>
      <c r="AD635" s="1625"/>
      <c r="AE635" s="1626"/>
      <c r="AF635" s="1467"/>
      <c r="AG635" s="1468"/>
      <c r="AH635" s="1468"/>
      <c r="AI635" s="1468"/>
      <c r="AJ635" s="1469"/>
      <c r="AK635" s="1641"/>
      <c r="AL635" s="1642"/>
      <c r="AM635" s="1642"/>
      <c r="AN635" s="1643"/>
      <c r="AO635" s="1477"/>
      <c r="AP635" s="1477"/>
      <c r="AQ635" s="1477"/>
      <c r="AR635" s="1477"/>
      <c r="AS635" s="1477"/>
      <c r="AZ635" s="2"/>
      <c r="BA635" s="2"/>
      <c r="BB635" s="2"/>
      <c r="BC635" s="2"/>
      <c r="BD635" s="2"/>
      <c r="BE635" s="2"/>
      <c r="BF635" s="2"/>
      <c r="BG635" s="1267">
        <f>SUM(BG610:BH634)</f>
        <v>14</v>
      </c>
      <c r="BH635" s="1269"/>
      <c r="BI635" s="2"/>
      <c r="BJ635" s="2"/>
      <c r="BK635" s="1267">
        <f>SUM(BK610:BL634)</f>
        <v>14</v>
      </c>
      <c r="BL635" s="1269"/>
      <c r="BM635" s="2"/>
      <c r="BN635" s="1267">
        <f>SUM(BN610:BR634)</f>
        <v>10</v>
      </c>
      <c r="BO635" s="1268"/>
      <c r="BP635" s="1268"/>
      <c r="BQ635" s="1268"/>
      <c r="BR635" s="1269"/>
      <c r="BS635" s="1417">
        <f>SUM(BS610:BW634)</f>
        <v>46</v>
      </c>
      <c r="BT635" s="1417"/>
      <c r="BU635" s="1417"/>
      <c r="BV635" s="1417"/>
      <c r="BW635" s="1417"/>
      <c r="BX635" s="1417">
        <f>SUM(BX610:CB634)</f>
        <v>34</v>
      </c>
      <c r="BY635" s="1417"/>
      <c r="BZ635" s="1417"/>
      <c r="CA635" s="1417"/>
      <c r="CB635" s="1417"/>
      <c r="CC635" s="1417">
        <f>SUM(CC610:CG634)</f>
        <v>30</v>
      </c>
      <c r="CD635" s="1417"/>
      <c r="CE635" s="1417"/>
      <c r="CF635" s="1417"/>
      <c r="CG635" s="1417"/>
      <c r="CH635" s="1417">
        <f>SUM(CH610:CL634)</f>
        <v>5</v>
      </c>
      <c r="CI635" s="1417"/>
      <c r="CJ635" s="1417"/>
      <c r="CK635" s="1417"/>
      <c r="CL635" s="1417"/>
      <c r="CM635" s="1417">
        <f>SUM(CM610:CQ634)</f>
        <v>0</v>
      </c>
      <c r="CN635" s="1417"/>
      <c r="CO635" s="1417"/>
      <c r="CP635" s="1417"/>
      <c r="CQ635" s="1417"/>
      <c r="CR635" s="1116"/>
      <c r="CS635" s="1417">
        <f>SUM(CS610:CW634)</f>
        <v>1</v>
      </c>
      <c r="CT635" s="1417"/>
      <c r="CU635" s="1417"/>
      <c r="CV635" s="1417"/>
      <c r="CW635" s="1417"/>
      <c r="CX635" s="1417">
        <f>SUM(CX610:DB634)</f>
        <v>5</v>
      </c>
      <c r="CY635" s="1417"/>
      <c r="CZ635" s="1417"/>
      <c r="DA635" s="1417"/>
      <c r="DB635" s="1417"/>
      <c r="DC635" s="1417">
        <f>SUM(DC610:DG634)</f>
        <v>4</v>
      </c>
      <c r="DD635" s="1417"/>
      <c r="DE635" s="1417"/>
      <c r="DF635" s="1417"/>
      <c r="DG635" s="1417"/>
      <c r="DH635" s="1417">
        <f>SUM(DH610:DL634)</f>
        <v>3</v>
      </c>
      <c r="DI635" s="1417"/>
      <c r="DJ635" s="1417"/>
      <c r="DK635" s="1417"/>
      <c r="DL635" s="1417"/>
      <c r="DM635" s="1417">
        <f>SUM(DM610:DQ634)</f>
        <v>1</v>
      </c>
      <c r="DN635" s="1417"/>
      <c r="DO635" s="1417"/>
      <c r="DP635" s="1417"/>
      <c r="DQ635" s="1417"/>
      <c r="DR635" s="1417">
        <f>SUM(DR610:DV634)</f>
        <v>0</v>
      </c>
      <c r="DS635" s="1417"/>
      <c r="DT635" s="1417"/>
      <c r="DU635" s="1417"/>
      <c r="DV635" s="1417"/>
      <c r="DX635" s="1417">
        <f>SUM(DX610:EB634)</f>
        <v>4246</v>
      </c>
      <c r="DY635" s="1417"/>
      <c r="DZ635" s="1417"/>
      <c r="EA635" s="1417"/>
      <c r="EB635" s="1417"/>
      <c r="EC635" s="1417">
        <f>SUM(EC610:EG634)</f>
        <v>4817</v>
      </c>
      <c r="ED635" s="1417"/>
      <c r="EE635" s="1417"/>
      <c r="EF635" s="1417"/>
      <c r="EG635" s="1417"/>
      <c r="EH635" s="1417">
        <f>SUM(EH610:EL634)</f>
        <v>5590</v>
      </c>
      <c r="EI635" s="1417"/>
      <c r="EJ635" s="1417"/>
      <c r="EK635" s="1417"/>
      <c r="EL635" s="1417"/>
      <c r="EM635" s="1417">
        <f>SUM(EM610:EQ634)</f>
        <v>6291</v>
      </c>
      <c r="EN635" s="1417"/>
      <c r="EO635" s="1417"/>
      <c r="EP635" s="1417"/>
      <c r="EQ635" s="1417"/>
      <c r="ER635" s="1417">
        <f>SUM(ER610:EV634)</f>
        <v>7219</v>
      </c>
      <c r="ES635" s="1417"/>
      <c r="ET635" s="1417"/>
      <c r="EU635" s="1417"/>
      <c r="EV635" s="1417"/>
      <c r="EW635" s="1417">
        <f>SUM(EW610:FA634)</f>
        <v>0</v>
      </c>
      <c r="EX635" s="1417"/>
      <c r="EY635" s="1417"/>
      <c r="EZ635" s="1417"/>
      <c r="FA635" s="1417"/>
    </row>
    <row r="636" spans="1:157" ht="12.75">
      <c r="B636" s="1380"/>
      <c r="C636" s="1212"/>
      <c r="D636" s="1212"/>
      <c r="E636" s="1212"/>
      <c r="F636" s="1212"/>
      <c r="G636" s="1212"/>
      <c r="H636" s="1212"/>
      <c r="I636" s="1212"/>
      <c r="J636" s="1212"/>
      <c r="K636" s="1212"/>
      <c r="L636" s="1212"/>
      <c r="M636" s="1212"/>
      <c r="N636" s="1750"/>
      <c r="O636" s="1470"/>
      <c r="P636" s="1471"/>
      <c r="Q636" s="1472"/>
      <c r="R636" s="1470"/>
      <c r="S636" s="1471"/>
      <c r="T636" s="1472"/>
      <c r="U636" s="1747"/>
      <c r="V636" s="1747"/>
      <c r="W636" s="1748"/>
      <c r="X636" s="1470"/>
      <c r="Y636" s="1471"/>
      <c r="Z636" s="1471"/>
      <c r="AA636" s="1471"/>
      <c r="AB636" s="1472"/>
      <c r="AC636" s="1627"/>
      <c r="AD636" s="1628"/>
      <c r="AE636" s="1629"/>
      <c r="AF636" s="1470"/>
      <c r="AG636" s="1471"/>
      <c r="AH636" s="1471"/>
      <c r="AI636" s="1471"/>
      <c r="AJ636" s="1472"/>
      <c r="AK636" s="1644"/>
      <c r="AL636" s="1645"/>
      <c r="AM636" s="1645"/>
      <c r="AN636" s="1646"/>
      <c r="AO636" s="1477"/>
      <c r="AP636" s="1477"/>
      <c r="AQ636" s="1477"/>
      <c r="AR636" s="1477"/>
      <c r="AS636" s="1477"/>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40" t="s">
        <v>1494</v>
      </c>
      <c r="CM636" s="1267">
        <f>BN635+BS635+BX635+CC635+CH635+CM635</f>
        <v>125</v>
      </c>
      <c r="CN636" s="1268"/>
      <c r="CO636" s="1268"/>
      <c r="CP636" s="1268"/>
      <c r="CQ636" s="1269"/>
      <c r="CR636" s="1116"/>
      <c r="CS636" s="2"/>
      <c r="CT636" s="2"/>
      <c r="CU636" s="2"/>
      <c r="CV636" s="2"/>
      <c r="CW636" s="2"/>
      <c r="CX636" s="2"/>
      <c r="CY636" s="2"/>
      <c r="CZ636" s="2"/>
      <c r="DA636" s="2"/>
      <c r="DB636" s="2"/>
      <c r="DC636" s="2"/>
      <c r="DD636" s="2"/>
      <c r="DE636" s="2"/>
      <c r="DF636" s="2"/>
    </row>
    <row r="637" spans="1:157" ht="12.75">
      <c r="B637" s="37" t="s">
        <v>17</v>
      </c>
      <c r="C637" s="1320" t="s">
        <v>1495</v>
      </c>
      <c r="D637" s="1320"/>
      <c r="E637" s="1320"/>
      <c r="F637" s="1320"/>
      <c r="G637" s="1320"/>
      <c r="H637" s="1320"/>
      <c r="I637" s="1320"/>
      <c r="J637" s="1320"/>
      <c r="K637" s="1320"/>
      <c r="L637" s="1320"/>
      <c r="M637" s="1320"/>
      <c r="N637" s="1321"/>
      <c r="O637" s="1588">
        <v>204</v>
      </c>
      <c r="P637" s="1589"/>
      <c r="Q637" s="1590"/>
      <c r="R637" s="1388">
        <v>480</v>
      </c>
      <c r="S637" s="1389"/>
      <c r="T637" s="1390"/>
      <c r="U637" s="1604">
        <v>3.7499999999999999E-2</v>
      </c>
      <c r="V637" s="1605"/>
      <c r="W637" s="1606"/>
      <c r="X637" s="1508" t="s">
        <v>1448</v>
      </c>
      <c r="Y637" s="1509"/>
      <c r="Z637" s="1509"/>
      <c r="AA637" s="1509"/>
      <c r="AB637" s="1510"/>
      <c r="AC637" s="1357">
        <v>1</v>
      </c>
      <c r="AD637" s="1358"/>
      <c r="AE637" s="1359"/>
      <c r="AF637" s="1474">
        <v>1205332</v>
      </c>
      <c r="AG637" s="1475"/>
      <c r="AH637" s="1475"/>
      <c r="AI637" s="1475"/>
      <c r="AJ637" s="1476"/>
      <c r="AK637" s="1601"/>
      <c r="AL637" s="1602"/>
      <c r="AM637" s="1602"/>
      <c r="AN637" s="1603"/>
      <c r="AO637" s="1360">
        <v>24770776</v>
      </c>
      <c r="AP637" s="1360"/>
      <c r="AQ637" s="1360"/>
      <c r="AR637" s="1360"/>
      <c r="AS637" s="1360"/>
      <c r="AT637" s="2"/>
      <c r="AU637" s="2"/>
      <c r="AV637" s="2"/>
      <c r="AW637" s="2"/>
      <c r="AX637" s="2"/>
      <c r="AY637" s="2"/>
      <c r="AZ637" s="2"/>
      <c r="BA637" s="2" t="s">
        <v>1319</v>
      </c>
      <c r="BB637" s="2"/>
      <c r="BC637" s="2"/>
      <c r="BD637" s="2"/>
      <c r="BE637" s="2"/>
      <c r="BF637" s="2"/>
      <c r="BG637" s="2"/>
      <c r="BH637" s="2"/>
      <c r="BI637" s="2"/>
      <c r="BJ637" s="2"/>
      <c r="BK637" s="2"/>
      <c r="BL637" s="2"/>
      <c r="BM637" s="2"/>
      <c r="BR637" s="789">
        <f>BN635*1</f>
        <v>10</v>
      </c>
      <c r="BS637" s="2"/>
      <c r="BT637" s="2"/>
      <c r="BU637" s="2"/>
      <c r="BV637" s="2"/>
      <c r="BW637" s="789">
        <f>BS635*1</f>
        <v>46</v>
      </c>
      <c r="BX637" s="2"/>
      <c r="BY637" s="2"/>
      <c r="BZ637" s="2"/>
      <c r="CA637" s="2"/>
      <c r="CB637" s="789">
        <f>BX635*2</f>
        <v>68</v>
      </c>
      <c r="CC637" s="2"/>
      <c r="CD637" s="2"/>
      <c r="CE637" s="2"/>
      <c r="CF637" s="2"/>
      <c r="CG637" s="789">
        <f>CC635*3</f>
        <v>90</v>
      </c>
      <c r="CH637" s="2"/>
      <c r="CI637" s="2"/>
      <c r="CJ637" s="2"/>
      <c r="CK637" s="2"/>
      <c r="CL637" s="789">
        <f>CH635*4</f>
        <v>20</v>
      </c>
      <c r="CM637" s="2"/>
      <c r="CN637" s="2"/>
      <c r="CO637" s="2"/>
      <c r="CP637" s="2"/>
      <c r="CQ637" s="789">
        <f>CM635*5</f>
        <v>0</v>
      </c>
      <c r="CS637" s="789">
        <f>BR637+BW637+CB637+CG637+CL637+CQ637</f>
        <v>234</v>
      </c>
      <c r="CT637" s="1067" t="s">
        <v>1496</v>
      </c>
      <c r="CU637" s="2"/>
      <c r="CV637" s="2"/>
      <c r="CW637" s="2"/>
      <c r="CX637" s="2"/>
      <c r="CY637" s="2"/>
      <c r="CZ637" s="2"/>
      <c r="DA637" s="2"/>
      <c r="DB637" s="2"/>
      <c r="DC637" s="2"/>
      <c r="DD637" s="2"/>
      <c r="DE637" s="2"/>
      <c r="DF637" s="2"/>
    </row>
    <row r="638" spans="1:157" ht="12.75" customHeight="1">
      <c r="B638" s="38" t="s">
        <v>30</v>
      </c>
      <c r="C638" s="1320" t="s">
        <v>1455</v>
      </c>
      <c r="D638" s="1320"/>
      <c r="E638" s="1320"/>
      <c r="F638" s="1320"/>
      <c r="G638" s="1320"/>
      <c r="H638" s="1320"/>
      <c r="I638" s="1320"/>
      <c r="J638" s="1320"/>
      <c r="K638" s="1320"/>
      <c r="L638" s="1320"/>
      <c r="M638" s="1320"/>
      <c r="N638" s="1321"/>
      <c r="O638" s="1588"/>
      <c r="P638" s="1589"/>
      <c r="Q638" s="1590"/>
      <c r="R638" s="1388"/>
      <c r="S638" s="1389"/>
      <c r="T638" s="1390"/>
      <c r="U638" s="1604"/>
      <c r="V638" s="1605"/>
      <c r="W638" s="1606"/>
      <c r="X638" s="1508" t="s">
        <v>1497</v>
      </c>
      <c r="Y638" s="1509"/>
      <c r="Z638" s="1509"/>
      <c r="AA638" s="1509"/>
      <c r="AB638" s="1510"/>
      <c r="AC638" s="1357"/>
      <c r="AD638" s="1358"/>
      <c r="AE638" s="1359"/>
      <c r="AF638" s="1474"/>
      <c r="AG638" s="1475"/>
      <c r="AH638" s="1475"/>
      <c r="AI638" s="1475"/>
      <c r="AJ638" s="1476"/>
      <c r="AK638" s="1601"/>
      <c r="AL638" s="1602"/>
      <c r="AM638" s="1602"/>
      <c r="AN638" s="1603"/>
      <c r="AO638" s="1360">
        <f>AM568</f>
        <v>4520542</v>
      </c>
      <c r="AP638" s="1360"/>
      <c r="AQ638" s="1360"/>
      <c r="AR638" s="1360"/>
      <c r="AS638" s="1360"/>
      <c r="AT638" s="2"/>
      <c r="AU638" s="2"/>
      <c r="AV638" s="2"/>
      <c r="AW638" s="2"/>
      <c r="AX638" s="2"/>
      <c r="AY638" s="2"/>
      <c r="AZ638" s="2"/>
      <c r="BA638" s="2" t="s">
        <v>1498</v>
      </c>
      <c r="BB638" s="2"/>
      <c r="BC638" s="2"/>
      <c r="BD638" s="2"/>
      <c r="BE638" s="2"/>
      <c r="BF638" s="2"/>
      <c r="BG638" s="2"/>
      <c r="BH638" s="2"/>
      <c r="BI638" s="2"/>
      <c r="BJ638" s="2"/>
      <c r="BK638" s="2"/>
      <c r="BL638" s="2"/>
      <c r="BM638" s="2"/>
      <c r="CR638" s="1116"/>
      <c r="CS638" s="2"/>
      <c r="CT638" s="2"/>
      <c r="CU638" s="2"/>
      <c r="CV638" s="2"/>
      <c r="CW638" s="2"/>
      <c r="CX638" s="2"/>
      <c r="CY638" s="2"/>
      <c r="CZ638" s="2"/>
      <c r="DA638" s="2"/>
      <c r="DB638" s="2"/>
      <c r="DC638" s="2"/>
      <c r="DD638" s="2"/>
      <c r="DE638" s="2"/>
      <c r="DF638" s="2"/>
      <c r="DX638" s="1742">
        <f t="shared" ref="DX638:DX662" si="24">DX610*(BN610/$BN$635)</f>
        <v>412.5</v>
      </c>
      <c r="DY638" s="1742"/>
      <c r="DZ638" s="1742"/>
      <c r="EA638" s="1742"/>
      <c r="EB638" s="1742"/>
      <c r="EC638" s="1742" t="e">
        <f t="shared" ref="EC638:EC662" si="25">EC610*(BS610/$BS$635)</f>
        <v>#VALUE!</v>
      </c>
      <c r="ED638" s="1742"/>
      <c r="EE638" s="1742"/>
      <c r="EF638" s="1742"/>
      <c r="EG638" s="1742"/>
      <c r="EH638" s="1742" t="e">
        <f t="shared" ref="EH638:EH662" si="26">EH610*(BX610/$BX$635)</f>
        <v>#VALUE!</v>
      </c>
      <c r="EI638" s="1742"/>
      <c r="EJ638" s="1742"/>
      <c r="EK638" s="1742"/>
      <c r="EL638" s="1742"/>
      <c r="EM638" s="1742" t="e">
        <f t="shared" ref="EM638:EM662" si="27">EM610*(CC610/$CC$635)</f>
        <v>#VALUE!</v>
      </c>
      <c r="EN638" s="1742"/>
      <c r="EO638" s="1742"/>
      <c r="EP638" s="1742"/>
      <c r="EQ638" s="1742"/>
      <c r="ER638" s="1742" t="e">
        <f t="shared" ref="ER638:ER662" si="28">ER610*(CH610/$CH$635)</f>
        <v>#VALUE!</v>
      </c>
      <c r="ES638" s="1742"/>
      <c r="ET638" s="1742"/>
      <c r="EU638" s="1742"/>
      <c r="EV638" s="1742"/>
      <c r="EW638" s="1742" t="e">
        <f t="shared" ref="EW638:EW662" si="29">EW610*(CM610/$CM$635)</f>
        <v>#VALUE!</v>
      </c>
      <c r="EX638" s="1742"/>
      <c r="EY638" s="1742"/>
      <c r="EZ638" s="1742"/>
      <c r="FA638" s="1742"/>
    </row>
    <row r="639" spans="1:157" ht="12.75" customHeight="1">
      <c r="B639" s="38" t="s">
        <v>38</v>
      </c>
      <c r="C639" s="1320"/>
      <c r="D639" s="1320"/>
      <c r="E639" s="1320"/>
      <c r="F639" s="1320"/>
      <c r="G639" s="1320"/>
      <c r="H639" s="1320"/>
      <c r="I639" s="1320"/>
      <c r="J639" s="1320"/>
      <c r="K639" s="1320"/>
      <c r="L639" s="1320"/>
      <c r="M639" s="1320"/>
      <c r="N639" s="1321"/>
      <c r="O639" s="1588"/>
      <c r="P639" s="1589"/>
      <c r="Q639" s="1590"/>
      <c r="R639" s="1388"/>
      <c r="S639" s="1389"/>
      <c r="T639" s="1390"/>
      <c r="U639" s="1604"/>
      <c r="V639" s="1605"/>
      <c r="W639" s="1606"/>
      <c r="X639" s="1508" t="s">
        <v>1319</v>
      </c>
      <c r="Y639" s="1509"/>
      <c r="Z639" s="1509"/>
      <c r="AA639" s="1509"/>
      <c r="AB639" s="1510"/>
      <c r="AC639" s="1357"/>
      <c r="AD639" s="1358"/>
      <c r="AE639" s="1359"/>
      <c r="AF639" s="1474"/>
      <c r="AG639" s="1475"/>
      <c r="AH639" s="1475"/>
      <c r="AI639" s="1475"/>
      <c r="AJ639" s="1476"/>
      <c r="AK639" s="1601"/>
      <c r="AL639" s="1602"/>
      <c r="AM639" s="1602"/>
      <c r="AN639" s="1603"/>
      <c r="AO639" s="1360"/>
      <c r="AP639" s="1360"/>
      <c r="AQ639" s="1360"/>
      <c r="AR639" s="1360"/>
      <c r="AS639" s="1360"/>
      <c r="AT639" s="2"/>
      <c r="AU639" s="2"/>
      <c r="AV639" s="2"/>
      <c r="AW639" s="2"/>
      <c r="AX639" s="2"/>
      <c r="AY639" s="2"/>
      <c r="AZ639" s="2"/>
      <c r="BA639" s="2" t="s">
        <v>1497</v>
      </c>
      <c r="BB639" s="2"/>
      <c r="BC639" s="2"/>
      <c r="BD639" s="2"/>
      <c r="BE639" s="2"/>
      <c r="BF639" s="2"/>
      <c r="BG639" s="2"/>
      <c r="BH639" s="2"/>
      <c r="BI639" s="2"/>
      <c r="BJ639" s="2"/>
      <c r="BK639" s="2"/>
      <c r="BL639" s="2"/>
      <c r="BM639" s="2"/>
      <c r="BN639" s="2" t="s">
        <v>1499</v>
      </c>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1116"/>
      <c r="CS639" s="2"/>
      <c r="CT639" s="2"/>
      <c r="CU639" s="2"/>
      <c r="CV639" s="2"/>
      <c r="CW639" s="2"/>
      <c r="CX639" s="2"/>
      <c r="CY639" s="2"/>
      <c r="CZ639" s="2"/>
      <c r="DA639" s="2"/>
      <c r="DB639" s="2"/>
      <c r="DC639" s="2"/>
      <c r="DD639" s="2"/>
      <c r="DE639" s="2"/>
      <c r="DF639" s="2"/>
      <c r="DX639" s="1742">
        <f t="shared" si="24"/>
        <v>620</v>
      </c>
      <c r="DY639" s="1742"/>
      <c r="DZ639" s="1742"/>
      <c r="EA639" s="1742"/>
      <c r="EB639" s="1742"/>
      <c r="EC639" s="1742" t="e">
        <f t="shared" si="25"/>
        <v>#VALUE!</v>
      </c>
      <c r="ED639" s="1742"/>
      <c r="EE639" s="1742"/>
      <c r="EF639" s="1742"/>
      <c r="EG639" s="1742"/>
      <c r="EH639" s="1742" t="e">
        <f t="shared" si="26"/>
        <v>#VALUE!</v>
      </c>
      <c r="EI639" s="1742"/>
      <c r="EJ639" s="1742"/>
      <c r="EK639" s="1742"/>
      <c r="EL639" s="1742"/>
      <c r="EM639" s="1742" t="e">
        <f t="shared" si="27"/>
        <v>#VALUE!</v>
      </c>
      <c r="EN639" s="1742"/>
      <c r="EO639" s="1742"/>
      <c r="EP639" s="1742"/>
      <c r="EQ639" s="1742"/>
      <c r="ER639" s="1742" t="e">
        <f t="shared" si="28"/>
        <v>#VALUE!</v>
      </c>
      <c r="ES639" s="1742"/>
      <c r="ET639" s="1742"/>
      <c r="EU639" s="1742"/>
      <c r="EV639" s="1742"/>
      <c r="EW639" s="1742" t="e">
        <f t="shared" si="29"/>
        <v>#VALUE!</v>
      </c>
      <c r="EX639" s="1742"/>
      <c r="EY639" s="1742"/>
      <c r="EZ639" s="1742"/>
      <c r="FA639" s="1742"/>
    </row>
    <row r="640" spans="1:157" ht="12.75">
      <c r="B640" s="38" t="s">
        <v>81</v>
      </c>
      <c r="C640" s="1320"/>
      <c r="D640" s="1320"/>
      <c r="E640" s="1320"/>
      <c r="F640" s="1320"/>
      <c r="G640" s="1320"/>
      <c r="H640" s="1320"/>
      <c r="I640" s="1320"/>
      <c r="J640" s="1320"/>
      <c r="K640" s="1320"/>
      <c r="L640" s="1320"/>
      <c r="M640" s="1320"/>
      <c r="N640" s="1321"/>
      <c r="O640" s="1588"/>
      <c r="P640" s="1589"/>
      <c r="Q640" s="1590"/>
      <c r="R640" s="1388"/>
      <c r="S640" s="1389"/>
      <c r="T640" s="1390"/>
      <c r="U640" s="1604"/>
      <c r="V640" s="1605"/>
      <c r="W640" s="1606"/>
      <c r="X640" s="1508" t="s">
        <v>1319</v>
      </c>
      <c r="Y640" s="1509"/>
      <c r="Z640" s="1509"/>
      <c r="AA640" s="1509"/>
      <c r="AB640" s="1510"/>
      <c r="AC640" s="1357"/>
      <c r="AD640" s="1358"/>
      <c r="AE640" s="1359"/>
      <c r="AF640" s="1474"/>
      <c r="AG640" s="1475"/>
      <c r="AH640" s="1475"/>
      <c r="AI640" s="1475"/>
      <c r="AJ640" s="1476"/>
      <c r="AK640" s="1601"/>
      <c r="AL640" s="1602"/>
      <c r="AM640" s="1602"/>
      <c r="AN640" s="1603"/>
      <c r="AO640" s="1360"/>
      <c r="AP640" s="1360"/>
      <c r="AQ640" s="1360"/>
      <c r="AR640" s="1360"/>
      <c r="AS640" s="1360"/>
      <c r="AT640" s="2"/>
      <c r="AU640" s="2"/>
      <c r="AV640" s="2"/>
      <c r="AW640" s="2"/>
      <c r="AX640" s="2"/>
      <c r="AY640" s="2"/>
      <c r="AZ640" s="2"/>
      <c r="BA640" s="2" t="s">
        <v>1448</v>
      </c>
      <c r="BB640" s="2"/>
      <c r="BC640" s="2"/>
      <c r="BD640" s="2"/>
      <c r="BE640" s="2"/>
      <c r="BF640" s="2"/>
      <c r="BG640" s="2"/>
      <c r="BH640" s="2"/>
      <c r="BI640" s="2"/>
      <c r="BJ640" s="2"/>
      <c r="BK640" s="2"/>
      <c r="BL640" s="2"/>
      <c r="BM640" s="2"/>
      <c r="BN640" s="1264">
        <f>IF(J772="SRO/Studio",O772,0)</f>
        <v>0</v>
      </c>
      <c r="BO640" s="1265"/>
      <c r="BP640" s="1265"/>
      <c r="BQ640" s="1265"/>
      <c r="BR640" s="1266"/>
      <c r="BS640" s="1263">
        <f>IF(J772="1 Bedroom",O772,0)</f>
        <v>0</v>
      </c>
      <c r="BT640" s="1263"/>
      <c r="BU640" s="1263"/>
      <c r="BV640" s="1263"/>
      <c r="BW640" s="1263"/>
      <c r="BX640" s="1263">
        <f>IF(J772="2 Bedrooms",O772,0)</f>
        <v>1</v>
      </c>
      <c r="BY640" s="1263"/>
      <c r="BZ640" s="1263"/>
      <c r="CA640" s="1263"/>
      <c r="CB640" s="1263"/>
      <c r="CC640" s="1263">
        <f>IF(J772="3 Bedrooms",O772,0)</f>
        <v>0</v>
      </c>
      <c r="CD640" s="1263"/>
      <c r="CE640" s="1263"/>
      <c r="CF640" s="1263"/>
      <c r="CG640" s="1263"/>
      <c r="CH640" s="1263">
        <f>IF(J772="4 Bedrooms",O772,0)</f>
        <v>0</v>
      </c>
      <c r="CI640" s="1263"/>
      <c r="CJ640" s="1263"/>
      <c r="CK640" s="1263"/>
      <c r="CL640" s="1263"/>
      <c r="CM640" s="1263">
        <f>IF(J772="5 Bedrooms",O772,0)</f>
        <v>0</v>
      </c>
      <c r="CN640" s="1263"/>
      <c r="CO640" s="1263"/>
      <c r="CP640" s="1263"/>
      <c r="CQ640" s="1263"/>
      <c r="CR640" s="1116"/>
      <c r="CS640" s="2"/>
      <c r="CT640" s="2"/>
      <c r="CU640" s="2"/>
      <c r="CV640" s="2"/>
      <c r="CW640" s="2"/>
      <c r="CX640" s="2"/>
      <c r="CY640" s="2"/>
      <c r="CZ640" s="2"/>
      <c r="DA640" s="2"/>
      <c r="DB640" s="2"/>
      <c r="DC640" s="2"/>
      <c r="DD640" s="2"/>
      <c r="DE640" s="2"/>
      <c r="DF640" s="2"/>
      <c r="DX640" s="1742">
        <f t="shared" si="24"/>
        <v>102.80000000000001</v>
      </c>
      <c r="DY640" s="1742"/>
      <c r="DZ640" s="1742"/>
      <c r="EA640" s="1742"/>
      <c r="EB640" s="1742"/>
      <c r="EC640" s="1742" t="e">
        <f t="shared" si="25"/>
        <v>#VALUE!</v>
      </c>
      <c r="ED640" s="1742"/>
      <c r="EE640" s="1742"/>
      <c r="EF640" s="1742"/>
      <c r="EG640" s="1742"/>
      <c r="EH640" s="1742" t="e">
        <f t="shared" si="26"/>
        <v>#VALUE!</v>
      </c>
      <c r="EI640" s="1742"/>
      <c r="EJ640" s="1742"/>
      <c r="EK640" s="1742"/>
      <c r="EL640" s="1742"/>
      <c r="EM640" s="1742" t="e">
        <f t="shared" si="27"/>
        <v>#VALUE!</v>
      </c>
      <c r="EN640" s="1742"/>
      <c r="EO640" s="1742"/>
      <c r="EP640" s="1742"/>
      <c r="EQ640" s="1742"/>
      <c r="ER640" s="1742" t="e">
        <f t="shared" si="28"/>
        <v>#VALUE!</v>
      </c>
      <c r="ES640" s="1742"/>
      <c r="ET640" s="1742"/>
      <c r="EU640" s="1742"/>
      <c r="EV640" s="1742"/>
      <c r="EW640" s="1742" t="e">
        <f t="shared" si="29"/>
        <v>#VALUE!</v>
      </c>
      <c r="EX640" s="1742"/>
      <c r="EY640" s="1742"/>
      <c r="EZ640" s="1742"/>
      <c r="FA640" s="1742"/>
    </row>
    <row r="641" spans="1:157" ht="12.75">
      <c r="B641" s="38" t="s">
        <v>85</v>
      </c>
      <c r="C641" s="1320"/>
      <c r="D641" s="1320"/>
      <c r="E641" s="1320"/>
      <c r="F641" s="1320"/>
      <c r="G641" s="1320"/>
      <c r="H641" s="1320"/>
      <c r="I641" s="1320"/>
      <c r="J641" s="1320"/>
      <c r="K641" s="1320"/>
      <c r="L641" s="1320"/>
      <c r="M641" s="1320"/>
      <c r="N641" s="1321"/>
      <c r="O641" s="1588"/>
      <c r="P641" s="1589"/>
      <c r="Q641" s="1590"/>
      <c r="R641" s="1388"/>
      <c r="S641" s="1389"/>
      <c r="T641" s="1390"/>
      <c r="U641" s="1604"/>
      <c r="V641" s="1605"/>
      <c r="W641" s="1606"/>
      <c r="X641" s="1508" t="s">
        <v>1319</v>
      </c>
      <c r="Y641" s="1509"/>
      <c r="Z641" s="1509"/>
      <c r="AA641" s="1509"/>
      <c r="AB641" s="1510"/>
      <c r="AC641" s="1357"/>
      <c r="AD641" s="1358"/>
      <c r="AE641" s="1359"/>
      <c r="AF641" s="1474"/>
      <c r="AG641" s="1475"/>
      <c r="AH641" s="1475"/>
      <c r="AI641" s="1475"/>
      <c r="AJ641" s="1476"/>
      <c r="AK641" s="1601"/>
      <c r="AL641" s="1602"/>
      <c r="AM641" s="1602"/>
      <c r="AN641" s="1603"/>
      <c r="AO641" s="1360"/>
      <c r="AP641" s="1360"/>
      <c r="AQ641" s="1360"/>
      <c r="AR641" s="1360"/>
      <c r="AS641" s="1360"/>
      <c r="AT641" s="2"/>
      <c r="AU641" s="2"/>
      <c r="AV641" s="2"/>
      <c r="AW641" s="2"/>
      <c r="AX641" s="2"/>
      <c r="AY641" s="2"/>
      <c r="AZ641" s="2"/>
      <c r="BA641" s="2" t="s">
        <v>1107</v>
      </c>
      <c r="BB641" s="2"/>
      <c r="BC641" s="2"/>
      <c r="BD641" s="2"/>
      <c r="BE641" s="2"/>
      <c r="BF641" s="2"/>
      <c r="BG641" s="2"/>
      <c r="BH641" s="2"/>
      <c r="BI641" s="2"/>
      <c r="BJ641" s="2"/>
      <c r="BK641" s="2"/>
      <c r="BL641" s="2"/>
      <c r="BM641" s="2"/>
      <c r="BN641" s="1264">
        <f>IF(J773="SRO/Studio",O773,0)</f>
        <v>0</v>
      </c>
      <c r="BO641" s="1265"/>
      <c r="BP641" s="1265"/>
      <c r="BQ641" s="1265"/>
      <c r="BR641" s="1266"/>
      <c r="BS641" s="1263">
        <f>IF(J773="1 Bedroom",O773,0)</f>
        <v>0</v>
      </c>
      <c r="BT641" s="1263"/>
      <c r="BU641" s="1263"/>
      <c r="BV641" s="1263"/>
      <c r="BW641" s="1263"/>
      <c r="BX641" s="1263">
        <f>IF(J773="2 Bedrooms",O773,0)</f>
        <v>0</v>
      </c>
      <c r="BY641" s="1263"/>
      <c r="BZ641" s="1263"/>
      <c r="CA641" s="1263"/>
      <c r="CB641" s="1263"/>
      <c r="CC641" s="1263">
        <f>IF(J773="3 Bedrooms",O773,0)</f>
        <v>0</v>
      </c>
      <c r="CD641" s="1263"/>
      <c r="CE641" s="1263"/>
      <c r="CF641" s="1263"/>
      <c r="CG641" s="1263"/>
      <c r="CH641" s="1263">
        <f>IF(J773="4 Bedrooms",O773,0)</f>
        <v>0</v>
      </c>
      <c r="CI641" s="1263"/>
      <c r="CJ641" s="1263"/>
      <c r="CK641" s="1263"/>
      <c r="CL641" s="1263"/>
      <c r="CM641" s="1263">
        <f>IF(J773="5 Bedrooms",O773,0)</f>
        <v>0</v>
      </c>
      <c r="CN641" s="1263"/>
      <c r="CO641" s="1263"/>
      <c r="CP641" s="1263"/>
      <c r="CQ641" s="1263"/>
      <c r="CR641" s="1116"/>
      <c r="CS641" s="2"/>
      <c r="CT641" s="2"/>
      <c r="CU641" s="2"/>
      <c r="CV641" s="2"/>
      <c r="CW641" s="2"/>
      <c r="CX641" s="2"/>
      <c r="CY641" s="2"/>
      <c r="CZ641" s="2"/>
      <c r="DA641" s="2"/>
      <c r="DB641" s="2"/>
      <c r="DC641" s="2"/>
      <c r="DD641" s="2"/>
      <c r="DE641" s="2"/>
      <c r="DF641" s="2"/>
      <c r="DX641" s="1742">
        <f t="shared" si="24"/>
        <v>60.300000000000004</v>
      </c>
      <c r="DY641" s="1742"/>
      <c r="DZ641" s="1742"/>
      <c r="EA641" s="1742"/>
      <c r="EB641" s="1742"/>
      <c r="EC641" s="1742" t="e">
        <f t="shared" si="25"/>
        <v>#VALUE!</v>
      </c>
      <c r="ED641" s="1742"/>
      <c r="EE641" s="1742"/>
      <c r="EF641" s="1742"/>
      <c r="EG641" s="1742"/>
      <c r="EH641" s="1742" t="e">
        <f t="shared" si="26"/>
        <v>#VALUE!</v>
      </c>
      <c r="EI641" s="1742"/>
      <c r="EJ641" s="1742"/>
      <c r="EK641" s="1742"/>
      <c r="EL641" s="1742"/>
      <c r="EM641" s="1742" t="e">
        <f t="shared" si="27"/>
        <v>#VALUE!</v>
      </c>
      <c r="EN641" s="1742"/>
      <c r="EO641" s="1742"/>
      <c r="EP641" s="1742"/>
      <c r="EQ641" s="1742"/>
      <c r="ER641" s="1742" t="e">
        <f t="shared" si="28"/>
        <v>#VALUE!</v>
      </c>
      <c r="ES641" s="1742"/>
      <c r="ET641" s="1742"/>
      <c r="EU641" s="1742"/>
      <c r="EV641" s="1742"/>
      <c r="EW641" s="1742" t="e">
        <f t="shared" si="29"/>
        <v>#VALUE!</v>
      </c>
      <c r="EX641" s="1742"/>
      <c r="EY641" s="1742"/>
      <c r="EZ641" s="1742"/>
      <c r="FA641" s="1742"/>
    </row>
    <row r="642" spans="1:157" ht="12.75">
      <c r="B642" s="38" t="s">
        <v>1456</v>
      </c>
      <c r="C642" s="1320"/>
      <c r="D642" s="1320"/>
      <c r="E642" s="1320"/>
      <c r="F642" s="1320"/>
      <c r="G642" s="1320"/>
      <c r="H642" s="1320"/>
      <c r="I642" s="1320"/>
      <c r="J642" s="1320"/>
      <c r="K642" s="1320"/>
      <c r="L642" s="1320"/>
      <c r="M642" s="1320"/>
      <c r="N642" s="1321"/>
      <c r="O642" s="1588"/>
      <c r="P642" s="1589"/>
      <c r="Q642" s="1590"/>
      <c r="R642" s="1388"/>
      <c r="S642" s="1389"/>
      <c r="T642" s="1390"/>
      <c r="U642" s="1604"/>
      <c r="V642" s="1605"/>
      <c r="W642" s="1606"/>
      <c r="X642" s="1508" t="s">
        <v>1319</v>
      </c>
      <c r="Y642" s="1509"/>
      <c r="Z642" s="1509"/>
      <c r="AA642" s="1509"/>
      <c r="AB642" s="1510"/>
      <c r="AC642" s="1357"/>
      <c r="AD642" s="1358"/>
      <c r="AE642" s="1359"/>
      <c r="AF642" s="1474"/>
      <c r="AG642" s="1475"/>
      <c r="AH642" s="1475"/>
      <c r="AI642" s="1475"/>
      <c r="AJ642" s="1476"/>
      <c r="AK642" s="1601"/>
      <c r="AL642" s="1602"/>
      <c r="AM642" s="1602"/>
      <c r="AN642" s="1603"/>
      <c r="AO642" s="1360"/>
      <c r="AP642" s="1360"/>
      <c r="AQ642" s="1360"/>
      <c r="AR642" s="1360"/>
      <c r="AS642" s="1360"/>
      <c r="AT642" s="2"/>
      <c r="AU642" s="2"/>
      <c r="AV642" s="2"/>
      <c r="AW642" s="2"/>
      <c r="AX642" s="2"/>
      <c r="AY642" s="2"/>
      <c r="AZ642" s="2"/>
      <c r="BA642" s="2"/>
      <c r="BB642" s="2"/>
      <c r="BC642" s="2"/>
      <c r="BD642" s="2"/>
      <c r="BE642" s="2"/>
      <c r="BF642" s="2"/>
      <c r="BG642" s="2"/>
      <c r="BH642" s="2"/>
      <c r="BI642" s="2"/>
      <c r="BJ642" s="2"/>
      <c r="BK642" s="2"/>
      <c r="BL642" s="2"/>
      <c r="BM642" s="2"/>
      <c r="BN642" s="1264">
        <f>IF(J774="SRO/Studio",O774,0)</f>
        <v>0</v>
      </c>
      <c r="BO642" s="1265"/>
      <c r="BP642" s="1265"/>
      <c r="BQ642" s="1265"/>
      <c r="BR642" s="1266"/>
      <c r="BS642" s="1263">
        <f>IF(J774="1 Bedroom",O774,0)</f>
        <v>0</v>
      </c>
      <c r="BT642" s="1263"/>
      <c r="BU642" s="1263"/>
      <c r="BV642" s="1263"/>
      <c r="BW642" s="1263"/>
      <c r="BX642" s="1263">
        <f>IF(J774="2 Bedrooms",O774,0)</f>
        <v>0</v>
      </c>
      <c r="BY642" s="1263"/>
      <c r="BZ642" s="1263"/>
      <c r="CA642" s="1263"/>
      <c r="CB642" s="1263"/>
      <c r="CC642" s="1263">
        <f>IF(J774="3 Bedrooms",O774,0)</f>
        <v>0</v>
      </c>
      <c r="CD642" s="1263"/>
      <c r="CE642" s="1263"/>
      <c r="CF642" s="1263"/>
      <c r="CG642" s="1263"/>
      <c r="CH642" s="1263">
        <f>IF(J774="4 Bedrooms",O774,0)</f>
        <v>0</v>
      </c>
      <c r="CI642" s="1263"/>
      <c r="CJ642" s="1263"/>
      <c r="CK642" s="1263"/>
      <c r="CL642" s="1263"/>
      <c r="CM642" s="1263">
        <f>IF(J774="5 Bedrooms",O774,0)</f>
        <v>0</v>
      </c>
      <c r="CN642" s="1263"/>
      <c r="CO642" s="1263"/>
      <c r="CP642" s="1263"/>
      <c r="CQ642" s="1263"/>
      <c r="CR642" s="1116"/>
      <c r="CV642" s="2"/>
      <c r="CW642" s="2"/>
      <c r="CX642" s="2"/>
      <c r="CY642" s="2"/>
      <c r="CZ642" s="2"/>
      <c r="DA642" s="2"/>
      <c r="DB642" s="2"/>
      <c r="DC642" s="2"/>
      <c r="DD642" s="2"/>
      <c r="DE642" s="2"/>
      <c r="DF642" s="2"/>
      <c r="DX642" s="1742" t="e">
        <f t="shared" si="24"/>
        <v>#VALUE!</v>
      </c>
      <c r="DY642" s="1742"/>
      <c r="DZ642" s="1742"/>
      <c r="EA642" s="1742"/>
      <c r="EB642" s="1742"/>
      <c r="EC642" s="1742">
        <f t="shared" si="25"/>
        <v>154.17391304347825</v>
      </c>
      <c r="ED642" s="1742"/>
      <c r="EE642" s="1742"/>
      <c r="EF642" s="1742"/>
      <c r="EG642" s="1742"/>
      <c r="EH642" s="1742" t="e">
        <f t="shared" si="26"/>
        <v>#VALUE!</v>
      </c>
      <c r="EI642" s="1742"/>
      <c r="EJ642" s="1742"/>
      <c r="EK642" s="1742"/>
      <c r="EL642" s="1742"/>
      <c r="EM642" s="1742" t="e">
        <f t="shared" si="27"/>
        <v>#VALUE!</v>
      </c>
      <c r="EN642" s="1742"/>
      <c r="EO642" s="1742"/>
      <c r="EP642" s="1742"/>
      <c r="EQ642" s="1742"/>
      <c r="ER642" s="1742" t="e">
        <f t="shared" si="28"/>
        <v>#VALUE!</v>
      </c>
      <c r="ES642" s="1742"/>
      <c r="ET642" s="1742"/>
      <c r="EU642" s="1742"/>
      <c r="EV642" s="1742"/>
      <c r="EW642" s="1742" t="e">
        <f t="shared" si="29"/>
        <v>#VALUE!</v>
      </c>
      <c r="EX642" s="1742"/>
      <c r="EY642" s="1742"/>
      <c r="EZ642" s="1742"/>
      <c r="FA642" s="1742"/>
    </row>
    <row r="643" spans="1:157" ht="12.75">
      <c r="B643" s="38" t="s">
        <v>1458</v>
      </c>
      <c r="C643" s="1320"/>
      <c r="D643" s="1320"/>
      <c r="E643" s="1320"/>
      <c r="F643" s="1320"/>
      <c r="G643" s="1320"/>
      <c r="H643" s="1320"/>
      <c r="I643" s="1320"/>
      <c r="J643" s="1320"/>
      <c r="K643" s="1320"/>
      <c r="L643" s="1320"/>
      <c r="M643" s="1320"/>
      <c r="N643" s="1321"/>
      <c r="O643" s="1588"/>
      <c r="P643" s="1589"/>
      <c r="Q643" s="1590"/>
      <c r="R643" s="1388"/>
      <c r="S643" s="1389"/>
      <c r="T643" s="1390"/>
      <c r="U643" s="1604"/>
      <c r="V643" s="1605"/>
      <c r="W643" s="1606"/>
      <c r="X643" s="1508" t="s">
        <v>1319</v>
      </c>
      <c r="Y643" s="1509"/>
      <c r="Z643" s="1509"/>
      <c r="AA643" s="1509"/>
      <c r="AB643" s="1510"/>
      <c r="AC643" s="1357"/>
      <c r="AD643" s="1358"/>
      <c r="AE643" s="1359"/>
      <c r="AF643" s="1474"/>
      <c r="AG643" s="1475"/>
      <c r="AH643" s="1475"/>
      <c r="AI643" s="1475"/>
      <c r="AJ643" s="1476"/>
      <c r="AK643" s="1601"/>
      <c r="AL643" s="1602"/>
      <c r="AM643" s="1602"/>
      <c r="AN643" s="1603"/>
      <c r="AO643" s="1360"/>
      <c r="AP643" s="1360"/>
      <c r="AQ643" s="1360"/>
      <c r="AR643" s="1360"/>
      <c r="AS643" s="1360"/>
      <c r="AT643" s="2"/>
      <c r="AU643" s="2"/>
      <c r="AV643" s="2"/>
      <c r="AW643" s="2"/>
      <c r="AX643" s="2"/>
      <c r="AY643" s="2"/>
      <c r="AZ643" s="2"/>
      <c r="BA643" s="2"/>
      <c r="BB643" s="2"/>
      <c r="BC643" s="2"/>
      <c r="BD643" s="2"/>
      <c r="BE643" s="2"/>
      <c r="BF643" s="2"/>
      <c r="BG643" s="2"/>
      <c r="BH643" s="2"/>
      <c r="BI643" s="2"/>
      <c r="BJ643" s="2"/>
      <c r="BK643" s="2"/>
      <c r="BL643" s="2"/>
      <c r="BM643" s="2"/>
      <c r="BN643" s="1264">
        <f>IF(J775="SRO/Studio",O775,0)</f>
        <v>0</v>
      </c>
      <c r="BO643" s="1265"/>
      <c r="BP643" s="1265"/>
      <c r="BQ643" s="1265"/>
      <c r="BR643" s="1266"/>
      <c r="BS643" s="1263">
        <f>IF(J775="1 Bedroom",O775,0)</f>
        <v>0</v>
      </c>
      <c r="BT643" s="1263"/>
      <c r="BU643" s="1263"/>
      <c r="BV643" s="1263"/>
      <c r="BW643" s="1263"/>
      <c r="BX643" s="1263">
        <f>IF(J775="2 Bedrooms",O775,0)</f>
        <v>0</v>
      </c>
      <c r="BY643" s="1263"/>
      <c r="BZ643" s="1263"/>
      <c r="CA643" s="1263"/>
      <c r="CB643" s="1263"/>
      <c r="CC643" s="1263">
        <f>IF(J775="3 Bedrooms",O775,0)</f>
        <v>0</v>
      </c>
      <c r="CD643" s="1263"/>
      <c r="CE643" s="1263"/>
      <c r="CF643" s="1263"/>
      <c r="CG643" s="1263"/>
      <c r="CH643" s="1263">
        <f>IF(J775="4 Bedrooms",O775,0)</f>
        <v>0</v>
      </c>
      <c r="CI643" s="1263"/>
      <c r="CJ643" s="1263"/>
      <c r="CK643" s="1263"/>
      <c r="CL643" s="1263"/>
      <c r="CM643" s="1263">
        <f>IF(J775="5 Bedrooms",O775,0)</f>
        <v>0</v>
      </c>
      <c r="CN643" s="1263"/>
      <c r="CO643" s="1263"/>
      <c r="CP643" s="1263"/>
      <c r="CQ643" s="1263"/>
      <c r="CV643" s="2"/>
      <c r="CW643" s="2"/>
      <c r="CX643" s="2"/>
      <c r="CY643" s="2"/>
      <c r="CZ643" s="2"/>
      <c r="DA643" s="2"/>
      <c r="DB643" s="2"/>
      <c r="DC643" s="2"/>
      <c r="DD643" s="2"/>
      <c r="DE643" s="2"/>
      <c r="DF643" s="2"/>
      <c r="DX643" s="1742" t="e">
        <f t="shared" si="24"/>
        <v>#VALUE!</v>
      </c>
      <c r="DY643" s="1742"/>
      <c r="DZ643" s="1742"/>
      <c r="EA643" s="1742"/>
      <c r="EB643" s="1742"/>
      <c r="EC643" s="1742">
        <f t="shared" si="25"/>
        <v>916.86956521739125</v>
      </c>
      <c r="ED643" s="1742"/>
      <c r="EE643" s="1742"/>
      <c r="EF643" s="1742"/>
      <c r="EG643" s="1742"/>
      <c r="EH643" s="1742" t="e">
        <f t="shared" si="26"/>
        <v>#VALUE!</v>
      </c>
      <c r="EI643" s="1742"/>
      <c r="EJ643" s="1742"/>
      <c r="EK643" s="1742"/>
      <c r="EL643" s="1742"/>
      <c r="EM643" s="1742" t="e">
        <f t="shared" si="27"/>
        <v>#VALUE!</v>
      </c>
      <c r="EN643" s="1742"/>
      <c r="EO643" s="1742"/>
      <c r="EP643" s="1742"/>
      <c r="EQ643" s="1742"/>
      <c r="ER643" s="1742" t="e">
        <f t="shared" si="28"/>
        <v>#VALUE!</v>
      </c>
      <c r="ES643" s="1742"/>
      <c r="ET643" s="1742"/>
      <c r="EU643" s="1742"/>
      <c r="EV643" s="1742"/>
      <c r="EW643" s="1742" t="e">
        <f t="shared" si="29"/>
        <v>#VALUE!</v>
      </c>
      <c r="EX643" s="1742"/>
      <c r="EY643" s="1742"/>
      <c r="EZ643" s="1742"/>
      <c r="FA643" s="1742"/>
    </row>
    <row r="644" spans="1:157" ht="12.75">
      <c r="B644" s="38" t="s">
        <v>1459</v>
      </c>
      <c r="C644" s="1320"/>
      <c r="D644" s="1320"/>
      <c r="E644" s="1320"/>
      <c r="F644" s="1320"/>
      <c r="G644" s="1320"/>
      <c r="H644" s="1320"/>
      <c r="I644" s="1320"/>
      <c r="J644" s="1320"/>
      <c r="K644" s="1320"/>
      <c r="L644" s="1320"/>
      <c r="M644" s="1320"/>
      <c r="N644" s="1321"/>
      <c r="O644" s="1588"/>
      <c r="P644" s="1589"/>
      <c r="Q644" s="1590"/>
      <c r="R644" s="1388"/>
      <c r="S644" s="1389"/>
      <c r="T644" s="1390"/>
      <c r="U644" s="1604"/>
      <c r="V644" s="1605"/>
      <c r="W644" s="1606"/>
      <c r="X644" s="1508" t="s">
        <v>1319</v>
      </c>
      <c r="Y644" s="1509"/>
      <c r="Z644" s="1509"/>
      <c r="AA644" s="1509"/>
      <c r="AB644" s="1510"/>
      <c r="AC644" s="1357"/>
      <c r="AD644" s="1358"/>
      <c r="AE644" s="1359"/>
      <c r="AF644" s="1474"/>
      <c r="AG644" s="1475"/>
      <c r="AH644" s="1475"/>
      <c r="AI644" s="1475"/>
      <c r="AJ644" s="1476"/>
      <c r="AK644" s="1601"/>
      <c r="AL644" s="1602"/>
      <c r="AM644" s="1602"/>
      <c r="AN644" s="1603"/>
      <c r="AO644" s="1360"/>
      <c r="AP644" s="1360"/>
      <c r="AQ644" s="1360"/>
      <c r="AR644" s="1360"/>
      <c r="AS644" s="1360"/>
      <c r="AT644" s="2"/>
      <c r="AU644" s="2"/>
      <c r="AV644" s="2"/>
      <c r="AW644" s="2"/>
      <c r="AX644" s="2"/>
      <c r="AY644" s="2"/>
      <c r="AZ644" s="2"/>
      <c r="BA644" s="2"/>
      <c r="BB644" s="2"/>
      <c r="BC644" s="2"/>
      <c r="BD644" s="2"/>
      <c r="BE644" s="2"/>
      <c r="BF644" s="2"/>
      <c r="BG644" s="2"/>
      <c r="BH644" s="2"/>
      <c r="BI644" s="2"/>
      <c r="BJ644" s="2"/>
      <c r="BK644" s="2"/>
      <c r="BL644" s="2"/>
      <c r="BM644" s="2"/>
      <c r="BN644" s="1267">
        <f>SUM(BN640:BR643)</f>
        <v>0</v>
      </c>
      <c r="BO644" s="1268"/>
      <c r="BP644" s="1268"/>
      <c r="BQ644" s="1268"/>
      <c r="BR644" s="1269"/>
      <c r="BS644" s="1267">
        <f>SUM(BS640:BW643)</f>
        <v>0</v>
      </c>
      <c r="BT644" s="1268"/>
      <c r="BU644" s="1268"/>
      <c r="BV644" s="1268"/>
      <c r="BW644" s="1269"/>
      <c r="BX644" s="1267">
        <f>SUM(BX640:CB643)</f>
        <v>1</v>
      </c>
      <c r="BY644" s="1268"/>
      <c r="BZ644" s="1268"/>
      <c r="CA644" s="1268"/>
      <c r="CB644" s="1269"/>
      <c r="CC644" s="1267">
        <f>SUM(CC640:CG643)</f>
        <v>0</v>
      </c>
      <c r="CD644" s="1268"/>
      <c r="CE644" s="1268"/>
      <c r="CF644" s="1268"/>
      <c r="CG644" s="1269"/>
      <c r="CH644" s="1267">
        <f>SUM(CH640:CL643)</f>
        <v>0</v>
      </c>
      <c r="CI644" s="1268"/>
      <c r="CJ644" s="1268"/>
      <c r="CK644" s="1268"/>
      <c r="CL644" s="1269"/>
      <c r="CM644" s="1267">
        <f>SUM(CM640:CQ643)</f>
        <v>0</v>
      </c>
      <c r="CN644" s="1268"/>
      <c r="CO644" s="1268"/>
      <c r="CP644" s="1268"/>
      <c r="CQ644" s="1269"/>
      <c r="CS644" s="789">
        <f>BN644+BS644+BX644+CC644+CH644+CM644</f>
        <v>1</v>
      </c>
      <c r="CT644" s="1067" t="s">
        <v>1500</v>
      </c>
      <c r="CU644" s="2"/>
      <c r="CV644" s="2"/>
      <c r="CW644" s="2"/>
      <c r="CX644" s="2"/>
      <c r="CY644" s="2"/>
      <c r="CZ644" s="2"/>
      <c r="DA644" s="2"/>
      <c r="DB644" s="2"/>
      <c r="DC644" s="2"/>
      <c r="DD644" s="2"/>
      <c r="DE644" s="2"/>
      <c r="DF644" s="2"/>
      <c r="DX644" s="1742" t="e">
        <f t="shared" si="24"/>
        <v>#VALUE!</v>
      </c>
      <c r="DY644" s="1742"/>
      <c r="DZ644" s="1742"/>
      <c r="EA644" s="1742"/>
      <c r="EB644" s="1742"/>
      <c r="EC644" s="1742">
        <f t="shared" si="25"/>
        <v>118.47826086956522</v>
      </c>
      <c r="ED644" s="1742"/>
      <c r="EE644" s="1742"/>
      <c r="EF644" s="1742"/>
      <c r="EG644" s="1742"/>
      <c r="EH644" s="1742" t="e">
        <f t="shared" si="26"/>
        <v>#VALUE!</v>
      </c>
      <c r="EI644" s="1742"/>
      <c r="EJ644" s="1742"/>
      <c r="EK644" s="1742"/>
      <c r="EL644" s="1742"/>
      <c r="EM644" s="1742" t="e">
        <f t="shared" si="27"/>
        <v>#VALUE!</v>
      </c>
      <c r="EN644" s="1742"/>
      <c r="EO644" s="1742"/>
      <c r="EP644" s="1742"/>
      <c r="EQ644" s="1742"/>
      <c r="ER644" s="1742" t="e">
        <f t="shared" si="28"/>
        <v>#VALUE!</v>
      </c>
      <c r="ES644" s="1742"/>
      <c r="ET644" s="1742"/>
      <c r="EU644" s="1742"/>
      <c r="EV644" s="1742"/>
      <c r="EW644" s="1742" t="e">
        <f t="shared" si="29"/>
        <v>#VALUE!</v>
      </c>
      <c r="EX644" s="1742"/>
      <c r="EY644" s="1742"/>
      <c r="EZ644" s="1742"/>
      <c r="FA644" s="1742"/>
    </row>
    <row r="645" spans="1:157" ht="12.75">
      <c r="B645" s="38" t="s">
        <v>1460</v>
      </c>
      <c r="C645" s="1320"/>
      <c r="D645" s="1320"/>
      <c r="E645" s="1320"/>
      <c r="F645" s="1320"/>
      <c r="G645" s="1320"/>
      <c r="H645" s="1320"/>
      <c r="I645" s="1320"/>
      <c r="J645" s="1320"/>
      <c r="K645" s="1320"/>
      <c r="L645" s="1320"/>
      <c r="M645" s="1320"/>
      <c r="N645" s="1321"/>
      <c r="O645" s="1588"/>
      <c r="P645" s="1589"/>
      <c r="Q645" s="1590"/>
      <c r="R645" s="1388"/>
      <c r="S645" s="1389"/>
      <c r="T645" s="1390"/>
      <c r="U645" s="1604"/>
      <c r="V645" s="1605"/>
      <c r="W645" s="1606"/>
      <c r="X645" s="1508" t="s">
        <v>1319</v>
      </c>
      <c r="Y645" s="1509"/>
      <c r="Z645" s="1509"/>
      <c r="AA645" s="1509"/>
      <c r="AB645" s="1510"/>
      <c r="AC645" s="1357"/>
      <c r="AD645" s="1358"/>
      <c r="AE645" s="1359"/>
      <c r="AF645" s="1474"/>
      <c r="AG645" s="1475"/>
      <c r="AH645" s="1475"/>
      <c r="AI645" s="1475"/>
      <c r="AJ645" s="1476"/>
      <c r="AK645" s="1601"/>
      <c r="AL645" s="1602"/>
      <c r="AM645" s="1602"/>
      <c r="AN645" s="1603"/>
      <c r="AO645" s="1360"/>
      <c r="AP645" s="1360"/>
      <c r="AQ645" s="1360"/>
      <c r="AR645" s="1360"/>
      <c r="AS645" s="1360"/>
      <c r="AT645" s="2"/>
      <c r="AU645" s="2"/>
      <c r="AV645" s="2"/>
      <c r="AW645" s="2"/>
      <c r="AX645" s="2"/>
      <c r="AY645" s="2"/>
      <c r="AZ645" s="2"/>
      <c r="BA645" s="2"/>
      <c r="BB645" s="2"/>
      <c r="BC645" s="2"/>
      <c r="BD645" s="2"/>
      <c r="BE645" s="2"/>
      <c r="BF645" s="2"/>
      <c r="BG645" s="2"/>
      <c r="BH645" s="2"/>
      <c r="BI645" s="2"/>
      <c r="BJ645" s="2"/>
      <c r="BK645" s="2"/>
      <c r="BL645" s="2"/>
      <c r="BM645" s="2"/>
      <c r="BR645" s="789">
        <f>BN644*1</f>
        <v>0</v>
      </c>
      <c r="BS645" s="2"/>
      <c r="BT645" s="2"/>
      <c r="BU645" s="2"/>
      <c r="BV645" s="2"/>
      <c r="BW645" s="789">
        <f>BS644*1</f>
        <v>0</v>
      </c>
      <c r="BX645" s="2"/>
      <c r="BY645" s="2"/>
      <c r="BZ645" s="2"/>
      <c r="CA645" s="2"/>
      <c r="CB645" s="789">
        <f>BX644*2</f>
        <v>2</v>
      </c>
      <c r="CC645" s="2"/>
      <c r="CD645" s="2"/>
      <c r="CE645" s="2"/>
      <c r="CF645" s="2"/>
      <c r="CG645" s="789">
        <f>CC644*3</f>
        <v>0</v>
      </c>
      <c r="CH645" s="2"/>
      <c r="CI645" s="2"/>
      <c r="CJ645" s="2"/>
      <c r="CK645" s="2"/>
      <c r="CL645" s="789">
        <f>CH644*4</f>
        <v>0</v>
      </c>
      <c r="CM645" s="2"/>
      <c r="CN645" s="2"/>
      <c r="CO645" s="2"/>
      <c r="CP645" s="2"/>
      <c r="CQ645" s="789">
        <f>CM644*5</f>
        <v>0</v>
      </c>
      <c r="CS645" s="789">
        <f>BR645+BW645+CB645+CG645+CL645+CQ645</f>
        <v>2</v>
      </c>
      <c r="CT645" s="1067" t="s">
        <v>1501</v>
      </c>
      <c r="CU645" s="2"/>
      <c r="CV645" s="2"/>
      <c r="CW645" s="2"/>
      <c r="CX645" s="2"/>
      <c r="CY645" s="2"/>
      <c r="CZ645" s="2"/>
      <c r="DA645" s="2"/>
      <c r="DB645" s="2"/>
      <c r="DC645" s="2"/>
      <c r="DD645" s="2"/>
      <c r="DE645" s="2"/>
      <c r="DF645" s="2"/>
      <c r="DX645" s="1742" t="e">
        <f t="shared" si="24"/>
        <v>#VALUE!</v>
      </c>
      <c r="DY645" s="1742"/>
      <c r="DZ645" s="1742"/>
      <c r="EA645" s="1742"/>
      <c r="EB645" s="1742"/>
      <c r="EC645" s="1742">
        <f t="shared" si="25"/>
        <v>69.130434782608688</v>
      </c>
      <c r="ED645" s="1742"/>
      <c r="EE645" s="1742"/>
      <c r="EF645" s="1742"/>
      <c r="EG645" s="1742"/>
      <c r="EH645" s="1742" t="e">
        <f t="shared" si="26"/>
        <v>#VALUE!</v>
      </c>
      <c r="EI645" s="1742"/>
      <c r="EJ645" s="1742"/>
      <c r="EK645" s="1742"/>
      <c r="EL645" s="1742"/>
      <c r="EM645" s="1742" t="e">
        <f t="shared" si="27"/>
        <v>#VALUE!</v>
      </c>
      <c r="EN645" s="1742"/>
      <c r="EO645" s="1742"/>
      <c r="EP645" s="1742"/>
      <c r="EQ645" s="1742"/>
      <c r="ER645" s="1742" t="e">
        <f t="shared" si="28"/>
        <v>#VALUE!</v>
      </c>
      <c r="ES645" s="1742"/>
      <c r="ET645" s="1742"/>
      <c r="EU645" s="1742"/>
      <c r="EV645" s="1742"/>
      <c r="EW645" s="1742" t="e">
        <f t="shared" si="29"/>
        <v>#VALUE!</v>
      </c>
      <c r="EX645" s="1742"/>
      <c r="EY645" s="1742"/>
      <c r="EZ645" s="1742"/>
      <c r="FA645" s="1742"/>
    </row>
    <row r="646" spans="1:157" ht="12.75">
      <c r="B646" s="38" t="s">
        <v>1461</v>
      </c>
      <c r="C646" s="1320"/>
      <c r="D646" s="1320"/>
      <c r="E646" s="1320"/>
      <c r="F646" s="1320"/>
      <c r="G646" s="1320"/>
      <c r="H646" s="1320"/>
      <c r="I646" s="1320"/>
      <c r="J646" s="1320"/>
      <c r="K646" s="1320"/>
      <c r="L646" s="1320"/>
      <c r="M646" s="1320"/>
      <c r="N646" s="1321"/>
      <c r="O646" s="1588"/>
      <c r="P646" s="1589"/>
      <c r="Q646" s="1590"/>
      <c r="R646" s="1388"/>
      <c r="S646" s="1389"/>
      <c r="T646" s="1390"/>
      <c r="U646" s="1604"/>
      <c r="V646" s="1605"/>
      <c r="W646" s="1606"/>
      <c r="X646" s="1508" t="s">
        <v>1319</v>
      </c>
      <c r="Y646" s="1509"/>
      <c r="Z646" s="1509"/>
      <c r="AA646" s="1509"/>
      <c r="AB646" s="1510"/>
      <c r="AC646" s="1357"/>
      <c r="AD646" s="1358"/>
      <c r="AE646" s="1359"/>
      <c r="AF646" s="1474"/>
      <c r="AG646" s="1475"/>
      <c r="AH646" s="1475"/>
      <c r="AI646" s="1475"/>
      <c r="AJ646" s="1476"/>
      <c r="AK646" s="1601"/>
      <c r="AL646" s="1602"/>
      <c r="AM646" s="1602"/>
      <c r="AN646" s="1603"/>
      <c r="AO646" s="1360"/>
      <c r="AP646" s="1360"/>
      <c r="AQ646" s="1360"/>
      <c r="AR646" s="1360"/>
      <c r="AS646" s="1360"/>
      <c r="AT646" s="2"/>
      <c r="AU646" s="2"/>
      <c r="AV646" s="2"/>
      <c r="AW646" s="2"/>
      <c r="AX646" s="2"/>
      <c r="AY646" s="2"/>
      <c r="AZ646" s="2"/>
      <c r="BA646" s="2"/>
      <c r="BB646" s="2"/>
      <c r="BC646" s="2"/>
      <c r="BD646" s="2"/>
      <c r="BE646" s="2"/>
      <c r="BF646" s="2"/>
      <c r="BG646" s="2"/>
      <c r="BH646" s="2"/>
      <c r="BI646" s="2"/>
      <c r="BJ646" s="2"/>
      <c r="BK646" s="2"/>
      <c r="BL646" s="2"/>
      <c r="BM646" s="2"/>
      <c r="CV646" s="2"/>
      <c r="CW646" s="2"/>
      <c r="CX646" s="2"/>
      <c r="CY646" s="2"/>
      <c r="CZ646" s="2"/>
      <c r="DA646" s="2"/>
      <c r="DB646" s="2"/>
      <c r="DC646" s="2"/>
      <c r="DD646" s="2"/>
      <c r="DE646" s="2"/>
      <c r="DF646" s="2"/>
      <c r="DX646" s="1742" t="e">
        <f t="shared" si="24"/>
        <v>#VALUE!</v>
      </c>
      <c r="DY646" s="1742"/>
      <c r="DZ646" s="1742"/>
      <c r="EA646" s="1742"/>
      <c r="EB646" s="1742"/>
      <c r="EC646" s="1742" t="e">
        <f t="shared" si="25"/>
        <v>#VALUE!</v>
      </c>
      <c r="ED646" s="1742"/>
      <c r="EE646" s="1742"/>
      <c r="EF646" s="1742"/>
      <c r="EG646" s="1742"/>
      <c r="EH646" s="1742">
        <f t="shared" si="26"/>
        <v>573.52941176470586</v>
      </c>
      <c r="EI646" s="1742"/>
      <c r="EJ646" s="1742"/>
      <c r="EK646" s="1742"/>
      <c r="EL646" s="1742"/>
      <c r="EM646" s="1742" t="e">
        <f t="shared" si="27"/>
        <v>#VALUE!</v>
      </c>
      <c r="EN646" s="1742"/>
      <c r="EO646" s="1742"/>
      <c r="EP646" s="1742"/>
      <c r="EQ646" s="1742"/>
      <c r="ER646" s="1742" t="e">
        <f t="shared" si="28"/>
        <v>#VALUE!</v>
      </c>
      <c r="ES646" s="1742"/>
      <c r="ET646" s="1742"/>
      <c r="EU646" s="1742"/>
      <c r="EV646" s="1742"/>
      <c r="EW646" s="1742" t="e">
        <f t="shared" si="29"/>
        <v>#VALUE!</v>
      </c>
      <c r="EX646" s="1742"/>
      <c r="EY646" s="1742"/>
      <c r="EZ646" s="1742"/>
      <c r="FA646" s="1742"/>
    </row>
    <row r="647" spans="1:157" ht="12.75">
      <c r="B647" s="38" t="s">
        <v>1462</v>
      </c>
      <c r="C647" s="1320"/>
      <c r="D647" s="1320"/>
      <c r="E647" s="1320"/>
      <c r="F647" s="1320"/>
      <c r="G647" s="1320"/>
      <c r="H647" s="1320"/>
      <c r="I647" s="1320"/>
      <c r="J647" s="1320"/>
      <c r="K647" s="1320"/>
      <c r="L647" s="1320"/>
      <c r="M647" s="1320"/>
      <c r="N647" s="1321"/>
      <c r="O647" s="1588"/>
      <c r="P647" s="1589"/>
      <c r="Q647" s="1590"/>
      <c r="R647" s="1388"/>
      <c r="S647" s="1389"/>
      <c r="T647" s="1390"/>
      <c r="U647" s="1604"/>
      <c r="V647" s="1605"/>
      <c r="W647" s="1606"/>
      <c r="X647" s="1508" t="s">
        <v>1319</v>
      </c>
      <c r="Y647" s="1509"/>
      <c r="Z647" s="1509"/>
      <c r="AA647" s="1509"/>
      <c r="AB647" s="1510"/>
      <c r="AC647" s="1357"/>
      <c r="AD647" s="1358"/>
      <c r="AE647" s="1359"/>
      <c r="AF647" s="1474"/>
      <c r="AG647" s="1475"/>
      <c r="AH647" s="1475"/>
      <c r="AI647" s="1475"/>
      <c r="AJ647" s="1476"/>
      <c r="AK647" s="1601"/>
      <c r="AL647" s="1602"/>
      <c r="AM647" s="1602"/>
      <c r="AN647" s="1603"/>
      <c r="AO647" s="1360"/>
      <c r="AP647" s="1360"/>
      <c r="AQ647" s="1360"/>
      <c r="AR647" s="1360"/>
      <c r="AS647" s="1360"/>
      <c r="AT647" s="2"/>
      <c r="AU647" s="2"/>
      <c r="AV647" s="2"/>
      <c r="AW647" s="2"/>
      <c r="AX647" s="2"/>
      <c r="AY647" s="2"/>
      <c r="AZ647" s="2"/>
      <c r="BA647" s="2"/>
      <c r="BB647" s="2"/>
      <c r="BC647" s="2"/>
      <c r="BD647" s="2"/>
      <c r="BE647" s="2"/>
      <c r="BF647" s="2"/>
      <c r="BG647" s="2"/>
      <c r="BH647" s="2"/>
      <c r="BI647" s="2"/>
      <c r="BJ647" s="2"/>
      <c r="BK647" s="2"/>
      <c r="BL647" s="2"/>
      <c r="BM647" s="2"/>
      <c r="BN647" s="2" t="s">
        <v>1502</v>
      </c>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t="s">
        <v>1503</v>
      </c>
      <c r="CT647" s="2"/>
      <c r="CU647" s="2"/>
      <c r="CV647" s="2"/>
      <c r="CW647" s="2"/>
      <c r="CX647" s="2"/>
      <c r="CY647" s="2"/>
      <c r="CZ647" s="2"/>
      <c r="DA647" s="2"/>
      <c r="DB647" s="2"/>
      <c r="DC647" s="2"/>
      <c r="DD647" s="2"/>
      <c r="DE647" s="2"/>
      <c r="DF647" s="2"/>
      <c r="DX647" s="1742" t="e">
        <f t="shared" si="24"/>
        <v>#VALUE!</v>
      </c>
      <c r="DY647" s="1742"/>
      <c r="DZ647" s="1742"/>
      <c r="EA647" s="1742"/>
      <c r="EB647" s="1742"/>
      <c r="EC647" s="1742" t="e">
        <f t="shared" si="25"/>
        <v>#VALUE!</v>
      </c>
      <c r="ED647" s="1742"/>
      <c r="EE647" s="1742"/>
      <c r="EF647" s="1742"/>
      <c r="EG647" s="1742"/>
      <c r="EH647" s="1742">
        <f t="shared" si="26"/>
        <v>742.11764705882354</v>
      </c>
      <c r="EI647" s="1742"/>
      <c r="EJ647" s="1742"/>
      <c r="EK647" s="1742"/>
      <c r="EL647" s="1742"/>
      <c r="EM647" s="1742" t="e">
        <f t="shared" si="27"/>
        <v>#VALUE!</v>
      </c>
      <c r="EN647" s="1742"/>
      <c r="EO647" s="1742"/>
      <c r="EP647" s="1742"/>
      <c r="EQ647" s="1742"/>
      <c r="ER647" s="1742" t="e">
        <f t="shared" si="28"/>
        <v>#VALUE!</v>
      </c>
      <c r="ES647" s="1742"/>
      <c r="ET647" s="1742"/>
      <c r="EU647" s="1742"/>
      <c r="EV647" s="1742"/>
      <c r="EW647" s="1742" t="e">
        <f t="shared" si="29"/>
        <v>#VALUE!</v>
      </c>
      <c r="EX647" s="1742"/>
      <c r="EY647" s="1742"/>
      <c r="EZ647" s="1742"/>
      <c r="FA647" s="1742"/>
    </row>
    <row r="648" spans="1:157" ht="12.75">
      <c r="B648" s="38" t="s">
        <v>1463</v>
      </c>
      <c r="C648" s="1320"/>
      <c r="D648" s="1320"/>
      <c r="E648" s="1320"/>
      <c r="F648" s="1320"/>
      <c r="G648" s="1320"/>
      <c r="H648" s="1320"/>
      <c r="I648" s="1320"/>
      <c r="J648" s="1320"/>
      <c r="K648" s="1320"/>
      <c r="L648" s="1320"/>
      <c r="M648" s="1320"/>
      <c r="N648" s="1321"/>
      <c r="O648" s="1588"/>
      <c r="P648" s="1589"/>
      <c r="Q648" s="1590"/>
      <c r="R648" s="1388"/>
      <c r="S648" s="1389"/>
      <c r="T648" s="1390"/>
      <c r="U648" s="1604"/>
      <c r="V648" s="1605"/>
      <c r="W648" s="1606"/>
      <c r="X648" s="1508" t="s">
        <v>1319</v>
      </c>
      <c r="Y648" s="1509"/>
      <c r="Z648" s="1509"/>
      <c r="AA648" s="1509"/>
      <c r="AB648" s="1510"/>
      <c r="AC648" s="1357"/>
      <c r="AD648" s="1358"/>
      <c r="AE648" s="1359"/>
      <c r="AF648" s="1474"/>
      <c r="AG648" s="1475"/>
      <c r="AH648" s="1475"/>
      <c r="AI648" s="1475"/>
      <c r="AJ648" s="1476"/>
      <c r="AK648" s="1601"/>
      <c r="AL648" s="1602"/>
      <c r="AM648" s="1602"/>
      <c r="AN648" s="1603"/>
      <c r="AO648" s="1360"/>
      <c r="AP648" s="1360"/>
      <c r="AQ648" s="1360"/>
      <c r="AR648" s="1360"/>
      <c r="AS648" s="1360"/>
      <c r="AT648" s="2"/>
      <c r="AU648" s="2"/>
      <c r="AV648" s="2"/>
      <c r="AW648" s="2"/>
      <c r="AX648" s="2"/>
      <c r="AY648" s="2"/>
      <c r="AZ648" s="2"/>
      <c r="BA648" s="2"/>
      <c r="BB648" s="2"/>
      <c r="BC648" s="2"/>
      <c r="BD648" s="2"/>
      <c r="BE648" s="2"/>
      <c r="BF648" s="2"/>
      <c r="BG648" s="2"/>
      <c r="BH648" s="2"/>
      <c r="BI648" s="2"/>
      <c r="BJ648" s="2"/>
      <c r="BK648" s="2"/>
      <c r="BL648" s="2"/>
      <c r="BM648" s="2"/>
      <c r="BN648" s="1264">
        <f t="shared" ref="BN648:BN657" si="30">IF(J786="SRO/Studio",O786,0)</f>
        <v>0</v>
      </c>
      <c r="BO648" s="1265"/>
      <c r="BP648" s="1265"/>
      <c r="BQ648" s="1265"/>
      <c r="BR648" s="1266"/>
      <c r="BS648" s="1263">
        <f t="shared" ref="BS648:BS657" si="31">IF(J786="1 Bedroom",O786,0)</f>
        <v>0</v>
      </c>
      <c r="BT648" s="1263"/>
      <c r="BU648" s="1263"/>
      <c r="BV648" s="1263"/>
      <c r="BW648" s="1263"/>
      <c r="BX648" s="1263">
        <f t="shared" ref="BX648:BX657" si="32">IF(J786="2 Bedrooms",O786,0)</f>
        <v>0</v>
      </c>
      <c r="BY648" s="1263"/>
      <c r="BZ648" s="1263"/>
      <c r="CA648" s="1263"/>
      <c r="CB648" s="1263"/>
      <c r="CC648" s="1263">
        <f t="shared" ref="CC648:CC657" si="33">IF(J786="3 Bedrooms",O786,0)</f>
        <v>0</v>
      </c>
      <c r="CD648" s="1263"/>
      <c r="CE648" s="1263"/>
      <c r="CF648" s="1263"/>
      <c r="CG648" s="1263"/>
      <c r="CH648" s="1263">
        <f t="shared" ref="CH648:CH657" si="34">IF(J786="4 Bedrooms",O786,0)</f>
        <v>0</v>
      </c>
      <c r="CI648" s="1263"/>
      <c r="CJ648" s="1263"/>
      <c r="CK648" s="1263"/>
      <c r="CL648" s="1263"/>
      <c r="CM648" s="1263">
        <f t="shared" ref="CM648:CM657" si="35">IF(J786="5 Bedrooms",O786,0)</f>
        <v>0</v>
      </c>
      <c r="CN648" s="1263"/>
      <c r="CO648" s="1263"/>
      <c r="CP648" s="1263"/>
      <c r="CQ648" s="1263"/>
      <c r="CR648" s="1116"/>
      <c r="CS648" s="1264">
        <f>IF(AND(BN648&gt;=1,AH786&gt;=0.1,AH786&lt;=1),O786,0)</f>
        <v>0</v>
      </c>
      <c r="CT648" s="1265"/>
      <c r="CU648" s="1265"/>
      <c r="CV648" s="1265"/>
      <c r="CW648" s="1266"/>
      <c r="CX648" s="1264">
        <f>IF(AND(BS648&gt;=1,AH786&gt;=0.1,AH786&lt;=1),O786,0)</f>
        <v>0</v>
      </c>
      <c r="CY648" s="1265"/>
      <c r="CZ648" s="1265"/>
      <c r="DA648" s="1265"/>
      <c r="DB648" s="1266"/>
      <c r="DC648" s="1264">
        <f>IF(AND(BX648&gt;=1,AH786&gt;=0.1,AH786&lt;=1),O786,0)</f>
        <v>0</v>
      </c>
      <c r="DD648" s="1265"/>
      <c r="DE648" s="1265"/>
      <c r="DF648" s="1265"/>
      <c r="DG648" s="1266"/>
      <c r="DH648" s="1264">
        <f>IF(AND(CC648&gt;=1,AH786&gt;=0.1,AH786&lt;=1),O786,0)</f>
        <v>0</v>
      </c>
      <c r="DI648" s="1265"/>
      <c r="DJ648" s="1265"/>
      <c r="DK648" s="1265"/>
      <c r="DL648" s="1266"/>
      <c r="DM648" s="1264">
        <f>IF(AND(CH648&gt;=1,AH786&gt;=0.1,AH786&lt;=1),O786,0)</f>
        <v>0</v>
      </c>
      <c r="DN648" s="1265"/>
      <c r="DO648" s="1265"/>
      <c r="DP648" s="1265"/>
      <c r="DQ648" s="1266"/>
      <c r="DR648" s="1264">
        <f>IF(AND(CM648&gt;=1,AH786&gt;=0.1,AH786&lt;=1),O786,0)</f>
        <v>0</v>
      </c>
      <c r="DS648" s="1265"/>
      <c r="DT648" s="1265"/>
      <c r="DU648" s="1265"/>
      <c r="DV648" s="1266"/>
      <c r="DX648" s="1742" t="e">
        <f t="shared" si="24"/>
        <v>#VALUE!</v>
      </c>
      <c r="DY648" s="1742"/>
      <c r="DZ648" s="1742"/>
      <c r="EA648" s="1742"/>
      <c r="EB648" s="1742"/>
      <c r="EC648" s="1742" t="e">
        <f t="shared" si="25"/>
        <v>#VALUE!</v>
      </c>
      <c r="ED648" s="1742"/>
      <c r="EE648" s="1742"/>
      <c r="EF648" s="1742"/>
      <c r="EG648" s="1742"/>
      <c r="EH648" s="1742">
        <f t="shared" si="26"/>
        <v>153.41176470588235</v>
      </c>
      <c r="EI648" s="1742"/>
      <c r="EJ648" s="1742"/>
      <c r="EK648" s="1742"/>
      <c r="EL648" s="1742"/>
      <c r="EM648" s="1742" t="e">
        <f t="shared" si="27"/>
        <v>#VALUE!</v>
      </c>
      <c r="EN648" s="1742"/>
      <c r="EO648" s="1742"/>
      <c r="EP648" s="1742"/>
      <c r="EQ648" s="1742"/>
      <c r="ER648" s="1742" t="e">
        <f t="shared" si="28"/>
        <v>#VALUE!</v>
      </c>
      <c r="ES648" s="1742"/>
      <c r="ET648" s="1742"/>
      <c r="EU648" s="1742"/>
      <c r="EV648" s="1742"/>
      <c r="EW648" s="1742" t="e">
        <f t="shared" si="29"/>
        <v>#VALUE!</v>
      </c>
      <c r="EX648" s="1742"/>
      <c r="EY648" s="1742"/>
      <c r="EZ648" s="1742"/>
      <c r="FA648" s="1742"/>
    </row>
    <row r="649" spans="1:157" ht="12.75">
      <c r="B649" s="1418" t="s">
        <v>1504</v>
      </c>
      <c r="C649" s="1419"/>
      <c r="D649" s="1419"/>
      <c r="E649" s="1419"/>
      <c r="F649" s="1419"/>
      <c r="G649" s="1419"/>
      <c r="H649" s="1419"/>
      <c r="I649" s="1419"/>
      <c r="J649" s="1419"/>
      <c r="K649" s="1419"/>
      <c r="L649" s="1419"/>
      <c r="M649" s="1419"/>
      <c r="N649" s="1419"/>
      <c r="O649" s="1419"/>
      <c r="P649" s="1419"/>
      <c r="Q649" s="1419"/>
      <c r="R649" s="1419"/>
      <c r="S649" s="1419"/>
      <c r="T649" s="1419"/>
      <c r="U649" s="1419"/>
      <c r="V649" s="1419"/>
      <c r="W649" s="1419"/>
      <c r="X649" s="1419"/>
      <c r="Y649" s="1419"/>
      <c r="Z649" s="1419"/>
      <c r="AA649" s="1419"/>
      <c r="AB649" s="1419"/>
      <c r="AC649" s="1419"/>
      <c r="AD649" s="1419"/>
      <c r="AE649" s="1419"/>
      <c r="AF649" s="1419"/>
      <c r="AG649" s="1419"/>
      <c r="AH649" s="1419"/>
      <c r="AI649" s="1419"/>
      <c r="AJ649" s="1419"/>
      <c r="AK649" s="1419"/>
      <c r="AL649" s="1419"/>
      <c r="AM649" s="1419"/>
      <c r="AN649" s="1421"/>
      <c r="AO649" s="1362">
        <f>SUM(AO637:AR648)</f>
        <v>29291318</v>
      </c>
      <c r="AP649" s="1363"/>
      <c r="AQ649" s="1363"/>
      <c r="AR649" s="1363"/>
      <c r="AS649" s="1364"/>
      <c r="AZ649" s="2"/>
      <c r="BA649" s="2"/>
      <c r="BB649" s="2"/>
      <c r="BC649" s="2"/>
      <c r="BD649" s="2"/>
      <c r="BE649" s="2"/>
      <c r="BF649" s="2"/>
      <c r="BG649" s="2"/>
      <c r="BH649" s="2"/>
      <c r="BI649" s="2"/>
      <c r="BJ649" s="2"/>
      <c r="BK649" s="2"/>
      <c r="BL649" s="2"/>
      <c r="BM649" s="2"/>
      <c r="BN649" s="1264">
        <f t="shared" si="30"/>
        <v>0</v>
      </c>
      <c r="BO649" s="1265"/>
      <c r="BP649" s="1265"/>
      <c r="BQ649" s="1265"/>
      <c r="BR649" s="1266"/>
      <c r="BS649" s="1263">
        <f t="shared" si="31"/>
        <v>0</v>
      </c>
      <c r="BT649" s="1263"/>
      <c r="BU649" s="1263"/>
      <c r="BV649" s="1263"/>
      <c r="BW649" s="1263"/>
      <c r="BX649" s="1263">
        <f t="shared" si="32"/>
        <v>0</v>
      </c>
      <c r="BY649" s="1263"/>
      <c r="BZ649" s="1263"/>
      <c r="CA649" s="1263"/>
      <c r="CB649" s="1263"/>
      <c r="CC649" s="1263">
        <f t="shared" si="33"/>
        <v>0</v>
      </c>
      <c r="CD649" s="1263"/>
      <c r="CE649" s="1263"/>
      <c r="CF649" s="1263"/>
      <c r="CG649" s="1263"/>
      <c r="CH649" s="1263">
        <f t="shared" si="34"/>
        <v>0</v>
      </c>
      <c r="CI649" s="1263"/>
      <c r="CJ649" s="1263"/>
      <c r="CK649" s="1263"/>
      <c r="CL649" s="1263"/>
      <c r="CM649" s="1263">
        <f t="shared" si="35"/>
        <v>0</v>
      </c>
      <c r="CN649" s="1263"/>
      <c r="CO649" s="1263"/>
      <c r="CP649" s="1263"/>
      <c r="CQ649" s="1263"/>
      <c r="CR649" s="1116"/>
      <c r="CS649" s="1264">
        <f t="shared" ref="CS649:CS657" si="36">IF(AND(BN649&gt;=1,AH787&gt;=0.1,AH787&lt;=1),O787,0)</f>
        <v>0</v>
      </c>
      <c r="CT649" s="1265"/>
      <c r="CU649" s="1265"/>
      <c r="CV649" s="1265"/>
      <c r="CW649" s="1266"/>
      <c r="CX649" s="1264">
        <f t="shared" ref="CX649:CX657" si="37">IF(AND(BS649&gt;=1,AH787&gt;=0.1,AH787&lt;=1),O787,0)</f>
        <v>0</v>
      </c>
      <c r="CY649" s="1265"/>
      <c r="CZ649" s="1265"/>
      <c r="DA649" s="1265"/>
      <c r="DB649" s="1266"/>
      <c r="DC649" s="1264">
        <f t="shared" ref="DC649:DC657" si="38">IF(AND(BX649&gt;=1,AH787&gt;=0.1,AH787&lt;=1),O787,0)</f>
        <v>0</v>
      </c>
      <c r="DD649" s="1265"/>
      <c r="DE649" s="1265"/>
      <c r="DF649" s="1265"/>
      <c r="DG649" s="1266"/>
      <c r="DH649" s="1264">
        <f t="shared" ref="DH649:DH657" si="39">IF(AND(CC649&gt;=1,AH787&gt;=0.1,AH787&lt;=1),O787,0)</f>
        <v>0</v>
      </c>
      <c r="DI649" s="1265"/>
      <c r="DJ649" s="1265"/>
      <c r="DK649" s="1265"/>
      <c r="DL649" s="1266"/>
      <c r="DM649" s="1264">
        <f t="shared" ref="DM649:DM657" si="40">IF(AND(CH649&gt;=1,AH787&gt;=0.1,AH787&lt;=1),O787,0)</f>
        <v>0</v>
      </c>
      <c r="DN649" s="1265"/>
      <c r="DO649" s="1265"/>
      <c r="DP649" s="1265"/>
      <c r="DQ649" s="1266"/>
      <c r="DR649" s="1264">
        <f t="shared" ref="DR649:DR657" si="41">IF(AND(CM649&gt;=1,AH787&gt;=0.1,AH787&lt;=1),O787,0)</f>
        <v>0</v>
      </c>
      <c r="DS649" s="1265"/>
      <c r="DT649" s="1265"/>
      <c r="DU649" s="1265"/>
      <c r="DV649" s="1266"/>
      <c r="DX649" s="1742" t="e">
        <f t="shared" si="24"/>
        <v>#VALUE!</v>
      </c>
      <c r="DY649" s="1742"/>
      <c r="DZ649" s="1742"/>
      <c r="EA649" s="1742"/>
      <c r="EB649" s="1742"/>
      <c r="EC649" s="1742" t="e">
        <f t="shared" si="25"/>
        <v>#VALUE!</v>
      </c>
      <c r="ED649" s="1742"/>
      <c r="EE649" s="1742"/>
      <c r="EF649" s="1742"/>
      <c r="EG649" s="1742"/>
      <c r="EH649" s="1742">
        <f t="shared" si="26"/>
        <v>89.294117647058826</v>
      </c>
      <c r="EI649" s="1742"/>
      <c r="EJ649" s="1742"/>
      <c r="EK649" s="1742"/>
      <c r="EL649" s="1742"/>
      <c r="EM649" s="1742" t="e">
        <f t="shared" si="27"/>
        <v>#VALUE!</v>
      </c>
      <c r="EN649" s="1742"/>
      <c r="EO649" s="1742"/>
      <c r="EP649" s="1742"/>
      <c r="EQ649" s="1742"/>
      <c r="ER649" s="1742" t="e">
        <f t="shared" si="28"/>
        <v>#VALUE!</v>
      </c>
      <c r="ES649" s="1742"/>
      <c r="ET649" s="1742"/>
      <c r="EU649" s="1742"/>
      <c r="EV649" s="1742"/>
      <c r="EW649" s="1742" t="e">
        <f t="shared" si="29"/>
        <v>#VALUE!</v>
      </c>
      <c r="EX649" s="1742"/>
      <c r="EY649" s="1742"/>
      <c r="EZ649" s="1742"/>
      <c r="FA649" s="1742"/>
    </row>
    <row r="650" spans="1:157" ht="12.75" customHeight="1">
      <c r="B650" s="1418" t="s">
        <v>1505</v>
      </c>
      <c r="C650" s="1419"/>
      <c r="D650" s="1419"/>
      <c r="E650" s="1419"/>
      <c r="F650" s="1419"/>
      <c r="G650" s="1419"/>
      <c r="H650" s="1419"/>
      <c r="I650" s="1419"/>
      <c r="J650" s="1419"/>
      <c r="K650" s="1419"/>
      <c r="L650" s="1419"/>
      <c r="M650" s="1419"/>
      <c r="N650" s="1419"/>
      <c r="O650" s="1419"/>
      <c r="P650" s="1419"/>
      <c r="Q650" s="1419"/>
      <c r="R650" s="1419"/>
      <c r="S650" s="1419"/>
      <c r="T650" s="1419"/>
      <c r="U650" s="1419"/>
      <c r="V650" s="1419"/>
      <c r="W650" s="1419"/>
      <c r="X650" s="1419"/>
      <c r="Y650" s="1419"/>
      <c r="Z650" s="1419"/>
      <c r="AA650" s="1419"/>
      <c r="AB650" s="1419"/>
      <c r="AC650" s="1419"/>
      <c r="AD650" s="1419"/>
      <c r="AE650" s="1419"/>
      <c r="AF650" s="1419"/>
      <c r="AG650" s="1419"/>
      <c r="AH650" s="1419"/>
      <c r="AI650" s="1419"/>
      <c r="AJ650" s="1419"/>
      <c r="AK650" s="1419"/>
      <c r="AL650" s="1419"/>
      <c r="AM650" s="1419"/>
      <c r="AN650" s="1421"/>
      <c r="AO650" s="1283">
        <f>16475891+5218682</f>
        <v>21694573</v>
      </c>
      <c r="AP650" s="1284"/>
      <c r="AQ650" s="1284"/>
      <c r="AR650" s="1284"/>
      <c r="AS650" s="1285"/>
      <c r="AZ650" s="2"/>
      <c r="BA650" s="2"/>
      <c r="BB650" s="2"/>
      <c r="BC650" s="2"/>
      <c r="BD650" s="2"/>
      <c r="BE650" s="2"/>
      <c r="BF650" s="2"/>
      <c r="BG650" s="2"/>
      <c r="BH650" s="2"/>
      <c r="BI650" s="2"/>
      <c r="BJ650" s="2"/>
      <c r="BK650" s="2"/>
      <c r="BL650" s="2"/>
      <c r="BM650" s="2"/>
      <c r="BN650" s="1264">
        <f t="shared" si="30"/>
        <v>0</v>
      </c>
      <c r="BO650" s="1265"/>
      <c r="BP650" s="1265"/>
      <c r="BQ650" s="1265"/>
      <c r="BR650" s="1266"/>
      <c r="BS650" s="1263">
        <f t="shared" si="31"/>
        <v>0</v>
      </c>
      <c r="BT650" s="1263"/>
      <c r="BU650" s="1263"/>
      <c r="BV650" s="1263"/>
      <c r="BW650" s="1263"/>
      <c r="BX650" s="1263">
        <f t="shared" si="32"/>
        <v>0</v>
      </c>
      <c r="BY650" s="1263"/>
      <c r="BZ650" s="1263"/>
      <c r="CA650" s="1263"/>
      <c r="CB650" s="1263"/>
      <c r="CC650" s="1263">
        <f t="shared" si="33"/>
        <v>0</v>
      </c>
      <c r="CD650" s="1263"/>
      <c r="CE650" s="1263"/>
      <c r="CF650" s="1263"/>
      <c r="CG650" s="1263"/>
      <c r="CH650" s="1263">
        <f t="shared" si="34"/>
        <v>0</v>
      </c>
      <c r="CI650" s="1263"/>
      <c r="CJ650" s="1263"/>
      <c r="CK650" s="1263"/>
      <c r="CL650" s="1263"/>
      <c r="CM650" s="1263">
        <f t="shared" si="35"/>
        <v>0</v>
      </c>
      <c r="CN650" s="1263"/>
      <c r="CO650" s="1263"/>
      <c r="CP650" s="1263"/>
      <c r="CQ650" s="1263"/>
      <c r="CR650" s="1116"/>
      <c r="CS650" s="1264">
        <f t="shared" si="36"/>
        <v>0</v>
      </c>
      <c r="CT650" s="1265"/>
      <c r="CU650" s="1265"/>
      <c r="CV650" s="1265"/>
      <c r="CW650" s="1266"/>
      <c r="CX650" s="1264">
        <f t="shared" si="37"/>
        <v>0</v>
      </c>
      <c r="CY650" s="1265"/>
      <c r="CZ650" s="1265"/>
      <c r="DA650" s="1265"/>
      <c r="DB650" s="1266"/>
      <c r="DC650" s="1264">
        <f t="shared" si="38"/>
        <v>0</v>
      </c>
      <c r="DD650" s="1265"/>
      <c r="DE650" s="1265"/>
      <c r="DF650" s="1265"/>
      <c r="DG650" s="1266"/>
      <c r="DH650" s="1264">
        <f t="shared" si="39"/>
        <v>0</v>
      </c>
      <c r="DI650" s="1265"/>
      <c r="DJ650" s="1265"/>
      <c r="DK650" s="1265"/>
      <c r="DL650" s="1266"/>
      <c r="DM650" s="1264">
        <f t="shared" si="40"/>
        <v>0</v>
      </c>
      <c r="DN650" s="1265"/>
      <c r="DO650" s="1265"/>
      <c r="DP650" s="1265"/>
      <c r="DQ650" s="1266"/>
      <c r="DR650" s="1264">
        <f t="shared" si="41"/>
        <v>0</v>
      </c>
      <c r="DS650" s="1265"/>
      <c r="DT650" s="1265"/>
      <c r="DU650" s="1265"/>
      <c r="DV650" s="1266"/>
      <c r="DX650" s="1742" t="e">
        <f t="shared" si="24"/>
        <v>#VALUE!</v>
      </c>
      <c r="DY650" s="1742"/>
      <c r="DZ650" s="1742"/>
      <c r="EA650" s="1742"/>
      <c r="EB650" s="1742"/>
      <c r="EC650" s="1742" t="e">
        <f t="shared" si="25"/>
        <v>#VALUE!</v>
      </c>
      <c r="ED650" s="1742"/>
      <c r="EE650" s="1742"/>
      <c r="EF650" s="1742"/>
      <c r="EG650" s="1742"/>
      <c r="EH650" s="1742" t="e">
        <f t="shared" si="26"/>
        <v>#VALUE!</v>
      </c>
      <c r="EI650" s="1742"/>
      <c r="EJ650" s="1742"/>
      <c r="EK650" s="1742"/>
      <c r="EL650" s="1742"/>
      <c r="EM650" s="1742">
        <f t="shared" si="27"/>
        <v>630</v>
      </c>
      <c r="EN650" s="1742"/>
      <c r="EO650" s="1742"/>
      <c r="EP650" s="1742"/>
      <c r="EQ650" s="1742"/>
      <c r="ER650" s="1742" t="e">
        <f t="shared" si="28"/>
        <v>#VALUE!</v>
      </c>
      <c r="ES650" s="1742"/>
      <c r="ET650" s="1742"/>
      <c r="EU650" s="1742"/>
      <c r="EV650" s="1742"/>
      <c r="EW650" s="1742" t="e">
        <f t="shared" si="29"/>
        <v>#VALUE!</v>
      </c>
      <c r="EX650" s="1742"/>
      <c r="EY650" s="1742"/>
      <c r="EZ650" s="1742"/>
      <c r="FA650" s="1742"/>
    </row>
    <row r="651" spans="1:157" ht="12.75" customHeight="1">
      <c r="B651" s="1464" t="s">
        <v>1506</v>
      </c>
      <c r="C651" s="1420"/>
      <c r="D651" s="1420"/>
      <c r="E651" s="1420"/>
      <c r="F651" s="1420"/>
      <c r="G651" s="1420"/>
      <c r="H651" s="1420"/>
      <c r="I651" s="1420"/>
      <c r="J651" s="1420"/>
      <c r="K651" s="1420"/>
      <c r="L651" s="1420"/>
      <c r="M651" s="1420"/>
      <c r="N651" s="1420"/>
      <c r="O651" s="1420"/>
      <c r="P651" s="1420"/>
      <c r="Q651" s="1420"/>
      <c r="R651" s="1420"/>
      <c r="S651" s="1420"/>
      <c r="T651" s="1420"/>
      <c r="U651" s="1420"/>
      <c r="V651" s="1420"/>
      <c r="W651" s="1420"/>
      <c r="X651" s="1420"/>
      <c r="Y651" s="1420"/>
      <c r="Z651" s="1420"/>
      <c r="AA651" s="1420"/>
      <c r="AB651" s="1420"/>
      <c r="AC651" s="1420"/>
      <c r="AD651" s="1420"/>
      <c r="AE651" s="1420"/>
      <c r="AF651" s="1420"/>
      <c r="AG651" s="1420"/>
      <c r="AH651" s="1420"/>
      <c r="AI651" s="1420"/>
      <c r="AJ651" s="1420"/>
      <c r="AK651" s="1420"/>
      <c r="AL651" s="1420"/>
      <c r="AM651" s="1420"/>
      <c r="AN651" s="1465"/>
      <c r="AO651" s="1362">
        <f>AO649+AO650</f>
        <v>50985891</v>
      </c>
      <c r="AP651" s="1363"/>
      <c r="AQ651" s="1363"/>
      <c r="AR651" s="1363"/>
      <c r="AS651" s="1364"/>
      <c r="AZ651" s="2"/>
      <c r="BA651" s="2"/>
      <c r="BB651" s="2"/>
      <c r="BC651" s="2"/>
      <c r="BD651" s="2"/>
      <c r="BE651" s="2"/>
      <c r="BF651" s="2"/>
      <c r="BG651" s="2"/>
      <c r="BH651" s="2"/>
      <c r="BI651" s="2"/>
      <c r="BJ651" s="2"/>
      <c r="BK651" s="2"/>
      <c r="BL651" s="2"/>
      <c r="BM651" s="2"/>
      <c r="BN651" s="1264">
        <f t="shared" si="30"/>
        <v>0</v>
      </c>
      <c r="BO651" s="1265"/>
      <c r="BP651" s="1265"/>
      <c r="BQ651" s="1265"/>
      <c r="BR651" s="1266"/>
      <c r="BS651" s="1263">
        <f t="shared" si="31"/>
        <v>0</v>
      </c>
      <c r="BT651" s="1263"/>
      <c r="BU651" s="1263"/>
      <c r="BV651" s="1263"/>
      <c r="BW651" s="1263"/>
      <c r="BX651" s="1263">
        <f t="shared" si="32"/>
        <v>0</v>
      </c>
      <c r="BY651" s="1263"/>
      <c r="BZ651" s="1263"/>
      <c r="CA651" s="1263"/>
      <c r="CB651" s="1263"/>
      <c r="CC651" s="1263">
        <f t="shared" si="33"/>
        <v>0</v>
      </c>
      <c r="CD651" s="1263"/>
      <c r="CE651" s="1263"/>
      <c r="CF651" s="1263"/>
      <c r="CG651" s="1263"/>
      <c r="CH651" s="1263">
        <f t="shared" si="34"/>
        <v>0</v>
      </c>
      <c r="CI651" s="1263"/>
      <c r="CJ651" s="1263"/>
      <c r="CK651" s="1263"/>
      <c r="CL651" s="1263"/>
      <c r="CM651" s="1263">
        <f t="shared" si="35"/>
        <v>0</v>
      </c>
      <c r="CN651" s="1263"/>
      <c r="CO651" s="1263"/>
      <c r="CP651" s="1263"/>
      <c r="CQ651" s="1263"/>
      <c r="CR651" s="1116"/>
      <c r="CS651" s="1264">
        <f t="shared" si="36"/>
        <v>0</v>
      </c>
      <c r="CT651" s="1265"/>
      <c r="CU651" s="1265"/>
      <c r="CV651" s="1265"/>
      <c r="CW651" s="1266"/>
      <c r="CX651" s="1264">
        <f t="shared" si="37"/>
        <v>0</v>
      </c>
      <c r="CY651" s="1265"/>
      <c r="CZ651" s="1265"/>
      <c r="DA651" s="1265"/>
      <c r="DB651" s="1266"/>
      <c r="DC651" s="1264">
        <f t="shared" si="38"/>
        <v>0</v>
      </c>
      <c r="DD651" s="1265"/>
      <c r="DE651" s="1265"/>
      <c r="DF651" s="1265"/>
      <c r="DG651" s="1266"/>
      <c r="DH651" s="1264">
        <f t="shared" si="39"/>
        <v>0</v>
      </c>
      <c r="DI651" s="1265"/>
      <c r="DJ651" s="1265"/>
      <c r="DK651" s="1265"/>
      <c r="DL651" s="1266"/>
      <c r="DM651" s="1264">
        <f t="shared" si="40"/>
        <v>0</v>
      </c>
      <c r="DN651" s="1265"/>
      <c r="DO651" s="1265"/>
      <c r="DP651" s="1265"/>
      <c r="DQ651" s="1266"/>
      <c r="DR651" s="1264">
        <f t="shared" si="41"/>
        <v>0</v>
      </c>
      <c r="DS651" s="1265"/>
      <c r="DT651" s="1265"/>
      <c r="DU651" s="1265"/>
      <c r="DV651" s="1266"/>
      <c r="DX651" s="1742" t="e">
        <f t="shared" si="24"/>
        <v>#VALUE!</v>
      </c>
      <c r="DY651" s="1742"/>
      <c r="DZ651" s="1742"/>
      <c r="EA651" s="1742"/>
      <c r="EB651" s="1742"/>
      <c r="EC651" s="1742" t="e">
        <f t="shared" si="25"/>
        <v>#VALUE!</v>
      </c>
      <c r="ED651" s="1742"/>
      <c r="EE651" s="1742"/>
      <c r="EF651" s="1742"/>
      <c r="EG651" s="1742"/>
      <c r="EH651" s="1742" t="e">
        <f t="shared" si="26"/>
        <v>#VALUE!</v>
      </c>
      <c r="EI651" s="1742"/>
      <c r="EJ651" s="1742"/>
      <c r="EK651" s="1742"/>
      <c r="EL651" s="1742"/>
      <c r="EM651" s="1742">
        <f t="shared" si="27"/>
        <v>908.5</v>
      </c>
      <c r="EN651" s="1742"/>
      <c r="EO651" s="1742"/>
      <c r="EP651" s="1742"/>
      <c r="EQ651" s="1742"/>
      <c r="ER651" s="1742" t="e">
        <f t="shared" si="28"/>
        <v>#VALUE!</v>
      </c>
      <c r="ES651" s="1742"/>
      <c r="ET651" s="1742"/>
      <c r="EU651" s="1742"/>
      <c r="EV651" s="1742"/>
      <c r="EW651" s="1742" t="e">
        <f t="shared" si="29"/>
        <v>#VALUE!</v>
      </c>
      <c r="EX651" s="1742"/>
      <c r="EY651" s="1742"/>
      <c r="EZ651" s="1742"/>
      <c r="FA651" s="1742"/>
    </row>
    <row r="652" spans="1:157" ht="12.75">
      <c r="B652" s="397"/>
      <c r="K652" s="40"/>
      <c r="L652" s="22"/>
      <c r="M652" s="22"/>
      <c r="N652" s="22"/>
      <c r="O652" s="22"/>
      <c r="P652" s="22"/>
      <c r="Q652" s="22"/>
      <c r="R652" s="22"/>
      <c r="AC652" s="40"/>
      <c r="AD652" s="22"/>
      <c r="AE652" s="22"/>
      <c r="AF652" s="22"/>
      <c r="AG652" s="22"/>
      <c r="AH652" s="22"/>
      <c r="AI652" s="22"/>
      <c r="AJ652" s="22"/>
      <c r="AZ652" s="2"/>
      <c r="BA652" s="2"/>
      <c r="BB652" s="2"/>
      <c r="BC652" s="2"/>
      <c r="BD652" s="2"/>
      <c r="BE652" s="2"/>
      <c r="BF652" s="2"/>
      <c r="BG652" s="2"/>
      <c r="BH652" s="2"/>
      <c r="BI652" s="2"/>
      <c r="BJ652" s="2"/>
      <c r="BK652" s="2"/>
      <c r="BL652" s="2"/>
      <c r="BM652" s="2"/>
      <c r="BN652" s="1264">
        <f t="shared" si="30"/>
        <v>0</v>
      </c>
      <c r="BO652" s="1265"/>
      <c r="BP652" s="1265"/>
      <c r="BQ652" s="1265"/>
      <c r="BR652" s="1266"/>
      <c r="BS652" s="1263">
        <f t="shared" si="31"/>
        <v>0</v>
      </c>
      <c r="BT652" s="1263"/>
      <c r="BU652" s="1263"/>
      <c r="BV652" s="1263"/>
      <c r="BW652" s="1263"/>
      <c r="BX652" s="1263">
        <f t="shared" si="32"/>
        <v>0</v>
      </c>
      <c r="BY652" s="1263"/>
      <c r="BZ652" s="1263"/>
      <c r="CA652" s="1263"/>
      <c r="CB652" s="1263"/>
      <c r="CC652" s="1263">
        <f t="shared" si="33"/>
        <v>0</v>
      </c>
      <c r="CD652" s="1263"/>
      <c r="CE652" s="1263"/>
      <c r="CF652" s="1263"/>
      <c r="CG652" s="1263"/>
      <c r="CH652" s="1263">
        <f t="shared" si="34"/>
        <v>0</v>
      </c>
      <c r="CI652" s="1263"/>
      <c r="CJ652" s="1263"/>
      <c r="CK652" s="1263"/>
      <c r="CL652" s="1263"/>
      <c r="CM652" s="1263">
        <f t="shared" si="35"/>
        <v>0</v>
      </c>
      <c r="CN652" s="1263"/>
      <c r="CO652" s="1263"/>
      <c r="CP652" s="1263"/>
      <c r="CQ652" s="1263"/>
      <c r="CR652" s="1116"/>
      <c r="CS652" s="1264">
        <f t="shared" si="36"/>
        <v>0</v>
      </c>
      <c r="CT652" s="1265"/>
      <c r="CU652" s="1265"/>
      <c r="CV652" s="1265"/>
      <c r="CW652" s="1266"/>
      <c r="CX652" s="1264">
        <f t="shared" si="37"/>
        <v>0</v>
      </c>
      <c r="CY652" s="1265"/>
      <c r="CZ652" s="1265"/>
      <c r="DA652" s="1265"/>
      <c r="DB652" s="1266"/>
      <c r="DC652" s="1264">
        <f t="shared" si="38"/>
        <v>0</v>
      </c>
      <c r="DD652" s="1265"/>
      <c r="DE652" s="1265"/>
      <c r="DF652" s="1265"/>
      <c r="DG652" s="1266"/>
      <c r="DH652" s="1264">
        <f t="shared" si="39"/>
        <v>0</v>
      </c>
      <c r="DI652" s="1265"/>
      <c r="DJ652" s="1265"/>
      <c r="DK652" s="1265"/>
      <c r="DL652" s="1266"/>
      <c r="DM652" s="1264">
        <f t="shared" si="40"/>
        <v>0</v>
      </c>
      <c r="DN652" s="1265"/>
      <c r="DO652" s="1265"/>
      <c r="DP652" s="1265"/>
      <c r="DQ652" s="1266"/>
      <c r="DR652" s="1264">
        <f t="shared" si="41"/>
        <v>0</v>
      </c>
      <c r="DS652" s="1265"/>
      <c r="DT652" s="1265"/>
      <c r="DU652" s="1265"/>
      <c r="DV652" s="1266"/>
      <c r="DX652" s="1742" t="e">
        <f t="shared" si="24"/>
        <v>#VALUE!</v>
      </c>
      <c r="DY652" s="1742"/>
      <c r="DZ652" s="1742"/>
      <c r="EA652" s="1742"/>
      <c r="EB652" s="1742"/>
      <c r="EC652" s="1742" t="e">
        <f t="shared" si="25"/>
        <v>#VALUE!</v>
      </c>
      <c r="ED652" s="1742"/>
      <c r="EE652" s="1742"/>
      <c r="EF652" s="1742"/>
      <c r="EG652" s="1742"/>
      <c r="EH652" s="1742" t="e">
        <f t="shared" si="26"/>
        <v>#VALUE!</v>
      </c>
      <c r="EI652" s="1742"/>
      <c r="EJ652" s="1742"/>
      <c r="EK652" s="1742"/>
      <c r="EL652" s="1742"/>
      <c r="EM652" s="1742">
        <f t="shared" si="27"/>
        <v>150.20000000000002</v>
      </c>
      <c r="EN652" s="1742"/>
      <c r="EO652" s="1742"/>
      <c r="EP652" s="1742"/>
      <c r="EQ652" s="1742"/>
      <c r="ER652" s="1742" t="e">
        <f t="shared" si="28"/>
        <v>#VALUE!</v>
      </c>
      <c r="ES652" s="1742"/>
      <c r="ET652" s="1742"/>
      <c r="EU652" s="1742"/>
      <c r="EV652" s="1742"/>
      <c r="EW652" s="1742" t="e">
        <f t="shared" si="29"/>
        <v>#VALUE!</v>
      </c>
      <c r="EX652" s="1742"/>
      <c r="EY652" s="1742"/>
      <c r="EZ652" s="1742"/>
      <c r="FA652" s="1742"/>
    </row>
    <row r="653" spans="1:157" ht="12.75">
      <c r="A653" s="39" t="s">
        <v>17</v>
      </c>
      <c r="B653" t="s">
        <v>1465</v>
      </c>
      <c r="G653" s="1353" t="str">
        <f>C637</f>
        <v>Citibank Permanent Loan</v>
      </c>
      <c r="H653" s="1353"/>
      <c r="I653" s="1353"/>
      <c r="J653" s="1353"/>
      <c r="K653" s="1353"/>
      <c r="L653" s="1353"/>
      <c r="M653" s="1353"/>
      <c r="N653" s="1353"/>
      <c r="O653" s="1353"/>
      <c r="P653" s="1353"/>
      <c r="Q653" s="1353"/>
      <c r="R653" s="1353"/>
      <c r="S653" s="7"/>
      <c r="T653" s="39" t="s">
        <v>30</v>
      </c>
      <c r="U653" t="s">
        <v>1465</v>
      </c>
      <c r="Z653" s="1353" t="str">
        <f>C638</f>
        <v>Deferred Developer Fee</v>
      </c>
      <c r="AA653" s="1353"/>
      <c r="AB653" s="1353"/>
      <c r="AC653" s="1353"/>
      <c r="AD653" s="1353"/>
      <c r="AE653" s="1353"/>
      <c r="AF653" s="1353"/>
      <c r="AG653" s="1353"/>
      <c r="AH653" s="1353"/>
      <c r="AI653" s="1353"/>
      <c r="AJ653" s="1353"/>
      <c r="AK653" s="1353"/>
      <c r="AZ653" s="2"/>
      <c r="BA653" s="2"/>
      <c r="BB653" s="2"/>
      <c r="BC653" s="2"/>
      <c r="BD653" s="2"/>
      <c r="BE653" s="2"/>
      <c r="BF653" s="2"/>
      <c r="BG653" s="2"/>
      <c r="BH653" s="2"/>
      <c r="BI653" s="2"/>
      <c r="BJ653" s="2"/>
      <c r="BK653" s="2"/>
      <c r="BL653" s="2"/>
      <c r="BM653" s="2"/>
      <c r="BN653" s="1264">
        <f t="shared" si="30"/>
        <v>0</v>
      </c>
      <c r="BO653" s="1265"/>
      <c r="BP653" s="1265"/>
      <c r="BQ653" s="1265"/>
      <c r="BR653" s="1266"/>
      <c r="BS653" s="1263">
        <f t="shared" si="31"/>
        <v>0</v>
      </c>
      <c r="BT653" s="1263"/>
      <c r="BU653" s="1263"/>
      <c r="BV653" s="1263"/>
      <c r="BW653" s="1263"/>
      <c r="BX653" s="1263">
        <f t="shared" si="32"/>
        <v>0</v>
      </c>
      <c r="BY653" s="1263"/>
      <c r="BZ653" s="1263"/>
      <c r="CA653" s="1263"/>
      <c r="CB653" s="1263"/>
      <c r="CC653" s="1263">
        <f t="shared" si="33"/>
        <v>0</v>
      </c>
      <c r="CD653" s="1263"/>
      <c r="CE653" s="1263"/>
      <c r="CF653" s="1263"/>
      <c r="CG653" s="1263"/>
      <c r="CH653" s="1263">
        <f t="shared" si="34"/>
        <v>0</v>
      </c>
      <c r="CI653" s="1263"/>
      <c r="CJ653" s="1263"/>
      <c r="CK653" s="1263"/>
      <c r="CL653" s="1263"/>
      <c r="CM653" s="1263">
        <f t="shared" si="35"/>
        <v>0</v>
      </c>
      <c r="CN653" s="1263"/>
      <c r="CO653" s="1263"/>
      <c r="CP653" s="1263"/>
      <c r="CQ653" s="1263"/>
      <c r="CR653" s="1116"/>
      <c r="CS653" s="1264">
        <f t="shared" si="36"/>
        <v>0</v>
      </c>
      <c r="CT653" s="1265"/>
      <c r="CU653" s="1265"/>
      <c r="CV653" s="1265"/>
      <c r="CW653" s="1266"/>
      <c r="CX653" s="1264">
        <f t="shared" si="37"/>
        <v>0</v>
      </c>
      <c r="CY653" s="1265"/>
      <c r="CZ653" s="1265"/>
      <c r="DA653" s="1265"/>
      <c r="DB653" s="1266"/>
      <c r="DC653" s="1264">
        <f t="shared" si="38"/>
        <v>0</v>
      </c>
      <c r="DD653" s="1265"/>
      <c r="DE653" s="1265"/>
      <c r="DF653" s="1265"/>
      <c r="DG653" s="1266"/>
      <c r="DH653" s="1264">
        <f t="shared" si="39"/>
        <v>0</v>
      </c>
      <c r="DI653" s="1265"/>
      <c r="DJ653" s="1265"/>
      <c r="DK653" s="1265"/>
      <c r="DL653" s="1266"/>
      <c r="DM653" s="1264">
        <f t="shared" si="40"/>
        <v>0</v>
      </c>
      <c r="DN653" s="1265"/>
      <c r="DO653" s="1265"/>
      <c r="DP653" s="1265"/>
      <c r="DQ653" s="1266"/>
      <c r="DR653" s="1264">
        <f t="shared" si="41"/>
        <v>0</v>
      </c>
      <c r="DS653" s="1265"/>
      <c r="DT653" s="1265"/>
      <c r="DU653" s="1265"/>
      <c r="DV653" s="1266"/>
      <c r="DX653" s="1742" t="e">
        <f t="shared" si="24"/>
        <v>#VALUE!</v>
      </c>
      <c r="DY653" s="1742"/>
      <c r="DZ653" s="1742"/>
      <c r="EA653" s="1742"/>
      <c r="EB653" s="1742"/>
      <c r="EC653" s="1742" t="e">
        <f t="shared" si="25"/>
        <v>#VALUE!</v>
      </c>
      <c r="ED653" s="1742"/>
      <c r="EE653" s="1742"/>
      <c r="EF653" s="1742"/>
      <c r="EG653" s="1742"/>
      <c r="EH653" s="1742" t="e">
        <f t="shared" si="26"/>
        <v>#VALUE!</v>
      </c>
      <c r="EI653" s="1742"/>
      <c r="EJ653" s="1742"/>
      <c r="EK653" s="1742"/>
      <c r="EL653" s="1742"/>
      <c r="EM653" s="1742">
        <f t="shared" si="27"/>
        <v>87.2</v>
      </c>
      <c r="EN653" s="1742"/>
      <c r="EO653" s="1742"/>
      <c r="EP653" s="1742"/>
      <c r="EQ653" s="1742"/>
      <c r="ER653" s="1742" t="e">
        <f t="shared" si="28"/>
        <v>#VALUE!</v>
      </c>
      <c r="ES653" s="1742"/>
      <c r="ET653" s="1742"/>
      <c r="EU653" s="1742"/>
      <c r="EV653" s="1742"/>
      <c r="EW653" s="1742" t="e">
        <f t="shared" si="29"/>
        <v>#VALUE!</v>
      </c>
      <c r="EX653" s="1742"/>
      <c r="EY653" s="1742"/>
      <c r="EZ653" s="1742"/>
      <c r="FA653" s="1742"/>
    </row>
    <row r="654" spans="1:157" ht="12.75">
      <c r="A654" s="18"/>
      <c r="B654" t="s">
        <v>1117</v>
      </c>
      <c r="G654" s="1261" t="str">
        <f>G579</f>
        <v>300 South Grand Ave, Suite 3110</v>
      </c>
      <c r="H654" s="1261"/>
      <c r="I654" s="1261"/>
      <c r="J654" s="1261"/>
      <c r="K654" s="1261"/>
      <c r="L654" s="1261"/>
      <c r="M654" s="1261"/>
      <c r="N654" s="1261"/>
      <c r="O654" s="1261"/>
      <c r="P654" s="1261"/>
      <c r="Q654" s="1261"/>
      <c r="R654" s="1261"/>
      <c r="S654" s="7"/>
      <c r="T654" s="18"/>
      <c r="U654" t="s">
        <v>1117</v>
      </c>
      <c r="Z654" s="1261" t="str">
        <f>H287</f>
        <v>1355 Third Ave</v>
      </c>
      <c r="AA654" s="1261"/>
      <c r="AB654" s="1261"/>
      <c r="AC654" s="1261"/>
      <c r="AD654" s="1261"/>
      <c r="AE654" s="1261"/>
      <c r="AF654" s="1261"/>
      <c r="AG654" s="1261"/>
      <c r="AH654" s="1261"/>
      <c r="AI654" s="1261"/>
      <c r="AJ654" s="1261"/>
      <c r="AK654" s="1261"/>
      <c r="AZ654" s="2"/>
      <c r="BA654" s="2"/>
      <c r="BB654" s="2"/>
      <c r="BC654" s="2"/>
      <c r="BD654" s="2"/>
      <c r="BE654" s="2"/>
      <c r="BF654" s="2"/>
      <c r="BG654" s="2"/>
      <c r="BH654" s="2"/>
      <c r="BI654" s="2"/>
      <c r="BJ654" s="2"/>
      <c r="BK654" s="2"/>
      <c r="BL654" s="2"/>
      <c r="BM654" s="2"/>
      <c r="BN654" s="1264">
        <f t="shared" si="30"/>
        <v>0</v>
      </c>
      <c r="BO654" s="1265"/>
      <c r="BP654" s="1265"/>
      <c r="BQ654" s="1265"/>
      <c r="BR654" s="1266"/>
      <c r="BS654" s="1263">
        <f t="shared" si="31"/>
        <v>0</v>
      </c>
      <c r="BT654" s="1263"/>
      <c r="BU654" s="1263"/>
      <c r="BV654" s="1263"/>
      <c r="BW654" s="1263"/>
      <c r="BX654" s="1263">
        <f t="shared" si="32"/>
        <v>0</v>
      </c>
      <c r="BY654" s="1263"/>
      <c r="BZ654" s="1263"/>
      <c r="CA654" s="1263"/>
      <c r="CB654" s="1263"/>
      <c r="CC654" s="1263">
        <f t="shared" si="33"/>
        <v>0</v>
      </c>
      <c r="CD654" s="1263"/>
      <c r="CE654" s="1263"/>
      <c r="CF654" s="1263"/>
      <c r="CG654" s="1263"/>
      <c r="CH654" s="1263">
        <f t="shared" si="34"/>
        <v>0</v>
      </c>
      <c r="CI654" s="1263"/>
      <c r="CJ654" s="1263"/>
      <c r="CK654" s="1263"/>
      <c r="CL654" s="1263"/>
      <c r="CM654" s="1263">
        <f t="shared" si="35"/>
        <v>0</v>
      </c>
      <c r="CN654" s="1263"/>
      <c r="CO654" s="1263"/>
      <c r="CP654" s="1263"/>
      <c r="CQ654" s="1263"/>
      <c r="CR654" s="1116"/>
      <c r="CS654" s="1264">
        <f t="shared" si="36"/>
        <v>0</v>
      </c>
      <c r="CT654" s="1265"/>
      <c r="CU654" s="1265"/>
      <c r="CV654" s="1265"/>
      <c r="CW654" s="1266"/>
      <c r="CX654" s="1264">
        <f t="shared" si="37"/>
        <v>0</v>
      </c>
      <c r="CY654" s="1265"/>
      <c r="CZ654" s="1265"/>
      <c r="DA654" s="1265"/>
      <c r="DB654" s="1266"/>
      <c r="DC654" s="1264">
        <f t="shared" si="38"/>
        <v>0</v>
      </c>
      <c r="DD654" s="1265"/>
      <c r="DE654" s="1265"/>
      <c r="DF654" s="1265"/>
      <c r="DG654" s="1266"/>
      <c r="DH654" s="1264">
        <f t="shared" si="39"/>
        <v>0</v>
      </c>
      <c r="DI654" s="1265"/>
      <c r="DJ654" s="1265"/>
      <c r="DK654" s="1265"/>
      <c r="DL654" s="1266"/>
      <c r="DM654" s="1264">
        <f t="shared" si="40"/>
        <v>0</v>
      </c>
      <c r="DN654" s="1265"/>
      <c r="DO654" s="1265"/>
      <c r="DP654" s="1265"/>
      <c r="DQ654" s="1266"/>
      <c r="DR654" s="1264">
        <f t="shared" si="41"/>
        <v>0</v>
      </c>
      <c r="DS654" s="1265"/>
      <c r="DT654" s="1265"/>
      <c r="DU654" s="1265"/>
      <c r="DV654" s="1266"/>
      <c r="DX654" s="1742" t="e">
        <f t="shared" si="24"/>
        <v>#VALUE!</v>
      </c>
      <c r="DY654" s="1742"/>
      <c r="DZ654" s="1742"/>
      <c r="EA654" s="1742"/>
      <c r="EB654" s="1742"/>
      <c r="EC654" s="1742" t="e">
        <f t="shared" si="25"/>
        <v>#VALUE!</v>
      </c>
      <c r="ED654" s="1742"/>
      <c r="EE654" s="1742"/>
      <c r="EF654" s="1742"/>
      <c r="EG654" s="1742"/>
      <c r="EH654" s="1742" t="e">
        <f t="shared" si="26"/>
        <v>#VALUE!</v>
      </c>
      <c r="EI654" s="1742"/>
      <c r="EJ654" s="1742"/>
      <c r="EK654" s="1742"/>
      <c r="EL654" s="1742"/>
      <c r="EM654" s="1742" t="e">
        <f t="shared" si="27"/>
        <v>#VALUE!</v>
      </c>
      <c r="EN654" s="1742"/>
      <c r="EO654" s="1742"/>
      <c r="EP654" s="1742"/>
      <c r="EQ654" s="1742"/>
      <c r="ER654" s="1742">
        <f t="shared" si="28"/>
        <v>1030</v>
      </c>
      <c r="ES654" s="1742"/>
      <c r="ET654" s="1742"/>
      <c r="EU654" s="1742"/>
      <c r="EV654" s="1742"/>
      <c r="EW654" s="1742" t="e">
        <f t="shared" si="29"/>
        <v>#VALUE!</v>
      </c>
      <c r="EX654" s="1742"/>
      <c r="EY654" s="1742"/>
      <c r="EZ654" s="1742"/>
      <c r="FA654" s="1742"/>
    </row>
    <row r="655" spans="1:157" ht="12.75">
      <c r="A655" s="18"/>
      <c r="B655" t="s">
        <v>990</v>
      </c>
      <c r="G655" s="1261" t="str">
        <f>G589</f>
        <v>Los Angeles</v>
      </c>
      <c r="H655" s="1261"/>
      <c r="I655" s="1261"/>
      <c r="J655" s="1261"/>
      <c r="K655" s="1261"/>
      <c r="L655" s="1261"/>
      <c r="M655" s="1261"/>
      <c r="N655" s="1261"/>
      <c r="O655" s="1261"/>
      <c r="P655" s="1261"/>
      <c r="Q655" s="1261"/>
      <c r="R655" s="1261"/>
      <c r="T655" s="18"/>
      <c r="U655" t="s">
        <v>990</v>
      </c>
      <c r="Z655" s="1261" t="str">
        <f>H288</f>
        <v>Chula Vista, CA, 91911</v>
      </c>
      <c r="AA655" s="1261"/>
      <c r="AB655" s="1261"/>
      <c r="AC655" s="1261"/>
      <c r="AD655" s="1261"/>
      <c r="AE655" s="1261"/>
      <c r="AF655" s="1261"/>
      <c r="AG655" s="1261"/>
      <c r="AH655" s="1261"/>
      <c r="AI655" s="1261"/>
      <c r="AJ655" s="1261"/>
      <c r="AK655" s="1261"/>
      <c r="AZ655" s="2"/>
      <c r="BA655" s="2"/>
      <c r="BB655" s="2"/>
      <c r="BC655" s="2"/>
      <c r="BD655" s="2"/>
      <c r="BE655" s="2"/>
      <c r="BF655" s="2"/>
      <c r="BG655" s="2"/>
      <c r="BH655" s="2"/>
      <c r="BI655" s="2"/>
      <c r="BJ655" s="2"/>
      <c r="BK655" s="2"/>
      <c r="BL655" s="2"/>
      <c r="BM655" s="2"/>
      <c r="BN655" s="1264">
        <f t="shared" si="30"/>
        <v>0</v>
      </c>
      <c r="BO655" s="1265"/>
      <c r="BP655" s="1265"/>
      <c r="BQ655" s="1265"/>
      <c r="BR655" s="1266"/>
      <c r="BS655" s="1263">
        <f t="shared" si="31"/>
        <v>0</v>
      </c>
      <c r="BT655" s="1263"/>
      <c r="BU655" s="1263"/>
      <c r="BV655" s="1263"/>
      <c r="BW655" s="1263"/>
      <c r="BX655" s="1263">
        <f t="shared" si="32"/>
        <v>0</v>
      </c>
      <c r="BY655" s="1263"/>
      <c r="BZ655" s="1263"/>
      <c r="CA655" s="1263"/>
      <c r="CB655" s="1263"/>
      <c r="CC655" s="1263">
        <f t="shared" si="33"/>
        <v>0</v>
      </c>
      <c r="CD655" s="1263"/>
      <c r="CE655" s="1263"/>
      <c r="CF655" s="1263"/>
      <c r="CG655" s="1263"/>
      <c r="CH655" s="1263">
        <f t="shared" si="34"/>
        <v>0</v>
      </c>
      <c r="CI655" s="1263"/>
      <c r="CJ655" s="1263"/>
      <c r="CK655" s="1263"/>
      <c r="CL655" s="1263"/>
      <c r="CM655" s="1263">
        <f t="shared" si="35"/>
        <v>0</v>
      </c>
      <c r="CN655" s="1263"/>
      <c r="CO655" s="1263"/>
      <c r="CP655" s="1263"/>
      <c r="CQ655" s="1263"/>
      <c r="CR655" s="1116"/>
      <c r="CS655" s="1264">
        <f t="shared" si="36"/>
        <v>0</v>
      </c>
      <c r="CT655" s="1265"/>
      <c r="CU655" s="1265"/>
      <c r="CV655" s="1265"/>
      <c r="CW655" s="1266"/>
      <c r="CX655" s="1264">
        <f t="shared" si="37"/>
        <v>0</v>
      </c>
      <c r="CY655" s="1265"/>
      <c r="CZ655" s="1265"/>
      <c r="DA655" s="1265"/>
      <c r="DB655" s="1266"/>
      <c r="DC655" s="1264">
        <f t="shared" si="38"/>
        <v>0</v>
      </c>
      <c r="DD655" s="1265"/>
      <c r="DE655" s="1265"/>
      <c r="DF655" s="1265"/>
      <c r="DG655" s="1266"/>
      <c r="DH655" s="1264">
        <f t="shared" si="39"/>
        <v>0</v>
      </c>
      <c r="DI655" s="1265"/>
      <c r="DJ655" s="1265"/>
      <c r="DK655" s="1265"/>
      <c r="DL655" s="1266"/>
      <c r="DM655" s="1264">
        <f t="shared" si="40"/>
        <v>0</v>
      </c>
      <c r="DN655" s="1265"/>
      <c r="DO655" s="1265"/>
      <c r="DP655" s="1265"/>
      <c r="DQ655" s="1266"/>
      <c r="DR655" s="1264">
        <f t="shared" si="41"/>
        <v>0</v>
      </c>
      <c r="DS655" s="1265"/>
      <c r="DT655" s="1265"/>
      <c r="DU655" s="1265"/>
      <c r="DV655" s="1266"/>
      <c r="DX655" s="1742" t="e">
        <f t="shared" si="24"/>
        <v>#VALUE!</v>
      </c>
      <c r="DY655" s="1742"/>
      <c r="DZ655" s="1742"/>
      <c r="EA655" s="1742"/>
      <c r="EB655" s="1742"/>
      <c r="EC655" s="1742" t="e">
        <f t="shared" si="25"/>
        <v>#VALUE!</v>
      </c>
      <c r="ED655" s="1742"/>
      <c r="EE655" s="1742"/>
      <c r="EF655" s="1742"/>
      <c r="EG655" s="1742"/>
      <c r="EH655" s="1742" t="e">
        <f t="shared" si="26"/>
        <v>#VALUE!</v>
      </c>
      <c r="EI655" s="1742"/>
      <c r="EJ655" s="1742"/>
      <c r="EK655" s="1742"/>
      <c r="EL655" s="1742"/>
      <c r="EM655" s="1742" t="e">
        <f t="shared" si="27"/>
        <v>#VALUE!</v>
      </c>
      <c r="EN655" s="1742"/>
      <c r="EO655" s="1742"/>
      <c r="EP655" s="1742"/>
      <c r="EQ655" s="1742"/>
      <c r="ER655" s="1742">
        <f t="shared" si="28"/>
        <v>403.40000000000003</v>
      </c>
      <c r="ES655" s="1742"/>
      <c r="ET655" s="1742"/>
      <c r="EU655" s="1742"/>
      <c r="EV655" s="1742"/>
      <c r="EW655" s="1742" t="e">
        <f t="shared" si="29"/>
        <v>#VALUE!</v>
      </c>
      <c r="EX655" s="1742"/>
      <c r="EY655" s="1742"/>
      <c r="EZ655" s="1742"/>
      <c r="FA655" s="1742"/>
    </row>
    <row r="656" spans="1:157" ht="12.75">
      <c r="A656" s="18"/>
      <c r="B656" t="s">
        <v>1467</v>
      </c>
      <c r="G656" s="1261" t="str">
        <f>G590</f>
        <v>Hao Li</v>
      </c>
      <c r="H656" s="1261"/>
      <c r="I656" s="1261"/>
      <c r="J656" s="1261"/>
      <c r="K656" s="1261"/>
      <c r="L656" s="1261"/>
      <c r="M656" s="1261"/>
      <c r="N656" s="1261"/>
      <c r="O656" s="1261"/>
      <c r="P656" s="1261"/>
      <c r="Q656" s="1261"/>
      <c r="R656" s="1261"/>
      <c r="S656" s="7"/>
      <c r="T656" s="18"/>
      <c r="U656" t="s">
        <v>1467</v>
      </c>
      <c r="Z656" s="1473" t="str">
        <f>H289</f>
        <v>Christopher Ramirez</v>
      </c>
      <c r="AA656" s="1261"/>
      <c r="AB656" s="1261"/>
      <c r="AC656" s="1261"/>
      <c r="AD656" s="1261"/>
      <c r="AE656" s="1261"/>
      <c r="AF656" s="1261"/>
      <c r="AG656" s="1261"/>
      <c r="AH656" s="1261"/>
      <c r="AI656" s="1261"/>
      <c r="AJ656" s="1261"/>
      <c r="AK656" s="1261"/>
      <c r="AZ656" s="2"/>
      <c r="BA656" s="2"/>
      <c r="BB656" s="2"/>
      <c r="BC656" s="2"/>
      <c r="BD656" s="2"/>
      <c r="BE656" s="2"/>
      <c r="BF656" s="2"/>
      <c r="BG656" s="2"/>
      <c r="BH656" s="2"/>
      <c r="BI656" s="2"/>
      <c r="BJ656" s="2"/>
      <c r="BK656" s="2"/>
      <c r="BL656" s="2"/>
      <c r="BM656" s="2"/>
      <c r="BN656" s="1264">
        <f t="shared" si="30"/>
        <v>0</v>
      </c>
      <c r="BO656" s="1265"/>
      <c r="BP656" s="1265"/>
      <c r="BQ656" s="1265"/>
      <c r="BR656" s="1266"/>
      <c r="BS656" s="1263">
        <f t="shared" si="31"/>
        <v>0</v>
      </c>
      <c r="BT656" s="1263"/>
      <c r="BU656" s="1263"/>
      <c r="BV656" s="1263"/>
      <c r="BW656" s="1263"/>
      <c r="BX656" s="1263">
        <f t="shared" si="32"/>
        <v>0</v>
      </c>
      <c r="BY656" s="1263"/>
      <c r="BZ656" s="1263"/>
      <c r="CA656" s="1263"/>
      <c r="CB656" s="1263"/>
      <c r="CC656" s="1263">
        <f t="shared" si="33"/>
        <v>0</v>
      </c>
      <c r="CD656" s="1263"/>
      <c r="CE656" s="1263"/>
      <c r="CF656" s="1263"/>
      <c r="CG656" s="1263"/>
      <c r="CH656" s="1263">
        <f t="shared" si="34"/>
        <v>0</v>
      </c>
      <c r="CI656" s="1263"/>
      <c r="CJ656" s="1263"/>
      <c r="CK656" s="1263"/>
      <c r="CL656" s="1263"/>
      <c r="CM656" s="1263">
        <f t="shared" si="35"/>
        <v>0</v>
      </c>
      <c r="CN656" s="1263"/>
      <c r="CO656" s="1263"/>
      <c r="CP656" s="1263"/>
      <c r="CQ656" s="1263"/>
      <c r="CR656" s="1116"/>
      <c r="CS656" s="1264">
        <f t="shared" si="36"/>
        <v>0</v>
      </c>
      <c r="CT656" s="1265"/>
      <c r="CU656" s="1265"/>
      <c r="CV656" s="1265"/>
      <c r="CW656" s="1266"/>
      <c r="CX656" s="1264">
        <f t="shared" si="37"/>
        <v>0</v>
      </c>
      <c r="CY656" s="1265"/>
      <c r="CZ656" s="1265"/>
      <c r="DA656" s="1265"/>
      <c r="DB656" s="1266"/>
      <c r="DC656" s="1264">
        <f t="shared" si="38"/>
        <v>0</v>
      </c>
      <c r="DD656" s="1265"/>
      <c r="DE656" s="1265"/>
      <c r="DF656" s="1265"/>
      <c r="DG656" s="1266"/>
      <c r="DH656" s="1264">
        <f t="shared" si="39"/>
        <v>0</v>
      </c>
      <c r="DI656" s="1265"/>
      <c r="DJ656" s="1265"/>
      <c r="DK656" s="1265"/>
      <c r="DL656" s="1266"/>
      <c r="DM656" s="1264">
        <f t="shared" si="40"/>
        <v>0</v>
      </c>
      <c r="DN656" s="1265"/>
      <c r="DO656" s="1265"/>
      <c r="DP656" s="1265"/>
      <c r="DQ656" s="1266"/>
      <c r="DR656" s="1264">
        <f t="shared" si="41"/>
        <v>0</v>
      </c>
      <c r="DS656" s="1265"/>
      <c r="DT656" s="1265"/>
      <c r="DU656" s="1265"/>
      <c r="DV656" s="1266"/>
      <c r="DX656" s="1742" t="e">
        <f t="shared" si="24"/>
        <v>#VALUE!</v>
      </c>
      <c r="DY656" s="1742"/>
      <c r="DZ656" s="1742"/>
      <c r="EA656" s="1742"/>
      <c r="EB656" s="1742"/>
      <c r="EC656" s="1742" t="e">
        <f t="shared" si="25"/>
        <v>#VALUE!</v>
      </c>
      <c r="ED656" s="1742"/>
      <c r="EE656" s="1742"/>
      <c r="EF656" s="1742"/>
      <c r="EG656" s="1742"/>
      <c r="EH656" s="1742" t="e">
        <f t="shared" si="26"/>
        <v>#VALUE!</v>
      </c>
      <c r="EI656" s="1742"/>
      <c r="EJ656" s="1742"/>
      <c r="EK656" s="1742"/>
      <c r="EL656" s="1742"/>
      <c r="EM656" s="1742" t="e">
        <f t="shared" si="27"/>
        <v>#VALUE!</v>
      </c>
      <c r="EN656" s="1742"/>
      <c r="EO656" s="1742"/>
      <c r="EP656" s="1742"/>
      <c r="EQ656" s="1742"/>
      <c r="ER656" s="1742">
        <f t="shared" si="28"/>
        <v>333</v>
      </c>
      <c r="ES656" s="1742"/>
      <c r="ET656" s="1742"/>
      <c r="EU656" s="1742"/>
      <c r="EV656" s="1742"/>
      <c r="EW656" s="1742" t="e">
        <f t="shared" si="29"/>
        <v>#VALUE!</v>
      </c>
      <c r="EX656" s="1742"/>
      <c r="EY656" s="1742"/>
      <c r="EZ656" s="1742"/>
      <c r="FA656" s="1742"/>
    </row>
    <row r="657" spans="1:157" ht="12.75">
      <c r="A657" s="18"/>
      <c r="B657" t="s">
        <v>897</v>
      </c>
      <c r="G657" s="1260" t="str">
        <f>G591</f>
        <v>213-239-1914</v>
      </c>
      <c r="H657" s="1260"/>
      <c r="I657" s="1260"/>
      <c r="J657" s="1260"/>
      <c r="K657" s="1260"/>
      <c r="L657" s="1260"/>
      <c r="O657" s="987" t="s">
        <v>1126</v>
      </c>
      <c r="P657" s="1320"/>
      <c r="Q657" s="1320"/>
      <c r="R657" s="1320"/>
      <c r="S657" s="9"/>
      <c r="T657" s="18"/>
      <c r="U657" t="s">
        <v>897</v>
      </c>
      <c r="Z657" s="1260" t="str">
        <f>H290</f>
        <v>619-426-3595</v>
      </c>
      <c r="AA657" s="1260"/>
      <c r="AB657" s="1260"/>
      <c r="AC657" s="1260"/>
      <c r="AD657" s="1260"/>
      <c r="AE657" s="1260"/>
      <c r="AH657" s="987" t="s">
        <v>1126</v>
      </c>
      <c r="AI657" s="1320"/>
      <c r="AJ657" s="1320"/>
      <c r="AK657" s="1320"/>
      <c r="AZ657" s="2"/>
      <c r="BA657" s="2"/>
      <c r="BB657" s="2"/>
      <c r="BC657" s="2"/>
      <c r="BD657" s="2"/>
      <c r="BE657" s="2"/>
      <c r="BF657" s="2"/>
      <c r="BG657" s="2"/>
      <c r="BH657" s="2"/>
      <c r="BI657" s="2"/>
      <c r="BJ657" s="2"/>
      <c r="BK657" s="2"/>
      <c r="BL657" s="2"/>
      <c r="BM657" s="2"/>
      <c r="BN657" s="1264">
        <f t="shared" si="30"/>
        <v>0</v>
      </c>
      <c r="BO657" s="1265"/>
      <c r="BP657" s="1265"/>
      <c r="BQ657" s="1265"/>
      <c r="BR657" s="1266"/>
      <c r="BS657" s="1263">
        <f t="shared" si="31"/>
        <v>0</v>
      </c>
      <c r="BT657" s="1263"/>
      <c r="BU657" s="1263"/>
      <c r="BV657" s="1263"/>
      <c r="BW657" s="1263"/>
      <c r="BX657" s="1263">
        <f t="shared" si="32"/>
        <v>0</v>
      </c>
      <c r="BY657" s="1263"/>
      <c r="BZ657" s="1263"/>
      <c r="CA657" s="1263"/>
      <c r="CB657" s="1263"/>
      <c r="CC657" s="1263">
        <f t="shared" si="33"/>
        <v>0</v>
      </c>
      <c r="CD657" s="1263"/>
      <c r="CE657" s="1263"/>
      <c r="CF657" s="1263"/>
      <c r="CG657" s="1263"/>
      <c r="CH657" s="1263">
        <f t="shared" si="34"/>
        <v>0</v>
      </c>
      <c r="CI657" s="1263"/>
      <c r="CJ657" s="1263"/>
      <c r="CK657" s="1263"/>
      <c r="CL657" s="1263"/>
      <c r="CM657" s="1263">
        <f t="shared" si="35"/>
        <v>0</v>
      </c>
      <c r="CN657" s="1263"/>
      <c r="CO657" s="1263"/>
      <c r="CP657" s="1263"/>
      <c r="CQ657" s="1263"/>
      <c r="CR657" s="1116"/>
      <c r="CS657" s="1264">
        <f t="shared" si="36"/>
        <v>0</v>
      </c>
      <c r="CT657" s="1265"/>
      <c r="CU657" s="1265"/>
      <c r="CV657" s="1265"/>
      <c r="CW657" s="1266"/>
      <c r="CX657" s="1264">
        <f t="shared" si="37"/>
        <v>0</v>
      </c>
      <c r="CY657" s="1265"/>
      <c r="CZ657" s="1265"/>
      <c r="DA657" s="1265"/>
      <c r="DB657" s="1266"/>
      <c r="DC657" s="1264">
        <f t="shared" si="38"/>
        <v>0</v>
      </c>
      <c r="DD657" s="1265"/>
      <c r="DE657" s="1265"/>
      <c r="DF657" s="1265"/>
      <c r="DG657" s="1266"/>
      <c r="DH657" s="1264">
        <f t="shared" si="39"/>
        <v>0</v>
      </c>
      <c r="DI657" s="1265"/>
      <c r="DJ657" s="1265"/>
      <c r="DK657" s="1265"/>
      <c r="DL657" s="1266"/>
      <c r="DM657" s="1264">
        <f t="shared" si="40"/>
        <v>0</v>
      </c>
      <c r="DN657" s="1265"/>
      <c r="DO657" s="1265"/>
      <c r="DP657" s="1265"/>
      <c r="DQ657" s="1266"/>
      <c r="DR657" s="1264">
        <f t="shared" si="41"/>
        <v>0</v>
      </c>
      <c r="DS657" s="1265"/>
      <c r="DT657" s="1265"/>
      <c r="DU657" s="1265"/>
      <c r="DV657" s="1266"/>
      <c r="DX657" s="1742" t="e">
        <f t="shared" si="24"/>
        <v>#VALUE!</v>
      </c>
      <c r="DY657" s="1742"/>
      <c r="DZ657" s="1742"/>
      <c r="EA657" s="1742"/>
      <c r="EB657" s="1742"/>
      <c r="EC657" s="1742" t="e">
        <f t="shared" si="25"/>
        <v>#VALUE!</v>
      </c>
      <c r="ED657" s="1742"/>
      <c r="EE657" s="1742"/>
      <c r="EF657" s="1742"/>
      <c r="EG657" s="1742"/>
      <c r="EH657" s="1742" t="e">
        <f t="shared" si="26"/>
        <v>#VALUE!</v>
      </c>
      <c r="EI657" s="1742"/>
      <c r="EJ657" s="1742"/>
      <c r="EK657" s="1742"/>
      <c r="EL657" s="1742"/>
      <c r="EM657" s="1742" t="e">
        <f t="shared" si="27"/>
        <v>#VALUE!</v>
      </c>
      <c r="EN657" s="1742"/>
      <c r="EO657" s="1742"/>
      <c r="EP657" s="1742"/>
      <c r="EQ657" s="1742"/>
      <c r="ER657" s="1742">
        <f t="shared" si="28"/>
        <v>192.4</v>
      </c>
      <c r="ES657" s="1742"/>
      <c r="ET657" s="1742"/>
      <c r="EU657" s="1742"/>
      <c r="EV657" s="1742"/>
      <c r="EW657" s="1742" t="e">
        <f t="shared" si="29"/>
        <v>#VALUE!</v>
      </c>
      <c r="EX657" s="1742"/>
      <c r="EY657" s="1742"/>
      <c r="EZ657" s="1742"/>
      <c r="FA657" s="1742"/>
    </row>
    <row r="658" spans="1:157" ht="12.75">
      <c r="A658" s="18"/>
      <c r="B658" t="s">
        <v>1470</v>
      </c>
      <c r="H658" s="1335" t="s">
        <v>1507</v>
      </c>
      <c r="I658" s="1261"/>
      <c r="J658" s="1261"/>
      <c r="K658" s="1261"/>
      <c r="L658" s="1261"/>
      <c r="M658" s="1261"/>
      <c r="N658" s="1261"/>
      <c r="O658" s="1261"/>
      <c r="P658" s="1261"/>
      <c r="Q658" s="1261"/>
      <c r="R658" s="1261"/>
      <c r="S658" s="7"/>
      <c r="T658" s="18"/>
      <c r="U658" t="s">
        <v>1470</v>
      </c>
      <c r="AA658" s="1261" t="s">
        <v>1508</v>
      </c>
      <c r="AB658" s="1261"/>
      <c r="AC658" s="1261"/>
      <c r="AD658" s="1261"/>
      <c r="AE658" s="1261"/>
      <c r="AF658" s="1261"/>
      <c r="AG658" s="1261"/>
      <c r="AH658" s="1261"/>
      <c r="AI658" s="1261"/>
      <c r="AJ658" s="1261"/>
      <c r="AK658" s="1261"/>
      <c r="AZ658" s="2"/>
      <c r="BA658" s="2"/>
      <c r="BB658" s="2"/>
      <c r="BC658" s="2"/>
      <c r="BD658" s="2"/>
      <c r="BE658" s="2"/>
      <c r="BF658" s="2"/>
      <c r="BG658" s="2"/>
      <c r="BH658" s="2"/>
      <c r="BI658" s="2"/>
      <c r="BJ658" s="2"/>
      <c r="BK658" s="2"/>
      <c r="BL658" s="2"/>
      <c r="BM658" s="2"/>
      <c r="BN658" s="1267">
        <f>SUM(BN648:BR657)</f>
        <v>0</v>
      </c>
      <c r="BO658" s="1268"/>
      <c r="BP658" s="1268"/>
      <c r="BQ658" s="1268"/>
      <c r="BR658" s="1269"/>
      <c r="BS658" s="1267">
        <f>SUM(BS648:BW657)</f>
        <v>0</v>
      </c>
      <c r="BT658" s="1268"/>
      <c r="BU658" s="1268"/>
      <c r="BV658" s="1268"/>
      <c r="BW658" s="1269"/>
      <c r="BX658" s="1267">
        <f>SUM(BX648:CB657)</f>
        <v>0</v>
      </c>
      <c r="BY658" s="1268"/>
      <c r="BZ658" s="1268"/>
      <c r="CA658" s="1268"/>
      <c r="CB658" s="1269"/>
      <c r="CC658" s="1267">
        <f>SUM(CC648:CG657)</f>
        <v>0</v>
      </c>
      <c r="CD658" s="1268"/>
      <c r="CE658" s="1268"/>
      <c r="CF658" s="1268"/>
      <c r="CG658" s="1269"/>
      <c r="CH658" s="1267">
        <f>SUM(CH648:CL657)</f>
        <v>0</v>
      </c>
      <c r="CI658" s="1268"/>
      <c r="CJ658" s="1268"/>
      <c r="CK658" s="1268"/>
      <c r="CL658" s="1269"/>
      <c r="CM658" s="1267">
        <f>SUM(CM648:CQ657)</f>
        <v>0</v>
      </c>
      <c r="CN658" s="1268"/>
      <c r="CO658" s="1268"/>
      <c r="CP658" s="1268"/>
      <c r="CQ658" s="1269"/>
      <c r="CR658" s="1116"/>
      <c r="CS658" s="1417">
        <f>SUM(CS648:CW657)</f>
        <v>0</v>
      </c>
      <c r="CT658" s="1417"/>
      <c r="CU658" s="1417"/>
      <c r="CV658" s="1417"/>
      <c r="CW658" s="1417"/>
      <c r="CX658" s="1417">
        <f>SUM(CX648:DB657)</f>
        <v>0</v>
      </c>
      <c r="CY658" s="1417"/>
      <c r="CZ658" s="1417"/>
      <c r="DA658" s="1417"/>
      <c r="DB658" s="1417"/>
      <c r="DC658" s="1417">
        <f>SUM(DC648:DG657)</f>
        <v>0</v>
      </c>
      <c r="DD658" s="1417"/>
      <c r="DE658" s="1417"/>
      <c r="DF658" s="1417"/>
      <c r="DG658" s="1417"/>
      <c r="DH658" s="1417">
        <f>SUM(DH648:DL657)</f>
        <v>0</v>
      </c>
      <c r="DI658" s="1417"/>
      <c r="DJ658" s="1417"/>
      <c r="DK658" s="1417"/>
      <c r="DL658" s="1417"/>
      <c r="DM658" s="1417">
        <f>SUM(DM648:DQ657)</f>
        <v>0</v>
      </c>
      <c r="DN658" s="1417"/>
      <c r="DO658" s="1417"/>
      <c r="DP658" s="1417"/>
      <c r="DQ658" s="1417"/>
      <c r="DR658" s="1417">
        <f>SUM(DR648:DV657)</f>
        <v>0</v>
      </c>
      <c r="DS658" s="1417"/>
      <c r="DT658" s="1417"/>
      <c r="DU658" s="1417"/>
      <c r="DV658" s="1417"/>
      <c r="DX658" s="1742" t="e">
        <f t="shared" si="24"/>
        <v>#VALUE!</v>
      </c>
      <c r="DY658" s="1742"/>
      <c r="DZ658" s="1742"/>
      <c r="EA658" s="1742"/>
      <c r="EB658" s="1742"/>
      <c r="EC658" s="1742" t="e">
        <f t="shared" si="25"/>
        <v>#VALUE!</v>
      </c>
      <c r="ED658" s="1742"/>
      <c r="EE658" s="1742"/>
      <c r="EF658" s="1742"/>
      <c r="EG658" s="1742"/>
      <c r="EH658" s="1742" t="e">
        <f t="shared" si="26"/>
        <v>#VALUE!</v>
      </c>
      <c r="EI658" s="1742"/>
      <c r="EJ658" s="1742"/>
      <c r="EK658" s="1742"/>
      <c r="EL658" s="1742"/>
      <c r="EM658" s="1742" t="e">
        <f t="shared" si="27"/>
        <v>#VALUE!</v>
      </c>
      <c r="EN658" s="1742"/>
      <c r="EO658" s="1742"/>
      <c r="EP658" s="1742"/>
      <c r="EQ658" s="1742"/>
      <c r="ER658" s="1742" t="e">
        <f t="shared" si="28"/>
        <v>#VALUE!</v>
      </c>
      <c r="ES658" s="1742"/>
      <c r="ET658" s="1742"/>
      <c r="EU658" s="1742"/>
      <c r="EV658" s="1742"/>
      <c r="EW658" s="1742" t="e">
        <f t="shared" si="29"/>
        <v>#VALUE!</v>
      </c>
      <c r="EX658" s="1742"/>
      <c r="EY658" s="1742"/>
      <c r="EZ658" s="1742"/>
      <c r="FA658" s="1742"/>
    </row>
    <row r="659" spans="1:157" ht="12.75">
      <c r="A659" s="18"/>
      <c r="B659" t="s">
        <v>1474</v>
      </c>
      <c r="N659" s="1292" t="s">
        <v>802</v>
      </c>
      <c r="O659" s="1292"/>
      <c r="T659" s="18"/>
      <c r="U659" t="s">
        <v>1474</v>
      </c>
      <c r="AG659" s="1292" t="s">
        <v>802</v>
      </c>
      <c r="AH659" s="1292"/>
      <c r="AZ659" s="2"/>
      <c r="BA659" s="2"/>
      <c r="BB659" s="2"/>
      <c r="BC659" s="2"/>
      <c r="BD659" s="2"/>
      <c r="BE659" s="2"/>
      <c r="BF659" s="2"/>
      <c r="BG659" s="2"/>
      <c r="BH659" s="2"/>
      <c r="BI659" s="2"/>
      <c r="BJ659" s="2"/>
      <c r="BK659" s="2"/>
      <c r="BL659" s="2"/>
      <c r="BM659" s="2"/>
      <c r="BR659" s="789">
        <f>BN658*1</f>
        <v>0</v>
      </c>
      <c r="BS659" s="2"/>
      <c r="BT659" s="2"/>
      <c r="BU659" s="2"/>
      <c r="BV659" s="2"/>
      <c r="BW659" s="789">
        <f>BS658*1</f>
        <v>0</v>
      </c>
      <c r="BX659" s="2"/>
      <c r="BY659" s="2"/>
      <c r="BZ659" s="2"/>
      <c r="CA659" s="2"/>
      <c r="CB659" s="789">
        <f>BX658*2</f>
        <v>0</v>
      </c>
      <c r="CC659" s="2"/>
      <c r="CD659" s="2"/>
      <c r="CE659" s="2"/>
      <c r="CF659" s="2"/>
      <c r="CG659" s="789">
        <f>CC658*3</f>
        <v>0</v>
      </c>
      <c r="CH659" s="2"/>
      <c r="CI659" s="2"/>
      <c r="CJ659" s="2"/>
      <c r="CK659" s="2"/>
      <c r="CL659" s="789">
        <f>CH658*4</f>
        <v>0</v>
      </c>
      <c r="CM659" s="2"/>
      <c r="CN659" s="2"/>
      <c r="CO659" s="2"/>
      <c r="CP659" s="2"/>
      <c r="CQ659" s="789">
        <f>CM658*5</f>
        <v>0</v>
      </c>
      <c r="CR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X659" s="1742" t="e">
        <f t="shared" si="24"/>
        <v>#VALUE!</v>
      </c>
      <c r="DY659" s="1742"/>
      <c r="DZ659" s="1742"/>
      <c r="EA659" s="1742"/>
      <c r="EB659" s="1742"/>
      <c r="EC659" s="1742" t="e">
        <f t="shared" si="25"/>
        <v>#VALUE!</v>
      </c>
      <c r="ED659" s="1742"/>
      <c r="EE659" s="1742"/>
      <c r="EF659" s="1742"/>
      <c r="EG659" s="1742"/>
      <c r="EH659" s="1742" t="e">
        <f t="shared" si="26"/>
        <v>#VALUE!</v>
      </c>
      <c r="EI659" s="1742"/>
      <c r="EJ659" s="1742"/>
      <c r="EK659" s="1742"/>
      <c r="EL659" s="1742"/>
      <c r="EM659" s="1742" t="e">
        <f t="shared" si="27"/>
        <v>#VALUE!</v>
      </c>
      <c r="EN659" s="1742"/>
      <c r="EO659" s="1742"/>
      <c r="EP659" s="1742"/>
      <c r="EQ659" s="1742"/>
      <c r="ER659" s="1742" t="e">
        <f t="shared" si="28"/>
        <v>#VALUE!</v>
      </c>
      <c r="ES659" s="1742"/>
      <c r="ET659" s="1742"/>
      <c r="EU659" s="1742"/>
      <c r="EV659" s="1742"/>
      <c r="EW659" s="1742" t="e">
        <f t="shared" si="29"/>
        <v>#VALUE!</v>
      </c>
      <c r="EX659" s="1742"/>
      <c r="EY659" s="1742"/>
      <c r="EZ659" s="1742"/>
      <c r="FA659" s="1742"/>
    </row>
    <row r="660" spans="1:157" ht="12.75">
      <c r="A660" s="18"/>
      <c r="T660" s="18"/>
      <c r="AZ660" s="2"/>
      <c r="BA660" s="2"/>
      <c r="BB660" s="2"/>
      <c r="BC660" s="2"/>
      <c r="BD660" s="2"/>
      <c r="BE660" s="2"/>
      <c r="BF660" s="2"/>
      <c r="BG660" s="2"/>
      <c r="BH660" s="2"/>
      <c r="BI660" s="2"/>
      <c r="BJ660" s="2"/>
      <c r="BK660" s="2"/>
      <c r="BL660" s="2"/>
      <c r="BM660" s="2"/>
      <c r="CR660" s="2"/>
      <c r="CS660" s="789">
        <f>BN658+BS658+BX658+CC658+CH658+CM658</f>
        <v>0</v>
      </c>
      <c r="CT660" s="1067" t="s">
        <v>1509</v>
      </c>
      <c r="CU660" s="2"/>
      <c r="CV660" s="2"/>
      <c r="CW660" s="2"/>
      <c r="CX660" s="2"/>
      <c r="CY660" s="2"/>
      <c r="CZ660" s="2"/>
      <c r="DA660" s="2"/>
      <c r="DB660" s="2"/>
      <c r="DC660" s="2"/>
      <c r="DD660" s="2"/>
      <c r="DE660" s="2"/>
      <c r="DF660" s="2"/>
      <c r="DQ660" s="40" t="s">
        <v>1510</v>
      </c>
      <c r="DR660" s="1742">
        <f>SUM(CS658:DV658)</f>
        <v>0</v>
      </c>
      <c r="DS660" s="1742"/>
      <c r="DT660" s="1742"/>
      <c r="DU660" s="1742"/>
      <c r="DV660" s="1742"/>
      <c r="DX660" s="1742" t="e">
        <f t="shared" si="24"/>
        <v>#VALUE!</v>
      </c>
      <c r="DY660" s="1742"/>
      <c r="DZ660" s="1742"/>
      <c r="EA660" s="1742"/>
      <c r="EB660" s="1742"/>
      <c r="EC660" s="1742" t="e">
        <f t="shared" si="25"/>
        <v>#VALUE!</v>
      </c>
      <c r="ED660" s="1742"/>
      <c r="EE660" s="1742"/>
      <c r="EF660" s="1742"/>
      <c r="EG660" s="1742"/>
      <c r="EH660" s="1742" t="e">
        <f t="shared" si="26"/>
        <v>#VALUE!</v>
      </c>
      <c r="EI660" s="1742"/>
      <c r="EJ660" s="1742"/>
      <c r="EK660" s="1742"/>
      <c r="EL660" s="1742"/>
      <c r="EM660" s="1742" t="e">
        <f t="shared" si="27"/>
        <v>#VALUE!</v>
      </c>
      <c r="EN660" s="1742"/>
      <c r="EO660" s="1742"/>
      <c r="EP660" s="1742"/>
      <c r="EQ660" s="1742"/>
      <c r="ER660" s="1742" t="e">
        <f t="shared" si="28"/>
        <v>#VALUE!</v>
      </c>
      <c r="ES660" s="1742"/>
      <c r="ET660" s="1742"/>
      <c r="EU660" s="1742"/>
      <c r="EV660" s="1742"/>
      <c r="EW660" s="1742" t="e">
        <f t="shared" si="29"/>
        <v>#VALUE!</v>
      </c>
      <c r="EX660" s="1742"/>
      <c r="EY660" s="1742"/>
      <c r="EZ660" s="1742"/>
      <c r="FA660" s="1742"/>
    </row>
    <row r="661" spans="1:157" ht="12.75">
      <c r="A661" s="39" t="s">
        <v>38</v>
      </c>
      <c r="B661" t="s">
        <v>1465</v>
      </c>
      <c r="G661" s="1353">
        <f>C639</f>
        <v>0</v>
      </c>
      <c r="H661" s="1353"/>
      <c r="I661" s="1353"/>
      <c r="J661" s="1353"/>
      <c r="K661" s="1353"/>
      <c r="L661" s="1353"/>
      <c r="M661" s="1353"/>
      <c r="N661" s="1353"/>
      <c r="O661" s="1353"/>
      <c r="P661" s="1353"/>
      <c r="Q661" s="1353"/>
      <c r="R661" s="1353"/>
      <c r="T661" s="39" t="s">
        <v>81</v>
      </c>
      <c r="U661" t="s">
        <v>1465</v>
      </c>
      <c r="Z661" s="1353">
        <f>C640</f>
        <v>0</v>
      </c>
      <c r="AA661" s="1353"/>
      <c r="AB661" s="1353"/>
      <c r="AC661" s="1353"/>
      <c r="AD661" s="1353"/>
      <c r="AE661" s="1353"/>
      <c r="AF661" s="1353"/>
      <c r="AG661" s="1353"/>
      <c r="AH661" s="1353"/>
      <c r="AI661" s="1353"/>
      <c r="AJ661" s="1353"/>
      <c r="AK661" s="1353"/>
      <c r="AZ661" s="2"/>
      <c r="BA661" s="2"/>
      <c r="BB661" s="2"/>
      <c r="BC661" s="2"/>
      <c r="BD661" s="2"/>
      <c r="BE661" s="2"/>
      <c r="BF661" s="2"/>
      <c r="BG661" s="2"/>
      <c r="BH661" s="2"/>
      <c r="BI661" s="2"/>
      <c r="BJ661" s="2"/>
      <c r="BK661" s="2"/>
      <c r="BL661" s="2"/>
      <c r="BM661" s="2"/>
      <c r="CR661" s="2"/>
      <c r="CS661" s="789">
        <f>BR659+BW659+CB659+CG659+CL659+CQ659</f>
        <v>0</v>
      </c>
      <c r="CT661" s="1067" t="s">
        <v>1511</v>
      </c>
      <c r="CU661" s="2"/>
      <c r="CV661" s="2"/>
      <c r="CW661" s="2"/>
      <c r="CX661" s="2"/>
      <c r="CY661" s="2"/>
      <c r="CZ661" s="2"/>
      <c r="DA661" s="2"/>
      <c r="DB661" s="2"/>
      <c r="DC661" s="2"/>
      <c r="DD661" s="2"/>
      <c r="DE661" s="2"/>
      <c r="DF661" s="2"/>
      <c r="DX661" s="1742" t="e">
        <f t="shared" si="24"/>
        <v>#VALUE!</v>
      </c>
      <c r="DY661" s="1742"/>
      <c r="DZ661" s="1742"/>
      <c r="EA661" s="1742"/>
      <c r="EB661" s="1742"/>
      <c r="EC661" s="1742" t="e">
        <f t="shared" si="25"/>
        <v>#VALUE!</v>
      </c>
      <c r="ED661" s="1742"/>
      <c r="EE661" s="1742"/>
      <c r="EF661" s="1742"/>
      <c r="EG661" s="1742"/>
      <c r="EH661" s="1742" t="e">
        <f t="shared" si="26"/>
        <v>#VALUE!</v>
      </c>
      <c r="EI661" s="1742"/>
      <c r="EJ661" s="1742"/>
      <c r="EK661" s="1742"/>
      <c r="EL661" s="1742"/>
      <c r="EM661" s="1742" t="e">
        <f t="shared" si="27"/>
        <v>#VALUE!</v>
      </c>
      <c r="EN661" s="1742"/>
      <c r="EO661" s="1742"/>
      <c r="EP661" s="1742"/>
      <c r="EQ661" s="1742"/>
      <c r="ER661" s="1742" t="e">
        <f t="shared" si="28"/>
        <v>#VALUE!</v>
      </c>
      <c r="ES661" s="1742"/>
      <c r="ET661" s="1742"/>
      <c r="EU661" s="1742"/>
      <c r="EV661" s="1742"/>
      <c r="EW661" s="1742" t="e">
        <f t="shared" si="29"/>
        <v>#VALUE!</v>
      </c>
      <c r="EX661" s="1742"/>
      <c r="EY661" s="1742"/>
      <c r="EZ661" s="1742"/>
      <c r="FA661" s="1742"/>
    </row>
    <row r="662" spans="1:157" ht="12.75">
      <c r="A662" s="18"/>
      <c r="B662" t="s">
        <v>1117</v>
      </c>
      <c r="G662" s="1261"/>
      <c r="H662" s="1261"/>
      <c r="I662" s="1261"/>
      <c r="J662" s="1261"/>
      <c r="K662" s="1261"/>
      <c r="L662" s="1261"/>
      <c r="M662" s="1261"/>
      <c r="N662" s="1261"/>
      <c r="O662" s="1261"/>
      <c r="P662" s="1261"/>
      <c r="Q662" s="1261"/>
      <c r="R662" s="1261"/>
      <c r="T662" s="18"/>
      <c r="U662" t="s">
        <v>1117</v>
      </c>
      <c r="Z662" s="1261"/>
      <c r="AA662" s="1261"/>
      <c r="AB662" s="1261"/>
      <c r="AC662" s="1261"/>
      <c r="AD662" s="1261"/>
      <c r="AE662" s="1261"/>
      <c r="AF662" s="1261"/>
      <c r="AG662" s="1261"/>
      <c r="AH662" s="1261"/>
      <c r="AI662" s="1261"/>
      <c r="AJ662" s="1261"/>
      <c r="AK662" s="1261"/>
      <c r="AZ662" s="2"/>
      <c r="BA662" s="2"/>
      <c r="BB662" s="2"/>
      <c r="BC662" s="2"/>
      <c r="BD662" s="2"/>
      <c r="BE662" s="2"/>
      <c r="BF662" s="2"/>
      <c r="BG662" s="2"/>
      <c r="BH662" s="2"/>
      <c r="BI662" s="2"/>
      <c r="BJ662" s="2"/>
      <c r="BK662" s="2"/>
      <c r="BL662" s="2"/>
      <c r="BM662" s="2"/>
      <c r="BN662" s="2" t="s">
        <v>1512</v>
      </c>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V662" s="2"/>
      <c r="CW662" s="2"/>
      <c r="CX662" s="2"/>
      <c r="CY662" s="2"/>
      <c r="CZ662" s="2"/>
      <c r="DA662" s="2"/>
      <c r="DB662" s="2"/>
      <c r="DC662" s="2"/>
      <c r="DD662" s="2"/>
      <c r="DE662" s="2"/>
      <c r="DF662" s="2"/>
      <c r="DX662" s="1742" t="e">
        <f t="shared" si="24"/>
        <v>#VALUE!</v>
      </c>
      <c r="DY662" s="1742"/>
      <c r="DZ662" s="1742"/>
      <c r="EA662" s="1742"/>
      <c r="EB662" s="1742"/>
      <c r="EC662" s="1742" t="e">
        <f t="shared" si="25"/>
        <v>#VALUE!</v>
      </c>
      <c r="ED662" s="1742"/>
      <c r="EE662" s="1742"/>
      <c r="EF662" s="1742"/>
      <c r="EG662" s="1742"/>
      <c r="EH662" s="1742" t="e">
        <f t="shared" si="26"/>
        <v>#VALUE!</v>
      </c>
      <c r="EI662" s="1742"/>
      <c r="EJ662" s="1742"/>
      <c r="EK662" s="1742"/>
      <c r="EL662" s="1742"/>
      <c r="EM662" s="1742" t="e">
        <f t="shared" si="27"/>
        <v>#VALUE!</v>
      </c>
      <c r="EN662" s="1742"/>
      <c r="EO662" s="1742"/>
      <c r="EP662" s="1742"/>
      <c r="EQ662" s="1742"/>
      <c r="ER662" s="1742" t="e">
        <f t="shared" si="28"/>
        <v>#VALUE!</v>
      </c>
      <c r="ES662" s="1742"/>
      <c r="ET662" s="1742"/>
      <c r="EU662" s="1742"/>
      <c r="EV662" s="1742"/>
      <c r="EW662" s="1742" t="e">
        <f t="shared" si="29"/>
        <v>#VALUE!</v>
      </c>
      <c r="EX662" s="1742"/>
      <c r="EY662" s="1742"/>
      <c r="EZ662" s="1742"/>
      <c r="FA662" s="1742"/>
    </row>
    <row r="663" spans="1:157" ht="12.75">
      <c r="A663" s="18"/>
      <c r="B663" t="s">
        <v>990</v>
      </c>
      <c r="G663" s="1259"/>
      <c r="H663" s="1259"/>
      <c r="I663" s="1259"/>
      <c r="J663" s="1259"/>
      <c r="K663" s="1259"/>
      <c r="L663" s="1259"/>
      <c r="M663" s="1259"/>
      <c r="N663" s="1259"/>
      <c r="O663" s="1259"/>
      <c r="P663" s="1259"/>
      <c r="Q663" s="1259"/>
      <c r="R663" s="1259"/>
      <c r="T663" s="18"/>
      <c r="U663" t="s">
        <v>990</v>
      </c>
      <c r="Z663" s="1259"/>
      <c r="AA663" s="1259"/>
      <c r="AB663" s="1259"/>
      <c r="AC663" s="1259"/>
      <c r="AD663" s="1259"/>
      <c r="AE663" s="1259"/>
      <c r="AF663" s="1259"/>
      <c r="AG663" s="1259"/>
      <c r="AH663" s="1259"/>
      <c r="AI663" s="1259"/>
      <c r="AJ663" s="1259"/>
      <c r="AK663" s="1259"/>
      <c r="AZ663" s="2"/>
      <c r="BA663" s="2"/>
      <c r="BB663" s="2"/>
      <c r="BC663" s="2"/>
      <c r="BD663" s="2"/>
      <c r="BE663" s="2"/>
      <c r="BF663" s="2"/>
      <c r="BG663" s="2"/>
      <c r="BH663" s="2"/>
      <c r="BI663" s="2"/>
      <c r="BJ663" s="2"/>
      <c r="BK663" s="2"/>
      <c r="BL663" s="2"/>
      <c r="BM663" s="2"/>
      <c r="BN663" s="1267">
        <f>BN635+BN644+BN658</f>
        <v>10</v>
      </c>
      <c r="BO663" s="1268"/>
      <c r="BP663" s="1268"/>
      <c r="BQ663" s="1268"/>
      <c r="BR663" s="1269"/>
      <c r="BS663" s="1267">
        <f>BS635+BS644+BS658</f>
        <v>46</v>
      </c>
      <c r="BT663" s="1268"/>
      <c r="BU663" s="1268"/>
      <c r="BV663" s="1268"/>
      <c r="BW663" s="1269"/>
      <c r="BX663" s="1267">
        <f>BX635+BX644+BX658</f>
        <v>35</v>
      </c>
      <c r="BY663" s="1268"/>
      <c r="BZ663" s="1268"/>
      <c r="CA663" s="1268"/>
      <c r="CB663" s="1269"/>
      <c r="CC663" s="1267">
        <f>CC635+CC644+CC658</f>
        <v>30</v>
      </c>
      <c r="CD663" s="1268"/>
      <c r="CE663" s="1268"/>
      <c r="CF663" s="1268"/>
      <c r="CG663" s="1269"/>
      <c r="CH663" s="1267">
        <f>CH635+CH644+CH658</f>
        <v>5</v>
      </c>
      <c r="CI663" s="1268"/>
      <c r="CJ663" s="1268"/>
      <c r="CK663" s="1268"/>
      <c r="CL663" s="1269"/>
      <c r="CM663" s="1267">
        <f>CM658+CM644+CM635</f>
        <v>0</v>
      </c>
      <c r="CN663" s="1268"/>
      <c r="CO663" s="1268"/>
      <c r="CP663" s="1268"/>
      <c r="CQ663" s="1269"/>
      <c r="CR663" s="2"/>
      <c r="CS663" s="789">
        <f>CS637+CS661</f>
        <v>234</v>
      </c>
      <c r="CT663" s="1067" t="s">
        <v>1513</v>
      </c>
      <c r="CU663" s="2"/>
      <c r="CV663" s="2"/>
      <c r="CW663" s="2"/>
      <c r="CX663" s="2"/>
      <c r="CY663" s="2"/>
      <c r="CZ663" s="2"/>
      <c r="DA663" s="2"/>
      <c r="DB663" s="2"/>
      <c r="DC663" s="2"/>
      <c r="DD663" s="2"/>
      <c r="DE663" s="2"/>
      <c r="DF663" s="2"/>
      <c r="DX663" s="1742">
        <f>SUMIF(DX638:EB662,"&gt;0")</f>
        <v>1195.5999999999999</v>
      </c>
      <c r="DY663" s="1742"/>
      <c r="DZ663" s="1742"/>
      <c r="EA663" s="1742"/>
      <c r="EB663" s="1742"/>
      <c r="EC663" s="1742">
        <f>SUMIF(EC638:EG662,"&gt;0")</f>
        <v>1258.6521739130435</v>
      </c>
      <c r="ED663" s="1742"/>
      <c r="EE663" s="1742"/>
      <c r="EF663" s="1742"/>
      <c r="EG663" s="1742"/>
      <c r="EH663" s="1742">
        <f>SUMIF(EH638:EL662,"&gt;0")</f>
        <v>1558.3529411764705</v>
      </c>
      <c r="EI663" s="1742"/>
      <c r="EJ663" s="1742"/>
      <c r="EK663" s="1742"/>
      <c r="EL663" s="1742"/>
      <c r="EM663" s="1742">
        <f>SUMIF(EM638:EQ662,"&gt;0")</f>
        <v>1775.9</v>
      </c>
      <c r="EN663" s="1742"/>
      <c r="EO663" s="1742"/>
      <c r="EP663" s="1742"/>
      <c r="EQ663" s="1742"/>
      <c r="ER663" s="1742">
        <f>SUMIF(ER638:EV662,"&gt;0")</f>
        <v>1958.8000000000002</v>
      </c>
      <c r="ES663" s="1742"/>
      <c r="ET663" s="1742"/>
      <c r="EU663" s="1742"/>
      <c r="EV663" s="1742"/>
      <c r="EW663" s="1742">
        <f>SUMIF(EW638:FA662,"&gt;0")</f>
        <v>0</v>
      </c>
      <c r="EX663" s="1742"/>
      <c r="EY663" s="1742"/>
      <c r="EZ663" s="1742"/>
      <c r="FA663" s="1742"/>
    </row>
    <row r="664" spans="1:157" ht="12.75">
      <c r="A664" s="18"/>
      <c r="B664" t="s">
        <v>1467</v>
      </c>
      <c r="G664" s="1259"/>
      <c r="H664" s="1259"/>
      <c r="I664" s="1259"/>
      <c r="J664" s="1259"/>
      <c r="K664" s="1259"/>
      <c r="L664" s="1259"/>
      <c r="M664" s="1259"/>
      <c r="N664" s="1259"/>
      <c r="O664" s="1259"/>
      <c r="P664" s="1259"/>
      <c r="Q664" s="1259"/>
      <c r="R664" s="1259"/>
      <c r="T664" s="18"/>
      <c r="U664" t="s">
        <v>1467</v>
      </c>
      <c r="Z664" s="1259"/>
      <c r="AA664" s="1259"/>
      <c r="AB664" s="1259"/>
      <c r="AC664" s="1259"/>
      <c r="AD664" s="1259"/>
      <c r="AE664" s="1259"/>
      <c r="AF664" s="1259"/>
      <c r="AG664" s="1259"/>
      <c r="AH664" s="1259"/>
      <c r="AI664" s="1259"/>
      <c r="AJ664" s="1259"/>
      <c r="AK664" s="1259"/>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row>
    <row r="665" spans="1:157" ht="12.75" customHeight="1">
      <c r="A665" s="18"/>
      <c r="B665" t="s">
        <v>897</v>
      </c>
      <c r="G665" s="1260"/>
      <c r="H665" s="1260"/>
      <c r="I665" s="1260"/>
      <c r="J665" s="1260"/>
      <c r="K665" s="1260"/>
      <c r="L665" s="1260"/>
      <c r="O665" s="987" t="s">
        <v>1126</v>
      </c>
      <c r="P665" s="1320"/>
      <c r="Q665" s="1320"/>
      <c r="R665" s="1320"/>
      <c r="T665" s="18"/>
      <c r="U665" t="s">
        <v>897</v>
      </c>
      <c r="Z665" s="1260"/>
      <c r="AA665" s="1260"/>
      <c r="AB665" s="1260"/>
      <c r="AC665" s="1260"/>
      <c r="AD665" s="1260"/>
      <c r="AE665" s="1260"/>
      <c r="AH665" s="987" t="s">
        <v>1126</v>
      </c>
      <c r="AI665" s="1320"/>
      <c r="AJ665" s="1320"/>
      <c r="AK665" s="1320"/>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row>
    <row r="666" spans="1:157" ht="12.75" customHeight="1">
      <c r="A666" s="18"/>
      <c r="B666" t="s">
        <v>1470</v>
      </c>
      <c r="H666" s="1261"/>
      <c r="I666" s="1261"/>
      <c r="J666" s="1261"/>
      <c r="K666" s="1261"/>
      <c r="L666" s="1261"/>
      <c r="M666" s="1261"/>
      <c r="N666" s="1261"/>
      <c r="O666" s="1261"/>
      <c r="P666" s="1261"/>
      <c r="Q666" s="1261"/>
      <c r="R666" s="1261"/>
      <c r="T666" s="18"/>
      <c r="U666" t="s">
        <v>1470</v>
      </c>
      <c r="AA666" s="1261"/>
      <c r="AB666" s="1261"/>
      <c r="AC666" s="1261"/>
      <c r="AD666" s="1261"/>
      <c r="AE666" s="1261"/>
      <c r="AF666" s="1261"/>
      <c r="AG666" s="1261"/>
      <c r="AH666" s="1261"/>
      <c r="AI666" s="1261"/>
      <c r="AJ666" s="1261"/>
      <c r="AK666" s="1261"/>
      <c r="AZ666" s="2"/>
      <c r="BA666" s="2"/>
      <c r="BB666" s="2"/>
      <c r="BC666" s="2"/>
      <c r="BD666" s="2"/>
      <c r="BE666" s="2"/>
      <c r="BF666" s="2"/>
      <c r="BG666" s="2"/>
      <c r="BH666" s="2"/>
      <c r="BI666" s="2"/>
      <c r="BJ666" s="2"/>
      <c r="BK666" s="2"/>
      <c r="BL666" s="2"/>
      <c r="BM666" s="2"/>
      <c r="BN666" s="2"/>
      <c r="BO666" s="2"/>
      <c r="BP666" s="116" t="s">
        <v>1514</v>
      </c>
      <c r="BQ666" s="117"/>
      <c r="BR666" s="117"/>
      <c r="BS666" s="117"/>
      <c r="BT666" s="117"/>
      <c r="BU666" s="117"/>
      <c r="BV666" s="117"/>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row>
    <row r="667" spans="1:157" ht="12.75">
      <c r="A667" s="18"/>
      <c r="B667" t="s">
        <v>1474</v>
      </c>
      <c r="N667" s="1292" t="s">
        <v>908</v>
      </c>
      <c r="O667" s="1292"/>
      <c r="T667" s="18"/>
      <c r="U667" t="s">
        <v>1474</v>
      </c>
      <c r="AG667" s="1292" t="s">
        <v>908</v>
      </c>
      <c r="AH667" s="1292"/>
      <c r="AZ667" s="2"/>
      <c r="BA667" s="2"/>
      <c r="BB667" s="2"/>
      <c r="BC667" s="2"/>
      <c r="BD667" s="2"/>
      <c r="BE667" s="2"/>
      <c r="BF667" s="2"/>
      <c r="BG667" s="2"/>
      <c r="BH667" s="2"/>
      <c r="BI667" s="2"/>
      <c r="BJ667" s="2"/>
      <c r="BK667" s="2"/>
      <c r="BL667" s="2"/>
      <c r="BM667" s="2"/>
      <c r="BN667" s="2"/>
      <c r="BO667" s="2"/>
      <c r="BP667" s="190" t="s">
        <v>1515</v>
      </c>
      <c r="BQ667" s="117"/>
      <c r="BR667" s="117"/>
      <c r="BS667" s="117"/>
      <c r="BT667" s="117"/>
      <c r="BU667" s="117"/>
      <c r="BV667" s="117"/>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row>
    <row r="668" spans="1:157" ht="12.75">
      <c r="A668" s="18"/>
      <c r="T668" s="18"/>
      <c r="AZ668" s="2"/>
      <c r="BA668" s="2"/>
      <c r="BB668" s="2"/>
      <c r="BC668" s="2"/>
      <c r="BD668" s="2"/>
      <c r="BE668" s="2"/>
      <c r="BF668" s="2"/>
      <c r="BG668" s="2"/>
      <c r="BH668" s="2"/>
      <c r="BI668" s="2"/>
      <c r="BJ668" s="2"/>
      <c r="BK668" s="2"/>
      <c r="BL668" s="2"/>
      <c r="BM668" s="2"/>
      <c r="BN668" s="2"/>
      <c r="BO668" s="2"/>
      <c r="BP668" s="1001"/>
      <c r="BQ668" s="1002"/>
      <c r="BR668" s="1003"/>
      <c r="BS668" s="1003"/>
      <c r="BT668" s="1003"/>
      <c r="BU668" s="1003"/>
      <c r="BV668" s="1003"/>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row>
    <row r="669" spans="1:157" ht="13.5" thickBot="1">
      <c r="A669" s="39" t="s">
        <v>85</v>
      </c>
      <c r="B669" t="s">
        <v>1465</v>
      </c>
      <c r="G669" s="1353">
        <f>C641</f>
        <v>0</v>
      </c>
      <c r="H669" s="1353"/>
      <c r="I669" s="1353"/>
      <c r="J669" s="1353"/>
      <c r="K669" s="1353"/>
      <c r="L669" s="1353"/>
      <c r="M669" s="1353"/>
      <c r="N669" s="1353"/>
      <c r="O669" s="1353"/>
      <c r="P669" s="1353"/>
      <c r="Q669" s="1353"/>
      <c r="R669" s="1353"/>
      <c r="T669" s="39" t="s">
        <v>1456</v>
      </c>
      <c r="U669" t="s">
        <v>1465</v>
      </c>
      <c r="Z669" s="1353">
        <f>C642</f>
        <v>0</v>
      </c>
      <c r="AA669" s="1353"/>
      <c r="AB669" s="1353"/>
      <c r="AC669" s="1353"/>
      <c r="AD669" s="1353"/>
      <c r="AE669" s="1353"/>
      <c r="AF669" s="1353"/>
      <c r="AG669" s="1353"/>
      <c r="AH669" s="1353"/>
      <c r="AI669" s="1353"/>
      <c r="AJ669" s="1353"/>
      <c r="AK669" s="1353"/>
      <c r="AZ669" s="2"/>
      <c r="BA669" s="59" t="s">
        <v>1516</v>
      </c>
      <c r="BB669" s="2"/>
      <c r="BC669" s="2"/>
      <c r="BD669" s="2"/>
      <c r="BE669" s="2"/>
      <c r="BF669" s="121"/>
      <c r="BG669" s="122" t="s">
        <v>1517</v>
      </c>
      <c r="BH669" s="121"/>
      <c r="BI669" s="121"/>
      <c r="BJ669" s="2"/>
      <c r="BK669" s="2"/>
      <c r="BL669" s="2"/>
      <c r="BM669" s="2"/>
      <c r="BN669" s="2"/>
      <c r="BO669" s="2"/>
      <c r="BP669" s="249" t="s">
        <v>1518</v>
      </c>
      <c r="BQ669" s="250" t="s">
        <v>1480</v>
      </c>
      <c r="BR669" s="250" t="s">
        <v>1484</v>
      </c>
      <c r="BS669" s="250" t="s">
        <v>1485</v>
      </c>
      <c r="BT669" s="250" t="s">
        <v>1486</v>
      </c>
      <c r="BU669" s="250" t="s">
        <v>1489</v>
      </c>
      <c r="BV669" s="250" t="s">
        <v>1488</v>
      </c>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row>
    <row r="670" spans="1:157" ht="12.75">
      <c r="A670" s="18"/>
      <c r="B670" t="s">
        <v>1117</v>
      </c>
      <c r="G670" s="1261"/>
      <c r="H670" s="1261"/>
      <c r="I670" s="1261"/>
      <c r="J670" s="1261"/>
      <c r="K670" s="1261"/>
      <c r="L670" s="1261"/>
      <c r="M670" s="1261"/>
      <c r="N670" s="1261"/>
      <c r="O670" s="1261"/>
      <c r="P670" s="1261"/>
      <c r="Q670" s="1261"/>
      <c r="R670" s="1261"/>
      <c r="T670" s="18"/>
      <c r="U670" t="s">
        <v>1117</v>
      </c>
      <c r="Z670" s="1261"/>
      <c r="AA670" s="1261"/>
      <c r="AB670" s="1261"/>
      <c r="AC670" s="1261"/>
      <c r="AD670" s="1261"/>
      <c r="AE670" s="1261"/>
      <c r="AF670" s="1261"/>
      <c r="AG670" s="1261"/>
      <c r="AH670" s="1261"/>
      <c r="AI670" s="1261"/>
      <c r="AJ670" s="1261"/>
      <c r="AK670" s="1261"/>
      <c r="AZ670" s="2"/>
      <c r="BA670" s="1063">
        <f t="shared" ref="BA670:BA694" si="42">IF($G728=0,"N/A",VLOOKUP($T$189,TC_Rent,(MATCH($B728,bedrooms,FALSE))))</f>
        <v>2122</v>
      </c>
      <c r="BB670" s="2"/>
      <c r="BC670" s="2"/>
      <c r="BD670" s="2"/>
      <c r="BE670" s="2"/>
      <c r="BF670" s="121"/>
      <c r="BG670" s="195" t="s">
        <v>1519</v>
      </c>
      <c r="BH670" s="199" t="s">
        <v>1520</v>
      </c>
      <c r="BI670" s="198" t="s">
        <v>1521</v>
      </c>
      <c r="BJ670" s="2"/>
      <c r="BK670" s="2"/>
      <c r="BL670" s="2"/>
      <c r="BM670" s="2"/>
      <c r="BN670" s="2"/>
      <c r="BO670" s="2"/>
      <c r="BP670" s="251" t="s">
        <v>892</v>
      </c>
      <c r="BQ670" s="346">
        <v>2396</v>
      </c>
      <c r="BR670" s="347">
        <v>2568</v>
      </c>
      <c r="BS670" s="348">
        <v>3082</v>
      </c>
      <c r="BT670" s="347">
        <v>3562</v>
      </c>
      <c r="BU670" s="348">
        <v>3974</v>
      </c>
      <c r="BV670" s="349">
        <v>4384</v>
      </c>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row>
    <row r="671" spans="1:157" ht="12.75">
      <c r="A671" s="18"/>
      <c r="B671" t="s">
        <v>990</v>
      </c>
      <c r="G671" s="1261"/>
      <c r="H671" s="1261"/>
      <c r="I671" s="1261"/>
      <c r="J671" s="1261"/>
      <c r="K671" s="1261"/>
      <c r="L671" s="1261"/>
      <c r="M671" s="1261"/>
      <c r="N671" s="1261"/>
      <c r="O671" s="1261"/>
      <c r="P671" s="1261"/>
      <c r="Q671" s="1261"/>
      <c r="R671" s="1261"/>
      <c r="T671" s="18"/>
      <c r="U671" t="s">
        <v>990</v>
      </c>
      <c r="Z671" s="1259"/>
      <c r="AA671" s="1259"/>
      <c r="AB671" s="1259"/>
      <c r="AC671" s="1259"/>
      <c r="AD671" s="1259"/>
      <c r="AE671" s="1259"/>
      <c r="AF671" s="1259"/>
      <c r="AG671" s="1259"/>
      <c r="AH671" s="1259"/>
      <c r="AI671" s="1259"/>
      <c r="AJ671" s="1259"/>
      <c r="AK671" s="1259"/>
      <c r="AZ671" s="2"/>
      <c r="BA671" s="1063">
        <f t="shared" si="42"/>
        <v>2122</v>
      </c>
      <c r="BB671" s="2"/>
      <c r="BC671" s="2"/>
      <c r="BD671" s="2"/>
      <c r="BE671" s="2"/>
      <c r="BF671" s="121"/>
      <c r="BG671" s="196">
        <f t="shared" ref="BG671:BG695" si="43">G728</f>
        <v>3</v>
      </c>
      <c r="BH671" s="200">
        <f>BG671/$BG$696</f>
        <v>2.4E-2</v>
      </c>
      <c r="BI671" s="201">
        <f t="shared" ref="BI671:BI695" si="44">IF(BH671=0," ",BH671*AH728)</f>
        <v>1.9200000000000002E-2</v>
      </c>
      <c r="BJ671" s="2"/>
      <c r="BK671" s="2"/>
      <c r="BL671" s="2"/>
      <c r="BM671" s="2"/>
      <c r="BN671" s="2"/>
      <c r="BO671" s="2"/>
      <c r="BP671" s="252" t="s">
        <v>896</v>
      </c>
      <c r="BQ671" s="350">
        <v>1422</v>
      </c>
      <c r="BR671" s="351">
        <v>1522</v>
      </c>
      <c r="BS671" s="350">
        <v>1826</v>
      </c>
      <c r="BT671" s="351">
        <v>2110</v>
      </c>
      <c r="BU671" s="351">
        <v>2354</v>
      </c>
      <c r="BV671" s="352">
        <v>2598</v>
      </c>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75">
      <c r="A672" s="18"/>
      <c r="B672" t="s">
        <v>1467</v>
      </c>
      <c r="G672" s="1261"/>
      <c r="H672" s="1261"/>
      <c r="I672" s="1261"/>
      <c r="J672" s="1261"/>
      <c r="K672" s="1261"/>
      <c r="L672" s="1261"/>
      <c r="M672" s="1261"/>
      <c r="N672" s="1261"/>
      <c r="O672" s="1261"/>
      <c r="P672" s="1261"/>
      <c r="Q672" s="1261"/>
      <c r="R672" s="1261"/>
      <c r="T672" s="18"/>
      <c r="U672" t="s">
        <v>1467</v>
      </c>
      <c r="Z672" s="1259"/>
      <c r="AA672" s="1259"/>
      <c r="AB672" s="1259"/>
      <c r="AC672" s="1259"/>
      <c r="AD672" s="1259"/>
      <c r="AE672" s="1259"/>
      <c r="AF672" s="1259"/>
      <c r="AG672" s="1259"/>
      <c r="AH672" s="1259"/>
      <c r="AI672" s="1259"/>
      <c r="AJ672" s="1259"/>
      <c r="AK672" s="1259"/>
      <c r="AZ672" s="2"/>
      <c r="BA672" s="1063">
        <f t="shared" si="42"/>
        <v>2122</v>
      </c>
      <c r="BB672" s="2"/>
      <c r="BC672" s="2"/>
      <c r="BD672" s="2"/>
      <c r="BE672" s="2"/>
      <c r="BF672" s="121"/>
      <c r="BG672" s="197">
        <f t="shared" si="43"/>
        <v>5</v>
      </c>
      <c r="BH672" s="200">
        <f t="shared" ref="BH672:BH695" si="45">BG672/$BG$696</f>
        <v>0.04</v>
      </c>
      <c r="BI672" s="201">
        <f t="shared" si="44"/>
        <v>2.4E-2</v>
      </c>
      <c r="BJ672" s="2"/>
      <c r="BK672" s="2"/>
      <c r="BL672" s="2"/>
      <c r="BM672" s="2"/>
      <c r="BN672" s="2"/>
      <c r="BO672" s="2"/>
      <c r="BP672" s="252" t="s">
        <v>901</v>
      </c>
      <c r="BQ672" s="353">
        <v>1364</v>
      </c>
      <c r="BR672" s="354">
        <v>1462</v>
      </c>
      <c r="BS672" s="353">
        <v>1754</v>
      </c>
      <c r="BT672" s="354">
        <v>2026</v>
      </c>
      <c r="BU672" s="354">
        <v>2260</v>
      </c>
      <c r="BV672" s="355">
        <v>2492</v>
      </c>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2.75">
      <c r="A673" s="18"/>
      <c r="B673" t="s">
        <v>897</v>
      </c>
      <c r="G673" s="1260"/>
      <c r="H673" s="1260"/>
      <c r="I673" s="1260"/>
      <c r="J673" s="1260"/>
      <c r="K673" s="1260"/>
      <c r="L673" s="1260"/>
      <c r="O673" s="987" t="s">
        <v>1126</v>
      </c>
      <c r="P673" s="1320"/>
      <c r="Q673" s="1320"/>
      <c r="R673" s="1320"/>
      <c r="T673" s="18"/>
      <c r="U673" t="s">
        <v>897</v>
      </c>
      <c r="Z673" s="1260"/>
      <c r="AA673" s="1260"/>
      <c r="AB673" s="1260"/>
      <c r="AC673" s="1260"/>
      <c r="AD673" s="1260"/>
      <c r="AE673" s="1260"/>
      <c r="AH673" s="987" t="s">
        <v>1126</v>
      </c>
      <c r="AI673" s="1320"/>
      <c r="AJ673" s="1320"/>
      <c r="AK673" s="1320"/>
      <c r="AZ673" s="2"/>
      <c r="BA673" s="1063">
        <f t="shared" si="42"/>
        <v>2122</v>
      </c>
      <c r="BB673" s="2"/>
      <c r="BC673" s="2"/>
      <c r="BD673" s="2"/>
      <c r="BE673" s="2"/>
      <c r="BF673" s="121"/>
      <c r="BG673" s="197">
        <f t="shared" si="43"/>
        <v>1</v>
      </c>
      <c r="BH673" s="200">
        <f t="shared" si="45"/>
        <v>8.0000000000000002E-3</v>
      </c>
      <c r="BI673" s="201">
        <f t="shared" si="44"/>
        <v>4.0000000000000001E-3</v>
      </c>
      <c r="BJ673" s="2"/>
      <c r="BK673" s="2"/>
      <c r="BL673" s="2"/>
      <c r="BM673" s="2"/>
      <c r="BN673" s="2"/>
      <c r="BO673" s="2"/>
      <c r="BP673" s="252" t="s">
        <v>905</v>
      </c>
      <c r="BQ673" s="353">
        <v>1220</v>
      </c>
      <c r="BR673" s="354">
        <v>1306</v>
      </c>
      <c r="BS673" s="353">
        <v>1570</v>
      </c>
      <c r="BT673" s="354">
        <v>1812</v>
      </c>
      <c r="BU673" s="354">
        <v>2022</v>
      </c>
      <c r="BV673" s="355">
        <v>2232</v>
      </c>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2.75">
      <c r="A674" s="18"/>
      <c r="B674" t="s">
        <v>1470</v>
      </c>
      <c r="H674" s="1261"/>
      <c r="I674" s="1261"/>
      <c r="J674" s="1261"/>
      <c r="K674" s="1261"/>
      <c r="L674" s="1261"/>
      <c r="M674" s="1261"/>
      <c r="N674" s="1261"/>
      <c r="O674" s="1261"/>
      <c r="P674" s="1261"/>
      <c r="Q674" s="1261"/>
      <c r="R674" s="1261"/>
      <c r="T674" s="18"/>
      <c r="U674" t="s">
        <v>1470</v>
      </c>
      <c r="AA674" s="1261"/>
      <c r="AB674" s="1261"/>
      <c r="AC674" s="1261"/>
      <c r="AD674" s="1261"/>
      <c r="AE674" s="1261"/>
      <c r="AF674" s="1261"/>
      <c r="AG674" s="1261"/>
      <c r="AH674" s="1261"/>
      <c r="AI674" s="1261"/>
      <c r="AJ674" s="1261"/>
      <c r="AK674" s="1261"/>
      <c r="AZ674" s="2"/>
      <c r="BA674" s="1063">
        <f t="shared" si="42"/>
        <v>2272</v>
      </c>
      <c r="BB674" s="2"/>
      <c r="BC674" s="2"/>
      <c r="BD674" s="2"/>
      <c r="BE674" s="2"/>
      <c r="BF674" s="121"/>
      <c r="BG674" s="197">
        <f t="shared" si="43"/>
        <v>1</v>
      </c>
      <c r="BH674" s="200">
        <f t="shared" si="45"/>
        <v>8.0000000000000002E-3</v>
      </c>
      <c r="BI674" s="201">
        <f t="shared" si="44"/>
        <v>2.3999999999999998E-3</v>
      </c>
      <c r="BJ674" s="2"/>
      <c r="BK674" s="2"/>
      <c r="BL674" s="2"/>
      <c r="BM674" s="2"/>
      <c r="BN674" s="2"/>
      <c r="BO674" s="2"/>
      <c r="BP674" s="252" t="s">
        <v>910</v>
      </c>
      <c r="BQ674" s="353">
        <v>1430</v>
      </c>
      <c r="BR674" s="354">
        <v>1532</v>
      </c>
      <c r="BS674" s="353">
        <v>1840</v>
      </c>
      <c r="BT674" s="354">
        <v>2124</v>
      </c>
      <c r="BU674" s="354">
        <v>2370</v>
      </c>
      <c r="BV674" s="355">
        <v>2616</v>
      </c>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2.75">
      <c r="A675" s="18"/>
      <c r="B675" t="s">
        <v>1474</v>
      </c>
      <c r="N675" s="1292" t="s">
        <v>908</v>
      </c>
      <c r="O675" s="1292"/>
      <c r="T675" s="18"/>
      <c r="U675" t="s">
        <v>1474</v>
      </c>
      <c r="AG675" s="1292" t="s">
        <v>908</v>
      </c>
      <c r="AH675" s="1292"/>
      <c r="AZ675" s="2"/>
      <c r="BA675" s="1063">
        <f t="shared" si="42"/>
        <v>2272</v>
      </c>
      <c r="BB675" s="2"/>
      <c r="BC675" s="2"/>
      <c r="BD675" s="2"/>
      <c r="BE675" s="2"/>
      <c r="BF675" s="121"/>
      <c r="BG675" s="197">
        <f t="shared" si="43"/>
        <v>4</v>
      </c>
      <c r="BH675" s="200">
        <f t="shared" si="45"/>
        <v>3.2000000000000001E-2</v>
      </c>
      <c r="BI675" s="201">
        <f t="shared" si="44"/>
        <v>2.5600000000000001E-2</v>
      </c>
      <c r="BJ675" s="2"/>
      <c r="BK675" s="2"/>
      <c r="BL675" s="2"/>
      <c r="BM675" s="2"/>
      <c r="BN675" s="2"/>
      <c r="BO675" s="2"/>
      <c r="BP675" s="252" t="s">
        <v>912</v>
      </c>
      <c r="BQ675" s="353">
        <v>1220</v>
      </c>
      <c r="BR675" s="354">
        <v>1306</v>
      </c>
      <c r="BS675" s="353">
        <v>1570</v>
      </c>
      <c r="BT675" s="354">
        <v>1812</v>
      </c>
      <c r="BU675" s="354">
        <v>2022</v>
      </c>
      <c r="BV675" s="355">
        <v>2232</v>
      </c>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2.75">
      <c r="A676" s="18"/>
      <c r="T676" s="18"/>
      <c r="AZ676" s="2"/>
      <c r="BA676" s="1063">
        <f t="shared" si="42"/>
        <v>2272</v>
      </c>
      <c r="BB676" s="2"/>
      <c r="BC676" s="2"/>
      <c r="BD676" s="2"/>
      <c r="BE676" s="2"/>
      <c r="BF676" s="121"/>
      <c r="BG676" s="197">
        <f t="shared" si="43"/>
        <v>32</v>
      </c>
      <c r="BH676" s="200">
        <f t="shared" si="45"/>
        <v>0.25600000000000001</v>
      </c>
      <c r="BI676" s="201">
        <f t="shared" si="44"/>
        <v>0.15359999999999999</v>
      </c>
      <c r="BJ676" s="2"/>
      <c r="BK676" s="2"/>
      <c r="BL676" s="2"/>
      <c r="BM676" s="2"/>
      <c r="BN676" s="2"/>
      <c r="BO676" s="2"/>
      <c r="BP676" s="252" t="s">
        <v>916</v>
      </c>
      <c r="BQ676" s="353">
        <v>2396</v>
      </c>
      <c r="BR676" s="354">
        <v>2568</v>
      </c>
      <c r="BS676" s="353">
        <v>3082</v>
      </c>
      <c r="BT676" s="354">
        <v>3562</v>
      </c>
      <c r="BU676" s="354">
        <v>3974</v>
      </c>
      <c r="BV676" s="355">
        <v>4384</v>
      </c>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2.75">
      <c r="A677" s="39" t="s">
        <v>1458</v>
      </c>
      <c r="B677" t="s">
        <v>1465</v>
      </c>
      <c r="G677" s="1353">
        <f>C643</f>
        <v>0</v>
      </c>
      <c r="H677" s="1353"/>
      <c r="I677" s="1353"/>
      <c r="J677" s="1353"/>
      <c r="K677" s="1353"/>
      <c r="L677" s="1353"/>
      <c r="M677" s="1353"/>
      <c r="N677" s="1353"/>
      <c r="O677" s="1353"/>
      <c r="P677" s="1353"/>
      <c r="Q677" s="1353"/>
      <c r="R677" s="1353"/>
      <c r="T677" s="39" t="s">
        <v>1459</v>
      </c>
      <c r="U677" t="s">
        <v>1465</v>
      </c>
      <c r="Z677" s="1353">
        <f>C644</f>
        <v>0</v>
      </c>
      <c r="AA677" s="1353"/>
      <c r="AB677" s="1353"/>
      <c r="AC677" s="1353"/>
      <c r="AD677" s="1353"/>
      <c r="AE677" s="1353"/>
      <c r="AF677" s="1353"/>
      <c r="AG677" s="1353"/>
      <c r="AH677" s="1353"/>
      <c r="AI677" s="1353"/>
      <c r="AJ677" s="1353"/>
      <c r="AK677" s="1353"/>
      <c r="AZ677" s="2"/>
      <c r="BA677" s="1063">
        <f t="shared" si="42"/>
        <v>2272</v>
      </c>
      <c r="BB677" s="2"/>
      <c r="BC677" s="2"/>
      <c r="BD677" s="2"/>
      <c r="BE677" s="2"/>
      <c r="BF677" s="121"/>
      <c r="BG677" s="197">
        <f t="shared" si="43"/>
        <v>5</v>
      </c>
      <c r="BH677" s="200">
        <f t="shared" si="45"/>
        <v>0.04</v>
      </c>
      <c r="BI677" s="201">
        <f t="shared" si="44"/>
        <v>0.02</v>
      </c>
      <c r="BJ677" s="2"/>
      <c r="BK677" s="2"/>
      <c r="BL677" s="2"/>
      <c r="BM677" s="2"/>
      <c r="BN677" s="2"/>
      <c r="BO677" s="2"/>
      <c r="BP677" s="252" t="s">
        <v>919</v>
      </c>
      <c r="BQ677" s="353">
        <v>1220</v>
      </c>
      <c r="BR677" s="354">
        <v>1306</v>
      </c>
      <c r="BS677" s="353">
        <v>1570</v>
      </c>
      <c r="BT677" s="354">
        <v>1812</v>
      </c>
      <c r="BU677" s="354">
        <v>2022</v>
      </c>
      <c r="BV677" s="355">
        <v>2232</v>
      </c>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2.75">
      <c r="A678" s="18"/>
      <c r="B678" t="s">
        <v>1117</v>
      </c>
      <c r="G678" s="1261"/>
      <c r="H678" s="1261"/>
      <c r="I678" s="1261"/>
      <c r="J678" s="1261"/>
      <c r="K678" s="1261"/>
      <c r="L678" s="1261"/>
      <c r="M678" s="1261"/>
      <c r="N678" s="1261"/>
      <c r="O678" s="1261"/>
      <c r="P678" s="1261"/>
      <c r="Q678" s="1261"/>
      <c r="R678" s="1261"/>
      <c r="T678" s="18"/>
      <c r="U678" t="s">
        <v>1117</v>
      </c>
      <c r="Z678" s="1261"/>
      <c r="AA678" s="1261"/>
      <c r="AB678" s="1261"/>
      <c r="AC678" s="1261"/>
      <c r="AD678" s="1261"/>
      <c r="AE678" s="1261"/>
      <c r="AF678" s="1261"/>
      <c r="AG678" s="1261"/>
      <c r="AH678" s="1261"/>
      <c r="AI678" s="1261"/>
      <c r="AJ678" s="1261"/>
      <c r="AK678" s="1261"/>
      <c r="AZ678" s="2"/>
      <c r="BA678" s="1063">
        <f t="shared" si="42"/>
        <v>2726</v>
      </c>
      <c r="BB678" s="2"/>
      <c r="BC678" s="2"/>
      <c r="BD678" s="2"/>
      <c r="BE678" s="2"/>
      <c r="BF678" s="121"/>
      <c r="BG678" s="197">
        <f t="shared" si="43"/>
        <v>5</v>
      </c>
      <c r="BH678" s="200">
        <f t="shared" si="45"/>
        <v>0.04</v>
      </c>
      <c r="BI678" s="201">
        <f t="shared" si="44"/>
        <v>1.2E-2</v>
      </c>
      <c r="BJ678" s="2"/>
      <c r="BK678" s="2"/>
      <c r="BL678" s="2"/>
      <c r="BM678" s="2"/>
      <c r="BN678" s="2"/>
      <c r="BO678" s="2"/>
      <c r="BP678" s="252" t="s">
        <v>921</v>
      </c>
      <c r="BQ678" s="353">
        <v>1586</v>
      </c>
      <c r="BR678" s="354">
        <v>1700</v>
      </c>
      <c r="BS678" s="353">
        <v>2040</v>
      </c>
      <c r="BT678" s="354">
        <v>2356</v>
      </c>
      <c r="BU678" s="354">
        <v>2626</v>
      </c>
      <c r="BV678" s="355">
        <v>2900</v>
      </c>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2.75">
      <c r="A679" s="18"/>
      <c r="B679" t="s">
        <v>990</v>
      </c>
      <c r="G679" s="1261"/>
      <c r="H679" s="1261"/>
      <c r="I679" s="1261"/>
      <c r="J679" s="1261"/>
      <c r="K679" s="1261"/>
      <c r="L679" s="1261"/>
      <c r="M679" s="1261"/>
      <c r="N679" s="1261"/>
      <c r="O679" s="1261"/>
      <c r="P679" s="1261"/>
      <c r="Q679" s="1261"/>
      <c r="R679" s="1261"/>
      <c r="T679" s="18"/>
      <c r="U679" t="s">
        <v>990</v>
      </c>
      <c r="Z679" s="1259"/>
      <c r="AA679" s="1259"/>
      <c r="AB679" s="1259"/>
      <c r="AC679" s="1259"/>
      <c r="AD679" s="1259"/>
      <c r="AE679" s="1259"/>
      <c r="AF679" s="1259"/>
      <c r="AG679" s="1259"/>
      <c r="AH679" s="1259"/>
      <c r="AI679" s="1259"/>
      <c r="AJ679" s="1259"/>
      <c r="AK679" s="1259"/>
      <c r="AZ679" s="2"/>
      <c r="BA679" s="1063">
        <f t="shared" si="42"/>
        <v>2726</v>
      </c>
      <c r="BB679" s="2"/>
      <c r="BC679" s="2"/>
      <c r="BD679" s="2"/>
      <c r="BE679" s="2"/>
      <c r="BF679" s="121"/>
      <c r="BG679" s="197">
        <f t="shared" si="43"/>
        <v>10</v>
      </c>
      <c r="BH679" s="200">
        <f t="shared" si="45"/>
        <v>0.08</v>
      </c>
      <c r="BI679" s="201">
        <f t="shared" si="44"/>
        <v>6.4000000000000001E-2</v>
      </c>
      <c r="BJ679" s="2"/>
      <c r="BK679" s="2"/>
      <c r="BL679" s="2"/>
      <c r="BM679" s="2"/>
      <c r="BN679" s="2"/>
      <c r="BO679" s="2"/>
      <c r="BP679" s="252" t="s">
        <v>923</v>
      </c>
      <c r="BQ679" s="353">
        <v>1220</v>
      </c>
      <c r="BR679" s="354">
        <v>1306</v>
      </c>
      <c r="BS679" s="353">
        <v>1570</v>
      </c>
      <c r="BT679" s="354">
        <v>1812</v>
      </c>
      <c r="BU679" s="354">
        <v>2022</v>
      </c>
      <c r="BV679" s="355">
        <v>2232</v>
      </c>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2.75">
      <c r="A680" s="18"/>
      <c r="B680" t="s">
        <v>1467</v>
      </c>
      <c r="G680" s="1261"/>
      <c r="H680" s="1261"/>
      <c r="I680" s="1261"/>
      <c r="J680" s="1261"/>
      <c r="K680" s="1261"/>
      <c r="L680" s="1261"/>
      <c r="M680" s="1261"/>
      <c r="N680" s="1261"/>
      <c r="O680" s="1261"/>
      <c r="P680" s="1261"/>
      <c r="Q680" s="1261"/>
      <c r="R680" s="1261"/>
      <c r="T680" s="18"/>
      <c r="U680" t="s">
        <v>1467</v>
      </c>
      <c r="Z680" s="1259"/>
      <c r="AA680" s="1259"/>
      <c r="AB680" s="1259"/>
      <c r="AC680" s="1259"/>
      <c r="AD680" s="1259"/>
      <c r="AE680" s="1259"/>
      <c r="AF680" s="1259"/>
      <c r="AG680" s="1259"/>
      <c r="AH680" s="1259"/>
      <c r="AI680" s="1259"/>
      <c r="AJ680" s="1259"/>
      <c r="AK680" s="1259"/>
      <c r="AZ680" s="2"/>
      <c r="BA680" s="1063">
        <f t="shared" si="42"/>
        <v>2726</v>
      </c>
      <c r="BB680" s="2"/>
      <c r="BC680" s="2"/>
      <c r="BD680" s="2"/>
      <c r="BE680" s="2"/>
      <c r="BF680" s="121"/>
      <c r="BG680" s="197">
        <f t="shared" si="43"/>
        <v>16</v>
      </c>
      <c r="BH680" s="200">
        <f t="shared" si="45"/>
        <v>0.128</v>
      </c>
      <c r="BI680" s="201">
        <f t="shared" si="44"/>
        <v>7.6799999999999993E-2</v>
      </c>
      <c r="BJ680" s="2"/>
      <c r="BK680" s="2"/>
      <c r="BL680" s="2"/>
      <c r="BM680" s="2"/>
      <c r="BN680" s="2"/>
      <c r="BO680" s="2"/>
      <c r="BP680" s="252" t="s">
        <v>925</v>
      </c>
      <c r="BQ680" s="353">
        <v>1220</v>
      </c>
      <c r="BR680" s="354">
        <v>1306</v>
      </c>
      <c r="BS680" s="353">
        <v>1570</v>
      </c>
      <c r="BT680" s="354">
        <v>1812</v>
      </c>
      <c r="BU680" s="354">
        <v>2022</v>
      </c>
      <c r="BV680" s="355">
        <v>2232</v>
      </c>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2.75">
      <c r="A681" s="18"/>
      <c r="B681" t="s">
        <v>897</v>
      </c>
      <c r="G681" s="1260"/>
      <c r="H681" s="1260"/>
      <c r="I681" s="1260"/>
      <c r="J681" s="1260"/>
      <c r="K681" s="1260"/>
      <c r="L681" s="1260"/>
      <c r="O681" s="987" t="s">
        <v>1126</v>
      </c>
      <c r="P681" s="1320"/>
      <c r="Q681" s="1320"/>
      <c r="R681" s="1320"/>
      <c r="T681" s="18"/>
      <c r="U681" t="s">
        <v>897</v>
      </c>
      <c r="Z681" s="1260"/>
      <c r="AA681" s="1260"/>
      <c r="AB681" s="1260"/>
      <c r="AC681" s="1260"/>
      <c r="AD681" s="1260"/>
      <c r="AE681" s="1260"/>
      <c r="AH681" s="987" t="s">
        <v>1126</v>
      </c>
      <c r="AI681" s="1320"/>
      <c r="AJ681" s="1320"/>
      <c r="AK681" s="1320"/>
      <c r="AZ681" s="2"/>
      <c r="BA681" s="1063">
        <f t="shared" si="42"/>
        <v>2726</v>
      </c>
      <c r="BB681" s="2"/>
      <c r="BC681" s="2"/>
      <c r="BD681" s="2"/>
      <c r="BE681" s="2"/>
      <c r="BF681" s="121"/>
      <c r="BG681" s="197">
        <f t="shared" si="43"/>
        <v>4</v>
      </c>
      <c r="BH681" s="200">
        <f t="shared" si="45"/>
        <v>3.2000000000000001E-2</v>
      </c>
      <c r="BI681" s="201">
        <f t="shared" si="44"/>
        <v>1.6E-2</v>
      </c>
      <c r="BJ681" s="2"/>
      <c r="BK681" s="2"/>
      <c r="BL681" s="2"/>
      <c r="BM681" s="2"/>
      <c r="BN681" s="2"/>
      <c r="BO681" s="2"/>
      <c r="BP681" s="252" t="s">
        <v>927</v>
      </c>
      <c r="BQ681" s="353">
        <v>1220</v>
      </c>
      <c r="BR681" s="354">
        <v>1306</v>
      </c>
      <c r="BS681" s="353">
        <v>1570</v>
      </c>
      <c r="BT681" s="354">
        <v>1812</v>
      </c>
      <c r="BU681" s="354">
        <v>2022</v>
      </c>
      <c r="BV681" s="355">
        <v>2232</v>
      </c>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2.75">
      <c r="A682" s="18"/>
      <c r="B682" t="s">
        <v>1470</v>
      </c>
      <c r="H682" s="1261"/>
      <c r="I682" s="1261"/>
      <c r="J682" s="1261"/>
      <c r="K682" s="1261"/>
      <c r="L682" s="1261"/>
      <c r="M682" s="1261"/>
      <c r="N682" s="1261"/>
      <c r="O682" s="1261"/>
      <c r="P682" s="1261"/>
      <c r="Q682" s="1261"/>
      <c r="R682" s="1261"/>
      <c r="T682" s="18"/>
      <c r="U682" t="s">
        <v>1470</v>
      </c>
      <c r="AA682" s="1261"/>
      <c r="AB682" s="1261"/>
      <c r="AC682" s="1261"/>
      <c r="AD682" s="1261"/>
      <c r="AE682" s="1261"/>
      <c r="AF682" s="1261"/>
      <c r="AG682" s="1261"/>
      <c r="AH682" s="1261"/>
      <c r="AI682" s="1261"/>
      <c r="AJ682" s="1261"/>
      <c r="AK682" s="1261"/>
      <c r="AZ682" s="2"/>
      <c r="BA682" s="1063">
        <f t="shared" si="42"/>
        <v>3150</v>
      </c>
      <c r="BB682" s="2"/>
      <c r="BC682" s="2"/>
      <c r="BD682" s="2"/>
      <c r="BE682" s="2"/>
      <c r="BF682" s="121"/>
      <c r="BG682" s="197">
        <f t="shared" si="43"/>
        <v>4</v>
      </c>
      <c r="BH682" s="200">
        <f t="shared" si="45"/>
        <v>3.2000000000000001E-2</v>
      </c>
      <c r="BI682" s="201">
        <f t="shared" si="44"/>
        <v>9.5999999999999992E-3</v>
      </c>
      <c r="BJ682" s="2"/>
      <c r="BK682" s="2"/>
      <c r="BL682" s="2"/>
      <c r="BM682" s="2"/>
      <c r="BN682" s="2"/>
      <c r="BO682" s="2"/>
      <c r="BP682" s="252" t="s">
        <v>930</v>
      </c>
      <c r="BQ682" s="353">
        <v>1220</v>
      </c>
      <c r="BR682" s="354">
        <v>1306</v>
      </c>
      <c r="BS682" s="353">
        <v>1570</v>
      </c>
      <c r="BT682" s="354">
        <v>1812</v>
      </c>
      <c r="BU682" s="354">
        <v>2022</v>
      </c>
      <c r="BV682" s="355">
        <v>2232</v>
      </c>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row>
    <row r="683" spans="1:108" ht="12.75">
      <c r="A683" s="18"/>
      <c r="B683" t="s">
        <v>1474</v>
      </c>
      <c r="N683" s="1292" t="s">
        <v>908</v>
      </c>
      <c r="O683" s="1292"/>
      <c r="T683" s="18"/>
      <c r="U683" t="s">
        <v>1474</v>
      </c>
      <c r="AG683" s="1292" t="s">
        <v>908</v>
      </c>
      <c r="AH683" s="1292"/>
      <c r="AZ683" s="2"/>
      <c r="BA683" s="1063">
        <f t="shared" si="42"/>
        <v>3150</v>
      </c>
      <c r="BB683" s="2"/>
      <c r="BC683" s="2"/>
      <c r="BD683" s="2"/>
      <c r="BE683" s="2"/>
      <c r="BF683" s="121"/>
      <c r="BG683" s="197">
        <f t="shared" si="43"/>
        <v>9</v>
      </c>
      <c r="BH683" s="200">
        <f t="shared" si="45"/>
        <v>7.1999999999999995E-2</v>
      </c>
      <c r="BI683" s="201">
        <f t="shared" si="44"/>
        <v>5.7599999999999998E-2</v>
      </c>
      <c r="BJ683" s="2"/>
      <c r="BK683" s="2"/>
      <c r="BL683" s="2"/>
      <c r="BM683" s="2"/>
      <c r="BN683" s="2"/>
      <c r="BO683" s="2"/>
      <c r="BP683" s="252" t="s">
        <v>932</v>
      </c>
      <c r="BQ683" s="353">
        <v>1296</v>
      </c>
      <c r="BR683" s="354">
        <v>1390</v>
      </c>
      <c r="BS683" s="353">
        <v>1666</v>
      </c>
      <c r="BT683" s="354">
        <v>1926</v>
      </c>
      <c r="BU683" s="354">
        <v>2150</v>
      </c>
      <c r="BV683" s="355">
        <v>2372</v>
      </c>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row>
    <row r="684" spans="1:108" ht="12.75">
      <c r="A684" s="18"/>
      <c r="T684" s="18"/>
      <c r="AZ684" s="2"/>
      <c r="BA684" s="1063">
        <f t="shared" si="42"/>
        <v>3150</v>
      </c>
      <c r="BB684" s="2"/>
      <c r="BC684" s="2"/>
      <c r="BD684" s="2"/>
      <c r="BE684" s="2"/>
      <c r="BF684" s="121"/>
      <c r="BG684" s="197">
        <f t="shared" si="43"/>
        <v>15</v>
      </c>
      <c r="BH684" s="200">
        <f t="shared" si="45"/>
        <v>0.12</v>
      </c>
      <c r="BI684" s="201">
        <f t="shared" si="44"/>
        <v>7.1999999999999995E-2</v>
      </c>
      <c r="BJ684" s="2"/>
      <c r="BK684" s="2"/>
      <c r="BL684" s="2"/>
      <c r="BM684" s="2"/>
      <c r="BN684" s="2"/>
      <c r="BO684" s="2"/>
      <c r="BP684" s="252" t="s">
        <v>934</v>
      </c>
      <c r="BQ684" s="353">
        <v>1220</v>
      </c>
      <c r="BR684" s="354">
        <v>1306</v>
      </c>
      <c r="BS684" s="353">
        <v>1570</v>
      </c>
      <c r="BT684" s="354">
        <v>1812</v>
      </c>
      <c r="BU684" s="354">
        <v>2022</v>
      </c>
      <c r="BV684" s="355">
        <v>2232</v>
      </c>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row>
    <row r="685" spans="1:108" ht="12.75">
      <c r="A685" s="39" t="s">
        <v>1460</v>
      </c>
      <c r="B685" t="s">
        <v>1465</v>
      </c>
      <c r="G685" s="1353">
        <f>C645</f>
        <v>0</v>
      </c>
      <c r="H685" s="1353"/>
      <c r="I685" s="1353"/>
      <c r="J685" s="1353"/>
      <c r="K685" s="1353"/>
      <c r="L685" s="1353"/>
      <c r="M685" s="1353"/>
      <c r="N685" s="1353"/>
      <c r="O685" s="1353"/>
      <c r="P685" s="1353"/>
      <c r="Q685" s="1353"/>
      <c r="R685" s="1353"/>
      <c r="T685" s="39" t="s">
        <v>1461</v>
      </c>
      <c r="U685" t="s">
        <v>1465</v>
      </c>
      <c r="Z685" s="1353">
        <f>C646</f>
        <v>0</v>
      </c>
      <c r="AA685" s="1353"/>
      <c r="AB685" s="1353"/>
      <c r="AC685" s="1353"/>
      <c r="AD685" s="1353"/>
      <c r="AE685" s="1353"/>
      <c r="AF685" s="1353"/>
      <c r="AG685" s="1353"/>
      <c r="AH685" s="1353"/>
      <c r="AI685" s="1353"/>
      <c r="AJ685" s="1353"/>
      <c r="AK685" s="1353"/>
      <c r="AZ685" s="2"/>
      <c r="BA685" s="1063">
        <f t="shared" si="42"/>
        <v>3150</v>
      </c>
      <c r="BB685" s="2"/>
      <c r="BC685" s="2"/>
      <c r="BD685" s="2"/>
      <c r="BE685" s="2"/>
      <c r="BF685" s="121"/>
      <c r="BG685" s="197">
        <f t="shared" si="43"/>
        <v>3</v>
      </c>
      <c r="BH685" s="200">
        <f t="shared" si="45"/>
        <v>2.4E-2</v>
      </c>
      <c r="BI685" s="201">
        <f t="shared" si="44"/>
        <v>1.2E-2</v>
      </c>
      <c r="BJ685" s="2"/>
      <c r="BK685" s="2"/>
      <c r="BL685" s="2"/>
      <c r="BM685" s="2"/>
      <c r="BN685" s="2"/>
      <c r="BO685" s="2"/>
      <c r="BP685" s="252" t="s">
        <v>937</v>
      </c>
      <c r="BQ685" s="353">
        <v>1220</v>
      </c>
      <c r="BR685" s="354">
        <v>1306</v>
      </c>
      <c r="BS685" s="353">
        <v>1570</v>
      </c>
      <c r="BT685" s="354">
        <v>1812</v>
      </c>
      <c r="BU685" s="354">
        <v>2022</v>
      </c>
      <c r="BV685" s="355">
        <v>2232</v>
      </c>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2.75">
      <c r="A686" s="18"/>
      <c r="B686" t="s">
        <v>1117</v>
      </c>
      <c r="G686" s="1261"/>
      <c r="H686" s="1261"/>
      <c r="I686" s="1261"/>
      <c r="J686" s="1261"/>
      <c r="K686" s="1261"/>
      <c r="L686" s="1261"/>
      <c r="M686" s="1261"/>
      <c r="N686" s="1261"/>
      <c r="O686" s="1261"/>
      <c r="P686" s="1261"/>
      <c r="Q686" s="1261"/>
      <c r="R686" s="1261"/>
      <c r="T686" s="18"/>
      <c r="U686" t="s">
        <v>1117</v>
      </c>
      <c r="Z686" s="1261"/>
      <c r="AA686" s="1261"/>
      <c r="AB686" s="1261"/>
      <c r="AC686" s="1261"/>
      <c r="AD686" s="1261"/>
      <c r="AE686" s="1261"/>
      <c r="AF686" s="1261"/>
      <c r="AG686" s="1261"/>
      <c r="AH686" s="1261"/>
      <c r="AI686" s="1261"/>
      <c r="AJ686" s="1261"/>
      <c r="AK686" s="1261"/>
      <c r="AZ686" s="2"/>
      <c r="BA686" s="1063">
        <f t="shared" si="42"/>
        <v>3514</v>
      </c>
      <c r="BB686" s="2"/>
      <c r="BC686" s="2"/>
      <c r="BD686" s="2"/>
      <c r="BE686" s="2"/>
      <c r="BF686" s="121"/>
      <c r="BG686" s="197">
        <f t="shared" si="43"/>
        <v>3</v>
      </c>
      <c r="BH686" s="200">
        <f t="shared" si="45"/>
        <v>2.4E-2</v>
      </c>
      <c r="BI686" s="201">
        <f t="shared" si="44"/>
        <v>7.1999999999999998E-3</v>
      </c>
      <c r="BJ686" s="2"/>
      <c r="BK686" s="2"/>
      <c r="BL686" s="2"/>
      <c r="BM686" s="2"/>
      <c r="BN686" s="2"/>
      <c r="BO686" s="2"/>
      <c r="BP686" s="252" t="s">
        <v>941</v>
      </c>
      <c r="BQ686" s="353">
        <v>1220</v>
      </c>
      <c r="BR686" s="354">
        <v>1306</v>
      </c>
      <c r="BS686" s="353">
        <v>1570</v>
      </c>
      <c r="BT686" s="354">
        <v>1812</v>
      </c>
      <c r="BU686" s="354">
        <v>2022</v>
      </c>
      <c r="BV686" s="355">
        <v>2232</v>
      </c>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2.75">
      <c r="A687" s="18"/>
      <c r="B687" t="s">
        <v>990</v>
      </c>
      <c r="G687" s="1261"/>
      <c r="H687" s="1261"/>
      <c r="I687" s="1261"/>
      <c r="J687" s="1261"/>
      <c r="K687" s="1261"/>
      <c r="L687" s="1261"/>
      <c r="M687" s="1261"/>
      <c r="N687" s="1261"/>
      <c r="O687" s="1261"/>
      <c r="P687" s="1261"/>
      <c r="Q687" s="1261"/>
      <c r="R687" s="1261"/>
      <c r="T687" s="18"/>
      <c r="U687" t="s">
        <v>990</v>
      </c>
      <c r="Z687" s="1259"/>
      <c r="AA687" s="1259"/>
      <c r="AB687" s="1259"/>
      <c r="AC687" s="1259"/>
      <c r="AD687" s="1259"/>
      <c r="AE687" s="1259"/>
      <c r="AF687" s="1259"/>
      <c r="AG687" s="1259"/>
      <c r="AH687" s="1259"/>
      <c r="AI687" s="1259"/>
      <c r="AJ687" s="1259"/>
      <c r="AK687" s="1259"/>
      <c r="AZ687" s="2"/>
      <c r="BA687" s="1063">
        <f t="shared" si="42"/>
        <v>3514</v>
      </c>
      <c r="BB687" s="2"/>
      <c r="BC687" s="2"/>
      <c r="BD687" s="2"/>
      <c r="BE687" s="2"/>
      <c r="BF687" s="121"/>
      <c r="BG687" s="197">
        <f t="shared" si="43"/>
        <v>2</v>
      </c>
      <c r="BH687" s="200">
        <f t="shared" si="45"/>
        <v>1.6E-2</v>
      </c>
      <c r="BI687" s="201">
        <f t="shared" si="44"/>
        <v>1.2800000000000001E-2</v>
      </c>
      <c r="BJ687" s="2"/>
      <c r="BK687" s="2"/>
      <c r="BL687" s="2"/>
      <c r="BM687" s="2"/>
      <c r="BN687" s="2"/>
      <c r="BO687" s="2"/>
      <c r="BP687" s="252" t="s">
        <v>945</v>
      </c>
      <c r="BQ687" s="353">
        <v>1264</v>
      </c>
      <c r="BR687" s="354">
        <v>1354</v>
      </c>
      <c r="BS687" s="353">
        <v>1624</v>
      </c>
      <c r="BT687" s="354">
        <v>1876</v>
      </c>
      <c r="BU687" s="354">
        <v>2094</v>
      </c>
      <c r="BV687" s="355">
        <v>2312</v>
      </c>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2.75">
      <c r="A688" s="18"/>
      <c r="B688" t="s">
        <v>1467</v>
      </c>
      <c r="G688" s="1261"/>
      <c r="H688" s="1261"/>
      <c r="I688" s="1261"/>
      <c r="J688" s="1261"/>
      <c r="K688" s="1261"/>
      <c r="L688" s="1261"/>
      <c r="M688" s="1261"/>
      <c r="N688" s="1261"/>
      <c r="O688" s="1261"/>
      <c r="P688" s="1261"/>
      <c r="Q688" s="1261"/>
      <c r="R688" s="1261"/>
      <c r="T688" s="18"/>
      <c r="U688" t="s">
        <v>1467</v>
      </c>
      <c r="Z688" s="1259"/>
      <c r="AA688" s="1259"/>
      <c r="AB688" s="1259"/>
      <c r="AC688" s="1259"/>
      <c r="AD688" s="1259"/>
      <c r="AE688" s="1259"/>
      <c r="AF688" s="1259"/>
      <c r="AG688" s="1259"/>
      <c r="AH688" s="1259"/>
      <c r="AI688" s="1259"/>
      <c r="AJ688" s="1259"/>
      <c r="AK688" s="1259"/>
      <c r="AZ688" s="2"/>
      <c r="BA688" s="1063">
        <f t="shared" si="42"/>
        <v>3514</v>
      </c>
      <c r="BB688" s="2"/>
      <c r="BC688" s="2"/>
      <c r="BD688" s="2"/>
      <c r="BE688" s="2"/>
      <c r="BF688" s="121"/>
      <c r="BG688" s="197">
        <f t="shared" si="43"/>
        <v>1</v>
      </c>
      <c r="BH688" s="200">
        <f t="shared" si="45"/>
        <v>8.0000000000000002E-3</v>
      </c>
      <c r="BI688" s="201">
        <f t="shared" si="44"/>
        <v>4.7999999999999996E-3</v>
      </c>
      <c r="BJ688" s="2"/>
      <c r="BK688" s="2"/>
      <c r="BL688" s="2"/>
      <c r="BM688" s="2"/>
      <c r="BN688" s="2"/>
      <c r="BO688" s="2"/>
      <c r="BP688" s="252" t="s">
        <v>948</v>
      </c>
      <c r="BQ688" s="353">
        <v>2070</v>
      </c>
      <c r="BR688" s="354">
        <v>2216</v>
      </c>
      <c r="BS688" s="353">
        <v>2660</v>
      </c>
      <c r="BT688" s="354">
        <v>3072</v>
      </c>
      <c r="BU688" s="354">
        <v>3430</v>
      </c>
      <c r="BV688" s="355">
        <v>3782</v>
      </c>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2.75">
      <c r="A689" s="18"/>
      <c r="B689" t="s">
        <v>897</v>
      </c>
      <c r="G689" s="1260"/>
      <c r="H689" s="1260"/>
      <c r="I689" s="1260"/>
      <c r="J689" s="1260"/>
      <c r="K689" s="1260"/>
      <c r="L689" s="1260"/>
      <c r="O689" s="987" t="s">
        <v>1126</v>
      </c>
      <c r="P689" s="1320"/>
      <c r="Q689" s="1320"/>
      <c r="R689" s="1320"/>
      <c r="T689" s="18"/>
      <c r="U689" t="s">
        <v>897</v>
      </c>
      <c r="Z689" s="1260"/>
      <c r="AA689" s="1260"/>
      <c r="AB689" s="1260"/>
      <c r="AC689" s="1260"/>
      <c r="AD689" s="1260"/>
      <c r="AE689" s="1260"/>
      <c r="AH689" s="987" t="s">
        <v>1126</v>
      </c>
      <c r="AI689" s="1320"/>
      <c r="AJ689" s="1320"/>
      <c r="AK689" s="1320"/>
      <c r="AZ689" s="2"/>
      <c r="BA689" s="1063">
        <f t="shared" si="42"/>
        <v>3514</v>
      </c>
      <c r="BB689" s="2"/>
      <c r="BC689" s="2"/>
      <c r="BD689" s="2"/>
      <c r="BE689" s="2"/>
      <c r="BF689" s="121"/>
      <c r="BG689" s="197">
        <f t="shared" si="43"/>
        <v>1</v>
      </c>
      <c r="BH689" s="200">
        <f t="shared" si="45"/>
        <v>8.0000000000000002E-3</v>
      </c>
      <c r="BI689" s="201">
        <f t="shared" si="44"/>
        <v>4.0000000000000001E-3</v>
      </c>
      <c r="BJ689" s="2"/>
      <c r="BK689" s="2"/>
      <c r="BL689" s="2"/>
      <c r="BM689" s="2"/>
      <c r="BN689" s="2"/>
      <c r="BO689" s="2"/>
      <c r="BP689" s="252" t="s">
        <v>954</v>
      </c>
      <c r="BQ689" s="353">
        <v>1220</v>
      </c>
      <c r="BR689" s="354">
        <v>1306</v>
      </c>
      <c r="BS689" s="353">
        <v>1570</v>
      </c>
      <c r="BT689" s="354">
        <v>1812</v>
      </c>
      <c r="BU689" s="354">
        <v>2022</v>
      </c>
      <c r="BV689" s="355">
        <v>2232</v>
      </c>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2.75">
      <c r="A690" s="18"/>
      <c r="B690" t="s">
        <v>1470</v>
      </c>
      <c r="H690" s="1261"/>
      <c r="I690" s="1261"/>
      <c r="J690" s="1261"/>
      <c r="K690" s="1261"/>
      <c r="L690" s="1261"/>
      <c r="M690" s="1261"/>
      <c r="N690" s="1261"/>
      <c r="O690" s="1261"/>
      <c r="P690" s="1261"/>
      <c r="Q690" s="1261"/>
      <c r="R690" s="1261"/>
      <c r="T690" s="18"/>
      <c r="U690" t="s">
        <v>1470</v>
      </c>
      <c r="AA690" s="1261"/>
      <c r="AB690" s="1261"/>
      <c r="AC690" s="1261"/>
      <c r="AD690" s="1261"/>
      <c r="AE690" s="1261"/>
      <c r="AF690" s="1261"/>
      <c r="AG690" s="1261"/>
      <c r="AH690" s="1261"/>
      <c r="AI690" s="1261"/>
      <c r="AJ690" s="1261"/>
      <c r="AK690" s="1261"/>
      <c r="AZ690" s="2"/>
      <c r="BA690" s="1063" t="str">
        <f t="shared" si="42"/>
        <v>N/A</v>
      </c>
      <c r="BB690" s="2"/>
      <c r="BC690" s="2"/>
      <c r="BD690" s="2"/>
      <c r="BE690" s="2"/>
      <c r="BF690" s="121"/>
      <c r="BG690" s="197">
        <f t="shared" si="43"/>
        <v>1</v>
      </c>
      <c r="BH690" s="200">
        <f t="shared" si="45"/>
        <v>8.0000000000000002E-3</v>
      </c>
      <c r="BI690" s="201">
        <f t="shared" si="44"/>
        <v>2.3999999999999998E-3</v>
      </c>
      <c r="BJ690" s="2"/>
      <c r="BK690" s="2"/>
      <c r="BL690" s="2"/>
      <c r="BM690" s="2"/>
      <c r="BN690" s="2"/>
      <c r="BO690" s="2"/>
      <c r="BP690" s="252" t="s">
        <v>957</v>
      </c>
      <c r="BQ690" s="353">
        <v>3196</v>
      </c>
      <c r="BR690" s="354">
        <v>3426</v>
      </c>
      <c r="BS690" s="353">
        <v>4112</v>
      </c>
      <c r="BT690" s="354">
        <v>4750</v>
      </c>
      <c r="BU690" s="354">
        <v>5300</v>
      </c>
      <c r="BV690" s="355">
        <v>5846</v>
      </c>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2.75">
      <c r="A691" s="18"/>
      <c r="B691" t="s">
        <v>1474</v>
      </c>
      <c r="N691" s="1292" t="s">
        <v>908</v>
      </c>
      <c r="O691" s="1292"/>
      <c r="T691" s="18"/>
      <c r="U691" t="s">
        <v>1474</v>
      </c>
      <c r="AG691" s="1292" t="s">
        <v>908</v>
      </c>
      <c r="AH691" s="1292"/>
      <c r="AZ691" s="2"/>
      <c r="BA691" s="1063" t="str">
        <f t="shared" si="42"/>
        <v>N/A</v>
      </c>
      <c r="BB691" s="2"/>
      <c r="BF691" s="121"/>
      <c r="BG691" s="197">
        <f t="shared" si="43"/>
        <v>0</v>
      </c>
      <c r="BH691" s="200">
        <f t="shared" si="45"/>
        <v>0</v>
      </c>
      <c r="BI691" s="201" t="str">
        <f t="shared" si="44"/>
        <v xml:space="preserve"> </v>
      </c>
      <c r="BL691" s="2"/>
      <c r="BM691" s="2"/>
      <c r="BN691" s="2"/>
      <c r="BO691" s="2"/>
      <c r="BP691" s="252" t="s">
        <v>960</v>
      </c>
      <c r="BQ691" s="353">
        <v>1220</v>
      </c>
      <c r="BR691" s="354">
        <v>1306</v>
      </c>
      <c r="BS691" s="353">
        <v>1570</v>
      </c>
      <c r="BT691" s="354">
        <v>1812</v>
      </c>
      <c r="BU691" s="354">
        <v>2022</v>
      </c>
      <c r="BV691" s="355">
        <v>2232</v>
      </c>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2.75">
      <c r="A692" s="18"/>
      <c r="T692" s="18"/>
      <c r="AZ692" s="2"/>
      <c r="BA692" s="1063" t="str">
        <f t="shared" si="42"/>
        <v>N/A</v>
      </c>
      <c r="BB692" s="2"/>
      <c r="BF692" s="121"/>
      <c r="BG692" s="197">
        <f t="shared" si="43"/>
        <v>0</v>
      </c>
      <c r="BH692" s="200">
        <f t="shared" si="45"/>
        <v>0</v>
      </c>
      <c r="BI692" s="201" t="str">
        <f t="shared" si="44"/>
        <v xml:space="preserve"> </v>
      </c>
      <c r="BL692" s="2"/>
      <c r="BM692" s="2"/>
      <c r="BN692" s="2"/>
      <c r="BO692" s="2"/>
      <c r="BP692" s="252" t="s">
        <v>962</v>
      </c>
      <c r="BQ692" s="353">
        <v>1266</v>
      </c>
      <c r="BR692" s="354">
        <v>1356</v>
      </c>
      <c r="BS692" s="353">
        <v>1626</v>
      </c>
      <c r="BT692" s="354">
        <v>1880</v>
      </c>
      <c r="BU692" s="354">
        <v>2096</v>
      </c>
      <c r="BV692" s="355">
        <v>2314</v>
      </c>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row>
    <row r="693" spans="1:110" ht="12.75">
      <c r="A693" s="39" t="s">
        <v>1462</v>
      </c>
      <c r="B693" t="s">
        <v>1465</v>
      </c>
      <c r="G693" s="1353">
        <f>C647</f>
        <v>0</v>
      </c>
      <c r="H693" s="1353"/>
      <c r="I693" s="1353"/>
      <c r="J693" s="1353"/>
      <c r="K693" s="1353"/>
      <c r="L693" s="1353"/>
      <c r="M693" s="1353"/>
      <c r="N693" s="1353"/>
      <c r="O693" s="1353"/>
      <c r="P693" s="1353"/>
      <c r="Q693" s="1353"/>
      <c r="R693" s="1353"/>
      <c r="T693" s="39" t="s">
        <v>1463</v>
      </c>
      <c r="U693" t="s">
        <v>1465</v>
      </c>
      <c r="Z693" s="1353">
        <f>C648</f>
        <v>0</v>
      </c>
      <c r="AA693" s="1353"/>
      <c r="AB693" s="1353"/>
      <c r="AC693" s="1353"/>
      <c r="AD693" s="1353"/>
      <c r="AE693" s="1353"/>
      <c r="AF693" s="1353"/>
      <c r="AG693" s="1353"/>
      <c r="AH693" s="1353"/>
      <c r="AI693" s="1353"/>
      <c r="AJ693" s="1353"/>
      <c r="AK693" s="1353"/>
      <c r="AZ693" s="2"/>
      <c r="BA693" s="1063" t="str">
        <f t="shared" si="42"/>
        <v>N/A</v>
      </c>
      <c r="BB693" s="2"/>
      <c r="BF693" s="121"/>
      <c r="BG693" s="197">
        <f t="shared" si="43"/>
        <v>0</v>
      </c>
      <c r="BH693" s="200">
        <f t="shared" si="45"/>
        <v>0</v>
      </c>
      <c r="BI693" s="201" t="str">
        <f t="shared" si="44"/>
        <v xml:space="preserve"> </v>
      </c>
      <c r="BL693" s="2"/>
      <c r="BM693" s="2"/>
      <c r="BN693" s="2"/>
      <c r="BO693" s="2"/>
      <c r="BP693" s="252" t="s">
        <v>965</v>
      </c>
      <c r="BQ693" s="353">
        <v>1220</v>
      </c>
      <c r="BR693" s="354">
        <v>1306</v>
      </c>
      <c r="BS693" s="353">
        <v>1570</v>
      </c>
      <c r="BT693" s="354">
        <v>1812</v>
      </c>
      <c r="BU693" s="354">
        <v>2022</v>
      </c>
      <c r="BV693" s="355">
        <v>2232</v>
      </c>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row>
    <row r="694" spans="1:110" ht="12.75">
      <c r="B694" t="s">
        <v>1117</v>
      </c>
      <c r="G694" s="1261"/>
      <c r="H694" s="1261"/>
      <c r="I694" s="1261"/>
      <c r="J694" s="1261"/>
      <c r="K694" s="1261"/>
      <c r="L694" s="1261"/>
      <c r="M694" s="1261"/>
      <c r="N694" s="1261"/>
      <c r="O694" s="1261"/>
      <c r="P694" s="1261"/>
      <c r="Q694" s="1261"/>
      <c r="R694" s="1261"/>
      <c r="T694" s="18"/>
      <c r="U694" t="s">
        <v>1117</v>
      </c>
      <c r="Z694" s="1261"/>
      <c r="AA694" s="1261"/>
      <c r="AB694" s="1261"/>
      <c r="AC694" s="1261"/>
      <c r="AD694" s="1261"/>
      <c r="AE694" s="1261"/>
      <c r="AF694" s="1261"/>
      <c r="AG694" s="1261"/>
      <c r="AH694" s="1261"/>
      <c r="AI694" s="1261"/>
      <c r="AJ694" s="1261"/>
      <c r="AK694" s="1261"/>
      <c r="AZ694" s="2"/>
      <c r="BA694" s="1063" t="str">
        <f t="shared" si="42"/>
        <v>N/A</v>
      </c>
      <c r="BB694" s="2"/>
      <c r="BF694" s="121"/>
      <c r="BG694" s="197">
        <f t="shared" si="43"/>
        <v>0</v>
      </c>
      <c r="BH694" s="200">
        <f t="shared" si="45"/>
        <v>0</v>
      </c>
      <c r="BI694" s="201" t="str">
        <f t="shared" si="44"/>
        <v xml:space="preserve"> </v>
      </c>
      <c r="BL694" s="2"/>
      <c r="BM694" s="2"/>
      <c r="BN694" s="2"/>
      <c r="BO694" s="2"/>
      <c r="BP694" s="252" t="s">
        <v>968</v>
      </c>
      <c r="BQ694" s="353">
        <v>1220</v>
      </c>
      <c r="BR694" s="354">
        <v>1306</v>
      </c>
      <c r="BS694" s="353">
        <v>1570</v>
      </c>
      <c r="BT694" s="354">
        <v>1812</v>
      </c>
      <c r="BU694" s="354">
        <v>2022</v>
      </c>
      <c r="BV694" s="355">
        <v>2232</v>
      </c>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row>
    <row r="695" spans="1:110" ht="12.75">
      <c r="B695" t="s">
        <v>990</v>
      </c>
      <c r="G695" s="1261"/>
      <c r="H695" s="1261"/>
      <c r="I695" s="1261"/>
      <c r="J695" s="1261"/>
      <c r="K695" s="1261"/>
      <c r="L695" s="1261"/>
      <c r="M695" s="1261"/>
      <c r="N695" s="1261"/>
      <c r="O695" s="1261"/>
      <c r="P695" s="1261"/>
      <c r="Q695" s="1261"/>
      <c r="R695" s="1261"/>
      <c r="U695" t="s">
        <v>990</v>
      </c>
      <c r="Z695" s="1259"/>
      <c r="AA695" s="1259"/>
      <c r="AB695" s="1259"/>
      <c r="AC695" s="1259"/>
      <c r="AD695" s="1259"/>
      <c r="AE695" s="1259"/>
      <c r="AF695" s="1259"/>
      <c r="AG695" s="1259"/>
      <c r="AH695" s="1259"/>
      <c r="AI695" s="1259"/>
      <c r="AJ695" s="1259"/>
      <c r="AK695" s="1259"/>
      <c r="AZ695" s="2"/>
      <c r="BA695" s="2"/>
      <c r="BB695" s="2"/>
      <c r="BC695" s="2"/>
      <c r="BF695" s="121"/>
      <c r="BG695" s="197">
        <f t="shared" si="43"/>
        <v>0</v>
      </c>
      <c r="BH695" s="200">
        <f t="shared" si="45"/>
        <v>0</v>
      </c>
      <c r="BI695" s="201" t="str">
        <f t="shared" si="44"/>
        <v xml:space="preserve"> </v>
      </c>
      <c r="BM695" s="2"/>
      <c r="BN695" s="2"/>
      <c r="BO695" s="2"/>
      <c r="BP695" s="252" t="s">
        <v>970</v>
      </c>
      <c r="BQ695" s="353">
        <v>1382</v>
      </c>
      <c r="BR695" s="354">
        <v>1480</v>
      </c>
      <c r="BS695" s="353">
        <v>1776</v>
      </c>
      <c r="BT695" s="354">
        <v>2052</v>
      </c>
      <c r="BU695" s="354">
        <v>2290</v>
      </c>
      <c r="BV695" s="355">
        <v>2526</v>
      </c>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row>
    <row r="696" spans="1:110" ht="12.75">
      <c r="B696" t="s">
        <v>1467</v>
      </c>
      <c r="G696" s="1261"/>
      <c r="H696" s="1261"/>
      <c r="I696" s="1261"/>
      <c r="J696" s="1261"/>
      <c r="K696" s="1261"/>
      <c r="L696" s="1261"/>
      <c r="M696" s="1261"/>
      <c r="N696" s="1261"/>
      <c r="O696" s="1261"/>
      <c r="P696" s="1261"/>
      <c r="Q696" s="1261"/>
      <c r="R696" s="1261"/>
      <c r="U696" t="s">
        <v>1467</v>
      </c>
      <c r="Z696" s="1259"/>
      <c r="AA696" s="1259"/>
      <c r="AB696" s="1259"/>
      <c r="AC696" s="1259"/>
      <c r="AD696" s="1259"/>
      <c r="AE696" s="1259"/>
      <c r="AF696" s="1259"/>
      <c r="AG696" s="1259"/>
      <c r="AH696" s="1259"/>
      <c r="AI696" s="1259"/>
      <c r="AJ696" s="1259"/>
      <c r="AK696" s="1259"/>
      <c r="AZ696" s="2"/>
      <c r="BA696" s="2"/>
      <c r="BB696" s="2"/>
      <c r="BC696" s="2"/>
      <c r="BD696" s="2"/>
      <c r="BF696" s="194" t="s">
        <v>1522</v>
      </c>
      <c r="BG696" s="202">
        <f>SUM(BG671:BG695)</f>
        <v>125</v>
      </c>
      <c r="BH696" s="203">
        <f>SUM(BH671:BH695)</f>
        <v>1</v>
      </c>
      <c r="BI696" s="203">
        <f>SUM(BI671:BI695)</f>
        <v>0.6</v>
      </c>
      <c r="BN696" s="2"/>
      <c r="BO696" s="2"/>
      <c r="BP696" s="252" t="s">
        <v>973</v>
      </c>
      <c r="BQ696" s="353">
        <v>1780</v>
      </c>
      <c r="BR696" s="354">
        <v>1906</v>
      </c>
      <c r="BS696" s="353">
        <v>2290</v>
      </c>
      <c r="BT696" s="354">
        <v>2644</v>
      </c>
      <c r="BU696" s="354">
        <v>2950</v>
      </c>
      <c r="BV696" s="355">
        <v>3256</v>
      </c>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2.75">
      <c r="B697" t="s">
        <v>897</v>
      </c>
      <c r="G697" s="1260"/>
      <c r="H697" s="1260"/>
      <c r="I697" s="1260"/>
      <c r="J697" s="1260"/>
      <c r="K697" s="1260"/>
      <c r="L697" s="1260"/>
      <c r="O697" s="987" t="s">
        <v>1126</v>
      </c>
      <c r="P697" s="1320"/>
      <c r="Q697" s="1320"/>
      <c r="R697" s="1320"/>
      <c r="U697" t="s">
        <v>897</v>
      </c>
      <c r="Z697" s="1260"/>
      <c r="AA697" s="1260"/>
      <c r="AB697" s="1260"/>
      <c r="AC697" s="1260"/>
      <c r="AD697" s="1260"/>
      <c r="AE697" s="1260"/>
      <c r="AH697" s="987" t="s">
        <v>1126</v>
      </c>
      <c r="AI697" s="1320"/>
      <c r="AJ697" s="1320"/>
      <c r="AK697" s="1320"/>
      <c r="AZ697" s="2"/>
      <c r="BA697" s="2"/>
      <c r="BB697" s="2"/>
      <c r="BC697" s="2"/>
      <c r="BD697" s="2"/>
      <c r="BE697" s="2"/>
      <c r="BF697" s="2"/>
      <c r="BG697" s="2"/>
      <c r="BH697" s="2"/>
      <c r="BI697" s="2"/>
      <c r="BJ697" s="2"/>
      <c r="BK697" s="2"/>
      <c r="BL697" s="2"/>
      <c r="BM697" s="2"/>
      <c r="BN697" s="2"/>
      <c r="BO697" s="2"/>
      <c r="BP697" s="252" t="s">
        <v>977</v>
      </c>
      <c r="BQ697" s="353">
        <v>1990</v>
      </c>
      <c r="BR697" s="354">
        <v>2132</v>
      </c>
      <c r="BS697" s="353">
        <v>2560</v>
      </c>
      <c r="BT697" s="354">
        <v>2956</v>
      </c>
      <c r="BU697" s="354">
        <v>3296</v>
      </c>
      <c r="BV697" s="355">
        <v>3638</v>
      </c>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2.75">
      <c r="B698" t="s">
        <v>1470</v>
      </c>
      <c r="H698" s="1261"/>
      <c r="I698" s="1261"/>
      <c r="J698" s="1261"/>
      <c r="K698" s="1261"/>
      <c r="L698" s="1261"/>
      <c r="M698" s="1261"/>
      <c r="N698" s="1261"/>
      <c r="O698" s="1261"/>
      <c r="P698" s="1261"/>
      <c r="Q698" s="1261"/>
      <c r="R698" s="1261"/>
      <c r="U698" t="s">
        <v>1470</v>
      </c>
      <c r="AA698" s="1261"/>
      <c r="AB698" s="1261"/>
      <c r="AC698" s="1261"/>
      <c r="AD698" s="1261"/>
      <c r="AE698" s="1261"/>
      <c r="AF698" s="1261"/>
      <c r="AG698" s="1261"/>
      <c r="AH698" s="1261"/>
      <c r="AI698" s="1261"/>
      <c r="AJ698" s="1261"/>
      <c r="AK698" s="1261"/>
      <c r="AZ698" s="2"/>
      <c r="BA698" s="2"/>
      <c r="BB698" s="2"/>
      <c r="BC698" s="2"/>
      <c r="BD698" s="2"/>
      <c r="BE698" s="2"/>
      <c r="BF698" s="2"/>
      <c r="BG698" s="2"/>
      <c r="BH698" s="2"/>
      <c r="BI698" s="2"/>
      <c r="BJ698" s="2"/>
      <c r="BK698" s="2"/>
      <c r="BL698" s="2"/>
      <c r="BM698" s="2"/>
      <c r="BN698" s="2"/>
      <c r="BO698" s="2"/>
      <c r="BP698" s="252" t="s">
        <v>982</v>
      </c>
      <c r="BQ698" s="353">
        <v>1572</v>
      </c>
      <c r="BR698" s="354">
        <v>1684</v>
      </c>
      <c r="BS698" s="353">
        <v>2022</v>
      </c>
      <c r="BT698" s="354">
        <v>2334</v>
      </c>
      <c r="BU698" s="354">
        <v>2604</v>
      </c>
      <c r="BV698" s="355">
        <v>2874</v>
      </c>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2.75">
      <c r="B699" t="s">
        <v>1474</v>
      </c>
      <c r="N699" s="1292" t="s">
        <v>908</v>
      </c>
      <c r="O699" s="1292"/>
      <c r="U699" t="s">
        <v>1474</v>
      </c>
      <c r="AG699" s="1292" t="s">
        <v>908</v>
      </c>
      <c r="AH699" s="1292"/>
      <c r="AZ699" s="2"/>
      <c r="BA699" s="2"/>
      <c r="BB699" s="2"/>
      <c r="BC699" s="2"/>
      <c r="BD699" s="2"/>
      <c r="BE699" s="2"/>
      <c r="BF699" s="2"/>
      <c r="BG699" s="2"/>
      <c r="BH699" s="2"/>
      <c r="BI699" s="2"/>
      <c r="BJ699" s="2"/>
      <c r="BK699" s="2"/>
      <c r="BL699" s="2"/>
      <c r="BM699" s="2"/>
      <c r="BN699" s="2"/>
      <c r="BO699" s="2"/>
      <c r="BP699" s="252" t="s">
        <v>985</v>
      </c>
      <c r="BQ699" s="353">
        <v>2354</v>
      </c>
      <c r="BR699" s="354">
        <v>2522</v>
      </c>
      <c r="BS699" s="353">
        <v>3026</v>
      </c>
      <c r="BT699" s="354">
        <v>3496</v>
      </c>
      <c r="BU699" s="354">
        <v>3902</v>
      </c>
      <c r="BV699" s="355">
        <v>4304</v>
      </c>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2.75">
      <c r="AZ700" s="2"/>
      <c r="BA700" s="2"/>
      <c r="BB700" s="2"/>
      <c r="BC700" s="2"/>
      <c r="BD700" s="2"/>
      <c r="BE700" s="2"/>
      <c r="BF700" s="2"/>
      <c r="BG700" s="2"/>
      <c r="BH700" s="2"/>
      <c r="BI700" s="2"/>
      <c r="BJ700" s="2"/>
      <c r="BK700" s="2"/>
      <c r="BL700" s="2"/>
      <c r="BM700" s="2"/>
      <c r="BN700" s="2"/>
      <c r="BO700" s="2"/>
      <c r="BP700" s="252" t="s">
        <v>987</v>
      </c>
      <c r="BQ700" s="353">
        <v>1586</v>
      </c>
      <c r="BR700" s="354">
        <v>1700</v>
      </c>
      <c r="BS700" s="353">
        <v>2040</v>
      </c>
      <c r="BT700" s="354">
        <v>2356</v>
      </c>
      <c r="BU700" s="354">
        <v>2626</v>
      </c>
      <c r="BV700" s="355">
        <v>2900</v>
      </c>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2.75">
      <c r="A701" s="1" t="s">
        <v>971</v>
      </c>
      <c r="C701" s="1" t="s">
        <v>178</v>
      </c>
      <c r="E701" s="1121"/>
      <c r="F701" s="1121"/>
      <c r="G701" s="1121"/>
      <c r="H701" s="1121"/>
      <c r="AZ701" s="2"/>
      <c r="BA701" s="2"/>
      <c r="BB701" s="2"/>
      <c r="BC701" s="2"/>
      <c r="BD701" s="2"/>
      <c r="BE701" s="2"/>
      <c r="BF701" s="2"/>
      <c r="BG701" s="122" t="s">
        <v>1523</v>
      </c>
      <c r="BH701" s="121"/>
      <c r="BI701" s="121"/>
      <c r="BJ701" s="2"/>
      <c r="BK701" s="2"/>
      <c r="BL701" s="2"/>
      <c r="BM701" s="2"/>
      <c r="BN701" s="2"/>
      <c r="BO701" s="2"/>
      <c r="BP701" s="252" t="s">
        <v>989</v>
      </c>
      <c r="BQ701" s="353">
        <v>1280</v>
      </c>
      <c r="BR701" s="354">
        <v>1370</v>
      </c>
      <c r="BS701" s="353">
        <v>1644</v>
      </c>
      <c r="BT701" s="354">
        <v>1900</v>
      </c>
      <c r="BU701" s="354">
        <v>2120</v>
      </c>
      <c r="BV701" s="355">
        <v>2340</v>
      </c>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2.75">
      <c r="B702" s="82"/>
      <c r="C702" s="82"/>
      <c r="D702" s="981" t="s">
        <v>1524</v>
      </c>
      <c r="E702" s="82"/>
      <c r="F702" s="82"/>
      <c r="G702" s="82"/>
      <c r="H702" s="82"/>
      <c r="AZ702" s="2"/>
      <c r="BA702" s="2"/>
      <c r="BB702" s="2"/>
      <c r="BC702" s="2"/>
      <c r="BD702" s="2"/>
      <c r="BE702" s="2"/>
      <c r="BF702" s="2"/>
      <c r="BG702" s="195" t="s">
        <v>1519</v>
      </c>
      <c r="BH702" s="199" t="s">
        <v>1520</v>
      </c>
      <c r="BI702" s="198" t="s">
        <v>1521</v>
      </c>
      <c r="BJ702" s="2"/>
      <c r="BK702" s="2"/>
      <c r="BL702" s="2"/>
      <c r="BM702" s="2"/>
      <c r="BN702" s="2"/>
      <c r="BO702" s="2"/>
      <c r="BP702" s="252" t="s">
        <v>994</v>
      </c>
      <c r="BQ702" s="353">
        <v>1382</v>
      </c>
      <c r="BR702" s="354">
        <v>1480</v>
      </c>
      <c r="BS702" s="353">
        <v>1776</v>
      </c>
      <c r="BT702" s="354">
        <v>2054</v>
      </c>
      <c r="BU702" s="354">
        <v>2292</v>
      </c>
      <c r="BV702" s="355">
        <v>2528</v>
      </c>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2.75">
      <c r="B703" s="82"/>
      <c r="C703" s="82"/>
      <c r="E703" s="981" t="s">
        <v>1525</v>
      </c>
      <c r="F703" s="82"/>
      <c r="G703" s="82"/>
      <c r="H703" s="82"/>
      <c r="AE703" s="1292" t="s">
        <v>908</v>
      </c>
      <c r="AF703" s="1292"/>
      <c r="AZ703" s="2"/>
      <c r="BA703" s="2"/>
      <c r="BB703" s="2"/>
      <c r="BC703" s="2"/>
      <c r="BD703" s="2"/>
      <c r="BE703" s="2"/>
      <c r="BF703" s="2"/>
      <c r="BG703" s="196">
        <f t="shared" ref="BG703:BG727" si="46">G728</f>
        <v>3</v>
      </c>
      <c r="BH703" s="200">
        <f>BG703/$BG$728</f>
        <v>2.4E-2</v>
      </c>
      <c r="BI703" s="201">
        <f t="shared" ref="BI703:BI727" si="47">IF(BH703=0," ",BH703*AM728)</f>
        <v>1.592459943449576E-2</v>
      </c>
      <c r="BJ703" s="2"/>
      <c r="BK703" s="2"/>
      <c r="BL703" s="2"/>
      <c r="BM703" s="2"/>
      <c r="BN703" s="2"/>
      <c r="BO703" s="2"/>
      <c r="BP703" s="252" t="s">
        <v>999</v>
      </c>
      <c r="BQ703" s="353">
        <v>1586</v>
      </c>
      <c r="BR703" s="354">
        <v>1700</v>
      </c>
      <c r="BS703" s="353">
        <v>2040</v>
      </c>
      <c r="BT703" s="354">
        <v>2356</v>
      </c>
      <c r="BU703" s="354">
        <v>2626</v>
      </c>
      <c r="BV703" s="355">
        <v>2900</v>
      </c>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2.75">
      <c r="B704" s="82"/>
      <c r="C704" s="82"/>
      <c r="D704" s="981" t="s">
        <v>1526</v>
      </c>
      <c r="E704" s="82"/>
      <c r="F704" s="82"/>
      <c r="G704" s="82"/>
      <c r="H704" s="82"/>
      <c r="AE704" s="1292" t="s">
        <v>908</v>
      </c>
      <c r="AF704" s="1292"/>
      <c r="AZ704" s="2"/>
      <c r="BA704" s="2"/>
      <c r="BB704" s="2"/>
      <c r="BC704" s="2"/>
      <c r="BD704" s="2"/>
      <c r="BE704" s="2"/>
      <c r="BF704" s="2"/>
      <c r="BG704" s="197">
        <f t="shared" si="46"/>
        <v>5</v>
      </c>
      <c r="BH704" s="200">
        <f t="shared" ref="BH704:BH727" si="48">BG704/$BG$728</f>
        <v>0.04</v>
      </c>
      <c r="BI704" s="201">
        <f t="shared" si="47"/>
        <v>2.3996229971724788E-2</v>
      </c>
      <c r="BJ704" s="2"/>
      <c r="BK704" s="2"/>
      <c r="BL704" s="2"/>
      <c r="BM704" s="2"/>
      <c r="BN704" s="2"/>
      <c r="BO704" s="2"/>
      <c r="BP704" s="252" t="s">
        <v>1004</v>
      </c>
      <c r="BQ704" s="353">
        <v>1710</v>
      </c>
      <c r="BR704" s="354">
        <v>1830</v>
      </c>
      <c r="BS704" s="353">
        <v>2196</v>
      </c>
      <c r="BT704" s="354">
        <v>2538</v>
      </c>
      <c r="BU704" s="354">
        <v>2832</v>
      </c>
      <c r="BV704" s="355">
        <v>3124</v>
      </c>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2.75">
      <c r="B705" s="82"/>
      <c r="C705" s="82"/>
      <c r="D705" s="981" t="s">
        <v>1527</v>
      </c>
      <c r="E705" s="82"/>
      <c r="F705" s="82"/>
      <c r="G705" s="82"/>
      <c r="H705" s="82"/>
      <c r="AE705" s="1450"/>
      <c r="AF705" s="1450"/>
      <c r="AG705" s="1450"/>
      <c r="AH705" s="1450"/>
      <c r="AI705" s="1450"/>
      <c r="AZ705" s="2"/>
      <c r="BA705" s="2"/>
      <c r="BB705" s="2"/>
      <c r="BC705" s="2"/>
      <c r="BD705" s="2"/>
      <c r="BE705" s="2"/>
      <c r="BF705" s="2"/>
      <c r="BG705" s="197">
        <f t="shared" si="46"/>
        <v>1</v>
      </c>
      <c r="BH705" s="200">
        <f t="shared" si="48"/>
        <v>8.0000000000000002E-3</v>
      </c>
      <c r="BI705" s="201">
        <f t="shared" si="47"/>
        <v>4.0000000000000001E-3</v>
      </c>
      <c r="BJ705" s="2"/>
      <c r="BK705" s="2"/>
      <c r="BL705" s="2"/>
      <c r="BM705" s="2"/>
      <c r="BN705" s="2"/>
      <c r="BO705" s="2"/>
      <c r="BP705" s="252" t="s">
        <v>1008</v>
      </c>
      <c r="BQ705" s="353">
        <v>1382</v>
      </c>
      <c r="BR705" s="354">
        <v>1480</v>
      </c>
      <c r="BS705" s="353">
        <v>1776</v>
      </c>
      <c r="BT705" s="354">
        <v>2054</v>
      </c>
      <c r="BU705" s="354">
        <v>2292</v>
      </c>
      <c r="BV705" s="355">
        <v>2528</v>
      </c>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2.75">
      <c r="B706" s="82"/>
      <c r="C706" s="82"/>
      <c r="D706" s="223" t="s">
        <v>1528</v>
      </c>
      <c r="E706" s="82"/>
      <c r="F706" s="82"/>
      <c r="G706" s="82"/>
      <c r="H706" s="82"/>
      <c r="AE706" s="1620"/>
      <c r="AF706" s="1620"/>
      <c r="AG706" s="1620"/>
      <c r="AH706" s="1620"/>
      <c r="AI706" s="1620"/>
      <c r="AZ706" s="2"/>
      <c r="BA706" s="2"/>
      <c r="BB706" s="2"/>
      <c r="BC706" s="2"/>
      <c r="BD706" s="2"/>
      <c r="BE706" s="2"/>
      <c r="BF706" s="1"/>
      <c r="BG706" s="197">
        <f t="shared" si="46"/>
        <v>1</v>
      </c>
      <c r="BH706" s="200">
        <f t="shared" si="48"/>
        <v>8.0000000000000002E-3</v>
      </c>
      <c r="BI706" s="201">
        <f t="shared" si="47"/>
        <v>2.3977379830348727E-3</v>
      </c>
      <c r="BJ706" s="2"/>
      <c r="BK706" s="2"/>
      <c r="BL706" s="2"/>
      <c r="BM706" s="2"/>
      <c r="BN706" s="2"/>
      <c r="BO706" s="2"/>
      <c r="BP706" s="252" t="s">
        <v>992</v>
      </c>
      <c r="BQ706" s="353">
        <v>2122</v>
      </c>
      <c r="BR706" s="354">
        <v>2272</v>
      </c>
      <c r="BS706" s="353">
        <v>2726</v>
      </c>
      <c r="BT706" s="354">
        <v>3150</v>
      </c>
      <c r="BU706" s="354">
        <v>3514</v>
      </c>
      <c r="BV706" s="355">
        <v>3878</v>
      </c>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2.75">
      <c r="B707" s="82"/>
      <c r="C707" s="82"/>
      <c r="AZ707" s="2"/>
      <c r="BA707" s="2"/>
      <c r="BB707" s="2"/>
      <c r="BC707" s="2"/>
      <c r="BD707" s="2"/>
      <c r="BE707" s="2"/>
      <c r="BF707" s="2"/>
      <c r="BG707" s="197">
        <f t="shared" si="46"/>
        <v>4</v>
      </c>
      <c r="BH707" s="200">
        <f t="shared" si="48"/>
        <v>3.2000000000000001E-2</v>
      </c>
      <c r="BI707" s="201">
        <f t="shared" si="47"/>
        <v>2.5619718309859155E-2</v>
      </c>
      <c r="BJ707" s="2"/>
      <c r="BK707" s="2"/>
      <c r="BL707" s="2"/>
      <c r="BM707" s="2"/>
      <c r="BN707" s="2"/>
      <c r="BO707" s="2"/>
      <c r="BP707" s="252" t="s">
        <v>1018</v>
      </c>
      <c r="BQ707" s="353">
        <v>3196</v>
      </c>
      <c r="BR707" s="354">
        <v>3426</v>
      </c>
      <c r="BS707" s="353">
        <v>4112</v>
      </c>
      <c r="BT707" s="354">
        <v>4750</v>
      </c>
      <c r="BU707" s="354">
        <v>5300</v>
      </c>
      <c r="BV707" s="355">
        <v>5846</v>
      </c>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2.75">
      <c r="B708" s="82"/>
      <c r="C708" s="82"/>
      <c r="D708" s="981" t="s">
        <v>1529</v>
      </c>
      <c r="E708" s="82"/>
      <c r="F708" s="82"/>
      <c r="G708" s="82"/>
      <c r="H708" s="82"/>
      <c r="AE708" s="1450"/>
      <c r="AF708" s="1450"/>
      <c r="AG708" s="1450"/>
      <c r="AH708" s="1450"/>
      <c r="AI708" s="1450"/>
      <c r="AZ708" s="2"/>
      <c r="BA708" s="2"/>
      <c r="BB708" s="2"/>
      <c r="BC708" s="2"/>
      <c r="BD708" s="2"/>
      <c r="BE708" s="2"/>
      <c r="BF708" s="2"/>
      <c r="BG708" s="197">
        <f t="shared" si="46"/>
        <v>32</v>
      </c>
      <c r="BH708" s="200">
        <f t="shared" si="48"/>
        <v>0.25600000000000001</v>
      </c>
      <c r="BI708" s="201">
        <f t="shared" si="47"/>
        <v>0.15369014084507043</v>
      </c>
      <c r="BJ708" s="2"/>
      <c r="BK708" s="2"/>
      <c r="BL708" s="2"/>
      <c r="BM708" s="2"/>
      <c r="BN708" s="2"/>
      <c r="BO708" s="2"/>
      <c r="BP708" s="252" t="s">
        <v>1023</v>
      </c>
      <c r="BQ708" s="353">
        <v>1294</v>
      </c>
      <c r="BR708" s="354">
        <v>1386</v>
      </c>
      <c r="BS708" s="353">
        <v>1664</v>
      </c>
      <c r="BT708" s="354">
        <v>1924</v>
      </c>
      <c r="BU708" s="354">
        <v>2146</v>
      </c>
      <c r="BV708" s="355">
        <v>2368</v>
      </c>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2.75">
      <c r="B709" s="82"/>
      <c r="C709" s="82"/>
      <c r="D709" s="981" t="s">
        <v>1530</v>
      </c>
      <c r="E709" s="82"/>
      <c r="F709" s="82"/>
      <c r="G709" s="82"/>
      <c r="H709" s="82"/>
      <c r="AE709" s="1587"/>
      <c r="AF709" s="1587"/>
      <c r="AG709" s="1587"/>
      <c r="AH709" s="1587"/>
      <c r="AI709" s="1587"/>
      <c r="AZ709" s="2"/>
      <c r="BA709" s="2"/>
      <c r="BB709" s="2"/>
      <c r="BC709" s="2"/>
      <c r="BD709" s="2"/>
      <c r="BE709" s="2"/>
      <c r="BF709" s="2"/>
      <c r="BG709" s="197">
        <f t="shared" si="46"/>
        <v>5</v>
      </c>
      <c r="BH709" s="200">
        <f t="shared" si="48"/>
        <v>0.04</v>
      </c>
      <c r="BI709" s="201">
        <f t="shared" si="47"/>
        <v>0.02</v>
      </c>
      <c r="BJ709" s="2"/>
      <c r="BK709" s="2"/>
      <c r="BL709" s="2"/>
      <c r="BM709" s="2"/>
      <c r="BN709" s="2"/>
      <c r="BO709" s="2"/>
      <c r="BP709" s="252" t="s">
        <v>1027</v>
      </c>
      <c r="BQ709" s="353">
        <v>1712</v>
      </c>
      <c r="BR709" s="354">
        <v>1834</v>
      </c>
      <c r="BS709" s="353">
        <v>2202</v>
      </c>
      <c r="BT709" s="354">
        <v>2542</v>
      </c>
      <c r="BU709" s="354">
        <v>2836</v>
      </c>
      <c r="BV709" s="355">
        <v>3130</v>
      </c>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2.75">
      <c r="B710" s="82"/>
      <c r="C710" s="82"/>
      <c r="D710" s="981" t="s">
        <v>1531</v>
      </c>
      <c r="E710" s="82"/>
      <c r="F710" s="82"/>
      <c r="G710" s="82"/>
      <c r="H710" s="82"/>
      <c r="W710" s="1353" t="str">
        <f>H334</f>
        <v>CalHFA</v>
      </c>
      <c r="X710" s="1353"/>
      <c r="Y710" s="1353"/>
      <c r="Z710" s="1353"/>
      <c r="AA710" s="1353"/>
      <c r="AB710" s="1353"/>
      <c r="AC710" s="1353"/>
      <c r="AD710" s="1353"/>
      <c r="AE710" s="1353"/>
      <c r="AF710" s="1353"/>
      <c r="AG710" s="1353"/>
      <c r="AH710" s="1353"/>
      <c r="AI710" s="1353"/>
      <c r="AJ710" s="1353"/>
      <c r="AK710" s="1353"/>
      <c r="AZ710" s="2"/>
      <c r="BA710" s="2"/>
      <c r="BB710" s="2"/>
      <c r="BC710" s="2"/>
      <c r="BD710" s="2"/>
      <c r="BE710" s="2"/>
      <c r="BF710" s="2"/>
      <c r="BG710" s="197">
        <f t="shared" si="46"/>
        <v>5</v>
      </c>
      <c r="BH710" s="200">
        <f t="shared" si="48"/>
        <v>0.04</v>
      </c>
      <c r="BI710" s="201">
        <f t="shared" si="47"/>
        <v>1.2007042253521128E-2</v>
      </c>
      <c r="BJ710" s="2"/>
      <c r="BK710" s="2"/>
      <c r="BL710" s="2"/>
      <c r="BM710" s="2"/>
      <c r="BN710" s="2"/>
      <c r="BO710" s="2"/>
      <c r="BP710" s="252" t="s">
        <v>1030</v>
      </c>
      <c r="BQ710" s="353">
        <v>3196</v>
      </c>
      <c r="BR710" s="354">
        <v>3426</v>
      </c>
      <c r="BS710" s="353">
        <v>4112</v>
      </c>
      <c r="BT710" s="354">
        <v>4750</v>
      </c>
      <c r="BU710" s="354">
        <v>5300</v>
      </c>
      <c r="BV710" s="355">
        <v>5846</v>
      </c>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2.75">
      <c r="B711" s="82"/>
      <c r="C711" s="82"/>
      <c r="D711" s="981"/>
      <c r="E711" s="82"/>
      <c r="F711" s="82"/>
      <c r="G711" s="82"/>
      <c r="H711" s="82"/>
      <c r="AZ711" s="2"/>
      <c r="BA711" s="2"/>
      <c r="BB711" s="2"/>
      <c r="BC711" s="2"/>
      <c r="BD711" s="2"/>
      <c r="BE711" s="2"/>
      <c r="BF711" s="2"/>
      <c r="BG711" s="197">
        <f t="shared" si="46"/>
        <v>10</v>
      </c>
      <c r="BH711" s="200">
        <f t="shared" si="48"/>
        <v>0.08</v>
      </c>
      <c r="BI711" s="201">
        <f t="shared" si="47"/>
        <v>5.8958180484225971E-2</v>
      </c>
      <c r="BJ711" s="2"/>
      <c r="BK711" s="2"/>
      <c r="BL711" s="2"/>
      <c r="BM711" s="2"/>
      <c r="BN711" s="2"/>
      <c r="BO711" s="2"/>
      <c r="BP711" s="252" t="s">
        <v>1034</v>
      </c>
      <c r="BQ711" s="353">
        <v>2186</v>
      </c>
      <c r="BR711" s="354">
        <v>2342</v>
      </c>
      <c r="BS711" s="353">
        <v>2812</v>
      </c>
      <c r="BT711" s="354">
        <v>3246</v>
      </c>
      <c r="BU711" s="354">
        <v>3622</v>
      </c>
      <c r="BV711" s="355">
        <v>3996</v>
      </c>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2.75">
      <c r="B712" s="82"/>
      <c r="C712" s="82"/>
      <c r="D712" s="981" t="s">
        <v>1532</v>
      </c>
      <c r="E712" s="82"/>
      <c r="F712" s="82"/>
      <c r="G712" s="82"/>
      <c r="H712" s="82"/>
      <c r="AE712" s="1292" t="s">
        <v>908</v>
      </c>
      <c r="AF712" s="1292"/>
      <c r="AZ712" s="2"/>
      <c r="BA712" s="2"/>
      <c r="BB712" s="2"/>
      <c r="BC712" s="2"/>
      <c r="BD712" s="2"/>
      <c r="BE712" s="2"/>
      <c r="BF712" s="2"/>
      <c r="BG712" s="197">
        <f t="shared" si="46"/>
        <v>16</v>
      </c>
      <c r="BH712" s="200">
        <f t="shared" si="48"/>
        <v>0.128</v>
      </c>
      <c r="BI712" s="201">
        <f t="shared" si="47"/>
        <v>7.6818782098312541E-2</v>
      </c>
      <c r="BJ712" s="2"/>
      <c r="BK712" s="2"/>
      <c r="BL712" s="2"/>
      <c r="BM712" s="2"/>
      <c r="BN712" s="2"/>
      <c r="BO712" s="2"/>
      <c r="BP712" s="252" t="s">
        <v>1038</v>
      </c>
      <c r="BQ712" s="353">
        <v>2900</v>
      </c>
      <c r="BR712" s="354">
        <v>3106</v>
      </c>
      <c r="BS712" s="353">
        <v>3730</v>
      </c>
      <c r="BT712" s="354">
        <v>4308</v>
      </c>
      <c r="BU712" s="354">
        <v>4806</v>
      </c>
      <c r="BV712" s="355">
        <v>5302</v>
      </c>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2.75">
      <c r="B713" s="82"/>
      <c r="C713" s="82"/>
      <c r="D713" s="981" t="s">
        <v>1533</v>
      </c>
      <c r="E713" s="82"/>
      <c r="F713" s="82"/>
      <c r="G713" s="82"/>
      <c r="H713" s="82"/>
      <c r="W713" s="1261"/>
      <c r="X713" s="1261"/>
      <c r="Y713" s="1261"/>
      <c r="Z713" s="1261"/>
      <c r="AA713" s="1261"/>
      <c r="AB713" s="1261"/>
      <c r="AC713" s="1261"/>
      <c r="AD713" s="1261"/>
      <c r="AE713" s="1261"/>
      <c r="AF713" s="1261"/>
      <c r="AG713" s="1261"/>
      <c r="AH713" s="1261"/>
      <c r="AI713" s="1261"/>
      <c r="AJ713" s="1261"/>
      <c r="AK713" s="1261"/>
      <c r="AZ713" s="2"/>
      <c r="BA713" s="2"/>
      <c r="BB713" s="2"/>
      <c r="BC713" s="2"/>
      <c r="BD713" s="2"/>
      <c r="BE713" s="2"/>
      <c r="BF713" s="2"/>
      <c r="BG713" s="197">
        <f t="shared" si="46"/>
        <v>4</v>
      </c>
      <c r="BH713" s="200">
        <f t="shared" si="48"/>
        <v>3.2000000000000001E-2</v>
      </c>
      <c r="BI713" s="201">
        <f t="shared" si="47"/>
        <v>1.6E-2</v>
      </c>
      <c r="BJ713" s="2"/>
      <c r="BK713" s="2"/>
      <c r="BL713" s="2"/>
      <c r="BM713" s="2"/>
      <c r="BN713" s="2"/>
      <c r="BO713" s="2"/>
      <c r="BP713" s="252" t="s">
        <v>1043</v>
      </c>
      <c r="BQ713" s="353">
        <v>2432</v>
      </c>
      <c r="BR713" s="354">
        <v>2606</v>
      </c>
      <c r="BS713" s="353">
        <v>3126</v>
      </c>
      <c r="BT713" s="354">
        <v>3614</v>
      </c>
      <c r="BU713" s="354">
        <v>4032</v>
      </c>
      <c r="BV713" s="355">
        <v>4448</v>
      </c>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2.75">
      <c r="B714" s="82"/>
      <c r="C714" s="82"/>
      <c r="D714" s="981" t="s">
        <v>1122</v>
      </c>
      <c r="E714" s="82"/>
      <c r="F714" s="82"/>
      <c r="G714" s="82"/>
      <c r="H714" s="82"/>
      <c r="J714" s="1261"/>
      <c r="K714" s="1261"/>
      <c r="L714" s="1261"/>
      <c r="M714" s="1261"/>
      <c r="N714" s="1261"/>
      <c r="O714" s="1261"/>
      <c r="P714" s="1261"/>
      <c r="Q714" s="1261"/>
      <c r="R714" s="1261"/>
      <c r="S714" s="1261"/>
      <c r="T714" s="1261"/>
      <c r="U714" s="1261"/>
      <c r="V714" s="1261"/>
      <c r="W714" s="1261"/>
      <c r="X714" s="1261"/>
      <c r="AZ714" s="2"/>
      <c r="BA714" s="2"/>
      <c r="BB714" s="2"/>
      <c r="BC714" s="2"/>
      <c r="BD714" s="2"/>
      <c r="BE714" s="2"/>
      <c r="BF714" s="2"/>
      <c r="BG714" s="197">
        <f t="shared" si="46"/>
        <v>4</v>
      </c>
      <c r="BH714" s="200">
        <f t="shared" si="48"/>
        <v>3.2000000000000001E-2</v>
      </c>
      <c r="BI714" s="201">
        <f t="shared" si="47"/>
        <v>9.6023477622890676E-3</v>
      </c>
      <c r="BJ714" s="2"/>
      <c r="BK714" s="2"/>
      <c r="BL714" s="2"/>
      <c r="BM714" s="2"/>
      <c r="BN714" s="2"/>
      <c r="BO714" s="2"/>
      <c r="BP714" s="252" t="s">
        <v>1046</v>
      </c>
      <c r="BQ714" s="353">
        <v>1242</v>
      </c>
      <c r="BR714" s="354">
        <v>1330</v>
      </c>
      <c r="BS714" s="353">
        <v>1596</v>
      </c>
      <c r="BT714" s="354">
        <v>1846</v>
      </c>
      <c r="BU714" s="354">
        <v>2060</v>
      </c>
      <c r="BV714" s="355">
        <v>2272</v>
      </c>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2.75">
      <c r="B715" s="82"/>
      <c r="C715" s="82"/>
      <c r="D715" s="981" t="s">
        <v>1124</v>
      </c>
      <c r="J715" s="1260"/>
      <c r="K715" s="1260"/>
      <c r="L715" s="1260"/>
      <c r="M715" s="1260"/>
      <c r="N715" s="1260"/>
      <c r="O715" s="1260"/>
      <c r="P715" s="2" t="s">
        <v>1126</v>
      </c>
      <c r="Q715" s="2"/>
      <c r="R715" s="1320"/>
      <c r="S715" s="1320"/>
      <c r="T715" s="1320"/>
      <c r="AZ715" s="2"/>
      <c r="BA715" s="2"/>
      <c r="BB715" s="2"/>
      <c r="BC715" s="2"/>
      <c r="BD715" s="2"/>
      <c r="BE715" s="2"/>
      <c r="BF715" s="2"/>
      <c r="BG715" s="197">
        <f t="shared" si="46"/>
        <v>9</v>
      </c>
      <c r="BH715" s="200">
        <f t="shared" si="48"/>
        <v>7.1999999999999995E-2</v>
      </c>
      <c r="BI715" s="201">
        <f t="shared" si="47"/>
        <v>4.9668571428571423E-2</v>
      </c>
      <c r="BJ715" s="2"/>
      <c r="BK715" s="2"/>
      <c r="BL715" s="2"/>
      <c r="BM715" s="2"/>
      <c r="BN715" s="2"/>
      <c r="BO715" s="2"/>
      <c r="BP715" s="252" t="s">
        <v>1051</v>
      </c>
      <c r="BQ715" s="353">
        <v>1480</v>
      </c>
      <c r="BR715" s="354">
        <v>1584</v>
      </c>
      <c r="BS715" s="353">
        <v>1902</v>
      </c>
      <c r="BT715" s="354">
        <v>2196</v>
      </c>
      <c r="BU715" s="354">
        <v>2452</v>
      </c>
      <c r="BV715" s="355">
        <v>2704</v>
      </c>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2.75">
      <c r="B716" s="82"/>
      <c r="C716" s="82"/>
      <c r="D716" s="981" t="s">
        <v>1534</v>
      </c>
      <c r="W716" s="1261" t="s">
        <v>294</v>
      </c>
      <c r="X716" s="1261"/>
      <c r="Y716" s="1261"/>
      <c r="Z716" s="1261"/>
      <c r="AA716" s="1261"/>
      <c r="AB716" s="1261"/>
      <c r="AC716" s="1261"/>
      <c r="AD716" s="1261"/>
      <c r="AE716" s="1261"/>
      <c r="AF716" s="1261"/>
      <c r="AG716" s="1261"/>
      <c r="AH716" s="1261"/>
      <c r="AI716" s="1261"/>
      <c r="AJ716" s="1261"/>
      <c r="AK716" s="1261"/>
      <c r="AZ716" s="2"/>
      <c r="BA716" s="2"/>
      <c r="BB716" s="2"/>
      <c r="BC716" s="2"/>
      <c r="BD716" s="2"/>
      <c r="BE716" s="2"/>
      <c r="BF716" s="2"/>
      <c r="BG716" s="197">
        <f t="shared" si="46"/>
        <v>15</v>
      </c>
      <c r="BH716" s="200">
        <f t="shared" si="48"/>
        <v>0.12</v>
      </c>
      <c r="BI716" s="201">
        <f t="shared" si="47"/>
        <v>7.1999999999999995E-2</v>
      </c>
      <c r="BJ716" s="2"/>
      <c r="BK716" s="2"/>
      <c r="BL716" s="2"/>
      <c r="BM716" s="2"/>
      <c r="BN716" s="2"/>
      <c r="BO716" s="2"/>
      <c r="BP716" s="252" t="s">
        <v>1056</v>
      </c>
      <c r="BQ716" s="353">
        <v>1220</v>
      </c>
      <c r="BR716" s="354">
        <v>1306</v>
      </c>
      <c r="BS716" s="353">
        <v>1570</v>
      </c>
      <c r="BT716" s="354">
        <v>1812</v>
      </c>
      <c r="BU716" s="354">
        <v>2022</v>
      </c>
      <c r="BV716" s="355">
        <v>2232</v>
      </c>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2.75">
      <c r="B717" s="82"/>
      <c r="C717" s="82"/>
      <c r="D717" s="981"/>
      <c r="E717" s="1261" t="s">
        <v>1327</v>
      </c>
      <c r="F717" s="1261"/>
      <c r="G717" s="1261"/>
      <c r="H717" s="1261"/>
      <c r="I717" s="1261"/>
      <c r="J717" s="1261"/>
      <c r="K717" s="1261"/>
      <c r="L717" s="1261"/>
      <c r="M717" s="1261"/>
      <c r="N717" s="1261"/>
      <c r="O717" s="1261"/>
      <c r="P717" s="1261"/>
      <c r="Q717" s="1261"/>
      <c r="R717" s="1261"/>
      <c r="S717" s="1261"/>
      <c r="T717" s="1261"/>
      <c r="U717" s="1261"/>
      <c r="V717" s="1261"/>
      <c r="W717" s="1261"/>
      <c r="X717" s="1261"/>
      <c r="Y717" s="1261"/>
      <c r="Z717" s="1261"/>
      <c r="AA717" s="1261"/>
      <c r="AB717" s="1261"/>
      <c r="AC717" s="1261"/>
      <c r="AD717" s="1261"/>
      <c r="AE717" s="1261"/>
      <c r="AF717" s="1261"/>
      <c r="AG717" s="1261"/>
      <c r="AH717" s="1261"/>
      <c r="AI717" s="1261"/>
      <c r="AJ717" s="1261"/>
      <c r="AK717" s="1261"/>
      <c r="AZ717" s="2"/>
      <c r="BA717" s="2"/>
      <c r="BB717" s="2"/>
      <c r="BC717" s="2"/>
      <c r="BD717" s="2"/>
      <c r="BE717" s="2"/>
      <c r="BF717" s="2"/>
      <c r="BG717" s="197">
        <f t="shared" si="46"/>
        <v>3</v>
      </c>
      <c r="BH717" s="200">
        <f t="shared" si="48"/>
        <v>2.4E-2</v>
      </c>
      <c r="BI717" s="201">
        <f t="shared" si="47"/>
        <v>1.2E-2</v>
      </c>
      <c r="BJ717" s="2"/>
      <c r="BK717" s="2"/>
      <c r="BL717" s="2"/>
      <c r="BM717" s="2"/>
      <c r="BN717" s="2"/>
      <c r="BO717" s="2"/>
      <c r="BP717" s="252" t="s">
        <v>1062</v>
      </c>
      <c r="BQ717" s="353">
        <v>1700</v>
      </c>
      <c r="BR717" s="354">
        <v>1820</v>
      </c>
      <c r="BS717" s="353">
        <v>2184</v>
      </c>
      <c r="BT717" s="354">
        <v>2524</v>
      </c>
      <c r="BU717" s="354">
        <v>2816</v>
      </c>
      <c r="BV717" s="355">
        <v>3108</v>
      </c>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2.75">
      <c r="AZ718" s="2"/>
      <c r="BA718" s="2"/>
      <c r="BB718" s="2"/>
      <c r="BC718" s="2"/>
      <c r="BD718" s="2"/>
      <c r="BE718" s="2"/>
      <c r="BF718" s="2"/>
      <c r="BG718" s="197">
        <f t="shared" si="46"/>
        <v>3</v>
      </c>
      <c r="BH718" s="200">
        <f t="shared" si="48"/>
        <v>2.4E-2</v>
      </c>
      <c r="BI718" s="201">
        <f t="shared" si="47"/>
        <v>7.1999999999999998E-3</v>
      </c>
      <c r="BJ718" s="2"/>
      <c r="BK718" s="2"/>
      <c r="BL718" s="2"/>
      <c r="BM718" s="2"/>
      <c r="BN718" s="2"/>
      <c r="BO718" s="2"/>
      <c r="BP718" s="252" t="s">
        <v>1065</v>
      </c>
      <c r="BQ718" s="353">
        <v>2036</v>
      </c>
      <c r="BR718" s="354">
        <v>2182</v>
      </c>
      <c r="BS718" s="353">
        <v>2616</v>
      </c>
      <c r="BT718" s="354">
        <v>3024</v>
      </c>
      <c r="BU718" s="354">
        <v>3374</v>
      </c>
      <c r="BV718" s="355">
        <v>3722</v>
      </c>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2.75" customHeight="1">
      <c r="A719" s="1183" t="s">
        <v>1535</v>
      </c>
      <c r="B719" s="1183"/>
      <c r="C719" s="1183"/>
      <c r="D719" s="1183"/>
      <c r="E719" s="1183"/>
      <c r="F719" s="1183"/>
      <c r="G719" s="1183"/>
      <c r="H719" s="1183"/>
      <c r="I719" s="1183"/>
      <c r="J719" s="1183"/>
      <c r="K719" s="1183"/>
      <c r="L719" s="1183"/>
      <c r="M719" s="1183"/>
      <c r="N719" s="1183"/>
      <c r="O719" s="1183"/>
      <c r="P719" s="1183"/>
      <c r="Q719" s="1183"/>
      <c r="R719" s="1183"/>
      <c r="S719" s="1183"/>
      <c r="T719" s="1183"/>
      <c r="U719" s="1183"/>
      <c r="V719" s="1183"/>
      <c r="W719" s="1183"/>
      <c r="X719" s="1183"/>
      <c r="Y719" s="1183"/>
      <c r="Z719" s="1183"/>
      <c r="AA719" s="1183"/>
      <c r="AB719" s="1183"/>
      <c r="AC719" s="1183"/>
      <c r="AD719" s="1183"/>
      <c r="AE719" s="1183"/>
      <c r="AF719" s="1183"/>
      <c r="AG719" s="1183"/>
      <c r="AH719" s="1183"/>
      <c r="AI719" s="1183"/>
      <c r="AJ719" s="1183"/>
      <c r="AK719" s="1183"/>
      <c r="AL719" s="1183"/>
      <c r="AM719" s="1183"/>
      <c r="AN719" s="1183"/>
      <c r="AO719" s="1183"/>
      <c r="AP719" s="859"/>
      <c r="AQ719" s="859"/>
      <c r="AR719" s="859"/>
      <c r="AS719" s="859"/>
      <c r="AT719" s="859"/>
      <c r="AU719" s="859"/>
      <c r="AV719" s="859"/>
      <c r="AW719" s="859"/>
      <c r="AX719" s="859"/>
      <c r="AY719" s="859"/>
      <c r="AZ719" s="2"/>
      <c r="BA719" s="2"/>
      <c r="BB719" s="2"/>
      <c r="BC719" s="2"/>
      <c r="BD719" s="2"/>
      <c r="BE719" s="2"/>
      <c r="BF719" s="2"/>
      <c r="BG719" s="197">
        <f t="shared" si="46"/>
        <v>2</v>
      </c>
      <c r="BH719" s="200">
        <f t="shared" si="48"/>
        <v>1.6E-2</v>
      </c>
      <c r="BI719" s="201">
        <f t="shared" si="47"/>
        <v>1.2143426294820717E-2</v>
      </c>
      <c r="BJ719" s="2"/>
      <c r="BK719" s="2"/>
      <c r="BL719" s="2"/>
      <c r="BM719" s="2"/>
      <c r="BN719" s="2"/>
      <c r="BO719" s="2"/>
      <c r="BP719" s="252" t="s">
        <v>1070</v>
      </c>
      <c r="BQ719" s="353">
        <v>1250</v>
      </c>
      <c r="BR719" s="354">
        <v>1338</v>
      </c>
      <c r="BS719" s="353">
        <v>1604</v>
      </c>
      <c r="BT719" s="354">
        <v>1854</v>
      </c>
      <c r="BU719" s="354">
        <v>2070</v>
      </c>
      <c r="BV719" s="355">
        <v>2282</v>
      </c>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2.75">
      <c r="A720" s="1183"/>
      <c r="B720" s="1183"/>
      <c r="C720" s="1183"/>
      <c r="D720" s="1183"/>
      <c r="E720" s="1183"/>
      <c r="F720" s="1183"/>
      <c r="G720" s="1183"/>
      <c r="H720" s="1183"/>
      <c r="I720" s="1183"/>
      <c r="J720" s="1183"/>
      <c r="K720" s="1183"/>
      <c r="L720" s="1183"/>
      <c r="M720" s="1183"/>
      <c r="N720" s="1183"/>
      <c r="O720" s="1183"/>
      <c r="P720" s="1183"/>
      <c r="Q720" s="1183"/>
      <c r="R720" s="1183"/>
      <c r="S720" s="1183"/>
      <c r="T720" s="1183"/>
      <c r="U720" s="1183"/>
      <c r="V720" s="1183"/>
      <c r="W720" s="1183"/>
      <c r="X720" s="1183"/>
      <c r="Y720" s="1183"/>
      <c r="Z720" s="1183"/>
      <c r="AA720" s="1183"/>
      <c r="AB720" s="1183"/>
      <c r="AC720" s="1183"/>
      <c r="AD720" s="1183"/>
      <c r="AE720" s="1183"/>
      <c r="AF720" s="1183"/>
      <c r="AG720" s="1183"/>
      <c r="AH720" s="1183"/>
      <c r="AI720" s="1183"/>
      <c r="AJ720" s="1183"/>
      <c r="AK720" s="1183"/>
      <c r="AL720" s="1183"/>
      <c r="AM720" s="1183"/>
      <c r="AN720" s="1183"/>
      <c r="AO720" s="1183"/>
      <c r="AP720" s="859"/>
      <c r="AQ720" s="859"/>
      <c r="AR720" s="859"/>
      <c r="AS720" s="859"/>
      <c r="AT720" s="859"/>
      <c r="AU720" s="859"/>
      <c r="AV720" s="859"/>
      <c r="AW720" s="859"/>
      <c r="AX720" s="859"/>
      <c r="AY720" s="859"/>
      <c r="AZ720" s="2"/>
      <c r="BA720" s="2"/>
      <c r="BB720" s="2"/>
      <c r="BC720" s="2"/>
      <c r="BD720" s="2"/>
      <c r="BE720" s="2"/>
      <c r="BF720" s="2"/>
      <c r="BG720" s="197">
        <f t="shared" si="46"/>
        <v>1</v>
      </c>
      <c r="BH720" s="200">
        <f t="shared" si="48"/>
        <v>8.0000000000000002E-3</v>
      </c>
      <c r="BI720" s="201">
        <f t="shared" si="47"/>
        <v>4.8013659647125782E-3</v>
      </c>
      <c r="BJ720" s="2"/>
      <c r="BK720" s="2"/>
      <c r="BL720" s="2"/>
      <c r="BM720" s="2"/>
      <c r="BN720" s="2"/>
      <c r="BO720" s="2"/>
      <c r="BP720" s="252" t="s">
        <v>1074</v>
      </c>
      <c r="BQ720" s="353">
        <v>1220</v>
      </c>
      <c r="BR720" s="354">
        <v>1306</v>
      </c>
      <c r="BS720" s="353">
        <v>1570</v>
      </c>
      <c r="BT720" s="354">
        <v>1812</v>
      </c>
      <c r="BU720" s="354">
        <v>2022</v>
      </c>
      <c r="BV720" s="355">
        <v>2232</v>
      </c>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2.75">
      <c r="A721" s="1183"/>
      <c r="B721" s="1183"/>
      <c r="C721" s="1183"/>
      <c r="D721" s="1183"/>
      <c r="E721" s="1183"/>
      <c r="F721" s="1183"/>
      <c r="G721" s="1183"/>
      <c r="H721" s="1183"/>
      <c r="I721" s="1183"/>
      <c r="J721" s="1183"/>
      <c r="K721" s="1183"/>
      <c r="L721" s="1183"/>
      <c r="M721" s="1183"/>
      <c r="N721" s="1183"/>
      <c r="O721" s="1183"/>
      <c r="P721" s="1183"/>
      <c r="Q721" s="1183"/>
      <c r="R721" s="1183"/>
      <c r="S721" s="1183"/>
      <c r="T721" s="1183"/>
      <c r="U721" s="1183"/>
      <c r="V721" s="1183"/>
      <c r="W721" s="1183"/>
      <c r="X721" s="1183"/>
      <c r="Y721" s="1183"/>
      <c r="Z721" s="1183"/>
      <c r="AA721" s="1183"/>
      <c r="AB721" s="1183"/>
      <c r="AC721" s="1183"/>
      <c r="AD721" s="1183"/>
      <c r="AE721" s="1183"/>
      <c r="AF721" s="1183"/>
      <c r="AG721" s="1183"/>
      <c r="AH721" s="1183"/>
      <c r="AI721" s="1183"/>
      <c r="AJ721" s="1183"/>
      <c r="AK721" s="1183"/>
      <c r="AL721" s="1183"/>
      <c r="AM721" s="1183"/>
      <c r="AN721" s="1183"/>
      <c r="AO721" s="1183"/>
      <c r="AZ721" s="2"/>
      <c r="BA721" s="2"/>
      <c r="BB721" s="2"/>
      <c r="BC721" s="2"/>
      <c r="BD721" s="2"/>
      <c r="BE721" s="2"/>
      <c r="BF721" s="2"/>
      <c r="BG721" s="197">
        <f t="shared" si="46"/>
        <v>1</v>
      </c>
      <c r="BH721" s="200">
        <f t="shared" si="48"/>
        <v>8.0000000000000002E-3</v>
      </c>
      <c r="BI721" s="201">
        <f t="shared" si="47"/>
        <v>4.0000000000000001E-3</v>
      </c>
      <c r="BJ721" s="2"/>
      <c r="BK721" s="2"/>
      <c r="BL721" s="2"/>
      <c r="BM721" s="2"/>
      <c r="BN721" s="2"/>
      <c r="BO721" s="2"/>
      <c r="BP721" s="252" t="s">
        <v>1077</v>
      </c>
      <c r="BQ721" s="353">
        <v>1220</v>
      </c>
      <c r="BR721" s="354">
        <v>1306</v>
      </c>
      <c r="BS721" s="353">
        <v>1570</v>
      </c>
      <c r="BT721" s="354">
        <v>1812</v>
      </c>
      <c r="BU721" s="354">
        <v>2022</v>
      </c>
      <c r="BV721" s="355">
        <v>2232</v>
      </c>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2.75">
      <c r="A722" s="1" t="s">
        <v>935</v>
      </c>
      <c r="B722" s="1"/>
      <c r="C722" s="1" t="s">
        <v>1536</v>
      </c>
      <c r="AZ722" s="2"/>
      <c r="BA722" s="2"/>
      <c r="BB722" s="2"/>
      <c r="BC722" s="2"/>
      <c r="BD722" s="2"/>
      <c r="BE722" s="2"/>
      <c r="BF722" s="2"/>
      <c r="BG722" s="197">
        <f t="shared" si="46"/>
        <v>1</v>
      </c>
      <c r="BH722" s="200">
        <f t="shared" si="48"/>
        <v>8.0000000000000002E-3</v>
      </c>
      <c r="BI722" s="201">
        <f t="shared" si="47"/>
        <v>2.3995446784291405E-3</v>
      </c>
      <c r="BJ722" s="2"/>
      <c r="BK722" s="2"/>
      <c r="BL722" s="2"/>
      <c r="BM722" s="2"/>
      <c r="BN722" s="2"/>
      <c r="BO722" s="2"/>
      <c r="BP722" s="252" t="s">
        <v>1082</v>
      </c>
      <c r="BQ722" s="353">
        <v>1220</v>
      </c>
      <c r="BR722" s="354">
        <v>1306</v>
      </c>
      <c r="BS722" s="353">
        <v>1570</v>
      </c>
      <c r="BT722" s="354">
        <v>1812</v>
      </c>
      <c r="BU722" s="354">
        <v>2022</v>
      </c>
      <c r="BV722" s="355">
        <v>2232</v>
      </c>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2.75">
      <c r="A723" s="1"/>
      <c r="B723" s="397"/>
      <c r="C723" s="1"/>
      <c r="AZ723" s="2"/>
      <c r="BA723" s="2"/>
      <c r="BB723" s="2"/>
      <c r="BC723" s="2"/>
      <c r="BD723" s="2"/>
      <c r="BE723" s="2"/>
      <c r="BF723" s="2"/>
      <c r="BG723" s="197">
        <f t="shared" si="46"/>
        <v>0</v>
      </c>
      <c r="BH723" s="200">
        <f t="shared" si="48"/>
        <v>0</v>
      </c>
      <c r="BI723" s="201" t="str">
        <f t="shared" si="47"/>
        <v xml:space="preserve"> </v>
      </c>
      <c r="BK723" s="2"/>
      <c r="BL723" s="2"/>
      <c r="BM723" s="2"/>
      <c r="BN723" s="2"/>
      <c r="BO723" s="2"/>
      <c r="BP723" s="252" t="s">
        <v>1084</v>
      </c>
      <c r="BQ723" s="353">
        <v>1220</v>
      </c>
      <c r="BR723" s="354">
        <v>1306</v>
      </c>
      <c r="BS723" s="353">
        <v>1570</v>
      </c>
      <c r="BT723" s="354">
        <v>1812</v>
      </c>
      <c r="BU723" s="354">
        <v>2022</v>
      </c>
      <c r="BV723" s="355">
        <v>2232</v>
      </c>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2.75" customHeight="1">
      <c r="B724" s="1341" t="s">
        <v>1537</v>
      </c>
      <c r="C724" s="1342"/>
      <c r="D724" s="1342"/>
      <c r="E724" s="1342"/>
      <c r="F724" s="1343"/>
      <c r="G724" s="1341" t="s">
        <v>1538</v>
      </c>
      <c r="H724" s="1342"/>
      <c r="I724" s="1342"/>
      <c r="J724" s="1343"/>
      <c r="K724" s="1569" t="s">
        <v>1539</v>
      </c>
      <c r="L724" s="1570"/>
      <c r="M724" s="1570"/>
      <c r="N724" s="1571"/>
      <c r="O724" s="1341" t="s">
        <v>1540</v>
      </c>
      <c r="P724" s="1342"/>
      <c r="Q724" s="1342"/>
      <c r="R724" s="1342"/>
      <c r="S724" s="1343"/>
      <c r="T724" s="1341" t="s">
        <v>1541</v>
      </c>
      <c r="U724" s="1342"/>
      <c r="V724" s="1342"/>
      <c r="W724" s="1342"/>
      <c r="X724" s="1343"/>
      <c r="Y724" s="1341" t="s">
        <v>1542</v>
      </c>
      <c r="Z724" s="1342"/>
      <c r="AA724" s="1342"/>
      <c r="AB724" s="1343"/>
      <c r="AC724" s="1341" t="s">
        <v>1543</v>
      </c>
      <c r="AD724" s="1342"/>
      <c r="AE724" s="1342"/>
      <c r="AF724" s="1342"/>
      <c r="AG724" s="1343"/>
      <c r="AH724" s="1341" t="s">
        <v>1544</v>
      </c>
      <c r="AI724" s="1342"/>
      <c r="AJ724" s="1342"/>
      <c r="AK724" s="1342"/>
      <c r="AL724" s="1343"/>
      <c r="AM724" s="1341" t="s">
        <v>1545</v>
      </c>
      <c r="AN724" s="1342"/>
      <c r="AO724" s="1343"/>
      <c r="AP724" s="2"/>
      <c r="AQ724" s="2"/>
      <c r="AR724" s="2"/>
      <c r="AS724" s="2"/>
      <c r="AT724" s="2"/>
      <c r="AU724" s="2"/>
      <c r="AV724" s="2"/>
      <c r="AW724" s="2"/>
      <c r="AX724" s="2"/>
      <c r="AY724" s="2"/>
      <c r="AZ724" s="2"/>
      <c r="BA724" s="2"/>
      <c r="BB724" s="2"/>
      <c r="BC724" s="2"/>
      <c r="BD724" s="2"/>
      <c r="BE724" s="2"/>
      <c r="BF724" s="2"/>
      <c r="BG724" s="197">
        <f t="shared" si="46"/>
        <v>0</v>
      </c>
      <c r="BH724" s="200">
        <f t="shared" si="48"/>
        <v>0</v>
      </c>
      <c r="BI724" s="201" t="str">
        <f t="shared" si="47"/>
        <v xml:space="preserve"> </v>
      </c>
      <c r="BK724" s="2"/>
      <c r="BL724" s="2"/>
      <c r="BM724" s="2"/>
      <c r="BN724" s="2"/>
      <c r="BO724" s="2"/>
      <c r="BP724" s="252" t="s">
        <v>1087</v>
      </c>
      <c r="BQ724" s="353">
        <v>1302</v>
      </c>
      <c r="BR724" s="354">
        <v>1396</v>
      </c>
      <c r="BS724" s="353">
        <v>1674</v>
      </c>
      <c r="BT724" s="354">
        <v>1934</v>
      </c>
      <c r="BU724" s="354">
        <v>2160</v>
      </c>
      <c r="BV724" s="355">
        <v>2382</v>
      </c>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2.75">
      <c r="B725" s="1344"/>
      <c r="C725" s="1345"/>
      <c r="D725" s="1345"/>
      <c r="E725" s="1345"/>
      <c r="F725" s="1346"/>
      <c r="G725" s="1344"/>
      <c r="H725" s="1345"/>
      <c r="I725" s="1345"/>
      <c r="J725" s="1346"/>
      <c r="K725" s="1572"/>
      <c r="L725" s="1573"/>
      <c r="M725" s="1573"/>
      <c r="N725" s="1574"/>
      <c r="O725" s="1344"/>
      <c r="P725" s="1345"/>
      <c r="Q725" s="1345"/>
      <c r="R725" s="1345"/>
      <c r="S725" s="1346"/>
      <c r="T725" s="1344"/>
      <c r="U725" s="1345"/>
      <c r="V725" s="1345"/>
      <c r="W725" s="1345"/>
      <c r="X725" s="1346"/>
      <c r="Y725" s="1344"/>
      <c r="Z725" s="1345"/>
      <c r="AA725" s="1345"/>
      <c r="AB725" s="1346"/>
      <c r="AC725" s="1344"/>
      <c r="AD725" s="1345"/>
      <c r="AE725" s="1345"/>
      <c r="AF725" s="1345"/>
      <c r="AG725" s="1346"/>
      <c r="AH725" s="1344"/>
      <c r="AI725" s="1345"/>
      <c r="AJ725" s="1345"/>
      <c r="AK725" s="1345"/>
      <c r="AL725" s="1346"/>
      <c r="AM725" s="1344"/>
      <c r="AN725" s="1345"/>
      <c r="AO725" s="1346"/>
      <c r="AP725" s="2"/>
      <c r="AQ725" s="2"/>
      <c r="AR725" s="2"/>
      <c r="AS725" s="2"/>
      <c r="AT725" s="2"/>
      <c r="AU725" s="2"/>
      <c r="AV725" s="2"/>
      <c r="AW725" s="2"/>
      <c r="AX725" s="2"/>
      <c r="AY725" s="2"/>
      <c r="AZ725" s="2"/>
      <c r="BA725" s="2"/>
      <c r="BB725" s="2"/>
      <c r="BC725" s="2"/>
      <c r="BD725" s="2"/>
      <c r="BE725" s="2"/>
      <c r="BF725" s="2"/>
      <c r="BG725" s="197">
        <f t="shared" si="46"/>
        <v>0</v>
      </c>
      <c r="BH725" s="200">
        <f t="shared" si="48"/>
        <v>0</v>
      </c>
      <c r="BI725" s="201" t="str">
        <f t="shared" si="47"/>
        <v xml:space="preserve"> </v>
      </c>
      <c r="BK725" s="2"/>
      <c r="BL725" s="2"/>
      <c r="BM725" s="2"/>
      <c r="BN725" s="2"/>
      <c r="BO725" s="2"/>
      <c r="BP725" s="252" t="s">
        <v>1090</v>
      </c>
      <c r="BQ725" s="356">
        <v>1962</v>
      </c>
      <c r="BR725" s="357">
        <v>2102</v>
      </c>
      <c r="BS725" s="356">
        <v>2522</v>
      </c>
      <c r="BT725" s="357">
        <v>2914</v>
      </c>
      <c r="BU725" s="357">
        <v>3252</v>
      </c>
      <c r="BV725" s="358">
        <v>3588</v>
      </c>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2.75">
      <c r="A726" s="2"/>
      <c r="B726" s="1344"/>
      <c r="C726" s="1345"/>
      <c r="D726" s="1345"/>
      <c r="E726" s="1345"/>
      <c r="F726" s="1346"/>
      <c r="G726" s="1344"/>
      <c r="H726" s="1345"/>
      <c r="I726" s="1345"/>
      <c r="J726" s="1346"/>
      <c r="K726" s="1572"/>
      <c r="L726" s="1573"/>
      <c r="M726" s="1573"/>
      <c r="N726" s="1574"/>
      <c r="O726" s="1344"/>
      <c r="P726" s="1345"/>
      <c r="Q726" s="1345"/>
      <c r="R726" s="1345"/>
      <c r="S726" s="1346"/>
      <c r="T726" s="1344"/>
      <c r="U726" s="1345"/>
      <c r="V726" s="1345"/>
      <c r="W726" s="1345"/>
      <c r="X726" s="1346"/>
      <c r="Y726" s="1344"/>
      <c r="Z726" s="1345"/>
      <c r="AA726" s="1345"/>
      <c r="AB726" s="1346"/>
      <c r="AC726" s="1344"/>
      <c r="AD726" s="1345"/>
      <c r="AE726" s="1345"/>
      <c r="AF726" s="1345"/>
      <c r="AG726" s="1346"/>
      <c r="AH726" s="1344"/>
      <c r="AI726" s="1345"/>
      <c r="AJ726" s="1345"/>
      <c r="AK726" s="1345"/>
      <c r="AL726" s="1346"/>
      <c r="AM726" s="1344"/>
      <c r="AN726" s="1345"/>
      <c r="AO726" s="1346"/>
      <c r="AP726" s="2"/>
      <c r="AQ726" s="2"/>
      <c r="AR726" s="2"/>
      <c r="AS726" s="2"/>
      <c r="AT726" s="2"/>
      <c r="AU726" s="2"/>
      <c r="AV726" s="2"/>
      <c r="AW726" s="2"/>
      <c r="AX726" s="2"/>
      <c r="AY726" s="2"/>
      <c r="AZ726" s="2"/>
      <c r="BA726" s="2"/>
      <c r="BB726" s="2"/>
      <c r="BC726" s="2"/>
      <c r="BD726" s="2"/>
      <c r="BE726" s="2"/>
      <c r="BF726" s="2"/>
      <c r="BG726" s="197">
        <f t="shared" si="46"/>
        <v>0</v>
      </c>
      <c r="BH726" s="200">
        <f t="shared" si="48"/>
        <v>0</v>
      </c>
      <c r="BI726" s="201" t="str">
        <f t="shared" si="47"/>
        <v xml:space="preserve"> </v>
      </c>
      <c r="BK726" s="2"/>
      <c r="BL726" s="2"/>
      <c r="BM726" s="2"/>
      <c r="BN726" s="2"/>
      <c r="BO726" s="2"/>
      <c r="BP726" s="252" t="s">
        <v>1093</v>
      </c>
      <c r="BQ726" s="359">
        <v>1552</v>
      </c>
      <c r="BR726" s="360">
        <v>1662</v>
      </c>
      <c r="BS726" s="359">
        <v>1994</v>
      </c>
      <c r="BT726" s="360">
        <v>2302</v>
      </c>
      <c r="BU726" s="360">
        <v>2570</v>
      </c>
      <c r="BV726" s="361">
        <v>2836</v>
      </c>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5" thickBot="1">
      <c r="A727" s="2"/>
      <c r="B727" s="1347"/>
      <c r="C727" s="1348"/>
      <c r="D727" s="1348"/>
      <c r="E727" s="1348"/>
      <c r="F727" s="1349"/>
      <c r="G727" s="1347"/>
      <c r="H727" s="1348"/>
      <c r="I727" s="1348"/>
      <c r="J727" s="1349"/>
      <c r="K727" s="1572"/>
      <c r="L727" s="1573"/>
      <c r="M727" s="1573"/>
      <c r="N727" s="1574"/>
      <c r="O727" s="1347"/>
      <c r="P727" s="1348"/>
      <c r="Q727" s="1348"/>
      <c r="R727" s="1348"/>
      <c r="S727" s="1349"/>
      <c r="T727" s="1347"/>
      <c r="U727" s="1348"/>
      <c r="V727" s="1348"/>
      <c r="W727" s="1348"/>
      <c r="X727" s="1349"/>
      <c r="Y727" s="1347"/>
      <c r="Z727" s="1348"/>
      <c r="AA727" s="1348"/>
      <c r="AB727" s="1349"/>
      <c r="AC727" s="1347"/>
      <c r="AD727" s="1348"/>
      <c r="AE727" s="1348"/>
      <c r="AF727" s="1348"/>
      <c r="AG727" s="1349"/>
      <c r="AH727" s="1347"/>
      <c r="AI727" s="1348"/>
      <c r="AJ727" s="1348"/>
      <c r="AK727" s="1348"/>
      <c r="AL727" s="1349"/>
      <c r="AM727" s="1347"/>
      <c r="AN727" s="1348"/>
      <c r="AO727" s="1349"/>
      <c r="AP727" s="2"/>
      <c r="AQ727" s="2"/>
      <c r="AR727" s="2"/>
      <c r="AS727" s="2"/>
      <c r="AT727" s="2"/>
      <c r="AU727" s="2"/>
      <c r="AV727" s="2"/>
      <c r="AW727" s="2"/>
      <c r="AX727" s="2"/>
      <c r="AY727" s="2"/>
      <c r="AZ727" s="2"/>
      <c r="BA727" s="2"/>
      <c r="BB727" s="2"/>
      <c r="BC727" s="2"/>
      <c r="BD727" s="2"/>
      <c r="BE727" s="2"/>
      <c r="BF727" s="2"/>
      <c r="BG727" s="746">
        <f t="shared" si="46"/>
        <v>0</v>
      </c>
      <c r="BH727" s="200">
        <f t="shared" si="48"/>
        <v>0</v>
      </c>
      <c r="BI727" s="201" t="str">
        <f t="shared" si="47"/>
        <v xml:space="preserve"> </v>
      </c>
      <c r="BK727" s="2"/>
      <c r="BL727" s="2"/>
      <c r="BM727" s="2"/>
      <c r="BN727" s="2"/>
      <c r="BO727" s="2"/>
      <c r="BP727" s="252" t="s">
        <v>1097</v>
      </c>
      <c r="BQ727" s="362">
        <v>1220</v>
      </c>
      <c r="BR727" s="363">
        <v>1306</v>
      </c>
      <c r="BS727" s="362">
        <v>1570</v>
      </c>
      <c r="BT727" s="363">
        <v>1812</v>
      </c>
      <c r="BU727" s="363">
        <v>2022</v>
      </c>
      <c r="BV727" s="364">
        <v>2232</v>
      </c>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2.75">
      <c r="A728" s="2"/>
      <c r="B728" s="1273" t="s">
        <v>1480</v>
      </c>
      <c r="C728" s="1274"/>
      <c r="D728" s="1274"/>
      <c r="E728" s="1274"/>
      <c r="F728" s="1275"/>
      <c r="G728" s="1490">
        <v>3</v>
      </c>
      <c r="H728" s="1491"/>
      <c r="I728" s="1491"/>
      <c r="J728" s="1492"/>
      <c r="K728" s="1307">
        <v>365</v>
      </c>
      <c r="L728" s="1308"/>
      <c r="M728" s="1308"/>
      <c r="N728" s="1309"/>
      <c r="O728" s="1297">
        <v>1375</v>
      </c>
      <c r="P728" s="1298"/>
      <c r="Q728" s="1298"/>
      <c r="R728" s="1298"/>
      <c r="S728" s="1299"/>
      <c r="T728" s="1368">
        <f t="shared" ref="T728:T752" si="49">G728*O728</f>
        <v>4125</v>
      </c>
      <c r="U728" s="1369"/>
      <c r="V728" s="1369"/>
      <c r="W728" s="1369"/>
      <c r="X728" s="1370"/>
      <c r="Y728" s="1297">
        <v>33</v>
      </c>
      <c r="Z728" s="1298"/>
      <c r="AA728" s="1298"/>
      <c r="AB728" s="1299"/>
      <c r="AC728" s="1368">
        <f t="shared" ref="AC728:AC752" si="50">O728+Y728</f>
        <v>1408</v>
      </c>
      <c r="AD728" s="1369"/>
      <c r="AE728" s="1369"/>
      <c r="AF728" s="1369"/>
      <c r="AG728" s="1370"/>
      <c r="AH728" s="1497">
        <v>0.8</v>
      </c>
      <c r="AI728" s="1498"/>
      <c r="AJ728" s="1498"/>
      <c r="AK728" s="1498"/>
      <c r="AL728" s="1499"/>
      <c r="AM728" s="1483">
        <f t="shared" ref="AM728:AM752" si="51">IF($AH728&gt;0,($AC728/$BA670), " ")</f>
        <v>0.66352497643732333</v>
      </c>
      <c r="AN728" s="1484"/>
      <c r="AO728" s="1485"/>
      <c r="AP728" s="2"/>
      <c r="AQ728" s="2"/>
      <c r="AR728" s="2"/>
      <c r="AS728" s="2"/>
      <c r="AT728" s="2"/>
      <c r="AU728" s="2"/>
      <c r="AV728" s="2"/>
      <c r="AW728" s="2"/>
      <c r="AX728" s="2"/>
      <c r="AY728" s="2"/>
      <c r="AZ728" s="2"/>
      <c r="BA728" s="2"/>
      <c r="BB728" s="2"/>
      <c r="BC728" s="2"/>
      <c r="BD728" s="2"/>
      <c r="BE728" s="2"/>
      <c r="BF728" s="2"/>
      <c r="BG728" s="745">
        <f>SUM(BG703:BG727)</f>
        <v>125</v>
      </c>
      <c r="BH728" s="203">
        <f>SUM(BH703:BH727)</f>
        <v>1</v>
      </c>
      <c r="BI728" s="203">
        <f>SUM(BI703:BI727)</f>
        <v>0.58322768750906762</v>
      </c>
      <c r="BK728" s="2"/>
      <c r="BL728" s="2"/>
      <c r="BM728" s="2"/>
      <c r="BN728" s="2"/>
      <c r="BO728" s="2"/>
      <c r="BP728" s="189"/>
      <c r="BQ728" s="117"/>
      <c r="BR728" s="1004"/>
      <c r="BS728" s="1004"/>
      <c r="BT728" s="1004"/>
      <c r="BU728" s="1004"/>
      <c r="BV728" s="1004"/>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2.75">
      <c r="A729" s="2"/>
      <c r="B729" s="1273" t="s">
        <v>1480</v>
      </c>
      <c r="C729" s="1274"/>
      <c r="D729" s="1274"/>
      <c r="E729" s="1274"/>
      <c r="F729" s="1275"/>
      <c r="G729" s="1490">
        <v>5</v>
      </c>
      <c r="H729" s="1491"/>
      <c r="I729" s="1491"/>
      <c r="J729" s="1492"/>
      <c r="K729" s="1307">
        <f>K728</f>
        <v>365</v>
      </c>
      <c r="L729" s="1308"/>
      <c r="M729" s="1308"/>
      <c r="N729" s="1309"/>
      <c r="O729" s="1297">
        <v>1240</v>
      </c>
      <c r="P729" s="1298"/>
      <c r="Q729" s="1298"/>
      <c r="R729" s="1298"/>
      <c r="S729" s="1299"/>
      <c r="T729" s="1368">
        <f t="shared" si="49"/>
        <v>6200</v>
      </c>
      <c r="U729" s="1369"/>
      <c r="V729" s="1369"/>
      <c r="W729" s="1369"/>
      <c r="X729" s="1370"/>
      <c r="Y729" s="1297">
        <f>Y728</f>
        <v>33</v>
      </c>
      <c r="Z729" s="1298"/>
      <c r="AA729" s="1298"/>
      <c r="AB729" s="1299"/>
      <c r="AC729" s="1368">
        <f t="shared" si="50"/>
        <v>1273</v>
      </c>
      <c r="AD729" s="1369"/>
      <c r="AE729" s="1369"/>
      <c r="AF729" s="1369"/>
      <c r="AG729" s="1370"/>
      <c r="AH729" s="1497">
        <v>0.6</v>
      </c>
      <c r="AI729" s="1498"/>
      <c r="AJ729" s="1498"/>
      <c r="AK729" s="1498"/>
      <c r="AL729" s="1499"/>
      <c r="AM729" s="1483">
        <f t="shared" si="51"/>
        <v>0.59990574929311968</v>
      </c>
      <c r="AN729" s="1484"/>
      <c r="AO729" s="1485"/>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2.75">
      <c r="A730" s="2"/>
      <c r="B730" s="1273" t="s">
        <v>1480</v>
      </c>
      <c r="C730" s="1274"/>
      <c r="D730" s="1274"/>
      <c r="E730" s="1274"/>
      <c r="F730" s="1275"/>
      <c r="G730" s="1490">
        <v>1</v>
      </c>
      <c r="H730" s="1491"/>
      <c r="I730" s="1491"/>
      <c r="J730" s="1492"/>
      <c r="K730" s="1307">
        <f t="shared" ref="K730:K731" si="52">K729</f>
        <v>365</v>
      </c>
      <c r="L730" s="1308"/>
      <c r="M730" s="1308"/>
      <c r="N730" s="1309"/>
      <c r="O730" s="1297">
        <v>1028</v>
      </c>
      <c r="P730" s="1298"/>
      <c r="Q730" s="1298"/>
      <c r="R730" s="1298"/>
      <c r="S730" s="1299"/>
      <c r="T730" s="1368">
        <f t="shared" si="49"/>
        <v>1028</v>
      </c>
      <c r="U730" s="1369"/>
      <c r="V730" s="1369"/>
      <c r="W730" s="1369"/>
      <c r="X730" s="1370"/>
      <c r="Y730" s="1297">
        <f t="shared" ref="Y730:Y731" si="53">Y729</f>
        <v>33</v>
      </c>
      <c r="Z730" s="1298"/>
      <c r="AA730" s="1298"/>
      <c r="AB730" s="1299"/>
      <c r="AC730" s="1368">
        <f t="shared" si="50"/>
        <v>1061</v>
      </c>
      <c r="AD730" s="1369"/>
      <c r="AE730" s="1369"/>
      <c r="AF730" s="1369"/>
      <c r="AG730" s="1370"/>
      <c r="AH730" s="1497">
        <v>0.5</v>
      </c>
      <c r="AI730" s="1498"/>
      <c r="AJ730" s="1498"/>
      <c r="AK730" s="1498"/>
      <c r="AL730" s="1499"/>
      <c r="AM730" s="1483">
        <f t="shared" si="51"/>
        <v>0.5</v>
      </c>
      <c r="AN730" s="1484"/>
      <c r="AO730" s="1485"/>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2.75">
      <c r="B731" s="1273" t="s">
        <v>1480</v>
      </c>
      <c r="C731" s="1274"/>
      <c r="D731" s="1274"/>
      <c r="E731" s="1274"/>
      <c r="F731" s="1275"/>
      <c r="G731" s="1490">
        <v>1</v>
      </c>
      <c r="H731" s="1491"/>
      <c r="I731" s="1491"/>
      <c r="J731" s="1492"/>
      <c r="K731" s="1307">
        <f t="shared" si="52"/>
        <v>365</v>
      </c>
      <c r="L731" s="1308"/>
      <c r="M731" s="1308"/>
      <c r="N731" s="1309"/>
      <c r="O731" s="1297">
        <v>603</v>
      </c>
      <c r="P731" s="1298"/>
      <c r="Q731" s="1298"/>
      <c r="R731" s="1298"/>
      <c r="S731" s="1299"/>
      <c r="T731" s="1368">
        <f t="shared" si="49"/>
        <v>603</v>
      </c>
      <c r="U731" s="1369"/>
      <c r="V731" s="1369"/>
      <c r="W731" s="1369"/>
      <c r="X731" s="1370"/>
      <c r="Y731" s="1297">
        <f t="shared" si="53"/>
        <v>33</v>
      </c>
      <c r="Z731" s="1298"/>
      <c r="AA731" s="1298"/>
      <c r="AB731" s="1299"/>
      <c r="AC731" s="1368">
        <f t="shared" si="50"/>
        <v>636</v>
      </c>
      <c r="AD731" s="1369"/>
      <c r="AE731" s="1369"/>
      <c r="AF731" s="1369"/>
      <c r="AG731" s="1370"/>
      <c r="AH731" s="1497">
        <v>0.3</v>
      </c>
      <c r="AI731" s="1498"/>
      <c r="AJ731" s="1498"/>
      <c r="AK731" s="1498"/>
      <c r="AL731" s="1499"/>
      <c r="AM731" s="1483">
        <f t="shared" si="51"/>
        <v>0.29971724787935911</v>
      </c>
      <c r="AN731" s="1484"/>
      <c r="AO731" s="1485"/>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2.75">
      <c r="B732" s="1273" t="s">
        <v>1484</v>
      </c>
      <c r="C732" s="1274"/>
      <c r="D732" s="1274"/>
      <c r="E732" s="1274"/>
      <c r="F732" s="1275"/>
      <c r="G732" s="1490">
        <v>4</v>
      </c>
      <c r="H732" s="1491"/>
      <c r="I732" s="1491"/>
      <c r="J732" s="1492"/>
      <c r="K732" s="1307">
        <v>560</v>
      </c>
      <c r="L732" s="1308"/>
      <c r="M732" s="1308"/>
      <c r="N732" s="1309"/>
      <c r="O732" s="1297">
        <v>1773</v>
      </c>
      <c r="P732" s="1298"/>
      <c r="Q732" s="1298"/>
      <c r="R732" s="1298"/>
      <c r="S732" s="1299"/>
      <c r="T732" s="1368">
        <f t="shared" si="49"/>
        <v>7092</v>
      </c>
      <c r="U732" s="1369"/>
      <c r="V732" s="1369"/>
      <c r="W732" s="1369"/>
      <c r="X732" s="1370"/>
      <c r="Y732" s="1297">
        <v>46</v>
      </c>
      <c r="Z732" s="1298"/>
      <c r="AA732" s="1298"/>
      <c r="AB732" s="1299"/>
      <c r="AC732" s="1368">
        <f t="shared" si="50"/>
        <v>1819</v>
      </c>
      <c r="AD732" s="1369"/>
      <c r="AE732" s="1369"/>
      <c r="AF732" s="1369"/>
      <c r="AG732" s="1370"/>
      <c r="AH732" s="1497">
        <v>0.8</v>
      </c>
      <c r="AI732" s="1498"/>
      <c r="AJ732" s="1498"/>
      <c r="AK732" s="1498"/>
      <c r="AL732" s="1499"/>
      <c r="AM732" s="1483">
        <f t="shared" si="51"/>
        <v>0.80061619718309862</v>
      </c>
      <c r="AN732" s="1484"/>
      <c r="AO732" s="1485"/>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2.75">
      <c r="B733" s="1273" t="s">
        <v>1484</v>
      </c>
      <c r="C733" s="1274"/>
      <c r="D733" s="1274"/>
      <c r="E733" s="1274"/>
      <c r="F733" s="1275"/>
      <c r="G733" s="1490">
        <v>32</v>
      </c>
      <c r="H733" s="1491"/>
      <c r="I733" s="1491"/>
      <c r="J733" s="1492"/>
      <c r="K733" s="1307">
        <f t="shared" ref="K733:K735" si="54">K732</f>
        <v>560</v>
      </c>
      <c r="L733" s="1308"/>
      <c r="M733" s="1308"/>
      <c r="N733" s="1309"/>
      <c r="O733" s="1297">
        <v>1318</v>
      </c>
      <c r="P733" s="1298"/>
      <c r="Q733" s="1298"/>
      <c r="R733" s="1298"/>
      <c r="S733" s="1299"/>
      <c r="T733" s="1368">
        <f t="shared" si="49"/>
        <v>42176</v>
      </c>
      <c r="U733" s="1369"/>
      <c r="V733" s="1369"/>
      <c r="W733" s="1369"/>
      <c r="X733" s="1370"/>
      <c r="Y733" s="1297">
        <f t="shared" ref="Y733:Y735" si="55">Y732</f>
        <v>46</v>
      </c>
      <c r="Z733" s="1298"/>
      <c r="AA733" s="1298"/>
      <c r="AB733" s="1299"/>
      <c r="AC733" s="1368">
        <f t="shared" si="50"/>
        <v>1364</v>
      </c>
      <c r="AD733" s="1369"/>
      <c r="AE733" s="1369"/>
      <c r="AF733" s="1369"/>
      <c r="AG733" s="1370"/>
      <c r="AH733" s="1497">
        <v>0.6</v>
      </c>
      <c r="AI733" s="1498"/>
      <c r="AJ733" s="1498"/>
      <c r="AK733" s="1498"/>
      <c r="AL733" s="1499"/>
      <c r="AM733" s="1483">
        <f t="shared" si="51"/>
        <v>0.60035211267605637</v>
      </c>
      <c r="AN733" s="1484"/>
      <c r="AO733" s="1485"/>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2.75">
      <c r="B734" s="1273" t="s">
        <v>1484</v>
      </c>
      <c r="C734" s="1274"/>
      <c r="D734" s="1274"/>
      <c r="E734" s="1274"/>
      <c r="F734" s="1275"/>
      <c r="G734" s="1490">
        <v>5</v>
      </c>
      <c r="H734" s="1491"/>
      <c r="I734" s="1491"/>
      <c r="J734" s="1492"/>
      <c r="K734" s="1307">
        <f t="shared" si="54"/>
        <v>560</v>
      </c>
      <c r="L734" s="1308"/>
      <c r="M734" s="1308"/>
      <c r="N734" s="1309"/>
      <c r="O734" s="1297">
        <v>1090</v>
      </c>
      <c r="P734" s="1298"/>
      <c r="Q734" s="1298"/>
      <c r="R734" s="1298"/>
      <c r="S734" s="1299"/>
      <c r="T734" s="1368">
        <f t="shared" si="49"/>
        <v>5450</v>
      </c>
      <c r="U734" s="1369"/>
      <c r="V734" s="1369"/>
      <c r="W734" s="1369"/>
      <c r="X734" s="1370"/>
      <c r="Y734" s="1297">
        <f t="shared" si="55"/>
        <v>46</v>
      </c>
      <c r="Z734" s="1298"/>
      <c r="AA734" s="1298"/>
      <c r="AB734" s="1299"/>
      <c r="AC734" s="1368">
        <f t="shared" si="50"/>
        <v>1136</v>
      </c>
      <c r="AD734" s="1369"/>
      <c r="AE734" s="1369"/>
      <c r="AF734" s="1369"/>
      <c r="AG734" s="1370"/>
      <c r="AH734" s="1497">
        <v>0.5</v>
      </c>
      <c r="AI734" s="1498"/>
      <c r="AJ734" s="1498"/>
      <c r="AK734" s="1498"/>
      <c r="AL734" s="1499"/>
      <c r="AM734" s="1483">
        <f t="shared" si="51"/>
        <v>0.5</v>
      </c>
      <c r="AN734" s="1484"/>
      <c r="AO734" s="1485"/>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2.75">
      <c r="B735" s="1273" t="s">
        <v>1484</v>
      </c>
      <c r="C735" s="1274"/>
      <c r="D735" s="1274"/>
      <c r="E735" s="1274"/>
      <c r="F735" s="1275"/>
      <c r="G735" s="1490">
        <v>5</v>
      </c>
      <c r="H735" s="1491"/>
      <c r="I735" s="1491"/>
      <c r="J735" s="1492"/>
      <c r="K735" s="1307">
        <f t="shared" si="54"/>
        <v>560</v>
      </c>
      <c r="L735" s="1308"/>
      <c r="M735" s="1308"/>
      <c r="N735" s="1309"/>
      <c r="O735" s="1297">
        <v>636</v>
      </c>
      <c r="P735" s="1298"/>
      <c r="Q735" s="1298"/>
      <c r="R735" s="1298"/>
      <c r="S735" s="1299"/>
      <c r="T735" s="1368">
        <f t="shared" si="49"/>
        <v>3180</v>
      </c>
      <c r="U735" s="1369"/>
      <c r="V735" s="1369"/>
      <c r="W735" s="1369"/>
      <c r="X735" s="1370"/>
      <c r="Y735" s="1297">
        <f t="shared" si="55"/>
        <v>46</v>
      </c>
      <c r="Z735" s="1298"/>
      <c r="AA735" s="1298"/>
      <c r="AB735" s="1299"/>
      <c r="AC735" s="1368">
        <f t="shared" si="50"/>
        <v>682</v>
      </c>
      <c r="AD735" s="1369"/>
      <c r="AE735" s="1369"/>
      <c r="AF735" s="1369"/>
      <c r="AG735" s="1370"/>
      <c r="AH735" s="1497">
        <v>0.3</v>
      </c>
      <c r="AI735" s="1498"/>
      <c r="AJ735" s="1498"/>
      <c r="AK735" s="1498"/>
      <c r="AL735" s="1499"/>
      <c r="AM735" s="1483">
        <f t="shared" si="51"/>
        <v>0.30017605633802819</v>
      </c>
      <c r="AN735" s="1484"/>
      <c r="AO735" s="1485"/>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2.75">
      <c r="B736" s="1273" t="s">
        <v>1485</v>
      </c>
      <c r="C736" s="1274"/>
      <c r="D736" s="1274"/>
      <c r="E736" s="1274"/>
      <c r="F736" s="1275"/>
      <c r="G736" s="1490">
        <v>10</v>
      </c>
      <c r="H736" s="1491"/>
      <c r="I736" s="1491"/>
      <c r="J736" s="1492"/>
      <c r="K736" s="1307">
        <v>740</v>
      </c>
      <c r="L736" s="1308"/>
      <c r="M736" s="1308"/>
      <c r="N736" s="1309"/>
      <c r="O736" s="1297">
        <v>1950</v>
      </c>
      <c r="P736" s="1298"/>
      <c r="Q736" s="1298"/>
      <c r="R736" s="1298"/>
      <c r="S736" s="1299"/>
      <c r="T736" s="1368">
        <f t="shared" si="49"/>
        <v>19500</v>
      </c>
      <c r="U736" s="1369"/>
      <c r="V736" s="1369"/>
      <c r="W736" s="1369"/>
      <c r="X736" s="1370"/>
      <c r="Y736" s="1297">
        <v>59</v>
      </c>
      <c r="Z736" s="1298"/>
      <c r="AA736" s="1298"/>
      <c r="AB736" s="1299"/>
      <c r="AC736" s="1368">
        <f t="shared" si="50"/>
        <v>2009</v>
      </c>
      <c r="AD736" s="1369"/>
      <c r="AE736" s="1369"/>
      <c r="AF736" s="1369"/>
      <c r="AG736" s="1370"/>
      <c r="AH736" s="1497">
        <v>0.8</v>
      </c>
      <c r="AI736" s="1498"/>
      <c r="AJ736" s="1498"/>
      <c r="AK736" s="1498"/>
      <c r="AL736" s="1499"/>
      <c r="AM736" s="1483">
        <f t="shared" si="51"/>
        <v>0.7369772560528246</v>
      </c>
      <c r="AN736" s="1484"/>
      <c r="AO736" s="1485"/>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10" ht="12.75">
      <c r="A737" s="2"/>
      <c r="B737" s="1273" t="s">
        <v>1485</v>
      </c>
      <c r="C737" s="1274"/>
      <c r="D737" s="1274"/>
      <c r="E737" s="1274"/>
      <c r="F737" s="1275"/>
      <c r="G737" s="1490">
        <v>16</v>
      </c>
      <c r="H737" s="1491"/>
      <c r="I737" s="1491"/>
      <c r="J737" s="1492"/>
      <c r="K737" s="1307">
        <f t="shared" ref="K737:K739" si="56">K736</f>
        <v>740</v>
      </c>
      <c r="L737" s="1308"/>
      <c r="M737" s="1308"/>
      <c r="N737" s="1309"/>
      <c r="O737" s="1297">
        <v>1577</v>
      </c>
      <c r="P737" s="1298"/>
      <c r="Q737" s="1298"/>
      <c r="R737" s="1298"/>
      <c r="S737" s="1299"/>
      <c r="T737" s="1368">
        <f t="shared" si="49"/>
        <v>25232</v>
      </c>
      <c r="U737" s="1369"/>
      <c r="V737" s="1369"/>
      <c r="W737" s="1369"/>
      <c r="X737" s="1370"/>
      <c r="Y737" s="1297">
        <f t="shared" ref="Y737:Y739" si="57">Y736</f>
        <v>59</v>
      </c>
      <c r="Z737" s="1298"/>
      <c r="AA737" s="1298"/>
      <c r="AB737" s="1299"/>
      <c r="AC737" s="1368">
        <f t="shared" si="50"/>
        <v>1636</v>
      </c>
      <c r="AD737" s="1369"/>
      <c r="AE737" s="1369"/>
      <c r="AF737" s="1369"/>
      <c r="AG737" s="1370"/>
      <c r="AH737" s="1497">
        <v>0.6</v>
      </c>
      <c r="AI737" s="1498"/>
      <c r="AJ737" s="1498"/>
      <c r="AK737" s="1498"/>
      <c r="AL737" s="1499"/>
      <c r="AM737" s="1483">
        <f t="shared" si="51"/>
        <v>0.60014673514306671</v>
      </c>
      <c r="AN737" s="1484"/>
      <c r="AO737" s="1485"/>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10" ht="12.75">
      <c r="A738" s="2"/>
      <c r="B738" s="1273" t="s">
        <v>1485</v>
      </c>
      <c r="C738" s="1274"/>
      <c r="D738" s="1274"/>
      <c r="E738" s="1274"/>
      <c r="F738" s="1275"/>
      <c r="G738" s="1490">
        <v>4</v>
      </c>
      <c r="H738" s="1491"/>
      <c r="I738" s="1491"/>
      <c r="J738" s="1492"/>
      <c r="K738" s="1307">
        <f t="shared" si="56"/>
        <v>740</v>
      </c>
      <c r="L738" s="1308"/>
      <c r="M738" s="1308"/>
      <c r="N738" s="1309"/>
      <c r="O738" s="1297">
        <v>1304</v>
      </c>
      <c r="P738" s="1298"/>
      <c r="Q738" s="1298"/>
      <c r="R738" s="1298"/>
      <c r="S738" s="1299"/>
      <c r="T738" s="1368">
        <f t="shared" si="49"/>
        <v>5216</v>
      </c>
      <c r="U738" s="1369"/>
      <c r="V738" s="1369"/>
      <c r="W738" s="1369"/>
      <c r="X738" s="1370"/>
      <c r="Y738" s="1297">
        <f t="shared" si="57"/>
        <v>59</v>
      </c>
      <c r="Z738" s="1298"/>
      <c r="AA738" s="1298"/>
      <c r="AB738" s="1299"/>
      <c r="AC738" s="1368">
        <f t="shared" si="50"/>
        <v>1363</v>
      </c>
      <c r="AD738" s="1369"/>
      <c r="AE738" s="1369"/>
      <c r="AF738" s="1369"/>
      <c r="AG738" s="1370"/>
      <c r="AH738" s="1497">
        <v>0.5</v>
      </c>
      <c r="AI738" s="1498"/>
      <c r="AJ738" s="1498"/>
      <c r="AK738" s="1498"/>
      <c r="AL738" s="1499"/>
      <c r="AM738" s="1483">
        <f t="shared" si="51"/>
        <v>0.5</v>
      </c>
      <c r="AN738" s="1484"/>
      <c r="AO738" s="1485"/>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10" ht="12.75">
      <c r="A739" s="2"/>
      <c r="B739" s="1273" t="s">
        <v>1485</v>
      </c>
      <c r="C739" s="1274"/>
      <c r="D739" s="1274"/>
      <c r="E739" s="1274"/>
      <c r="F739" s="1275"/>
      <c r="G739" s="1490">
        <v>4</v>
      </c>
      <c r="H739" s="1491"/>
      <c r="I739" s="1491"/>
      <c r="J739" s="1492"/>
      <c r="K739" s="1307">
        <f t="shared" si="56"/>
        <v>740</v>
      </c>
      <c r="L739" s="1308"/>
      <c r="M739" s="1308"/>
      <c r="N739" s="1309"/>
      <c r="O739" s="1297">
        <v>759</v>
      </c>
      <c r="P739" s="1298"/>
      <c r="Q739" s="1298"/>
      <c r="R739" s="1298"/>
      <c r="S739" s="1299"/>
      <c r="T739" s="1368">
        <f t="shared" si="49"/>
        <v>3036</v>
      </c>
      <c r="U739" s="1369"/>
      <c r="V739" s="1369"/>
      <c r="W739" s="1369"/>
      <c r="X739" s="1370"/>
      <c r="Y739" s="1297">
        <f t="shared" si="57"/>
        <v>59</v>
      </c>
      <c r="Z739" s="1298"/>
      <c r="AA739" s="1298"/>
      <c r="AB739" s="1299"/>
      <c r="AC739" s="1368">
        <f t="shared" si="50"/>
        <v>818</v>
      </c>
      <c r="AD739" s="1369"/>
      <c r="AE739" s="1369"/>
      <c r="AF739" s="1369"/>
      <c r="AG739" s="1370"/>
      <c r="AH739" s="1497">
        <v>0.3</v>
      </c>
      <c r="AI739" s="1498"/>
      <c r="AJ739" s="1498"/>
      <c r="AK739" s="1498"/>
      <c r="AL739" s="1499"/>
      <c r="AM739" s="1483">
        <f t="shared" si="51"/>
        <v>0.30007336757153336</v>
      </c>
      <c r="AN739" s="1484"/>
      <c r="AO739" s="1485"/>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10" ht="12.75">
      <c r="B740" s="1273" t="s">
        <v>1486</v>
      </c>
      <c r="C740" s="1274"/>
      <c r="D740" s="1274"/>
      <c r="E740" s="1274"/>
      <c r="F740" s="1275"/>
      <c r="G740" s="1490">
        <v>9</v>
      </c>
      <c r="H740" s="1491"/>
      <c r="I740" s="1491"/>
      <c r="J740" s="1492"/>
      <c r="K740" s="1307">
        <v>1006</v>
      </c>
      <c r="L740" s="1308"/>
      <c r="M740" s="1308"/>
      <c r="N740" s="1309"/>
      <c r="O740" s="1297">
        <v>2100</v>
      </c>
      <c r="P740" s="1298"/>
      <c r="Q740" s="1298"/>
      <c r="R740" s="1298"/>
      <c r="S740" s="1299"/>
      <c r="T740" s="1368">
        <f t="shared" si="49"/>
        <v>18900</v>
      </c>
      <c r="U740" s="1369"/>
      <c r="V740" s="1369"/>
      <c r="W740" s="1369"/>
      <c r="X740" s="1370"/>
      <c r="Y740" s="1297">
        <v>73</v>
      </c>
      <c r="Z740" s="1298"/>
      <c r="AA740" s="1298"/>
      <c r="AB740" s="1299"/>
      <c r="AC740" s="1368">
        <f t="shared" si="50"/>
        <v>2173</v>
      </c>
      <c r="AD740" s="1369"/>
      <c r="AE740" s="1369"/>
      <c r="AF740" s="1369"/>
      <c r="AG740" s="1370"/>
      <c r="AH740" s="1497">
        <v>0.8</v>
      </c>
      <c r="AI740" s="1498"/>
      <c r="AJ740" s="1498"/>
      <c r="AK740" s="1498"/>
      <c r="AL740" s="1499"/>
      <c r="AM740" s="1483">
        <f t="shared" si="51"/>
        <v>0.68984126984126981</v>
      </c>
      <c r="AN740" s="1484"/>
      <c r="AO740" s="1485"/>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10" ht="12.75">
      <c r="B741" s="1273" t="s">
        <v>1486</v>
      </c>
      <c r="C741" s="1274"/>
      <c r="D741" s="1274"/>
      <c r="E741" s="1274"/>
      <c r="F741" s="1275"/>
      <c r="G741" s="1490">
        <v>15</v>
      </c>
      <c r="H741" s="1491"/>
      <c r="I741" s="1491"/>
      <c r="J741" s="1492"/>
      <c r="K741" s="1307">
        <f t="shared" ref="K741:K743" si="58">K740</f>
        <v>1006</v>
      </c>
      <c r="L741" s="1308"/>
      <c r="M741" s="1308"/>
      <c r="N741" s="1309"/>
      <c r="O741" s="1297">
        <v>1817</v>
      </c>
      <c r="P741" s="1298"/>
      <c r="Q741" s="1298"/>
      <c r="R741" s="1298"/>
      <c r="S741" s="1299"/>
      <c r="T741" s="1368">
        <f t="shared" si="49"/>
        <v>27255</v>
      </c>
      <c r="U741" s="1369"/>
      <c r="V741" s="1369"/>
      <c r="W741" s="1369"/>
      <c r="X741" s="1370"/>
      <c r="Y741" s="1297">
        <f t="shared" ref="Y741:Y743" si="59">Y740</f>
        <v>73</v>
      </c>
      <c r="Z741" s="1298"/>
      <c r="AA741" s="1298"/>
      <c r="AB741" s="1299"/>
      <c r="AC741" s="1368">
        <f t="shared" si="50"/>
        <v>1890</v>
      </c>
      <c r="AD741" s="1369"/>
      <c r="AE741" s="1369"/>
      <c r="AF741" s="1369"/>
      <c r="AG741" s="1370"/>
      <c r="AH741" s="1497">
        <v>0.6</v>
      </c>
      <c r="AI741" s="1498"/>
      <c r="AJ741" s="1498"/>
      <c r="AK741" s="1498"/>
      <c r="AL741" s="1499"/>
      <c r="AM741" s="1483">
        <f t="shared" si="51"/>
        <v>0.6</v>
      </c>
      <c r="AN741" s="1484"/>
      <c r="AO741" s="1485"/>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10" ht="12.75">
      <c r="B742" s="1273" t="s">
        <v>1486</v>
      </c>
      <c r="C742" s="1274"/>
      <c r="D742" s="1274"/>
      <c r="E742" s="1274"/>
      <c r="F742" s="1275"/>
      <c r="G742" s="1490">
        <v>3</v>
      </c>
      <c r="H742" s="1491"/>
      <c r="I742" s="1491"/>
      <c r="J742" s="1492"/>
      <c r="K742" s="1307">
        <f t="shared" si="58"/>
        <v>1006</v>
      </c>
      <c r="L742" s="1308"/>
      <c r="M742" s="1308"/>
      <c r="N742" s="1309"/>
      <c r="O742" s="1297">
        <v>1502</v>
      </c>
      <c r="P742" s="1298"/>
      <c r="Q742" s="1298"/>
      <c r="R742" s="1298"/>
      <c r="S742" s="1299"/>
      <c r="T742" s="1368">
        <f t="shared" si="49"/>
        <v>4506</v>
      </c>
      <c r="U742" s="1369"/>
      <c r="V742" s="1369"/>
      <c r="W742" s="1369"/>
      <c r="X742" s="1370"/>
      <c r="Y742" s="1297">
        <f t="shared" si="59"/>
        <v>73</v>
      </c>
      <c r="Z742" s="1298"/>
      <c r="AA742" s="1298"/>
      <c r="AB742" s="1299"/>
      <c r="AC742" s="1368">
        <f t="shared" si="50"/>
        <v>1575</v>
      </c>
      <c r="AD742" s="1369"/>
      <c r="AE742" s="1369"/>
      <c r="AF742" s="1369"/>
      <c r="AG742" s="1370"/>
      <c r="AH742" s="1497">
        <v>0.5</v>
      </c>
      <c r="AI742" s="1498"/>
      <c r="AJ742" s="1498"/>
      <c r="AK742" s="1498"/>
      <c r="AL742" s="1499"/>
      <c r="AM742" s="1483">
        <f t="shared" si="51"/>
        <v>0.5</v>
      </c>
      <c r="AN742" s="1484"/>
      <c r="AO742" s="1485"/>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10" ht="12.75">
      <c r="B743" s="1273" t="s">
        <v>1486</v>
      </c>
      <c r="C743" s="1274"/>
      <c r="D743" s="1274"/>
      <c r="E743" s="1274"/>
      <c r="F743" s="1275"/>
      <c r="G743" s="1490">
        <v>3</v>
      </c>
      <c r="H743" s="1491"/>
      <c r="I743" s="1491"/>
      <c r="J743" s="1492"/>
      <c r="K743" s="1307">
        <f t="shared" si="58"/>
        <v>1006</v>
      </c>
      <c r="L743" s="1308"/>
      <c r="M743" s="1308"/>
      <c r="N743" s="1309"/>
      <c r="O743" s="1297">
        <v>872</v>
      </c>
      <c r="P743" s="1298"/>
      <c r="Q743" s="1298"/>
      <c r="R743" s="1298"/>
      <c r="S743" s="1299"/>
      <c r="T743" s="1368">
        <f t="shared" si="49"/>
        <v>2616</v>
      </c>
      <c r="U743" s="1369"/>
      <c r="V743" s="1369"/>
      <c r="W743" s="1369"/>
      <c r="X743" s="1370"/>
      <c r="Y743" s="1297">
        <f t="shared" si="59"/>
        <v>73</v>
      </c>
      <c r="Z743" s="1298"/>
      <c r="AA743" s="1298"/>
      <c r="AB743" s="1299"/>
      <c r="AC743" s="1368">
        <f t="shared" si="50"/>
        <v>945</v>
      </c>
      <c r="AD743" s="1369"/>
      <c r="AE743" s="1369"/>
      <c r="AF743" s="1369"/>
      <c r="AG743" s="1370"/>
      <c r="AH743" s="1497">
        <v>0.3</v>
      </c>
      <c r="AI743" s="1498"/>
      <c r="AJ743" s="1498"/>
      <c r="AK743" s="1498"/>
      <c r="AL743" s="1499"/>
      <c r="AM743" s="1483">
        <f t="shared" si="51"/>
        <v>0.3</v>
      </c>
      <c r="AN743" s="1484"/>
      <c r="AO743" s="1485"/>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row>
    <row r="744" spans="1:110" ht="12.75">
      <c r="B744" s="1273" t="s">
        <v>1489</v>
      </c>
      <c r="C744" s="1274"/>
      <c r="D744" s="1274"/>
      <c r="E744" s="1274"/>
      <c r="F744" s="1275"/>
      <c r="G744" s="1490">
        <v>2</v>
      </c>
      <c r="H744" s="1491"/>
      <c r="I744" s="1491"/>
      <c r="J744" s="1492"/>
      <c r="K744" s="1307">
        <v>1130</v>
      </c>
      <c r="L744" s="1308"/>
      <c r="M744" s="1308"/>
      <c r="N744" s="1309"/>
      <c r="O744" s="1297">
        <v>2575</v>
      </c>
      <c r="P744" s="1298"/>
      <c r="Q744" s="1298"/>
      <c r="R744" s="1298"/>
      <c r="S744" s="1299"/>
      <c r="T744" s="1368">
        <f t="shared" si="49"/>
        <v>5150</v>
      </c>
      <c r="U744" s="1369"/>
      <c r="V744" s="1369"/>
      <c r="W744" s="1369"/>
      <c r="X744" s="1370"/>
      <c r="Y744" s="1297">
        <v>92</v>
      </c>
      <c r="Z744" s="1298"/>
      <c r="AA744" s="1298"/>
      <c r="AB744" s="1299"/>
      <c r="AC744" s="1368">
        <f t="shared" si="50"/>
        <v>2667</v>
      </c>
      <c r="AD744" s="1369"/>
      <c r="AE744" s="1369"/>
      <c r="AF744" s="1369"/>
      <c r="AG744" s="1370"/>
      <c r="AH744" s="1497">
        <v>0.8</v>
      </c>
      <c r="AI744" s="1498"/>
      <c r="AJ744" s="1498"/>
      <c r="AK744" s="1498"/>
      <c r="AL744" s="1499"/>
      <c r="AM744" s="1483">
        <f t="shared" si="51"/>
        <v>0.75896414342629481</v>
      </c>
      <c r="AN744" s="1484"/>
      <c r="AO744" s="1485"/>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10" ht="12.75">
      <c r="B745" s="1273" t="s">
        <v>1489</v>
      </c>
      <c r="C745" s="1274"/>
      <c r="D745" s="1274"/>
      <c r="E745" s="1274"/>
      <c r="F745" s="1275"/>
      <c r="G745" s="1490">
        <v>1</v>
      </c>
      <c r="H745" s="1491"/>
      <c r="I745" s="1491"/>
      <c r="J745" s="1492"/>
      <c r="K745" s="1307">
        <f t="shared" ref="K745:K747" si="60">K744</f>
        <v>1130</v>
      </c>
      <c r="L745" s="1308"/>
      <c r="M745" s="1308"/>
      <c r="N745" s="1309"/>
      <c r="O745" s="1297">
        <v>2017</v>
      </c>
      <c r="P745" s="1298"/>
      <c r="Q745" s="1298"/>
      <c r="R745" s="1298"/>
      <c r="S745" s="1299"/>
      <c r="T745" s="1368">
        <f t="shared" si="49"/>
        <v>2017</v>
      </c>
      <c r="U745" s="1369"/>
      <c r="V745" s="1369"/>
      <c r="W745" s="1369"/>
      <c r="X745" s="1370"/>
      <c r="Y745" s="1297">
        <f t="shared" ref="Y745:Y747" si="61">Y744</f>
        <v>92</v>
      </c>
      <c r="Z745" s="1298"/>
      <c r="AA745" s="1298"/>
      <c r="AB745" s="1299"/>
      <c r="AC745" s="1368">
        <f t="shared" si="50"/>
        <v>2109</v>
      </c>
      <c r="AD745" s="1369"/>
      <c r="AE745" s="1369"/>
      <c r="AF745" s="1369"/>
      <c r="AG745" s="1370"/>
      <c r="AH745" s="1497">
        <v>0.6</v>
      </c>
      <c r="AI745" s="1498"/>
      <c r="AJ745" s="1498"/>
      <c r="AK745" s="1498"/>
      <c r="AL745" s="1499"/>
      <c r="AM745" s="1483">
        <f t="shared" si="51"/>
        <v>0.60017074558907224</v>
      </c>
      <c r="AN745" s="1484"/>
      <c r="AO745" s="1485"/>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10" ht="12.75">
      <c r="B746" s="1273" t="s">
        <v>1489</v>
      </c>
      <c r="C746" s="1274"/>
      <c r="D746" s="1274"/>
      <c r="E746" s="1274"/>
      <c r="F746" s="1275"/>
      <c r="G746" s="1490">
        <v>1</v>
      </c>
      <c r="H746" s="1491"/>
      <c r="I746" s="1491"/>
      <c r="J746" s="1492"/>
      <c r="K746" s="1307">
        <f t="shared" si="60"/>
        <v>1130</v>
      </c>
      <c r="L746" s="1308"/>
      <c r="M746" s="1308"/>
      <c r="N746" s="1309"/>
      <c r="O746" s="1297">
        <v>1665</v>
      </c>
      <c r="P746" s="1298"/>
      <c r="Q746" s="1298"/>
      <c r="R746" s="1298"/>
      <c r="S746" s="1299"/>
      <c r="T746" s="1368">
        <f t="shared" si="49"/>
        <v>1665</v>
      </c>
      <c r="U746" s="1369"/>
      <c r="V746" s="1369"/>
      <c r="W746" s="1369"/>
      <c r="X746" s="1370"/>
      <c r="Y746" s="1297">
        <f t="shared" si="61"/>
        <v>92</v>
      </c>
      <c r="Z746" s="1298"/>
      <c r="AA746" s="1298"/>
      <c r="AB746" s="1299"/>
      <c r="AC746" s="1368">
        <f t="shared" si="50"/>
        <v>1757</v>
      </c>
      <c r="AD746" s="1369"/>
      <c r="AE746" s="1369"/>
      <c r="AF746" s="1369"/>
      <c r="AG746" s="1370"/>
      <c r="AH746" s="1497">
        <v>0.5</v>
      </c>
      <c r="AI746" s="1498"/>
      <c r="AJ746" s="1498"/>
      <c r="AK746" s="1498"/>
      <c r="AL746" s="1499"/>
      <c r="AM746" s="1483">
        <f t="shared" si="51"/>
        <v>0.5</v>
      </c>
      <c r="AN746" s="1484"/>
      <c r="AO746" s="1485"/>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row>
    <row r="747" spans="1:110" ht="12.75">
      <c r="B747" s="1273" t="s">
        <v>1489</v>
      </c>
      <c r="C747" s="1274"/>
      <c r="D747" s="1274"/>
      <c r="E747" s="1274"/>
      <c r="F747" s="1275"/>
      <c r="G747" s="1490">
        <v>1</v>
      </c>
      <c r="H747" s="1491"/>
      <c r="I747" s="1491"/>
      <c r="J747" s="1492"/>
      <c r="K747" s="1307">
        <f t="shared" si="60"/>
        <v>1130</v>
      </c>
      <c r="L747" s="1308"/>
      <c r="M747" s="1308"/>
      <c r="N747" s="1309"/>
      <c r="O747" s="1297">
        <v>962</v>
      </c>
      <c r="P747" s="1298"/>
      <c r="Q747" s="1298"/>
      <c r="R747" s="1298"/>
      <c r="S747" s="1299"/>
      <c r="T747" s="1368">
        <f t="shared" si="49"/>
        <v>962</v>
      </c>
      <c r="U747" s="1369"/>
      <c r="V747" s="1369"/>
      <c r="W747" s="1369"/>
      <c r="X747" s="1370"/>
      <c r="Y747" s="1297">
        <f t="shared" si="61"/>
        <v>92</v>
      </c>
      <c r="Z747" s="1298"/>
      <c r="AA747" s="1298"/>
      <c r="AB747" s="1299"/>
      <c r="AC747" s="1368">
        <f t="shared" si="50"/>
        <v>1054</v>
      </c>
      <c r="AD747" s="1369"/>
      <c r="AE747" s="1369"/>
      <c r="AF747" s="1369"/>
      <c r="AG747" s="1370"/>
      <c r="AH747" s="1497">
        <v>0.3</v>
      </c>
      <c r="AI747" s="1498"/>
      <c r="AJ747" s="1498"/>
      <c r="AK747" s="1498"/>
      <c r="AL747" s="1499"/>
      <c r="AM747" s="1483">
        <f t="shared" si="51"/>
        <v>0.29994308480364257</v>
      </c>
      <c r="AN747" s="1484"/>
      <c r="AO747" s="1485"/>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10" ht="12.75">
      <c r="B748" s="1273"/>
      <c r="C748" s="1274"/>
      <c r="D748" s="1274"/>
      <c r="E748" s="1274"/>
      <c r="F748" s="1275"/>
      <c r="G748" s="1490"/>
      <c r="H748" s="1491"/>
      <c r="I748" s="1491"/>
      <c r="J748" s="1492"/>
      <c r="K748" s="1307"/>
      <c r="L748" s="1308"/>
      <c r="M748" s="1308"/>
      <c r="N748" s="1309"/>
      <c r="O748" s="1297"/>
      <c r="P748" s="1298"/>
      <c r="Q748" s="1298"/>
      <c r="R748" s="1298"/>
      <c r="S748" s="1299"/>
      <c r="T748" s="1368">
        <f t="shared" si="49"/>
        <v>0</v>
      </c>
      <c r="U748" s="1369"/>
      <c r="V748" s="1369"/>
      <c r="W748" s="1369"/>
      <c r="X748" s="1370"/>
      <c r="Y748" s="1297">
        <v>0</v>
      </c>
      <c r="Z748" s="1298"/>
      <c r="AA748" s="1298"/>
      <c r="AB748" s="1299"/>
      <c r="AC748" s="1368">
        <f t="shared" si="50"/>
        <v>0</v>
      </c>
      <c r="AD748" s="1369"/>
      <c r="AE748" s="1369"/>
      <c r="AF748" s="1369"/>
      <c r="AG748" s="1370"/>
      <c r="AH748" s="1497">
        <v>0</v>
      </c>
      <c r="AI748" s="1498"/>
      <c r="AJ748" s="1498"/>
      <c r="AK748" s="1498"/>
      <c r="AL748" s="1499"/>
      <c r="AM748" s="1483" t="str">
        <f t="shared" si="51"/>
        <v xml:space="preserve"> </v>
      </c>
      <c r="AN748" s="1484"/>
      <c r="AO748" s="1485"/>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row>
    <row r="749" spans="1:110" ht="12.75">
      <c r="B749" s="1273"/>
      <c r="C749" s="1274"/>
      <c r="D749" s="1274"/>
      <c r="E749" s="1274"/>
      <c r="F749" s="1275"/>
      <c r="G749" s="1490"/>
      <c r="H749" s="1491"/>
      <c r="I749" s="1491"/>
      <c r="J749" s="1492"/>
      <c r="K749" s="1307"/>
      <c r="L749" s="1308"/>
      <c r="M749" s="1308"/>
      <c r="N749" s="1309"/>
      <c r="O749" s="1297"/>
      <c r="P749" s="1298"/>
      <c r="Q749" s="1298"/>
      <c r="R749" s="1298"/>
      <c r="S749" s="1299"/>
      <c r="T749" s="1368">
        <f t="shared" si="49"/>
        <v>0</v>
      </c>
      <c r="U749" s="1369"/>
      <c r="V749" s="1369"/>
      <c r="W749" s="1369"/>
      <c r="X749" s="1370"/>
      <c r="Y749" s="1297">
        <v>0</v>
      </c>
      <c r="Z749" s="1298"/>
      <c r="AA749" s="1298"/>
      <c r="AB749" s="1299"/>
      <c r="AC749" s="1368">
        <f t="shared" si="50"/>
        <v>0</v>
      </c>
      <c r="AD749" s="1369"/>
      <c r="AE749" s="1369"/>
      <c r="AF749" s="1369"/>
      <c r="AG749" s="1370"/>
      <c r="AH749" s="1497">
        <v>0</v>
      </c>
      <c r="AI749" s="1498"/>
      <c r="AJ749" s="1498"/>
      <c r="AK749" s="1498"/>
      <c r="AL749" s="1499"/>
      <c r="AM749" s="1483" t="str">
        <f t="shared" si="51"/>
        <v xml:space="preserve"> </v>
      </c>
      <c r="AN749" s="1484"/>
      <c r="AO749" s="1485"/>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row>
    <row r="750" spans="1:110" ht="12.75" customHeight="1">
      <c r="B750" s="1273"/>
      <c r="C750" s="1274"/>
      <c r="D750" s="1274"/>
      <c r="E750" s="1274"/>
      <c r="F750" s="1275"/>
      <c r="G750" s="1490"/>
      <c r="H750" s="1491"/>
      <c r="I750" s="1491"/>
      <c r="J750" s="1492"/>
      <c r="K750" s="1307"/>
      <c r="L750" s="1308"/>
      <c r="M750" s="1308"/>
      <c r="N750" s="1309"/>
      <c r="O750" s="1297"/>
      <c r="P750" s="1298"/>
      <c r="Q750" s="1298"/>
      <c r="R750" s="1298"/>
      <c r="S750" s="1299"/>
      <c r="T750" s="1368">
        <f t="shared" si="49"/>
        <v>0</v>
      </c>
      <c r="U750" s="1369"/>
      <c r="V750" s="1369"/>
      <c r="W750" s="1369"/>
      <c r="X750" s="1370"/>
      <c r="Y750" s="1297">
        <v>0</v>
      </c>
      <c r="Z750" s="1298"/>
      <c r="AA750" s="1298"/>
      <c r="AB750" s="1299"/>
      <c r="AC750" s="1368">
        <f t="shared" si="50"/>
        <v>0</v>
      </c>
      <c r="AD750" s="1369"/>
      <c r="AE750" s="1369"/>
      <c r="AF750" s="1369"/>
      <c r="AG750" s="1370"/>
      <c r="AH750" s="1497">
        <v>0</v>
      </c>
      <c r="AI750" s="1498"/>
      <c r="AJ750" s="1498"/>
      <c r="AK750" s="1498"/>
      <c r="AL750" s="1499"/>
      <c r="AM750" s="1483" t="str">
        <f t="shared" si="51"/>
        <v xml:space="preserve"> </v>
      </c>
      <c r="AN750" s="1484"/>
      <c r="AO750" s="1485"/>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row>
    <row r="751" spans="1:110" ht="13.7" customHeight="1">
      <c r="B751" s="1273"/>
      <c r="C751" s="1274"/>
      <c r="D751" s="1274"/>
      <c r="E751" s="1274"/>
      <c r="F751" s="1275"/>
      <c r="G751" s="1490"/>
      <c r="H751" s="1491"/>
      <c r="I751" s="1491"/>
      <c r="J751" s="1492"/>
      <c r="K751" s="1307"/>
      <c r="L751" s="1308"/>
      <c r="M751" s="1308"/>
      <c r="N751" s="1309"/>
      <c r="O751" s="1297"/>
      <c r="P751" s="1298"/>
      <c r="Q751" s="1298"/>
      <c r="R751" s="1298"/>
      <c r="S751" s="1299"/>
      <c r="T751" s="1368">
        <f t="shared" si="49"/>
        <v>0</v>
      </c>
      <c r="U751" s="1369"/>
      <c r="V751" s="1369"/>
      <c r="W751" s="1369"/>
      <c r="X751" s="1370"/>
      <c r="Y751" s="1297">
        <v>0</v>
      </c>
      <c r="Z751" s="1298"/>
      <c r="AA751" s="1298"/>
      <c r="AB751" s="1299"/>
      <c r="AC751" s="1368">
        <f t="shared" si="50"/>
        <v>0</v>
      </c>
      <c r="AD751" s="1369"/>
      <c r="AE751" s="1369"/>
      <c r="AF751" s="1369"/>
      <c r="AG751" s="1370"/>
      <c r="AH751" s="1497">
        <v>0</v>
      </c>
      <c r="AI751" s="1498"/>
      <c r="AJ751" s="1498"/>
      <c r="AK751" s="1498"/>
      <c r="AL751" s="1499"/>
      <c r="AM751" s="1483" t="str">
        <f t="shared" si="51"/>
        <v xml:space="preserve"> </v>
      </c>
      <c r="AN751" s="1484"/>
      <c r="AO751" s="1485"/>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row>
    <row r="752" spans="1:110" ht="12.75">
      <c r="B752" s="1273"/>
      <c r="C752" s="1274"/>
      <c r="D752" s="1274"/>
      <c r="E752" s="1274"/>
      <c r="F752" s="1275"/>
      <c r="G752" s="1490"/>
      <c r="H752" s="1491"/>
      <c r="I752" s="1491"/>
      <c r="J752" s="1492"/>
      <c r="K752" s="1307"/>
      <c r="L752" s="1308"/>
      <c r="M752" s="1308"/>
      <c r="N752" s="1309"/>
      <c r="O752" s="1297"/>
      <c r="P752" s="1298"/>
      <c r="Q752" s="1298"/>
      <c r="R752" s="1298"/>
      <c r="S752" s="1299"/>
      <c r="T752" s="1368">
        <f t="shared" si="49"/>
        <v>0</v>
      </c>
      <c r="U752" s="1369"/>
      <c r="V752" s="1369"/>
      <c r="W752" s="1369"/>
      <c r="X752" s="1370"/>
      <c r="Y752" s="1297">
        <v>0</v>
      </c>
      <c r="Z752" s="1298"/>
      <c r="AA752" s="1298"/>
      <c r="AB752" s="1299"/>
      <c r="AC752" s="1368">
        <f t="shared" si="50"/>
        <v>0</v>
      </c>
      <c r="AD752" s="1369"/>
      <c r="AE752" s="1369"/>
      <c r="AF752" s="1369"/>
      <c r="AG752" s="1370"/>
      <c r="AH752" s="1497">
        <v>0</v>
      </c>
      <c r="AI752" s="1498"/>
      <c r="AJ752" s="1498"/>
      <c r="AK752" s="1498"/>
      <c r="AL752" s="1499"/>
      <c r="AM752" s="1483" t="str">
        <f t="shared" si="51"/>
        <v xml:space="preserve"> </v>
      </c>
      <c r="AN752" s="1484"/>
      <c r="AO752" s="1485"/>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row>
    <row r="753" spans="1:16383" ht="12.75">
      <c r="B753" s="1418" t="s">
        <v>1546</v>
      </c>
      <c r="C753" s="1419"/>
      <c r="D753" s="1419"/>
      <c r="E753" s="1419"/>
      <c r="F753" s="1421"/>
      <c r="G753" s="1487">
        <f>SUM(G728:J752)</f>
        <v>125</v>
      </c>
      <c r="H753" s="1488"/>
      <c r="I753" s="1488"/>
      <c r="J753" s="1489"/>
      <c r="O753" s="860" t="s">
        <v>1547</v>
      </c>
      <c r="P753" s="10"/>
      <c r="Q753" s="10"/>
      <c r="R753" s="10"/>
      <c r="S753" s="861"/>
      <c r="T753" s="1368">
        <f>SUM(T728:X752)</f>
        <v>185909</v>
      </c>
      <c r="U753" s="1369"/>
      <c r="V753" s="1369"/>
      <c r="W753" s="1369"/>
      <c r="X753" s="1370"/>
      <c r="AC753" s="863" t="s">
        <v>1548</v>
      </c>
      <c r="AD753" s="862"/>
      <c r="AE753" s="862"/>
      <c r="AF753" s="862"/>
      <c r="AG753" s="864"/>
      <c r="AH753" s="1597">
        <f>BI696</f>
        <v>0.6</v>
      </c>
      <c r="AI753" s="1598"/>
      <c r="AJ753" s="1598"/>
      <c r="AK753" s="1598"/>
      <c r="AL753" s="1599"/>
      <c r="AM753" s="1597">
        <f>BI728</f>
        <v>0.58322768750906762</v>
      </c>
      <c r="AN753" s="1598"/>
      <c r="AO753" s="1599"/>
      <c r="AP753" s="122"/>
      <c r="AQ753" s="122"/>
      <c r="AR753" s="122"/>
      <c r="AS753" s="122"/>
      <c r="AT753" s="122"/>
      <c r="AU753" s="122"/>
      <c r="AV753" s="122"/>
      <c r="AW753" s="122"/>
      <c r="AX753" s="122"/>
      <c r="AY753" s="12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row>
    <row r="754" spans="1:16383" ht="12.75">
      <c r="B754" s="412"/>
      <c r="C754" s="40"/>
      <c r="D754" s="40"/>
      <c r="E754" s="40"/>
      <c r="F754" s="40"/>
      <c r="G754" s="1005"/>
      <c r="H754" s="1005"/>
      <c r="I754" s="1005"/>
      <c r="J754" s="1005"/>
      <c r="K754" s="40"/>
      <c r="L754" s="40"/>
      <c r="M754" s="40"/>
      <c r="N754" s="40"/>
      <c r="O754" s="40"/>
      <c r="P754" s="922"/>
      <c r="Q754" s="922"/>
      <c r="R754" s="922"/>
      <c r="S754" s="922"/>
      <c r="T754" s="922"/>
      <c r="Y754" s="194"/>
      <c r="Z754" s="194"/>
      <c r="AA754" s="194"/>
      <c r="AB754" s="194"/>
      <c r="AC754" s="194"/>
      <c r="AD754" s="220"/>
      <c r="AE754" s="221"/>
      <c r="AF754" s="221"/>
      <c r="AG754" s="221"/>
      <c r="AH754" s="221"/>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row>
    <row r="755" spans="1:16383" ht="12.75">
      <c r="B755" s="1067" t="s">
        <v>1549</v>
      </c>
      <c r="C755" s="40"/>
      <c r="D755" s="40"/>
      <c r="E755" s="40"/>
      <c r="F755" s="40"/>
      <c r="G755" s="1005"/>
      <c r="H755" s="1005"/>
      <c r="I755" s="1005"/>
      <c r="J755" s="1005"/>
      <c r="K755" s="40"/>
      <c r="L755" s="40"/>
      <c r="M755" s="40"/>
      <c r="N755" s="40"/>
      <c r="O755" s="40"/>
      <c r="P755" s="922"/>
      <c r="Q755" s="922"/>
      <c r="R755" s="922"/>
      <c r="S755" s="922"/>
      <c r="T755" s="922"/>
      <c r="Y755" s="194"/>
      <c r="Z755" s="194"/>
      <c r="AA755" s="194"/>
      <c r="AB755" s="194"/>
      <c r="AC755" s="194"/>
      <c r="AD755" s="220"/>
      <c r="AE755" s="221"/>
      <c r="AF755" s="1618" t="s">
        <v>299</v>
      </c>
      <c r="AG755" s="1618"/>
      <c r="AH755" s="1618"/>
      <c r="AL755" s="2"/>
      <c r="AM755" s="2"/>
      <c r="AN755" s="2"/>
      <c r="AO755" s="2"/>
      <c r="AP755" s="2"/>
      <c r="AQ755" s="2"/>
      <c r="AR755" s="2"/>
      <c r="AS755" s="2"/>
      <c r="AT755" s="2"/>
      <c r="AU755" s="2"/>
      <c r="AV755" s="2"/>
      <c r="AW755" s="2"/>
      <c r="AX755" s="2"/>
      <c r="AY755" s="2"/>
      <c r="AZ755" s="12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6383" ht="12.75">
      <c r="B756" s="1067" t="s">
        <v>1550</v>
      </c>
      <c r="C756" s="40"/>
      <c r="D756" s="40"/>
      <c r="E756" s="40"/>
      <c r="F756" s="40"/>
      <c r="G756" s="1005"/>
      <c r="H756" s="1005"/>
      <c r="I756" s="1005"/>
      <c r="J756" s="1005"/>
      <c r="K756" s="40"/>
      <c r="L756" s="40"/>
      <c r="M756" s="40"/>
      <c r="N756" s="40"/>
      <c r="O756" s="40"/>
      <c r="P756" s="922"/>
      <c r="Q756" s="922"/>
      <c r="R756" s="922"/>
      <c r="S756" s="922"/>
      <c r="T756" s="922"/>
      <c r="Y756" s="194"/>
      <c r="Z756" s="194"/>
      <c r="AA756" s="194"/>
      <c r="AB756" s="194"/>
      <c r="AC756" s="194"/>
      <c r="AD756" s="220"/>
      <c r="AE756" s="221"/>
      <c r="AF756" s="221"/>
      <c r="AG756" s="221"/>
      <c r="AH756" s="221"/>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row>
    <row r="757" spans="1:16383" ht="12.75" customHeight="1">
      <c r="B757" s="1067" t="s">
        <v>1551</v>
      </c>
      <c r="C757" s="40"/>
      <c r="D757" s="40"/>
      <c r="E757" s="40"/>
      <c r="F757" s="40"/>
      <c r="G757" s="1005"/>
      <c r="H757" s="1005"/>
      <c r="I757" s="1005"/>
      <c r="J757" s="1005"/>
      <c r="K757" s="40"/>
      <c r="L757" s="40"/>
      <c r="M757" s="40"/>
      <c r="N757" s="40"/>
      <c r="O757" s="40"/>
      <c r="P757" s="922"/>
      <c r="Q757" s="922"/>
      <c r="R757" s="922"/>
      <c r="S757" s="922"/>
      <c r="T757" s="922"/>
      <c r="Y757" s="194"/>
      <c r="Z757" s="194"/>
      <c r="AA757" s="194"/>
      <c r="AB757" s="194"/>
      <c r="AC757" s="194"/>
      <c r="AD757" s="194"/>
      <c r="AE757" s="194"/>
      <c r="AF757" s="194"/>
      <c r="AG757" s="194"/>
      <c r="AH757" s="194"/>
      <c r="AI757" s="194"/>
      <c r="AJ757" s="194"/>
      <c r="AK757" s="194"/>
      <c r="AL757" s="194"/>
      <c r="AM757" s="194"/>
      <c r="AN757" s="194"/>
      <c r="AO757" s="194"/>
      <c r="AP757" s="194"/>
      <c r="AQ757" s="194"/>
      <c r="AR757" s="194"/>
      <c r="AS757" s="194"/>
      <c r="AT757" s="194"/>
      <c r="AU757" s="194"/>
      <c r="AV757" s="194"/>
      <c r="AW757" s="194"/>
      <c r="AX757" s="194"/>
      <c r="AY757" s="194"/>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6383" ht="12.75" customHeight="1">
      <c r="B758" s="1067"/>
      <c r="C758" s="40"/>
      <c r="D758" s="40"/>
      <c r="E758" s="40"/>
      <c r="F758" s="40"/>
      <c r="G758" s="1116"/>
      <c r="H758" s="1116"/>
      <c r="I758" s="1116"/>
      <c r="J758" s="1116"/>
      <c r="K758" s="1116"/>
      <c r="L758" s="40"/>
      <c r="M758" s="40"/>
      <c r="N758" s="40"/>
      <c r="O758" s="40"/>
      <c r="P758" s="40"/>
      <c r="Q758" s="1116"/>
      <c r="R758" s="1116"/>
      <c r="S758" s="1116"/>
      <c r="T758" s="1116"/>
      <c r="U758" s="1116"/>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row>
    <row r="759" spans="1:16383" ht="12.75" customHeight="1">
      <c r="A759" s="1" t="s">
        <v>971</v>
      </c>
      <c r="B759" s="40"/>
      <c r="C759" s="1067" t="s">
        <v>1552</v>
      </c>
      <c r="D759" s="40"/>
      <c r="E759" s="40"/>
      <c r="F759" s="40"/>
      <c r="G759" s="1116"/>
      <c r="H759" s="1116"/>
      <c r="I759" s="1116"/>
      <c r="J759" s="1116"/>
      <c r="K759" s="1116"/>
      <c r="L759" s="40"/>
      <c r="M759" s="40"/>
      <c r="N759" s="40"/>
      <c r="O759" s="40"/>
      <c r="P759" s="40"/>
      <c r="Q759" s="1116"/>
      <c r="R759" s="1116"/>
      <c r="S759" s="1116"/>
      <c r="T759" s="1116"/>
      <c r="U759" s="1116"/>
      <c r="AZ759" s="194"/>
      <c r="BA759" s="194"/>
      <c r="BB759" s="194"/>
      <c r="BC759" s="194"/>
      <c r="BD759" s="194"/>
      <c r="BE759" s="194"/>
      <c r="BF759" s="194"/>
      <c r="BG759" s="194"/>
      <c r="BH759" s="194"/>
      <c r="BI759" s="194"/>
      <c r="BJ759" s="194"/>
      <c r="BK759" s="194"/>
      <c r="BL759" s="194"/>
      <c r="BM759" s="194"/>
      <c r="BN759" s="194"/>
      <c r="BO759" s="194"/>
      <c r="BP759" s="194"/>
      <c r="BQ759" s="194"/>
      <c r="BR759" s="194"/>
      <c r="BS759" s="194"/>
      <c r="BT759" s="194"/>
      <c r="BU759" s="194"/>
      <c r="BV759" s="194"/>
      <c r="BW759" s="194"/>
      <c r="BX759" s="194"/>
      <c r="BY759" s="194"/>
      <c r="BZ759" s="194"/>
      <c r="CA759" s="194"/>
      <c r="CB759" s="194"/>
      <c r="CC759" s="194"/>
      <c r="CD759" s="194"/>
      <c r="CE759" s="194"/>
      <c r="CF759" s="194"/>
      <c r="CG759" s="194"/>
      <c r="CH759" s="194"/>
      <c r="CI759" s="194"/>
      <c r="CJ759" s="194"/>
      <c r="CK759" s="194"/>
      <c r="CL759" s="194"/>
      <c r="CM759" s="194"/>
      <c r="CN759" s="194"/>
      <c r="CO759" s="194"/>
      <c r="CP759" s="194"/>
      <c r="CQ759" s="194"/>
      <c r="CR759" s="194"/>
      <c r="CS759" s="194"/>
      <c r="CT759" s="194"/>
      <c r="CU759" s="194"/>
      <c r="CV759" s="194"/>
      <c r="CW759" s="194"/>
      <c r="CX759" s="194"/>
      <c r="CY759" s="194"/>
      <c r="CZ759" s="194"/>
      <c r="DA759" s="194"/>
      <c r="DB759" s="194"/>
      <c r="DC759" s="194"/>
      <c r="DD759" s="194"/>
      <c r="DE759" s="194"/>
      <c r="DF759" s="194"/>
      <c r="DG759" s="194"/>
      <c r="DH759" s="194"/>
      <c r="DI759" s="194"/>
      <c r="DJ759" s="194"/>
      <c r="DK759" s="194"/>
      <c r="DL759" s="194"/>
      <c r="DM759" s="194"/>
      <c r="DN759" s="194"/>
      <c r="DO759" s="194"/>
      <c r="DP759" s="194"/>
      <c r="DQ759" s="194"/>
      <c r="DR759" s="194"/>
      <c r="DS759" s="194"/>
      <c r="DT759" s="194"/>
      <c r="DU759" s="194"/>
      <c r="DV759" s="194"/>
      <c r="DW759" s="194"/>
      <c r="DX759" s="194"/>
      <c r="DY759" s="194"/>
      <c r="DZ759" s="194"/>
      <c r="EA759" s="194"/>
      <c r="EB759" s="194"/>
      <c r="EC759" s="194"/>
      <c r="ED759" s="194"/>
      <c r="EE759" s="194"/>
      <c r="EF759" s="194"/>
      <c r="EG759" s="194"/>
      <c r="EH759" s="194"/>
      <c r="EI759" s="194"/>
      <c r="EJ759" s="194"/>
      <c r="EK759" s="194"/>
      <c r="EL759" s="194"/>
      <c r="EM759" s="194"/>
      <c r="EN759" s="194"/>
      <c r="EO759" s="194"/>
      <c r="EP759" s="194"/>
      <c r="EQ759" s="194"/>
      <c r="ER759" s="194"/>
      <c r="ES759" s="194"/>
      <c r="ET759" s="194"/>
      <c r="EU759" s="194"/>
      <c r="EV759" s="194"/>
      <c r="EW759" s="194"/>
      <c r="EX759" s="194"/>
      <c r="EY759" s="194"/>
      <c r="EZ759" s="194"/>
      <c r="FA759" s="194"/>
      <c r="FB759" s="194"/>
      <c r="FC759" s="194"/>
      <c r="FD759" s="194"/>
      <c r="FE759" s="194"/>
      <c r="FF759" s="194"/>
      <c r="FG759" s="194"/>
      <c r="FH759" s="194"/>
      <c r="FI759" s="194"/>
      <c r="FJ759" s="194"/>
      <c r="FK759" s="194"/>
      <c r="FL759" s="194"/>
      <c r="FM759" s="194"/>
      <c r="FN759" s="194"/>
      <c r="FO759" s="194"/>
      <c r="FP759" s="194"/>
      <c r="FQ759" s="194"/>
      <c r="FR759" s="194"/>
      <c r="FS759" s="194"/>
      <c r="FT759" s="194"/>
      <c r="FU759" s="194"/>
      <c r="FV759" s="194"/>
      <c r="FW759" s="194"/>
      <c r="FX759" s="194"/>
      <c r="FY759" s="194"/>
      <c r="FZ759" s="194"/>
      <c r="GA759" s="194"/>
      <c r="GB759" s="194"/>
      <c r="GC759" s="194"/>
      <c r="GD759" s="194"/>
      <c r="GE759" s="194"/>
      <c r="GF759" s="194"/>
      <c r="GG759" s="194"/>
      <c r="GH759" s="194"/>
      <c r="GI759" s="194"/>
      <c r="GJ759" s="194"/>
      <c r="GK759" s="194"/>
      <c r="GL759" s="194"/>
      <c r="GM759" s="194"/>
      <c r="GN759" s="194"/>
      <c r="GO759" s="194"/>
      <c r="GP759" s="194"/>
      <c r="GQ759" s="194"/>
      <c r="GR759" s="194"/>
      <c r="GS759" s="194"/>
      <c r="GT759" s="194"/>
      <c r="GU759" s="194"/>
      <c r="GV759" s="194"/>
      <c r="GW759" s="194"/>
      <c r="GX759" s="194"/>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c r="HV759" s="194"/>
      <c r="HW759" s="194"/>
      <c r="HX759" s="194"/>
      <c r="HY759" s="194"/>
      <c r="HZ759" s="194"/>
      <c r="IA759" s="194"/>
      <c r="IB759" s="194"/>
      <c r="IC759" s="194"/>
      <c r="ID759" s="194"/>
      <c r="IE759" s="194"/>
      <c r="IF759" s="194"/>
      <c r="IG759" s="194"/>
      <c r="IH759" s="194"/>
      <c r="II759" s="194"/>
      <c r="IJ759" s="194"/>
      <c r="IK759" s="194"/>
      <c r="IL759" s="194"/>
      <c r="IM759" s="194"/>
      <c r="IN759" s="194"/>
      <c r="IO759" s="194"/>
      <c r="IP759" s="194"/>
      <c r="IQ759" s="194"/>
      <c r="IR759" s="194"/>
      <c r="IS759" s="194"/>
      <c r="IT759" s="194"/>
      <c r="IU759" s="194"/>
      <c r="IV759" s="194"/>
      <c r="IW759" s="194"/>
      <c r="IX759" s="194"/>
      <c r="IY759" s="194"/>
      <c r="IZ759" s="194"/>
      <c r="JA759" s="194"/>
      <c r="JB759" s="194"/>
      <c r="JC759" s="194"/>
      <c r="JD759" s="194"/>
      <c r="JE759" s="194"/>
      <c r="JF759" s="194"/>
      <c r="JG759" s="194"/>
      <c r="JH759" s="194"/>
      <c r="JI759" s="194"/>
      <c r="JJ759" s="194"/>
      <c r="JK759" s="194"/>
      <c r="JL759" s="194"/>
      <c r="JM759" s="194"/>
      <c r="JN759" s="194"/>
      <c r="JO759" s="194"/>
      <c r="JP759" s="194"/>
      <c r="JQ759" s="194"/>
      <c r="JR759" s="194"/>
      <c r="JS759" s="194"/>
      <c r="JT759" s="194"/>
      <c r="JU759" s="194"/>
      <c r="JV759" s="194"/>
      <c r="JW759" s="194"/>
      <c r="JX759" s="194"/>
      <c r="JY759" s="194"/>
      <c r="JZ759" s="194"/>
      <c r="KA759" s="194"/>
      <c r="KB759" s="194"/>
      <c r="KC759" s="194"/>
      <c r="KD759" s="194"/>
      <c r="KE759" s="194"/>
      <c r="KF759" s="194"/>
      <c r="KG759" s="194"/>
      <c r="KH759" s="194"/>
      <c r="KI759" s="194"/>
      <c r="KJ759" s="194"/>
      <c r="KK759" s="194"/>
      <c r="KL759" s="194"/>
      <c r="KM759" s="194"/>
      <c r="KN759" s="194"/>
      <c r="KO759" s="194"/>
      <c r="KP759" s="194"/>
      <c r="KQ759" s="194"/>
      <c r="KR759" s="194"/>
      <c r="KS759" s="194"/>
      <c r="KT759" s="194"/>
      <c r="KU759" s="194"/>
      <c r="KV759" s="194"/>
      <c r="KW759" s="194"/>
      <c r="KX759" s="194"/>
      <c r="KY759" s="194"/>
      <c r="KZ759" s="194"/>
      <c r="LA759" s="194"/>
      <c r="LB759" s="194"/>
      <c r="LC759" s="194"/>
      <c r="LD759" s="194"/>
      <c r="LE759" s="194"/>
      <c r="LF759" s="194"/>
      <c r="LG759" s="194"/>
      <c r="LH759" s="194"/>
      <c r="LI759" s="194"/>
      <c r="LJ759" s="194"/>
      <c r="LK759" s="194"/>
      <c r="LL759" s="194"/>
      <c r="LM759" s="194"/>
      <c r="LN759" s="194"/>
      <c r="LO759" s="194"/>
      <c r="LP759" s="194"/>
      <c r="LQ759" s="194"/>
      <c r="LR759" s="194"/>
      <c r="LS759" s="194"/>
      <c r="LT759" s="194"/>
      <c r="LU759" s="194"/>
      <c r="LV759" s="194"/>
      <c r="LW759" s="194"/>
      <c r="LX759" s="194"/>
      <c r="LY759" s="194"/>
      <c r="LZ759" s="194"/>
      <c r="MA759" s="194"/>
      <c r="MB759" s="194"/>
      <c r="MC759" s="194"/>
      <c r="MD759" s="194"/>
      <c r="ME759" s="194"/>
      <c r="MF759" s="194"/>
      <c r="MG759" s="194"/>
      <c r="MH759" s="194"/>
      <c r="MI759" s="194"/>
      <c r="MJ759" s="194"/>
      <c r="MK759" s="194"/>
      <c r="ML759" s="194"/>
      <c r="MM759" s="194"/>
      <c r="MN759" s="194"/>
      <c r="MO759" s="194"/>
      <c r="MP759" s="194"/>
      <c r="MQ759" s="194"/>
      <c r="MR759" s="194"/>
      <c r="MS759" s="194"/>
      <c r="MT759" s="194"/>
      <c r="MU759" s="194"/>
      <c r="MV759" s="194"/>
      <c r="MW759" s="194"/>
      <c r="MX759" s="194"/>
      <c r="MY759" s="194"/>
      <c r="MZ759" s="194"/>
      <c r="NA759" s="194"/>
      <c r="NB759" s="194"/>
      <c r="NC759" s="194"/>
      <c r="ND759" s="194"/>
      <c r="NE759" s="194"/>
      <c r="NF759" s="194"/>
      <c r="NG759" s="194"/>
      <c r="NH759" s="194"/>
      <c r="NI759" s="194"/>
      <c r="NJ759" s="194"/>
      <c r="NK759" s="194"/>
      <c r="NL759" s="194"/>
      <c r="NM759" s="194"/>
      <c r="NN759" s="194"/>
      <c r="NO759" s="194"/>
      <c r="NP759" s="194"/>
      <c r="NQ759" s="194"/>
      <c r="NR759" s="194"/>
      <c r="NS759" s="194"/>
      <c r="NT759" s="194"/>
      <c r="NU759" s="194"/>
      <c r="NV759" s="194"/>
      <c r="NW759" s="194"/>
      <c r="NX759" s="194"/>
      <c r="NY759" s="194"/>
      <c r="NZ759" s="194"/>
      <c r="OA759" s="194"/>
      <c r="OB759" s="194"/>
      <c r="OC759" s="194"/>
      <c r="OD759" s="194"/>
      <c r="OE759" s="194"/>
      <c r="OF759" s="194"/>
      <c r="OG759" s="194"/>
      <c r="OH759" s="194"/>
      <c r="OI759" s="194"/>
      <c r="OJ759" s="194"/>
      <c r="OK759" s="194"/>
      <c r="OL759" s="194"/>
      <c r="OM759" s="194"/>
      <c r="ON759" s="194"/>
      <c r="OO759" s="194"/>
      <c r="OP759" s="194"/>
      <c r="OQ759" s="194"/>
      <c r="OR759" s="194"/>
      <c r="OS759" s="194"/>
      <c r="OT759" s="194"/>
      <c r="OU759" s="194"/>
      <c r="OV759" s="194"/>
      <c r="OW759" s="194"/>
      <c r="OX759" s="194"/>
      <c r="OY759" s="194"/>
      <c r="OZ759" s="194"/>
      <c r="PA759" s="194"/>
      <c r="PB759" s="194"/>
      <c r="PC759" s="194"/>
      <c r="PD759" s="194"/>
      <c r="PE759" s="194"/>
      <c r="PF759" s="194"/>
      <c r="PG759" s="194"/>
      <c r="PH759" s="194"/>
      <c r="PI759" s="194"/>
      <c r="PJ759" s="194"/>
      <c r="PK759" s="194"/>
      <c r="PL759" s="194"/>
      <c r="PM759" s="194"/>
      <c r="PN759" s="194"/>
      <c r="PO759" s="194"/>
      <c r="PP759" s="194"/>
      <c r="PQ759" s="194"/>
      <c r="PR759" s="194"/>
      <c r="PS759" s="194"/>
      <c r="PT759" s="194"/>
      <c r="PU759" s="194"/>
      <c r="PV759" s="194"/>
      <c r="PW759" s="194"/>
      <c r="PX759" s="194"/>
      <c r="PY759" s="194"/>
      <c r="PZ759" s="194"/>
      <c r="QA759" s="194"/>
      <c r="QB759" s="194"/>
      <c r="QC759" s="194"/>
      <c r="QD759" s="194"/>
      <c r="QE759" s="194"/>
      <c r="QF759" s="194"/>
      <c r="QG759" s="194"/>
      <c r="QH759" s="194"/>
      <c r="QI759" s="194"/>
      <c r="QJ759" s="194"/>
      <c r="QK759" s="194"/>
      <c r="QL759" s="194"/>
      <c r="QM759" s="194"/>
      <c r="QN759" s="194"/>
      <c r="QO759" s="194"/>
      <c r="QP759" s="194"/>
      <c r="QQ759" s="194"/>
      <c r="QR759" s="194"/>
      <c r="QS759" s="194"/>
      <c r="QT759" s="194"/>
      <c r="QU759" s="194"/>
      <c r="QV759" s="194"/>
      <c r="QW759" s="194"/>
      <c r="QX759" s="194"/>
      <c r="QY759" s="194"/>
      <c r="QZ759" s="194"/>
      <c r="RA759" s="194"/>
      <c r="RB759" s="194"/>
      <c r="RC759" s="194"/>
      <c r="RD759" s="194"/>
      <c r="RE759" s="194"/>
      <c r="RF759" s="194"/>
      <c r="RG759" s="194"/>
      <c r="RH759" s="194"/>
      <c r="RI759" s="194"/>
      <c r="RJ759" s="194"/>
      <c r="RK759" s="194"/>
      <c r="RL759" s="194"/>
      <c r="RM759" s="194"/>
      <c r="RN759" s="194"/>
      <c r="RO759" s="194"/>
      <c r="RP759" s="194"/>
      <c r="RQ759" s="194"/>
      <c r="RR759" s="194"/>
      <c r="RS759" s="194"/>
      <c r="RT759" s="194"/>
      <c r="RU759" s="194"/>
      <c r="RV759" s="194"/>
      <c r="RW759" s="194"/>
      <c r="RX759" s="194"/>
      <c r="RY759" s="194"/>
      <c r="RZ759" s="194"/>
      <c r="SA759" s="194"/>
      <c r="SB759" s="194"/>
      <c r="SC759" s="194"/>
      <c r="SD759" s="194"/>
      <c r="SE759" s="194"/>
      <c r="SF759" s="194"/>
      <c r="SG759" s="194"/>
      <c r="SH759" s="194"/>
      <c r="SI759" s="194"/>
      <c r="SJ759" s="194"/>
      <c r="SK759" s="194"/>
      <c r="SL759" s="194"/>
      <c r="SM759" s="194"/>
      <c r="SN759" s="194"/>
      <c r="SO759" s="194"/>
      <c r="SP759" s="194"/>
      <c r="SQ759" s="194"/>
      <c r="SR759" s="194"/>
      <c r="SS759" s="194"/>
      <c r="ST759" s="194"/>
      <c r="SU759" s="194"/>
      <c r="SV759" s="194"/>
      <c r="SW759" s="194"/>
      <c r="SX759" s="194"/>
      <c r="SY759" s="194"/>
      <c r="SZ759" s="194"/>
      <c r="TA759" s="194"/>
      <c r="TB759" s="194"/>
      <c r="TC759" s="194"/>
      <c r="TD759" s="194"/>
      <c r="TE759" s="194"/>
      <c r="TF759" s="194"/>
      <c r="TG759" s="194"/>
      <c r="TH759" s="194"/>
      <c r="TI759" s="194"/>
      <c r="TJ759" s="194"/>
      <c r="TK759" s="194"/>
      <c r="TL759" s="194"/>
      <c r="TM759" s="194"/>
      <c r="TN759" s="194"/>
      <c r="TO759" s="194"/>
      <c r="TP759" s="194"/>
      <c r="TQ759" s="194"/>
      <c r="TR759" s="194"/>
      <c r="TS759" s="194"/>
      <c r="TT759" s="194"/>
      <c r="TU759" s="194"/>
      <c r="TV759" s="194"/>
      <c r="TW759" s="194"/>
      <c r="TX759" s="194"/>
      <c r="TY759" s="194"/>
      <c r="TZ759" s="194"/>
      <c r="UA759" s="194"/>
      <c r="UB759" s="194"/>
      <c r="UC759" s="194"/>
      <c r="UD759" s="194"/>
      <c r="UE759" s="194"/>
      <c r="UF759" s="194"/>
      <c r="UG759" s="194"/>
      <c r="UH759" s="194"/>
      <c r="UI759" s="194"/>
      <c r="UJ759" s="194"/>
      <c r="UK759" s="194"/>
      <c r="UL759" s="194"/>
      <c r="UM759" s="194"/>
      <c r="UN759" s="194"/>
      <c r="UO759" s="194"/>
      <c r="UP759" s="194"/>
      <c r="UQ759" s="194"/>
      <c r="UR759" s="194"/>
      <c r="US759" s="194"/>
      <c r="UT759" s="194"/>
      <c r="UU759" s="194"/>
      <c r="UV759" s="194"/>
      <c r="UW759" s="194"/>
      <c r="UX759" s="194"/>
      <c r="UY759" s="194"/>
      <c r="UZ759" s="194"/>
      <c r="VA759" s="194"/>
      <c r="VB759" s="194"/>
      <c r="VC759" s="194"/>
      <c r="VD759" s="194"/>
      <c r="VE759" s="194"/>
      <c r="VF759" s="194"/>
      <c r="VG759" s="194"/>
      <c r="VH759" s="194"/>
      <c r="VI759" s="194"/>
      <c r="VJ759" s="194"/>
      <c r="VK759" s="194"/>
      <c r="VL759" s="194"/>
      <c r="VM759" s="194"/>
      <c r="VN759" s="194"/>
      <c r="VO759" s="194"/>
      <c r="VP759" s="194"/>
      <c r="VQ759" s="194"/>
      <c r="VR759" s="194"/>
      <c r="VS759" s="194"/>
      <c r="VT759" s="194"/>
      <c r="VU759" s="194"/>
      <c r="VV759" s="194"/>
      <c r="VW759" s="194"/>
      <c r="VX759" s="194"/>
      <c r="VY759" s="194"/>
      <c r="VZ759" s="194"/>
      <c r="WA759" s="194"/>
      <c r="WB759" s="194"/>
      <c r="WC759" s="194"/>
      <c r="WD759" s="194"/>
      <c r="WE759" s="194"/>
      <c r="WF759" s="194"/>
      <c r="WG759" s="194"/>
      <c r="WH759" s="194"/>
      <c r="WI759" s="194"/>
      <c r="WJ759" s="194"/>
      <c r="WK759" s="194"/>
      <c r="WL759" s="194"/>
      <c r="WM759" s="194"/>
      <c r="WN759" s="194"/>
      <c r="WO759" s="194"/>
      <c r="WP759" s="194"/>
      <c r="WQ759" s="194"/>
      <c r="WR759" s="194"/>
      <c r="WS759" s="194"/>
      <c r="WT759" s="194"/>
      <c r="WU759" s="194"/>
      <c r="WV759" s="194"/>
      <c r="WW759" s="194"/>
      <c r="WX759" s="194"/>
      <c r="WY759" s="194"/>
      <c r="WZ759" s="194"/>
      <c r="XA759" s="194"/>
      <c r="XB759" s="194"/>
      <c r="XC759" s="194"/>
      <c r="XD759" s="194"/>
      <c r="XE759" s="194"/>
      <c r="XF759" s="194"/>
      <c r="XG759" s="194"/>
      <c r="XH759" s="194"/>
      <c r="XI759" s="194"/>
      <c r="XJ759" s="194"/>
      <c r="XK759" s="194"/>
      <c r="XL759" s="194"/>
      <c r="XM759" s="194"/>
      <c r="XN759" s="194"/>
      <c r="XO759" s="194"/>
      <c r="XP759" s="194"/>
      <c r="XQ759" s="194"/>
      <c r="XR759" s="194"/>
      <c r="XS759" s="194"/>
      <c r="XT759" s="194"/>
      <c r="XU759" s="194"/>
      <c r="XV759" s="194"/>
      <c r="XW759" s="194"/>
      <c r="XX759" s="194"/>
      <c r="XY759" s="194"/>
      <c r="XZ759" s="194"/>
      <c r="YA759" s="194"/>
      <c r="YB759" s="194"/>
      <c r="YC759" s="194"/>
      <c r="YD759" s="194"/>
      <c r="YE759" s="194"/>
      <c r="YF759" s="194"/>
      <c r="YG759" s="194"/>
      <c r="YH759" s="194"/>
      <c r="YI759" s="194"/>
      <c r="YJ759" s="194"/>
      <c r="YK759" s="194"/>
      <c r="YL759" s="194"/>
      <c r="YM759" s="194"/>
      <c r="YN759" s="194"/>
      <c r="YO759" s="194"/>
      <c r="YP759" s="194"/>
      <c r="YQ759" s="194"/>
      <c r="YR759" s="194"/>
      <c r="YS759" s="194"/>
      <c r="YT759" s="194"/>
      <c r="YU759" s="194"/>
      <c r="YV759" s="194"/>
      <c r="YW759" s="194"/>
      <c r="YX759" s="194"/>
      <c r="YY759" s="194"/>
      <c r="YZ759" s="194"/>
      <c r="ZA759" s="194"/>
      <c r="ZB759" s="194"/>
      <c r="ZC759" s="194"/>
      <c r="ZD759" s="194"/>
      <c r="ZE759" s="194"/>
      <c r="ZF759" s="194"/>
      <c r="ZG759" s="194"/>
      <c r="ZH759" s="194"/>
      <c r="ZI759" s="194"/>
      <c r="ZJ759" s="194"/>
      <c r="ZK759" s="194"/>
      <c r="ZL759" s="194"/>
      <c r="ZM759" s="194"/>
      <c r="ZN759" s="194"/>
      <c r="ZO759" s="194"/>
      <c r="ZP759" s="194"/>
      <c r="ZQ759" s="194"/>
      <c r="ZR759" s="194"/>
      <c r="ZS759" s="194"/>
      <c r="ZT759" s="194"/>
      <c r="ZU759" s="194"/>
      <c r="ZV759" s="194"/>
      <c r="ZW759" s="194"/>
      <c r="ZX759" s="194"/>
      <c r="ZY759" s="194"/>
      <c r="ZZ759" s="194"/>
      <c r="AAA759" s="194"/>
      <c r="AAB759" s="194"/>
      <c r="AAC759" s="194"/>
      <c r="AAD759" s="194"/>
      <c r="AAE759" s="194"/>
      <c r="AAF759" s="194"/>
      <c r="AAG759" s="194"/>
      <c r="AAH759" s="194"/>
      <c r="AAI759" s="194"/>
      <c r="AAJ759" s="194"/>
      <c r="AAK759" s="194"/>
      <c r="AAL759" s="194"/>
      <c r="AAM759" s="194"/>
      <c r="AAN759" s="194"/>
      <c r="AAO759" s="194"/>
      <c r="AAP759" s="194"/>
      <c r="AAQ759" s="194"/>
      <c r="AAR759" s="194"/>
      <c r="AAS759" s="194"/>
      <c r="AAT759" s="194"/>
      <c r="AAU759" s="194"/>
      <c r="AAV759" s="194"/>
      <c r="AAW759" s="194"/>
      <c r="AAX759" s="194"/>
      <c r="AAY759" s="194"/>
      <c r="AAZ759" s="194"/>
      <c r="ABA759" s="194"/>
      <c r="ABB759" s="194"/>
      <c r="ABC759" s="194"/>
      <c r="ABD759" s="194"/>
      <c r="ABE759" s="194"/>
      <c r="ABF759" s="194"/>
      <c r="ABG759" s="194"/>
      <c r="ABH759" s="194"/>
      <c r="ABI759" s="194"/>
      <c r="ABJ759" s="194"/>
      <c r="ABK759" s="194"/>
      <c r="ABL759" s="194"/>
      <c r="ABM759" s="194"/>
      <c r="ABN759" s="194"/>
      <c r="ABO759" s="194"/>
      <c r="ABP759" s="194"/>
      <c r="ABQ759" s="194"/>
      <c r="ABR759" s="194"/>
      <c r="ABS759" s="194"/>
      <c r="ABT759" s="194"/>
      <c r="ABU759" s="194"/>
      <c r="ABV759" s="194"/>
      <c r="ABW759" s="194"/>
      <c r="ABX759" s="194"/>
      <c r="ABY759" s="194"/>
      <c r="ABZ759" s="194"/>
      <c r="ACA759" s="194"/>
      <c r="ACB759" s="194"/>
      <c r="ACC759" s="194"/>
      <c r="ACD759" s="194"/>
      <c r="ACE759" s="194"/>
      <c r="ACF759" s="194"/>
      <c r="ACG759" s="194"/>
      <c r="ACH759" s="194"/>
      <c r="ACI759" s="194"/>
      <c r="ACJ759" s="194"/>
      <c r="ACK759" s="194"/>
      <c r="ACL759" s="194"/>
      <c r="ACM759" s="194"/>
      <c r="ACN759" s="194"/>
      <c r="ACO759" s="194"/>
      <c r="ACP759" s="194"/>
      <c r="ACQ759" s="194"/>
      <c r="ACR759" s="194"/>
      <c r="ACS759" s="194"/>
      <c r="ACT759" s="194"/>
      <c r="ACU759" s="194"/>
      <c r="ACV759" s="194"/>
      <c r="ACW759" s="194"/>
      <c r="ACX759" s="194"/>
      <c r="ACY759" s="194"/>
      <c r="ACZ759" s="194"/>
      <c r="ADA759" s="194"/>
      <c r="ADB759" s="194"/>
      <c r="ADC759" s="194"/>
      <c r="ADD759" s="194"/>
      <c r="ADE759" s="194"/>
      <c r="ADF759" s="194"/>
      <c r="ADG759" s="194"/>
      <c r="ADH759" s="194"/>
      <c r="ADI759" s="194"/>
      <c r="ADJ759" s="194"/>
      <c r="ADK759" s="194"/>
      <c r="ADL759" s="194"/>
      <c r="ADM759" s="194"/>
      <c r="ADN759" s="194"/>
      <c r="ADO759" s="194"/>
      <c r="ADP759" s="194"/>
      <c r="ADQ759" s="194"/>
      <c r="ADR759" s="194"/>
      <c r="ADS759" s="194"/>
      <c r="ADT759" s="194"/>
      <c r="ADU759" s="194"/>
      <c r="ADV759" s="194"/>
      <c r="ADW759" s="194"/>
      <c r="ADX759" s="194"/>
      <c r="ADY759" s="194"/>
      <c r="ADZ759" s="194"/>
      <c r="AEA759" s="194"/>
      <c r="AEB759" s="194"/>
      <c r="AEC759" s="194"/>
      <c r="AED759" s="194"/>
      <c r="AEE759" s="194"/>
      <c r="AEF759" s="194"/>
      <c r="AEG759" s="194"/>
      <c r="AEH759" s="194"/>
      <c r="AEI759" s="194"/>
      <c r="AEJ759" s="194"/>
      <c r="AEK759" s="194"/>
      <c r="AEL759" s="194"/>
      <c r="AEM759" s="194"/>
      <c r="AEN759" s="194"/>
      <c r="AEO759" s="194"/>
      <c r="AEP759" s="194"/>
      <c r="AEQ759" s="194"/>
      <c r="AER759" s="194"/>
      <c r="AES759" s="194"/>
      <c r="AET759" s="194"/>
      <c r="AEU759" s="194"/>
      <c r="AEV759" s="194"/>
      <c r="AEW759" s="194"/>
      <c r="AEX759" s="194"/>
      <c r="AEY759" s="194"/>
      <c r="AEZ759" s="194"/>
      <c r="AFA759" s="194"/>
      <c r="AFB759" s="194"/>
      <c r="AFC759" s="194"/>
      <c r="AFD759" s="194"/>
      <c r="AFE759" s="194"/>
      <c r="AFF759" s="194"/>
      <c r="AFG759" s="194"/>
      <c r="AFH759" s="194"/>
      <c r="AFI759" s="194"/>
      <c r="AFJ759" s="194"/>
      <c r="AFK759" s="194"/>
      <c r="AFL759" s="194"/>
      <c r="AFM759" s="194"/>
      <c r="AFN759" s="194"/>
      <c r="AFO759" s="194"/>
      <c r="AFP759" s="194"/>
      <c r="AFQ759" s="194"/>
      <c r="AFR759" s="194"/>
      <c r="AFS759" s="194"/>
      <c r="AFT759" s="194"/>
      <c r="AFU759" s="194"/>
      <c r="AFV759" s="194"/>
      <c r="AFW759" s="194"/>
      <c r="AFX759" s="194"/>
      <c r="AFY759" s="194"/>
      <c r="AFZ759" s="194"/>
      <c r="AGA759" s="194"/>
      <c r="AGB759" s="194"/>
      <c r="AGC759" s="194"/>
      <c r="AGD759" s="194"/>
      <c r="AGE759" s="194"/>
      <c r="AGF759" s="194"/>
      <c r="AGG759" s="194"/>
      <c r="AGH759" s="194"/>
      <c r="AGI759" s="194"/>
      <c r="AGJ759" s="194"/>
      <c r="AGK759" s="194"/>
      <c r="AGL759" s="194"/>
      <c r="AGM759" s="194"/>
      <c r="AGN759" s="194"/>
      <c r="AGO759" s="194"/>
      <c r="AGP759" s="194"/>
      <c r="AGQ759" s="194"/>
      <c r="AGR759" s="194"/>
      <c r="AGS759" s="194"/>
      <c r="AGT759" s="194"/>
      <c r="AGU759" s="194"/>
      <c r="AGV759" s="194"/>
      <c r="AGW759" s="194"/>
      <c r="AGX759" s="194"/>
      <c r="AGY759" s="194"/>
      <c r="AGZ759" s="194"/>
      <c r="AHA759" s="194"/>
      <c r="AHB759" s="194"/>
      <c r="AHC759" s="194"/>
      <c r="AHD759" s="194"/>
      <c r="AHE759" s="194"/>
      <c r="AHF759" s="194"/>
      <c r="AHG759" s="194"/>
      <c r="AHH759" s="194"/>
      <c r="AHI759" s="194"/>
      <c r="AHJ759" s="194"/>
      <c r="AHK759" s="194"/>
      <c r="AHL759" s="194"/>
      <c r="AHM759" s="194"/>
      <c r="AHN759" s="194"/>
      <c r="AHO759" s="194"/>
      <c r="AHP759" s="194"/>
      <c r="AHQ759" s="194"/>
      <c r="AHR759" s="194"/>
      <c r="AHS759" s="194"/>
      <c r="AHT759" s="194"/>
      <c r="AHU759" s="194"/>
      <c r="AHV759" s="194"/>
      <c r="AHW759" s="194"/>
      <c r="AHX759" s="194"/>
      <c r="AHY759" s="194"/>
      <c r="AHZ759" s="194"/>
      <c r="AIA759" s="194"/>
      <c r="AIB759" s="194"/>
      <c r="AIC759" s="194"/>
      <c r="AID759" s="194"/>
      <c r="AIE759" s="194"/>
      <c r="AIF759" s="194"/>
      <c r="AIG759" s="194"/>
      <c r="AIH759" s="194"/>
      <c r="AII759" s="194"/>
      <c r="AIJ759" s="194"/>
      <c r="AIK759" s="194"/>
      <c r="AIL759" s="194"/>
      <c r="AIM759" s="194"/>
      <c r="AIN759" s="194"/>
      <c r="AIO759" s="194"/>
      <c r="AIP759" s="194"/>
      <c r="AIQ759" s="194"/>
      <c r="AIR759" s="194"/>
      <c r="AIS759" s="194"/>
      <c r="AIT759" s="194"/>
      <c r="AIU759" s="194"/>
      <c r="AIV759" s="194"/>
      <c r="AIW759" s="194"/>
      <c r="AIX759" s="194"/>
      <c r="AIY759" s="194"/>
      <c r="AIZ759" s="194"/>
      <c r="AJA759" s="194"/>
      <c r="AJB759" s="194"/>
      <c r="AJC759" s="194"/>
      <c r="AJD759" s="194"/>
      <c r="AJE759" s="194"/>
      <c r="AJF759" s="194"/>
      <c r="AJG759" s="194"/>
      <c r="AJH759" s="194"/>
      <c r="AJI759" s="194"/>
      <c r="AJJ759" s="194"/>
      <c r="AJK759" s="194"/>
      <c r="AJL759" s="194"/>
      <c r="AJM759" s="194"/>
      <c r="AJN759" s="194"/>
      <c r="AJO759" s="194"/>
      <c r="AJP759" s="194"/>
      <c r="AJQ759" s="194"/>
      <c r="AJR759" s="194"/>
      <c r="AJS759" s="194"/>
      <c r="AJT759" s="194"/>
      <c r="AJU759" s="194"/>
      <c r="AJV759" s="194"/>
      <c r="AJW759" s="194"/>
      <c r="AJX759" s="194"/>
      <c r="AJY759" s="194"/>
      <c r="AJZ759" s="194"/>
      <c r="AKA759" s="194"/>
      <c r="AKB759" s="194"/>
      <c r="AKC759" s="194"/>
      <c r="AKD759" s="194"/>
      <c r="AKE759" s="194"/>
      <c r="AKF759" s="194"/>
      <c r="AKG759" s="194"/>
      <c r="AKH759" s="194"/>
      <c r="AKI759" s="194"/>
      <c r="AKJ759" s="194"/>
      <c r="AKK759" s="194"/>
      <c r="AKL759" s="194"/>
      <c r="AKM759" s="194"/>
      <c r="AKN759" s="194"/>
      <c r="AKO759" s="194"/>
      <c r="AKP759" s="194"/>
      <c r="AKQ759" s="194"/>
      <c r="AKR759" s="194"/>
      <c r="AKS759" s="194"/>
      <c r="AKT759" s="194"/>
      <c r="AKU759" s="194"/>
      <c r="AKV759" s="194"/>
      <c r="AKW759" s="194"/>
      <c r="AKX759" s="194"/>
      <c r="AKY759" s="194"/>
      <c r="AKZ759" s="194"/>
      <c r="ALA759" s="194"/>
      <c r="ALB759" s="194"/>
      <c r="ALC759" s="194"/>
      <c r="ALD759" s="194"/>
      <c r="ALE759" s="194"/>
      <c r="ALF759" s="194"/>
      <c r="ALG759" s="194"/>
      <c r="ALH759" s="194"/>
      <c r="ALI759" s="194"/>
      <c r="ALJ759" s="194"/>
      <c r="ALK759" s="194"/>
      <c r="ALL759" s="194"/>
      <c r="ALM759" s="194"/>
      <c r="ALN759" s="194"/>
      <c r="ALO759" s="194"/>
      <c r="ALP759" s="194"/>
      <c r="ALQ759" s="194"/>
      <c r="ALR759" s="194"/>
      <c r="ALS759" s="194"/>
      <c r="ALT759" s="194"/>
      <c r="ALU759" s="194"/>
      <c r="ALV759" s="194"/>
      <c r="ALW759" s="194"/>
      <c r="ALX759" s="194"/>
      <c r="ALY759" s="194"/>
      <c r="ALZ759" s="194"/>
      <c r="AMA759" s="194"/>
      <c r="AMB759" s="194"/>
      <c r="AMC759" s="194"/>
      <c r="AMD759" s="194"/>
      <c r="AME759" s="194"/>
      <c r="AMF759" s="194"/>
      <c r="AMG759" s="194"/>
      <c r="AMH759" s="194"/>
      <c r="AMI759" s="194"/>
      <c r="AMJ759" s="194"/>
      <c r="AMK759" s="194"/>
      <c r="AML759" s="194"/>
      <c r="AMM759" s="194"/>
      <c r="AMN759" s="194"/>
      <c r="AMO759" s="194"/>
      <c r="AMP759" s="194"/>
      <c r="AMQ759" s="194"/>
      <c r="AMR759" s="194"/>
      <c r="AMS759" s="194"/>
      <c r="AMT759" s="194"/>
      <c r="AMU759" s="194"/>
      <c r="AMV759" s="194"/>
      <c r="AMW759" s="194"/>
      <c r="AMX759" s="194"/>
      <c r="AMY759" s="194"/>
      <c r="AMZ759" s="194"/>
      <c r="ANA759" s="194"/>
      <c r="ANB759" s="194"/>
      <c r="ANC759" s="194"/>
      <c r="AND759" s="194"/>
      <c r="ANE759" s="194"/>
      <c r="ANF759" s="194"/>
      <c r="ANG759" s="194"/>
      <c r="ANH759" s="194"/>
      <c r="ANI759" s="194"/>
      <c r="ANJ759" s="194"/>
      <c r="ANK759" s="194"/>
      <c r="ANL759" s="194"/>
      <c r="ANM759" s="194"/>
      <c r="ANN759" s="194"/>
      <c r="ANO759" s="194"/>
      <c r="ANP759" s="194"/>
      <c r="ANQ759" s="194"/>
      <c r="ANR759" s="194"/>
      <c r="ANS759" s="194"/>
      <c r="ANT759" s="194"/>
      <c r="ANU759" s="194"/>
      <c r="ANV759" s="194"/>
      <c r="ANW759" s="194"/>
      <c r="ANX759" s="194"/>
      <c r="ANY759" s="194"/>
      <c r="ANZ759" s="194"/>
      <c r="AOA759" s="194"/>
      <c r="AOB759" s="194"/>
      <c r="AOC759" s="194"/>
      <c r="AOD759" s="194"/>
      <c r="AOE759" s="194"/>
      <c r="AOF759" s="194"/>
      <c r="AOG759" s="194"/>
      <c r="AOH759" s="194"/>
      <c r="AOI759" s="194"/>
      <c r="AOJ759" s="194"/>
      <c r="AOK759" s="194"/>
      <c r="AOL759" s="194"/>
      <c r="AOM759" s="194"/>
      <c r="AON759" s="194"/>
      <c r="AOO759" s="194"/>
      <c r="AOP759" s="194"/>
      <c r="AOQ759" s="194"/>
      <c r="AOR759" s="194"/>
      <c r="AOS759" s="194"/>
      <c r="AOT759" s="194"/>
      <c r="AOU759" s="194"/>
      <c r="AOV759" s="194"/>
      <c r="AOW759" s="194"/>
      <c r="AOX759" s="194"/>
      <c r="AOY759" s="194"/>
      <c r="AOZ759" s="194"/>
      <c r="APA759" s="194"/>
      <c r="APB759" s="194"/>
      <c r="APC759" s="194"/>
      <c r="APD759" s="194"/>
      <c r="APE759" s="194"/>
      <c r="APF759" s="194"/>
      <c r="APG759" s="194"/>
      <c r="APH759" s="194"/>
      <c r="API759" s="194"/>
      <c r="APJ759" s="194"/>
      <c r="APK759" s="194"/>
      <c r="APL759" s="194"/>
      <c r="APM759" s="194"/>
      <c r="APN759" s="194"/>
      <c r="APO759" s="194"/>
      <c r="APP759" s="194"/>
      <c r="APQ759" s="194"/>
      <c r="APR759" s="194"/>
      <c r="APS759" s="194"/>
      <c r="APT759" s="194"/>
      <c r="APU759" s="194"/>
      <c r="APV759" s="194"/>
      <c r="APW759" s="194"/>
      <c r="APX759" s="194"/>
      <c r="APY759" s="194"/>
      <c r="APZ759" s="194"/>
      <c r="AQA759" s="194"/>
      <c r="AQB759" s="194"/>
      <c r="AQC759" s="194"/>
      <c r="AQD759" s="194"/>
      <c r="AQE759" s="194"/>
      <c r="AQF759" s="194"/>
      <c r="AQG759" s="194"/>
      <c r="AQH759" s="194"/>
      <c r="AQI759" s="194"/>
      <c r="AQJ759" s="194"/>
      <c r="AQK759" s="194"/>
      <c r="AQL759" s="194"/>
      <c r="AQM759" s="194"/>
      <c r="AQN759" s="194"/>
      <c r="AQO759" s="194"/>
      <c r="AQP759" s="194"/>
      <c r="AQQ759" s="194"/>
      <c r="AQR759" s="194"/>
      <c r="AQS759" s="194"/>
      <c r="AQT759" s="194"/>
      <c r="AQU759" s="194"/>
      <c r="AQV759" s="194"/>
      <c r="AQW759" s="194"/>
      <c r="AQX759" s="194"/>
      <c r="AQY759" s="194"/>
      <c r="AQZ759" s="194"/>
      <c r="ARA759" s="194"/>
      <c r="ARB759" s="194"/>
      <c r="ARC759" s="194"/>
      <c r="ARD759" s="194"/>
      <c r="ARE759" s="194"/>
      <c r="ARF759" s="194"/>
      <c r="ARG759" s="194"/>
      <c r="ARH759" s="194"/>
      <c r="ARI759" s="194"/>
      <c r="ARJ759" s="194"/>
      <c r="ARK759" s="194"/>
      <c r="ARL759" s="194"/>
      <c r="ARM759" s="194"/>
      <c r="ARN759" s="194"/>
      <c r="ARO759" s="194"/>
      <c r="ARP759" s="194"/>
      <c r="ARQ759" s="194"/>
      <c r="ARR759" s="194"/>
      <c r="ARS759" s="194"/>
      <c r="ART759" s="194"/>
      <c r="ARU759" s="194"/>
      <c r="ARV759" s="194"/>
      <c r="ARW759" s="194"/>
      <c r="ARX759" s="194"/>
      <c r="ARY759" s="194"/>
      <c r="ARZ759" s="194"/>
      <c r="ASA759" s="194"/>
      <c r="ASB759" s="194"/>
      <c r="ASC759" s="194"/>
      <c r="ASD759" s="194"/>
      <c r="ASE759" s="194"/>
      <c r="ASF759" s="194"/>
      <c r="ASG759" s="194"/>
      <c r="ASH759" s="194"/>
      <c r="ASI759" s="194"/>
      <c r="ASJ759" s="194"/>
      <c r="ASK759" s="194"/>
      <c r="ASL759" s="194"/>
      <c r="ASM759" s="194"/>
      <c r="ASN759" s="194"/>
      <c r="ASO759" s="194"/>
      <c r="ASP759" s="194"/>
      <c r="ASQ759" s="194"/>
      <c r="ASR759" s="194"/>
      <c r="ASS759" s="194"/>
      <c r="AST759" s="194"/>
      <c r="ASU759" s="194"/>
      <c r="ASV759" s="194"/>
      <c r="ASW759" s="194"/>
      <c r="ASX759" s="194"/>
      <c r="ASY759" s="194"/>
      <c r="ASZ759" s="194"/>
      <c r="ATA759" s="194"/>
      <c r="ATB759" s="194"/>
      <c r="ATC759" s="194"/>
      <c r="ATD759" s="194"/>
      <c r="ATE759" s="194"/>
      <c r="ATF759" s="194"/>
      <c r="ATG759" s="194"/>
      <c r="ATH759" s="194"/>
      <c r="ATI759" s="194"/>
      <c r="ATJ759" s="194"/>
      <c r="ATK759" s="194"/>
      <c r="ATL759" s="194"/>
      <c r="ATM759" s="194"/>
      <c r="ATN759" s="194"/>
      <c r="ATO759" s="194"/>
      <c r="ATP759" s="194"/>
      <c r="ATQ759" s="194"/>
      <c r="ATR759" s="194"/>
      <c r="ATS759" s="194"/>
      <c r="ATT759" s="194"/>
      <c r="ATU759" s="194"/>
      <c r="ATV759" s="194"/>
      <c r="ATW759" s="194"/>
      <c r="ATX759" s="194"/>
      <c r="ATY759" s="194"/>
      <c r="ATZ759" s="194"/>
      <c r="AUA759" s="194"/>
      <c r="AUB759" s="194"/>
      <c r="AUC759" s="194"/>
      <c r="AUD759" s="194"/>
      <c r="AUE759" s="194"/>
      <c r="AUF759" s="194"/>
      <c r="AUG759" s="194"/>
      <c r="AUH759" s="194"/>
      <c r="AUI759" s="194"/>
      <c r="AUJ759" s="194"/>
      <c r="AUK759" s="194"/>
      <c r="AUL759" s="194"/>
      <c r="AUM759" s="194"/>
      <c r="AUN759" s="194"/>
      <c r="AUO759" s="194"/>
      <c r="AUP759" s="194"/>
      <c r="AUQ759" s="194"/>
      <c r="AUR759" s="194"/>
      <c r="AUS759" s="194"/>
      <c r="AUT759" s="194"/>
      <c r="AUU759" s="194"/>
      <c r="AUV759" s="194"/>
      <c r="AUW759" s="194"/>
      <c r="AUX759" s="194"/>
      <c r="AUY759" s="194"/>
      <c r="AUZ759" s="194"/>
      <c r="AVA759" s="194"/>
      <c r="AVB759" s="194"/>
      <c r="AVC759" s="194"/>
      <c r="AVD759" s="194"/>
      <c r="AVE759" s="194"/>
      <c r="AVF759" s="194"/>
      <c r="AVG759" s="194"/>
      <c r="AVH759" s="194"/>
      <c r="AVI759" s="194"/>
      <c r="AVJ759" s="194"/>
      <c r="AVK759" s="194"/>
      <c r="AVL759" s="194"/>
      <c r="AVM759" s="194"/>
      <c r="AVN759" s="194"/>
      <c r="AVO759" s="194"/>
      <c r="AVP759" s="194"/>
      <c r="AVQ759" s="194"/>
      <c r="AVR759" s="194"/>
      <c r="AVS759" s="194"/>
      <c r="AVT759" s="194"/>
      <c r="AVU759" s="194"/>
      <c r="AVV759" s="194"/>
      <c r="AVW759" s="194"/>
      <c r="AVX759" s="194"/>
      <c r="AVY759" s="194"/>
      <c r="AVZ759" s="194"/>
      <c r="AWA759" s="194"/>
      <c r="AWB759" s="194"/>
      <c r="AWC759" s="194"/>
      <c r="AWD759" s="194"/>
      <c r="AWE759" s="194"/>
      <c r="AWF759" s="194"/>
      <c r="AWG759" s="194"/>
      <c r="AWH759" s="194"/>
      <c r="AWI759" s="194"/>
      <c r="AWJ759" s="194"/>
      <c r="AWK759" s="194"/>
      <c r="AWL759" s="194"/>
      <c r="AWM759" s="194"/>
      <c r="AWN759" s="194"/>
      <c r="AWO759" s="194"/>
      <c r="AWP759" s="194"/>
      <c r="AWQ759" s="194"/>
      <c r="AWR759" s="194"/>
      <c r="AWS759" s="194"/>
      <c r="AWT759" s="194"/>
      <c r="AWU759" s="194"/>
      <c r="AWV759" s="194"/>
      <c r="AWW759" s="194"/>
      <c r="AWX759" s="194"/>
      <c r="AWY759" s="194"/>
      <c r="AWZ759" s="194"/>
      <c r="AXA759" s="194"/>
      <c r="AXB759" s="194"/>
      <c r="AXC759" s="194"/>
      <c r="AXD759" s="194"/>
      <c r="AXE759" s="194"/>
      <c r="AXF759" s="194"/>
      <c r="AXG759" s="194"/>
      <c r="AXH759" s="194"/>
      <c r="AXI759" s="194"/>
      <c r="AXJ759" s="194"/>
      <c r="AXK759" s="194"/>
      <c r="AXL759" s="194"/>
      <c r="AXM759" s="194"/>
      <c r="AXN759" s="194"/>
      <c r="AXO759" s="194"/>
      <c r="AXP759" s="194"/>
      <c r="AXQ759" s="194"/>
      <c r="AXR759" s="194"/>
      <c r="AXS759" s="194"/>
      <c r="AXT759" s="194"/>
      <c r="AXU759" s="194"/>
      <c r="AXV759" s="194"/>
      <c r="AXW759" s="194"/>
      <c r="AXX759" s="194"/>
      <c r="AXY759" s="194"/>
      <c r="AXZ759" s="194"/>
      <c r="AYA759" s="194"/>
      <c r="AYB759" s="194"/>
      <c r="AYC759" s="194"/>
      <c r="AYD759" s="194"/>
      <c r="AYE759" s="194"/>
      <c r="AYF759" s="194"/>
      <c r="AYG759" s="194"/>
      <c r="AYH759" s="194"/>
      <c r="AYI759" s="194"/>
      <c r="AYJ759" s="194"/>
      <c r="AYK759" s="194"/>
      <c r="AYL759" s="194"/>
      <c r="AYM759" s="194"/>
      <c r="AYN759" s="194"/>
      <c r="AYO759" s="194"/>
      <c r="AYP759" s="194"/>
      <c r="AYQ759" s="194"/>
      <c r="AYR759" s="194"/>
      <c r="AYS759" s="194"/>
      <c r="AYT759" s="194"/>
      <c r="AYU759" s="194"/>
      <c r="AYV759" s="194"/>
      <c r="AYW759" s="194"/>
      <c r="AYX759" s="194"/>
      <c r="AYY759" s="194"/>
      <c r="AYZ759" s="194"/>
      <c r="AZA759" s="194"/>
      <c r="AZB759" s="194"/>
      <c r="AZC759" s="194"/>
      <c r="AZD759" s="194"/>
      <c r="AZE759" s="194"/>
      <c r="AZF759" s="194"/>
      <c r="AZG759" s="194"/>
      <c r="AZH759" s="194"/>
      <c r="AZI759" s="194"/>
      <c r="AZJ759" s="194"/>
      <c r="AZK759" s="194"/>
      <c r="AZL759" s="194"/>
      <c r="AZM759" s="194"/>
      <c r="AZN759" s="194"/>
      <c r="AZO759" s="194"/>
      <c r="AZP759" s="194"/>
      <c r="AZQ759" s="194"/>
      <c r="AZR759" s="194"/>
      <c r="AZS759" s="194"/>
      <c r="AZT759" s="194"/>
      <c r="AZU759" s="194"/>
      <c r="AZV759" s="194"/>
      <c r="AZW759" s="194"/>
      <c r="AZX759" s="194"/>
      <c r="AZY759" s="194"/>
      <c r="AZZ759" s="194"/>
      <c r="BAA759" s="194"/>
      <c r="BAB759" s="194"/>
      <c r="BAC759" s="194"/>
      <c r="BAD759" s="194"/>
      <c r="BAE759" s="194"/>
      <c r="BAF759" s="194"/>
      <c r="BAG759" s="194"/>
      <c r="BAH759" s="194"/>
      <c r="BAI759" s="194"/>
      <c r="BAJ759" s="194"/>
      <c r="BAK759" s="194"/>
      <c r="BAL759" s="194"/>
      <c r="BAM759" s="194"/>
      <c r="BAN759" s="194"/>
      <c r="BAO759" s="194"/>
      <c r="BAP759" s="194"/>
      <c r="BAQ759" s="194"/>
      <c r="BAR759" s="194"/>
      <c r="BAS759" s="194"/>
      <c r="BAT759" s="194"/>
      <c r="BAU759" s="194"/>
      <c r="BAV759" s="194"/>
      <c r="BAW759" s="194"/>
      <c r="BAX759" s="194"/>
      <c r="BAY759" s="194"/>
      <c r="BAZ759" s="194"/>
      <c r="BBA759" s="194"/>
      <c r="BBB759" s="194"/>
      <c r="BBC759" s="194"/>
      <c r="BBD759" s="194"/>
      <c r="BBE759" s="194"/>
      <c r="BBF759" s="194"/>
      <c r="BBG759" s="194"/>
      <c r="BBH759" s="194"/>
      <c r="BBI759" s="194"/>
      <c r="BBJ759" s="194"/>
      <c r="BBK759" s="194"/>
      <c r="BBL759" s="194"/>
      <c r="BBM759" s="194"/>
      <c r="BBN759" s="194"/>
      <c r="BBO759" s="194"/>
      <c r="BBP759" s="194"/>
      <c r="BBQ759" s="194"/>
      <c r="BBR759" s="194"/>
      <c r="BBS759" s="194"/>
      <c r="BBT759" s="194"/>
      <c r="BBU759" s="194"/>
      <c r="BBV759" s="194"/>
      <c r="BBW759" s="194"/>
      <c r="BBX759" s="194"/>
      <c r="BBY759" s="194"/>
      <c r="BBZ759" s="194"/>
      <c r="BCA759" s="194"/>
      <c r="BCB759" s="194"/>
      <c r="BCC759" s="194"/>
      <c r="BCD759" s="194"/>
      <c r="BCE759" s="194"/>
      <c r="BCF759" s="194"/>
      <c r="BCG759" s="194"/>
      <c r="BCH759" s="194"/>
      <c r="BCI759" s="194"/>
      <c r="BCJ759" s="194"/>
      <c r="BCK759" s="194"/>
      <c r="BCL759" s="194"/>
      <c r="BCM759" s="194"/>
      <c r="BCN759" s="194"/>
      <c r="BCO759" s="194"/>
      <c r="BCP759" s="194"/>
      <c r="BCQ759" s="194"/>
      <c r="BCR759" s="194"/>
      <c r="BCS759" s="194"/>
      <c r="BCT759" s="194"/>
      <c r="BCU759" s="194"/>
      <c r="BCV759" s="194"/>
      <c r="BCW759" s="194"/>
      <c r="BCX759" s="194"/>
      <c r="BCY759" s="194"/>
      <c r="BCZ759" s="194"/>
      <c r="BDA759" s="194"/>
      <c r="BDB759" s="194"/>
      <c r="BDC759" s="194"/>
      <c r="BDD759" s="194"/>
      <c r="BDE759" s="194"/>
      <c r="BDF759" s="194"/>
      <c r="BDG759" s="194"/>
      <c r="BDH759" s="194"/>
      <c r="BDI759" s="194"/>
      <c r="BDJ759" s="194"/>
      <c r="BDK759" s="194"/>
      <c r="BDL759" s="194"/>
      <c r="BDM759" s="194"/>
      <c r="BDN759" s="194"/>
      <c r="BDO759" s="194"/>
      <c r="BDP759" s="194"/>
      <c r="BDQ759" s="194"/>
      <c r="BDR759" s="194"/>
      <c r="BDS759" s="194"/>
      <c r="BDT759" s="194"/>
      <c r="BDU759" s="194"/>
      <c r="BDV759" s="194"/>
      <c r="BDW759" s="194"/>
      <c r="BDX759" s="194"/>
      <c r="BDY759" s="194"/>
      <c r="BDZ759" s="194"/>
      <c r="BEA759" s="194"/>
      <c r="BEB759" s="194"/>
      <c r="BEC759" s="194"/>
      <c r="BED759" s="194"/>
      <c r="BEE759" s="194"/>
      <c r="BEF759" s="194"/>
      <c r="BEG759" s="194"/>
      <c r="BEH759" s="194"/>
      <c r="BEI759" s="194"/>
      <c r="BEJ759" s="194"/>
      <c r="BEK759" s="194"/>
      <c r="BEL759" s="194"/>
      <c r="BEM759" s="194"/>
      <c r="BEN759" s="194"/>
      <c r="BEO759" s="194"/>
      <c r="BEP759" s="194"/>
      <c r="BEQ759" s="194"/>
      <c r="BER759" s="194"/>
      <c r="BES759" s="194"/>
      <c r="BET759" s="194"/>
      <c r="BEU759" s="194"/>
      <c r="BEV759" s="194"/>
      <c r="BEW759" s="194"/>
      <c r="BEX759" s="194"/>
      <c r="BEY759" s="194"/>
      <c r="BEZ759" s="194"/>
      <c r="BFA759" s="194"/>
      <c r="BFB759" s="194"/>
      <c r="BFC759" s="194"/>
      <c r="BFD759" s="194"/>
      <c r="BFE759" s="194"/>
      <c r="BFF759" s="194"/>
      <c r="BFG759" s="194"/>
      <c r="BFH759" s="194"/>
      <c r="BFI759" s="194"/>
      <c r="BFJ759" s="194"/>
      <c r="BFK759" s="194"/>
      <c r="BFL759" s="194"/>
      <c r="BFM759" s="194"/>
      <c r="BFN759" s="194"/>
      <c r="BFO759" s="194"/>
      <c r="BFP759" s="194"/>
      <c r="BFQ759" s="194"/>
      <c r="BFR759" s="194"/>
      <c r="BFS759" s="194"/>
      <c r="BFT759" s="194"/>
      <c r="BFU759" s="194"/>
      <c r="BFV759" s="194"/>
      <c r="BFW759" s="194"/>
      <c r="BFX759" s="194"/>
      <c r="BFY759" s="194"/>
      <c r="BFZ759" s="194"/>
      <c r="BGA759" s="194"/>
      <c r="BGB759" s="194"/>
      <c r="BGC759" s="194"/>
      <c r="BGD759" s="194"/>
      <c r="BGE759" s="194"/>
      <c r="BGF759" s="194"/>
      <c r="BGG759" s="194"/>
      <c r="BGH759" s="194"/>
      <c r="BGI759" s="194"/>
      <c r="BGJ759" s="194"/>
      <c r="BGK759" s="194"/>
      <c r="BGL759" s="194"/>
      <c r="BGM759" s="194"/>
      <c r="BGN759" s="194"/>
      <c r="BGO759" s="194"/>
      <c r="BGP759" s="194"/>
      <c r="BGQ759" s="194"/>
      <c r="BGR759" s="194"/>
      <c r="BGS759" s="194"/>
      <c r="BGT759" s="194"/>
      <c r="BGU759" s="194"/>
      <c r="BGV759" s="194"/>
      <c r="BGW759" s="194"/>
      <c r="BGX759" s="194"/>
      <c r="BGY759" s="194"/>
      <c r="BGZ759" s="194"/>
      <c r="BHA759" s="194"/>
      <c r="BHB759" s="194"/>
      <c r="BHC759" s="194"/>
      <c r="BHD759" s="194"/>
      <c r="BHE759" s="194"/>
      <c r="BHF759" s="194"/>
      <c r="BHG759" s="194"/>
      <c r="BHH759" s="194"/>
      <c r="BHI759" s="194"/>
      <c r="BHJ759" s="194"/>
      <c r="BHK759" s="194"/>
      <c r="BHL759" s="194"/>
      <c r="BHM759" s="194"/>
      <c r="BHN759" s="194"/>
      <c r="BHO759" s="194"/>
      <c r="BHP759" s="194"/>
      <c r="BHQ759" s="194"/>
      <c r="BHR759" s="194"/>
      <c r="BHS759" s="194"/>
      <c r="BHT759" s="194"/>
      <c r="BHU759" s="194"/>
      <c r="BHV759" s="194"/>
      <c r="BHW759" s="194"/>
      <c r="BHX759" s="194"/>
      <c r="BHY759" s="194"/>
      <c r="BHZ759" s="194"/>
      <c r="BIA759" s="194"/>
      <c r="BIB759" s="194"/>
      <c r="BIC759" s="194"/>
      <c r="BID759" s="194"/>
      <c r="BIE759" s="194"/>
      <c r="BIF759" s="194"/>
      <c r="BIG759" s="194"/>
      <c r="BIH759" s="194"/>
      <c r="BII759" s="194"/>
      <c r="BIJ759" s="194"/>
      <c r="BIK759" s="194"/>
      <c r="BIL759" s="194"/>
      <c r="BIM759" s="194"/>
      <c r="BIN759" s="194"/>
      <c r="BIO759" s="194"/>
      <c r="BIP759" s="194"/>
      <c r="BIQ759" s="194"/>
      <c r="BIR759" s="194"/>
      <c r="BIS759" s="194"/>
      <c r="BIT759" s="194"/>
      <c r="BIU759" s="194"/>
      <c r="BIV759" s="194"/>
      <c r="BIW759" s="194"/>
      <c r="BIX759" s="194"/>
      <c r="BIY759" s="194"/>
      <c r="BIZ759" s="194"/>
      <c r="BJA759" s="194"/>
      <c r="BJB759" s="194"/>
      <c r="BJC759" s="194"/>
      <c r="BJD759" s="194"/>
      <c r="BJE759" s="194"/>
      <c r="BJF759" s="194"/>
      <c r="BJG759" s="194"/>
      <c r="BJH759" s="194"/>
      <c r="BJI759" s="194"/>
      <c r="BJJ759" s="194"/>
      <c r="BJK759" s="194"/>
      <c r="BJL759" s="194"/>
      <c r="BJM759" s="194"/>
      <c r="BJN759" s="194"/>
      <c r="BJO759" s="194"/>
      <c r="BJP759" s="194"/>
      <c r="BJQ759" s="194"/>
      <c r="BJR759" s="194"/>
      <c r="BJS759" s="194"/>
      <c r="BJT759" s="194"/>
      <c r="BJU759" s="194"/>
      <c r="BJV759" s="194"/>
      <c r="BJW759" s="194"/>
      <c r="BJX759" s="194"/>
      <c r="BJY759" s="194"/>
      <c r="BJZ759" s="194"/>
      <c r="BKA759" s="194"/>
      <c r="BKB759" s="194"/>
      <c r="BKC759" s="194"/>
      <c r="BKD759" s="194"/>
      <c r="BKE759" s="194"/>
      <c r="BKF759" s="194"/>
      <c r="BKG759" s="194"/>
      <c r="BKH759" s="194"/>
      <c r="BKI759" s="194"/>
      <c r="BKJ759" s="194"/>
      <c r="BKK759" s="194"/>
      <c r="BKL759" s="194"/>
      <c r="BKM759" s="194"/>
      <c r="BKN759" s="194"/>
      <c r="BKO759" s="194"/>
      <c r="BKP759" s="194"/>
      <c r="BKQ759" s="194"/>
      <c r="BKR759" s="194"/>
      <c r="BKS759" s="194"/>
      <c r="BKT759" s="194"/>
      <c r="BKU759" s="194"/>
      <c r="BKV759" s="194"/>
      <c r="BKW759" s="194"/>
      <c r="BKX759" s="194"/>
      <c r="BKY759" s="194"/>
      <c r="BKZ759" s="194"/>
      <c r="BLA759" s="194"/>
      <c r="BLB759" s="194"/>
      <c r="BLC759" s="194"/>
      <c r="BLD759" s="194"/>
      <c r="BLE759" s="194"/>
      <c r="BLF759" s="194"/>
      <c r="BLG759" s="194"/>
      <c r="BLH759" s="194"/>
      <c r="BLI759" s="194"/>
      <c r="BLJ759" s="194"/>
      <c r="BLK759" s="194"/>
      <c r="BLL759" s="194"/>
      <c r="BLM759" s="194"/>
      <c r="BLN759" s="194"/>
      <c r="BLO759" s="194"/>
      <c r="BLP759" s="194"/>
      <c r="BLQ759" s="194"/>
      <c r="BLR759" s="194"/>
      <c r="BLS759" s="194"/>
      <c r="BLT759" s="194"/>
      <c r="BLU759" s="194"/>
      <c r="BLV759" s="194"/>
      <c r="BLW759" s="194"/>
      <c r="BLX759" s="194"/>
      <c r="BLY759" s="194"/>
      <c r="BLZ759" s="194"/>
      <c r="BMA759" s="194"/>
      <c r="BMB759" s="194"/>
      <c r="BMC759" s="194"/>
      <c r="BMD759" s="194"/>
      <c r="BME759" s="194"/>
      <c r="BMF759" s="194"/>
      <c r="BMG759" s="194"/>
      <c r="BMH759" s="194"/>
      <c r="BMI759" s="194"/>
      <c r="BMJ759" s="194"/>
      <c r="BMK759" s="194"/>
      <c r="BML759" s="194"/>
      <c r="BMM759" s="194"/>
      <c r="BMN759" s="194"/>
      <c r="BMO759" s="194"/>
      <c r="BMP759" s="194"/>
      <c r="BMQ759" s="194"/>
      <c r="BMR759" s="194"/>
      <c r="BMS759" s="194"/>
      <c r="BMT759" s="194"/>
      <c r="BMU759" s="194"/>
      <c r="BMV759" s="194"/>
      <c r="BMW759" s="194"/>
      <c r="BMX759" s="194"/>
      <c r="BMY759" s="194"/>
      <c r="BMZ759" s="194"/>
      <c r="BNA759" s="194"/>
      <c r="BNB759" s="194"/>
      <c r="BNC759" s="194"/>
      <c r="BND759" s="194"/>
      <c r="BNE759" s="194"/>
      <c r="BNF759" s="194"/>
      <c r="BNG759" s="194"/>
      <c r="BNH759" s="194"/>
      <c r="BNI759" s="194"/>
      <c r="BNJ759" s="194"/>
      <c r="BNK759" s="194"/>
      <c r="BNL759" s="194"/>
      <c r="BNM759" s="194"/>
      <c r="BNN759" s="194"/>
      <c r="BNO759" s="194"/>
      <c r="BNP759" s="194"/>
      <c r="BNQ759" s="194"/>
      <c r="BNR759" s="194"/>
      <c r="BNS759" s="194"/>
      <c r="BNT759" s="194"/>
      <c r="BNU759" s="194"/>
      <c r="BNV759" s="194"/>
      <c r="BNW759" s="194"/>
      <c r="BNX759" s="194"/>
      <c r="BNY759" s="194"/>
      <c r="BNZ759" s="194"/>
      <c r="BOA759" s="194"/>
      <c r="BOB759" s="194"/>
      <c r="BOC759" s="194"/>
      <c r="BOD759" s="194"/>
      <c r="BOE759" s="194"/>
      <c r="BOF759" s="194"/>
      <c r="BOG759" s="194"/>
      <c r="BOH759" s="194"/>
      <c r="BOI759" s="194"/>
      <c r="BOJ759" s="194"/>
      <c r="BOK759" s="194"/>
      <c r="BOL759" s="194"/>
      <c r="BOM759" s="194"/>
      <c r="BON759" s="194"/>
      <c r="BOO759" s="194"/>
      <c r="BOP759" s="194"/>
      <c r="BOQ759" s="194"/>
      <c r="BOR759" s="194"/>
      <c r="BOS759" s="194"/>
      <c r="BOT759" s="194"/>
      <c r="BOU759" s="194"/>
      <c r="BOV759" s="194"/>
      <c r="BOW759" s="194"/>
      <c r="BOX759" s="194"/>
      <c r="BOY759" s="194"/>
      <c r="BOZ759" s="194"/>
      <c r="BPA759" s="194"/>
      <c r="BPB759" s="194"/>
      <c r="BPC759" s="194"/>
      <c r="BPD759" s="194"/>
      <c r="BPE759" s="194"/>
      <c r="BPF759" s="194"/>
      <c r="BPG759" s="194"/>
      <c r="BPH759" s="194"/>
      <c r="BPI759" s="194"/>
      <c r="BPJ759" s="194"/>
      <c r="BPK759" s="194"/>
      <c r="BPL759" s="194"/>
      <c r="BPM759" s="194"/>
      <c r="BPN759" s="194"/>
      <c r="BPO759" s="194"/>
      <c r="BPP759" s="194"/>
      <c r="BPQ759" s="194"/>
      <c r="BPR759" s="194"/>
      <c r="BPS759" s="194"/>
      <c r="BPT759" s="194"/>
      <c r="BPU759" s="194"/>
      <c r="BPV759" s="194"/>
      <c r="BPW759" s="194"/>
      <c r="BPX759" s="194"/>
      <c r="BPY759" s="194"/>
      <c r="BPZ759" s="194"/>
      <c r="BQA759" s="194"/>
      <c r="BQB759" s="194"/>
      <c r="BQC759" s="194"/>
      <c r="BQD759" s="194"/>
      <c r="BQE759" s="194"/>
      <c r="BQF759" s="194"/>
      <c r="BQG759" s="194"/>
      <c r="BQH759" s="194"/>
      <c r="BQI759" s="194"/>
      <c r="BQJ759" s="194"/>
      <c r="BQK759" s="194"/>
      <c r="BQL759" s="194"/>
      <c r="BQM759" s="194"/>
      <c r="BQN759" s="194"/>
      <c r="BQO759" s="194"/>
      <c r="BQP759" s="194"/>
      <c r="BQQ759" s="194"/>
      <c r="BQR759" s="194"/>
      <c r="BQS759" s="194"/>
      <c r="BQT759" s="194"/>
      <c r="BQU759" s="194"/>
      <c r="BQV759" s="194"/>
      <c r="BQW759" s="194"/>
      <c r="BQX759" s="194"/>
      <c r="BQY759" s="194"/>
      <c r="BQZ759" s="194"/>
      <c r="BRA759" s="194"/>
      <c r="BRB759" s="194"/>
      <c r="BRC759" s="194"/>
      <c r="BRD759" s="194"/>
      <c r="BRE759" s="194"/>
      <c r="BRF759" s="194"/>
      <c r="BRG759" s="194"/>
      <c r="BRH759" s="194"/>
      <c r="BRI759" s="194"/>
      <c r="BRJ759" s="194"/>
      <c r="BRK759" s="194"/>
      <c r="BRL759" s="194"/>
      <c r="BRM759" s="194"/>
      <c r="BRN759" s="194"/>
      <c r="BRO759" s="194"/>
      <c r="BRP759" s="194"/>
      <c r="BRQ759" s="194"/>
      <c r="BRR759" s="194"/>
      <c r="BRS759" s="194"/>
      <c r="BRT759" s="194"/>
      <c r="BRU759" s="194"/>
      <c r="BRV759" s="194"/>
      <c r="BRW759" s="194"/>
      <c r="BRX759" s="194"/>
      <c r="BRY759" s="194"/>
      <c r="BRZ759" s="194"/>
      <c r="BSA759" s="194"/>
      <c r="BSB759" s="194"/>
      <c r="BSC759" s="194"/>
      <c r="BSD759" s="194"/>
      <c r="BSE759" s="194"/>
      <c r="BSF759" s="194"/>
      <c r="BSG759" s="194"/>
      <c r="BSH759" s="194"/>
      <c r="BSI759" s="194"/>
      <c r="BSJ759" s="194"/>
      <c r="BSK759" s="194"/>
      <c r="BSL759" s="194"/>
      <c r="BSM759" s="194"/>
      <c r="BSN759" s="194"/>
      <c r="BSO759" s="194"/>
      <c r="BSP759" s="194"/>
      <c r="BSQ759" s="194"/>
      <c r="BSR759" s="194"/>
      <c r="BSS759" s="194"/>
      <c r="BST759" s="194"/>
      <c r="BSU759" s="194"/>
      <c r="BSV759" s="194"/>
      <c r="BSW759" s="194"/>
      <c r="BSX759" s="194"/>
      <c r="BSY759" s="194"/>
      <c r="BSZ759" s="194"/>
      <c r="BTA759" s="194"/>
      <c r="BTB759" s="194"/>
      <c r="BTC759" s="194"/>
      <c r="BTD759" s="194"/>
      <c r="BTE759" s="194"/>
      <c r="BTF759" s="194"/>
      <c r="BTG759" s="194"/>
      <c r="BTH759" s="194"/>
      <c r="BTI759" s="194"/>
      <c r="BTJ759" s="194"/>
      <c r="BTK759" s="194"/>
      <c r="BTL759" s="194"/>
      <c r="BTM759" s="194"/>
      <c r="BTN759" s="194"/>
      <c r="BTO759" s="194"/>
      <c r="BTP759" s="194"/>
      <c r="BTQ759" s="194"/>
      <c r="BTR759" s="194"/>
      <c r="BTS759" s="194"/>
      <c r="BTT759" s="194"/>
      <c r="BTU759" s="194"/>
      <c r="BTV759" s="194"/>
      <c r="BTW759" s="194"/>
      <c r="BTX759" s="194"/>
      <c r="BTY759" s="194"/>
      <c r="BTZ759" s="194"/>
      <c r="BUA759" s="194"/>
      <c r="BUB759" s="194"/>
      <c r="BUC759" s="194"/>
      <c r="BUD759" s="194"/>
      <c r="BUE759" s="194"/>
      <c r="BUF759" s="194"/>
      <c r="BUG759" s="194"/>
      <c r="BUH759" s="194"/>
      <c r="BUI759" s="194"/>
      <c r="BUJ759" s="194"/>
      <c r="BUK759" s="194"/>
      <c r="BUL759" s="194"/>
      <c r="BUM759" s="194"/>
      <c r="BUN759" s="194"/>
      <c r="BUO759" s="194"/>
      <c r="BUP759" s="194"/>
      <c r="BUQ759" s="194"/>
      <c r="BUR759" s="194"/>
      <c r="BUS759" s="194"/>
      <c r="BUT759" s="194"/>
      <c r="BUU759" s="194"/>
      <c r="BUV759" s="194"/>
      <c r="BUW759" s="194"/>
      <c r="BUX759" s="194"/>
      <c r="BUY759" s="194"/>
      <c r="BUZ759" s="194"/>
      <c r="BVA759" s="194"/>
      <c r="BVB759" s="194"/>
      <c r="BVC759" s="194"/>
      <c r="BVD759" s="194"/>
      <c r="BVE759" s="194"/>
      <c r="BVF759" s="194"/>
      <c r="BVG759" s="194"/>
      <c r="BVH759" s="194"/>
      <c r="BVI759" s="194"/>
      <c r="BVJ759" s="194"/>
      <c r="BVK759" s="194"/>
      <c r="BVL759" s="194"/>
      <c r="BVM759" s="194"/>
      <c r="BVN759" s="194"/>
      <c r="BVO759" s="194"/>
      <c r="BVP759" s="194"/>
      <c r="BVQ759" s="194"/>
      <c r="BVR759" s="194"/>
      <c r="BVS759" s="194"/>
      <c r="BVT759" s="194"/>
      <c r="BVU759" s="194"/>
      <c r="BVV759" s="194"/>
      <c r="BVW759" s="194"/>
      <c r="BVX759" s="194"/>
      <c r="BVY759" s="194"/>
      <c r="BVZ759" s="194"/>
      <c r="BWA759" s="194"/>
      <c r="BWB759" s="194"/>
      <c r="BWC759" s="194"/>
      <c r="BWD759" s="194"/>
      <c r="BWE759" s="194"/>
      <c r="BWF759" s="194"/>
      <c r="BWG759" s="194"/>
      <c r="BWH759" s="194"/>
      <c r="BWI759" s="194"/>
      <c r="BWJ759" s="194"/>
      <c r="BWK759" s="194"/>
      <c r="BWL759" s="194"/>
      <c r="BWM759" s="194"/>
      <c r="BWN759" s="194"/>
      <c r="BWO759" s="194"/>
      <c r="BWP759" s="194"/>
      <c r="BWQ759" s="194"/>
      <c r="BWR759" s="194"/>
      <c r="BWS759" s="194"/>
      <c r="BWT759" s="194"/>
      <c r="BWU759" s="194"/>
      <c r="BWV759" s="194"/>
      <c r="BWW759" s="194"/>
      <c r="BWX759" s="194"/>
      <c r="BWY759" s="194"/>
      <c r="BWZ759" s="194"/>
      <c r="BXA759" s="194"/>
      <c r="BXB759" s="194"/>
      <c r="BXC759" s="194"/>
      <c r="BXD759" s="194"/>
      <c r="BXE759" s="194"/>
      <c r="BXF759" s="194"/>
      <c r="BXG759" s="194"/>
      <c r="BXH759" s="194"/>
      <c r="BXI759" s="194"/>
      <c r="BXJ759" s="194"/>
      <c r="BXK759" s="194"/>
      <c r="BXL759" s="194"/>
      <c r="BXM759" s="194"/>
      <c r="BXN759" s="194"/>
      <c r="BXO759" s="194"/>
      <c r="BXP759" s="194"/>
      <c r="BXQ759" s="194"/>
      <c r="BXR759" s="194"/>
      <c r="BXS759" s="194"/>
      <c r="BXT759" s="194"/>
      <c r="BXU759" s="194"/>
      <c r="BXV759" s="194"/>
      <c r="BXW759" s="194"/>
      <c r="BXX759" s="194"/>
      <c r="BXY759" s="194"/>
      <c r="BXZ759" s="194"/>
      <c r="BYA759" s="194"/>
      <c r="BYB759" s="194"/>
      <c r="BYC759" s="194"/>
      <c r="BYD759" s="194"/>
      <c r="BYE759" s="194"/>
      <c r="BYF759" s="194"/>
      <c r="BYG759" s="194"/>
      <c r="BYH759" s="194"/>
      <c r="BYI759" s="194"/>
      <c r="BYJ759" s="194"/>
      <c r="BYK759" s="194"/>
      <c r="BYL759" s="194"/>
      <c r="BYM759" s="194"/>
      <c r="BYN759" s="194"/>
      <c r="BYO759" s="194"/>
      <c r="BYP759" s="194"/>
      <c r="BYQ759" s="194"/>
      <c r="BYR759" s="194"/>
      <c r="BYS759" s="194"/>
      <c r="BYT759" s="194"/>
      <c r="BYU759" s="194"/>
      <c r="BYV759" s="194"/>
      <c r="BYW759" s="194"/>
      <c r="BYX759" s="194"/>
      <c r="BYY759" s="194"/>
      <c r="BYZ759" s="194"/>
      <c r="BZA759" s="194"/>
      <c r="BZB759" s="194"/>
      <c r="BZC759" s="194"/>
      <c r="BZD759" s="194"/>
      <c r="BZE759" s="194"/>
      <c r="BZF759" s="194"/>
      <c r="BZG759" s="194"/>
      <c r="BZH759" s="194"/>
      <c r="BZI759" s="194"/>
      <c r="BZJ759" s="194"/>
      <c r="BZK759" s="194"/>
      <c r="BZL759" s="194"/>
      <c r="BZM759" s="194"/>
      <c r="BZN759" s="194"/>
      <c r="BZO759" s="194"/>
      <c r="BZP759" s="194"/>
      <c r="BZQ759" s="194"/>
      <c r="BZR759" s="194"/>
      <c r="BZS759" s="194"/>
      <c r="BZT759" s="194"/>
      <c r="BZU759" s="194"/>
      <c r="BZV759" s="194"/>
      <c r="BZW759" s="194"/>
      <c r="BZX759" s="194"/>
      <c r="BZY759" s="194"/>
      <c r="BZZ759" s="194"/>
      <c r="CAA759" s="194"/>
      <c r="CAB759" s="194"/>
      <c r="CAC759" s="194"/>
      <c r="CAD759" s="194"/>
      <c r="CAE759" s="194"/>
      <c r="CAF759" s="194"/>
      <c r="CAG759" s="194"/>
      <c r="CAH759" s="194"/>
      <c r="CAI759" s="194"/>
      <c r="CAJ759" s="194"/>
      <c r="CAK759" s="194"/>
      <c r="CAL759" s="194"/>
      <c r="CAM759" s="194"/>
      <c r="CAN759" s="194"/>
      <c r="CAO759" s="194"/>
      <c r="CAP759" s="194"/>
      <c r="CAQ759" s="194"/>
      <c r="CAR759" s="194"/>
      <c r="CAS759" s="194"/>
      <c r="CAT759" s="194"/>
      <c r="CAU759" s="194"/>
      <c r="CAV759" s="194"/>
      <c r="CAW759" s="194"/>
      <c r="CAX759" s="194"/>
      <c r="CAY759" s="194"/>
      <c r="CAZ759" s="194"/>
      <c r="CBA759" s="194"/>
      <c r="CBB759" s="194"/>
      <c r="CBC759" s="194"/>
      <c r="CBD759" s="194"/>
      <c r="CBE759" s="194"/>
      <c r="CBF759" s="194"/>
      <c r="CBG759" s="194"/>
      <c r="CBH759" s="194"/>
      <c r="CBI759" s="194"/>
      <c r="CBJ759" s="194"/>
      <c r="CBK759" s="194"/>
      <c r="CBL759" s="194"/>
      <c r="CBM759" s="194"/>
      <c r="CBN759" s="194"/>
      <c r="CBO759" s="194"/>
      <c r="CBP759" s="194"/>
      <c r="CBQ759" s="194"/>
      <c r="CBR759" s="194"/>
      <c r="CBS759" s="194"/>
      <c r="CBT759" s="194"/>
      <c r="CBU759" s="194"/>
      <c r="CBV759" s="194"/>
      <c r="CBW759" s="194"/>
      <c r="CBX759" s="194"/>
      <c r="CBY759" s="194"/>
      <c r="CBZ759" s="194"/>
      <c r="CCA759" s="194"/>
      <c r="CCB759" s="194"/>
      <c r="CCC759" s="194"/>
      <c r="CCD759" s="194"/>
      <c r="CCE759" s="194"/>
      <c r="CCF759" s="194"/>
      <c r="CCG759" s="194"/>
      <c r="CCH759" s="194"/>
      <c r="CCI759" s="194"/>
      <c r="CCJ759" s="194"/>
      <c r="CCK759" s="194"/>
      <c r="CCL759" s="194"/>
      <c r="CCM759" s="194"/>
      <c r="CCN759" s="194"/>
      <c r="CCO759" s="194"/>
      <c r="CCP759" s="194"/>
      <c r="CCQ759" s="194"/>
      <c r="CCR759" s="194"/>
      <c r="CCS759" s="194"/>
      <c r="CCT759" s="194"/>
      <c r="CCU759" s="194"/>
      <c r="CCV759" s="194"/>
      <c r="CCW759" s="194"/>
      <c r="CCX759" s="194"/>
      <c r="CCY759" s="194"/>
      <c r="CCZ759" s="194"/>
      <c r="CDA759" s="194"/>
      <c r="CDB759" s="194"/>
      <c r="CDC759" s="194"/>
      <c r="CDD759" s="194"/>
      <c r="CDE759" s="194"/>
      <c r="CDF759" s="194"/>
      <c r="CDG759" s="194"/>
      <c r="CDH759" s="194"/>
      <c r="CDI759" s="194"/>
      <c r="CDJ759" s="194"/>
      <c r="CDK759" s="194"/>
      <c r="CDL759" s="194"/>
      <c r="CDM759" s="194"/>
      <c r="CDN759" s="194"/>
      <c r="CDO759" s="194"/>
      <c r="CDP759" s="194"/>
      <c r="CDQ759" s="194"/>
      <c r="CDR759" s="194"/>
      <c r="CDS759" s="194"/>
      <c r="CDT759" s="194"/>
      <c r="CDU759" s="194"/>
      <c r="CDV759" s="194"/>
      <c r="CDW759" s="194"/>
      <c r="CDX759" s="194"/>
      <c r="CDY759" s="194"/>
      <c r="CDZ759" s="194"/>
      <c r="CEA759" s="194"/>
      <c r="CEB759" s="194"/>
      <c r="CEC759" s="194"/>
      <c r="CED759" s="194"/>
      <c r="CEE759" s="194"/>
      <c r="CEF759" s="194"/>
      <c r="CEG759" s="194"/>
      <c r="CEH759" s="194"/>
      <c r="CEI759" s="194"/>
      <c r="CEJ759" s="194"/>
      <c r="CEK759" s="194"/>
      <c r="CEL759" s="194"/>
      <c r="CEM759" s="194"/>
      <c r="CEN759" s="194"/>
      <c r="CEO759" s="194"/>
      <c r="CEP759" s="194"/>
      <c r="CEQ759" s="194"/>
      <c r="CER759" s="194"/>
      <c r="CES759" s="194"/>
      <c r="CET759" s="194"/>
      <c r="CEU759" s="194"/>
      <c r="CEV759" s="194"/>
      <c r="CEW759" s="194"/>
      <c r="CEX759" s="194"/>
      <c r="CEY759" s="194"/>
      <c r="CEZ759" s="194"/>
      <c r="CFA759" s="194"/>
      <c r="CFB759" s="194"/>
      <c r="CFC759" s="194"/>
      <c r="CFD759" s="194"/>
      <c r="CFE759" s="194"/>
      <c r="CFF759" s="194"/>
      <c r="CFG759" s="194"/>
      <c r="CFH759" s="194"/>
      <c r="CFI759" s="194"/>
      <c r="CFJ759" s="194"/>
      <c r="CFK759" s="194"/>
      <c r="CFL759" s="194"/>
      <c r="CFM759" s="194"/>
      <c r="CFN759" s="194"/>
      <c r="CFO759" s="194"/>
      <c r="CFP759" s="194"/>
      <c r="CFQ759" s="194"/>
      <c r="CFR759" s="194"/>
      <c r="CFS759" s="194"/>
      <c r="CFT759" s="194"/>
      <c r="CFU759" s="194"/>
      <c r="CFV759" s="194"/>
      <c r="CFW759" s="194"/>
      <c r="CFX759" s="194"/>
      <c r="CFY759" s="194"/>
      <c r="CFZ759" s="194"/>
      <c r="CGA759" s="194"/>
      <c r="CGB759" s="194"/>
      <c r="CGC759" s="194"/>
      <c r="CGD759" s="194"/>
      <c r="CGE759" s="194"/>
      <c r="CGF759" s="194"/>
      <c r="CGG759" s="194"/>
      <c r="CGH759" s="194"/>
      <c r="CGI759" s="194"/>
      <c r="CGJ759" s="194"/>
      <c r="CGK759" s="194"/>
      <c r="CGL759" s="194"/>
      <c r="CGM759" s="194"/>
      <c r="CGN759" s="194"/>
      <c r="CGO759" s="194"/>
      <c r="CGP759" s="194"/>
      <c r="CGQ759" s="194"/>
      <c r="CGR759" s="194"/>
      <c r="CGS759" s="194"/>
      <c r="CGT759" s="194"/>
      <c r="CGU759" s="194"/>
      <c r="CGV759" s="194"/>
      <c r="CGW759" s="194"/>
      <c r="CGX759" s="194"/>
      <c r="CGY759" s="194"/>
      <c r="CGZ759" s="194"/>
      <c r="CHA759" s="194"/>
      <c r="CHB759" s="194"/>
      <c r="CHC759" s="194"/>
      <c r="CHD759" s="194"/>
      <c r="CHE759" s="194"/>
      <c r="CHF759" s="194"/>
      <c r="CHG759" s="194"/>
      <c r="CHH759" s="194"/>
      <c r="CHI759" s="194"/>
      <c r="CHJ759" s="194"/>
      <c r="CHK759" s="194"/>
      <c r="CHL759" s="194"/>
      <c r="CHM759" s="194"/>
      <c r="CHN759" s="194"/>
      <c r="CHO759" s="194"/>
      <c r="CHP759" s="194"/>
      <c r="CHQ759" s="194"/>
      <c r="CHR759" s="194"/>
      <c r="CHS759" s="194"/>
      <c r="CHT759" s="194"/>
      <c r="CHU759" s="194"/>
      <c r="CHV759" s="194"/>
      <c r="CHW759" s="194"/>
      <c r="CHX759" s="194"/>
      <c r="CHY759" s="194"/>
      <c r="CHZ759" s="194"/>
      <c r="CIA759" s="194"/>
      <c r="CIB759" s="194"/>
      <c r="CIC759" s="194"/>
      <c r="CID759" s="194"/>
      <c r="CIE759" s="194"/>
      <c r="CIF759" s="194"/>
      <c r="CIG759" s="194"/>
      <c r="CIH759" s="194"/>
      <c r="CII759" s="194"/>
      <c r="CIJ759" s="194"/>
      <c r="CIK759" s="194"/>
      <c r="CIL759" s="194"/>
      <c r="CIM759" s="194"/>
      <c r="CIN759" s="194"/>
      <c r="CIO759" s="194"/>
      <c r="CIP759" s="194"/>
      <c r="CIQ759" s="194"/>
      <c r="CIR759" s="194"/>
      <c r="CIS759" s="194"/>
      <c r="CIT759" s="194"/>
      <c r="CIU759" s="194"/>
      <c r="CIV759" s="194"/>
      <c r="CIW759" s="194"/>
      <c r="CIX759" s="194"/>
      <c r="CIY759" s="194"/>
      <c r="CIZ759" s="194"/>
      <c r="CJA759" s="194"/>
      <c r="CJB759" s="194"/>
      <c r="CJC759" s="194"/>
      <c r="CJD759" s="194"/>
      <c r="CJE759" s="194"/>
      <c r="CJF759" s="194"/>
      <c r="CJG759" s="194"/>
      <c r="CJH759" s="194"/>
      <c r="CJI759" s="194"/>
      <c r="CJJ759" s="194"/>
      <c r="CJK759" s="194"/>
      <c r="CJL759" s="194"/>
      <c r="CJM759" s="194"/>
      <c r="CJN759" s="194"/>
      <c r="CJO759" s="194"/>
      <c r="CJP759" s="194"/>
      <c r="CJQ759" s="194"/>
      <c r="CJR759" s="194"/>
      <c r="CJS759" s="194"/>
      <c r="CJT759" s="194"/>
      <c r="CJU759" s="194"/>
      <c r="CJV759" s="194"/>
      <c r="CJW759" s="194"/>
      <c r="CJX759" s="194"/>
      <c r="CJY759" s="194"/>
      <c r="CJZ759" s="194"/>
      <c r="CKA759" s="194"/>
      <c r="CKB759" s="194"/>
      <c r="CKC759" s="194"/>
      <c r="CKD759" s="194"/>
      <c r="CKE759" s="194"/>
      <c r="CKF759" s="194"/>
      <c r="CKG759" s="194"/>
      <c r="CKH759" s="194"/>
      <c r="CKI759" s="194"/>
      <c r="CKJ759" s="194"/>
      <c r="CKK759" s="194"/>
      <c r="CKL759" s="194"/>
      <c r="CKM759" s="194"/>
      <c r="CKN759" s="194"/>
      <c r="CKO759" s="194"/>
      <c r="CKP759" s="194"/>
      <c r="CKQ759" s="194"/>
      <c r="CKR759" s="194"/>
      <c r="CKS759" s="194"/>
      <c r="CKT759" s="194"/>
      <c r="CKU759" s="194"/>
      <c r="CKV759" s="194"/>
      <c r="CKW759" s="194"/>
      <c r="CKX759" s="194"/>
      <c r="CKY759" s="194"/>
      <c r="CKZ759" s="194"/>
      <c r="CLA759" s="194"/>
      <c r="CLB759" s="194"/>
      <c r="CLC759" s="194"/>
      <c r="CLD759" s="194"/>
      <c r="CLE759" s="194"/>
      <c r="CLF759" s="194"/>
      <c r="CLG759" s="194"/>
      <c r="CLH759" s="194"/>
      <c r="CLI759" s="194"/>
      <c r="CLJ759" s="194"/>
      <c r="CLK759" s="194"/>
      <c r="CLL759" s="194"/>
      <c r="CLM759" s="194"/>
      <c r="CLN759" s="194"/>
      <c r="CLO759" s="194"/>
      <c r="CLP759" s="194"/>
      <c r="CLQ759" s="194"/>
      <c r="CLR759" s="194"/>
      <c r="CLS759" s="194"/>
      <c r="CLT759" s="194"/>
      <c r="CLU759" s="194"/>
      <c r="CLV759" s="194"/>
      <c r="CLW759" s="194"/>
      <c r="CLX759" s="194"/>
      <c r="CLY759" s="194"/>
      <c r="CLZ759" s="194"/>
      <c r="CMA759" s="194"/>
      <c r="CMB759" s="194"/>
      <c r="CMC759" s="194"/>
      <c r="CMD759" s="194"/>
      <c r="CME759" s="194"/>
      <c r="CMF759" s="194"/>
      <c r="CMG759" s="194"/>
      <c r="CMH759" s="194"/>
      <c r="CMI759" s="194"/>
      <c r="CMJ759" s="194"/>
      <c r="CMK759" s="194"/>
      <c r="CML759" s="194"/>
      <c r="CMM759" s="194"/>
      <c r="CMN759" s="194"/>
      <c r="CMO759" s="194"/>
      <c r="CMP759" s="194"/>
      <c r="CMQ759" s="194"/>
      <c r="CMR759" s="194"/>
      <c r="CMS759" s="194"/>
      <c r="CMT759" s="194"/>
      <c r="CMU759" s="194"/>
      <c r="CMV759" s="194"/>
      <c r="CMW759" s="194"/>
      <c r="CMX759" s="194"/>
      <c r="CMY759" s="194"/>
      <c r="CMZ759" s="194"/>
      <c r="CNA759" s="194"/>
      <c r="CNB759" s="194"/>
      <c r="CNC759" s="194"/>
      <c r="CND759" s="194"/>
      <c r="CNE759" s="194"/>
      <c r="CNF759" s="194"/>
      <c r="CNG759" s="194"/>
      <c r="CNH759" s="194"/>
      <c r="CNI759" s="194"/>
      <c r="CNJ759" s="194"/>
      <c r="CNK759" s="194"/>
      <c r="CNL759" s="194"/>
      <c r="CNM759" s="194"/>
      <c r="CNN759" s="194"/>
      <c r="CNO759" s="194"/>
      <c r="CNP759" s="194"/>
      <c r="CNQ759" s="194"/>
      <c r="CNR759" s="194"/>
      <c r="CNS759" s="194"/>
      <c r="CNT759" s="194"/>
      <c r="CNU759" s="194"/>
      <c r="CNV759" s="194"/>
      <c r="CNW759" s="194"/>
      <c r="CNX759" s="194"/>
      <c r="CNY759" s="194"/>
      <c r="CNZ759" s="194"/>
      <c r="COA759" s="194"/>
      <c r="COB759" s="194"/>
      <c r="COC759" s="194"/>
      <c r="COD759" s="194"/>
      <c r="COE759" s="194"/>
      <c r="COF759" s="194"/>
      <c r="COG759" s="194"/>
      <c r="COH759" s="194"/>
      <c r="COI759" s="194"/>
      <c r="COJ759" s="194"/>
      <c r="COK759" s="194"/>
      <c r="COL759" s="194"/>
      <c r="COM759" s="194"/>
      <c r="CON759" s="194"/>
      <c r="COO759" s="194"/>
      <c r="COP759" s="194"/>
      <c r="COQ759" s="194"/>
      <c r="COR759" s="194"/>
      <c r="COS759" s="194"/>
      <c r="COT759" s="194"/>
      <c r="COU759" s="194"/>
      <c r="COV759" s="194"/>
      <c r="COW759" s="194"/>
      <c r="COX759" s="194"/>
      <c r="COY759" s="194"/>
      <c r="COZ759" s="194"/>
      <c r="CPA759" s="194"/>
      <c r="CPB759" s="194"/>
      <c r="CPC759" s="194"/>
      <c r="CPD759" s="194"/>
      <c r="CPE759" s="194"/>
      <c r="CPF759" s="194"/>
      <c r="CPG759" s="194"/>
      <c r="CPH759" s="194"/>
      <c r="CPI759" s="194"/>
      <c r="CPJ759" s="194"/>
      <c r="CPK759" s="194"/>
      <c r="CPL759" s="194"/>
      <c r="CPM759" s="194"/>
      <c r="CPN759" s="194"/>
      <c r="CPO759" s="194"/>
      <c r="CPP759" s="194"/>
      <c r="CPQ759" s="194"/>
      <c r="CPR759" s="194"/>
      <c r="CPS759" s="194"/>
      <c r="CPT759" s="194"/>
      <c r="CPU759" s="194"/>
      <c r="CPV759" s="194"/>
      <c r="CPW759" s="194"/>
      <c r="CPX759" s="194"/>
      <c r="CPY759" s="194"/>
      <c r="CPZ759" s="194"/>
      <c r="CQA759" s="194"/>
      <c r="CQB759" s="194"/>
      <c r="CQC759" s="194"/>
      <c r="CQD759" s="194"/>
      <c r="CQE759" s="194"/>
      <c r="CQF759" s="194"/>
      <c r="CQG759" s="194"/>
      <c r="CQH759" s="194"/>
      <c r="CQI759" s="194"/>
      <c r="CQJ759" s="194"/>
      <c r="CQK759" s="194"/>
      <c r="CQL759" s="194"/>
      <c r="CQM759" s="194"/>
      <c r="CQN759" s="194"/>
      <c r="CQO759" s="194"/>
      <c r="CQP759" s="194"/>
      <c r="CQQ759" s="194"/>
      <c r="CQR759" s="194"/>
      <c r="CQS759" s="194"/>
      <c r="CQT759" s="194"/>
      <c r="CQU759" s="194"/>
      <c r="CQV759" s="194"/>
      <c r="CQW759" s="194"/>
      <c r="CQX759" s="194"/>
      <c r="CQY759" s="194"/>
      <c r="CQZ759" s="194"/>
      <c r="CRA759" s="194"/>
      <c r="CRB759" s="194"/>
      <c r="CRC759" s="194"/>
      <c r="CRD759" s="194"/>
      <c r="CRE759" s="194"/>
      <c r="CRF759" s="194"/>
      <c r="CRG759" s="194"/>
      <c r="CRH759" s="194"/>
      <c r="CRI759" s="194"/>
      <c r="CRJ759" s="194"/>
      <c r="CRK759" s="194"/>
      <c r="CRL759" s="194"/>
      <c r="CRM759" s="194"/>
      <c r="CRN759" s="194"/>
      <c r="CRO759" s="194"/>
      <c r="CRP759" s="194"/>
      <c r="CRQ759" s="194"/>
      <c r="CRR759" s="194"/>
      <c r="CRS759" s="194"/>
      <c r="CRT759" s="194"/>
      <c r="CRU759" s="194"/>
      <c r="CRV759" s="194"/>
      <c r="CRW759" s="194"/>
      <c r="CRX759" s="194"/>
      <c r="CRY759" s="194"/>
      <c r="CRZ759" s="194"/>
      <c r="CSA759" s="194"/>
      <c r="CSB759" s="194"/>
      <c r="CSC759" s="194"/>
      <c r="CSD759" s="194"/>
      <c r="CSE759" s="194"/>
      <c r="CSF759" s="194"/>
      <c r="CSG759" s="194"/>
      <c r="CSH759" s="194"/>
      <c r="CSI759" s="194"/>
      <c r="CSJ759" s="194"/>
      <c r="CSK759" s="194"/>
      <c r="CSL759" s="194"/>
      <c r="CSM759" s="194"/>
      <c r="CSN759" s="194"/>
      <c r="CSO759" s="194"/>
      <c r="CSP759" s="194"/>
      <c r="CSQ759" s="194"/>
      <c r="CSR759" s="194"/>
      <c r="CSS759" s="194"/>
      <c r="CST759" s="194"/>
      <c r="CSU759" s="194"/>
      <c r="CSV759" s="194"/>
      <c r="CSW759" s="194"/>
      <c r="CSX759" s="194"/>
      <c r="CSY759" s="194"/>
      <c r="CSZ759" s="194"/>
      <c r="CTA759" s="194"/>
      <c r="CTB759" s="194"/>
      <c r="CTC759" s="194"/>
      <c r="CTD759" s="194"/>
      <c r="CTE759" s="194"/>
      <c r="CTF759" s="194"/>
      <c r="CTG759" s="194"/>
      <c r="CTH759" s="194"/>
      <c r="CTI759" s="194"/>
      <c r="CTJ759" s="194"/>
      <c r="CTK759" s="194"/>
      <c r="CTL759" s="194"/>
      <c r="CTM759" s="194"/>
      <c r="CTN759" s="194"/>
      <c r="CTO759" s="194"/>
      <c r="CTP759" s="194"/>
      <c r="CTQ759" s="194"/>
      <c r="CTR759" s="194"/>
      <c r="CTS759" s="194"/>
      <c r="CTT759" s="194"/>
      <c r="CTU759" s="194"/>
      <c r="CTV759" s="194"/>
      <c r="CTW759" s="194"/>
      <c r="CTX759" s="194"/>
      <c r="CTY759" s="194"/>
      <c r="CTZ759" s="194"/>
      <c r="CUA759" s="194"/>
      <c r="CUB759" s="194"/>
      <c r="CUC759" s="194"/>
      <c r="CUD759" s="194"/>
      <c r="CUE759" s="194"/>
      <c r="CUF759" s="194"/>
      <c r="CUG759" s="194"/>
      <c r="CUH759" s="194"/>
      <c r="CUI759" s="194"/>
      <c r="CUJ759" s="194"/>
      <c r="CUK759" s="194"/>
      <c r="CUL759" s="194"/>
      <c r="CUM759" s="194"/>
      <c r="CUN759" s="194"/>
      <c r="CUO759" s="194"/>
      <c r="CUP759" s="194"/>
      <c r="CUQ759" s="194"/>
      <c r="CUR759" s="194"/>
      <c r="CUS759" s="194"/>
      <c r="CUT759" s="194"/>
      <c r="CUU759" s="194"/>
      <c r="CUV759" s="194"/>
      <c r="CUW759" s="194"/>
      <c r="CUX759" s="194"/>
      <c r="CUY759" s="194"/>
      <c r="CUZ759" s="194"/>
      <c r="CVA759" s="194"/>
      <c r="CVB759" s="194"/>
      <c r="CVC759" s="194"/>
      <c r="CVD759" s="194"/>
      <c r="CVE759" s="194"/>
      <c r="CVF759" s="194"/>
      <c r="CVG759" s="194"/>
      <c r="CVH759" s="194"/>
      <c r="CVI759" s="194"/>
      <c r="CVJ759" s="194"/>
      <c r="CVK759" s="194"/>
      <c r="CVL759" s="194"/>
      <c r="CVM759" s="194"/>
      <c r="CVN759" s="194"/>
      <c r="CVO759" s="194"/>
      <c r="CVP759" s="194"/>
      <c r="CVQ759" s="194"/>
      <c r="CVR759" s="194"/>
      <c r="CVS759" s="194"/>
      <c r="CVT759" s="194"/>
      <c r="CVU759" s="194"/>
      <c r="CVV759" s="194"/>
      <c r="CVW759" s="194"/>
      <c r="CVX759" s="194"/>
      <c r="CVY759" s="194"/>
      <c r="CVZ759" s="194"/>
      <c r="CWA759" s="194"/>
      <c r="CWB759" s="194"/>
      <c r="CWC759" s="194"/>
      <c r="CWD759" s="194"/>
      <c r="CWE759" s="194"/>
      <c r="CWF759" s="194"/>
      <c r="CWG759" s="194"/>
      <c r="CWH759" s="194"/>
      <c r="CWI759" s="194"/>
      <c r="CWJ759" s="194"/>
      <c r="CWK759" s="194"/>
      <c r="CWL759" s="194"/>
      <c r="CWM759" s="194"/>
      <c r="CWN759" s="194"/>
      <c r="CWO759" s="194"/>
      <c r="CWP759" s="194"/>
      <c r="CWQ759" s="194"/>
      <c r="CWR759" s="194"/>
      <c r="CWS759" s="194"/>
      <c r="CWT759" s="194"/>
      <c r="CWU759" s="194"/>
      <c r="CWV759" s="194"/>
      <c r="CWW759" s="194"/>
      <c r="CWX759" s="194"/>
      <c r="CWY759" s="194"/>
      <c r="CWZ759" s="194"/>
      <c r="CXA759" s="194"/>
      <c r="CXB759" s="194"/>
      <c r="CXC759" s="194"/>
      <c r="CXD759" s="194"/>
      <c r="CXE759" s="194"/>
      <c r="CXF759" s="194"/>
      <c r="CXG759" s="194"/>
      <c r="CXH759" s="194"/>
      <c r="CXI759" s="194"/>
      <c r="CXJ759" s="194"/>
      <c r="CXK759" s="194"/>
      <c r="CXL759" s="194"/>
      <c r="CXM759" s="194"/>
      <c r="CXN759" s="194"/>
      <c r="CXO759" s="194"/>
      <c r="CXP759" s="194"/>
      <c r="CXQ759" s="194"/>
      <c r="CXR759" s="194"/>
      <c r="CXS759" s="194"/>
      <c r="CXT759" s="194"/>
      <c r="CXU759" s="194"/>
      <c r="CXV759" s="194"/>
      <c r="CXW759" s="194"/>
      <c r="CXX759" s="194"/>
      <c r="CXY759" s="194"/>
      <c r="CXZ759" s="194"/>
      <c r="CYA759" s="194"/>
      <c r="CYB759" s="194"/>
      <c r="CYC759" s="194"/>
      <c r="CYD759" s="194"/>
      <c r="CYE759" s="194"/>
      <c r="CYF759" s="194"/>
      <c r="CYG759" s="194"/>
      <c r="CYH759" s="194"/>
      <c r="CYI759" s="194"/>
      <c r="CYJ759" s="194"/>
      <c r="CYK759" s="194"/>
      <c r="CYL759" s="194"/>
      <c r="CYM759" s="194"/>
      <c r="CYN759" s="194"/>
      <c r="CYO759" s="194"/>
      <c r="CYP759" s="194"/>
      <c r="CYQ759" s="194"/>
      <c r="CYR759" s="194"/>
      <c r="CYS759" s="194"/>
      <c r="CYT759" s="194"/>
      <c r="CYU759" s="194"/>
      <c r="CYV759" s="194"/>
      <c r="CYW759" s="194"/>
      <c r="CYX759" s="194"/>
      <c r="CYY759" s="194"/>
      <c r="CYZ759" s="194"/>
      <c r="CZA759" s="194"/>
      <c r="CZB759" s="194"/>
      <c r="CZC759" s="194"/>
      <c r="CZD759" s="194"/>
      <c r="CZE759" s="194"/>
      <c r="CZF759" s="194"/>
      <c r="CZG759" s="194"/>
      <c r="CZH759" s="194"/>
      <c r="CZI759" s="194"/>
      <c r="CZJ759" s="194"/>
      <c r="CZK759" s="194"/>
      <c r="CZL759" s="194"/>
      <c r="CZM759" s="194"/>
      <c r="CZN759" s="194"/>
      <c r="CZO759" s="194"/>
      <c r="CZP759" s="194"/>
      <c r="CZQ759" s="194"/>
      <c r="CZR759" s="194"/>
      <c r="CZS759" s="194"/>
      <c r="CZT759" s="194"/>
      <c r="CZU759" s="194"/>
      <c r="CZV759" s="194"/>
      <c r="CZW759" s="194"/>
      <c r="CZX759" s="194"/>
      <c r="CZY759" s="194"/>
      <c r="CZZ759" s="194"/>
      <c r="DAA759" s="194"/>
      <c r="DAB759" s="194"/>
      <c r="DAC759" s="194"/>
      <c r="DAD759" s="194"/>
      <c r="DAE759" s="194"/>
      <c r="DAF759" s="194"/>
      <c r="DAG759" s="194"/>
      <c r="DAH759" s="194"/>
      <c r="DAI759" s="194"/>
      <c r="DAJ759" s="194"/>
      <c r="DAK759" s="194"/>
      <c r="DAL759" s="194"/>
      <c r="DAM759" s="194"/>
      <c r="DAN759" s="194"/>
      <c r="DAO759" s="194"/>
      <c r="DAP759" s="194"/>
      <c r="DAQ759" s="194"/>
      <c r="DAR759" s="194"/>
      <c r="DAS759" s="194"/>
      <c r="DAT759" s="194"/>
      <c r="DAU759" s="194"/>
      <c r="DAV759" s="194"/>
      <c r="DAW759" s="194"/>
      <c r="DAX759" s="194"/>
      <c r="DAY759" s="194"/>
      <c r="DAZ759" s="194"/>
      <c r="DBA759" s="194"/>
      <c r="DBB759" s="194"/>
      <c r="DBC759" s="194"/>
      <c r="DBD759" s="194"/>
      <c r="DBE759" s="194"/>
      <c r="DBF759" s="194"/>
      <c r="DBG759" s="194"/>
      <c r="DBH759" s="194"/>
      <c r="DBI759" s="194"/>
      <c r="DBJ759" s="194"/>
      <c r="DBK759" s="194"/>
      <c r="DBL759" s="194"/>
      <c r="DBM759" s="194"/>
      <c r="DBN759" s="194"/>
      <c r="DBO759" s="194"/>
      <c r="DBP759" s="194"/>
      <c r="DBQ759" s="194"/>
      <c r="DBR759" s="194"/>
      <c r="DBS759" s="194"/>
      <c r="DBT759" s="194"/>
      <c r="DBU759" s="194"/>
      <c r="DBV759" s="194"/>
      <c r="DBW759" s="194"/>
      <c r="DBX759" s="194"/>
      <c r="DBY759" s="194"/>
      <c r="DBZ759" s="194"/>
      <c r="DCA759" s="194"/>
      <c r="DCB759" s="194"/>
      <c r="DCC759" s="194"/>
      <c r="DCD759" s="194"/>
      <c r="DCE759" s="194"/>
      <c r="DCF759" s="194"/>
      <c r="DCG759" s="194"/>
      <c r="DCH759" s="194"/>
      <c r="DCI759" s="194"/>
      <c r="DCJ759" s="194"/>
      <c r="DCK759" s="194"/>
      <c r="DCL759" s="194"/>
      <c r="DCM759" s="194"/>
      <c r="DCN759" s="194"/>
      <c r="DCO759" s="194"/>
      <c r="DCP759" s="194"/>
      <c r="DCQ759" s="194"/>
      <c r="DCR759" s="194"/>
      <c r="DCS759" s="194"/>
      <c r="DCT759" s="194"/>
      <c r="DCU759" s="194"/>
      <c r="DCV759" s="194"/>
      <c r="DCW759" s="194"/>
      <c r="DCX759" s="194"/>
      <c r="DCY759" s="194"/>
      <c r="DCZ759" s="194"/>
      <c r="DDA759" s="194"/>
      <c r="DDB759" s="194"/>
      <c r="DDC759" s="194"/>
      <c r="DDD759" s="194"/>
      <c r="DDE759" s="194"/>
      <c r="DDF759" s="194"/>
      <c r="DDG759" s="194"/>
      <c r="DDH759" s="194"/>
      <c r="DDI759" s="194"/>
      <c r="DDJ759" s="194"/>
      <c r="DDK759" s="194"/>
      <c r="DDL759" s="194"/>
      <c r="DDM759" s="194"/>
      <c r="DDN759" s="194"/>
      <c r="DDO759" s="194"/>
      <c r="DDP759" s="194"/>
      <c r="DDQ759" s="194"/>
      <c r="DDR759" s="194"/>
      <c r="DDS759" s="194"/>
      <c r="DDT759" s="194"/>
      <c r="DDU759" s="194"/>
      <c r="DDV759" s="194"/>
      <c r="DDW759" s="194"/>
      <c r="DDX759" s="194"/>
      <c r="DDY759" s="194"/>
      <c r="DDZ759" s="194"/>
      <c r="DEA759" s="194"/>
      <c r="DEB759" s="194"/>
      <c r="DEC759" s="194"/>
      <c r="DED759" s="194"/>
      <c r="DEE759" s="194"/>
      <c r="DEF759" s="194"/>
      <c r="DEG759" s="194"/>
      <c r="DEH759" s="194"/>
      <c r="DEI759" s="194"/>
      <c r="DEJ759" s="194"/>
      <c r="DEK759" s="194"/>
      <c r="DEL759" s="194"/>
      <c r="DEM759" s="194"/>
      <c r="DEN759" s="194"/>
      <c r="DEO759" s="194"/>
      <c r="DEP759" s="194"/>
      <c r="DEQ759" s="194"/>
      <c r="DER759" s="194"/>
      <c r="DES759" s="194"/>
      <c r="DET759" s="194"/>
      <c r="DEU759" s="194"/>
      <c r="DEV759" s="194"/>
      <c r="DEW759" s="194"/>
      <c r="DEX759" s="194"/>
      <c r="DEY759" s="194"/>
      <c r="DEZ759" s="194"/>
      <c r="DFA759" s="194"/>
      <c r="DFB759" s="194"/>
      <c r="DFC759" s="194"/>
      <c r="DFD759" s="194"/>
      <c r="DFE759" s="194"/>
      <c r="DFF759" s="194"/>
      <c r="DFG759" s="194"/>
      <c r="DFH759" s="194"/>
      <c r="DFI759" s="194"/>
      <c r="DFJ759" s="194"/>
      <c r="DFK759" s="194"/>
      <c r="DFL759" s="194"/>
      <c r="DFM759" s="194"/>
      <c r="DFN759" s="194"/>
      <c r="DFO759" s="194"/>
      <c r="DFP759" s="194"/>
      <c r="DFQ759" s="194"/>
      <c r="DFR759" s="194"/>
      <c r="DFS759" s="194"/>
      <c r="DFT759" s="194"/>
      <c r="DFU759" s="194"/>
      <c r="DFV759" s="194"/>
      <c r="DFW759" s="194"/>
      <c r="DFX759" s="194"/>
      <c r="DFY759" s="194"/>
      <c r="DFZ759" s="194"/>
      <c r="DGA759" s="194"/>
      <c r="DGB759" s="194"/>
      <c r="DGC759" s="194"/>
      <c r="DGD759" s="194"/>
      <c r="DGE759" s="194"/>
      <c r="DGF759" s="194"/>
      <c r="DGG759" s="194"/>
      <c r="DGH759" s="194"/>
      <c r="DGI759" s="194"/>
      <c r="DGJ759" s="194"/>
      <c r="DGK759" s="194"/>
      <c r="DGL759" s="194"/>
      <c r="DGM759" s="194"/>
      <c r="DGN759" s="194"/>
      <c r="DGO759" s="194"/>
      <c r="DGP759" s="194"/>
      <c r="DGQ759" s="194"/>
      <c r="DGR759" s="194"/>
      <c r="DGS759" s="194"/>
      <c r="DGT759" s="194"/>
      <c r="DGU759" s="194"/>
      <c r="DGV759" s="194"/>
      <c r="DGW759" s="194"/>
      <c r="DGX759" s="194"/>
      <c r="DGY759" s="194"/>
      <c r="DGZ759" s="194"/>
      <c r="DHA759" s="194"/>
      <c r="DHB759" s="194"/>
      <c r="DHC759" s="194"/>
      <c r="DHD759" s="194"/>
      <c r="DHE759" s="194"/>
      <c r="DHF759" s="194"/>
      <c r="DHG759" s="194"/>
      <c r="DHH759" s="194"/>
      <c r="DHI759" s="194"/>
      <c r="DHJ759" s="194"/>
      <c r="DHK759" s="194"/>
      <c r="DHL759" s="194"/>
      <c r="DHM759" s="194"/>
      <c r="DHN759" s="194"/>
      <c r="DHO759" s="194"/>
      <c r="DHP759" s="194"/>
      <c r="DHQ759" s="194"/>
      <c r="DHR759" s="194"/>
      <c r="DHS759" s="194"/>
      <c r="DHT759" s="194"/>
      <c r="DHU759" s="194"/>
      <c r="DHV759" s="194"/>
      <c r="DHW759" s="194"/>
      <c r="DHX759" s="194"/>
      <c r="DHY759" s="194"/>
      <c r="DHZ759" s="194"/>
      <c r="DIA759" s="194"/>
      <c r="DIB759" s="194"/>
      <c r="DIC759" s="194"/>
      <c r="DID759" s="194"/>
      <c r="DIE759" s="194"/>
      <c r="DIF759" s="194"/>
      <c r="DIG759" s="194"/>
      <c r="DIH759" s="194"/>
      <c r="DII759" s="194"/>
      <c r="DIJ759" s="194"/>
      <c r="DIK759" s="194"/>
      <c r="DIL759" s="194"/>
      <c r="DIM759" s="194"/>
      <c r="DIN759" s="194"/>
      <c r="DIO759" s="194"/>
      <c r="DIP759" s="194"/>
      <c r="DIQ759" s="194"/>
      <c r="DIR759" s="194"/>
      <c r="DIS759" s="194"/>
      <c r="DIT759" s="194"/>
      <c r="DIU759" s="194"/>
      <c r="DIV759" s="194"/>
      <c r="DIW759" s="194"/>
      <c r="DIX759" s="194"/>
      <c r="DIY759" s="194"/>
      <c r="DIZ759" s="194"/>
      <c r="DJA759" s="194"/>
      <c r="DJB759" s="194"/>
      <c r="DJC759" s="194"/>
      <c r="DJD759" s="194"/>
      <c r="DJE759" s="194"/>
      <c r="DJF759" s="194"/>
      <c r="DJG759" s="194"/>
      <c r="DJH759" s="194"/>
      <c r="DJI759" s="194"/>
      <c r="DJJ759" s="194"/>
      <c r="DJK759" s="194"/>
      <c r="DJL759" s="194"/>
      <c r="DJM759" s="194"/>
      <c r="DJN759" s="194"/>
      <c r="DJO759" s="194"/>
      <c r="DJP759" s="194"/>
      <c r="DJQ759" s="194"/>
      <c r="DJR759" s="194"/>
      <c r="DJS759" s="194"/>
      <c r="DJT759" s="194"/>
      <c r="DJU759" s="194"/>
      <c r="DJV759" s="194"/>
      <c r="DJW759" s="194"/>
      <c r="DJX759" s="194"/>
      <c r="DJY759" s="194"/>
      <c r="DJZ759" s="194"/>
      <c r="DKA759" s="194"/>
      <c r="DKB759" s="194"/>
      <c r="DKC759" s="194"/>
      <c r="DKD759" s="194"/>
      <c r="DKE759" s="194"/>
      <c r="DKF759" s="194"/>
      <c r="DKG759" s="194"/>
      <c r="DKH759" s="194"/>
      <c r="DKI759" s="194"/>
      <c r="DKJ759" s="194"/>
      <c r="DKK759" s="194"/>
      <c r="DKL759" s="194"/>
      <c r="DKM759" s="194"/>
      <c r="DKN759" s="194"/>
      <c r="DKO759" s="194"/>
      <c r="DKP759" s="194"/>
      <c r="DKQ759" s="194"/>
      <c r="DKR759" s="194"/>
      <c r="DKS759" s="194"/>
      <c r="DKT759" s="194"/>
      <c r="DKU759" s="194"/>
      <c r="DKV759" s="194"/>
      <c r="DKW759" s="194"/>
      <c r="DKX759" s="194"/>
      <c r="DKY759" s="194"/>
      <c r="DKZ759" s="194"/>
      <c r="DLA759" s="194"/>
      <c r="DLB759" s="194"/>
      <c r="DLC759" s="194"/>
      <c r="DLD759" s="194"/>
      <c r="DLE759" s="194"/>
      <c r="DLF759" s="194"/>
      <c r="DLG759" s="194"/>
      <c r="DLH759" s="194"/>
      <c r="DLI759" s="194"/>
      <c r="DLJ759" s="194"/>
      <c r="DLK759" s="194"/>
      <c r="DLL759" s="194"/>
      <c r="DLM759" s="194"/>
      <c r="DLN759" s="194"/>
      <c r="DLO759" s="194"/>
      <c r="DLP759" s="194"/>
      <c r="DLQ759" s="194"/>
      <c r="DLR759" s="194"/>
      <c r="DLS759" s="194"/>
      <c r="DLT759" s="194"/>
      <c r="DLU759" s="194"/>
      <c r="DLV759" s="194"/>
      <c r="DLW759" s="194"/>
      <c r="DLX759" s="194"/>
      <c r="DLY759" s="194"/>
      <c r="DLZ759" s="194"/>
      <c r="DMA759" s="194"/>
      <c r="DMB759" s="194"/>
      <c r="DMC759" s="194"/>
      <c r="DMD759" s="194"/>
      <c r="DME759" s="194"/>
      <c r="DMF759" s="194"/>
      <c r="DMG759" s="194"/>
      <c r="DMH759" s="194"/>
      <c r="DMI759" s="194"/>
      <c r="DMJ759" s="194"/>
      <c r="DMK759" s="194"/>
      <c r="DML759" s="194"/>
      <c r="DMM759" s="194"/>
      <c r="DMN759" s="194"/>
      <c r="DMO759" s="194"/>
      <c r="DMP759" s="194"/>
      <c r="DMQ759" s="194"/>
      <c r="DMR759" s="194"/>
      <c r="DMS759" s="194"/>
      <c r="DMT759" s="194"/>
      <c r="DMU759" s="194"/>
      <c r="DMV759" s="194"/>
      <c r="DMW759" s="194"/>
      <c r="DMX759" s="194"/>
      <c r="DMY759" s="194"/>
      <c r="DMZ759" s="194"/>
      <c r="DNA759" s="194"/>
      <c r="DNB759" s="194"/>
      <c r="DNC759" s="194"/>
      <c r="DND759" s="194"/>
      <c r="DNE759" s="194"/>
      <c r="DNF759" s="194"/>
      <c r="DNG759" s="194"/>
      <c r="DNH759" s="194"/>
      <c r="DNI759" s="194"/>
      <c r="DNJ759" s="194"/>
      <c r="DNK759" s="194"/>
      <c r="DNL759" s="194"/>
      <c r="DNM759" s="194"/>
      <c r="DNN759" s="194"/>
      <c r="DNO759" s="194"/>
      <c r="DNP759" s="194"/>
      <c r="DNQ759" s="194"/>
      <c r="DNR759" s="194"/>
      <c r="DNS759" s="194"/>
      <c r="DNT759" s="194"/>
      <c r="DNU759" s="194"/>
      <c r="DNV759" s="194"/>
      <c r="DNW759" s="194"/>
      <c r="DNX759" s="194"/>
      <c r="DNY759" s="194"/>
      <c r="DNZ759" s="194"/>
      <c r="DOA759" s="194"/>
      <c r="DOB759" s="194"/>
      <c r="DOC759" s="194"/>
      <c r="DOD759" s="194"/>
      <c r="DOE759" s="194"/>
      <c r="DOF759" s="194"/>
      <c r="DOG759" s="194"/>
      <c r="DOH759" s="194"/>
      <c r="DOI759" s="194"/>
      <c r="DOJ759" s="194"/>
      <c r="DOK759" s="194"/>
      <c r="DOL759" s="194"/>
      <c r="DOM759" s="194"/>
      <c r="DON759" s="194"/>
      <c r="DOO759" s="194"/>
      <c r="DOP759" s="194"/>
      <c r="DOQ759" s="194"/>
      <c r="DOR759" s="194"/>
      <c r="DOS759" s="194"/>
      <c r="DOT759" s="194"/>
      <c r="DOU759" s="194"/>
      <c r="DOV759" s="194"/>
      <c r="DOW759" s="194"/>
      <c r="DOX759" s="194"/>
      <c r="DOY759" s="194"/>
      <c r="DOZ759" s="194"/>
      <c r="DPA759" s="194"/>
      <c r="DPB759" s="194"/>
      <c r="DPC759" s="194"/>
      <c r="DPD759" s="194"/>
      <c r="DPE759" s="194"/>
      <c r="DPF759" s="194"/>
      <c r="DPG759" s="194"/>
      <c r="DPH759" s="194"/>
      <c r="DPI759" s="194"/>
      <c r="DPJ759" s="194"/>
      <c r="DPK759" s="194"/>
      <c r="DPL759" s="194"/>
      <c r="DPM759" s="194"/>
      <c r="DPN759" s="194"/>
      <c r="DPO759" s="194"/>
      <c r="DPP759" s="194"/>
      <c r="DPQ759" s="194"/>
      <c r="DPR759" s="194"/>
      <c r="DPS759" s="194"/>
      <c r="DPT759" s="194"/>
      <c r="DPU759" s="194"/>
      <c r="DPV759" s="194"/>
      <c r="DPW759" s="194"/>
      <c r="DPX759" s="194"/>
      <c r="DPY759" s="194"/>
      <c r="DPZ759" s="194"/>
      <c r="DQA759" s="194"/>
      <c r="DQB759" s="194"/>
      <c r="DQC759" s="194"/>
      <c r="DQD759" s="194"/>
      <c r="DQE759" s="194"/>
      <c r="DQF759" s="194"/>
      <c r="DQG759" s="194"/>
      <c r="DQH759" s="194"/>
      <c r="DQI759" s="194"/>
      <c r="DQJ759" s="194"/>
      <c r="DQK759" s="194"/>
      <c r="DQL759" s="194"/>
      <c r="DQM759" s="194"/>
      <c r="DQN759" s="194"/>
      <c r="DQO759" s="194"/>
      <c r="DQP759" s="194"/>
      <c r="DQQ759" s="194"/>
      <c r="DQR759" s="194"/>
      <c r="DQS759" s="194"/>
      <c r="DQT759" s="194"/>
      <c r="DQU759" s="194"/>
      <c r="DQV759" s="194"/>
      <c r="DQW759" s="194"/>
      <c r="DQX759" s="194"/>
      <c r="DQY759" s="194"/>
      <c r="DQZ759" s="194"/>
      <c r="DRA759" s="194"/>
      <c r="DRB759" s="194"/>
      <c r="DRC759" s="194"/>
      <c r="DRD759" s="194"/>
      <c r="DRE759" s="194"/>
      <c r="DRF759" s="194"/>
      <c r="DRG759" s="194"/>
      <c r="DRH759" s="194"/>
      <c r="DRI759" s="194"/>
      <c r="DRJ759" s="194"/>
      <c r="DRK759" s="194"/>
      <c r="DRL759" s="194"/>
      <c r="DRM759" s="194"/>
      <c r="DRN759" s="194"/>
      <c r="DRO759" s="194"/>
      <c r="DRP759" s="194"/>
      <c r="DRQ759" s="194"/>
      <c r="DRR759" s="194"/>
      <c r="DRS759" s="194"/>
      <c r="DRT759" s="194"/>
      <c r="DRU759" s="194"/>
      <c r="DRV759" s="194"/>
      <c r="DRW759" s="194"/>
      <c r="DRX759" s="194"/>
      <c r="DRY759" s="194"/>
      <c r="DRZ759" s="194"/>
      <c r="DSA759" s="194"/>
      <c r="DSB759" s="194"/>
      <c r="DSC759" s="194"/>
      <c r="DSD759" s="194"/>
      <c r="DSE759" s="194"/>
      <c r="DSF759" s="194"/>
      <c r="DSG759" s="194"/>
      <c r="DSH759" s="194"/>
      <c r="DSI759" s="194"/>
      <c r="DSJ759" s="194"/>
      <c r="DSK759" s="194"/>
      <c r="DSL759" s="194"/>
      <c r="DSM759" s="194"/>
      <c r="DSN759" s="194"/>
      <c r="DSO759" s="194"/>
      <c r="DSP759" s="194"/>
      <c r="DSQ759" s="194"/>
      <c r="DSR759" s="194"/>
      <c r="DSS759" s="194"/>
      <c r="DST759" s="194"/>
      <c r="DSU759" s="194"/>
      <c r="DSV759" s="194"/>
      <c r="DSW759" s="194"/>
      <c r="DSX759" s="194"/>
      <c r="DSY759" s="194"/>
      <c r="DSZ759" s="194"/>
      <c r="DTA759" s="194"/>
      <c r="DTB759" s="194"/>
      <c r="DTC759" s="194"/>
      <c r="DTD759" s="194"/>
      <c r="DTE759" s="194"/>
      <c r="DTF759" s="194"/>
      <c r="DTG759" s="194"/>
      <c r="DTH759" s="194"/>
      <c r="DTI759" s="194"/>
      <c r="DTJ759" s="194"/>
      <c r="DTK759" s="194"/>
      <c r="DTL759" s="194"/>
      <c r="DTM759" s="194"/>
      <c r="DTN759" s="194"/>
      <c r="DTO759" s="194"/>
      <c r="DTP759" s="194"/>
      <c r="DTQ759" s="194"/>
      <c r="DTR759" s="194"/>
      <c r="DTS759" s="194"/>
      <c r="DTT759" s="194"/>
      <c r="DTU759" s="194"/>
      <c r="DTV759" s="194"/>
      <c r="DTW759" s="194"/>
      <c r="DTX759" s="194"/>
      <c r="DTY759" s="194"/>
      <c r="DTZ759" s="194"/>
      <c r="DUA759" s="194"/>
      <c r="DUB759" s="194"/>
      <c r="DUC759" s="194"/>
      <c r="DUD759" s="194"/>
      <c r="DUE759" s="194"/>
      <c r="DUF759" s="194"/>
      <c r="DUG759" s="194"/>
      <c r="DUH759" s="194"/>
      <c r="DUI759" s="194"/>
      <c r="DUJ759" s="194"/>
      <c r="DUK759" s="194"/>
      <c r="DUL759" s="194"/>
      <c r="DUM759" s="194"/>
      <c r="DUN759" s="194"/>
      <c r="DUO759" s="194"/>
      <c r="DUP759" s="194"/>
      <c r="DUQ759" s="194"/>
      <c r="DUR759" s="194"/>
      <c r="DUS759" s="194"/>
      <c r="DUT759" s="194"/>
      <c r="DUU759" s="194"/>
      <c r="DUV759" s="194"/>
      <c r="DUW759" s="194"/>
      <c r="DUX759" s="194"/>
      <c r="DUY759" s="194"/>
      <c r="DUZ759" s="194"/>
      <c r="DVA759" s="194"/>
      <c r="DVB759" s="194"/>
      <c r="DVC759" s="194"/>
      <c r="DVD759" s="194"/>
      <c r="DVE759" s="194"/>
      <c r="DVF759" s="194"/>
      <c r="DVG759" s="194"/>
      <c r="DVH759" s="194"/>
      <c r="DVI759" s="194"/>
      <c r="DVJ759" s="194"/>
      <c r="DVK759" s="194"/>
      <c r="DVL759" s="194"/>
      <c r="DVM759" s="194"/>
      <c r="DVN759" s="194"/>
      <c r="DVO759" s="194"/>
      <c r="DVP759" s="194"/>
      <c r="DVQ759" s="194"/>
      <c r="DVR759" s="194"/>
      <c r="DVS759" s="194"/>
      <c r="DVT759" s="194"/>
      <c r="DVU759" s="194"/>
      <c r="DVV759" s="194"/>
      <c r="DVW759" s="194"/>
      <c r="DVX759" s="194"/>
      <c r="DVY759" s="194"/>
      <c r="DVZ759" s="194"/>
      <c r="DWA759" s="194"/>
      <c r="DWB759" s="194"/>
      <c r="DWC759" s="194"/>
      <c r="DWD759" s="194"/>
      <c r="DWE759" s="194"/>
      <c r="DWF759" s="194"/>
      <c r="DWG759" s="194"/>
      <c r="DWH759" s="194"/>
      <c r="DWI759" s="194"/>
      <c r="DWJ759" s="194"/>
      <c r="DWK759" s="194"/>
      <c r="DWL759" s="194"/>
      <c r="DWM759" s="194"/>
      <c r="DWN759" s="194"/>
      <c r="DWO759" s="194"/>
      <c r="DWP759" s="194"/>
      <c r="DWQ759" s="194"/>
      <c r="DWR759" s="194"/>
      <c r="DWS759" s="194"/>
      <c r="DWT759" s="194"/>
      <c r="DWU759" s="194"/>
      <c r="DWV759" s="194"/>
      <c r="DWW759" s="194"/>
      <c r="DWX759" s="194"/>
      <c r="DWY759" s="194"/>
      <c r="DWZ759" s="194"/>
      <c r="DXA759" s="194"/>
      <c r="DXB759" s="194"/>
      <c r="DXC759" s="194"/>
      <c r="DXD759" s="194"/>
      <c r="DXE759" s="194"/>
      <c r="DXF759" s="194"/>
      <c r="DXG759" s="194"/>
      <c r="DXH759" s="194"/>
      <c r="DXI759" s="194"/>
      <c r="DXJ759" s="194"/>
      <c r="DXK759" s="194"/>
      <c r="DXL759" s="194"/>
      <c r="DXM759" s="194"/>
      <c r="DXN759" s="194"/>
      <c r="DXO759" s="194"/>
      <c r="DXP759" s="194"/>
      <c r="DXQ759" s="194"/>
      <c r="DXR759" s="194"/>
      <c r="DXS759" s="194"/>
      <c r="DXT759" s="194"/>
      <c r="DXU759" s="194"/>
      <c r="DXV759" s="194"/>
      <c r="DXW759" s="194"/>
      <c r="DXX759" s="194"/>
      <c r="DXY759" s="194"/>
      <c r="DXZ759" s="194"/>
      <c r="DYA759" s="194"/>
      <c r="DYB759" s="194"/>
      <c r="DYC759" s="194"/>
      <c r="DYD759" s="194"/>
      <c r="DYE759" s="194"/>
      <c r="DYF759" s="194"/>
      <c r="DYG759" s="194"/>
      <c r="DYH759" s="194"/>
      <c r="DYI759" s="194"/>
      <c r="DYJ759" s="194"/>
      <c r="DYK759" s="194"/>
      <c r="DYL759" s="194"/>
      <c r="DYM759" s="194"/>
      <c r="DYN759" s="194"/>
      <c r="DYO759" s="194"/>
      <c r="DYP759" s="194"/>
      <c r="DYQ759" s="194"/>
      <c r="DYR759" s="194"/>
      <c r="DYS759" s="194"/>
      <c r="DYT759" s="194"/>
      <c r="DYU759" s="194"/>
      <c r="DYV759" s="194"/>
      <c r="DYW759" s="194"/>
      <c r="DYX759" s="194"/>
      <c r="DYY759" s="194"/>
      <c r="DYZ759" s="194"/>
      <c r="DZA759" s="194"/>
      <c r="DZB759" s="194"/>
      <c r="DZC759" s="194"/>
      <c r="DZD759" s="194"/>
      <c r="DZE759" s="194"/>
      <c r="DZF759" s="194"/>
      <c r="DZG759" s="194"/>
      <c r="DZH759" s="194"/>
      <c r="DZI759" s="194"/>
      <c r="DZJ759" s="194"/>
      <c r="DZK759" s="194"/>
      <c r="DZL759" s="194"/>
      <c r="DZM759" s="194"/>
      <c r="DZN759" s="194"/>
      <c r="DZO759" s="194"/>
      <c r="DZP759" s="194"/>
      <c r="DZQ759" s="194"/>
      <c r="DZR759" s="194"/>
      <c r="DZS759" s="194"/>
      <c r="DZT759" s="194"/>
      <c r="DZU759" s="194"/>
      <c r="DZV759" s="194"/>
      <c r="DZW759" s="194"/>
      <c r="DZX759" s="194"/>
      <c r="DZY759" s="194"/>
      <c r="DZZ759" s="194"/>
      <c r="EAA759" s="194"/>
      <c r="EAB759" s="194"/>
      <c r="EAC759" s="194"/>
      <c r="EAD759" s="194"/>
      <c r="EAE759" s="194"/>
      <c r="EAF759" s="194"/>
      <c r="EAG759" s="194"/>
      <c r="EAH759" s="194"/>
      <c r="EAI759" s="194"/>
      <c r="EAJ759" s="194"/>
      <c r="EAK759" s="194"/>
      <c r="EAL759" s="194"/>
      <c r="EAM759" s="194"/>
      <c r="EAN759" s="194"/>
      <c r="EAO759" s="194"/>
      <c r="EAP759" s="194"/>
      <c r="EAQ759" s="194"/>
      <c r="EAR759" s="194"/>
      <c r="EAS759" s="194"/>
      <c r="EAT759" s="194"/>
      <c r="EAU759" s="194"/>
      <c r="EAV759" s="194"/>
      <c r="EAW759" s="194"/>
      <c r="EAX759" s="194"/>
      <c r="EAY759" s="194"/>
      <c r="EAZ759" s="194"/>
      <c r="EBA759" s="194"/>
      <c r="EBB759" s="194"/>
      <c r="EBC759" s="194"/>
      <c r="EBD759" s="194"/>
      <c r="EBE759" s="194"/>
      <c r="EBF759" s="194"/>
      <c r="EBG759" s="194"/>
      <c r="EBH759" s="194"/>
      <c r="EBI759" s="194"/>
      <c r="EBJ759" s="194"/>
      <c r="EBK759" s="194"/>
      <c r="EBL759" s="194"/>
      <c r="EBM759" s="194"/>
      <c r="EBN759" s="194"/>
      <c r="EBO759" s="194"/>
      <c r="EBP759" s="194"/>
      <c r="EBQ759" s="194"/>
      <c r="EBR759" s="194"/>
      <c r="EBS759" s="194"/>
      <c r="EBT759" s="194"/>
      <c r="EBU759" s="194"/>
      <c r="EBV759" s="194"/>
      <c r="EBW759" s="194"/>
      <c r="EBX759" s="194"/>
      <c r="EBY759" s="194"/>
      <c r="EBZ759" s="194"/>
      <c r="ECA759" s="194"/>
      <c r="ECB759" s="194"/>
      <c r="ECC759" s="194"/>
      <c r="ECD759" s="194"/>
      <c r="ECE759" s="194"/>
      <c r="ECF759" s="194"/>
      <c r="ECG759" s="194"/>
      <c r="ECH759" s="194"/>
      <c r="ECI759" s="194"/>
      <c r="ECJ759" s="194"/>
      <c r="ECK759" s="194"/>
      <c r="ECL759" s="194"/>
      <c r="ECM759" s="194"/>
      <c r="ECN759" s="194"/>
      <c r="ECO759" s="194"/>
      <c r="ECP759" s="194"/>
      <c r="ECQ759" s="194"/>
      <c r="ECR759" s="194"/>
      <c r="ECS759" s="194"/>
      <c r="ECT759" s="194"/>
      <c r="ECU759" s="194"/>
      <c r="ECV759" s="194"/>
      <c r="ECW759" s="194"/>
      <c r="ECX759" s="194"/>
      <c r="ECY759" s="194"/>
      <c r="ECZ759" s="194"/>
      <c r="EDA759" s="194"/>
      <c r="EDB759" s="194"/>
      <c r="EDC759" s="194"/>
      <c r="EDD759" s="194"/>
      <c r="EDE759" s="194"/>
      <c r="EDF759" s="194"/>
      <c r="EDG759" s="194"/>
      <c r="EDH759" s="194"/>
      <c r="EDI759" s="194"/>
      <c r="EDJ759" s="194"/>
      <c r="EDK759" s="194"/>
      <c r="EDL759" s="194"/>
      <c r="EDM759" s="194"/>
      <c r="EDN759" s="194"/>
      <c r="EDO759" s="194"/>
      <c r="EDP759" s="194"/>
      <c r="EDQ759" s="194"/>
      <c r="EDR759" s="194"/>
      <c r="EDS759" s="194"/>
      <c r="EDT759" s="194"/>
      <c r="EDU759" s="194"/>
      <c r="EDV759" s="194"/>
      <c r="EDW759" s="194"/>
      <c r="EDX759" s="194"/>
      <c r="EDY759" s="194"/>
      <c r="EDZ759" s="194"/>
      <c r="EEA759" s="194"/>
      <c r="EEB759" s="194"/>
      <c r="EEC759" s="194"/>
      <c r="EED759" s="194"/>
      <c r="EEE759" s="194"/>
      <c r="EEF759" s="194"/>
      <c r="EEG759" s="194"/>
      <c r="EEH759" s="194"/>
      <c r="EEI759" s="194"/>
      <c r="EEJ759" s="194"/>
      <c r="EEK759" s="194"/>
      <c r="EEL759" s="194"/>
      <c r="EEM759" s="194"/>
      <c r="EEN759" s="194"/>
      <c r="EEO759" s="194"/>
      <c r="EEP759" s="194"/>
      <c r="EEQ759" s="194"/>
      <c r="EER759" s="194"/>
      <c r="EES759" s="194"/>
      <c r="EET759" s="194"/>
      <c r="EEU759" s="194"/>
      <c r="EEV759" s="194"/>
      <c r="EEW759" s="194"/>
      <c r="EEX759" s="194"/>
      <c r="EEY759" s="194"/>
      <c r="EEZ759" s="194"/>
      <c r="EFA759" s="194"/>
      <c r="EFB759" s="194"/>
      <c r="EFC759" s="194"/>
      <c r="EFD759" s="194"/>
      <c r="EFE759" s="194"/>
      <c r="EFF759" s="194"/>
      <c r="EFG759" s="194"/>
      <c r="EFH759" s="194"/>
      <c r="EFI759" s="194"/>
      <c r="EFJ759" s="194"/>
      <c r="EFK759" s="194"/>
      <c r="EFL759" s="194"/>
      <c r="EFM759" s="194"/>
      <c r="EFN759" s="194"/>
      <c r="EFO759" s="194"/>
      <c r="EFP759" s="194"/>
      <c r="EFQ759" s="194"/>
      <c r="EFR759" s="194"/>
      <c r="EFS759" s="194"/>
      <c r="EFT759" s="194"/>
      <c r="EFU759" s="194"/>
      <c r="EFV759" s="194"/>
      <c r="EFW759" s="194"/>
      <c r="EFX759" s="194"/>
      <c r="EFY759" s="194"/>
      <c r="EFZ759" s="194"/>
      <c r="EGA759" s="194"/>
      <c r="EGB759" s="194"/>
      <c r="EGC759" s="194"/>
      <c r="EGD759" s="194"/>
      <c r="EGE759" s="194"/>
      <c r="EGF759" s="194"/>
      <c r="EGG759" s="194"/>
      <c r="EGH759" s="194"/>
      <c r="EGI759" s="194"/>
      <c r="EGJ759" s="194"/>
      <c r="EGK759" s="194"/>
      <c r="EGL759" s="194"/>
      <c r="EGM759" s="194"/>
      <c r="EGN759" s="194"/>
      <c r="EGO759" s="194"/>
      <c r="EGP759" s="194"/>
      <c r="EGQ759" s="194"/>
      <c r="EGR759" s="194"/>
      <c r="EGS759" s="194"/>
      <c r="EGT759" s="194"/>
      <c r="EGU759" s="194"/>
      <c r="EGV759" s="194"/>
      <c r="EGW759" s="194"/>
      <c r="EGX759" s="194"/>
      <c r="EGY759" s="194"/>
      <c r="EGZ759" s="194"/>
      <c r="EHA759" s="194"/>
      <c r="EHB759" s="194"/>
      <c r="EHC759" s="194"/>
      <c r="EHD759" s="194"/>
      <c r="EHE759" s="194"/>
      <c r="EHF759" s="194"/>
      <c r="EHG759" s="194"/>
      <c r="EHH759" s="194"/>
      <c r="EHI759" s="194"/>
      <c r="EHJ759" s="194"/>
      <c r="EHK759" s="194"/>
      <c r="EHL759" s="194"/>
      <c r="EHM759" s="194"/>
      <c r="EHN759" s="194"/>
      <c r="EHO759" s="194"/>
      <c r="EHP759" s="194"/>
      <c r="EHQ759" s="194"/>
      <c r="EHR759" s="194"/>
      <c r="EHS759" s="194"/>
      <c r="EHT759" s="194"/>
      <c r="EHU759" s="194"/>
      <c r="EHV759" s="194"/>
      <c r="EHW759" s="194"/>
      <c r="EHX759" s="194"/>
      <c r="EHY759" s="194"/>
      <c r="EHZ759" s="194"/>
      <c r="EIA759" s="194"/>
      <c r="EIB759" s="194"/>
      <c r="EIC759" s="194"/>
      <c r="EID759" s="194"/>
      <c r="EIE759" s="194"/>
      <c r="EIF759" s="194"/>
      <c r="EIG759" s="194"/>
      <c r="EIH759" s="194"/>
      <c r="EII759" s="194"/>
      <c r="EIJ759" s="194"/>
      <c r="EIK759" s="194"/>
      <c r="EIL759" s="194"/>
      <c r="EIM759" s="194"/>
      <c r="EIN759" s="194"/>
      <c r="EIO759" s="194"/>
      <c r="EIP759" s="194"/>
      <c r="EIQ759" s="194"/>
      <c r="EIR759" s="194"/>
      <c r="EIS759" s="194"/>
      <c r="EIT759" s="194"/>
      <c r="EIU759" s="194"/>
      <c r="EIV759" s="194"/>
      <c r="EIW759" s="194"/>
      <c r="EIX759" s="194"/>
      <c r="EIY759" s="194"/>
      <c r="EIZ759" s="194"/>
      <c r="EJA759" s="194"/>
      <c r="EJB759" s="194"/>
      <c r="EJC759" s="194"/>
      <c r="EJD759" s="194"/>
      <c r="EJE759" s="194"/>
      <c r="EJF759" s="194"/>
      <c r="EJG759" s="194"/>
      <c r="EJH759" s="194"/>
      <c r="EJI759" s="194"/>
      <c r="EJJ759" s="194"/>
      <c r="EJK759" s="194"/>
      <c r="EJL759" s="194"/>
      <c r="EJM759" s="194"/>
      <c r="EJN759" s="194"/>
      <c r="EJO759" s="194"/>
      <c r="EJP759" s="194"/>
      <c r="EJQ759" s="194"/>
      <c r="EJR759" s="194"/>
      <c r="EJS759" s="194"/>
      <c r="EJT759" s="194"/>
      <c r="EJU759" s="194"/>
      <c r="EJV759" s="194"/>
      <c r="EJW759" s="194"/>
      <c r="EJX759" s="194"/>
      <c r="EJY759" s="194"/>
      <c r="EJZ759" s="194"/>
      <c r="EKA759" s="194"/>
      <c r="EKB759" s="194"/>
      <c r="EKC759" s="194"/>
      <c r="EKD759" s="194"/>
      <c r="EKE759" s="194"/>
      <c r="EKF759" s="194"/>
      <c r="EKG759" s="194"/>
      <c r="EKH759" s="194"/>
      <c r="EKI759" s="194"/>
      <c r="EKJ759" s="194"/>
      <c r="EKK759" s="194"/>
      <c r="EKL759" s="194"/>
      <c r="EKM759" s="194"/>
      <c r="EKN759" s="194"/>
      <c r="EKO759" s="194"/>
      <c r="EKP759" s="194"/>
      <c r="EKQ759" s="194"/>
      <c r="EKR759" s="194"/>
      <c r="EKS759" s="194"/>
      <c r="EKT759" s="194"/>
      <c r="EKU759" s="194"/>
      <c r="EKV759" s="194"/>
      <c r="EKW759" s="194"/>
      <c r="EKX759" s="194"/>
      <c r="EKY759" s="194"/>
      <c r="EKZ759" s="194"/>
      <c r="ELA759" s="194"/>
      <c r="ELB759" s="194"/>
      <c r="ELC759" s="194"/>
      <c r="ELD759" s="194"/>
      <c r="ELE759" s="194"/>
      <c r="ELF759" s="194"/>
      <c r="ELG759" s="194"/>
      <c r="ELH759" s="194"/>
      <c r="ELI759" s="194"/>
      <c r="ELJ759" s="194"/>
      <c r="ELK759" s="194"/>
      <c r="ELL759" s="194"/>
      <c r="ELM759" s="194"/>
      <c r="ELN759" s="194"/>
      <c r="ELO759" s="194"/>
      <c r="ELP759" s="194"/>
      <c r="ELQ759" s="194"/>
      <c r="ELR759" s="194"/>
      <c r="ELS759" s="194"/>
      <c r="ELT759" s="194"/>
      <c r="ELU759" s="194"/>
      <c r="ELV759" s="194"/>
      <c r="ELW759" s="194"/>
      <c r="ELX759" s="194"/>
      <c r="ELY759" s="194"/>
      <c r="ELZ759" s="194"/>
      <c r="EMA759" s="194"/>
      <c r="EMB759" s="194"/>
      <c r="EMC759" s="194"/>
      <c r="EMD759" s="194"/>
      <c r="EME759" s="194"/>
      <c r="EMF759" s="194"/>
      <c r="EMG759" s="194"/>
      <c r="EMH759" s="194"/>
      <c r="EMI759" s="194"/>
      <c r="EMJ759" s="194"/>
      <c r="EMK759" s="194"/>
      <c r="EML759" s="194"/>
      <c r="EMM759" s="194"/>
      <c r="EMN759" s="194"/>
      <c r="EMO759" s="194"/>
      <c r="EMP759" s="194"/>
      <c r="EMQ759" s="194"/>
      <c r="EMR759" s="194"/>
      <c r="EMS759" s="194"/>
      <c r="EMT759" s="194"/>
      <c r="EMU759" s="194"/>
      <c r="EMV759" s="194"/>
      <c r="EMW759" s="194"/>
      <c r="EMX759" s="194"/>
      <c r="EMY759" s="194"/>
      <c r="EMZ759" s="194"/>
      <c r="ENA759" s="194"/>
      <c r="ENB759" s="194"/>
      <c r="ENC759" s="194"/>
      <c r="END759" s="194"/>
      <c r="ENE759" s="194"/>
      <c r="ENF759" s="194"/>
      <c r="ENG759" s="194"/>
      <c r="ENH759" s="194"/>
      <c r="ENI759" s="194"/>
      <c r="ENJ759" s="194"/>
      <c r="ENK759" s="194"/>
      <c r="ENL759" s="194"/>
      <c r="ENM759" s="194"/>
      <c r="ENN759" s="194"/>
      <c r="ENO759" s="194"/>
      <c r="ENP759" s="194"/>
      <c r="ENQ759" s="194"/>
      <c r="ENR759" s="194"/>
      <c r="ENS759" s="194"/>
      <c r="ENT759" s="194"/>
      <c r="ENU759" s="194"/>
      <c r="ENV759" s="194"/>
      <c r="ENW759" s="194"/>
      <c r="ENX759" s="194"/>
      <c r="ENY759" s="194"/>
      <c r="ENZ759" s="194"/>
      <c r="EOA759" s="194"/>
      <c r="EOB759" s="194"/>
      <c r="EOC759" s="194"/>
      <c r="EOD759" s="194"/>
      <c r="EOE759" s="194"/>
      <c r="EOF759" s="194"/>
      <c r="EOG759" s="194"/>
      <c r="EOH759" s="194"/>
      <c r="EOI759" s="194"/>
      <c r="EOJ759" s="194"/>
      <c r="EOK759" s="194"/>
      <c r="EOL759" s="194"/>
      <c r="EOM759" s="194"/>
      <c r="EON759" s="194"/>
      <c r="EOO759" s="194"/>
      <c r="EOP759" s="194"/>
      <c r="EOQ759" s="194"/>
      <c r="EOR759" s="194"/>
      <c r="EOS759" s="194"/>
      <c r="EOT759" s="194"/>
      <c r="EOU759" s="194"/>
      <c r="EOV759" s="194"/>
      <c r="EOW759" s="194"/>
      <c r="EOX759" s="194"/>
      <c r="EOY759" s="194"/>
      <c r="EOZ759" s="194"/>
      <c r="EPA759" s="194"/>
      <c r="EPB759" s="194"/>
      <c r="EPC759" s="194"/>
      <c r="EPD759" s="194"/>
      <c r="EPE759" s="194"/>
      <c r="EPF759" s="194"/>
      <c r="EPG759" s="194"/>
      <c r="EPH759" s="194"/>
      <c r="EPI759" s="194"/>
      <c r="EPJ759" s="194"/>
      <c r="EPK759" s="194"/>
      <c r="EPL759" s="194"/>
      <c r="EPM759" s="194"/>
      <c r="EPN759" s="194"/>
      <c r="EPO759" s="194"/>
      <c r="EPP759" s="194"/>
      <c r="EPQ759" s="194"/>
      <c r="EPR759" s="194"/>
      <c r="EPS759" s="194"/>
      <c r="EPT759" s="194"/>
      <c r="EPU759" s="194"/>
      <c r="EPV759" s="194"/>
      <c r="EPW759" s="194"/>
      <c r="EPX759" s="194"/>
      <c r="EPY759" s="194"/>
      <c r="EPZ759" s="194"/>
      <c r="EQA759" s="194"/>
      <c r="EQB759" s="194"/>
      <c r="EQC759" s="194"/>
      <c r="EQD759" s="194"/>
      <c r="EQE759" s="194"/>
      <c r="EQF759" s="194"/>
      <c r="EQG759" s="194"/>
      <c r="EQH759" s="194"/>
      <c r="EQI759" s="194"/>
      <c r="EQJ759" s="194"/>
      <c r="EQK759" s="194"/>
      <c r="EQL759" s="194"/>
      <c r="EQM759" s="194"/>
      <c r="EQN759" s="194"/>
      <c r="EQO759" s="194"/>
      <c r="EQP759" s="194"/>
      <c r="EQQ759" s="194"/>
      <c r="EQR759" s="194"/>
      <c r="EQS759" s="194"/>
      <c r="EQT759" s="194"/>
      <c r="EQU759" s="194"/>
      <c r="EQV759" s="194"/>
      <c r="EQW759" s="194"/>
      <c r="EQX759" s="194"/>
      <c r="EQY759" s="194"/>
      <c r="EQZ759" s="194"/>
      <c r="ERA759" s="194"/>
      <c r="ERB759" s="194"/>
      <c r="ERC759" s="194"/>
      <c r="ERD759" s="194"/>
      <c r="ERE759" s="194"/>
      <c r="ERF759" s="194"/>
      <c r="ERG759" s="194"/>
      <c r="ERH759" s="194"/>
      <c r="ERI759" s="194"/>
      <c r="ERJ759" s="194"/>
      <c r="ERK759" s="194"/>
      <c r="ERL759" s="194"/>
      <c r="ERM759" s="194"/>
      <c r="ERN759" s="194"/>
      <c r="ERO759" s="194"/>
      <c r="ERP759" s="194"/>
      <c r="ERQ759" s="194"/>
      <c r="ERR759" s="194"/>
      <c r="ERS759" s="194"/>
      <c r="ERT759" s="194"/>
      <c r="ERU759" s="194"/>
      <c r="ERV759" s="194"/>
      <c r="ERW759" s="194"/>
      <c r="ERX759" s="194"/>
      <c r="ERY759" s="194"/>
      <c r="ERZ759" s="194"/>
      <c r="ESA759" s="194"/>
      <c r="ESB759" s="194"/>
      <c r="ESC759" s="194"/>
      <c r="ESD759" s="194"/>
      <c r="ESE759" s="194"/>
      <c r="ESF759" s="194"/>
      <c r="ESG759" s="194"/>
      <c r="ESH759" s="194"/>
      <c r="ESI759" s="194"/>
      <c r="ESJ759" s="194"/>
      <c r="ESK759" s="194"/>
      <c r="ESL759" s="194"/>
      <c r="ESM759" s="194"/>
      <c r="ESN759" s="194"/>
      <c r="ESO759" s="194"/>
      <c r="ESP759" s="194"/>
      <c r="ESQ759" s="194"/>
      <c r="ESR759" s="194"/>
      <c r="ESS759" s="194"/>
      <c r="EST759" s="194"/>
      <c r="ESU759" s="194"/>
      <c r="ESV759" s="194"/>
      <c r="ESW759" s="194"/>
      <c r="ESX759" s="194"/>
      <c r="ESY759" s="194"/>
      <c r="ESZ759" s="194"/>
      <c r="ETA759" s="194"/>
      <c r="ETB759" s="194"/>
      <c r="ETC759" s="194"/>
      <c r="ETD759" s="194"/>
      <c r="ETE759" s="194"/>
      <c r="ETF759" s="194"/>
      <c r="ETG759" s="194"/>
      <c r="ETH759" s="194"/>
      <c r="ETI759" s="194"/>
      <c r="ETJ759" s="194"/>
      <c r="ETK759" s="194"/>
      <c r="ETL759" s="194"/>
      <c r="ETM759" s="194"/>
      <c r="ETN759" s="194"/>
      <c r="ETO759" s="194"/>
      <c r="ETP759" s="194"/>
      <c r="ETQ759" s="194"/>
      <c r="ETR759" s="194"/>
      <c r="ETS759" s="194"/>
      <c r="ETT759" s="194"/>
      <c r="ETU759" s="194"/>
      <c r="ETV759" s="194"/>
      <c r="ETW759" s="194"/>
      <c r="ETX759" s="194"/>
      <c r="ETY759" s="194"/>
      <c r="ETZ759" s="194"/>
      <c r="EUA759" s="194"/>
      <c r="EUB759" s="194"/>
      <c r="EUC759" s="194"/>
      <c r="EUD759" s="194"/>
      <c r="EUE759" s="194"/>
      <c r="EUF759" s="194"/>
      <c r="EUG759" s="194"/>
      <c r="EUH759" s="194"/>
      <c r="EUI759" s="194"/>
      <c r="EUJ759" s="194"/>
      <c r="EUK759" s="194"/>
      <c r="EUL759" s="194"/>
      <c r="EUM759" s="194"/>
      <c r="EUN759" s="194"/>
      <c r="EUO759" s="194"/>
      <c r="EUP759" s="194"/>
      <c r="EUQ759" s="194"/>
      <c r="EUR759" s="194"/>
      <c r="EUS759" s="194"/>
      <c r="EUT759" s="194"/>
      <c r="EUU759" s="194"/>
      <c r="EUV759" s="194"/>
      <c r="EUW759" s="194"/>
      <c r="EUX759" s="194"/>
      <c r="EUY759" s="194"/>
      <c r="EUZ759" s="194"/>
      <c r="EVA759" s="194"/>
      <c r="EVB759" s="194"/>
      <c r="EVC759" s="194"/>
      <c r="EVD759" s="194"/>
      <c r="EVE759" s="194"/>
      <c r="EVF759" s="194"/>
      <c r="EVG759" s="194"/>
      <c r="EVH759" s="194"/>
      <c r="EVI759" s="194"/>
      <c r="EVJ759" s="194"/>
      <c r="EVK759" s="194"/>
      <c r="EVL759" s="194"/>
      <c r="EVM759" s="194"/>
      <c r="EVN759" s="194"/>
      <c r="EVO759" s="194"/>
      <c r="EVP759" s="194"/>
      <c r="EVQ759" s="194"/>
      <c r="EVR759" s="194"/>
      <c r="EVS759" s="194"/>
      <c r="EVT759" s="194"/>
      <c r="EVU759" s="194"/>
      <c r="EVV759" s="194"/>
      <c r="EVW759" s="194"/>
      <c r="EVX759" s="194"/>
      <c r="EVY759" s="194"/>
      <c r="EVZ759" s="194"/>
      <c r="EWA759" s="194"/>
      <c r="EWB759" s="194"/>
      <c r="EWC759" s="194"/>
      <c r="EWD759" s="194"/>
      <c r="EWE759" s="194"/>
      <c r="EWF759" s="194"/>
      <c r="EWG759" s="194"/>
      <c r="EWH759" s="194"/>
      <c r="EWI759" s="194"/>
      <c r="EWJ759" s="194"/>
      <c r="EWK759" s="194"/>
      <c r="EWL759" s="194"/>
      <c r="EWM759" s="194"/>
      <c r="EWN759" s="194"/>
      <c r="EWO759" s="194"/>
      <c r="EWP759" s="194"/>
      <c r="EWQ759" s="194"/>
      <c r="EWR759" s="194"/>
      <c r="EWS759" s="194"/>
      <c r="EWT759" s="194"/>
      <c r="EWU759" s="194"/>
      <c r="EWV759" s="194"/>
      <c r="EWW759" s="194"/>
      <c r="EWX759" s="194"/>
      <c r="EWY759" s="194"/>
      <c r="EWZ759" s="194"/>
      <c r="EXA759" s="194"/>
      <c r="EXB759" s="194"/>
      <c r="EXC759" s="194"/>
      <c r="EXD759" s="194"/>
      <c r="EXE759" s="194"/>
      <c r="EXF759" s="194"/>
      <c r="EXG759" s="194"/>
      <c r="EXH759" s="194"/>
      <c r="EXI759" s="194"/>
      <c r="EXJ759" s="194"/>
      <c r="EXK759" s="194"/>
      <c r="EXL759" s="194"/>
      <c r="EXM759" s="194"/>
      <c r="EXN759" s="194"/>
      <c r="EXO759" s="194"/>
      <c r="EXP759" s="194"/>
      <c r="EXQ759" s="194"/>
      <c r="EXR759" s="194"/>
      <c r="EXS759" s="194"/>
      <c r="EXT759" s="194"/>
      <c r="EXU759" s="194"/>
      <c r="EXV759" s="194"/>
      <c r="EXW759" s="194"/>
      <c r="EXX759" s="194"/>
      <c r="EXY759" s="194"/>
      <c r="EXZ759" s="194"/>
      <c r="EYA759" s="194"/>
      <c r="EYB759" s="194"/>
      <c r="EYC759" s="194"/>
      <c r="EYD759" s="194"/>
      <c r="EYE759" s="194"/>
      <c r="EYF759" s="194"/>
      <c r="EYG759" s="194"/>
      <c r="EYH759" s="194"/>
      <c r="EYI759" s="194"/>
      <c r="EYJ759" s="194"/>
      <c r="EYK759" s="194"/>
      <c r="EYL759" s="194"/>
      <c r="EYM759" s="194"/>
      <c r="EYN759" s="194"/>
      <c r="EYO759" s="194"/>
      <c r="EYP759" s="194"/>
      <c r="EYQ759" s="194"/>
      <c r="EYR759" s="194"/>
      <c r="EYS759" s="194"/>
      <c r="EYT759" s="194"/>
      <c r="EYU759" s="194"/>
      <c r="EYV759" s="194"/>
      <c r="EYW759" s="194"/>
      <c r="EYX759" s="194"/>
      <c r="EYY759" s="194"/>
      <c r="EYZ759" s="194"/>
      <c r="EZA759" s="194"/>
      <c r="EZB759" s="194"/>
      <c r="EZC759" s="194"/>
      <c r="EZD759" s="194"/>
      <c r="EZE759" s="194"/>
      <c r="EZF759" s="194"/>
      <c r="EZG759" s="194"/>
      <c r="EZH759" s="194"/>
      <c r="EZI759" s="194"/>
      <c r="EZJ759" s="194"/>
      <c r="EZK759" s="194"/>
      <c r="EZL759" s="194"/>
      <c r="EZM759" s="194"/>
      <c r="EZN759" s="194"/>
      <c r="EZO759" s="194"/>
      <c r="EZP759" s="194"/>
      <c r="EZQ759" s="194"/>
      <c r="EZR759" s="194"/>
      <c r="EZS759" s="194"/>
      <c r="EZT759" s="194"/>
      <c r="EZU759" s="194"/>
      <c r="EZV759" s="194"/>
      <c r="EZW759" s="194"/>
      <c r="EZX759" s="194"/>
      <c r="EZY759" s="194"/>
      <c r="EZZ759" s="194"/>
      <c r="FAA759" s="194"/>
      <c r="FAB759" s="194"/>
      <c r="FAC759" s="194"/>
      <c r="FAD759" s="194"/>
      <c r="FAE759" s="194"/>
      <c r="FAF759" s="194"/>
      <c r="FAG759" s="194"/>
      <c r="FAH759" s="194"/>
      <c r="FAI759" s="194"/>
      <c r="FAJ759" s="194"/>
      <c r="FAK759" s="194"/>
      <c r="FAL759" s="194"/>
      <c r="FAM759" s="194"/>
      <c r="FAN759" s="194"/>
      <c r="FAO759" s="194"/>
      <c r="FAP759" s="194"/>
      <c r="FAQ759" s="194"/>
      <c r="FAR759" s="194"/>
      <c r="FAS759" s="194"/>
      <c r="FAT759" s="194"/>
      <c r="FAU759" s="194"/>
      <c r="FAV759" s="194"/>
      <c r="FAW759" s="194"/>
      <c r="FAX759" s="194"/>
      <c r="FAY759" s="194"/>
      <c r="FAZ759" s="194"/>
      <c r="FBA759" s="194"/>
      <c r="FBB759" s="194"/>
      <c r="FBC759" s="194"/>
      <c r="FBD759" s="194"/>
      <c r="FBE759" s="194"/>
      <c r="FBF759" s="194"/>
      <c r="FBG759" s="194"/>
      <c r="FBH759" s="194"/>
      <c r="FBI759" s="194"/>
      <c r="FBJ759" s="194"/>
      <c r="FBK759" s="194"/>
      <c r="FBL759" s="194"/>
      <c r="FBM759" s="194"/>
      <c r="FBN759" s="194"/>
      <c r="FBO759" s="194"/>
      <c r="FBP759" s="194"/>
      <c r="FBQ759" s="194"/>
      <c r="FBR759" s="194"/>
      <c r="FBS759" s="194"/>
      <c r="FBT759" s="194"/>
      <c r="FBU759" s="194"/>
      <c r="FBV759" s="194"/>
      <c r="FBW759" s="194"/>
      <c r="FBX759" s="194"/>
      <c r="FBY759" s="194"/>
      <c r="FBZ759" s="194"/>
      <c r="FCA759" s="194"/>
      <c r="FCB759" s="194"/>
      <c r="FCC759" s="194"/>
      <c r="FCD759" s="194"/>
      <c r="FCE759" s="194"/>
      <c r="FCF759" s="194"/>
      <c r="FCG759" s="194"/>
      <c r="FCH759" s="194"/>
      <c r="FCI759" s="194"/>
      <c r="FCJ759" s="194"/>
      <c r="FCK759" s="194"/>
      <c r="FCL759" s="194"/>
      <c r="FCM759" s="194"/>
      <c r="FCN759" s="194"/>
      <c r="FCO759" s="194"/>
      <c r="FCP759" s="194"/>
      <c r="FCQ759" s="194"/>
      <c r="FCR759" s="194"/>
      <c r="FCS759" s="194"/>
      <c r="FCT759" s="194"/>
      <c r="FCU759" s="194"/>
      <c r="FCV759" s="194"/>
      <c r="FCW759" s="194"/>
      <c r="FCX759" s="194"/>
      <c r="FCY759" s="194"/>
      <c r="FCZ759" s="194"/>
      <c r="FDA759" s="194"/>
      <c r="FDB759" s="194"/>
      <c r="FDC759" s="194"/>
      <c r="FDD759" s="194"/>
      <c r="FDE759" s="194"/>
      <c r="FDF759" s="194"/>
      <c r="FDG759" s="194"/>
      <c r="FDH759" s="194"/>
      <c r="FDI759" s="194"/>
      <c r="FDJ759" s="194"/>
      <c r="FDK759" s="194"/>
      <c r="FDL759" s="194"/>
      <c r="FDM759" s="194"/>
      <c r="FDN759" s="194"/>
      <c r="FDO759" s="194"/>
      <c r="FDP759" s="194"/>
      <c r="FDQ759" s="194"/>
      <c r="FDR759" s="194"/>
      <c r="FDS759" s="194"/>
      <c r="FDT759" s="194"/>
      <c r="FDU759" s="194"/>
      <c r="FDV759" s="194"/>
      <c r="FDW759" s="194"/>
      <c r="FDX759" s="194"/>
      <c r="FDY759" s="194"/>
      <c r="FDZ759" s="194"/>
      <c r="FEA759" s="194"/>
      <c r="FEB759" s="194"/>
      <c r="FEC759" s="194"/>
      <c r="FED759" s="194"/>
      <c r="FEE759" s="194"/>
      <c r="FEF759" s="194"/>
      <c r="FEG759" s="194"/>
      <c r="FEH759" s="194"/>
      <c r="FEI759" s="194"/>
      <c r="FEJ759" s="194"/>
      <c r="FEK759" s="194"/>
      <c r="FEL759" s="194"/>
      <c r="FEM759" s="194"/>
      <c r="FEN759" s="194"/>
      <c r="FEO759" s="194"/>
      <c r="FEP759" s="194"/>
      <c r="FEQ759" s="194"/>
      <c r="FER759" s="194"/>
      <c r="FES759" s="194"/>
      <c r="FET759" s="194"/>
      <c r="FEU759" s="194"/>
      <c r="FEV759" s="194"/>
      <c r="FEW759" s="194"/>
      <c r="FEX759" s="194"/>
      <c r="FEY759" s="194"/>
      <c r="FEZ759" s="194"/>
      <c r="FFA759" s="194"/>
      <c r="FFB759" s="194"/>
      <c r="FFC759" s="194"/>
      <c r="FFD759" s="194"/>
      <c r="FFE759" s="194"/>
      <c r="FFF759" s="194"/>
      <c r="FFG759" s="194"/>
      <c r="FFH759" s="194"/>
      <c r="FFI759" s="194"/>
      <c r="FFJ759" s="194"/>
      <c r="FFK759" s="194"/>
      <c r="FFL759" s="194"/>
      <c r="FFM759" s="194"/>
      <c r="FFN759" s="194"/>
      <c r="FFO759" s="194"/>
      <c r="FFP759" s="194"/>
      <c r="FFQ759" s="194"/>
      <c r="FFR759" s="194"/>
      <c r="FFS759" s="194"/>
      <c r="FFT759" s="194"/>
      <c r="FFU759" s="194"/>
      <c r="FFV759" s="194"/>
      <c r="FFW759" s="194"/>
      <c r="FFX759" s="194"/>
      <c r="FFY759" s="194"/>
      <c r="FFZ759" s="194"/>
      <c r="FGA759" s="194"/>
      <c r="FGB759" s="194"/>
      <c r="FGC759" s="194"/>
      <c r="FGD759" s="194"/>
      <c r="FGE759" s="194"/>
      <c r="FGF759" s="194"/>
      <c r="FGG759" s="194"/>
      <c r="FGH759" s="194"/>
      <c r="FGI759" s="194"/>
      <c r="FGJ759" s="194"/>
      <c r="FGK759" s="194"/>
      <c r="FGL759" s="194"/>
      <c r="FGM759" s="194"/>
      <c r="FGN759" s="194"/>
      <c r="FGO759" s="194"/>
      <c r="FGP759" s="194"/>
      <c r="FGQ759" s="194"/>
      <c r="FGR759" s="194"/>
      <c r="FGS759" s="194"/>
      <c r="FGT759" s="194"/>
      <c r="FGU759" s="194"/>
      <c r="FGV759" s="194"/>
      <c r="FGW759" s="194"/>
      <c r="FGX759" s="194"/>
      <c r="FGY759" s="194"/>
      <c r="FGZ759" s="194"/>
      <c r="FHA759" s="194"/>
      <c r="FHB759" s="194"/>
      <c r="FHC759" s="194"/>
      <c r="FHD759" s="194"/>
      <c r="FHE759" s="194"/>
      <c r="FHF759" s="194"/>
      <c r="FHG759" s="194"/>
      <c r="FHH759" s="194"/>
      <c r="FHI759" s="194"/>
      <c r="FHJ759" s="194"/>
      <c r="FHK759" s="194"/>
      <c r="FHL759" s="194"/>
      <c r="FHM759" s="194"/>
      <c r="FHN759" s="194"/>
      <c r="FHO759" s="194"/>
      <c r="FHP759" s="194"/>
      <c r="FHQ759" s="194"/>
      <c r="FHR759" s="194"/>
      <c r="FHS759" s="194"/>
      <c r="FHT759" s="194"/>
      <c r="FHU759" s="194"/>
      <c r="FHV759" s="194"/>
      <c r="FHW759" s="194"/>
      <c r="FHX759" s="194"/>
      <c r="FHY759" s="194"/>
      <c r="FHZ759" s="194"/>
      <c r="FIA759" s="194"/>
      <c r="FIB759" s="194"/>
      <c r="FIC759" s="194"/>
      <c r="FID759" s="194"/>
      <c r="FIE759" s="194"/>
      <c r="FIF759" s="194"/>
      <c r="FIG759" s="194"/>
      <c r="FIH759" s="194"/>
      <c r="FII759" s="194"/>
      <c r="FIJ759" s="194"/>
      <c r="FIK759" s="194"/>
      <c r="FIL759" s="194"/>
      <c r="FIM759" s="194"/>
      <c r="FIN759" s="194"/>
      <c r="FIO759" s="194"/>
      <c r="FIP759" s="194"/>
      <c r="FIQ759" s="194"/>
      <c r="FIR759" s="194"/>
      <c r="FIS759" s="194"/>
      <c r="FIT759" s="194"/>
      <c r="FIU759" s="194"/>
      <c r="FIV759" s="194"/>
      <c r="FIW759" s="194"/>
      <c r="FIX759" s="194"/>
      <c r="FIY759" s="194"/>
      <c r="FIZ759" s="194"/>
      <c r="FJA759" s="194"/>
      <c r="FJB759" s="194"/>
      <c r="FJC759" s="194"/>
      <c r="FJD759" s="194"/>
      <c r="FJE759" s="194"/>
      <c r="FJF759" s="194"/>
      <c r="FJG759" s="194"/>
      <c r="FJH759" s="194"/>
      <c r="FJI759" s="194"/>
      <c r="FJJ759" s="194"/>
      <c r="FJK759" s="194"/>
      <c r="FJL759" s="194"/>
      <c r="FJM759" s="194"/>
      <c r="FJN759" s="194"/>
      <c r="FJO759" s="194"/>
      <c r="FJP759" s="194"/>
      <c r="FJQ759" s="194"/>
      <c r="FJR759" s="194"/>
      <c r="FJS759" s="194"/>
      <c r="FJT759" s="194"/>
      <c r="FJU759" s="194"/>
      <c r="FJV759" s="194"/>
      <c r="FJW759" s="194"/>
      <c r="FJX759" s="194"/>
      <c r="FJY759" s="194"/>
      <c r="FJZ759" s="194"/>
      <c r="FKA759" s="194"/>
      <c r="FKB759" s="194"/>
      <c r="FKC759" s="194"/>
      <c r="FKD759" s="194"/>
      <c r="FKE759" s="194"/>
      <c r="FKF759" s="194"/>
      <c r="FKG759" s="194"/>
      <c r="FKH759" s="194"/>
      <c r="FKI759" s="194"/>
      <c r="FKJ759" s="194"/>
      <c r="FKK759" s="194"/>
      <c r="FKL759" s="194"/>
      <c r="FKM759" s="194"/>
      <c r="FKN759" s="194"/>
      <c r="FKO759" s="194"/>
      <c r="FKP759" s="194"/>
      <c r="FKQ759" s="194"/>
      <c r="FKR759" s="194"/>
      <c r="FKS759" s="194"/>
      <c r="FKT759" s="194"/>
      <c r="FKU759" s="194"/>
      <c r="FKV759" s="194"/>
      <c r="FKW759" s="194"/>
      <c r="FKX759" s="194"/>
      <c r="FKY759" s="194"/>
      <c r="FKZ759" s="194"/>
      <c r="FLA759" s="194"/>
      <c r="FLB759" s="194"/>
      <c r="FLC759" s="194"/>
      <c r="FLD759" s="194"/>
      <c r="FLE759" s="194"/>
      <c r="FLF759" s="194"/>
      <c r="FLG759" s="194"/>
      <c r="FLH759" s="194"/>
      <c r="FLI759" s="194"/>
      <c r="FLJ759" s="194"/>
      <c r="FLK759" s="194"/>
      <c r="FLL759" s="194"/>
      <c r="FLM759" s="194"/>
      <c r="FLN759" s="194"/>
      <c r="FLO759" s="194"/>
      <c r="FLP759" s="194"/>
      <c r="FLQ759" s="194"/>
      <c r="FLR759" s="194"/>
      <c r="FLS759" s="194"/>
      <c r="FLT759" s="194"/>
      <c r="FLU759" s="194"/>
      <c r="FLV759" s="194"/>
      <c r="FLW759" s="194"/>
      <c r="FLX759" s="194"/>
      <c r="FLY759" s="194"/>
      <c r="FLZ759" s="194"/>
      <c r="FMA759" s="194"/>
      <c r="FMB759" s="194"/>
      <c r="FMC759" s="194"/>
      <c r="FMD759" s="194"/>
      <c r="FME759" s="194"/>
      <c r="FMF759" s="194"/>
      <c r="FMG759" s="194"/>
      <c r="FMH759" s="194"/>
      <c r="FMI759" s="194"/>
      <c r="FMJ759" s="194"/>
      <c r="FMK759" s="194"/>
      <c r="FML759" s="194"/>
      <c r="FMM759" s="194"/>
      <c r="FMN759" s="194"/>
      <c r="FMO759" s="194"/>
      <c r="FMP759" s="194"/>
      <c r="FMQ759" s="194"/>
      <c r="FMR759" s="194"/>
      <c r="FMS759" s="194"/>
      <c r="FMT759" s="194"/>
      <c r="FMU759" s="194"/>
      <c r="FMV759" s="194"/>
      <c r="FMW759" s="194"/>
      <c r="FMX759" s="194"/>
      <c r="FMY759" s="194"/>
      <c r="FMZ759" s="194"/>
      <c r="FNA759" s="194"/>
      <c r="FNB759" s="194"/>
      <c r="FNC759" s="194"/>
      <c r="FND759" s="194"/>
      <c r="FNE759" s="194"/>
      <c r="FNF759" s="194"/>
      <c r="FNG759" s="194"/>
      <c r="FNH759" s="194"/>
      <c r="FNI759" s="194"/>
      <c r="FNJ759" s="194"/>
      <c r="FNK759" s="194"/>
      <c r="FNL759" s="194"/>
      <c r="FNM759" s="194"/>
      <c r="FNN759" s="194"/>
      <c r="FNO759" s="194"/>
      <c r="FNP759" s="194"/>
      <c r="FNQ759" s="194"/>
      <c r="FNR759" s="194"/>
      <c r="FNS759" s="194"/>
      <c r="FNT759" s="194"/>
      <c r="FNU759" s="194"/>
      <c r="FNV759" s="194"/>
      <c r="FNW759" s="194"/>
      <c r="FNX759" s="194"/>
      <c r="FNY759" s="194"/>
      <c r="FNZ759" s="194"/>
      <c r="FOA759" s="194"/>
      <c r="FOB759" s="194"/>
      <c r="FOC759" s="194"/>
      <c r="FOD759" s="194"/>
      <c r="FOE759" s="194"/>
      <c r="FOF759" s="194"/>
      <c r="FOG759" s="194"/>
      <c r="FOH759" s="194"/>
      <c r="FOI759" s="194"/>
      <c r="FOJ759" s="194"/>
      <c r="FOK759" s="194"/>
      <c r="FOL759" s="194"/>
      <c r="FOM759" s="194"/>
      <c r="FON759" s="194"/>
      <c r="FOO759" s="194"/>
      <c r="FOP759" s="194"/>
      <c r="FOQ759" s="194"/>
      <c r="FOR759" s="194"/>
      <c r="FOS759" s="194"/>
      <c r="FOT759" s="194"/>
      <c r="FOU759" s="194"/>
      <c r="FOV759" s="194"/>
      <c r="FOW759" s="194"/>
      <c r="FOX759" s="194"/>
      <c r="FOY759" s="194"/>
      <c r="FOZ759" s="194"/>
      <c r="FPA759" s="194"/>
      <c r="FPB759" s="194"/>
      <c r="FPC759" s="194"/>
      <c r="FPD759" s="194"/>
      <c r="FPE759" s="194"/>
      <c r="FPF759" s="194"/>
      <c r="FPG759" s="194"/>
      <c r="FPH759" s="194"/>
      <c r="FPI759" s="194"/>
      <c r="FPJ759" s="194"/>
      <c r="FPK759" s="194"/>
      <c r="FPL759" s="194"/>
      <c r="FPM759" s="194"/>
      <c r="FPN759" s="194"/>
      <c r="FPO759" s="194"/>
      <c r="FPP759" s="194"/>
      <c r="FPQ759" s="194"/>
      <c r="FPR759" s="194"/>
      <c r="FPS759" s="194"/>
      <c r="FPT759" s="194"/>
      <c r="FPU759" s="194"/>
      <c r="FPV759" s="194"/>
      <c r="FPW759" s="194"/>
      <c r="FPX759" s="194"/>
      <c r="FPY759" s="194"/>
      <c r="FPZ759" s="194"/>
      <c r="FQA759" s="194"/>
      <c r="FQB759" s="194"/>
      <c r="FQC759" s="194"/>
      <c r="FQD759" s="194"/>
      <c r="FQE759" s="194"/>
      <c r="FQF759" s="194"/>
      <c r="FQG759" s="194"/>
      <c r="FQH759" s="194"/>
      <c r="FQI759" s="194"/>
      <c r="FQJ759" s="194"/>
      <c r="FQK759" s="194"/>
      <c r="FQL759" s="194"/>
      <c r="FQM759" s="194"/>
      <c r="FQN759" s="194"/>
      <c r="FQO759" s="194"/>
      <c r="FQP759" s="194"/>
      <c r="FQQ759" s="194"/>
      <c r="FQR759" s="194"/>
      <c r="FQS759" s="194"/>
      <c r="FQT759" s="194"/>
      <c r="FQU759" s="194"/>
      <c r="FQV759" s="194"/>
      <c r="FQW759" s="194"/>
      <c r="FQX759" s="194"/>
      <c r="FQY759" s="194"/>
      <c r="FQZ759" s="194"/>
      <c r="FRA759" s="194"/>
      <c r="FRB759" s="194"/>
      <c r="FRC759" s="194"/>
      <c r="FRD759" s="194"/>
      <c r="FRE759" s="194"/>
      <c r="FRF759" s="194"/>
      <c r="FRG759" s="194"/>
      <c r="FRH759" s="194"/>
      <c r="FRI759" s="194"/>
      <c r="FRJ759" s="194"/>
      <c r="FRK759" s="194"/>
      <c r="FRL759" s="194"/>
      <c r="FRM759" s="194"/>
      <c r="FRN759" s="194"/>
      <c r="FRO759" s="194"/>
      <c r="FRP759" s="194"/>
      <c r="FRQ759" s="194"/>
      <c r="FRR759" s="194"/>
      <c r="FRS759" s="194"/>
      <c r="FRT759" s="194"/>
      <c r="FRU759" s="194"/>
      <c r="FRV759" s="194"/>
      <c r="FRW759" s="194"/>
      <c r="FRX759" s="194"/>
      <c r="FRY759" s="194"/>
      <c r="FRZ759" s="194"/>
      <c r="FSA759" s="194"/>
      <c r="FSB759" s="194"/>
      <c r="FSC759" s="194"/>
      <c r="FSD759" s="194"/>
      <c r="FSE759" s="194"/>
      <c r="FSF759" s="194"/>
      <c r="FSG759" s="194"/>
      <c r="FSH759" s="194"/>
      <c r="FSI759" s="194"/>
      <c r="FSJ759" s="194"/>
      <c r="FSK759" s="194"/>
      <c r="FSL759" s="194"/>
      <c r="FSM759" s="194"/>
      <c r="FSN759" s="194"/>
      <c r="FSO759" s="194"/>
      <c r="FSP759" s="194"/>
      <c r="FSQ759" s="194"/>
      <c r="FSR759" s="194"/>
      <c r="FSS759" s="194"/>
      <c r="FST759" s="194"/>
      <c r="FSU759" s="194"/>
      <c r="FSV759" s="194"/>
      <c r="FSW759" s="194"/>
      <c r="FSX759" s="194"/>
      <c r="FSY759" s="194"/>
      <c r="FSZ759" s="194"/>
      <c r="FTA759" s="194"/>
      <c r="FTB759" s="194"/>
      <c r="FTC759" s="194"/>
      <c r="FTD759" s="194"/>
      <c r="FTE759" s="194"/>
      <c r="FTF759" s="194"/>
      <c r="FTG759" s="194"/>
      <c r="FTH759" s="194"/>
      <c r="FTI759" s="194"/>
      <c r="FTJ759" s="194"/>
      <c r="FTK759" s="194"/>
      <c r="FTL759" s="194"/>
      <c r="FTM759" s="194"/>
      <c r="FTN759" s="194"/>
      <c r="FTO759" s="194"/>
      <c r="FTP759" s="194"/>
      <c r="FTQ759" s="194"/>
      <c r="FTR759" s="194"/>
      <c r="FTS759" s="194"/>
      <c r="FTT759" s="194"/>
      <c r="FTU759" s="194"/>
      <c r="FTV759" s="194"/>
      <c r="FTW759" s="194"/>
      <c r="FTX759" s="194"/>
      <c r="FTY759" s="194"/>
      <c r="FTZ759" s="194"/>
      <c r="FUA759" s="194"/>
      <c r="FUB759" s="194"/>
      <c r="FUC759" s="194"/>
      <c r="FUD759" s="194"/>
      <c r="FUE759" s="194"/>
      <c r="FUF759" s="194"/>
      <c r="FUG759" s="194"/>
      <c r="FUH759" s="194"/>
      <c r="FUI759" s="194"/>
      <c r="FUJ759" s="194"/>
      <c r="FUK759" s="194"/>
      <c r="FUL759" s="194"/>
      <c r="FUM759" s="194"/>
      <c r="FUN759" s="194"/>
      <c r="FUO759" s="194"/>
      <c r="FUP759" s="194"/>
      <c r="FUQ759" s="194"/>
      <c r="FUR759" s="194"/>
      <c r="FUS759" s="194"/>
      <c r="FUT759" s="194"/>
      <c r="FUU759" s="194"/>
      <c r="FUV759" s="194"/>
      <c r="FUW759" s="194"/>
      <c r="FUX759" s="194"/>
      <c r="FUY759" s="194"/>
      <c r="FUZ759" s="194"/>
      <c r="FVA759" s="194"/>
      <c r="FVB759" s="194"/>
      <c r="FVC759" s="194"/>
      <c r="FVD759" s="194"/>
      <c r="FVE759" s="194"/>
      <c r="FVF759" s="194"/>
      <c r="FVG759" s="194"/>
      <c r="FVH759" s="194"/>
      <c r="FVI759" s="194"/>
      <c r="FVJ759" s="194"/>
      <c r="FVK759" s="194"/>
      <c r="FVL759" s="194"/>
      <c r="FVM759" s="194"/>
      <c r="FVN759" s="194"/>
      <c r="FVO759" s="194"/>
      <c r="FVP759" s="194"/>
      <c r="FVQ759" s="194"/>
      <c r="FVR759" s="194"/>
      <c r="FVS759" s="194"/>
      <c r="FVT759" s="194"/>
      <c r="FVU759" s="194"/>
      <c r="FVV759" s="194"/>
      <c r="FVW759" s="194"/>
      <c r="FVX759" s="194"/>
      <c r="FVY759" s="194"/>
      <c r="FVZ759" s="194"/>
      <c r="FWA759" s="194"/>
      <c r="FWB759" s="194"/>
      <c r="FWC759" s="194"/>
      <c r="FWD759" s="194"/>
      <c r="FWE759" s="194"/>
      <c r="FWF759" s="194"/>
      <c r="FWG759" s="194"/>
      <c r="FWH759" s="194"/>
      <c r="FWI759" s="194"/>
      <c r="FWJ759" s="194"/>
      <c r="FWK759" s="194"/>
      <c r="FWL759" s="194"/>
      <c r="FWM759" s="194"/>
      <c r="FWN759" s="194"/>
      <c r="FWO759" s="194"/>
      <c r="FWP759" s="194"/>
      <c r="FWQ759" s="194"/>
      <c r="FWR759" s="194"/>
      <c r="FWS759" s="194"/>
      <c r="FWT759" s="194"/>
      <c r="FWU759" s="194"/>
      <c r="FWV759" s="194"/>
      <c r="FWW759" s="194"/>
      <c r="FWX759" s="194"/>
      <c r="FWY759" s="194"/>
      <c r="FWZ759" s="194"/>
      <c r="FXA759" s="194"/>
      <c r="FXB759" s="194"/>
      <c r="FXC759" s="194"/>
      <c r="FXD759" s="194"/>
      <c r="FXE759" s="194"/>
      <c r="FXF759" s="194"/>
      <c r="FXG759" s="194"/>
      <c r="FXH759" s="194"/>
      <c r="FXI759" s="194"/>
      <c r="FXJ759" s="194"/>
      <c r="FXK759" s="194"/>
      <c r="FXL759" s="194"/>
      <c r="FXM759" s="194"/>
      <c r="FXN759" s="194"/>
      <c r="FXO759" s="194"/>
      <c r="FXP759" s="194"/>
      <c r="FXQ759" s="194"/>
      <c r="FXR759" s="194"/>
      <c r="FXS759" s="194"/>
      <c r="FXT759" s="194"/>
      <c r="FXU759" s="194"/>
      <c r="FXV759" s="194"/>
      <c r="FXW759" s="194"/>
      <c r="FXX759" s="194"/>
      <c r="FXY759" s="194"/>
      <c r="FXZ759" s="194"/>
      <c r="FYA759" s="194"/>
      <c r="FYB759" s="194"/>
      <c r="FYC759" s="194"/>
      <c r="FYD759" s="194"/>
      <c r="FYE759" s="194"/>
      <c r="FYF759" s="194"/>
      <c r="FYG759" s="194"/>
      <c r="FYH759" s="194"/>
      <c r="FYI759" s="194"/>
      <c r="FYJ759" s="194"/>
      <c r="FYK759" s="194"/>
      <c r="FYL759" s="194"/>
      <c r="FYM759" s="194"/>
      <c r="FYN759" s="194"/>
      <c r="FYO759" s="194"/>
      <c r="FYP759" s="194"/>
      <c r="FYQ759" s="194"/>
      <c r="FYR759" s="194"/>
      <c r="FYS759" s="194"/>
      <c r="FYT759" s="194"/>
      <c r="FYU759" s="194"/>
      <c r="FYV759" s="194"/>
      <c r="FYW759" s="194"/>
      <c r="FYX759" s="194"/>
      <c r="FYY759" s="194"/>
      <c r="FYZ759" s="194"/>
      <c r="FZA759" s="194"/>
      <c r="FZB759" s="194"/>
      <c r="FZC759" s="194"/>
      <c r="FZD759" s="194"/>
      <c r="FZE759" s="194"/>
      <c r="FZF759" s="194"/>
      <c r="FZG759" s="194"/>
      <c r="FZH759" s="194"/>
      <c r="FZI759" s="194"/>
      <c r="FZJ759" s="194"/>
      <c r="FZK759" s="194"/>
      <c r="FZL759" s="194"/>
      <c r="FZM759" s="194"/>
      <c r="FZN759" s="194"/>
      <c r="FZO759" s="194"/>
      <c r="FZP759" s="194"/>
      <c r="FZQ759" s="194"/>
      <c r="FZR759" s="194"/>
      <c r="FZS759" s="194"/>
      <c r="FZT759" s="194"/>
      <c r="FZU759" s="194"/>
      <c r="FZV759" s="194"/>
      <c r="FZW759" s="194"/>
      <c r="FZX759" s="194"/>
      <c r="FZY759" s="194"/>
      <c r="FZZ759" s="194"/>
      <c r="GAA759" s="194"/>
      <c r="GAB759" s="194"/>
      <c r="GAC759" s="194"/>
      <c r="GAD759" s="194"/>
      <c r="GAE759" s="194"/>
      <c r="GAF759" s="194"/>
      <c r="GAG759" s="194"/>
      <c r="GAH759" s="194"/>
      <c r="GAI759" s="194"/>
      <c r="GAJ759" s="194"/>
      <c r="GAK759" s="194"/>
      <c r="GAL759" s="194"/>
      <c r="GAM759" s="194"/>
      <c r="GAN759" s="194"/>
      <c r="GAO759" s="194"/>
      <c r="GAP759" s="194"/>
      <c r="GAQ759" s="194"/>
      <c r="GAR759" s="194"/>
      <c r="GAS759" s="194"/>
      <c r="GAT759" s="194"/>
      <c r="GAU759" s="194"/>
      <c r="GAV759" s="194"/>
      <c r="GAW759" s="194"/>
      <c r="GAX759" s="194"/>
      <c r="GAY759" s="194"/>
      <c r="GAZ759" s="194"/>
      <c r="GBA759" s="194"/>
      <c r="GBB759" s="194"/>
      <c r="GBC759" s="194"/>
      <c r="GBD759" s="194"/>
      <c r="GBE759" s="194"/>
      <c r="GBF759" s="194"/>
      <c r="GBG759" s="194"/>
      <c r="GBH759" s="194"/>
      <c r="GBI759" s="194"/>
      <c r="GBJ759" s="194"/>
      <c r="GBK759" s="194"/>
      <c r="GBL759" s="194"/>
      <c r="GBM759" s="194"/>
      <c r="GBN759" s="194"/>
      <c r="GBO759" s="194"/>
      <c r="GBP759" s="194"/>
      <c r="GBQ759" s="194"/>
      <c r="GBR759" s="194"/>
      <c r="GBS759" s="194"/>
      <c r="GBT759" s="194"/>
      <c r="GBU759" s="194"/>
      <c r="GBV759" s="194"/>
      <c r="GBW759" s="194"/>
      <c r="GBX759" s="194"/>
      <c r="GBY759" s="194"/>
      <c r="GBZ759" s="194"/>
      <c r="GCA759" s="194"/>
      <c r="GCB759" s="194"/>
      <c r="GCC759" s="194"/>
      <c r="GCD759" s="194"/>
      <c r="GCE759" s="194"/>
      <c r="GCF759" s="194"/>
      <c r="GCG759" s="194"/>
      <c r="GCH759" s="194"/>
      <c r="GCI759" s="194"/>
      <c r="GCJ759" s="194"/>
      <c r="GCK759" s="194"/>
      <c r="GCL759" s="194"/>
      <c r="GCM759" s="194"/>
      <c r="GCN759" s="194"/>
      <c r="GCO759" s="194"/>
      <c r="GCP759" s="194"/>
      <c r="GCQ759" s="194"/>
      <c r="GCR759" s="194"/>
      <c r="GCS759" s="194"/>
      <c r="GCT759" s="194"/>
      <c r="GCU759" s="194"/>
      <c r="GCV759" s="194"/>
      <c r="GCW759" s="194"/>
      <c r="GCX759" s="194"/>
      <c r="GCY759" s="194"/>
      <c r="GCZ759" s="194"/>
      <c r="GDA759" s="194"/>
      <c r="GDB759" s="194"/>
      <c r="GDC759" s="194"/>
      <c r="GDD759" s="194"/>
      <c r="GDE759" s="194"/>
      <c r="GDF759" s="194"/>
      <c r="GDG759" s="194"/>
      <c r="GDH759" s="194"/>
      <c r="GDI759" s="194"/>
      <c r="GDJ759" s="194"/>
      <c r="GDK759" s="194"/>
      <c r="GDL759" s="194"/>
      <c r="GDM759" s="194"/>
      <c r="GDN759" s="194"/>
      <c r="GDO759" s="194"/>
      <c r="GDP759" s="194"/>
      <c r="GDQ759" s="194"/>
      <c r="GDR759" s="194"/>
      <c r="GDS759" s="194"/>
      <c r="GDT759" s="194"/>
      <c r="GDU759" s="194"/>
      <c r="GDV759" s="194"/>
      <c r="GDW759" s="194"/>
      <c r="GDX759" s="194"/>
      <c r="GDY759" s="194"/>
      <c r="GDZ759" s="194"/>
      <c r="GEA759" s="194"/>
      <c r="GEB759" s="194"/>
      <c r="GEC759" s="194"/>
      <c r="GED759" s="194"/>
      <c r="GEE759" s="194"/>
      <c r="GEF759" s="194"/>
      <c r="GEG759" s="194"/>
      <c r="GEH759" s="194"/>
      <c r="GEI759" s="194"/>
      <c r="GEJ759" s="194"/>
      <c r="GEK759" s="194"/>
      <c r="GEL759" s="194"/>
      <c r="GEM759" s="194"/>
      <c r="GEN759" s="194"/>
      <c r="GEO759" s="194"/>
      <c r="GEP759" s="194"/>
      <c r="GEQ759" s="194"/>
      <c r="GER759" s="194"/>
      <c r="GES759" s="194"/>
      <c r="GET759" s="194"/>
      <c r="GEU759" s="194"/>
      <c r="GEV759" s="194"/>
      <c r="GEW759" s="194"/>
      <c r="GEX759" s="194"/>
      <c r="GEY759" s="194"/>
      <c r="GEZ759" s="194"/>
      <c r="GFA759" s="194"/>
      <c r="GFB759" s="194"/>
      <c r="GFC759" s="194"/>
      <c r="GFD759" s="194"/>
      <c r="GFE759" s="194"/>
      <c r="GFF759" s="194"/>
      <c r="GFG759" s="194"/>
      <c r="GFH759" s="194"/>
      <c r="GFI759" s="194"/>
      <c r="GFJ759" s="194"/>
      <c r="GFK759" s="194"/>
      <c r="GFL759" s="194"/>
      <c r="GFM759" s="194"/>
      <c r="GFN759" s="194"/>
      <c r="GFO759" s="194"/>
      <c r="GFP759" s="194"/>
      <c r="GFQ759" s="194"/>
      <c r="GFR759" s="194"/>
      <c r="GFS759" s="194"/>
      <c r="GFT759" s="194"/>
      <c r="GFU759" s="194"/>
      <c r="GFV759" s="194"/>
      <c r="GFW759" s="194"/>
      <c r="GFX759" s="194"/>
      <c r="GFY759" s="194"/>
      <c r="GFZ759" s="194"/>
      <c r="GGA759" s="194"/>
      <c r="GGB759" s="194"/>
      <c r="GGC759" s="194"/>
      <c r="GGD759" s="194"/>
      <c r="GGE759" s="194"/>
      <c r="GGF759" s="194"/>
      <c r="GGG759" s="194"/>
      <c r="GGH759" s="194"/>
      <c r="GGI759" s="194"/>
      <c r="GGJ759" s="194"/>
      <c r="GGK759" s="194"/>
      <c r="GGL759" s="194"/>
      <c r="GGM759" s="194"/>
      <c r="GGN759" s="194"/>
      <c r="GGO759" s="194"/>
      <c r="GGP759" s="194"/>
      <c r="GGQ759" s="194"/>
      <c r="GGR759" s="194"/>
      <c r="GGS759" s="194"/>
      <c r="GGT759" s="194"/>
      <c r="GGU759" s="194"/>
      <c r="GGV759" s="194"/>
      <c r="GGW759" s="194"/>
      <c r="GGX759" s="194"/>
      <c r="GGY759" s="194"/>
      <c r="GGZ759" s="194"/>
      <c r="GHA759" s="194"/>
      <c r="GHB759" s="194"/>
      <c r="GHC759" s="194"/>
      <c r="GHD759" s="194"/>
      <c r="GHE759" s="194"/>
      <c r="GHF759" s="194"/>
      <c r="GHG759" s="194"/>
      <c r="GHH759" s="194"/>
      <c r="GHI759" s="194"/>
      <c r="GHJ759" s="194"/>
      <c r="GHK759" s="194"/>
      <c r="GHL759" s="194"/>
      <c r="GHM759" s="194"/>
      <c r="GHN759" s="194"/>
      <c r="GHO759" s="194"/>
      <c r="GHP759" s="194"/>
      <c r="GHQ759" s="194"/>
      <c r="GHR759" s="194"/>
      <c r="GHS759" s="194"/>
      <c r="GHT759" s="194"/>
      <c r="GHU759" s="194"/>
      <c r="GHV759" s="194"/>
      <c r="GHW759" s="194"/>
      <c r="GHX759" s="194"/>
      <c r="GHY759" s="194"/>
      <c r="GHZ759" s="194"/>
      <c r="GIA759" s="194"/>
      <c r="GIB759" s="194"/>
      <c r="GIC759" s="194"/>
      <c r="GID759" s="194"/>
      <c r="GIE759" s="194"/>
      <c r="GIF759" s="194"/>
      <c r="GIG759" s="194"/>
      <c r="GIH759" s="194"/>
      <c r="GII759" s="194"/>
      <c r="GIJ759" s="194"/>
      <c r="GIK759" s="194"/>
      <c r="GIL759" s="194"/>
      <c r="GIM759" s="194"/>
      <c r="GIN759" s="194"/>
      <c r="GIO759" s="194"/>
      <c r="GIP759" s="194"/>
      <c r="GIQ759" s="194"/>
      <c r="GIR759" s="194"/>
      <c r="GIS759" s="194"/>
      <c r="GIT759" s="194"/>
      <c r="GIU759" s="194"/>
      <c r="GIV759" s="194"/>
      <c r="GIW759" s="194"/>
      <c r="GIX759" s="194"/>
      <c r="GIY759" s="194"/>
      <c r="GIZ759" s="194"/>
      <c r="GJA759" s="194"/>
      <c r="GJB759" s="194"/>
      <c r="GJC759" s="194"/>
      <c r="GJD759" s="194"/>
      <c r="GJE759" s="194"/>
      <c r="GJF759" s="194"/>
      <c r="GJG759" s="194"/>
      <c r="GJH759" s="194"/>
      <c r="GJI759" s="194"/>
      <c r="GJJ759" s="194"/>
      <c r="GJK759" s="194"/>
      <c r="GJL759" s="194"/>
      <c r="GJM759" s="194"/>
      <c r="GJN759" s="194"/>
      <c r="GJO759" s="194"/>
      <c r="GJP759" s="194"/>
      <c r="GJQ759" s="194"/>
      <c r="GJR759" s="194"/>
      <c r="GJS759" s="194"/>
      <c r="GJT759" s="194"/>
      <c r="GJU759" s="194"/>
      <c r="GJV759" s="194"/>
      <c r="GJW759" s="194"/>
      <c r="GJX759" s="194"/>
      <c r="GJY759" s="194"/>
      <c r="GJZ759" s="194"/>
      <c r="GKA759" s="194"/>
      <c r="GKB759" s="194"/>
      <c r="GKC759" s="194"/>
      <c r="GKD759" s="194"/>
      <c r="GKE759" s="194"/>
      <c r="GKF759" s="194"/>
      <c r="GKG759" s="194"/>
      <c r="GKH759" s="194"/>
      <c r="GKI759" s="194"/>
      <c r="GKJ759" s="194"/>
      <c r="GKK759" s="194"/>
      <c r="GKL759" s="194"/>
      <c r="GKM759" s="194"/>
      <c r="GKN759" s="194"/>
      <c r="GKO759" s="194"/>
      <c r="GKP759" s="194"/>
      <c r="GKQ759" s="194"/>
      <c r="GKR759" s="194"/>
      <c r="GKS759" s="194"/>
      <c r="GKT759" s="194"/>
      <c r="GKU759" s="194"/>
      <c r="GKV759" s="194"/>
      <c r="GKW759" s="194"/>
      <c r="GKX759" s="194"/>
      <c r="GKY759" s="194"/>
      <c r="GKZ759" s="194"/>
      <c r="GLA759" s="194"/>
      <c r="GLB759" s="194"/>
      <c r="GLC759" s="194"/>
      <c r="GLD759" s="194"/>
      <c r="GLE759" s="194"/>
      <c r="GLF759" s="194"/>
      <c r="GLG759" s="194"/>
      <c r="GLH759" s="194"/>
      <c r="GLI759" s="194"/>
      <c r="GLJ759" s="194"/>
      <c r="GLK759" s="194"/>
      <c r="GLL759" s="194"/>
      <c r="GLM759" s="194"/>
      <c r="GLN759" s="194"/>
      <c r="GLO759" s="194"/>
      <c r="GLP759" s="194"/>
      <c r="GLQ759" s="194"/>
      <c r="GLR759" s="194"/>
      <c r="GLS759" s="194"/>
      <c r="GLT759" s="194"/>
      <c r="GLU759" s="194"/>
      <c r="GLV759" s="194"/>
      <c r="GLW759" s="194"/>
      <c r="GLX759" s="194"/>
      <c r="GLY759" s="194"/>
      <c r="GLZ759" s="194"/>
      <c r="GMA759" s="194"/>
      <c r="GMB759" s="194"/>
      <c r="GMC759" s="194"/>
      <c r="GMD759" s="194"/>
      <c r="GME759" s="194"/>
      <c r="GMF759" s="194"/>
      <c r="GMG759" s="194"/>
      <c r="GMH759" s="194"/>
      <c r="GMI759" s="194"/>
      <c r="GMJ759" s="194"/>
      <c r="GMK759" s="194"/>
      <c r="GML759" s="194"/>
      <c r="GMM759" s="194"/>
      <c r="GMN759" s="194"/>
      <c r="GMO759" s="194"/>
      <c r="GMP759" s="194"/>
      <c r="GMQ759" s="194"/>
      <c r="GMR759" s="194"/>
      <c r="GMS759" s="194"/>
      <c r="GMT759" s="194"/>
      <c r="GMU759" s="194"/>
      <c r="GMV759" s="194"/>
      <c r="GMW759" s="194"/>
      <c r="GMX759" s="194"/>
      <c r="GMY759" s="194"/>
      <c r="GMZ759" s="194"/>
      <c r="GNA759" s="194"/>
      <c r="GNB759" s="194"/>
      <c r="GNC759" s="194"/>
      <c r="GND759" s="194"/>
      <c r="GNE759" s="194"/>
      <c r="GNF759" s="194"/>
      <c r="GNG759" s="194"/>
      <c r="GNH759" s="194"/>
      <c r="GNI759" s="194"/>
      <c r="GNJ759" s="194"/>
      <c r="GNK759" s="194"/>
      <c r="GNL759" s="194"/>
      <c r="GNM759" s="194"/>
      <c r="GNN759" s="194"/>
      <c r="GNO759" s="194"/>
      <c r="GNP759" s="194"/>
      <c r="GNQ759" s="194"/>
      <c r="GNR759" s="194"/>
      <c r="GNS759" s="194"/>
      <c r="GNT759" s="194"/>
      <c r="GNU759" s="194"/>
      <c r="GNV759" s="194"/>
      <c r="GNW759" s="194"/>
      <c r="GNX759" s="194"/>
      <c r="GNY759" s="194"/>
      <c r="GNZ759" s="194"/>
      <c r="GOA759" s="194"/>
      <c r="GOB759" s="194"/>
      <c r="GOC759" s="194"/>
      <c r="GOD759" s="194"/>
      <c r="GOE759" s="194"/>
      <c r="GOF759" s="194"/>
      <c r="GOG759" s="194"/>
      <c r="GOH759" s="194"/>
      <c r="GOI759" s="194"/>
      <c r="GOJ759" s="194"/>
      <c r="GOK759" s="194"/>
      <c r="GOL759" s="194"/>
      <c r="GOM759" s="194"/>
      <c r="GON759" s="194"/>
      <c r="GOO759" s="194"/>
      <c r="GOP759" s="194"/>
      <c r="GOQ759" s="194"/>
      <c r="GOR759" s="194"/>
      <c r="GOS759" s="194"/>
      <c r="GOT759" s="194"/>
      <c r="GOU759" s="194"/>
      <c r="GOV759" s="194"/>
      <c r="GOW759" s="194"/>
      <c r="GOX759" s="194"/>
      <c r="GOY759" s="194"/>
      <c r="GOZ759" s="194"/>
      <c r="GPA759" s="194"/>
      <c r="GPB759" s="194"/>
      <c r="GPC759" s="194"/>
      <c r="GPD759" s="194"/>
      <c r="GPE759" s="194"/>
      <c r="GPF759" s="194"/>
      <c r="GPG759" s="194"/>
      <c r="GPH759" s="194"/>
      <c r="GPI759" s="194"/>
      <c r="GPJ759" s="194"/>
      <c r="GPK759" s="194"/>
      <c r="GPL759" s="194"/>
      <c r="GPM759" s="194"/>
      <c r="GPN759" s="194"/>
      <c r="GPO759" s="194"/>
      <c r="GPP759" s="194"/>
      <c r="GPQ759" s="194"/>
      <c r="GPR759" s="194"/>
      <c r="GPS759" s="194"/>
      <c r="GPT759" s="194"/>
      <c r="GPU759" s="194"/>
      <c r="GPV759" s="194"/>
      <c r="GPW759" s="194"/>
      <c r="GPX759" s="194"/>
      <c r="GPY759" s="194"/>
      <c r="GPZ759" s="194"/>
      <c r="GQA759" s="194"/>
      <c r="GQB759" s="194"/>
      <c r="GQC759" s="194"/>
      <c r="GQD759" s="194"/>
      <c r="GQE759" s="194"/>
      <c r="GQF759" s="194"/>
      <c r="GQG759" s="194"/>
      <c r="GQH759" s="194"/>
      <c r="GQI759" s="194"/>
      <c r="GQJ759" s="194"/>
      <c r="GQK759" s="194"/>
      <c r="GQL759" s="194"/>
      <c r="GQM759" s="194"/>
      <c r="GQN759" s="194"/>
      <c r="GQO759" s="194"/>
      <c r="GQP759" s="194"/>
      <c r="GQQ759" s="194"/>
      <c r="GQR759" s="194"/>
      <c r="GQS759" s="194"/>
      <c r="GQT759" s="194"/>
      <c r="GQU759" s="194"/>
      <c r="GQV759" s="194"/>
      <c r="GQW759" s="194"/>
      <c r="GQX759" s="194"/>
      <c r="GQY759" s="194"/>
      <c r="GQZ759" s="194"/>
      <c r="GRA759" s="194"/>
      <c r="GRB759" s="194"/>
      <c r="GRC759" s="194"/>
      <c r="GRD759" s="194"/>
      <c r="GRE759" s="194"/>
      <c r="GRF759" s="194"/>
      <c r="GRG759" s="194"/>
      <c r="GRH759" s="194"/>
      <c r="GRI759" s="194"/>
      <c r="GRJ759" s="194"/>
      <c r="GRK759" s="194"/>
      <c r="GRL759" s="194"/>
      <c r="GRM759" s="194"/>
      <c r="GRN759" s="194"/>
      <c r="GRO759" s="194"/>
      <c r="GRP759" s="194"/>
      <c r="GRQ759" s="194"/>
      <c r="GRR759" s="194"/>
      <c r="GRS759" s="194"/>
      <c r="GRT759" s="194"/>
      <c r="GRU759" s="194"/>
      <c r="GRV759" s="194"/>
      <c r="GRW759" s="194"/>
      <c r="GRX759" s="194"/>
      <c r="GRY759" s="194"/>
      <c r="GRZ759" s="194"/>
      <c r="GSA759" s="194"/>
      <c r="GSB759" s="194"/>
      <c r="GSC759" s="194"/>
      <c r="GSD759" s="194"/>
      <c r="GSE759" s="194"/>
      <c r="GSF759" s="194"/>
      <c r="GSG759" s="194"/>
      <c r="GSH759" s="194"/>
      <c r="GSI759" s="194"/>
      <c r="GSJ759" s="194"/>
      <c r="GSK759" s="194"/>
      <c r="GSL759" s="194"/>
      <c r="GSM759" s="194"/>
      <c r="GSN759" s="194"/>
      <c r="GSO759" s="194"/>
      <c r="GSP759" s="194"/>
      <c r="GSQ759" s="194"/>
      <c r="GSR759" s="194"/>
      <c r="GSS759" s="194"/>
      <c r="GST759" s="194"/>
      <c r="GSU759" s="194"/>
      <c r="GSV759" s="194"/>
      <c r="GSW759" s="194"/>
      <c r="GSX759" s="194"/>
      <c r="GSY759" s="194"/>
      <c r="GSZ759" s="194"/>
      <c r="GTA759" s="194"/>
      <c r="GTB759" s="194"/>
      <c r="GTC759" s="194"/>
      <c r="GTD759" s="194"/>
      <c r="GTE759" s="194"/>
      <c r="GTF759" s="194"/>
      <c r="GTG759" s="194"/>
      <c r="GTH759" s="194"/>
      <c r="GTI759" s="194"/>
      <c r="GTJ759" s="194"/>
      <c r="GTK759" s="194"/>
      <c r="GTL759" s="194"/>
      <c r="GTM759" s="194"/>
      <c r="GTN759" s="194"/>
      <c r="GTO759" s="194"/>
      <c r="GTP759" s="194"/>
      <c r="GTQ759" s="194"/>
      <c r="GTR759" s="194"/>
      <c r="GTS759" s="194"/>
      <c r="GTT759" s="194"/>
      <c r="GTU759" s="194"/>
      <c r="GTV759" s="194"/>
      <c r="GTW759" s="194"/>
      <c r="GTX759" s="194"/>
      <c r="GTY759" s="194"/>
      <c r="GTZ759" s="194"/>
      <c r="GUA759" s="194"/>
      <c r="GUB759" s="194"/>
      <c r="GUC759" s="194"/>
      <c r="GUD759" s="194"/>
      <c r="GUE759" s="194"/>
      <c r="GUF759" s="194"/>
      <c r="GUG759" s="194"/>
      <c r="GUH759" s="194"/>
      <c r="GUI759" s="194"/>
      <c r="GUJ759" s="194"/>
      <c r="GUK759" s="194"/>
      <c r="GUL759" s="194"/>
      <c r="GUM759" s="194"/>
      <c r="GUN759" s="194"/>
      <c r="GUO759" s="194"/>
      <c r="GUP759" s="194"/>
      <c r="GUQ759" s="194"/>
      <c r="GUR759" s="194"/>
      <c r="GUS759" s="194"/>
      <c r="GUT759" s="194"/>
      <c r="GUU759" s="194"/>
      <c r="GUV759" s="194"/>
      <c r="GUW759" s="194"/>
      <c r="GUX759" s="194"/>
      <c r="GUY759" s="194"/>
      <c r="GUZ759" s="194"/>
      <c r="GVA759" s="194"/>
      <c r="GVB759" s="194"/>
      <c r="GVC759" s="194"/>
      <c r="GVD759" s="194"/>
      <c r="GVE759" s="194"/>
      <c r="GVF759" s="194"/>
      <c r="GVG759" s="194"/>
      <c r="GVH759" s="194"/>
      <c r="GVI759" s="194"/>
      <c r="GVJ759" s="194"/>
      <c r="GVK759" s="194"/>
      <c r="GVL759" s="194"/>
      <c r="GVM759" s="194"/>
      <c r="GVN759" s="194"/>
      <c r="GVO759" s="194"/>
      <c r="GVP759" s="194"/>
      <c r="GVQ759" s="194"/>
      <c r="GVR759" s="194"/>
      <c r="GVS759" s="194"/>
      <c r="GVT759" s="194"/>
      <c r="GVU759" s="194"/>
      <c r="GVV759" s="194"/>
      <c r="GVW759" s="194"/>
      <c r="GVX759" s="194"/>
      <c r="GVY759" s="194"/>
      <c r="GVZ759" s="194"/>
      <c r="GWA759" s="194"/>
      <c r="GWB759" s="194"/>
      <c r="GWC759" s="194"/>
      <c r="GWD759" s="194"/>
      <c r="GWE759" s="194"/>
      <c r="GWF759" s="194"/>
      <c r="GWG759" s="194"/>
      <c r="GWH759" s="194"/>
      <c r="GWI759" s="194"/>
      <c r="GWJ759" s="194"/>
      <c r="GWK759" s="194"/>
      <c r="GWL759" s="194"/>
      <c r="GWM759" s="194"/>
      <c r="GWN759" s="194"/>
      <c r="GWO759" s="194"/>
      <c r="GWP759" s="194"/>
      <c r="GWQ759" s="194"/>
      <c r="GWR759" s="194"/>
      <c r="GWS759" s="194"/>
      <c r="GWT759" s="194"/>
      <c r="GWU759" s="194"/>
      <c r="GWV759" s="194"/>
      <c r="GWW759" s="194"/>
      <c r="GWX759" s="194"/>
      <c r="GWY759" s="194"/>
      <c r="GWZ759" s="194"/>
      <c r="GXA759" s="194"/>
      <c r="GXB759" s="194"/>
      <c r="GXC759" s="194"/>
      <c r="GXD759" s="194"/>
      <c r="GXE759" s="194"/>
      <c r="GXF759" s="194"/>
      <c r="GXG759" s="194"/>
      <c r="GXH759" s="194"/>
      <c r="GXI759" s="194"/>
      <c r="GXJ759" s="194"/>
      <c r="GXK759" s="194"/>
      <c r="GXL759" s="194"/>
      <c r="GXM759" s="194"/>
      <c r="GXN759" s="194"/>
      <c r="GXO759" s="194"/>
      <c r="GXP759" s="194"/>
      <c r="GXQ759" s="194"/>
      <c r="GXR759" s="194"/>
      <c r="GXS759" s="194"/>
      <c r="GXT759" s="194"/>
      <c r="GXU759" s="194"/>
      <c r="GXV759" s="194"/>
      <c r="GXW759" s="194"/>
      <c r="GXX759" s="194"/>
      <c r="GXY759" s="194"/>
      <c r="GXZ759" s="194"/>
      <c r="GYA759" s="194"/>
      <c r="GYB759" s="194"/>
      <c r="GYC759" s="194"/>
      <c r="GYD759" s="194"/>
      <c r="GYE759" s="194"/>
      <c r="GYF759" s="194"/>
      <c r="GYG759" s="194"/>
      <c r="GYH759" s="194"/>
      <c r="GYI759" s="194"/>
      <c r="GYJ759" s="194"/>
      <c r="GYK759" s="194"/>
      <c r="GYL759" s="194"/>
      <c r="GYM759" s="194"/>
      <c r="GYN759" s="194"/>
      <c r="GYO759" s="194"/>
      <c r="GYP759" s="194"/>
      <c r="GYQ759" s="194"/>
      <c r="GYR759" s="194"/>
      <c r="GYS759" s="194"/>
      <c r="GYT759" s="194"/>
      <c r="GYU759" s="194"/>
      <c r="GYV759" s="194"/>
      <c r="GYW759" s="194"/>
      <c r="GYX759" s="194"/>
      <c r="GYY759" s="194"/>
      <c r="GYZ759" s="194"/>
      <c r="GZA759" s="194"/>
      <c r="GZB759" s="194"/>
      <c r="GZC759" s="194"/>
      <c r="GZD759" s="194"/>
      <c r="GZE759" s="194"/>
      <c r="GZF759" s="194"/>
      <c r="GZG759" s="194"/>
      <c r="GZH759" s="194"/>
      <c r="GZI759" s="194"/>
      <c r="GZJ759" s="194"/>
      <c r="GZK759" s="194"/>
      <c r="GZL759" s="194"/>
      <c r="GZM759" s="194"/>
      <c r="GZN759" s="194"/>
      <c r="GZO759" s="194"/>
      <c r="GZP759" s="194"/>
      <c r="GZQ759" s="194"/>
      <c r="GZR759" s="194"/>
      <c r="GZS759" s="194"/>
      <c r="GZT759" s="194"/>
      <c r="GZU759" s="194"/>
      <c r="GZV759" s="194"/>
      <c r="GZW759" s="194"/>
      <c r="GZX759" s="194"/>
      <c r="GZY759" s="194"/>
      <c r="GZZ759" s="194"/>
      <c r="HAA759" s="194"/>
      <c r="HAB759" s="194"/>
      <c r="HAC759" s="194"/>
      <c r="HAD759" s="194"/>
      <c r="HAE759" s="194"/>
      <c r="HAF759" s="194"/>
      <c r="HAG759" s="194"/>
      <c r="HAH759" s="194"/>
      <c r="HAI759" s="194"/>
      <c r="HAJ759" s="194"/>
      <c r="HAK759" s="194"/>
      <c r="HAL759" s="194"/>
      <c r="HAM759" s="194"/>
      <c r="HAN759" s="194"/>
      <c r="HAO759" s="194"/>
      <c r="HAP759" s="194"/>
      <c r="HAQ759" s="194"/>
      <c r="HAR759" s="194"/>
      <c r="HAS759" s="194"/>
      <c r="HAT759" s="194"/>
      <c r="HAU759" s="194"/>
      <c r="HAV759" s="194"/>
      <c r="HAW759" s="194"/>
      <c r="HAX759" s="194"/>
      <c r="HAY759" s="194"/>
      <c r="HAZ759" s="194"/>
      <c r="HBA759" s="194"/>
      <c r="HBB759" s="194"/>
      <c r="HBC759" s="194"/>
      <c r="HBD759" s="194"/>
      <c r="HBE759" s="194"/>
      <c r="HBF759" s="194"/>
      <c r="HBG759" s="194"/>
      <c r="HBH759" s="194"/>
      <c r="HBI759" s="194"/>
      <c r="HBJ759" s="194"/>
      <c r="HBK759" s="194"/>
      <c r="HBL759" s="194"/>
      <c r="HBM759" s="194"/>
      <c r="HBN759" s="194"/>
      <c r="HBO759" s="194"/>
      <c r="HBP759" s="194"/>
      <c r="HBQ759" s="194"/>
      <c r="HBR759" s="194"/>
      <c r="HBS759" s="194"/>
      <c r="HBT759" s="194"/>
      <c r="HBU759" s="194"/>
      <c r="HBV759" s="194"/>
      <c r="HBW759" s="194"/>
      <c r="HBX759" s="194"/>
      <c r="HBY759" s="194"/>
      <c r="HBZ759" s="194"/>
      <c r="HCA759" s="194"/>
      <c r="HCB759" s="194"/>
      <c r="HCC759" s="194"/>
      <c r="HCD759" s="194"/>
      <c r="HCE759" s="194"/>
      <c r="HCF759" s="194"/>
      <c r="HCG759" s="194"/>
      <c r="HCH759" s="194"/>
      <c r="HCI759" s="194"/>
      <c r="HCJ759" s="194"/>
      <c r="HCK759" s="194"/>
      <c r="HCL759" s="194"/>
      <c r="HCM759" s="194"/>
      <c r="HCN759" s="194"/>
      <c r="HCO759" s="194"/>
      <c r="HCP759" s="194"/>
      <c r="HCQ759" s="194"/>
      <c r="HCR759" s="194"/>
      <c r="HCS759" s="194"/>
      <c r="HCT759" s="194"/>
      <c r="HCU759" s="194"/>
      <c r="HCV759" s="194"/>
      <c r="HCW759" s="194"/>
      <c r="HCX759" s="194"/>
      <c r="HCY759" s="194"/>
      <c r="HCZ759" s="194"/>
      <c r="HDA759" s="194"/>
      <c r="HDB759" s="194"/>
      <c r="HDC759" s="194"/>
      <c r="HDD759" s="194"/>
      <c r="HDE759" s="194"/>
      <c r="HDF759" s="194"/>
      <c r="HDG759" s="194"/>
      <c r="HDH759" s="194"/>
      <c r="HDI759" s="194"/>
      <c r="HDJ759" s="194"/>
      <c r="HDK759" s="194"/>
      <c r="HDL759" s="194"/>
      <c r="HDM759" s="194"/>
      <c r="HDN759" s="194"/>
      <c r="HDO759" s="194"/>
      <c r="HDP759" s="194"/>
      <c r="HDQ759" s="194"/>
      <c r="HDR759" s="194"/>
      <c r="HDS759" s="194"/>
      <c r="HDT759" s="194"/>
      <c r="HDU759" s="194"/>
      <c r="HDV759" s="194"/>
      <c r="HDW759" s="194"/>
      <c r="HDX759" s="194"/>
      <c r="HDY759" s="194"/>
      <c r="HDZ759" s="194"/>
      <c r="HEA759" s="194"/>
      <c r="HEB759" s="194"/>
      <c r="HEC759" s="194"/>
      <c r="HED759" s="194"/>
      <c r="HEE759" s="194"/>
      <c r="HEF759" s="194"/>
      <c r="HEG759" s="194"/>
      <c r="HEH759" s="194"/>
      <c r="HEI759" s="194"/>
      <c r="HEJ759" s="194"/>
      <c r="HEK759" s="194"/>
      <c r="HEL759" s="194"/>
      <c r="HEM759" s="194"/>
      <c r="HEN759" s="194"/>
      <c r="HEO759" s="194"/>
      <c r="HEP759" s="194"/>
      <c r="HEQ759" s="194"/>
      <c r="HER759" s="194"/>
      <c r="HES759" s="194"/>
      <c r="HET759" s="194"/>
      <c r="HEU759" s="194"/>
      <c r="HEV759" s="194"/>
      <c r="HEW759" s="194"/>
      <c r="HEX759" s="194"/>
      <c r="HEY759" s="194"/>
      <c r="HEZ759" s="194"/>
      <c r="HFA759" s="194"/>
      <c r="HFB759" s="194"/>
      <c r="HFC759" s="194"/>
      <c r="HFD759" s="194"/>
      <c r="HFE759" s="194"/>
      <c r="HFF759" s="194"/>
      <c r="HFG759" s="194"/>
      <c r="HFH759" s="194"/>
      <c r="HFI759" s="194"/>
      <c r="HFJ759" s="194"/>
      <c r="HFK759" s="194"/>
      <c r="HFL759" s="194"/>
      <c r="HFM759" s="194"/>
      <c r="HFN759" s="194"/>
      <c r="HFO759" s="194"/>
      <c r="HFP759" s="194"/>
      <c r="HFQ759" s="194"/>
      <c r="HFR759" s="194"/>
      <c r="HFS759" s="194"/>
      <c r="HFT759" s="194"/>
      <c r="HFU759" s="194"/>
      <c r="HFV759" s="194"/>
      <c r="HFW759" s="194"/>
      <c r="HFX759" s="194"/>
      <c r="HFY759" s="194"/>
      <c r="HFZ759" s="194"/>
      <c r="HGA759" s="194"/>
      <c r="HGB759" s="194"/>
      <c r="HGC759" s="194"/>
      <c r="HGD759" s="194"/>
      <c r="HGE759" s="194"/>
      <c r="HGF759" s="194"/>
      <c r="HGG759" s="194"/>
      <c r="HGH759" s="194"/>
      <c r="HGI759" s="194"/>
      <c r="HGJ759" s="194"/>
      <c r="HGK759" s="194"/>
      <c r="HGL759" s="194"/>
      <c r="HGM759" s="194"/>
      <c r="HGN759" s="194"/>
      <c r="HGO759" s="194"/>
      <c r="HGP759" s="194"/>
      <c r="HGQ759" s="194"/>
      <c r="HGR759" s="194"/>
      <c r="HGS759" s="194"/>
      <c r="HGT759" s="194"/>
      <c r="HGU759" s="194"/>
      <c r="HGV759" s="194"/>
      <c r="HGW759" s="194"/>
      <c r="HGX759" s="194"/>
      <c r="HGY759" s="194"/>
      <c r="HGZ759" s="194"/>
      <c r="HHA759" s="194"/>
      <c r="HHB759" s="194"/>
      <c r="HHC759" s="194"/>
      <c r="HHD759" s="194"/>
      <c r="HHE759" s="194"/>
      <c r="HHF759" s="194"/>
      <c r="HHG759" s="194"/>
      <c r="HHH759" s="194"/>
      <c r="HHI759" s="194"/>
      <c r="HHJ759" s="194"/>
      <c r="HHK759" s="194"/>
      <c r="HHL759" s="194"/>
      <c r="HHM759" s="194"/>
      <c r="HHN759" s="194"/>
      <c r="HHO759" s="194"/>
      <c r="HHP759" s="194"/>
      <c r="HHQ759" s="194"/>
      <c r="HHR759" s="194"/>
      <c r="HHS759" s="194"/>
      <c r="HHT759" s="194"/>
      <c r="HHU759" s="194"/>
      <c r="HHV759" s="194"/>
      <c r="HHW759" s="194"/>
      <c r="HHX759" s="194"/>
      <c r="HHY759" s="194"/>
      <c r="HHZ759" s="194"/>
      <c r="HIA759" s="194"/>
      <c r="HIB759" s="194"/>
      <c r="HIC759" s="194"/>
      <c r="HID759" s="194"/>
      <c r="HIE759" s="194"/>
      <c r="HIF759" s="194"/>
      <c r="HIG759" s="194"/>
      <c r="HIH759" s="194"/>
      <c r="HII759" s="194"/>
      <c r="HIJ759" s="194"/>
      <c r="HIK759" s="194"/>
      <c r="HIL759" s="194"/>
      <c r="HIM759" s="194"/>
      <c r="HIN759" s="194"/>
      <c r="HIO759" s="194"/>
      <c r="HIP759" s="194"/>
      <c r="HIQ759" s="194"/>
      <c r="HIR759" s="194"/>
      <c r="HIS759" s="194"/>
      <c r="HIT759" s="194"/>
      <c r="HIU759" s="194"/>
      <c r="HIV759" s="194"/>
      <c r="HIW759" s="194"/>
      <c r="HIX759" s="194"/>
      <c r="HIY759" s="194"/>
      <c r="HIZ759" s="194"/>
      <c r="HJA759" s="194"/>
      <c r="HJB759" s="194"/>
      <c r="HJC759" s="194"/>
      <c r="HJD759" s="194"/>
      <c r="HJE759" s="194"/>
      <c r="HJF759" s="194"/>
      <c r="HJG759" s="194"/>
      <c r="HJH759" s="194"/>
      <c r="HJI759" s="194"/>
      <c r="HJJ759" s="194"/>
      <c r="HJK759" s="194"/>
      <c r="HJL759" s="194"/>
      <c r="HJM759" s="194"/>
      <c r="HJN759" s="194"/>
      <c r="HJO759" s="194"/>
      <c r="HJP759" s="194"/>
      <c r="HJQ759" s="194"/>
      <c r="HJR759" s="194"/>
      <c r="HJS759" s="194"/>
      <c r="HJT759" s="194"/>
      <c r="HJU759" s="194"/>
      <c r="HJV759" s="194"/>
      <c r="HJW759" s="194"/>
      <c r="HJX759" s="194"/>
      <c r="HJY759" s="194"/>
      <c r="HJZ759" s="194"/>
      <c r="HKA759" s="194"/>
      <c r="HKB759" s="194"/>
      <c r="HKC759" s="194"/>
      <c r="HKD759" s="194"/>
      <c r="HKE759" s="194"/>
      <c r="HKF759" s="194"/>
      <c r="HKG759" s="194"/>
      <c r="HKH759" s="194"/>
      <c r="HKI759" s="194"/>
      <c r="HKJ759" s="194"/>
      <c r="HKK759" s="194"/>
      <c r="HKL759" s="194"/>
      <c r="HKM759" s="194"/>
      <c r="HKN759" s="194"/>
      <c r="HKO759" s="194"/>
      <c r="HKP759" s="194"/>
      <c r="HKQ759" s="194"/>
      <c r="HKR759" s="194"/>
      <c r="HKS759" s="194"/>
      <c r="HKT759" s="194"/>
      <c r="HKU759" s="194"/>
      <c r="HKV759" s="194"/>
      <c r="HKW759" s="194"/>
      <c r="HKX759" s="194"/>
      <c r="HKY759" s="194"/>
      <c r="HKZ759" s="194"/>
      <c r="HLA759" s="194"/>
      <c r="HLB759" s="194"/>
      <c r="HLC759" s="194"/>
      <c r="HLD759" s="194"/>
      <c r="HLE759" s="194"/>
      <c r="HLF759" s="194"/>
      <c r="HLG759" s="194"/>
      <c r="HLH759" s="194"/>
      <c r="HLI759" s="194"/>
      <c r="HLJ759" s="194"/>
      <c r="HLK759" s="194"/>
      <c r="HLL759" s="194"/>
      <c r="HLM759" s="194"/>
      <c r="HLN759" s="194"/>
      <c r="HLO759" s="194"/>
      <c r="HLP759" s="194"/>
      <c r="HLQ759" s="194"/>
      <c r="HLR759" s="194"/>
      <c r="HLS759" s="194"/>
      <c r="HLT759" s="194"/>
      <c r="HLU759" s="194"/>
      <c r="HLV759" s="194"/>
      <c r="HLW759" s="194"/>
      <c r="HLX759" s="194"/>
      <c r="HLY759" s="194"/>
      <c r="HLZ759" s="194"/>
      <c r="HMA759" s="194"/>
      <c r="HMB759" s="194"/>
      <c r="HMC759" s="194"/>
      <c r="HMD759" s="194"/>
      <c r="HME759" s="194"/>
      <c r="HMF759" s="194"/>
      <c r="HMG759" s="194"/>
      <c r="HMH759" s="194"/>
      <c r="HMI759" s="194"/>
      <c r="HMJ759" s="194"/>
      <c r="HMK759" s="194"/>
      <c r="HML759" s="194"/>
      <c r="HMM759" s="194"/>
      <c r="HMN759" s="194"/>
      <c r="HMO759" s="194"/>
      <c r="HMP759" s="194"/>
      <c r="HMQ759" s="194"/>
      <c r="HMR759" s="194"/>
      <c r="HMS759" s="194"/>
      <c r="HMT759" s="194"/>
      <c r="HMU759" s="194"/>
      <c r="HMV759" s="194"/>
      <c r="HMW759" s="194"/>
      <c r="HMX759" s="194"/>
      <c r="HMY759" s="194"/>
      <c r="HMZ759" s="194"/>
      <c r="HNA759" s="194"/>
      <c r="HNB759" s="194"/>
      <c r="HNC759" s="194"/>
      <c r="HND759" s="194"/>
      <c r="HNE759" s="194"/>
      <c r="HNF759" s="194"/>
      <c r="HNG759" s="194"/>
      <c r="HNH759" s="194"/>
      <c r="HNI759" s="194"/>
      <c r="HNJ759" s="194"/>
      <c r="HNK759" s="194"/>
      <c r="HNL759" s="194"/>
      <c r="HNM759" s="194"/>
      <c r="HNN759" s="194"/>
      <c r="HNO759" s="194"/>
      <c r="HNP759" s="194"/>
      <c r="HNQ759" s="194"/>
      <c r="HNR759" s="194"/>
      <c r="HNS759" s="194"/>
      <c r="HNT759" s="194"/>
      <c r="HNU759" s="194"/>
      <c r="HNV759" s="194"/>
      <c r="HNW759" s="194"/>
      <c r="HNX759" s="194"/>
      <c r="HNY759" s="194"/>
      <c r="HNZ759" s="194"/>
      <c r="HOA759" s="194"/>
      <c r="HOB759" s="194"/>
      <c r="HOC759" s="194"/>
      <c r="HOD759" s="194"/>
      <c r="HOE759" s="194"/>
      <c r="HOF759" s="194"/>
      <c r="HOG759" s="194"/>
      <c r="HOH759" s="194"/>
      <c r="HOI759" s="194"/>
      <c r="HOJ759" s="194"/>
      <c r="HOK759" s="194"/>
      <c r="HOL759" s="194"/>
      <c r="HOM759" s="194"/>
      <c r="HON759" s="194"/>
      <c r="HOO759" s="194"/>
      <c r="HOP759" s="194"/>
      <c r="HOQ759" s="194"/>
      <c r="HOR759" s="194"/>
      <c r="HOS759" s="194"/>
      <c r="HOT759" s="194"/>
      <c r="HOU759" s="194"/>
      <c r="HOV759" s="194"/>
      <c r="HOW759" s="194"/>
      <c r="HOX759" s="194"/>
      <c r="HOY759" s="194"/>
      <c r="HOZ759" s="194"/>
      <c r="HPA759" s="194"/>
      <c r="HPB759" s="194"/>
      <c r="HPC759" s="194"/>
      <c r="HPD759" s="194"/>
      <c r="HPE759" s="194"/>
      <c r="HPF759" s="194"/>
      <c r="HPG759" s="194"/>
      <c r="HPH759" s="194"/>
      <c r="HPI759" s="194"/>
      <c r="HPJ759" s="194"/>
      <c r="HPK759" s="194"/>
      <c r="HPL759" s="194"/>
      <c r="HPM759" s="194"/>
      <c r="HPN759" s="194"/>
      <c r="HPO759" s="194"/>
      <c r="HPP759" s="194"/>
      <c r="HPQ759" s="194"/>
      <c r="HPR759" s="194"/>
      <c r="HPS759" s="194"/>
      <c r="HPT759" s="194"/>
      <c r="HPU759" s="194"/>
      <c r="HPV759" s="194"/>
      <c r="HPW759" s="194"/>
      <c r="HPX759" s="194"/>
      <c r="HPY759" s="194"/>
      <c r="HPZ759" s="194"/>
      <c r="HQA759" s="194"/>
      <c r="HQB759" s="194"/>
      <c r="HQC759" s="194"/>
      <c r="HQD759" s="194"/>
      <c r="HQE759" s="194"/>
      <c r="HQF759" s="194"/>
      <c r="HQG759" s="194"/>
      <c r="HQH759" s="194"/>
      <c r="HQI759" s="194"/>
      <c r="HQJ759" s="194"/>
      <c r="HQK759" s="194"/>
      <c r="HQL759" s="194"/>
      <c r="HQM759" s="194"/>
      <c r="HQN759" s="194"/>
      <c r="HQO759" s="194"/>
      <c r="HQP759" s="194"/>
      <c r="HQQ759" s="194"/>
      <c r="HQR759" s="194"/>
      <c r="HQS759" s="194"/>
      <c r="HQT759" s="194"/>
      <c r="HQU759" s="194"/>
      <c r="HQV759" s="194"/>
      <c r="HQW759" s="194"/>
      <c r="HQX759" s="194"/>
      <c r="HQY759" s="194"/>
      <c r="HQZ759" s="194"/>
      <c r="HRA759" s="194"/>
      <c r="HRB759" s="194"/>
      <c r="HRC759" s="194"/>
      <c r="HRD759" s="194"/>
      <c r="HRE759" s="194"/>
      <c r="HRF759" s="194"/>
      <c r="HRG759" s="194"/>
      <c r="HRH759" s="194"/>
      <c r="HRI759" s="194"/>
      <c r="HRJ759" s="194"/>
      <c r="HRK759" s="194"/>
      <c r="HRL759" s="194"/>
      <c r="HRM759" s="194"/>
      <c r="HRN759" s="194"/>
      <c r="HRO759" s="194"/>
      <c r="HRP759" s="194"/>
      <c r="HRQ759" s="194"/>
      <c r="HRR759" s="194"/>
      <c r="HRS759" s="194"/>
      <c r="HRT759" s="194"/>
      <c r="HRU759" s="194"/>
      <c r="HRV759" s="194"/>
      <c r="HRW759" s="194"/>
      <c r="HRX759" s="194"/>
      <c r="HRY759" s="194"/>
      <c r="HRZ759" s="194"/>
      <c r="HSA759" s="194"/>
      <c r="HSB759" s="194"/>
      <c r="HSC759" s="194"/>
      <c r="HSD759" s="194"/>
      <c r="HSE759" s="194"/>
      <c r="HSF759" s="194"/>
      <c r="HSG759" s="194"/>
      <c r="HSH759" s="194"/>
      <c r="HSI759" s="194"/>
      <c r="HSJ759" s="194"/>
      <c r="HSK759" s="194"/>
      <c r="HSL759" s="194"/>
      <c r="HSM759" s="194"/>
      <c r="HSN759" s="194"/>
      <c r="HSO759" s="194"/>
      <c r="HSP759" s="194"/>
      <c r="HSQ759" s="194"/>
      <c r="HSR759" s="194"/>
      <c r="HSS759" s="194"/>
      <c r="HST759" s="194"/>
      <c r="HSU759" s="194"/>
      <c r="HSV759" s="194"/>
      <c r="HSW759" s="194"/>
      <c r="HSX759" s="194"/>
      <c r="HSY759" s="194"/>
      <c r="HSZ759" s="194"/>
      <c r="HTA759" s="194"/>
      <c r="HTB759" s="194"/>
      <c r="HTC759" s="194"/>
      <c r="HTD759" s="194"/>
      <c r="HTE759" s="194"/>
      <c r="HTF759" s="194"/>
      <c r="HTG759" s="194"/>
      <c r="HTH759" s="194"/>
      <c r="HTI759" s="194"/>
      <c r="HTJ759" s="194"/>
      <c r="HTK759" s="194"/>
      <c r="HTL759" s="194"/>
      <c r="HTM759" s="194"/>
      <c r="HTN759" s="194"/>
      <c r="HTO759" s="194"/>
      <c r="HTP759" s="194"/>
      <c r="HTQ759" s="194"/>
      <c r="HTR759" s="194"/>
      <c r="HTS759" s="194"/>
      <c r="HTT759" s="194"/>
      <c r="HTU759" s="194"/>
      <c r="HTV759" s="194"/>
      <c r="HTW759" s="194"/>
      <c r="HTX759" s="194"/>
      <c r="HTY759" s="194"/>
      <c r="HTZ759" s="194"/>
      <c r="HUA759" s="194"/>
      <c r="HUB759" s="194"/>
      <c r="HUC759" s="194"/>
      <c r="HUD759" s="194"/>
      <c r="HUE759" s="194"/>
      <c r="HUF759" s="194"/>
      <c r="HUG759" s="194"/>
      <c r="HUH759" s="194"/>
      <c r="HUI759" s="194"/>
      <c r="HUJ759" s="194"/>
      <c r="HUK759" s="194"/>
      <c r="HUL759" s="194"/>
      <c r="HUM759" s="194"/>
      <c r="HUN759" s="194"/>
      <c r="HUO759" s="194"/>
      <c r="HUP759" s="194"/>
      <c r="HUQ759" s="194"/>
      <c r="HUR759" s="194"/>
      <c r="HUS759" s="194"/>
      <c r="HUT759" s="194"/>
      <c r="HUU759" s="194"/>
      <c r="HUV759" s="194"/>
      <c r="HUW759" s="194"/>
      <c r="HUX759" s="194"/>
      <c r="HUY759" s="194"/>
      <c r="HUZ759" s="194"/>
      <c r="HVA759" s="194"/>
      <c r="HVB759" s="194"/>
      <c r="HVC759" s="194"/>
      <c r="HVD759" s="194"/>
      <c r="HVE759" s="194"/>
      <c r="HVF759" s="194"/>
      <c r="HVG759" s="194"/>
      <c r="HVH759" s="194"/>
      <c r="HVI759" s="194"/>
      <c r="HVJ759" s="194"/>
      <c r="HVK759" s="194"/>
      <c r="HVL759" s="194"/>
      <c r="HVM759" s="194"/>
      <c r="HVN759" s="194"/>
      <c r="HVO759" s="194"/>
      <c r="HVP759" s="194"/>
      <c r="HVQ759" s="194"/>
      <c r="HVR759" s="194"/>
      <c r="HVS759" s="194"/>
      <c r="HVT759" s="194"/>
      <c r="HVU759" s="194"/>
      <c r="HVV759" s="194"/>
      <c r="HVW759" s="194"/>
      <c r="HVX759" s="194"/>
      <c r="HVY759" s="194"/>
      <c r="HVZ759" s="194"/>
      <c r="HWA759" s="194"/>
      <c r="HWB759" s="194"/>
      <c r="HWC759" s="194"/>
      <c r="HWD759" s="194"/>
      <c r="HWE759" s="194"/>
      <c r="HWF759" s="194"/>
      <c r="HWG759" s="194"/>
      <c r="HWH759" s="194"/>
      <c r="HWI759" s="194"/>
      <c r="HWJ759" s="194"/>
      <c r="HWK759" s="194"/>
      <c r="HWL759" s="194"/>
      <c r="HWM759" s="194"/>
      <c r="HWN759" s="194"/>
      <c r="HWO759" s="194"/>
      <c r="HWP759" s="194"/>
      <c r="HWQ759" s="194"/>
      <c r="HWR759" s="194"/>
      <c r="HWS759" s="194"/>
      <c r="HWT759" s="194"/>
      <c r="HWU759" s="194"/>
      <c r="HWV759" s="194"/>
      <c r="HWW759" s="194"/>
      <c r="HWX759" s="194"/>
      <c r="HWY759" s="194"/>
      <c r="HWZ759" s="194"/>
      <c r="HXA759" s="194"/>
      <c r="HXB759" s="194"/>
      <c r="HXC759" s="194"/>
      <c r="HXD759" s="194"/>
      <c r="HXE759" s="194"/>
      <c r="HXF759" s="194"/>
      <c r="HXG759" s="194"/>
      <c r="HXH759" s="194"/>
      <c r="HXI759" s="194"/>
      <c r="HXJ759" s="194"/>
      <c r="HXK759" s="194"/>
      <c r="HXL759" s="194"/>
      <c r="HXM759" s="194"/>
      <c r="HXN759" s="194"/>
      <c r="HXO759" s="194"/>
      <c r="HXP759" s="194"/>
      <c r="HXQ759" s="194"/>
      <c r="HXR759" s="194"/>
      <c r="HXS759" s="194"/>
      <c r="HXT759" s="194"/>
      <c r="HXU759" s="194"/>
      <c r="HXV759" s="194"/>
      <c r="HXW759" s="194"/>
      <c r="HXX759" s="194"/>
      <c r="HXY759" s="194"/>
      <c r="HXZ759" s="194"/>
      <c r="HYA759" s="194"/>
      <c r="HYB759" s="194"/>
      <c r="HYC759" s="194"/>
      <c r="HYD759" s="194"/>
      <c r="HYE759" s="194"/>
      <c r="HYF759" s="194"/>
      <c r="HYG759" s="194"/>
      <c r="HYH759" s="194"/>
      <c r="HYI759" s="194"/>
      <c r="HYJ759" s="194"/>
      <c r="HYK759" s="194"/>
      <c r="HYL759" s="194"/>
      <c r="HYM759" s="194"/>
      <c r="HYN759" s="194"/>
      <c r="HYO759" s="194"/>
      <c r="HYP759" s="194"/>
      <c r="HYQ759" s="194"/>
      <c r="HYR759" s="194"/>
      <c r="HYS759" s="194"/>
      <c r="HYT759" s="194"/>
      <c r="HYU759" s="194"/>
      <c r="HYV759" s="194"/>
      <c r="HYW759" s="194"/>
      <c r="HYX759" s="194"/>
      <c r="HYY759" s="194"/>
      <c r="HYZ759" s="194"/>
      <c r="HZA759" s="194"/>
      <c r="HZB759" s="194"/>
      <c r="HZC759" s="194"/>
      <c r="HZD759" s="194"/>
      <c r="HZE759" s="194"/>
      <c r="HZF759" s="194"/>
      <c r="HZG759" s="194"/>
      <c r="HZH759" s="194"/>
      <c r="HZI759" s="194"/>
      <c r="HZJ759" s="194"/>
      <c r="HZK759" s="194"/>
      <c r="HZL759" s="194"/>
      <c r="HZM759" s="194"/>
      <c r="HZN759" s="194"/>
      <c r="HZO759" s="194"/>
      <c r="HZP759" s="194"/>
      <c r="HZQ759" s="194"/>
      <c r="HZR759" s="194"/>
      <c r="HZS759" s="194"/>
      <c r="HZT759" s="194"/>
      <c r="HZU759" s="194"/>
      <c r="HZV759" s="194"/>
      <c r="HZW759" s="194"/>
      <c r="HZX759" s="194"/>
      <c r="HZY759" s="194"/>
      <c r="HZZ759" s="194"/>
      <c r="IAA759" s="194"/>
      <c r="IAB759" s="194"/>
      <c r="IAC759" s="194"/>
      <c r="IAD759" s="194"/>
      <c r="IAE759" s="194"/>
      <c r="IAF759" s="194"/>
      <c r="IAG759" s="194"/>
      <c r="IAH759" s="194"/>
      <c r="IAI759" s="194"/>
      <c r="IAJ759" s="194"/>
      <c r="IAK759" s="194"/>
      <c r="IAL759" s="194"/>
      <c r="IAM759" s="194"/>
      <c r="IAN759" s="194"/>
      <c r="IAO759" s="194"/>
      <c r="IAP759" s="194"/>
      <c r="IAQ759" s="194"/>
      <c r="IAR759" s="194"/>
      <c r="IAS759" s="194"/>
      <c r="IAT759" s="194"/>
      <c r="IAU759" s="194"/>
      <c r="IAV759" s="194"/>
      <c r="IAW759" s="194"/>
      <c r="IAX759" s="194"/>
      <c r="IAY759" s="194"/>
      <c r="IAZ759" s="194"/>
      <c r="IBA759" s="194"/>
      <c r="IBB759" s="194"/>
      <c r="IBC759" s="194"/>
      <c r="IBD759" s="194"/>
      <c r="IBE759" s="194"/>
      <c r="IBF759" s="194"/>
      <c r="IBG759" s="194"/>
      <c r="IBH759" s="194"/>
      <c r="IBI759" s="194"/>
      <c r="IBJ759" s="194"/>
      <c r="IBK759" s="194"/>
      <c r="IBL759" s="194"/>
      <c r="IBM759" s="194"/>
      <c r="IBN759" s="194"/>
      <c r="IBO759" s="194"/>
      <c r="IBP759" s="194"/>
      <c r="IBQ759" s="194"/>
      <c r="IBR759" s="194"/>
      <c r="IBS759" s="194"/>
      <c r="IBT759" s="194"/>
      <c r="IBU759" s="194"/>
      <c r="IBV759" s="194"/>
      <c r="IBW759" s="194"/>
      <c r="IBX759" s="194"/>
      <c r="IBY759" s="194"/>
      <c r="IBZ759" s="194"/>
      <c r="ICA759" s="194"/>
      <c r="ICB759" s="194"/>
      <c r="ICC759" s="194"/>
      <c r="ICD759" s="194"/>
      <c r="ICE759" s="194"/>
      <c r="ICF759" s="194"/>
      <c r="ICG759" s="194"/>
      <c r="ICH759" s="194"/>
      <c r="ICI759" s="194"/>
      <c r="ICJ759" s="194"/>
      <c r="ICK759" s="194"/>
      <c r="ICL759" s="194"/>
      <c r="ICM759" s="194"/>
      <c r="ICN759" s="194"/>
      <c r="ICO759" s="194"/>
      <c r="ICP759" s="194"/>
      <c r="ICQ759" s="194"/>
      <c r="ICR759" s="194"/>
      <c r="ICS759" s="194"/>
      <c r="ICT759" s="194"/>
      <c r="ICU759" s="194"/>
      <c r="ICV759" s="194"/>
      <c r="ICW759" s="194"/>
      <c r="ICX759" s="194"/>
      <c r="ICY759" s="194"/>
      <c r="ICZ759" s="194"/>
      <c r="IDA759" s="194"/>
      <c r="IDB759" s="194"/>
      <c r="IDC759" s="194"/>
      <c r="IDD759" s="194"/>
      <c r="IDE759" s="194"/>
      <c r="IDF759" s="194"/>
      <c r="IDG759" s="194"/>
      <c r="IDH759" s="194"/>
      <c r="IDI759" s="194"/>
      <c r="IDJ759" s="194"/>
      <c r="IDK759" s="194"/>
      <c r="IDL759" s="194"/>
      <c r="IDM759" s="194"/>
      <c r="IDN759" s="194"/>
      <c r="IDO759" s="194"/>
      <c r="IDP759" s="194"/>
      <c r="IDQ759" s="194"/>
      <c r="IDR759" s="194"/>
      <c r="IDS759" s="194"/>
      <c r="IDT759" s="194"/>
      <c r="IDU759" s="194"/>
      <c r="IDV759" s="194"/>
      <c r="IDW759" s="194"/>
      <c r="IDX759" s="194"/>
      <c r="IDY759" s="194"/>
      <c r="IDZ759" s="194"/>
      <c r="IEA759" s="194"/>
      <c r="IEB759" s="194"/>
      <c r="IEC759" s="194"/>
      <c r="IED759" s="194"/>
      <c r="IEE759" s="194"/>
      <c r="IEF759" s="194"/>
      <c r="IEG759" s="194"/>
      <c r="IEH759" s="194"/>
      <c r="IEI759" s="194"/>
      <c r="IEJ759" s="194"/>
      <c r="IEK759" s="194"/>
      <c r="IEL759" s="194"/>
      <c r="IEM759" s="194"/>
      <c r="IEN759" s="194"/>
      <c r="IEO759" s="194"/>
      <c r="IEP759" s="194"/>
      <c r="IEQ759" s="194"/>
      <c r="IER759" s="194"/>
      <c r="IES759" s="194"/>
      <c r="IET759" s="194"/>
      <c r="IEU759" s="194"/>
      <c r="IEV759" s="194"/>
      <c r="IEW759" s="194"/>
      <c r="IEX759" s="194"/>
      <c r="IEY759" s="194"/>
      <c r="IEZ759" s="194"/>
      <c r="IFA759" s="194"/>
      <c r="IFB759" s="194"/>
      <c r="IFC759" s="194"/>
      <c r="IFD759" s="194"/>
      <c r="IFE759" s="194"/>
      <c r="IFF759" s="194"/>
      <c r="IFG759" s="194"/>
      <c r="IFH759" s="194"/>
      <c r="IFI759" s="194"/>
      <c r="IFJ759" s="194"/>
      <c r="IFK759" s="194"/>
      <c r="IFL759" s="194"/>
      <c r="IFM759" s="194"/>
      <c r="IFN759" s="194"/>
      <c r="IFO759" s="194"/>
      <c r="IFP759" s="194"/>
      <c r="IFQ759" s="194"/>
      <c r="IFR759" s="194"/>
      <c r="IFS759" s="194"/>
      <c r="IFT759" s="194"/>
      <c r="IFU759" s="194"/>
      <c r="IFV759" s="194"/>
      <c r="IFW759" s="194"/>
      <c r="IFX759" s="194"/>
      <c r="IFY759" s="194"/>
      <c r="IFZ759" s="194"/>
      <c r="IGA759" s="194"/>
      <c r="IGB759" s="194"/>
      <c r="IGC759" s="194"/>
      <c r="IGD759" s="194"/>
      <c r="IGE759" s="194"/>
      <c r="IGF759" s="194"/>
      <c r="IGG759" s="194"/>
      <c r="IGH759" s="194"/>
      <c r="IGI759" s="194"/>
      <c r="IGJ759" s="194"/>
      <c r="IGK759" s="194"/>
      <c r="IGL759" s="194"/>
      <c r="IGM759" s="194"/>
      <c r="IGN759" s="194"/>
      <c r="IGO759" s="194"/>
      <c r="IGP759" s="194"/>
      <c r="IGQ759" s="194"/>
      <c r="IGR759" s="194"/>
      <c r="IGS759" s="194"/>
      <c r="IGT759" s="194"/>
      <c r="IGU759" s="194"/>
      <c r="IGV759" s="194"/>
      <c r="IGW759" s="194"/>
      <c r="IGX759" s="194"/>
      <c r="IGY759" s="194"/>
      <c r="IGZ759" s="194"/>
      <c r="IHA759" s="194"/>
      <c r="IHB759" s="194"/>
      <c r="IHC759" s="194"/>
      <c r="IHD759" s="194"/>
      <c r="IHE759" s="194"/>
      <c r="IHF759" s="194"/>
      <c r="IHG759" s="194"/>
      <c r="IHH759" s="194"/>
      <c r="IHI759" s="194"/>
      <c r="IHJ759" s="194"/>
      <c r="IHK759" s="194"/>
      <c r="IHL759" s="194"/>
      <c r="IHM759" s="194"/>
      <c r="IHN759" s="194"/>
      <c r="IHO759" s="194"/>
      <c r="IHP759" s="194"/>
      <c r="IHQ759" s="194"/>
      <c r="IHR759" s="194"/>
      <c r="IHS759" s="194"/>
      <c r="IHT759" s="194"/>
      <c r="IHU759" s="194"/>
      <c r="IHV759" s="194"/>
      <c r="IHW759" s="194"/>
      <c r="IHX759" s="194"/>
      <c r="IHY759" s="194"/>
      <c r="IHZ759" s="194"/>
      <c r="IIA759" s="194"/>
      <c r="IIB759" s="194"/>
      <c r="IIC759" s="194"/>
      <c r="IID759" s="194"/>
      <c r="IIE759" s="194"/>
      <c r="IIF759" s="194"/>
      <c r="IIG759" s="194"/>
      <c r="IIH759" s="194"/>
      <c r="III759" s="194"/>
      <c r="IIJ759" s="194"/>
      <c r="IIK759" s="194"/>
      <c r="IIL759" s="194"/>
      <c r="IIM759" s="194"/>
      <c r="IIN759" s="194"/>
      <c r="IIO759" s="194"/>
      <c r="IIP759" s="194"/>
      <c r="IIQ759" s="194"/>
      <c r="IIR759" s="194"/>
      <c r="IIS759" s="194"/>
      <c r="IIT759" s="194"/>
      <c r="IIU759" s="194"/>
      <c r="IIV759" s="194"/>
      <c r="IIW759" s="194"/>
      <c r="IIX759" s="194"/>
      <c r="IIY759" s="194"/>
      <c r="IIZ759" s="194"/>
      <c r="IJA759" s="194"/>
      <c r="IJB759" s="194"/>
      <c r="IJC759" s="194"/>
      <c r="IJD759" s="194"/>
      <c r="IJE759" s="194"/>
      <c r="IJF759" s="194"/>
      <c r="IJG759" s="194"/>
      <c r="IJH759" s="194"/>
      <c r="IJI759" s="194"/>
      <c r="IJJ759" s="194"/>
      <c r="IJK759" s="194"/>
      <c r="IJL759" s="194"/>
      <c r="IJM759" s="194"/>
      <c r="IJN759" s="194"/>
      <c r="IJO759" s="194"/>
      <c r="IJP759" s="194"/>
      <c r="IJQ759" s="194"/>
      <c r="IJR759" s="194"/>
      <c r="IJS759" s="194"/>
      <c r="IJT759" s="194"/>
      <c r="IJU759" s="194"/>
      <c r="IJV759" s="194"/>
      <c r="IJW759" s="194"/>
      <c r="IJX759" s="194"/>
      <c r="IJY759" s="194"/>
      <c r="IJZ759" s="194"/>
      <c r="IKA759" s="194"/>
      <c r="IKB759" s="194"/>
      <c r="IKC759" s="194"/>
      <c r="IKD759" s="194"/>
      <c r="IKE759" s="194"/>
      <c r="IKF759" s="194"/>
      <c r="IKG759" s="194"/>
      <c r="IKH759" s="194"/>
      <c r="IKI759" s="194"/>
      <c r="IKJ759" s="194"/>
      <c r="IKK759" s="194"/>
      <c r="IKL759" s="194"/>
      <c r="IKM759" s="194"/>
      <c r="IKN759" s="194"/>
      <c r="IKO759" s="194"/>
      <c r="IKP759" s="194"/>
      <c r="IKQ759" s="194"/>
      <c r="IKR759" s="194"/>
      <c r="IKS759" s="194"/>
      <c r="IKT759" s="194"/>
      <c r="IKU759" s="194"/>
      <c r="IKV759" s="194"/>
      <c r="IKW759" s="194"/>
      <c r="IKX759" s="194"/>
      <c r="IKY759" s="194"/>
      <c r="IKZ759" s="194"/>
      <c r="ILA759" s="194"/>
      <c r="ILB759" s="194"/>
      <c r="ILC759" s="194"/>
      <c r="ILD759" s="194"/>
      <c r="ILE759" s="194"/>
      <c r="ILF759" s="194"/>
      <c r="ILG759" s="194"/>
      <c r="ILH759" s="194"/>
      <c r="ILI759" s="194"/>
      <c r="ILJ759" s="194"/>
      <c r="ILK759" s="194"/>
      <c r="ILL759" s="194"/>
      <c r="ILM759" s="194"/>
      <c r="ILN759" s="194"/>
      <c r="ILO759" s="194"/>
      <c r="ILP759" s="194"/>
      <c r="ILQ759" s="194"/>
      <c r="ILR759" s="194"/>
      <c r="ILS759" s="194"/>
      <c r="ILT759" s="194"/>
      <c r="ILU759" s="194"/>
      <c r="ILV759" s="194"/>
      <c r="ILW759" s="194"/>
      <c r="ILX759" s="194"/>
      <c r="ILY759" s="194"/>
      <c r="ILZ759" s="194"/>
      <c r="IMA759" s="194"/>
      <c r="IMB759" s="194"/>
      <c r="IMC759" s="194"/>
      <c r="IMD759" s="194"/>
      <c r="IME759" s="194"/>
      <c r="IMF759" s="194"/>
      <c r="IMG759" s="194"/>
      <c r="IMH759" s="194"/>
      <c r="IMI759" s="194"/>
      <c r="IMJ759" s="194"/>
      <c r="IMK759" s="194"/>
      <c r="IML759" s="194"/>
      <c r="IMM759" s="194"/>
      <c r="IMN759" s="194"/>
      <c r="IMO759" s="194"/>
      <c r="IMP759" s="194"/>
      <c r="IMQ759" s="194"/>
      <c r="IMR759" s="194"/>
      <c r="IMS759" s="194"/>
      <c r="IMT759" s="194"/>
      <c r="IMU759" s="194"/>
      <c r="IMV759" s="194"/>
      <c r="IMW759" s="194"/>
      <c r="IMX759" s="194"/>
      <c r="IMY759" s="194"/>
      <c r="IMZ759" s="194"/>
      <c r="INA759" s="194"/>
      <c r="INB759" s="194"/>
      <c r="INC759" s="194"/>
      <c r="IND759" s="194"/>
      <c r="INE759" s="194"/>
      <c r="INF759" s="194"/>
      <c r="ING759" s="194"/>
      <c r="INH759" s="194"/>
      <c r="INI759" s="194"/>
      <c r="INJ759" s="194"/>
      <c r="INK759" s="194"/>
      <c r="INL759" s="194"/>
      <c r="INM759" s="194"/>
      <c r="INN759" s="194"/>
      <c r="INO759" s="194"/>
      <c r="INP759" s="194"/>
      <c r="INQ759" s="194"/>
      <c r="INR759" s="194"/>
      <c r="INS759" s="194"/>
      <c r="INT759" s="194"/>
      <c r="INU759" s="194"/>
      <c r="INV759" s="194"/>
      <c r="INW759" s="194"/>
      <c r="INX759" s="194"/>
      <c r="INY759" s="194"/>
      <c r="INZ759" s="194"/>
      <c r="IOA759" s="194"/>
      <c r="IOB759" s="194"/>
      <c r="IOC759" s="194"/>
      <c r="IOD759" s="194"/>
      <c r="IOE759" s="194"/>
      <c r="IOF759" s="194"/>
      <c r="IOG759" s="194"/>
      <c r="IOH759" s="194"/>
      <c r="IOI759" s="194"/>
      <c r="IOJ759" s="194"/>
      <c r="IOK759" s="194"/>
      <c r="IOL759" s="194"/>
      <c r="IOM759" s="194"/>
      <c r="ION759" s="194"/>
      <c r="IOO759" s="194"/>
      <c r="IOP759" s="194"/>
      <c r="IOQ759" s="194"/>
      <c r="IOR759" s="194"/>
      <c r="IOS759" s="194"/>
      <c r="IOT759" s="194"/>
      <c r="IOU759" s="194"/>
      <c r="IOV759" s="194"/>
      <c r="IOW759" s="194"/>
      <c r="IOX759" s="194"/>
      <c r="IOY759" s="194"/>
      <c r="IOZ759" s="194"/>
      <c r="IPA759" s="194"/>
      <c r="IPB759" s="194"/>
      <c r="IPC759" s="194"/>
      <c r="IPD759" s="194"/>
      <c r="IPE759" s="194"/>
      <c r="IPF759" s="194"/>
      <c r="IPG759" s="194"/>
      <c r="IPH759" s="194"/>
      <c r="IPI759" s="194"/>
      <c r="IPJ759" s="194"/>
      <c r="IPK759" s="194"/>
      <c r="IPL759" s="194"/>
      <c r="IPM759" s="194"/>
      <c r="IPN759" s="194"/>
      <c r="IPO759" s="194"/>
      <c r="IPP759" s="194"/>
      <c r="IPQ759" s="194"/>
      <c r="IPR759" s="194"/>
      <c r="IPS759" s="194"/>
      <c r="IPT759" s="194"/>
      <c r="IPU759" s="194"/>
      <c r="IPV759" s="194"/>
      <c r="IPW759" s="194"/>
      <c r="IPX759" s="194"/>
      <c r="IPY759" s="194"/>
      <c r="IPZ759" s="194"/>
      <c r="IQA759" s="194"/>
      <c r="IQB759" s="194"/>
      <c r="IQC759" s="194"/>
      <c r="IQD759" s="194"/>
      <c r="IQE759" s="194"/>
      <c r="IQF759" s="194"/>
      <c r="IQG759" s="194"/>
      <c r="IQH759" s="194"/>
      <c r="IQI759" s="194"/>
      <c r="IQJ759" s="194"/>
      <c r="IQK759" s="194"/>
      <c r="IQL759" s="194"/>
      <c r="IQM759" s="194"/>
      <c r="IQN759" s="194"/>
      <c r="IQO759" s="194"/>
      <c r="IQP759" s="194"/>
      <c r="IQQ759" s="194"/>
      <c r="IQR759" s="194"/>
      <c r="IQS759" s="194"/>
      <c r="IQT759" s="194"/>
      <c r="IQU759" s="194"/>
      <c r="IQV759" s="194"/>
      <c r="IQW759" s="194"/>
      <c r="IQX759" s="194"/>
      <c r="IQY759" s="194"/>
      <c r="IQZ759" s="194"/>
      <c r="IRA759" s="194"/>
      <c r="IRB759" s="194"/>
      <c r="IRC759" s="194"/>
      <c r="IRD759" s="194"/>
      <c r="IRE759" s="194"/>
      <c r="IRF759" s="194"/>
      <c r="IRG759" s="194"/>
      <c r="IRH759" s="194"/>
      <c r="IRI759" s="194"/>
      <c r="IRJ759" s="194"/>
      <c r="IRK759" s="194"/>
      <c r="IRL759" s="194"/>
      <c r="IRM759" s="194"/>
      <c r="IRN759" s="194"/>
      <c r="IRO759" s="194"/>
      <c r="IRP759" s="194"/>
      <c r="IRQ759" s="194"/>
      <c r="IRR759" s="194"/>
      <c r="IRS759" s="194"/>
      <c r="IRT759" s="194"/>
      <c r="IRU759" s="194"/>
      <c r="IRV759" s="194"/>
      <c r="IRW759" s="194"/>
      <c r="IRX759" s="194"/>
      <c r="IRY759" s="194"/>
      <c r="IRZ759" s="194"/>
      <c r="ISA759" s="194"/>
      <c r="ISB759" s="194"/>
      <c r="ISC759" s="194"/>
      <c r="ISD759" s="194"/>
      <c r="ISE759" s="194"/>
      <c r="ISF759" s="194"/>
      <c r="ISG759" s="194"/>
      <c r="ISH759" s="194"/>
      <c r="ISI759" s="194"/>
      <c r="ISJ759" s="194"/>
      <c r="ISK759" s="194"/>
      <c r="ISL759" s="194"/>
      <c r="ISM759" s="194"/>
      <c r="ISN759" s="194"/>
      <c r="ISO759" s="194"/>
      <c r="ISP759" s="194"/>
      <c r="ISQ759" s="194"/>
      <c r="ISR759" s="194"/>
      <c r="ISS759" s="194"/>
      <c r="IST759" s="194"/>
      <c r="ISU759" s="194"/>
      <c r="ISV759" s="194"/>
      <c r="ISW759" s="194"/>
      <c r="ISX759" s="194"/>
      <c r="ISY759" s="194"/>
      <c r="ISZ759" s="194"/>
      <c r="ITA759" s="194"/>
      <c r="ITB759" s="194"/>
      <c r="ITC759" s="194"/>
      <c r="ITD759" s="194"/>
      <c r="ITE759" s="194"/>
      <c r="ITF759" s="194"/>
      <c r="ITG759" s="194"/>
      <c r="ITH759" s="194"/>
      <c r="ITI759" s="194"/>
      <c r="ITJ759" s="194"/>
      <c r="ITK759" s="194"/>
      <c r="ITL759" s="194"/>
      <c r="ITM759" s="194"/>
      <c r="ITN759" s="194"/>
      <c r="ITO759" s="194"/>
      <c r="ITP759" s="194"/>
      <c r="ITQ759" s="194"/>
      <c r="ITR759" s="194"/>
      <c r="ITS759" s="194"/>
      <c r="ITT759" s="194"/>
      <c r="ITU759" s="194"/>
      <c r="ITV759" s="194"/>
      <c r="ITW759" s="194"/>
      <c r="ITX759" s="194"/>
      <c r="ITY759" s="194"/>
      <c r="ITZ759" s="194"/>
      <c r="IUA759" s="194"/>
      <c r="IUB759" s="194"/>
      <c r="IUC759" s="194"/>
      <c r="IUD759" s="194"/>
      <c r="IUE759" s="194"/>
      <c r="IUF759" s="194"/>
      <c r="IUG759" s="194"/>
      <c r="IUH759" s="194"/>
      <c r="IUI759" s="194"/>
      <c r="IUJ759" s="194"/>
      <c r="IUK759" s="194"/>
      <c r="IUL759" s="194"/>
      <c r="IUM759" s="194"/>
      <c r="IUN759" s="194"/>
      <c r="IUO759" s="194"/>
      <c r="IUP759" s="194"/>
      <c r="IUQ759" s="194"/>
      <c r="IUR759" s="194"/>
      <c r="IUS759" s="194"/>
      <c r="IUT759" s="194"/>
      <c r="IUU759" s="194"/>
      <c r="IUV759" s="194"/>
      <c r="IUW759" s="194"/>
      <c r="IUX759" s="194"/>
      <c r="IUY759" s="194"/>
      <c r="IUZ759" s="194"/>
      <c r="IVA759" s="194"/>
      <c r="IVB759" s="194"/>
      <c r="IVC759" s="194"/>
      <c r="IVD759" s="194"/>
      <c r="IVE759" s="194"/>
      <c r="IVF759" s="194"/>
      <c r="IVG759" s="194"/>
      <c r="IVH759" s="194"/>
      <c r="IVI759" s="194"/>
      <c r="IVJ759" s="194"/>
      <c r="IVK759" s="194"/>
      <c r="IVL759" s="194"/>
      <c r="IVM759" s="194"/>
      <c r="IVN759" s="194"/>
      <c r="IVO759" s="194"/>
      <c r="IVP759" s="194"/>
      <c r="IVQ759" s="194"/>
      <c r="IVR759" s="194"/>
      <c r="IVS759" s="194"/>
      <c r="IVT759" s="194"/>
      <c r="IVU759" s="194"/>
      <c r="IVV759" s="194"/>
      <c r="IVW759" s="194"/>
      <c r="IVX759" s="194"/>
      <c r="IVY759" s="194"/>
      <c r="IVZ759" s="194"/>
      <c r="IWA759" s="194"/>
      <c r="IWB759" s="194"/>
      <c r="IWC759" s="194"/>
      <c r="IWD759" s="194"/>
      <c r="IWE759" s="194"/>
      <c r="IWF759" s="194"/>
      <c r="IWG759" s="194"/>
      <c r="IWH759" s="194"/>
      <c r="IWI759" s="194"/>
      <c r="IWJ759" s="194"/>
      <c r="IWK759" s="194"/>
      <c r="IWL759" s="194"/>
      <c r="IWM759" s="194"/>
      <c r="IWN759" s="194"/>
      <c r="IWO759" s="194"/>
      <c r="IWP759" s="194"/>
      <c r="IWQ759" s="194"/>
      <c r="IWR759" s="194"/>
      <c r="IWS759" s="194"/>
      <c r="IWT759" s="194"/>
      <c r="IWU759" s="194"/>
      <c r="IWV759" s="194"/>
      <c r="IWW759" s="194"/>
      <c r="IWX759" s="194"/>
      <c r="IWY759" s="194"/>
      <c r="IWZ759" s="194"/>
      <c r="IXA759" s="194"/>
      <c r="IXB759" s="194"/>
      <c r="IXC759" s="194"/>
      <c r="IXD759" s="194"/>
      <c r="IXE759" s="194"/>
      <c r="IXF759" s="194"/>
      <c r="IXG759" s="194"/>
      <c r="IXH759" s="194"/>
      <c r="IXI759" s="194"/>
      <c r="IXJ759" s="194"/>
      <c r="IXK759" s="194"/>
      <c r="IXL759" s="194"/>
      <c r="IXM759" s="194"/>
      <c r="IXN759" s="194"/>
      <c r="IXO759" s="194"/>
      <c r="IXP759" s="194"/>
      <c r="IXQ759" s="194"/>
      <c r="IXR759" s="194"/>
      <c r="IXS759" s="194"/>
      <c r="IXT759" s="194"/>
      <c r="IXU759" s="194"/>
      <c r="IXV759" s="194"/>
      <c r="IXW759" s="194"/>
      <c r="IXX759" s="194"/>
      <c r="IXY759" s="194"/>
      <c r="IXZ759" s="194"/>
      <c r="IYA759" s="194"/>
      <c r="IYB759" s="194"/>
      <c r="IYC759" s="194"/>
      <c r="IYD759" s="194"/>
      <c r="IYE759" s="194"/>
      <c r="IYF759" s="194"/>
      <c r="IYG759" s="194"/>
      <c r="IYH759" s="194"/>
      <c r="IYI759" s="194"/>
      <c r="IYJ759" s="194"/>
      <c r="IYK759" s="194"/>
      <c r="IYL759" s="194"/>
      <c r="IYM759" s="194"/>
      <c r="IYN759" s="194"/>
      <c r="IYO759" s="194"/>
      <c r="IYP759" s="194"/>
      <c r="IYQ759" s="194"/>
      <c r="IYR759" s="194"/>
      <c r="IYS759" s="194"/>
      <c r="IYT759" s="194"/>
      <c r="IYU759" s="194"/>
      <c r="IYV759" s="194"/>
      <c r="IYW759" s="194"/>
      <c r="IYX759" s="194"/>
      <c r="IYY759" s="194"/>
      <c r="IYZ759" s="194"/>
      <c r="IZA759" s="194"/>
      <c r="IZB759" s="194"/>
      <c r="IZC759" s="194"/>
      <c r="IZD759" s="194"/>
      <c r="IZE759" s="194"/>
      <c r="IZF759" s="194"/>
      <c r="IZG759" s="194"/>
      <c r="IZH759" s="194"/>
      <c r="IZI759" s="194"/>
      <c r="IZJ759" s="194"/>
      <c r="IZK759" s="194"/>
      <c r="IZL759" s="194"/>
      <c r="IZM759" s="194"/>
      <c r="IZN759" s="194"/>
      <c r="IZO759" s="194"/>
      <c r="IZP759" s="194"/>
      <c r="IZQ759" s="194"/>
      <c r="IZR759" s="194"/>
      <c r="IZS759" s="194"/>
      <c r="IZT759" s="194"/>
      <c r="IZU759" s="194"/>
      <c r="IZV759" s="194"/>
      <c r="IZW759" s="194"/>
      <c r="IZX759" s="194"/>
      <c r="IZY759" s="194"/>
      <c r="IZZ759" s="194"/>
      <c r="JAA759" s="194"/>
      <c r="JAB759" s="194"/>
      <c r="JAC759" s="194"/>
      <c r="JAD759" s="194"/>
      <c r="JAE759" s="194"/>
      <c r="JAF759" s="194"/>
      <c r="JAG759" s="194"/>
      <c r="JAH759" s="194"/>
      <c r="JAI759" s="194"/>
      <c r="JAJ759" s="194"/>
      <c r="JAK759" s="194"/>
      <c r="JAL759" s="194"/>
      <c r="JAM759" s="194"/>
      <c r="JAN759" s="194"/>
      <c r="JAO759" s="194"/>
      <c r="JAP759" s="194"/>
      <c r="JAQ759" s="194"/>
      <c r="JAR759" s="194"/>
      <c r="JAS759" s="194"/>
      <c r="JAT759" s="194"/>
      <c r="JAU759" s="194"/>
      <c r="JAV759" s="194"/>
      <c r="JAW759" s="194"/>
      <c r="JAX759" s="194"/>
      <c r="JAY759" s="194"/>
      <c r="JAZ759" s="194"/>
      <c r="JBA759" s="194"/>
      <c r="JBB759" s="194"/>
      <c r="JBC759" s="194"/>
      <c r="JBD759" s="194"/>
      <c r="JBE759" s="194"/>
      <c r="JBF759" s="194"/>
      <c r="JBG759" s="194"/>
      <c r="JBH759" s="194"/>
      <c r="JBI759" s="194"/>
      <c r="JBJ759" s="194"/>
      <c r="JBK759" s="194"/>
      <c r="JBL759" s="194"/>
      <c r="JBM759" s="194"/>
      <c r="JBN759" s="194"/>
      <c r="JBO759" s="194"/>
      <c r="JBP759" s="194"/>
      <c r="JBQ759" s="194"/>
      <c r="JBR759" s="194"/>
      <c r="JBS759" s="194"/>
      <c r="JBT759" s="194"/>
      <c r="JBU759" s="194"/>
      <c r="JBV759" s="194"/>
      <c r="JBW759" s="194"/>
      <c r="JBX759" s="194"/>
      <c r="JBY759" s="194"/>
      <c r="JBZ759" s="194"/>
      <c r="JCA759" s="194"/>
      <c r="JCB759" s="194"/>
      <c r="JCC759" s="194"/>
      <c r="JCD759" s="194"/>
      <c r="JCE759" s="194"/>
      <c r="JCF759" s="194"/>
      <c r="JCG759" s="194"/>
      <c r="JCH759" s="194"/>
      <c r="JCI759" s="194"/>
      <c r="JCJ759" s="194"/>
      <c r="JCK759" s="194"/>
      <c r="JCL759" s="194"/>
      <c r="JCM759" s="194"/>
      <c r="JCN759" s="194"/>
      <c r="JCO759" s="194"/>
      <c r="JCP759" s="194"/>
      <c r="JCQ759" s="194"/>
      <c r="JCR759" s="194"/>
      <c r="JCS759" s="194"/>
      <c r="JCT759" s="194"/>
      <c r="JCU759" s="194"/>
      <c r="JCV759" s="194"/>
      <c r="JCW759" s="194"/>
      <c r="JCX759" s="194"/>
      <c r="JCY759" s="194"/>
      <c r="JCZ759" s="194"/>
      <c r="JDA759" s="194"/>
      <c r="JDB759" s="194"/>
      <c r="JDC759" s="194"/>
      <c r="JDD759" s="194"/>
      <c r="JDE759" s="194"/>
      <c r="JDF759" s="194"/>
      <c r="JDG759" s="194"/>
      <c r="JDH759" s="194"/>
      <c r="JDI759" s="194"/>
      <c r="JDJ759" s="194"/>
      <c r="JDK759" s="194"/>
      <c r="JDL759" s="194"/>
      <c r="JDM759" s="194"/>
      <c r="JDN759" s="194"/>
      <c r="JDO759" s="194"/>
      <c r="JDP759" s="194"/>
      <c r="JDQ759" s="194"/>
      <c r="JDR759" s="194"/>
      <c r="JDS759" s="194"/>
      <c r="JDT759" s="194"/>
      <c r="JDU759" s="194"/>
      <c r="JDV759" s="194"/>
      <c r="JDW759" s="194"/>
      <c r="JDX759" s="194"/>
      <c r="JDY759" s="194"/>
      <c r="JDZ759" s="194"/>
      <c r="JEA759" s="194"/>
      <c r="JEB759" s="194"/>
      <c r="JEC759" s="194"/>
      <c r="JED759" s="194"/>
      <c r="JEE759" s="194"/>
      <c r="JEF759" s="194"/>
      <c r="JEG759" s="194"/>
      <c r="JEH759" s="194"/>
      <c r="JEI759" s="194"/>
      <c r="JEJ759" s="194"/>
      <c r="JEK759" s="194"/>
      <c r="JEL759" s="194"/>
      <c r="JEM759" s="194"/>
      <c r="JEN759" s="194"/>
      <c r="JEO759" s="194"/>
      <c r="JEP759" s="194"/>
      <c r="JEQ759" s="194"/>
      <c r="JER759" s="194"/>
      <c r="JES759" s="194"/>
      <c r="JET759" s="194"/>
      <c r="JEU759" s="194"/>
      <c r="JEV759" s="194"/>
      <c r="JEW759" s="194"/>
      <c r="JEX759" s="194"/>
      <c r="JEY759" s="194"/>
      <c r="JEZ759" s="194"/>
      <c r="JFA759" s="194"/>
      <c r="JFB759" s="194"/>
      <c r="JFC759" s="194"/>
      <c r="JFD759" s="194"/>
      <c r="JFE759" s="194"/>
      <c r="JFF759" s="194"/>
      <c r="JFG759" s="194"/>
      <c r="JFH759" s="194"/>
      <c r="JFI759" s="194"/>
      <c r="JFJ759" s="194"/>
      <c r="JFK759" s="194"/>
      <c r="JFL759" s="194"/>
      <c r="JFM759" s="194"/>
      <c r="JFN759" s="194"/>
      <c r="JFO759" s="194"/>
      <c r="JFP759" s="194"/>
      <c r="JFQ759" s="194"/>
      <c r="JFR759" s="194"/>
      <c r="JFS759" s="194"/>
      <c r="JFT759" s="194"/>
      <c r="JFU759" s="194"/>
      <c r="JFV759" s="194"/>
      <c r="JFW759" s="194"/>
      <c r="JFX759" s="194"/>
      <c r="JFY759" s="194"/>
      <c r="JFZ759" s="194"/>
      <c r="JGA759" s="194"/>
      <c r="JGB759" s="194"/>
      <c r="JGC759" s="194"/>
      <c r="JGD759" s="194"/>
      <c r="JGE759" s="194"/>
      <c r="JGF759" s="194"/>
      <c r="JGG759" s="194"/>
      <c r="JGH759" s="194"/>
      <c r="JGI759" s="194"/>
      <c r="JGJ759" s="194"/>
      <c r="JGK759" s="194"/>
      <c r="JGL759" s="194"/>
      <c r="JGM759" s="194"/>
      <c r="JGN759" s="194"/>
      <c r="JGO759" s="194"/>
      <c r="JGP759" s="194"/>
      <c r="JGQ759" s="194"/>
      <c r="JGR759" s="194"/>
      <c r="JGS759" s="194"/>
      <c r="JGT759" s="194"/>
      <c r="JGU759" s="194"/>
      <c r="JGV759" s="194"/>
      <c r="JGW759" s="194"/>
      <c r="JGX759" s="194"/>
      <c r="JGY759" s="194"/>
      <c r="JGZ759" s="194"/>
      <c r="JHA759" s="194"/>
      <c r="JHB759" s="194"/>
      <c r="JHC759" s="194"/>
      <c r="JHD759" s="194"/>
      <c r="JHE759" s="194"/>
      <c r="JHF759" s="194"/>
      <c r="JHG759" s="194"/>
      <c r="JHH759" s="194"/>
      <c r="JHI759" s="194"/>
      <c r="JHJ759" s="194"/>
      <c r="JHK759" s="194"/>
      <c r="JHL759" s="194"/>
      <c r="JHM759" s="194"/>
      <c r="JHN759" s="194"/>
      <c r="JHO759" s="194"/>
      <c r="JHP759" s="194"/>
      <c r="JHQ759" s="194"/>
      <c r="JHR759" s="194"/>
      <c r="JHS759" s="194"/>
      <c r="JHT759" s="194"/>
      <c r="JHU759" s="194"/>
      <c r="JHV759" s="194"/>
      <c r="JHW759" s="194"/>
      <c r="JHX759" s="194"/>
      <c r="JHY759" s="194"/>
      <c r="JHZ759" s="194"/>
      <c r="JIA759" s="194"/>
      <c r="JIB759" s="194"/>
      <c r="JIC759" s="194"/>
      <c r="JID759" s="194"/>
      <c r="JIE759" s="194"/>
      <c r="JIF759" s="194"/>
      <c r="JIG759" s="194"/>
      <c r="JIH759" s="194"/>
      <c r="JII759" s="194"/>
      <c r="JIJ759" s="194"/>
      <c r="JIK759" s="194"/>
      <c r="JIL759" s="194"/>
      <c r="JIM759" s="194"/>
      <c r="JIN759" s="194"/>
      <c r="JIO759" s="194"/>
      <c r="JIP759" s="194"/>
      <c r="JIQ759" s="194"/>
      <c r="JIR759" s="194"/>
      <c r="JIS759" s="194"/>
      <c r="JIT759" s="194"/>
      <c r="JIU759" s="194"/>
      <c r="JIV759" s="194"/>
      <c r="JIW759" s="194"/>
      <c r="JIX759" s="194"/>
      <c r="JIY759" s="194"/>
      <c r="JIZ759" s="194"/>
      <c r="JJA759" s="194"/>
      <c r="JJB759" s="194"/>
      <c r="JJC759" s="194"/>
      <c r="JJD759" s="194"/>
      <c r="JJE759" s="194"/>
      <c r="JJF759" s="194"/>
      <c r="JJG759" s="194"/>
      <c r="JJH759" s="194"/>
      <c r="JJI759" s="194"/>
      <c r="JJJ759" s="194"/>
      <c r="JJK759" s="194"/>
      <c r="JJL759" s="194"/>
      <c r="JJM759" s="194"/>
      <c r="JJN759" s="194"/>
      <c r="JJO759" s="194"/>
      <c r="JJP759" s="194"/>
      <c r="JJQ759" s="194"/>
      <c r="JJR759" s="194"/>
      <c r="JJS759" s="194"/>
      <c r="JJT759" s="194"/>
      <c r="JJU759" s="194"/>
      <c r="JJV759" s="194"/>
      <c r="JJW759" s="194"/>
      <c r="JJX759" s="194"/>
      <c r="JJY759" s="194"/>
      <c r="JJZ759" s="194"/>
      <c r="JKA759" s="194"/>
      <c r="JKB759" s="194"/>
      <c r="JKC759" s="194"/>
      <c r="JKD759" s="194"/>
      <c r="JKE759" s="194"/>
      <c r="JKF759" s="194"/>
      <c r="JKG759" s="194"/>
      <c r="JKH759" s="194"/>
      <c r="JKI759" s="194"/>
      <c r="JKJ759" s="194"/>
      <c r="JKK759" s="194"/>
      <c r="JKL759" s="194"/>
      <c r="JKM759" s="194"/>
      <c r="JKN759" s="194"/>
      <c r="JKO759" s="194"/>
      <c r="JKP759" s="194"/>
      <c r="JKQ759" s="194"/>
      <c r="JKR759" s="194"/>
      <c r="JKS759" s="194"/>
      <c r="JKT759" s="194"/>
      <c r="JKU759" s="194"/>
      <c r="JKV759" s="194"/>
      <c r="JKW759" s="194"/>
      <c r="JKX759" s="194"/>
      <c r="JKY759" s="194"/>
      <c r="JKZ759" s="194"/>
      <c r="JLA759" s="194"/>
      <c r="JLB759" s="194"/>
      <c r="JLC759" s="194"/>
      <c r="JLD759" s="194"/>
      <c r="JLE759" s="194"/>
      <c r="JLF759" s="194"/>
      <c r="JLG759" s="194"/>
      <c r="JLH759" s="194"/>
      <c r="JLI759" s="194"/>
      <c r="JLJ759" s="194"/>
      <c r="JLK759" s="194"/>
      <c r="JLL759" s="194"/>
      <c r="JLM759" s="194"/>
      <c r="JLN759" s="194"/>
      <c r="JLO759" s="194"/>
      <c r="JLP759" s="194"/>
      <c r="JLQ759" s="194"/>
      <c r="JLR759" s="194"/>
      <c r="JLS759" s="194"/>
      <c r="JLT759" s="194"/>
      <c r="JLU759" s="194"/>
      <c r="JLV759" s="194"/>
      <c r="JLW759" s="194"/>
      <c r="JLX759" s="194"/>
      <c r="JLY759" s="194"/>
      <c r="JLZ759" s="194"/>
      <c r="JMA759" s="194"/>
      <c r="JMB759" s="194"/>
      <c r="JMC759" s="194"/>
      <c r="JMD759" s="194"/>
      <c r="JME759" s="194"/>
      <c r="JMF759" s="194"/>
      <c r="JMG759" s="194"/>
      <c r="JMH759" s="194"/>
      <c r="JMI759" s="194"/>
      <c r="JMJ759" s="194"/>
      <c r="JMK759" s="194"/>
      <c r="JML759" s="194"/>
      <c r="JMM759" s="194"/>
      <c r="JMN759" s="194"/>
      <c r="JMO759" s="194"/>
      <c r="JMP759" s="194"/>
      <c r="JMQ759" s="194"/>
      <c r="JMR759" s="194"/>
      <c r="JMS759" s="194"/>
      <c r="JMT759" s="194"/>
      <c r="JMU759" s="194"/>
      <c r="JMV759" s="194"/>
      <c r="JMW759" s="194"/>
      <c r="JMX759" s="194"/>
      <c r="JMY759" s="194"/>
      <c r="JMZ759" s="194"/>
      <c r="JNA759" s="194"/>
      <c r="JNB759" s="194"/>
      <c r="JNC759" s="194"/>
      <c r="JND759" s="194"/>
      <c r="JNE759" s="194"/>
      <c r="JNF759" s="194"/>
      <c r="JNG759" s="194"/>
      <c r="JNH759" s="194"/>
      <c r="JNI759" s="194"/>
      <c r="JNJ759" s="194"/>
      <c r="JNK759" s="194"/>
      <c r="JNL759" s="194"/>
      <c r="JNM759" s="194"/>
      <c r="JNN759" s="194"/>
      <c r="JNO759" s="194"/>
      <c r="JNP759" s="194"/>
      <c r="JNQ759" s="194"/>
      <c r="JNR759" s="194"/>
      <c r="JNS759" s="194"/>
      <c r="JNT759" s="194"/>
      <c r="JNU759" s="194"/>
      <c r="JNV759" s="194"/>
      <c r="JNW759" s="194"/>
      <c r="JNX759" s="194"/>
      <c r="JNY759" s="194"/>
      <c r="JNZ759" s="194"/>
      <c r="JOA759" s="194"/>
      <c r="JOB759" s="194"/>
      <c r="JOC759" s="194"/>
      <c r="JOD759" s="194"/>
      <c r="JOE759" s="194"/>
      <c r="JOF759" s="194"/>
      <c r="JOG759" s="194"/>
      <c r="JOH759" s="194"/>
      <c r="JOI759" s="194"/>
      <c r="JOJ759" s="194"/>
      <c r="JOK759" s="194"/>
      <c r="JOL759" s="194"/>
      <c r="JOM759" s="194"/>
      <c r="JON759" s="194"/>
      <c r="JOO759" s="194"/>
      <c r="JOP759" s="194"/>
      <c r="JOQ759" s="194"/>
      <c r="JOR759" s="194"/>
      <c r="JOS759" s="194"/>
      <c r="JOT759" s="194"/>
      <c r="JOU759" s="194"/>
      <c r="JOV759" s="194"/>
      <c r="JOW759" s="194"/>
      <c r="JOX759" s="194"/>
      <c r="JOY759" s="194"/>
      <c r="JOZ759" s="194"/>
      <c r="JPA759" s="194"/>
      <c r="JPB759" s="194"/>
      <c r="JPC759" s="194"/>
      <c r="JPD759" s="194"/>
      <c r="JPE759" s="194"/>
      <c r="JPF759" s="194"/>
      <c r="JPG759" s="194"/>
      <c r="JPH759" s="194"/>
      <c r="JPI759" s="194"/>
      <c r="JPJ759" s="194"/>
      <c r="JPK759" s="194"/>
      <c r="JPL759" s="194"/>
      <c r="JPM759" s="194"/>
      <c r="JPN759" s="194"/>
      <c r="JPO759" s="194"/>
      <c r="JPP759" s="194"/>
      <c r="JPQ759" s="194"/>
      <c r="JPR759" s="194"/>
      <c r="JPS759" s="194"/>
      <c r="JPT759" s="194"/>
      <c r="JPU759" s="194"/>
      <c r="JPV759" s="194"/>
      <c r="JPW759" s="194"/>
      <c r="JPX759" s="194"/>
      <c r="JPY759" s="194"/>
      <c r="JPZ759" s="194"/>
      <c r="JQA759" s="194"/>
      <c r="JQB759" s="194"/>
      <c r="JQC759" s="194"/>
      <c r="JQD759" s="194"/>
      <c r="JQE759" s="194"/>
      <c r="JQF759" s="194"/>
      <c r="JQG759" s="194"/>
      <c r="JQH759" s="194"/>
      <c r="JQI759" s="194"/>
      <c r="JQJ759" s="194"/>
      <c r="JQK759" s="194"/>
      <c r="JQL759" s="194"/>
      <c r="JQM759" s="194"/>
      <c r="JQN759" s="194"/>
      <c r="JQO759" s="194"/>
      <c r="JQP759" s="194"/>
      <c r="JQQ759" s="194"/>
      <c r="JQR759" s="194"/>
      <c r="JQS759" s="194"/>
      <c r="JQT759" s="194"/>
      <c r="JQU759" s="194"/>
      <c r="JQV759" s="194"/>
      <c r="JQW759" s="194"/>
      <c r="JQX759" s="194"/>
      <c r="JQY759" s="194"/>
      <c r="JQZ759" s="194"/>
      <c r="JRA759" s="194"/>
      <c r="JRB759" s="194"/>
      <c r="JRC759" s="194"/>
      <c r="JRD759" s="194"/>
      <c r="JRE759" s="194"/>
      <c r="JRF759" s="194"/>
      <c r="JRG759" s="194"/>
      <c r="JRH759" s="194"/>
      <c r="JRI759" s="194"/>
      <c r="JRJ759" s="194"/>
      <c r="JRK759" s="194"/>
      <c r="JRL759" s="194"/>
      <c r="JRM759" s="194"/>
      <c r="JRN759" s="194"/>
      <c r="JRO759" s="194"/>
      <c r="JRP759" s="194"/>
      <c r="JRQ759" s="194"/>
      <c r="JRR759" s="194"/>
      <c r="JRS759" s="194"/>
      <c r="JRT759" s="194"/>
      <c r="JRU759" s="194"/>
      <c r="JRV759" s="194"/>
      <c r="JRW759" s="194"/>
      <c r="JRX759" s="194"/>
      <c r="JRY759" s="194"/>
      <c r="JRZ759" s="194"/>
      <c r="JSA759" s="194"/>
      <c r="JSB759" s="194"/>
      <c r="JSC759" s="194"/>
      <c r="JSD759" s="194"/>
      <c r="JSE759" s="194"/>
      <c r="JSF759" s="194"/>
      <c r="JSG759" s="194"/>
      <c r="JSH759" s="194"/>
      <c r="JSI759" s="194"/>
      <c r="JSJ759" s="194"/>
      <c r="JSK759" s="194"/>
      <c r="JSL759" s="194"/>
      <c r="JSM759" s="194"/>
      <c r="JSN759" s="194"/>
      <c r="JSO759" s="194"/>
      <c r="JSP759" s="194"/>
      <c r="JSQ759" s="194"/>
      <c r="JSR759" s="194"/>
      <c r="JSS759" s="194"/>
      <c r="JST759" s="194"/>
      <c r="JSU759" s="194"/>
      <c r="JSV759" s="194"/>
      <c r="JSW759" s="194"/>
      <c r="JSX759" s="194"/>
      <c r="JSY759" s="194"/>
      <c r="JSZ759" s="194"/>
      <c r="JTA759" s="194"/>
      <c r="JTB759" s="194"/>
      <c r="JTC759" s="194"/>
      <c r="JTD759" s="194"/>
      <c r="JTE759" s="194"/>
      <c r="JTF759" s="194"/>
      <c r="JTG759" s="194"/>
      <c r="JTH759" s="194"/>
      <c r="JTI759" s="194"/>
      <c r="JTJ759" s="194"/>
      <c r="JTK759" s="194"/>
      <c r="JTL759" s="194"/>
      <c r="JTM759" s="194"/>
      <c r="JTN759" s="194"/>
      <c r="JTO759" s="194"/>
      <c r="JTP759" s="194"/>
      <c r="JTQ759" s="194"/>
      <c r="JTR759" s="194"/>
      <c r="JTS759" s="194"/>
      <c r="JTT759" s="194"/>
      <c r="JTU759" s="194"/>
      <c r="JTV759" s="194"/>
      <c r="JTW759" s="194"/>
      <c r="JTX759" s="194"/>
      <c r="JTY759" s="194"/>
      <c r="JTZ759" s="194"/>
      <c r="JUA759" s="194"/>
      <c r="JUB759" s="194"/>
      <c r="JUC759" s="194"/>
      <c r="JUD759" s="194"/>
      <c r="JUE759" s="194"/>
      <c r="JUF759" s="194"/>
      <c r="JUG759" s="194"/>
      <c r="JUH759" s="194"/>
      <c r="JUI759" s="194"/>
      <c r="JUJ759" s="194"/>
      <c r="JUK759" s="194"/>
      <c r="JUL759" s="194"/>
      <c r="JUM759" s="194"/>
      <c r="JUN759" s="194"/>
      <c r="JUO759" s="194"/>
      <c r="JUP759" s="194"/>
      <c r="JUQ759" s="194"/>
      <c r="JUR759" s="194"/>
      <c r="JUS759" s="194"/>
      <c r="JUT759" s="194"/>
      <c r="JUU759" s="194"/>
      <c r="JUV759" s="194"/>
      <c r="JUW759" s="194"/>
      <c r="JUX759" s="194"/>
      <c r="JUY759" s="194"/>
      <c r="JUZ759" s="194"/>
      <c r="JVA759" s="194"/>
      <c r="JVB759" s="194"/>
      <c r="JVC759" s="194"/>
      <c r="JVD759" s="194"/>
      <c r="JVE759" s="194"/>
      <c r="JVF759" s="194"/>
      <c r="JVG759" s="194"/>
      <c r="JVH759" s="194"/>
      <c r="JVI759" s="194"/>
      <c r="JVJ759" s="194"/>
      <c r="JVK759" s="194"/>
      <c r="JVL759" s="194"/>
      <c r="JVM759" s="194"/>
      <c r="JVN759" s="194"/>
      <c r="JVO759" s="194"/>
      <c r="JVP759" s="194"/>
      <c r="JVQ759" s="194"/>
      <c r="JVR759" s="194"/>
      <c r="JVS759" s="194"/>
      <c r="JVT759" s="194"/>
      <c r="JVU759" s="194"/>
      <c r="JVV759" s="194"/>
      <c r="JVW759" s="194"/>
      <c r="JVX759" s="194"/>
      <c r="JVY759" s="194"/>
      <c r="JVZ759" s="194"/>
      <c r="JWA759" s="194"/>
      <c r="JWB759" s="194"/>
      <c r="JWC759" s="194"/>
      <c r="JWD759" s="194"/>
      <c r="JWE759" s="194"/>
      <c r="JWF759" s="194"/>
      <c r="JWG759" s="194"/>
      <c r="JWH759" s="194"/>
      <c r="JWI759" s="194"/>
      <c r="JWJ759" s="194"/>
      <c r="JWK759" s="194"/>
      <c r="JWL759" s="194"/>
      <c r="JWM759" s="194"/>
      <c r="JWN759" s="194"/>
      <c r="JWO759" s="194"/>
      <c r="JWP759" s="194"/>
      <c r="JWQ759" s="194"/>
      <c r="JWR759" s="194"/>
      <c r="JWS759" s="194"/>
      <c r="JWT759" s="194"/>
      <c r="JWU759" s="194"/>
      <c r="JWV759" s="194"/>
      <c r="JWW759" s="194"/>
      <c r="JWX759" s="194"/>
      <c r="JWY759" s="194"/>
      <c r="JWZ759" s="194"/>
      <c r="JXA759" s="194"/>
      <c r="JXB759" s="194"/>
      <c r="JXC759" s="194"/>
      <c r="JXD759" s="194"/>
      <c r="JXE759" s="194"/>
      <c r="JXF759" s="194"/>
      <c r="JXG759" s="194"/>
      <c r="JXH759" s="194"/>
      <c r="JXI759" s="194"/>
      <c r="JXJ759" s="194"/>
      <c r="JXK759" s="194"/>
      <c r="JXL759" s="194"/>
      <c r="JXM759" s="194"/>
      <c r="JXN759" s="194"/>
      <c r="JXO759" s="194"/>
      <c r="JXP759" s="194"/>
      <c r="JXQ759" s="194"/>
      <c r="JXR759" s="194"/>
      <c r="JXS759" s="194"/>
      <c r="JXT759" s="194"/>
      <c r="JXU759" s="194"/>
      <c r="JXV759" s="194"/>
      <c r="JXW759" s="194"/>
      <c r="JXX759" s="194"/>
      <c r="JXY759" s="194"/>
      <c r="JXZ759" s="194"/>
      <c r="JYA759" s="194"/>
      <c r="JYB759" s="194"/>
      <c r="JYC759" s="194"/>
      <c r="JYD759" s="194"/>
      <c r="JYE759" s="194"/>
      <c r="JYF759" s="194"/>
      <c r="JYG759" s="194"/>
      <c r="JYH759" s="194"/>
      <c r="JYI759" s="194"/>
      <c r="JYJ759" s="194"/>
      <c r="JYK759" s="194"/>
      <c r="JYL759" s="194"/>
      <c r="JYM759" s="194"/>
      <c r="JYN759" s="194"/>
      <c r="JYO759" s="194"/>
      <c r="JYP759" s="194"/>
      <c r="JYQ759" s="194"/>
      <c r="JYR759" s="194"/>
      <c r="JYS759" s="194"/>
      <c r="JYT759" s="194"/>
      <c r="JYU759" s="194"/>
      <c r="JYV759" s="194"/>
      <c r="JYW759" s="194"/>
      <c r="JYX759" s="194"/>
      <c r="JYY759" s="194"/>
      <c r="JYZ759" s="194"/>
      <c r="JZA759" s="194"/>
      <c r="JZB759" s="194"/>
      <c r="JZC759" s="194"/>
      <c r="JZD759" s="194"/>
      <c r="JZE759" s="194"/>
      <c r="JZF759" s="194"/>
      <c r="JZG759" s="194"/>
      <c r="JZH759" s="194"/>
      <c r="JZI759" s="194"/>
      <c r="JZJ759" s="194"/>
      <c r="JZK759" s="194"/>
      <c r="JZL759" s="194"/>
      <c r="JZM759" s="194"/>
      <c r="JZN759" s="194"/>
      <c r="JZO759" s="194"/>
      <c r="JZP759" s="194"/>
      <c r="JZQ759" s="194"/>
      <c r="JZR759" s="194"/>
      <c r="JZS759" s="194"/>
      <c r="JZT759" s="194"/>
      <c r="JZU759" s="194"/>
      <c r="JZV759" s="194"/>
      <c r="JZW759" s="194"/>
      <c r="JZX759" s="194"/>
      <c r="JZY759" s="194"/>
      <c r="JZZ759" s="194"/>
      <c r="KAA759" s="194"/>
      <c r="KAB759" s="194"/>
      <c r="KAC759" s="194"/>
      <c r="KAD759" s="194"/>
      <c r="KAE759" s="194"/>
      <c r="KAF759" s="194"/>
      <c r="KAG759" s="194"/>
      <c r="KAH759" s="194"/>
      <c r="KAI759" s="194"/>
      <c r="KAJ759" s="194"/>
      <c r="KAK759" s="194"/>
      <c r="KAL759" s="194"/>
      <c r="KAM759" s="194"/>
      <c r="KAN759" s="194"/>
      <c r="KAO759" s="194"/>
      <c r="KAP759" s="194"/>
      <c r="KAQ759" s="194"/>
      <c r="KAR759" s="194"/>
      <c r="KAS759" s="194"/>
      <c r="KAT759" s="194"/>
      <c r="KAU759" s="194"/>
      <c r="KAV759" s="194"/>
      <c r="KAW759" s="194"/>
      <c r="KAX759" s="194"/>
      <c r="KAY759" s="194"/>
      <c r="KAZ759" s="194"/>
      <c r="KBA759" s="194"/>
      <c r="KBB759" s="194"/>
      <c r="KBC759" s="194"/>
      <c r="KBD759" s="194"/>
      <c r="KBE759" s="194"/>
      <c r="KBF759" s="194"/>
      <c r="KBG759" s="194"/>
      <c r="KBH759" s="194"/>
      <c r="KBI759" s="194"/>
      <c r="KBJ759" s="194"/>
      <c r="KBK759" s="194"/>
      <c r="KBL759" s="194"/>
      <c r="KBM759" s="194"/>
      <c r="KBN759" s="194"/>
      <c r="KBO759" s="194"/>
      <c r="KBP759" s="194"/>
      <c r="KBQ759" s="194"/>
      <c r="KBR759" s="194"/>
      <c r="KBS759" s="194"/>
      <c r="KBT759" s="194"/>
      <c r="KBU759" s="194"/>
      <c r="KBV759" s="194"/>
      <c r="KBW759" s="194"/>
      <c r="KBX759" s="194"/>
      <c r="KBY759" s="194"/>
      <c r="KBZ759" s="194"/>
      <c r="KCA759" s="194"/>
      <c r="KCB759" s="194"/>
      <c r="KCC759" s="194"/>
      <c r="KCD759" s="194"/>
      <c r="KCE759" s="194"/>
      <c r="KCF759" s="194"/>
      <c r="KCG759" s="194"/>
      <c r="KCH759" s="194"/>
      <c r="KCI759" s="194"/>
      <c r="KCJ759" s="194"/>
      <c r="KCK759" s="194"/>
      <c r="KCL759" s="194"/>
      <c r="KCM759" s="194"/>
      <c r="KCN759" s="194"/>
      <c r="KCO759" s="194"/>
      <c r="KCP759" s="194"/>
      <c r="KCQ759" s="194"/>
      <c r="KCR759" s="194"/>
      <c r="KCS759" s="194"/>
      <c r="KCT759" s="194"/>
      <c r="KCU759" s="194"/>
      <c r="KCV759" s="194"/>
      <c r="KCW759" s="194"/>
      <c r="KCX759" s="194"/>
      <c r="KCY759" s="194"/>
      <c r="KCZ759" s="194"/>
      <c r="KDA759" s="194"/>
      <c r="KDB759" s="194"/>
      <c r="KDC759" s="194"/>
      <c r="KDD759" s="194"/>
      <c r="KDE759" s="194"/>
      <c r="KDF759" s="194"/>
      <c r="KDG759" s="194"/>
      <c r="KDH759" s="194"/>
      <c r="KDI759" s="194"/>
      <c r="KDJ759" s="194"/>
      <c r="KDK759" s="194"/>
      <c r="KDL759" s="194"/>
      <c r="KDM759" s="194"/>
      <c r="KDN759" s="194"/>
      <c r="KDO759" s="194"/>
      <c r="KDP759" s="194"/>
      <c r="KDQ759" s="194"/>
      <c r="KDR759" s="194"/>
      <c r="KDS759" s="194"/>
      <c r="KDT759" s="194"/>
      <c r="KDU759" s="194"/>
      <c r="KDV759" s="194"/>
      <c r="KDW759" s="194"/>
      <c r="KDX759" s="194"/>
      <c r="KDY759" s="194"/>
      <c r="KDZ759" s="194"/>
      <c r="KEA759" s="194"/>
      <c r="KEB759" s="194"/>
      <c r="KEC759" s="194"/>
      <c r="KED759" s="194"/>
      <c r="KEE759" s="194"/>
      <c r="KEF759" s="194"/>
      <c r="KEG759" s="194"/>
      <c r="KEH759" s="194"/>
      <c r="KEI759" s="194"/>
      <c r="KEJ759" s="194"/>
      <c r="KEK759" s="194"/>
      <c r="KEL759" s="194"/>
      <c r="KEM759" s="194"/>
      <c r="KEN759" s="194"/>
      <c r="KEO759" s="194"/>
      <c r="KEP759" s="194"/>
      <c r="KEQ759" s="194"/>
      <c r="KER759" s="194"/>
      <c r="KES759" s="194"/>
      <c r="KET759" s="194"/>
      <c r="KEU759" s="194"/>
      <c r="KEV759" s="194"/>
      <c r="KEW759" s="194"/>
      <c r="KEX759" s="194"/>
      <c r="KEY759" s="194"/>
      <c r="KEZ759" s="194"/>
      <c r="KFA759" s="194"/>
      <c r="KFB759" s="194"/>
      <c r="KFC759" s="194"/>
      <c r="KFD759" s="194"/>
      <c r="KFE759" s="194"/>
      <c r="KFF759" s="194"/>
      <c r="KFG759" s="194"/>
      <c r="KFH759" s="194"/>
      <c r="KFI759" s="194"/>
      <c r="KFJ759" s="194"/>
      <c r="KFK759" s="194"/>
      <c r="KFL759" s="194"/>
      <c r="KFM759" s="194"/>
      <c r="KFN759" s="194"/>
      <c r="KFO759" s="194"/>
      <c r="KFP759" s="194"/>
      <c r="KFQ759" s="194"/>
      <c r="KFR759" s="194"/>
      <c r="KFS759" s="194"/>
      <c r="KFT759" s="194"/>
      <c r="KFU759" s="194"/>
      <c r="KFV759" s="194"/>
      <c r="KFW759" s="194"/>
      <c r="KFX759" s="194"/>
      <c r="KFY759" s="194"/>
      <c r="KFZ759" s="194"/>
      <c r="KGA759" s="194"/>
      <c r="KGB759" s="194"/>
      <c r="KGC759" s="194"/>
      <c r="KGD759" s="194"/>
      <c r="KGE759" s="194"/>
      <c r="KGF759" s="194"/>
      <c r="KGG759" s="194"/>
      <c r="KGH759" s="194"/>
      <c r="KGI759" s="194"/>
      <c r="KGJ759" s="194"/>
      <c r="KGK759" s="194"/>
      <c r="KGL759" s="194"/>
      <c r="KGM759" s="194"/>
      <c r="KGN759" s="194"/>
      <c r="KGO759" s="194"/>
      <c r="KGP759" s="194"/>
      <c r="KGQ759" s="194"/>
      <c r="KGR759" s="194"/>
      <c r="KGS759" s="194"/>
      <c r="KGT759" s="194"/>
      <c r="KGU759" s="194"/>
      <c r="KGV759" s="194"/>
      <c r="KGW759" s="194"/>
      <c r="KGX759" s="194"/>
      <c r="KGY759" s="194"/>
      <c r="KGZ759" s="194"/>
      <c r="KHA759" s="194"/>
      <c r="KHB759" s="194"/>
      <c r="KHC759" s="194"/>
      <c r="KHD759" s="194"/>
      <c r="KHE759" s="194"/>
      <c r="KHF759" s="194"/>
      <c r="KHG759" s="194"/>
      <c r="KHH759" s="194"/>
      <c r="KHI759" s="194"/>
      <c r="KHJ759" s="194"/>
      <c r="KHK759" s="194"/>
      <c r="KHL759" s="194"/>
      <c r="KHM759" s="194"/>
      <c r="KHN759" s="194"/>
      <c r="KHO759" s="194"/>
      <c r="KHP759" s="194"/>
      <c r="KHQ759" s="194"/>
      <c r="KHR759" s="194"/>
      <c r="KHS759" s="194"/>
      <c r="KHT759" s="194"/>
      <c r="KHU759" s="194"/>
      <c r="KHV759" s="194"/>
      <c r="KHW759" s="194"/>
      <c r="KHX759" s="194"/>
      <c r="KHY759" s="194"/>
      <c r="KHZ759" s="194"/>
      <c r="KIA759" s="194"/>
      <c r="KIB759" s="194"/>
      <c r="KIC759" s="194"/>
      <c r="KID759" s="194"/>
      <c r="KIE759" s="194"/>
      <c r="KIF759" s="194"/>
      <c r="KIG759" s="194"/>
      <c r="KIH759" s="194"/>
      <c r="KII759" s="194"/>
      <c r="KIJ759" s="194"/>
      <c r="KIK759" s="194"/>
      <c r="KIL759" s="194"/>
      <c r="KIM759" s="194"/>
      <c r="KIN759" s="194"/>
      <c r="KIO759" s="194"/>
      <c r="KIP759" s="194"/>
      <c r="KIQ759" s="194"/>
      <c r="KIR759" s="194"/>
      <c r="KIS759" s="194"/>
      <c r="KIT759" s="194"/>
      <c r="KIU759" s="194"/>
      <c r="KIV759" s="194"/>
      <c r="KIW759" s="194"/>
      <c r="KIX759" s="194"/>
      <c r="KIY759" s="194"/>
      <c r="KIZ759" s="194"/>
      <c r="KJA759" s="194"/>
      <c r="KJB759" s="194"/>
      <c r="KJC759" s="194"/>
      <c r="KJD759" s="194"/>
      <c r="KJE759" s="194"/>
      <c r="KJF759" s="194"/>
      <c r="KJG759" s="194"/>
      <c r="KJH759" s="194"/>
      <c r="KJI759" s="194"/>
      <c r="KJJ759" s="194"/>
      <c r="KJK759" s="194"/>
      <c r="KJL759" s="194"/>
      <c r="KJM759" s="194"/>
      <c r="KJN759" s="194"/>
      <c r="KJO759" s="194"/>
      <c r="KJP759" s="194"/>
      <c r="KJQ759" s="194"/>
      <c r="KJR759" s="194"/>
      <c r="KJS759" s="194"/>
      <c r="KJT759" s="194"/>
      <c r="KJU759" s="194"/>
      <c r="KJV759" s="194"/>
      <c r="KJW759" s="194"/>
      <c r="KJX759" s="194"/>
      <c r="KJY759" s="194"/>
      <c r="KJZ759" s="194"/>
      <c r="KKA759" s="194"/>
      <c r="KKB759" s="194"/>
      <c r="KKC759" s="194"/>
      <c r="KKD759" s="194"/>
      <c r="KKE759" s="194"/>
      <c r="KKF759" s="194"/>
      <c r="KKG759" s="194"/>
      <c r="KKH759" s="194"/>
      <c r="KKI759" s="194"/>
      <c r="KKJ759" s="194"/>
      <c r="KKK759" s="194"/>
      <c r="KKL759" s="194"/>
      <c r="KKM759" s="194"/>
      <c r="KKN759" s="194"/>
      <c r="KKO759" s="194"/>
      <c r="KKP759" s="194"/>
      <c r="KKQ759" s="194"/>
      <c r="KKR759" s="194"/>
      <c r="KKS759" s="194"/>
      <c r="KKT759" s="194"/>
      <c r="KKU759" s="194"/>
      <c r="KKV759" s="194"/>
      <c r="KKW759" s="194"/>
      <c r="KKX759" s="194"/>
      <c r="KKY759" s="194"/>
      <c r="KKZ759" s="194"/>
      <c r="KLA759" s="194"/>
      <c r="KLB759" s="194"/>
      <c r="KLC759" s="194"/>
      <c r="KLD759" s="194"/>
      <c r="KLE759" s="194"/>
      <c r="KLF759" s="194"/>
      <c r="KLG759" s="194"/>
      <c r="KLH759" s="194"/>
      <c r="KLI759" s="194"/>
      <c r="KLJ759" s="194"/>
      <c r="KLK759" s="194"/>
      <c r="KLL759" s="194"/>
      <c r="KLM759" s="194"/>
      <c r="KLN759" s="194"/>
      <c r="KLO759" s="194"/>
      <c r="KLP759" s="194"/>
      <c r="KLQ759" s="194"/>
      <c r="KLR759" s="194"/>
      <c r="KLS759" s="194"/>
      <c r="KLT759" s="194"/>
      <c r="KLU759" s="194"/>
      <c r="KLV759" s="194"/>
      <c r="KLW759" s="194"/>
      <c r="KLX759" s="194"/>
      <c r="KLY759" s="194"/>
      <c r="KLZ759" s="194"/>
      <c r="KMA759" s="194"/>
      <c r="KMB759" s="194"/>
      <c r="KMC759" s="194"/>
      <c r="KMD759" s="194"/>
      <c r="KME759" s="194"/>
      <c r="KMF759" s="194"/>
      <c r="KMG759" s="194"/>
      <c r="KMH759" s="194"/>
      <c r="KMI759" s="194"/>
      <c r="KMJ759" s="194"/>
      <c r="KMK759" s="194"/>
      <c r="KML759" s="194"/>
      <c r="KMM759" s="194"/>
      <c r="KMN759" s="194"/>
      <c r="KMO759" s="194"/>
      <c r="KMP759" s="194"/>
      <c r="KMQ759" s="194"/>
      <c r="KMR759" s="194"/>
      <c r="KMS759" s="194"/>
      <c r="KMT759" s="194"/>
      <c r="KMU759" s="194"/>
      <c r="KMV759" s="194"/>
      <c r="KMW759" s="194"/>
      <c r="KMX759" s="194"/>
      <c r="KMY759" s="194"/>
      <c r="KMZ759" s="194"/>
      <c r="KNA759" s="194"/>
      <c r="KNB759" s="194"/>
      <c r="KNC759" s="194"/>
      <c r="KND759" s="194"/>
      <c r="KNE759" s="194"/>
      <c r="KNF759" s="194"/>
      <c r="KNG759" s="194"/>
      <c r="KNH759" s="194"/>
      <c r="KNI759" s="194"/>
      <c r="KNJ759" s="194"/>
      <c r="KNK759" s="194"/>
      <c r="KNL759" s="194"/>
      <c r="KNM759" s="194"/>
      <c r="KNN759" s="194"/>
      <c r="KNO759" s="194"/>
      <c r="KNP759" s="194"/>
      <c r="KNQ759" s="194"/>
      <c r="KNR759" s="194"/>
      <c r="KNS759" s="194"/>
      <c r="KNT759" s="194"/>
      <c r="KNU759" s="194"/>
      <c r="KNV759" s="194"/>
      <c r="KNW759" s="194"/>
      <c r="KNX759" s="194"/>
      <c r="KNY759" s="194"/>
      <c r="KNZ759" s="194"/>
      <c r="KOA759" s="194"/>
      <c r="KOB759" s="194"/>
      <c r="KOC759" s="194"/>
      <c r="KOD759" s="194"/>
      <c r="KOE759" s="194"/>
      <c r="KOF759" s="194"/>
      <c r="KOG759" s="194"/>
      <c r="KOH759" s="194"/>
      <c r="KOI759" s="194"/>
      <c r="KOJ759" s="194"/>
      <c r="KOK759" s="194"/>
      <c r="KOL759" s="194"/>
      <c r="KOM759" s="194"/>
      <c r="KON759" s="194"/>
      <c r="KOO759" s="194"/>
      <c r="KOP759" s="194"/>
      <c r="KOQ759" s="194"/>
      <c r="KOR759" s="194"/>
      <c r="KOS759" s="194"/>
      <c r="KOT759" s="194"/>
      <c r="KOU759" s="194"/>
      <c r="KOV759" s="194"/>
      <c r="KOW759" s="194"/>
      <c r="KOX759" s="194"/>
      <c r="KOY759" s="194"/>
      <c r="KOZ759" s="194"/>
      <c r="KPA759" s="194"/>
      <c r="KPB759" s="194"/>
      <c r="KPC759" s="194"/>
      <c r="KPD759" s="194"/>
      <c r="KPE759" s="194"/>
      <c r="KPF759" s="194"/>
      <c r="KPG759" s="194"/>
      <c r="KPH759" s="194"/>
      <c r="KPI759" s="194"/>
      <c r="KPJ759" s="194"/>
      <c r="KPK759" s="194"/>
      <c r="KPL759" s="194"/>
      <c r="KPM759" s="194"/>
      <c r="KPN759" s="194"/>
      <c r="KPO759" s="194"/>
      <c r="KPP759" s="194"/>
      <c r="KPQ759" s="194"/>
      <c r="KPR759" s="194"/>
      <c r="KPS759" s="194"/>
      <c r="KPT759" s="194"/>
      <c r="KPU759" s="194"/>
      <c r="KPV759" s="194"/>
      <c r="KPW759" s="194"/>
      <c r="KPX759" s="194"/>
      <c r="KPY759" s="194"/>
      <c r="KPZ759" s="194"/>
      <c r="KQA759" s="194"/>
      <c r="KQB759" s="194"/>
      <c r="KQC759" s="194"/>
      <c r="KQD759" s="194"/>
      <c r="KQE759" s="194"/>
      <c r="KQF759" s="194"/>
      <c r="KQG759" s="194"/>
      <c r="KQH759" s="194"/>
      <c r="KQI759" s="194"/>
      <c r="KQJ759" s="194"/>
      <c r="KQK759" s="194"/>
      <c r="KQL759" s="194"/>
      <c r="KQM759" s="194"/>
      <c r="KQN759" s="194"/>
      <c r="KQO759" s="194"/>
      <c r="KQP759" s="194"/>
      <c r="KQQ759" s="194"/>
      <c r="KQR759" s="194"/>
      <c r="KQS759" s="194"/>
      <c r="KQT759" s="194"/>
      <c r="KQU759" s="194"/>
      <c r="KQV759" s="194"/>
      <c r="KQW759" s="194"/>
      <c r="KQX759" s="194"/>
      <c r="KQY759" s="194"/>
      <c r="KQZ759" s="194"/>
      <c r="KRA759" s="194"/>
      <c r="KRB759" s="194"/>
      <c r="KRC759" s="194"/>
      <c r="KRD759" s="194"/>
      <c r="KRE759" s="194"/>
      <c r="KRF759" s="194"/>
      <c r="KRG759" s="194"/>
      <c r="KRH759" s="194"/>
      <c r="KRI759" s="194"/>
      <c r="KRJ759" s="194"/>
      <c r="KRK759" s="194"/>
      <c r="KRL759" s="194"/>
      <c r="KRM759" s="194"/>
      <c r="KRN759" s="194"/>
      <c r="KRO759" s="194"/>
      <c r="KRP759" s="194"/>
      <c r="KRQ759" s="194"/>
      <c r="KRR759" s="194"/>
      <c r="KRS759" s="194"/>
      <c r="KRT759" s="194"/>
      <c r="KRU759" s="194"/>
      <c r="KRV759" s="194"/>
      <c r="KRW759" s="194"/>
      <c r="KRX759" s="194"/>
      <c r="KRY759" s="194"/>
      <c r="KRZ759" s="194"/>
      <c r="KSA759" s="194"/>
      <c r="KSB759" s="194"/>
      <c r="KSC759" s="194"/>
      <c r="KSD759" s="194"/>
      <c r="KSE759" s="194"/>
      <c r="KSF759" s="194"/>
      <c r="KSG759" s="194"/>
      <c r="KSH759" s="194"/>
      <c r="KSI759" s="194"/>
      <c r="KSJ759" s="194"/>
      <c r="KSK759" s="194"/>
      <c r="KSL759" s="194"/>
      <c r="KSM759" s="194"/>
      <c r="KSN759" s="194"/>
      <c r="KSO759" s="194"/>
      <c r="KSP759" s="194"/>
      <c r="KSQ759" s="194"/>
      <c r="KSR759" s="194"/>
      <c r="KSS759" s="194"/>
      <c r="KST759" s="194"/>
      <c r="KSU759" s="194"/>
      <c r="KSV759" s="194"/>
      <c r="KSW759" s="194"/>
      <c r="KSX759" s="194"/>
      <c r="KSY759" s="194"/>
      <c r="KSZ759" s="194"/>
      <c r="KTA759" s="194"/>
      <c r="KTB759" s="194"/>
      <c r="KTC759" s="194"/>
      <c r="KTD759" s="194"/>
      <c r="KTE759" s="194"/>
      <c r="KTF759" s="194"/>
      <c r="KTG759" s="194"/>
      <c r="KTH759" s="194"/>
      <c r="KTI759" s="194"/>
      <c r="KTJ759" s="194"/>
      <c r="KTK759" s="194"/>
      <c r="KTL759" s="194"/>
      <c r="KTM759" s="194"/>
      <c r="KTN759" s="194"/>
      <c r="KTO759" s="194"/>
      <c r="KTP759" s="194"/>
      <c r="KTQ759" s="194"/>
      <c r="KTR759" s="194"/>
      <c r="KTS759" s="194"/>
      <c r="KTT759" s="194"/>
      <c r="KTU759" s="194"/>
      <c r="KTV759" s="194"/>
      <c r="KTW759" s="194"/>
      <c r="KTX759" s="194"/>
      <c r="KTY759" s="194"/>
      <c r="KTZ759" s="194"/>
      <c r="KUA759" s="194"/>
      <c r="KUB759" s="194"/>
      <c r="KUC759" s="194"/>
      <c r="KUD759" s="194"/>
      <c r="KUE759" s="194"/>
      <c r="KUF759" s="194"/>
      <c r="KUG759" s="194"/>
      <c r="KUH759" s="194"/>
      <c r="KUI759" s="194"/>
      <c r="KUJ759" s="194"/>
      <c r="KUK759" s="194"/>
      <c r="KUL759" s="194"/>
      <c r="KUM759" s="194"/>
      <c r="KUN759" s="194"/>
      <c r="KUO759" s="194"/>
      <c r="KUP759" s="194"/>
      <c r="KUQ759" s="194"/>
      <c r="KUR759" s="194"/>
      <c r="KUS759" s="194"/>
      <c r="KUT759" s="194"/>
      <c r="KUU759" s="194"/>
      <c r="KUV759" s="194"/>
      <c r="KUW759" s="194"/>
      <c r="KUX759" s="194"/>
      <c r="KUY759" s="194"/>
      <c r="KUZ759" s="194"/>
      <c r="KVA759" s="194"/>
      <c r="KVB759" s="194"/>
      <c r="KVC759" s="194"/>
      <c r="KVD759" s="194"/>
      <c r="KVE759" s="194"/>
      <c r="KVF759" s="194"/>
      <c r="KVG759" s="194"/>
      <c r="KVH759" s="194"/>
      <c r="KVI759" s="194"/>
      <c r="KVJ759" s="194"/>
      <c r="KVK759" s="194"/>
      <c r="KVL759" s="194"/>
      <c r="KVM759" s="194"/>
      <c r="KVN759" s="194"/>
      <c r="KVO759" s="194"/>
      <c r="KVP759" s="194"/>
      <c r="KVQ759" s="194"/>
      <c r="KVR759" s="194"/>
      <c r="KVS759" s="194"/>
      <c r="KVT759" s="194"/>
      <c r="KVU759" s="194"/>
      <c r="KVV759" s="194"/>
      <c r="KVW759" s="194"/>
      <c r="KVX759" s="194"/>
      <c r="KVY759" s="194"/>
      <c r="KVZ759" s="194"/>
      <c r="KWA759" s="194"/>
      <c r="KWB759" s="194"/>
      <c r="KWC759" s="194"/>
      <c r="KWD759" s="194"/>
      <c r="KWE759" s="194"/>
      <c r="KWF759" s="194"/>
      <c r="KWG759" s="194"/>
      <c r="KWH759" s="194"/>
      <c r="KWI759" s="194"/>
      <c r="KWJ759" s="194"/>
      <c r="KWK759" s="194"/>
      <c r="KWL759" s="194"/>
      <c r="KWM759" s="194"/>
      <c r="KWN759" s="194"/>
      <c r="KWO759" s="194"/>
      <c r="KWP759" s="194"/>
      <c r="KWQ759" s="194"/>
      <c r="KWR759" s="194"/>
      <c r="KWS759" s="194"/>
      <c r="KWT759" s="194"/>
      <c r="KWU759" s="194"/>
      <c r="KWV759" s="194"/>
      <c r="KWW759" s="194"/>
      <c r="KWX759" s="194"/>
      <c r="KWY759" s="194"/>
      <c r="KWZ759" s="194"/>
      <c r="KXA759" s="194"/>
      <c r="KXB759" s="194"/>
      <c r="KXC759" s="194"/>
      <c r="KXD759" s="194"/>
      <c r="KXE759" s="194"/>
      <c r="KXF759" s="194"/>
      <c r="KXG759" s="194"/>
      <c r="KXH759" s="194"/>
      <c r="KXI759" s="194"/>
      <c r="KXJ759" s="194"/>
      <c r="KXK759" s="194"/>
      <c r="KXL759" s="194"/>
      <c r="KXM759" s="194"/>
      <c r="KXN759" s="194"/>
      <c r="KXO759" s="194"/>
      <c r="KXP759" s="194"/>
      <c r="KXQ759" s="194"/>
      <c r="KXR759" s="194"/>
      <c r="KXS759" s="194"/>
      <c r="KXT759" s="194"/>
      <c r="KXU759" s="194"/>
      <c r="KXV759" s="194"/>
      <c r="KXW759" s="194"/>
      <c r="KXX759" s="194"/>
      <c r="KXY759" s="194"/>
      <c r="KXZ759" s="194"/>
      <c r="KYA759" s="194"/>
      <c r="KYB759" s="194"/>
      <c r="KYC759" s="194"/>
      <c r="KYD759" s="194"/>
      <c r="KYE759" s="194"/>
      <c r="KYF759" s="194"/>
      <c r="KYG759" s="194"/>
      <c r="KYH759" s="194"/>
      <c r="KYI759" s="194"/>
      <c r="KYJ759" s="194"/>
      <c r="KYK759" s="194"/>
      <c r="KYL759" s="194"/>
      <c r="KYM759" s="194"/>
      <c r="KYN759" s="194"/>
      <c r="KYO759" s="194"/>
      <c r="KYP759" s="194"/>
      <c r="KYQ759" s="194"/>
      <c r="KYR759" s="194"/>
      <c r="KYS759" s="194"/>
      <c r="KYT759" s="194"/>
      <c r="KYU759" s="194"/>
      <c r="KYV759" s="194"/>
      <c r="KYW759" s="194"/>
      <c r="KYX759" s="194"/>
      <c r="KYY759" s="194"/>
      <c r="KYZ759" s="194"/>
      <c r="KZA759" s="194"/>
      <c r="KZB759" s="194"/>
      <c r="KZC759" s="194"/>
      <c r="KZD759" s="194"/>
      <c r="KZE759" s="194"/>
      <c r="KZF759" s="194"/>
      <c r="KZG759" s="194"/>
      <c r="KZH759" s="194"/>
      <c r="KZI759" s="194"/>
      <c r="KZJ759" s="194"/>
      <c r="KZK759" s="194"/>
      <c r="KZL759" s="194"/>
      <c r="KZM759" s="194"/>
      <c r="KZN759" s="194"/>
      <c r="KZO759" s="194"/>
      <c r="KZP759" s="194"/>
      <c r="KZQ759" s="194"/>
      <c r="KZR759" s="194"/>
      <c r="KZS759" s="194"/>
      <c r="KZT759" s="194"/>
      <c r="KZU759" s="194"/>
      <c r="KZV759" s="194"/>
      <c r="KZW759" s="194"/>
      <c r="KZX759" s="194"/>
      <c r="KZY759" s="194"/>
      <c r="KZZ759" s="194"/>
      <c r="LAA759" s="194"/>
      <c r="LAB759" s="194"/>
      <c r="LAC759" s="194"/>
      <c r="LAD759" s="194"/>
      <c r="LAE759" s="194"/>
      <c r="LAF759" s="194"/>
      <c r="LAG759" s="194"/>
      <c r="LAH759" s="194"/>
      <c r="LAI759" s="194"/>
      <c r="LAJ759" s="194"/>
      <c r="LAK759" s="194"/>
      <c r="LAL759" s="194"/>
      <c r="LAM759" s="194"/>
      <c r="LAN759" s="194"/>
      <c r="LAO759" s="194"/>
      <c r="LAP759" s="194"/>
      <c r="LAQ759" s="194"/>
      <c r="LAR759" s="194"/>
      <c r="LAS759" s="194"/>
      <c r="LAT759" s="194"/>
      <c r="LAU759" s="194"/>
      <c r="LAV759" s="194"/>
      <c r="LAW759" s="194"/>
      <c r="LAX759" s="194"/>
      <c r="LAY759" s="194"/>
      <c r="LAZ759" s="194"/>
      <c r="LBA759" s="194"/>
      <c r="LBB759" s="194"/>
      <c r="LBC759" s="194"/>
      <c r="LBD759" s="194"/>
      <c r="LBE759" s="194"/>
      <c r="LBF759" s="194"/>
      <c r="LBG759" s="194"/>
      <c r="LBH759" s="194"/>
      <c r="LBI759" s="194"/>
      <c r="LBJ759" s="194"/>
      <c r="LBK759" s="194"/>
      <c r="LBL759" s="194"/>
      <c r="LBM759" s="194"/>
      <c r="LBN759" s="194"/>
      <c r="LBO759" s="194"/>
      <c r="LBP759" s="194"/>
      <c r="LBQ759" s="194"/>
      <c r="LBR759" s="194"/>
      <c r="LBS759" s="194"/>
      <c r="LBT759" s="194"/>
      <c r="LBU759" s="194"/>
      <c r="LBV759" s="194"/>
      <c r="LBW759" s="194"/>
      <c r="LBX759" s="194"/>
      <c r="LBY759" s="194"/>
      <c r="LBZ759" s="194"/>
      <c r="LCA759" s="194"/>
      <c r="LCB759" s="194"/>
      <c r="LCC759" s="194"/>
      <c r="LCD759" s="194"/>
      <c r="LCE759" s="194"/>
      <c r="LCF759" s="194"/>
      <c r="LCG759" s="194"/>
      <c r="LCH759" s="194"/>
      <c r="LCI759" s="194"/>
      <c r="LCJ759" s="194"/>
      <c r="LCK759" s="194"/>
      <c r="LCL759" s="194"/>
      <c r="LCM759" s="194"/>
      <c r="LCN759" s="194"/>
      <c r="LCO759" s="194"/>
      <c r="LCP759" s="194"/>
      <c r="LCQ759" s="194"/>
      <c r="LCR759" s="194"/>
      <c r="LCS759" s="194"/>
      <c r="LCT759" s="194"/>
      <c r="LCU759" s="194"/>
      <c r="LCV759" s="194"/>
      <c r="LCW759" s="194"/>
      <c r="LCX759" s="194"/>
      <c r="LCY759" s="194"/>
      <c r="LCZ759" s="194"/>
      <c r="LDA759" s="194"/>
      <c r="LDB759" s="194"/>
      <c r="LDC759" s="194"/>
      <c r="LDD759" s="194"/>
      <c r="LDE759" s="194"/>
      <c r="LDF759" s="194"/>
      <c r="LDG759" s="194"/>
      <c r="LDH759" s="194"/>
      <c r="LDI759" s="194"/>
      <c r="LDJ759" s="194"/>
      <c r="LDK759" s="194"/>
      <c r="LDL759" s="194"/>
      <c r="LDM759" s="194"/>
      <c r="LDN759" s="194"/>
      <c r="LDO759" s="194"/>
      <c r="LDP759" s="194"/>
      <c r="LDQ759" s="194"/>
      <c r="LDR759" s="194"/>
      <c r="LDS759" s="194"/>
      <c r="LDT759" s="194"/>
      <c r="LDU759" s="194"/>
      <c r="LDV759" s="194"/>
      <c r="LDW759" s="194"/>
      <c r="LDX759" s="194"/>
      <c r="LDY759" s="194"/>
      <c r="LDZ759" s="194"/>
      <c r="LEA759" s="194"/>
      <c r="LEB759" s="194"/>
      <c r="LEC759" s="194"/>
      <c r="LED759" s="194"/>
      <c r="LEE759" s="194"/>
      <c r="LEF759" s="194"/>
      <c r="LEG759" s="194"/>
      <c r="LEH759" s="194"/>
      <c r="LEI759" s="194"/>
      <c r="LEJ759" s="194"/>
      <c r="LEK759" s="194"/>
      <c r="LEL759" s="194"/>
      <c r="LEM759" s="194"/>
      <c r="LEN759" s="194"/>
      <c r="LEO759" s="194"/>
      <c r="LEP759" s="194"/>
      <c r="LEQ759" s="194"/>
      <c r="LER759" s="194"/>
      <c r="LES759" s="194"/>
      <c r="LET759" s="194"/>
      <c r="LEU759" s="194"/>
      <c r="LEV759" s="194"/>
      <c r="LEW759" s="194"/>
      <c r="LEX759" s="194"/>
      <c r="LEY759" s="194"/>
      <c r="LEZ759" s="194"/>
      <c r="LFA759" s="194"/>
      <c r="LFB759" s="194"/>
      <c r="LFC759" s="194"/>
      <c r="LFD759" s="194"/>
      <c r="LFE759" s="194"/>
      <c r="LFF759" s="194"/>
      <c r="LFG759" s="194"/>
      <c r="LFH759" s="194"/>
      <c r="LFI759" s="194"/>
      <c r="LFJ759" s="194"/>
      <c r="LFK759" s="194"/>
      <c r="LFL759" s="194"/>
      <c r="LFM759" s="194"/>
      <c r="LFN759" s="194"/>
      <c r="LFO759" s="194"/>
      <c r="LFP759" s="194"/>
      <c r="LFQ759" s="194"/>
      <c r="LFR759" s="194"/>
      <c r="LFS759" s="194"/>
      <c r="LFT759" s="194"/>
      <c r="LFU759" s="194"/>
      <c r="LFV759" s="194"/>
      <c r="LFW759" s="194"/>
      <c r="LFX759" s="194"/>
      <c r="LFY759" s="194"/>
      <c r="LFZ759" s="194"/>
      <c r="LGA759" s="194"/>
      <c r="LGB759" s="194"/>
      <c r="LGC759" s="194"/>
      <c r="LGD759" s="194"/>
      <c r="LGE759" s="194"/>
      <c r="LGF759" s="194"/>
      <c r="LGG759" s="194"/>
      <c r="LGH759" s="194"/>
      <c r="LGI759" s="194"/>
      <c r="LGJ759" s="194"/>
      <c r="LGK759" s="194"/>
      <c r="LGL759" s="194"/>
      <c r="LGM759" s="194"/>
      <c r="LGN759" s="194"/>
      <c r="LGO759" s="194"/>
      <c r="LGP759" s="194"/>
      <c r="LGQ759" s="194"/>
      <c r="LGR759" s="194"/>
      <c r="LGS759" s="194"/>
      <c r="LGT759" s="194"/>
      <c r="LGU759" s="194"/>
      <c r="LGV759" s="194"/>
      <c r="LGW759" s="194"/>
      <c r="LGX759" s="194"/>
      <c r="LGY759" s="194"/>
      <c r="LGZ759" s="194"/>
      <c r="LHA759" s="194"/>
      <c r="LHB759" s="194"/>
      <c r="LHC759" s="194"/>
      <c r="LHD759" s="194"/>
      <c r="LHE759" s="194"/>
      <c r="LHF759" s="194"/>
      <c r="LHG759" s="194"/>
      <c r="LHH759" s="194"/>
      <c r="LHI759" s="194"/>
      <c r="LHJ759" s="194"/>
      <c r="LHK759" s="194"/>
      <c r="LHL759" s="194"/>
      <c r="LHM759" s="194"/>
      <c r="LHN759" s="194"/>
      <c r="LHO759" s="194"/>
      <c r="LHP759" s="194"/>
      <c r="LHQ759" s="194"/>
      <c r="LHR759" s="194"/>
      <c r="LHS759" s="194"/>
      <c r="LHT759" s="194"/>
      <c r="LHU759" s="194"/>
      <c r="LHV759" s="194"/>
      <c r="LHW759" s="194"/>
      <c r="LHX759" s="194"/>
      <c r="LHY759" s="194"/>
      <c r="LHZ759" s="194"/>
      <c r="LIA759" s="194"/>
      <c r="LIB759" s="194"/>
      <c r="LIC759" s="194"/>
      <c r="LID759" s="194"/>
      <c r="LIE759" s="194"/>
      <c r="LIF759" s="194"/>
      <c r="LIG759" s="194"/>
      <c r="LIH759" s="194"/>
      <c r="LII759" s="194"/>
      <c r="LIJ759" s="194"/>
      <c r="LIK759" s="194"/>
      <c r="LIL759" s="194"/>
      <c r="LIM759" s="194"/>
      <c r="LIN759" s="194"/>
      <c r="LIO759" s="194"/>
      <c r="LIP759" s="194"/>
      <c r="LIQ759" s="194"/>
      <c r="LIR759" s="194"/>
      <c r="LIS759" s="194"/>
      <c r="LIT759" s="194"/>
      <c r="LIU759" s="194"/>
      <c r="LIV759" s="194"/>
      <c r="LIW759" s="194"/>
      <c r="LIX759" s="194"/>
      <c r="LIY759" s="194"/>
      <c r="LIZ759" s="194"/>
      <c r="LJA759" s="194"/>
      <c r="LJB759" s="194"/>
      <c r="LJC759" s="194"/>
      <c r="LJD759" s="194"/>
      <c r="LJE759" s="194"/>
      <c r="LJF759" s="194"/>
      <c r="LJG759" s="194"/>
      <c r="LJH759" s="194"/>
      <c r="LJI759" s="194"/>
      <c r="LJJ759" s="194"/>
      <c r="LJK759" s="194"/>
      <c r="LJL759" s="194"/>
      <c r="LJM759" s="194"/>
      <c r="LJN759" s="194"/>
      <c r="LJO759" s="194"/>
      <c r="LJP759" s="194"/>
      <c r="LJQ759" s="194"/>
      <c r="LJR759" s="194"/>
      <c r="LJS759" s="194"/>
      <c r="LJT759" s="194"/>
      <c r="LJU759" s="194"/>
      <c r="LJV759" s="194"/>
      <c r="LJW759" s="194"/>
      <c r="LJX759" s="194"/>
      <c r="LJY759" s="194"/>
      <c r="LJZ759" s="194"/>
      <c r="LKA759" s="194"/>
      <c r="LKB759" s="194"/>
      <c r="LKC759" s="194"/>
      <c r="LKD759" s="194"/>
      <c r="LKE759" s="194"/>
      <c r="LKF759" s="194"/>
      <c r="LKG759" s="194"/>
      <c r="LKH759" s="194"/>
      <c r="LKI759" s="194"/>
      <c r="LKJ759" s="194"/>
      <c r="LKK759" s="194"/>
      <c r="LKL759" s="194"/>
      <c r="LKM759" s="194"/>
      <c r="LKN759" s="194"/>
      <c r="LKO759" s="194"/>
      <c r="LKP759" s="194"/>
      <c r="LKQ759" s="194"/>
      <c r="LKR759" s="194"/>
      <c r="LKS759" s="194"/>
      <c r="LKT759" s="194"/>
      <c r="LKU759" s="194"/>
      <c r="LKV759" s="194"/>
      <c r="LKW759" s="194"/>
      <c r="LKX759" s="194"/>
      <c r="LKY759" s="194"/>
      <c r="LKZ759" s="194"/>
      <c r="LLA759" s="194"/>
      <c r="LLB759" s="194"/>
      <c r="LLC759" s="194"/>
      <c r="LLD759" s="194"/>
      <c r="LLE759" s="194"/>
      <c r="LLF759" s="194"/>
      <c r="LLG759" s="194"/>
      <c r="LLH759" s="194"/>
      <c r="LLI759" s="194"/>
      <c r="LLJ759" s="194"/>
      <c r="LLK759" s="194"/>
      <c r="LLL759" s="194"/>
      <c r="LLM759" s="194"/>
      <c r="LLN759" s="194"/>
      <c r="LLO759" s="194"/>
      <c r="LLP759" s="194"/>
      <c r="LLQ759" s="194"/>
      <c r="LLR759" s="194"/>
      <c r="LLS759" s="194"/>
      <c r="LLT759" s="194"/>
      <c r="LLU759" s="194"/>
      <c r="LLV759" s="194"/>
      <c r="LLW759" s="194"/>
      <c r="LLX759" s="194"/>
      <c r="LLY759" s="194"/>
      <c r="LLZ759" s="194"/>
      <c r="LMA759" s="194"/>
      <c r="LMB759" s="194"/>
      <c r="LMC759" s="194"/>
      <c r="LMD759" s="194"/>
      <c r="LME759" s="194"/>
      <c r="LMF759" s="194"/>
      <c r="LMG759" s="194"/>
      <c r="LMH759" s="194"/>
      <c r="LMI759" s="194"/>
      <c r="LMJ759" s="194"/>
      <c r="LMK759" s="194"/>
      <c r="LML759" s="194"/>
      <c r="LMM759" s="194"/>
      <c r="LMN759" s="194"/>
      <c r="LMO759" s="194"/>
      <c r="LMP759" s="194"/>
      <c r="LMQ759" s="194"/>
      <c r="LMR759" s="194"/>
      <c r="LMS759" s="194"/>
      <c r="LMT759" s="194"/>
      <c r="LMU759" s="194"/>
      <c r="LMV759" s="194"/>
      <c r="LMW759" s="194"/>
      <c r="LMX759" s="194"/>
      <c r="LMY759" s="194"/>
      <c r="LMZ759" s="194"/>
      <c r="LNA759" s="194"/>
      <c r="LNB759" s="194"/>
      <c r="LNC759" s="194"/>
      <c r="LND759" s="194"/>
      <c r="LNE759" s="194"/>
      <c r="LNF759" s="194"/>
      <c r="LNG759" s="194"/>
      <c r="LNH759" s="194"/>
      <c r="LNI759" s="194"/>
      <c r="LNJ759" s="194"/>
      <c r="LNK759" s="194"/>
      <c r="LNL759" s="194"/>
      <c r="LNM759" s="194"/>
      <c r="LNN759" s="194"/>
      <c r="LNO759" s="194"/>
      <c r="LNP759" s="194"/>
      <c r="LNQ759" s="194"/>
      <c r="LNR759" s="194"/>
      <c r="LNS759" s="194"/>
      <c r="LNT759" s="194"/>
      <c r="LNU759" s="194"/>
      <c r="LNV759" s="194"/>
      <c r="LNW759" s="194"/>
      <c r="LNX759" s="194"/>
      <c r="LNY759" s="194"/>
      <c r="LNZ759" s="194"/>
      <c r="LOA759" s="194"/>
      <c r="LOB759" s="194"/>
      <c r="LOC759" s="194"/>
      <c r="LOD759" s="194"/>
      <c r="LOE759" s="194"/>
      <c r="LOF759" s="194"/>
      <c r="LOG759" s="194"/>
      <c r="LOH759" s="194"/>
      <c r="LOI759" s="194"/>
      <c r="LOJ759" s="194"/>
      <c r="LOK759" s="194"/>
      <c r="LOL759" s="194"/>
      <c r="LOM759" s="194"/>
      <c r="LON759" s="194"/>
      <c r="LOO759" s="194"/>
      <c r="LOP759" s="194"/>
      <c r="LOQ759" s="194"/>
      <c r="LOR759" s="194"/>
      <c r="LOS759" s="194"/>
      <c r="LOT759" s="194"/>
      <c r="LOU759" s="194"/>
      <c r="LOV759" s="194"/>
      <c r="LOW759" s="194"/>
      <c r="LOX759" s="194"/>
      <c r="LOY759" s="194"/>
      <c r="LOZ759" s="194"/>
      <c r="LPA759" s="194"/>
      <c r="LPB759" s="194"/>
      <c r="LPC759" s="194"/>
      <c r="LPD759" s="194"/>
      <c r="LPE759" s="194"/>
      <c r="LPF759" s="194"/>
      <c r="LPG759" s="194"/>
      <c r="LPH759" s="194"/>
      <c r="LPI759" s="194"/>
      <c r="LPJ759" s="194"/>
      <c r="LPK759" s="194"/>
      <c r="LPL759" s="194"/>
      <c r="LPM759" s="194"/>
      <c r="LPN759" s="194"/>
      <c r="LPO759" s="194"/>
      <c r="LPP759" s="194"/>
      <c r="LPQ759" s="194"/>
      <c r="LPR759" s="194"/>
      <c r="LPS759" s="194"/>
      <c r="LPT759" s="194"/>
      <c r="LPU759" s="194"/>
      <c r="LPV759" s="194"/>
      <c r="LPW759" s="194"/>
      <c r="LPX759" s="194"/>
      <c r="LPY759" s="194"/>
      <c r="LPZ759" s="194"/>
      <c r="LQA759" s="194"/>
      <c r="LQB759" s="194"/>
      <c r="LQC759" s="194"/>
      <c r="LQD759" s="194"/>
      <c r="LQE759" s="194"/>
      <c r="LQF759" s="194"/>
      <c r="LQG759" s="194"/>
      <c r="LQH759" s="194"/>
      <c r="LQI759" s="194"/>
      <c r="LQJ759" s="194"/>
      <c r="LQK759" s="194"/>
      <c r="LQL759" s="194"/>
      <c r="LQM759" s="194"/>
      <c r="LQN759" s="194"/>
      <c r="LQO759" s="194"/>
      <c r="LQP759" s="194"/>
      <c r="LQQ759" s="194"/>
      <c r="LQR759" s="194"/>
      <c r="LQS759" s="194"/>
      <c r="LQT759" s="194"/>
      <c r="LQU759" s="194"/>
      <c r="LQV759" s="194"/>
      <c r="LQW759" s="194"/>
      <c r="LQX759" s="194"/>
      <c r="LQY759" s="194"/>
      <c r="LQZ759" s="194"/>
      <c r="LRA759" s="194"/>
      <c r="LRB759" s="194"/>
      <c r="LRC759" s="194"/>
      <c r="LRD759" s="194"/>
      <c r="LRE759" s="194"/>
      <c r="LRF759" s="194"/>
      <c r="LRG759" s="194"/>
      <c r="LRH759" s="194"/>
      <c r="LRI759" s="194"/>
      <c r="LRJ759" s="194"/>
      <c r="LRK759" s="194"/>
      <c r="LRL759" s="194"/>
      <c r="LRM759" s="194"/>
      <c r="LRN759" s="194"/>
      <c r="LRO759" s="194"/>
      <c r="LRP759" s="194"/>
      <c r="LRQ759" s="194"/>
      <c r="LRR759" s="194"/>
      <c r="LRS759" s="194"/>
      <c r="LRT759" s="194"/>
      <c r="LRU759" s="194"/>
      <c r="LRV759" s="194"/>
      <c r="LRW759" s="194"/>
      <c r="LRX759" s="194"/>
      <c r="LRY759" s="194"/>
      <c r="LRZ759" s="194"/>
      <c r="LSA759" s="194"/>
      <c r="LSB759" s="194"/>
      <c r="LSC759" s="194"/>
      <c r="LSD759" s="194"/>
      <c r="LSE759" s="194"/>
      <c r="LSF759" s="194"/>
      <c r="LSG759" s="194"/>
      <c r="LSH759" s="194"/>
      <c r="LSI759" s="194"/>
      <c r="LSJ759" s="194"/>
      <c r="LSK759" s="194"/>
      <c r="LSL759" s="194"/>
      <c r="LSM759" s="194"/>
      <c r="LSN759" s="194"/>
      <c r="LSO759" s="194"/>
      <c r="LSP759" s="194"/>
      <c r="LSQ759" s="194"/>
      <c r="LSR759" s="194"/>
      <c r="LSS759" s="194"/>
      <c r="LST759" s="194"/>
      <c r="LSU759" s="194"/>
      <c r="LSV759" s="194"/>
      <c r="LSW759" s="194"/>
      <c r="LSX759" s="194"/>
      <c r="LSY759" s="194"/>
      <c r="LSZ759" s="194"/>
      <c r="LTA759" s="194"/>
      <c r="LTB759" s="194"/>
      <c r="LTC759" s="194"/>
      <c r="LTD759" s="194"/>
      <c r="LTE759" s="194"/>
      <c r="LTF759" s="194"/>
      <c r="LTG759" s="194"/>
      <c r="LTH759" s="194"/>
      <c r="LTI759" s="194"/>
      <c r="LTJ759" s="194"/>
      <c r="LTK759" s="194"/>
      <c r="LTL759" s="194"/>
      <c r="LTM759" s="194"/>
      <c r="LTN759" s="194"/>
      <c r="LTO759" s="194"/>
      <c r="LTP759" s="194"/>
      <c r="LTQ759" s="194"/>
      <c r="LTR759" s="194"/>
      <c r="LTS759" s="194"/>
      <c r="LTT759" s="194"/>
      <c r="LTU759" s="194"/>
      <c r="LTV759" s="194"/>
      <c r="LTW759" s="194"/>
      <c r="LTX759" s="194"/>
      <c r="LTY759" s="194"/>
      <c r="LTZ759" s="194"/>
      <c r="LUA759" s="194"/>
      <c r="LUB759" s="194"/>
      <c r="LUC759" s="194"/>
      <c r="LUD759" s="194"/>
      <c r="LUE759" s="194"/>
      <c r="LUF759" s="194"/>
      <c r="LUG759" s="194"/>
      <c r="LUH759" s="194"/>
      <c r="LUI759" s="194"/>
      <c r="LUJ759" s="194"/>
      <c r="LUK759" s="194"/>
      <c r="LUL759" s="194"/>
      <c r="LUM759" s="194"/>
      <c r="LUN759" s="194"/>
      <c r="LUO759" s="194"/>
      <c r="LUP759" s="194"/>
      <c r="LUQ759" s="194"/>
      <c r="LUR759" s="194"/>
      <c r="LUS759" s="194"/>
      <c r="LUT759" s="194"/>
      <c r="LUU759" s="194"/>
      <c r="LUV759" s="194"/>
      <c r="LUW759" s="194"/>
      <c r="LUX759" s="194"/>
      <c r="LUY759" s="194"/>
      <c r="LUZ759" s="194"/>
      <c r="LVA759" s="194"/>
      <c r="LVB759" s="194"/>
      <c r="LVC759" s="194"/>
      <c r="LVD759" s="194"/>
      <c r="LVE759" s="194"/>
      <c r="LVF759" s="194"/>
      <c r="LVG759" s="194"/>
      <c r="LVH759" s="194"/>
      <c r="LVI759" s="194"/>
      <c r="LVJ759" s="194"/>
      <c r="LVK759" s="194"/>
      <c r="LVL759" s="194"/>
      <c r="LVM759" s="194"/>
      <c r="LVN759" s="194"/>
      <c r="LVO759" s="194"/>
      <c r="LVP759" s="194"/>
      <c r="LVQ759" s="194"/>
      <c r="LVR759" s="194"/>
      <c r="LVS759" s="194"/>
      <c r="LVT759" s="194"/>
      <c r="LVU759" s="194"/>
      <c r="LVV759" s="194"/>
      <c r="LVW759" s="194"/>
      <c r="LVX759" s="194"/>
      <c r="LVY759" s="194"/>
      <c r="LVZ759" s="194"/>
      <c r="LWA759" s="194"/>
      <c r="LWB759" s="194"/>
      <c r="LWC759" s="194"/>
      <c r="LWD759" s="194"/>
      <c r="LWE759" s="194"/>
      <c r="LWF759" s="194"/>
      <c r="LWG759" s="194"/>
      <c r="LWH759" s="194"/>
      <c r="LWI759" s="194"/>
      <c r="LWJ759" s="194"/>
      <c r="LWK759" s="194"/>
      <c r="LWL759" s="194"/>
      <c r="LWM759" s="194"/>
      <c r="LWN759" s="194"/>
      <c r="LWO759" s="194"/>
      <c r="LWP759" s="194"/>
      <c r="LWQ759" s="194"/>
      <c r="LWR759" s="194"/>
      <c r="LWS759" s="194"/>
      <c r="LWT759" s="194"/>
      <c r="LWU759" s="194"/>
      <c r="LWV759" s="194"/>
      <c r="LWW759" s="194"/>
      <c r="LWX759" s="194"/>
      <c r="LWY759" s="194"/>
      <c r="LWZ759" s="194"/>
      <c r="LXA759" s="194"/>
      <c r="LXB759" s="194"/>
      <c r="LXC759" s="194"/>
      <c r="LXD759" s="194"/>
      <c r="LXE759" s="194"/>
      <c r="LXF759" s="194"/>
      <c r="LXG759" s="194"/>
      <c r="LXH759" s="194"/>
      <c r="LXI759" s="194"/>
      <c r="LXJ759" s="194"/>
      <c r="LXK759" s="194"/>
      <c r="LXL759" s="194"/>
      <c r="LXM759" s="194"/>
      <c r="LXN759" s="194"/>
      <c r="LXO759" s="194"/>
      <c r="LXP759" s="194"/>
      <c r="LXQ759" s="194"/>
      <c r="LXR759" s="194"/>
      <c r="LXS759" s="194"/>
      <c r="LXT759" s="194"/>
      <c r="LXU759" s="194"/>
      <c r="LXV759" s="194"/>
      <c r="LXW759" s="194"/>
      <c r="LXX759" s="194"/>
      <c r="LXY759" s="194"/>
      <c r="LXZ759" s="194"/>
      <c r="LYA759" s="194"/>
      <c r="LYB759" s="194"/>
      <c r="LYC759" s="194"/>
      <c r="LYD759" s="194"/>
      <c r="LYE759" s="194"/>
      <c r="LYF759" s="194"/>
      <c r="LYG759" s="194"/>
      <c r="LYH759" s="194"/>
      <c r="LYI759" s="194"/>
      <c r="LYJ759" s="194"/>
      <c r="LYK759" s="194"/>
      <c r="LYL759" s="194"/>
      <c r="LYM759" s="194"/>
      <c r="LYN759" s="194"/>
      <c r="LYO759" s="194"/>
      <c r="LYP759" s="194"/>
      <c r="LYQ759" s="194"/>
      <c r="LYR759" s="194"/>
      <c r="LYS759" s="194"/>
      <c r="LYT759" s="194"/>
      <c r="LYU759" s="194"/>
      <c r="LYV759" s="194"/>
      <c r="LYW759" s="194"/>
      <c r="LYX759" s="194"/>
      <c r="LYY759" s="194"/>
      <c r="LYZ759" s="194"/>
      <c r="LZA759" s="194"/>
      <c r="LZB759" s="194"/>
      <c r="LZC759" s="194"/>
      <c r="LZD759" s="194"/>
      <c r="LZE759" s="194"/>
      <c r="LZF759" s="194"/>
      <c r="LZG759" s="194"/>
      <c r="LZH759" s="194"/>
      <c r="LZI759" s="194"/>
      <c r="LZJ759" s="194"/>
      <c r="LZK759" s="194"/>
      <c r="LZL759" s="194"/>
      <c r="LZM759" s="194"/>
      <c r="LZN759" s="194"/>
      <c r="LZO759" s="194"/>
      <c r="LZP759" s="194"/>
      <c r="LZQ759" s="194"/>
      <c r="LZR759" s="194"/>
      <c r="LZS759" s="194"/>
      <c r="LZT759" s="194"/>
      <c r="LZU759" s="194"/>
      <c r="LZV759" s="194"/>
      <c r="LZW759" s="194"/>
      <c r="LZX759" s="194"/>
      <c r="LZY759" s="194"/>
      <c r="LZZ759" s="194"/>
      <c r="MAA759" s="194"/>
      <c r="MAB759" s="194"/>
      <c r="MAC759" s="194"/>
      <c r="MAD759" s="194"/>
      <c r="MAE759" s="194"/>
      <c r="MAF759" s="194"/>
      <c r="MAG759" s="194"/>
      <c r="MAH759" s="194"/>
      <c r="MAI759" s="194"/>
      <c r="MAJ759" s="194"/>
      <c r="MAK759" s="194"/>
      <c r="MAL759" s="194"/>
      <c r="MAM759" s="194"/>
      <c r="MAN759" s="194"/>
      <c r="MAO759" s="194"/>
      <c r="MAP759" s="194"/>
      <c r="MAQ759" s="194"/>
      <c r="MAR759" s="194"/>
      <c r="MAS759" s="194"/>
      <c r="MAT759" s="194"/>
      <c r="MAU759" s="194"/>
      <c r="MAV759" s="194"/>
      <c r="MAW759" s="194"/>
      <c r="MAX759" s="194"/>
      <c r="MAY759" s="194"/>
      <c r="MAZ759" s="194"/>
      <c r="MBA759" s="194"/>
      <c r="MBB759" s="194"/>
      <c r="MBC759" s="194"/>
      <c r="MBD759" s="194"/>
      <c r="MBE759" s="194"/>
      <c r="MBF759" s="194"/>
      <c r="MBG759" s="194"/>
      <c r="MBH759" s="194"/>
      <c r="MBI759" s="194"/>
      <c r="MBJ759" s="194"/>
      <c r="MBK759" s="194"/>
      <c r="MBL759" s="194"/>
      <c r="MBM759" s="194"/>
      <c r="MBN759" s="194"/>
      <c r="MBO759" s="194"/>
      <c r="MBP759" s="194"/>
      <c r="MBQ759" s="194"/>
      <c r="MBR759" s="194"/>
      <c r="MBS759" s="194"/>
      <c r="MBT759" s="194"/>
      <c r="MBU759" s="194"/>
      <c r="MBV759" s="194"/>
      <c r="MBW759" s="194"/>
      <c r="MBX759" s="194"/>
      <c r="MBY759" s="194"/>
      <c r="MBZ759" s="194"/>
      <c r="MCA759" s="194"/>
      <c r="MCB759" s="194"/>
      <c r="MCC759" s="194"/>
      <c r="MCD759" s="194"/>
      <c r="MCE759" s="194"/>
      <c r="MCF759" s="194"/>
      <c r="MCG759" s="194"/>
      <c r="MCH759" s="194"/>
      <c r="MCI759" s="194"/>
      <c r="MCJ759" s="194"/>
      <c r="MCK759" s="194"/>
      <c r="MCL759" s="194"/>
      <c r="MCM759" s="194"/>
      <c r="MCN759" s="194"/>
      <c r="MCO759" s="194"/>
      <c r="MCP759" s="194"/>
      <c r="MCQ759" s="194"/>
      <c r="MCR759" s="194"/>
      <c r="MCS759" s="194"/>
      <c r="MCT759" s="194"/>
      <c r="MCU759" s="194"/>
      <c r="MCV759" s="194"/>
      <c r="MCW759" s="194"/>
      <c r="MCX759" s="194"/>
      <c r="MCY759" s="194"/>
      <c r="MCZ759" s="194"/>
      <c r="MDA759" s="194"/>
      <c r="MDB759" s="194"/>
      <c r="MDC759" s="194"/>
      <c r="MDD759" s="194"/>
      <c r="MDE759" s="194"/>
      <c r="MDF759" s="194"/>
      <c r="MDG759" s="194"/>
      <c r="MDH759" s="194"/>
      <c r="MDI759" s="194"/>
      <c r="MDJ759" s="194"/>
      <c r="MDK759" s="194"/>
      <c r="MDL759" s="194"/>
      <c r="MDM759" s="194"/>
      <c r="MDN759" s="194"/>
      <c r="MDO759" s="194"/>
      <c r="MDP759" s="194"/>
      <c r="MDQ759" s="194"/>
      <c r="MDR759" s="194"/>
      <c r="MDS759" s="194"/>
      <c r="MDT759" s="194"/>
      <c r="MDU759" s="194"/>
      <c r="MDV759" s="194"/>
      <c r="MDW759" s="194"/>
      <c r="MDX759" s="194"/>
      <c r="MDY759" s="194"/>
      <c r="MDZ759" s="194"/>
      <c r="MEA759" s="194"/>
      <c r="MEB759" s="194"/>
      <c r="MEC759" s="194"/>
      <c r="MED759" s="194"/>
      <c r="MEE759" s="194"/>
      <c r="MEF759" s="194"/>
      <c r="MEG759" s="194"/>
      <c r="MEH759" s="194"/>
      <c r="MEI759" s="194"/>
      <c r="MEJ759" s="194"/>
      <c r="MEK759" s="194"/>
      <c r="MEL759" s="194"/>
      <c r="MEM759" s="194"/>
      <c r="MEN759" s="194"/>
      <c r="MEO759" s="194"/>
      <c r="MEP759" s="194"/>
      <c r="MEQ759" s="194"/>
      <c r="MER759" s="194"/>
      <c r="MES759" s="194"/>
      <c r="MET759" s="194"/>
      <c r="MEU759" s="194"/>
      <c r="MEV759" s="194"/>
      <c r="MEW759" s="194"/>
      <c r="MEX759" s="194"/>
      <c r="MEY759" s="194"/>
      <c r="MEZ759" s="194"/>
      <c r="MFA759" s="194"/>
      <c r="MFB759" s="194"/>
      <c r="MFC759" s="194"/>
      <c r="MFD759" s="194"/>
      <c r="MFE759" s="194"/>
      <c r="MFF759" s="194"/>
      <c r="MFG759" s="194"/>
      <c r="MFH759" s="194"/>
      <c r="MFI759" s="194"/>
      <c r="MFJ759" s="194"/>
      <c r="MFK759" s="194"/>
      <c r="MFL759" s="194"/>
      <c r="MFM759" s="194"/>
      <c r="MFN759" s="194"/>
      <c r="MFO759" s="194"/>
      <c r="MFP759" s="194"/>
      <c r="MFQ759" s="194"/>
      <c r="MFR759" s="194"/>
      <c r="MFS759" s="194"/>
      <c r="MFT759" s="194"/>
      <c r="MFU759" s="194"/>
      <c r="MFV759" s="194"/>
      <c r="MFW759" s="194"/>
      <c r="MFX759" s="194"/>
      <c r="MFY759" s="194"/>
      <c r="MFZ759" s="194"/>
      <c r="MGA759" s="194"/>
      <c r="MGB759" s="194"/>
      <c r="MGC759" s="194"/>
      <c r="MGD759" s="194"/>
      <c r="MGE759" s="194"/>
      <c r="MGF759" s="194"/>
      <c r="MGG759" s="194"/>
      <c r="MGH759" s="194"/>
      <c r="MGI759" s="194"/>
      <c r="MGJ759" s="194"/>
      <c r="MGK759" s="194"/>
      <c r="MGL759" s="194"/>
      <c r="MGM759" s="194"/>
      <c r="MGN759" s="194"/>
      <c r="MGO759" s="194"/>
      <c r="MGP759" s="194"/>
      <c r="MGQ759" s="194"/>
      <c r="MGR759" s="194"/>
      <c r="MGS759" s="194"/>
      <c r="MGT759" s="194"/>
      <c r="MGU759" s="194"/>
      <c r="MGV759" s="194"/>
      <c r="MGW759" s="194"/>
      <c r="MGX759" s="194"/>
      <c r="MGY759" s="194"/>
      <c r="MGZ759" s="194"/>
      <c r="MHA759" s="194"/>
      <c r="MHB759" s="194"/>
      <c r="MHC759" s="194"/>
      <c r="MHD759" s="194"/>
      <c r="MHE759" s="194"/>
      <c r="MHF759" s="194"/>
      <c r="MHG759" s="194"/>
      <c r="MHH759" s="194"/>
      <c r="MHI759" s="194"/>
      <c r="MHJ759" s="194"/>
      <c r="MHK759" s="194"/>
      <c r="MHL759" s="194"/>
      <c r="MHM759" s="194"/>
      <c r="MHN759" s="194"/>
      <c r="MHO759" s="194"/>
      <c r="MHP759" s="194"/>
      <c r="MHQ759" s="194"/>
      <c r="MHR759" s="194"/>
      <c r="MHS759" s="194"/>
      <c r="MHT759" s="194"/>
      <c r="MHU759" s="194"/>
      <c r="MHV759" s="194"/>
      <c r="MHW759" s="194"/>
      <c r="MHX759" s="194"/>
      <c r="MHY759" s="194"/>
      <c r="MHZ759" s="194"/>
      <c r="MIA759" s="194"/>
      <c r="MIB759" s="194"/>
      <c r="MIC759" s="194"/>
      <c r="MID759" s="194"/>
      <c r="MIE759" s="194"/>
      <c r="MIF759" s="194"/>
      <c r="MIG759" s="194"/>
      <c r="MIH759" s="194"/>
      <c r="MII759" s="194"/>
      <c r="MIJ759" s="194"/>
      <c r="MIK759" s="194"/>
      <c r="MIL759" s="194"/>
      <c r="MIM759" s="194"/>
      <c r="MIN759" s="194"/>
      <c r="MIO759" s="194"/>
      <c r="MIP759" s="194"/>
      <c r="MIQ759" s="194"/>
      <c r="MIR759" s="194"/>
      <c r="MIS759" s="194"/>
      <c r="MIT759" s="194"/>
      <c r="MIU759" s="194"/>
      <c r="MIV759" s="194"/>
      <c r="MIW759" s="194"/>
      <c r="MIX759" s="194"/>
      <c r="MIY759" s="194"/>
      <c r="MIZ759" s="194"/>
      <c r="MJA759" s="194"/>
      <c r="MJB759" s="194"/>
      <c r="MJC759" s="194"/>
      <c r="MJD759" s="194"/>
      <c r="MJE759" s="194"/>
      <c r="MJF759" s="194"/>
      <c r="MJG759" s="194"/>
      <c r="MJH759" s="194"/>
      <c r="MJI759" s="194"/>
      <c r="MJJ759" s="194"/>
      <c r="MJK759" s="194"/>
      <c r="MJL759" s="194"/>
      <c r="MJM759" s="194"/>
      <c r="MJN759" s="194"/>
      <c r="MJO759" s="194"/>
      <c r="MJP759" s="194"/>
      <c r="MJQ759" s="194"/>
      <c r="MJR759" s="194"/>
      <c r="MJS759" s="194"/>
      <c r="MJT759" s="194"/>
      <c r="MJU759" s="194"/>
      <c r="MJV759" s="194"/>
      <c r="MJW759" s="194"/>
      <c r="MJX759" s="194"/>
      <c r="MJY759" s="194"/>
      <c r="MJZ759" s="194"/>
      <c r="MKA759" s="194"/>
      <c r="MKB759" s="194"/>
      <c r="MKC759" s="194"/>
      <c r="MKD759" s="194"/>
      <c r="MKE759" s="194"/>
      <c r="MKF759" s="194"/>
      <c r="MKG759" s="194"/>
      <c r="MKH759" s="194"/>
      <c r="MKI759" s="194"/>
      <c r="MKJ759" s="194"/>
      <c r="MKK759" s="194"/>
      <c r="MKL759" s="194"/>
      <c r="MKM759" s="194"/>
      <c r="MKN759" s="194"/>
      <c r="MKO759" s="194"/>
      <c r="MKP759" s="194"/>
      <c r="MKQ759" s="194"/>
      <c r="MKR759" s="194"/>
      <c r="MKS759" s="194"/>
      <c r="MKT759" s="194"/>
      <c r="MKU759" s="194"/>
      <c r="MKV759" s="194"/>
      <c r="MKW759" s="194"/>
      <c r="MKX759" s="194"/>
      <c r="MKY759" s="194"/>
      <c r="MKZ759" s="194"/>
      <c r="MLA759" s="194"/>
      <c r="MLB759" s="194"/>
      <c r="MLC759" s="194"/>
      <c r="MLD759" s="194"/>
      <c r="MLE759" s="194"/>
      <c r="MLF759" s="194"/>
      <c r="MLG759" s="194"/>
      <c r="MLH759" s="194"/>
      <c r="MLI759" s="194"/>
      <c r="MLJ759" s="194"/>
      <c r="MLK759" s="194"/>
      <c r="MLL759" s="194"/>
      <c r="MLM759" s="194"/>
      <c r="MLN759" s="194"/>
      <c r="MLO759" s="194"/>
      <c r="MLP759" s="194"/>
      <c r="MLQ759" s="194"/>
      <c r="MLR759" s="194"/>
      <c r="MLS759" s="194"/>
      <c r="MLT759" s="194"/>
      <c r="MLU759" s="194"/>
      <c r="MLV759" s="194"/>
      <c r="MLW759" s="194"/>
      <c r="MLX759" s="194"/>
      <c r="MLY759" s="194"/>
      <c r="MLZ759" s="194"/>
      <c r="MMA759" s="194"/>
      <c r="MMB759" s="194"/>
      <c r="MMC759" s="194"/>
      <c r="MMD759" s="194"/>
      <c r="MME759" s="194"/>
      <c r="MMF759" s="194"/>
      <c r="MMG759" s="194"/>
      <c r="MMH759" s="194"/>
      <c r="MMI759" s="194"/>
      <c r="MMJ759" s="194"/>
      <c r="MMK759" s="194"/>
      <c r="MML759" s="194"/>
      <c r="MMM759" s="194"/>
      <c r="MMN759" s="194"/>
      <c r="MMO759" s="194"/>
      <c r="MMP759" s="194"/>
      <c r="MMQ759" s="194"/>
      <c r="MMR759" s="194"/>
      <c r="MMS759" s="194"/>
      <c r="MMT759" s="194"/>
      <c r="MMU759" s="194"/>
      <c r="MMV759" s="194"/>
      <c r="MMW759" s="194"/>
      <c r="MMX759" s="194"/>
      <c r="MMY759" s="194"/>
      <c r="MMZ759" s="194"/>
      <c r="MNA759" s="194"/>
      <c r="MNB759" s="194"/>
      <c r="MNC759" s="194"/>
      <c r="MND759" s="194"/>
      <c r="MNE759" s="194"/>
      <c r="MNF759" s="194"/>
      <c r="MNG759" s="194"/>
      <c r="MNH759" s="194"/>
      <c r="MNI759" s="194"/>
      <c r="MNJ759" s="194"/>
      <c r="MNK759" s="194"/>
      <c r="MNL759" s="194"/>
      <c r="MNM759" s="194"/>
      <c r="MNN759" s="194"/>
      <c r="MNO759" s="194"/>
      <c r="MNP759" s="194"/>
      <c r="MNQ759" s="194"/>
      <c r="MNR759" s="194"/>
      <c r="MNS759" s="194"/>
      <c r="MNT759" s="194"/>
      <c r="MNU759" s="194"/>
      <c r="MNV759" s="194"/>
      <c r="MNW759" s="194"/>
      <c r="MNX759" s="194"/>
      <c r="MNY759" s="194"/>
      <c r="MNZ759" s="194"/>
      <c r="MOA759" s="194"/>
      <c r="MOB759" s="194"/>
      <c r="MOC759" s="194"/>
      <c r="MOD759" s="194"/>
      <c r="MOE759" s="194"/>
      <c r="MOF759" s="194"/>
      <c r="MOG759" s="194"/>
      <c r="MOH759" s="194"/>
      <c r="MOI759" s="194"/>
      <c r="MOJ759" s="194"/>
      <c r="MOK759" s="194"/>
      <c r="MOL759" s="194"/>
      <c r="MOM759" s="194"/>
      <c r="MON759" s="194"/>
      <c r="MOO759" s="194"/>
      <c r="MOP759" s="194"/>
      <c r="MOQ759" s="194"/>
      <c r="MOR759" s="194"/>
      <c r="MOS759" s="194"/>
      <c r="MOT759" s="194"/>
      <c r="MOU759" s="194"/>
      <c r="MOV759" s="194"/>
      <c r="MOW759" s="194"/>
      <c r="MOX759" s="194"/>
      <c r="MOY759" s="194"/>
      <c r="MOZ759" s="194"/>
      <c r="MPA759" s="194"/>
      <c r="MPB759" s="194"/>
      <c r="MPC759" s="194"/>
      <c r="MPD759" s="194"/>
      <c r="MPE759" s="194"/>
      <c r="MPF759" s="194"/>
      <c r="MPG759" s="194"/>
      <c r="MPH759" s="194"/>
      <c r="MPI759" s="194"/>
      <c r="MPJ759" s="194"/>
      <c r="MPK759" s="194"/>
      <c r="MPL759" s="194"/>
      <c r="MPM759" s="194"/>
      <c r="MPN759" s="194"/>
      <c r="MPO759" s="194"/>
      <c r="MPP759" s="194"/>
      <c r="MPQ759" s="194"/>
      <c r="MPR759" s="194"/>
      <c r="MPS759" s="194"/>
      <c r="MPT759" s="194"/>
      <c r="MPU759" s="194"/>
      <c r="MPV759" s="194"/>
      <c r="MPW759" s="194"/>
      <c r="MPX759" s="194"/>
      <c r="MPY759" s="194"/>
      <c r="MPZ759" s="194"/>
      <c r="MQA759" s="194"/>
      <c r="MQB759" s="194"/>
      <c r="MQC759" s="194"/>
      <c r="MQD759" s="194"/>
      <c r="MQE759" s="194"/>
      <c r="MQF759" s="194"/>
      <c r="MQG759" s="194"/>
      <c r="MQH759" s="194"/>
      <c r="MQI759" s="194"/>
      <c r="MQJ759" s="194"/>
      <c r="MQK759" s="194"/>
      <c r="MQL759" s="194"/>
      <c r="MQM759" s="194"/>
      <c r="MQN759" s="194"/>
      <c r="MQO759" s="194"/>
      <c r="MQP759" s="194"/>
      <c r="MQQ759" s="194"/>
      <c r="MQR759" s="194"/>
      <c r="MQS759" s="194"/>
      <c r="MQT759" s="194"/>
      <c r="MQU759" s="194"/>
      <c r="MQV759" s="194"/>
      <c r="MQW759" s="194"/>
      <c r="MQX759" s="194"/>
      <c r="MQY759" s="194"/>
      <c r="MQZ759" s="194"/>
      <c r="MRA759" s="194"/>
      <c r="MRB759" s="194"/>
      <c r="MRC759" s="194"/>
      <c r="MRD759" s="194"/>
      <c r="MRE759" s="194"/>
      <c r="MRF759" s="194"/>
      <c r="MRG759" s="194"/>
      <c r="MRH759" s="194"/>
      <c r="MRI759" s="194"/>
      <c r="MRJ759" s="194"/>
      <c r="MRK759" s="194"/>
      <c r="MRL759" s="194"/>
      <c r="MRM759" s="194"/>
      <c r="MRN759" s="194"/>
      <c r="MRO759" s="194"/>
      <c r="MRP759" s="194"/>
      <c r="MRQ759" s="194"/>
      <c r="MRR759" s="194"/>
      <c r="MRS759" s="194"/>
      <c r="MRT759" s="194"/>
      <c r="MRU759" s="194"/>
      <c r="MRV759" s="194"/>
      <c r="MRW759" s="194"/>
      <c r="MRX759" s="194"/>
      <c r="MRY759" s="194"/>
      <c r="MRZ759" s="194"/>
      <c r="MSA759" s="194"/>
      <c r="MSB759" s="194"/>
      <c r="MSC759" s="194"/>
      <c r="MSD759" s="194"/>
      <c r="MSE759" s="194"/>
      <c r="MSF759" s="194"/>
      <c r="MSG759" s="194"/>
      <c r="MSH759" s="194"/>
      <c r="MSI759" s="194"/>
      <c r="MSJ759" s="194"/>
      <c r="MSK759" s="194"/>
      <c r="MSL759" s="194"/>
      <c r="MSM759" s="194"/>
      <c r="MSN759" s="194"/>
      <c r="MSO759" s="194"/>
      <c r="MSP759" s="194"/>
      <c r="MSQ759" s="194"/>
      <c r="MSR759" s="194"/>
      <c r="MSS759" s="194"/>
      <c r="MST759" s="194"/>
      <c r="MSU759" s="194"/>
      <c r="MSV759" s="194"/>
      <c r="MSW759" s="194"/>
      <c r="MSX759" s="194"/>
      <c r="MSY759" s="194"/>
      <c r="MSZ759" s="194"/>
      <c r="MTA759" s="194"/>
      <c r="MTB759" s="194"/>
      <c r="MTC759" s="194"/>
      <c r="MTD759" s="194"/>
      <c r="MTE759" s="194"/>
      <c r="MTF759" s="194"/>
      <c r="MTG759" s="194"/>
      <c r="MTH759" s="194"/>
      <c r="MTI759" s="194"/>
      <c r="MTJ759" s="194"/>
      <c r="MTK759" s="194"/>
      <c r="MTL759" s="194"/>
      <c r="MTM759" s="194"/>
      <c r="MTN759" s="194"/>
      <c r="MTO759" s="194"/>
      <c r="MTP759" s="194"/>
      <c r="MTQ759" s="194"/>
      <c r="MTR759" s="194"/>
      <c r="MTS759" s="194"/>
      <c r="MTT759" s="194"/>
      <c r="MTU759" s="194"/>
      <c r="MTV759" s="194"/>
      <c r="MTW759" s="194"/>
      <c r="MTX759" s="194"/>
      <c r="MTY759" s="194"/>
      <c r="MTZ759" s="194"/>
      <c r="MUA759" s="194"/>
      <c r="MUB759" s="194"/>
      <c r="MUC759" s="194"/>
      <c r="MUD759" s="194"/>
      <c r="MUE759" s="194"/>
      <c r="MUF759" s="194"/>
      <c r="MUG759" s="194"/>
      <c r="MUH759" s="194"/>
      <c r="MUI759" s="194"/>
      <c r="MUJ759" s="194"/>
      <c r="MUK759" s="194"/>
      <c r="MUL759" s="194"/>
      <c r="MUM759" s="194"/>
      <c r="MUN759" s="194"/>
      <c r="MUO759" s="194"/>
      <c r="MUP759" s="194"/>
      <c r="MUQ759" s="194"/>
      <c r="MUR759" s="194"/>
      <c r="MUS759" s="194"/>
      <c r="MUT759" s="194"/>
      <c r="MUU759" s="194"/>
      <c r="MUV759" s="194"/>
      <c r="MUW759" s="194"/>
      <c r="MUX759" s="194"/>
      <c r="MUY759" s="194"/>
      <c r="MUZ759" s="194"/>
      <c r="MVA759" s="194"/>
      <c r="MVB759" s="194"/>
      <c r="MVC759" s="194"/>
      <c r="MVD759" s="194"/>
      <c r="MVE759" s="194"/>
      <c r="MVF759" s="194"/>
      <c r="MVG759" s="194"/>
      <c r="MVH759" s="194"/>
      <c r="MVI759" s="194"/>
      <c r="MVJ759" s="194"/>
      <c r="MVK759" s="194"/>
      <c r="MVL759" s="194"/>
      <c r="MVM759" s="194"/>
      <c r="MVN759" s="194"/>
      <c r="MVO759" s="194"/>
      <c r="MVP759" s="194"/>
      <c r="MVQ759" s="194"/>
      <c r="MVR759" s="194"/>
      <c r="MVS759" s="194"/>
      <c r="MVT759" s="194"/>
      <c r="MVU759" s="194"/>
      <c r="MVV759" s="194"/>
      <c r="MVW759" s="194"/>
      <c r="MVX759" s="194"/>
      <c r="MVY759" s="194"/>
      <c r="MVZ759" s="194"/>
      <c r="MWA759" s="194"/>
      <c r="MWB759" s="194"/>
      <c r="MWC759" s="194"/>
      <c r="MWD759" s="194"/>
      <c r="MWE759" s="194"/>
      <c r="MWF759" s="194"/>
      <c r="MWG759" s="194"/>
      <c r="MWH759" s="194"/>
      <c r="MWI759" s="194"/>
      <c r="MWJ759" s="194"/>
      <c r="MWK759" s="194"/>
      <c r="MWL759" s="194"/>
      <c r="MWM759" s="194"/>
      <c r="MWN759" s="194"/>
      <c r="MWO759" s="194"/>
      <c r="MWP759" s="194"/>
      <c r="MWQ759" s="194"/>
      <c r="MWR759" s="194"/>
      <c r="MWS759" s="194"/>
      <c r="MWT759" s="194"/>
      <c r="MWU759" s="194"/>
      <c r="MWV759" s="194"/>
      <c r="MWW759" s="194"/>
      <c r="MWX759" s="194"/>
      <c r="MWY759" s="194"/>
      <c r="MWZ759" s="194"/>
      <c r="MXA759" s="194"/>
      <c r="MXB759" s="194"/>
      <c r="MXC759" s="194"/>
      <c r="MXD759" s="194"/>
      <c r="MXE759" s="194"/>
      <c r="MXF759" s="194"/>
      <c r="MXG759" s="194"/>
      <c r="MXH759" s="194"/>
      <c r="MXI759" s="194"/>
      <c r="MXJ759" s="194"/>
      <c r="MXK759" s="194"/>
      <c r="MXL759" s="194"/>
      <c r="MXM759" s="194"/>
      <c r="MXN759" s="194"/>
      <c r="MXO759" s="194"/>
      <c r="MXP759" s="194"/>
      <c r="MXQ759" s="194"/>
      <c r="MXR759" s="194"/>
      <c r="MXS759" s="194"/>
      <c r="MXT759" s="194"/>
      <c r="MXU759" s="194"/>
      <c r="MXV759" s="194"/>
      <c r="MXW759" s="194"/>
      <c r="MXX759" s="194"/>
      <c r="MXY759" s="194"/>
      <c r="MXZ759" s="194"/>
      <c r="MYA759" s="194"/>
      <c r="MYB759" s="194"/>
      <c r="MYC759" s="194"/>
      <c r="MYD759" s="194"/>
      <c r="MYE759" s="194"/>
      <c r="MYF759" s="194"/>
      <c r="MYG759" s="194"/>
      <c r="MYH759" s="194"/>
      <c r="MYI759" s="194"/>
      <c r="MYJ759" s="194"/>
      <c r="MYK759" s="194"/>
      <c r="MYL759" s="194"/>
      <c r="MYM759" s="194"/>
      <c r="MYN759" s="194"/>
      <c r="MYO759" s="194"/>
      <c r="MYP759" s="194"/>
      <c r="MYQ759" s="194"/>
      <c r="MYR759" s="194"/>
      <c r="MYS759" s="194"/>
      <c r="MYT759" s="194"/>
      <c r="MYU759" s="194"/>
      <c r="MYV759" s="194"/>
      <c r="MYW759" s="194"/>
      <c r="MYX759" s="194"/>
      <c r="MYY759" s="194"/>
      <c r="MYZ759" s="194"/>
      <c r="MZA759" s="194"/>
      <c r="MZB759" s="194"/>
      <c r="MZC759" s="194"/>
      <c r="MZD759" s="194"/>
      <c r="MZE759" s="194"/>
      <c r="MZF759" s="194"/>
      <c r="MZG759" s="194"/>
      <c r="MZH759" s="194"/>
      <c r="MZI759" s="194"/>
      <c r="MZJ759" s="194"/>
      <c r="MZK759" s="194"/>
      <c r="MZL759" s="194"/>
      <c r="MZM759" s="194"/>
      <c r="MZN759" s="194"/>
      <c r="MZO759" s="194"/>
      <c r="MZP759" s="194"/>
      <c r="MZQ759" s="194"/>
      <c r="MZR759" s="194"/>
      <c r="MZS759" s="194"/>
      <c r="MZT759" s="194"/>
      <c r="MZU759" s="194"/>
      <c r="MZV759" s="194"/>
      <c r="MZW759" s="194"/>
      <c r="MZX759" s="194"/>
      <c r="MZY759" s="194"/>
      <c r="MZZ759" s="194"/>
      <c r="NAA759" s="194"/>
      <c r="NAB759" s="194"/>
      <c r="NAC759" s="194"/>
      <c r="NAD759" s="194"/>
      <c r="NAE759" s="194"/>
      <c r="NAF759" s="194"/>
      <c r="NAG759" s="194"/>
      <c r="NAH759" s="194"/>
      <c r="NAI759" s="194"/>
      <c r="NAJ759" s="194"/>
      <c r="NAK759" s="194"/>
      <c r="NAL759" s="194"/>
      <c r="NAM759" s="194"/>
      <c r="NAN759" s="194"/>
      <c r="NAO759" s="194"/>
      <c r="NAP759" s="194"/>
      <c r="NAQ759" s="194"/>
      <c r="NAR759" s="194"/>
      <c r="NAS759" s="194"/>
      <c r="NAT759" s="194"/>
      <c r="NAU759" s="194"/>
      <c r="NAV759" s="194"/>
      <c r="NAW759" s="194"/>
      <c r="NAX759" s="194"/>
      <c r="NAY759" s="194"/>
      <c r="NAZ759" s="194"/>
      <c r="NBA759" s="194"/>
      <c r="NBB759" s="194"/>
      <c r="NBC759" s="194"/>
      <c r="NBD759" s="194"/>
      <c r="NBE759" s="194"/>
      <c r="NBF759" s="194"/>
      <c r="NBG759" s="194"/>
      <c r="NBH759" s="194"/>
      <c r="NBI759" s="194"/>
      <c r="NBJ759" s="194"/>
      <c r="NBK759" s="194"/>
      <c r="NBL759" s="194"/>
      <c r="NBM759" s="194"/>
      <c r="NBN759" s="194"/>
      <c r="NBO759" s="194"/>
      <c r="NBP759" s="194"/>
      <c r="NBQ759" s="194"/>
      <c r="NBR759" s="194"/>
      <c r="NBS759" s="194"/>
      <c r="NBT759" s="194"/>
      <c r="NBU759" s="194"/>
      <c r="NBV759" s="194"/>
      <c r="NBW759" s="194"/>
      <c r="NBX759" s="194"/>
      <c r="NBY759" s="194"/>
      <c r="NBZ759" s="194"/>
      <c r="NCA759" s="194"/>
      <c r="NCB759" s="194"/>
      <c r="NCC759" s="194"/>
      <c r="NCD759" s="194"/>
      <c r="NCE759" s="194"/>
      <c r="NCF759" s="194"/>
      <c r="NCG759" s="194"/>
      <c r="NCH759" s="194"/>
      <c r="NCI759" s="194"/>
      <c r="NCJ759" s="194"/>
      <c r="NCK759" s="194"/>
      <c r="NCL759" s="194"/>
      <c r="NCM759" s="194"/>
      <c r="NCN759" s="194"/>
      <c r="NCO759" s="194"/>
      <c r="NCP759" s="194"/>
      <c r="NCQ759" s="194"/>
      <c r="NCR759" s="194"/>
      <c r="NCS759" s="194"/>
      <c r="NCT759" s="194"/>
      <c r="NCU759" s="194"/>
      <c r="NCV759" s="194"/>
      <c r="NCW759" s="194"/>
      <c r="NCX759" s="194"/>
      <c r="NCY759" s="194"/>
      <c r="NCZ759" s="194"/>
      <c r="NDA759" s="194"/>
      <c r="NDB759" s="194"/>
      <c r="NDC759" s="194"/>
      <c r="NDD759" s="194"/>
      <c r="NDE759" s="194"/>
      <c r="NDF759" s="194"/>
      <c r="NDG759" s="194"/>
      <c r="NDH759" s="194"/>
      <c r="NDI759" s="194"/>
      <c r="NDJ759" s="194"/>
      <c r="NDK759" s="194"/>
      <c r="NDL759" s="194"/>
      <c r="NDM759" s="194"/>
      <c r="NDN759" s="194"/>
      <c r="NDO759" s="194"/>
      <c r="NDP759" s="194"/>
      <c r="NDQ759" s="194"/>
      <c r="NDR759" s="194"/>
      <c r="NDS759" s="194"/>
      <c r="NDT759" s="194"/>
      <c r="NDU759" s="194"/>
      <c r="NDV759" s="194"/>
      <c r="NDW759" s="194"/>
      <c r="NDX759" s="194"/>
      <c r="NDY759" s="194"/>
      <c r="NDZ759" s="194"/>
      <c r="NEA759" s="194"/>
      <c r="NEB759" s="194"/>
      <c r="NEC759" s="194"/>
      <c r="NED759" s="194"/>
      <c r="NEE759" s="194"/>
      <c r="NEF759" s="194"/>
      <c r="NEG759" s="194"/>
      <c r="NEH759" s="194"/>
      <c r="NEI759" s="194"/>
      <c r="NEJ759" s="194"/>
      <c r="NEK759" s="194"/>
      <c r="NEL759" s="194"/>
      <c r="NEM759" s="194"/>
      <c r="NEN759" s="194"/>
      <c r="NEO759" s="194"/>
      <c r="NEP759" s="194"/>
      <c r="NEQ759" s="194"/>
      <c r="NER759" s="194"/>
      <c r="NES759" s="194"/>
      <c r="NET759" s="194"/>
      <c r="NEU759" s="194"/>
      <c r="NEV759" s="194"/>
      <c r="NEW759" s="194"/>
      <c r="NEX759" s="194"/>
      <c r="NEY759" s="194"/>
      <c r="NEZ759" s="194"/>
      <c r="NFA759" s="194"/>
      <c r="NFB759" s="194"/>
      <c r="NFC759" s="194"/>
      <c r="NFD759" s="194"/>
      <c r="NFE759" s="194"/>
      <c r="NFF759" s="194"/>
      <c r="NFG759" s="194"/>
      <c r="NFH759" s="194"/>
      <c r="NFI759" s="194"/>
      <c r="NFJ759" s="194"/>
      <c r="NFK759" s="194"/>
      <c r="NFL759" s="194"/>
      <c r="NFM759" s="194"/>
      <c r="NFN759" s="194"/>
      <c r="NFO759" s="194"/>
      <c r="NFP759" s="194"/>
      <c r="NFQ759" s="194"/>
      <c r="NFR759" s="194"/>
      <c r="NFS759" s="194"/>
      <c r="NFT759" s="194"/>
      <c r="NFU759" s="194"/>
      <c r="NFV759" s="194"/>
      <c r="NFW759" s="194"/>
      <c r="NFX759" s="194"/>
      <c r="NFY759" s="194"/>
      <c r="NFZ759" s="194"/>
      <c r="NGA759" s="194"/>
      <c r="NGB759" s="194"/>
      <c r="NGC759" s="194"/>
      <c r="NGD759" s="194"/>
      <c r="NGE759" s="194"/>
      <c r="NGF759" s="194"/>
      <c r="NGG759" s="194"/>
      <c r="NGH759" s="194"/>
      <c r="NGI759" s="194"/>
      <c r="NGJ759" s="194"/>
      <c r="NGK759" s="194"/>
      <c r="NGL759" s="194"/>
      <c r="NGM759" s="194"/>
      <c r="NGN759" s="194"/>
      <c r="NGO759" s="194"/>
      <c r="NGP759" s="194"/>
      <c r="NGQ759" s="194"/>
      <c r="NGR759" s="194"/>
      <c r="NGS759" s="194"/>
      <c r="NGT759" s="194"/>
      <c r="NGU759" s="194"/>
      <c r="NGV759" s="194"/>
      <c r="NGW759" s="194"/>
      <c r="NGX759" s="194"/>
      <c r="NGY759" s="194"/>
      <c r="NGZ759" s="194"/>
      <c r="NHA759" s="194"/>
      <c r="NHB759" s="194"/>
      <c r="NHC759" s="194"/>
      <c r="NHD759" s="194"/>
      <c r="NHE759" s="194"/>
      <c r="NHF759" s="194"/>
      <c r="NHG759" s="194"/>
      <c r="NHH759" s="194"/>
      <c r="NHI759" s="194"/>
      <c r="NHJ759" s="194"/>
      <c r="NHK759" s="194"/>
      <c r="NHL759" s="194"/>
      <c r="NHM759" s="194"/>
      <c r="NHN759" s="194"/>
      <c r="NHO759" s="194"/>
      <c r="NHP759" s="194"/>
      <c r="NHQ759" s="194"/>
      <c r="NHR759" s="194"/>
      <c r="NHS759" s="194"/>
      <c r="NHT759" s="194"/>
      <c r="NHU759" s="194"/>
      <c r="NHV759" s="194"/>
      <c r="NHW759" s="194"/>
      <c r="NHX759" s="194"/>
      <c r="NHY759" s="194"/>
      <c r="NHZ759" s="194"/>
      <c r="NIA759" s="194"/>
      <c r="NIB759" s="194"/>
      <c r="NIC759" s="194"/>
      <c r="NID759" s="194"/>
      <c r="NIE759" s="194"/>
      <c r="NIF759" s="194"/>
      <c r="NIG759" s="194"/>
      <c r="NIH759" s="194"/>
      <c r="NII759" s="194"/>
      <c r="NIJ759" s="194"/>
      <c r="NIK759" s="194"/>
      <c r="NIL759" s="194"/>
      <c r="NIM759" s="194"/>
      <c r="NIN759" s="194"/>
      <c r="NIO759" s="194"/>
      <c r="NIP759" s="194"/>
      <c r="NIQ759" s="194"/>
      <c r="NIR759" s="194"/>
      <c r="NIS759" s="194"/>
      <c r="NIT759" s="194"/>
      <c r="NIU759" s="194"/>
      <c r="NIV759" s="194"/>
      <c r="NIW759" s="194"/>
      <c r="NIX759" s="194"/>
      <c r="NIY759" s="194"/>
      <c r="NIZ759" s="194"/>
      <c r="NJA759" s="194"/>
      <c r="NJB759" s="194"/>
      <c r="NJC759" s="194"/>
      <c r="NJD759" s="194"/>
      <c r="NJE759" s="194"/>
      <c r="NJF759" s="194"/>
      <c r="NJG759" s="194"/>
      <c r="NJH759" s="194"/>
      <c r="NJI759" s="194"/>
      <c r="NJJ759" s="194"/>
      <c r="NJK759" s="194"/>
      <c r="NJL759" s="194"/>
      <c r="NJM759" s="194"/>
      <c r="NJN759" s="194"/>
      <c r="NJO759" s="194"/>
      <c r="NJP759" s="194"/>
      <c r="NJQ759" s="194"/>
      <c r="NJR759" s="194"/>
      <c r="NJS759" s="194"/>
      <c r="NJT759" s="194"/>
      <c r="NJU759" s="194"/>
      <c r="NJV759" s="194"/>
      <c r="NJW759" s="194"/>
      <c r="NJX759" s="194"/>
      <c r="NJY759" s="194"/>
      <c r="NJZ759" s="194"/>
      <c r="NKA759" s="194"/>
      <c r="NKB759" s="194"/>
      <c r="NKC759" s="194"/>
      <c r="NKD759" s="194"/>
      <c r="NKE759" s="194"/>
      <c r="NKF759" s="194"/>
      <c r="NKG759" s="194"/>
      <c r="NKH759" s="194"/>
      <c r="NKI759" s="194"/>
      <c r="NKJ759" s="194"/>
      <c r="NKK759" s="194"/>
      <c r="NKL759" s="194"/>
      <c r="NKM759" s="194"/>
      <c r="NKN759" s="194"/>
      <c r="NKO759" s="194"/>
      <c r="NKP759" s="194"/>
      <c r="NKQ759" s="194"/>
      <c r="NKR759" s="194"/>
      <c r="NKS759" s="194"/>
      <c r="NKT759" s="194"/>
      <c r="NKU759" s="194"/>
      <c r="NKV759" s="194"/>
      <c r="NKW759" s="194"/>
      <c r="NKX759" s="194"/>
      <c r="NKY759" s="194"/>
      <c r="NKZ759" s="194"/>
      <c r="NLA759" s="194"/>
      <c r="NLB759" s="194"/>
      <c r="NLC759" s="194"/>
      <c r="NLD759" s="194"/>
      <c r="NLE759" s="194"/>
      <c r="NLF759" s="194"/>
      <c r="NLG759" s="194"/>
      <c r="NLH759" s="194"/>
      <c r="NLI759" s="194"/>
      <c r="NLJ759" s="194"/>
      <c r="NLK759" s="194"/>
      <c r="NLL759" s="194"/>
      <c r="NLM759" s="194"/>
      <c r="NLN759" s="194"/>
      <c r="NLO759" s="194"/>
      <c r="NLP759" s="194"/>
      <c r="NLQ759" s="194"/>
      <c r="NLR759" s="194"/>
      <c r="NLS759" s="194"/>
      <c r="NLT759" s="194"/>
      <c r="NLU759" s="194"/>
      <c r="NLV759" s="194"/>
      <c r="NLW759" s="194"/>
      <c r="NLX759" s="194"/>
      <c r="NLY759" s="194"/>
      <c r="NLZ759" s="194"/>
      <c r="NMA759" s="194"/>
      <c r="NMB759" s="194"/>
      <c r="NMC759" s="194"/>
      <c r="NMD759" s="194"/>
      <c r="NME759" s="194"/>
      <c r="NMF759" s="194"/>
      <c r="NMG759" s="194"/>
      <c r="NMH759" s="194"/>
      <c r="NMI759" s="194"/>
      <c r="NMJ759" s="194"/>
      <c r="NMK759" s="194"/>
      <c r="NML759" s="194"/>
      <c r="NMM759" s="194"/>
      <c r="NMN759" s="194"/>
      <c r="NMO759" s="194"/>
      <c r="NMP759" s="194"/>
      <c r="NMQ759" s="194"/>
      <c r="NMR759" s="194"/>
      <c r="NMS759" s="194"/>
      <c r="NMT759" s="194"/>
      <c r="NMU759" s="194"/>
      <c r="NMV759" s="194"/>
      <c r="NMW759" s="194"/>
      <c r="NMX759" s="194"/>
      <c r="NMY759" s="194"/>
      <c r="NMZ759" s="194"/>
      <c r="NNA759" s="194"/>
      <c r="NNB759" s="194"/>
      <c r="NNC759" s="194"/>
      <c r="NND759" s="194"/>
      <c r="NNE759" s="194"/>
      <c r="NNF759" s="194"/>
      <c r="NNG759" s="194"/>
      <c r="NNH759" s="194"/>
      <c r="NNI759" s="194"/>
      <c r="NNJ759" s="194"/>
      <c r="NNK759" s="194"/>
      <c r="NNL759" s="194"/>
      <c r="NNM759" s="194"/>
      <c r="NNN759" s="194"/>
      <c r="NNO759" s="194"/>
      <c r="NNP759" s="194"/>
      <c r="NNQ759" s="194"/>
      <c r="NNR759" s="194"/>
      <c r="NNS759" s="194"/>
      <c r="NNT759" s="194"/>
      <c r="NNU759" s="194"/>
      <c r="NNV759" s="194"/>
      <c r="NNW759" s="194"/>
      <c r="NNX759" s="194"/>
      <c r="NNY759" s="194"/>
      <c r="NNZ759" s="194"/>
      <c r="NOA759" s="194"/>
      <c r="NOB759" s="194"/>
      <c r="NOC759" s="194"/>
      <c r="NOD759" s="194"/>
      <c r="NOE759" s="194"/>
      <c r="NOF759" s="194"/>
      <c r="NOG759" s="194"/>
      <c r="NOH759" s="194"/>
      <c r="NOI759" s="194"/>
      <c r="NOJ759" s="194"/>
      <c r="NOK759" s="194"/>
      <c r="NOL759" s="194"/>
      <c r="NOM759" s="194"/>
      <c r="NON759" s="194"/>
      <c r="NOO759" s="194"/>
      <c r="NOP759" s="194"/>
      <c r="NOQ759" s="194"/>
      <c r="NOR759" s="194"/>
      <c r="NOS759" s="194"/>
      <c r="NOT759" s="194"/>
      <c r="NOU759" s="194"/>
      <c r="NOV759" s="194"/>
      <c r="NOW759" s="194"/>
      <c r="NOX759" s="194"/>
      <c r="NOY759" s="194"/>
      <c r="NOZ759" s="194"/>
      <c r="NPA759" s="194"/>
      <c r="NPB759" s="194"/>
      <c r="NPC759" s="194"/>
      <c r="NPD759" s="194"/>
      <c r="NPE759" s="194"/>
      <c r="NPF759" s="194"/>
      <c r="NPG759" s="194"/>
      <c r="NPH759" s="194"/>
      <c r="NPI759" s="194"/>
      <c r="NPJ759" s="194"/>
      <c r="NPK759" s="194"/>
      <c r="NPL759" s="194"/>
      <c r="NPM759" s="194"/>
      <c r="NPN759" s="194"/>
      <c r="NPO759" s="194"/>
      <c r="NPP759" s="194"/>
      <c r="NPQ759" s="194"/>
      <c r="NPR759" s="194"/>
      <c r="NPS759" s="194"/>
      <c r="NPT759" s="194"/>
      <c r="NPU759" s="194"/>
      <c r="NPV759" s="194"/>
      <c r="NPW759" s="194"/>
      <c r="NPX759" s="194"/>
      <c r="NPY759" s="194"/>
      <c r="NPZ759" s="194"/>
      <c r="NQA759" s="194"/>
      <c r="NQB759" s="194"/>
      <c r="NQC759" s="194"/>
      <c r="NQD759" s="194"/>
      <c r="NQE759" s="194"/>
      <c r="NQF759" s="194"/>
      <c r="NQG759" s="194"/>
      <c r="NQH759" s="194"/>
      <c r="NQI759" s="194"/>
      <c r="NQJ759" s="194"/>
      <c r="NQK759" s="194"/>
      <c r="NQL759" s="194"/>
      <c r="NQM759" s="194"/>
      <c r="NQN759" s="194"/>
      <c r="NQO759" s="194"/>
      <c r="NQP759" s="194"/>
      <c r="NQQ759" s="194"/>
      <c r="NQR759" s="194"/>
      <c r="NQS759" s="194"/>
      <c r="NQT759" s="194"/>
      <c r="NQU759" s="194"/>
      <c r="NQV759" s="194"/>
      <c r="NQW759" s="194"/>
      <c r="NQX759" s="194"/>
      <c r="NQY759" s="194"/>
      <c r="NQZ759" s="194"/>
      <c r="NRA759" s="194"/>
      <c r="NRB759" s="194"/>
      <c r="NRC759" s="194"/>
      <c r="NRD759" s="194"/>
      <c r="NRE759" s="194"/>
      <c r="NRF759" s="194"/>
      <c r="NRG759" s="194"/>
      <c r="NRH759" s="194"/>
      <c r="NRI759" s="194"/>
      <c r="NRJ759" s="194"/>
      <c r="NRK759" s="194"/>
      <c r="NRL759" s="194"/>
      <c r="NRM759" s="194"/>
      <c r="NRN759" s="194"/>
      <c r="NRO759" s="194"/>
      <c r="NRP759" s="194"/>
      <c r="NRQ759" s="194"/>
      <c r="NRR759" s="194"/>
      <c r="NRS759" s="194"/>
      <c r="NRT759" s="194"/>
      <c r="NRU759" s="194"/>
      <c r="NRV759" s="194"/>
      <c r="NRW759" s="194"/>
      <c r="NRX759" s="194"/>
      <c r="NRY759" s="194"/>
      <c r="NRZ759" s="194"/>
      <c r="NSA759" s="194"/>
      <c r="NSB759" s="194"/>
      <c r="NSC759" s="194"/>
      <c r="NSD759" s="194"/>
      <c r="NSE759" s="194"/>
      <c r="NSF759" s="194"/>
      <c r="NSG759" s="194"/>
      <c r="NSH759" s="194"/>
      <c r="NSI759" s="194"/>
      <c r="NSJ759" s="194"/>
      <c r="NSK759" s="194"/>
      <c r="NSL759" s="194"/>
      <c r="NSM759" s="194"/>
      <c r="NSN759" s="194"/>
      <c r="NSO759" s="194"/>
      <c r="NSP759" s="194"/>
      <c r="NSQ759" s="194"/>
      <c r="NSR759" s="194"/>
      <c r="NSS759" s="194"/>
      <c r="NST759" s="194"/>
      <c r="NSU759" s="194"/>
      <c r="NSV759" s="194"/>
      <c r="NSW759" s="194"/>
      <c r="NSX759" s="194"/>
      <c r="NSY759" s="194"/>
      <c r="NSZ759" s="194"/>
      <c r="NTA759" s="194"/>
      <c r="NTB759" s="194"/>
      <c r="NTC759" s="194"/>
      <c r="NTD759" s="194"/>
      <c r="NTE759" s="194"/>
      <c r="NTF759" s="194"/>
      <c r="NTG759" s="194"/>
      <c r="NTH759" s="194"/>
      <c r="NTI759" s="194"/>
      <c r="NTJ759" s="194"/>
      <c r="NTK759" s="194"/>
      <c r="NTL759" s="194"/>
      <c r="NTM759" s="194"/>
      <c r="NTN759" s="194"/>
      <c r="NTO759" s="194"/>
      <c r="NTP759" s="194"/>
      <c r="NTQ759" s="194"/>
      <c r="NTR759" s="194"/>
      <c r="NTS759" s="194"/>
      <c r="NTT759" s="194"/>
      <c r="NTU759" s="194"/>
      <c r="NTV759" s="194"/>
      <c r="NTW759" s="194"/>
      <c r="NTX759" s="194"/>
      <c r="NTY759" s="194"/>
      <c r="NTZ759" s="194"/>
      <c r="NUA759" s="194"/>
      <c r="NUB759" s="194"/>
      <c r="NUC759" s="194"/>
      <c r="NUD759" s="194"/>
      <c r="NUE759" s="194"/>
      <c r="NUF759" s="194"/>
      <c r="NUG759" s="194"/>
      <c r="NUH759" s="194"/>
      <c r="NUI759" s="194"/>
      <c r="NUJ759" s="194"/>
      <c r="NUK759" s="194"/>
      <c r="NUL759" s="194"/>
      <c r="NUM759" s="194"/>
      <c r="NUN759" s="194"/>
      <c r="NUO759" s="194"/>
      <c r="NUP759" s="194"/>
      <c r="NUQ759" s="194"/>
      <c r="NUR759" s="194"/>
      <c r="NUS759" s="194"/>
      <c r="NUT759" s="194"/>
      <c r="NUU759" s="194"/>
      <c r="NUV759" s="194"/>
      <c r="NUW759" s="194"/>
      <c r="NUX759" s="194"/>
      <c r="NUY759" s="194"/>
      <c r="NUZ759" s="194"/>
      <c r="NVA759" s="194"/>
      <c r="NVB759" s="194"/>
      <c r="NVC759" s="194"/>
      <c r="NVD759" s="194"/>
      <c r="NVE759" s="194"/>
      <c r="NVF759" s="194"/>
      <c r="NVG759" s="194"/>
      <c r="NVH759" s="194"/>
      <c r="NVI759" s="194"/>
      <c r="NVJ759" s="194"/>
      <c r="NVK759" s="194"/>
      <c r="NVL759" s="194"/>
      <c r="NVM759" s="194"/>
      <c r="NVN759" s="194"/>
      <c r="NVO759" s="194"/>
      <c r="NVP759" s="194"/>
      <c r="NVQ759" s="194"/>
      <c r="NVR759" s="194"/>
      <c r="NVS759" s="194"/>
      <c r="NVT759" s="194"/>
      <c r="NVU759" s="194"/>
      <c r="NVV759" s="194"/>
      <c r="NVW759" s="194"/>
      <c r="NVX759" s="194"/>
      <c r="NVY759" s="194"/>
      <c r="NVZ759" s="194"/>
      <c r="NWA759" s="194"/>
      <c r="NWB759" s="194"/>
      <c r="NWC759" s="194"/>
      <c r="NWD759" s="194"/>
      <c r="NWE759" s="194"/>
      <c r="NWF759" s="194"/>
      <c r="NWG759" s="194"/>
      <c r="NWH759" s="194"/>
      <c r="NWI759" s="194"/>
      <c r="NWJ759" s="194"/>
      <c r="NWK759" s="194"/>
      <c r="NWL759" s="194"/>
      <c r="NWM759" s="194"/>
      <c r="NWN759" s="194"/>
      <c r="NWO759" s="194"/>
      <c r="NWP759" s="194"/>
      <c r="NWQ759" s="194"/>
      <c r="NWR759" s="194"/>
      <c r="NWS759" s="194"/>
      <c r="NWT759" s="194"/>
      <c r="NWU759" s="194"/>
      <c r="NWV759" s="194"/>
      <c r="NWW759" s="194"/>
      <c r="NWX759" s="194"/>
      <c r="NWY759" s="194"/>
      <c r="NWZ759" s="194"/>
      <c r="NXA759" s="194"/>
      <c r="NXB759" s="194"/>
      <c r="NXC759" s="194"/>
      <c r="NXD759" s="194"/>
      <c r="NXE759" s="194"/>
      <c r="NXF759" s="194"/>
      <c r="NXG759" s="194"/>
      <c r="NXH759" s="194"/>
      <c r="NXI759" s="194"/>
      <c r="NXJ759" s="194"/>
      <c r="NXK759" s="194"/>
      <c r="NXL759" s="194"/>
      <c r="NXM759" s="194"/>
      <c r="NXN759" s="194"/>
      <c r="NXO759" s="194"/>
      <c r="NXP759" s="194"/>
      <c r="NXQ759" s="194"/>
      <c r="NXR759" s="194"/>
      <c r="NXS759" s="194"/>
      <c r="NXT759" s="194"/>
      <c r="NXU759" s="194"/>
      <c r="NXV759" s="194"/>
      <c r="NXW759" s="194"/>
      <c r="NXX759" s="194"/>
      <c r="NXY759" s="194"/>
      <c r="NXZ759" s="194"/>
      <c r="NYA759" s="194"/>
      <c r="NYB759" s="194"/>
      <c r="NYC759" s="194"/>
      <c r="NYD759" s="194"/>
      <c r="NYE759" s="194"/>
      <c r="NYF759" s="194"/>
      <c r="NYG759" s="194"/>
      <c r="NYH759" s="194"/>
      <c r="NYI759" s="194"/>
      <c r="NYJ759" s="194"/>
      <c r="NYK759" s="194"/>
      <c r="NYL759" s="194"/>
      <c r="NYM759" s="194"/>
      <c r="NYN759" s="194"/>
      <c r="NYO759" s="194"/>
      <c r="NYP759" s="194"/>
      <c r="NYQ759" s="194"/>
      <c r="NYR759" s="194"/>
      <c r="NYS759" s="194"/>
      <c r="NYT759" s="194"/>
      <c r="NYU759" s="194"/>
      <c r="NYV759" s="194"/>
      <c r="NYW759" s="194"/>
      <c r="NYX759" s="194"/>
      <c r="NYY759" s="194"/>
      <c r="NYZ759" s="194"/>
      <c r="NZA759" s="194"/>
      <c r="NZB759" s="194"/>
      <c r="NZC759" s="194"/>
      <c r="NZD759" s="194"/>
      <c r="NZE759" s="194"/>
      <c r="NZF759" s="194"/>
      <c r="NZG759" s="194"/>
      <c r="NZH759" s="194"/>
      <c r="NZI759" s="194"/>
      <c r="NZJ759" s="194"/>
      <c r="NZK759" s="194"/>
      <c r="NZL759" s="194"/>
      <c r="NZM759" s="194"/>
      <c r="NZN759" s="194"/>
      <c r="NZO759" s="194"/>
      <c r="NZP759" s="194"/>
      <c r="NZQ759" s="194"/>
      <c r="NZR759" s="194"/>
      <c r="NZS759" s="194"/>
      <c r="NZT759" s="194"/>
      <c r="NZU759" s="194"/>
      <c r="NZV759" s="194"/>
      <c r="NZW759" s="194"/>
      <c r="NZX759" s="194"/>
      <c r="NZY759" s="194"/>
      <c r="NZZ759" s="194"/>
      <c r="OAA759" s="194"/>
      <c r="OAB759" s="194"/>
      <c r="OAC759" s="194"/>
      <c r="OAD759" s="194"/>
      <c r="OAE759" s="194"/>
      <c r="OAF759" s="194"/>
      <c r="OAG759" s="194"/>
      <c r="OAH759" s="194"/>
      <c r="OAI759" s="194"/>
      <c r="OAJ759" s="194"/>
      <c r="OAK759" s="194"/>
      <c r="OAL759" s="194"/>
      <c r="OAM759" s="194"/>
      <c r="OAN759" s="194"/>
      <c r="OAO759" s="194"/>
      <c r="OAP759" s="194"/>
      <c r="OAQ759" s="194"/>
      <c r="OAR759" s="194"/>
      <c r="OAS759" s="194"/>
      <c r="OAT759" s="194"/>
      <c r="OAU759" s="194"/>
      <c r="OAV759" s="194"/>
      <c r="OAW759" s="194"/>
      <c r="OAX759" s="194"/>
      <c r="OAY759" s="194"/>
      <c r="OAZ759" s="194"/>
      <c r="OBA759" s="194"/>
      <c r="OBB759" s="194"/>
      <c r="OBC759" s="194"/>
      <c r="OBD759" s="194"/>
      <c r="OBE759" s="194"/>
      <c r="OBF759" s="194"/>
      <c r="OBG759" s="194"/>
      <c r="OBH759" s="194"/>
      <c r="OBI759" s="194"/>
      <c r="OBJ759" s="194"/>
      <c r="OBK759" s="194"/>
      <c r="OBL759" s="194"/>
      <c r="OBM759" s="194"/>
      <c r="OBN759" s="194"/>
      <c r="OBO759" s="194"/>
      <c r="OBP759" s="194"/>
      <c r="OBQ759" s="194"/>
      <c r="OBR759" s="194"/>
      <c r="OBS759" s="194"/>
      <c r="OBT759" s="194"/>
      <c r="OBU759" s="194"/>
      <c r="OBV759" s="194"/>
      <c r="OBW759" s="194"/>
      <c r="OBX759" s="194"/>
      <c r="OBY759" s="194"/>
      <c r="OBZ759" s="194"/>
      <c r="OCA759" s="194"/>
      <c r="OCB759" s="194"/>
      <c r="OCC759" s="194"/>
      <c r="OCD759" s="194"/>
      <c r="OCE759" s="194"/>
      <c r="OCF759" s="194"/>
      <c r="OCG759" s="194"/>
      <c r="OCH759" s="194"/>
      <c r="OCI759" s="194"/>
      <c r="OCJ759" s="194"/>
      <c r="OCK759" s="194"/>
      <c r="OCL759" s="194"/>
      <c r="OCM759" s="194"/>
      <c r="OCN759" s="194"/>
      <c r="OCO759" s="194"/>
      <c r="OCP759" s="194"/>
      <c r="OCQ759" s="194"/>
      <c r="OCR759" s="194"/>
      <c r="OCS759" s="194"/>
      <c r="OCT759" s="194"/>
      <c r="OCU759" s="194"/>
      <c r="OCV759" s="194"/>
      <c r="OCW759" s="194"/>
      <c r="OCX759" s="194"/>
      <c r="OCY759" s="194"/>
      <c r="OCZ759" s="194"/>
      <c r="ODA759" s="194"/>
      <c r="ODB759" s="194"/>
      <c r="ODC759" s="194"/>
      <c r="ODD759" s="194"/>
      <c r="ODE759" s="194"/>
      <c r="ODF759" s="194"/>
      <c r="ODG759" s="194"/>
      <c r="ODH759" s="194"/>
      <c r="ODI759" s="194"/>
      <c r="ODJ759" s="194"/>
      <c r="ODK759" s="194"/>
      <c r="ODL759" s="194"/>
      <c r="ODM759" s="194"/>
      <c r="ODN759" s="194"/>
      <c r="ODO759" s="194"/>
      <c r="ODP759" s="194"/>
      <c r="ODQ759" s="194"/>
      <c r="ODR759" s="194"/>
      <c r="ODS759" s="194"/>
      <c r="ODT759" s="194"/>
      <c r="ODU759" s="194"/>
      <c r="ODV759" s="194"/>
      <c r="ODW759" s="194"/>
      <c r="ODX759" s="194"/>
      <c r="ODY759" s="194"/>
      <c r="ODZ759" s="194"/>
      <c r="OEA759" s="194"/>
      <c r="OEB759" s="194"/>
      <c r="OEC759" s="194"/>
      <c r="OED759" s="194"/>
      <c r="OEE759" s="194"/>
      <c r="OEF759" s="194"/>
      <c r="OEG759" s="194"/>
      <c r="OEH759" s="194"/>
      <c r="OEI759" s="194"/>
      <c r="OEJ759" s="194"/>
      <c r="OEK759" s="194"/>
      <c r="OEL759" s="194"/>
      <c r="OEM759" s="194"/>
      <c r="OEN759" s="194"/>
      <c r="OEO759" s="194"/>
      <c r="OEP759" s="194"/>
      <c r="OEQ759" s="194"/>
      <c r="OER759" s="194"/>
      <c r="OES759" s="194"/>
      <c r="OET759" s="194"/>
      <c r="OEU759" s="194"/>
      <c r="OEV759" s="194"/>
      <c r="OEW759" s="194"/>
      <c r="OEX759" s="194"/>
      <c r="OEY759" s="194"/>
      <c r="OEZ759" s="194"/>
      <c r="OFA759" s="194"/>
      <c r="OFB759" s="194"/>
      <c r="OFC759" s="194"/>
      <c r="OFD759" s="194"/>
      <c r="OFE759" s="194"/>
      <c r="OFF759" s="194"/>
      <c r="OFG759" s="194"/>
      <c r="OFH759" s="194"/>
      <c r="OFI759" s="194"/>
      <c r="OFJ759" s="194"/>
      <c r="OFK759" s="194"/>
      <c r="OFL759" s="194"/>
      <c r="OFM759" s="194"/>
      <c r="OFN759" s="194"/>
      <c r="OFO759" s="194"/>
      <c r="OFP759" s="194"/>
      <c r="OFQ759" s="194"/>
      <c r="OFR759" s="194"/>
      <c r="OFS759" s="194"/>
      <c r="OFT759" s="194"/>
      <c r="OFU759" s="194"/>
      <c r="OFV759" s="194"/>
      <c r="OFW759" s="194"/>
      <c r="OFX759" s="194"/>
      <c r="OFY759" s="194"/>
      <c r="OFZ759" s="194"/>
      <c r="OGA759" s="194"/>
      <c r="OGB759" s="194"/>
      <c r="OGC759" s="194"/>
      <c r="OGD759" s="194"/>
      <c r="OGE759" s="194"/>
      <c r="OGF759" s="194"/>
      <c r="OGG759" s="194"/>
      <c r="OGH759" s="194"/>
      <c r="OGI759" s="194"/>
      <c r="OGJ759" s="194"/>
      <c r="OGK759" s="194"/>
      <c r="OGL759" s="194"/>
      <c r="OGM759" s="194"/>
      <c r="OGN759" s="194"/>
      <c r="OGO759" s="194"/>
      <c r="OGP759" s="194"/>
      <c r="OGQ759" s="194"/>
      <c r="OGR759" s="194"/>
      <c r="OGS759" s="194"/>
      <c r="OGT759" s="194"/>
      <c r="OGU759" s="194"/>
      <c r="OGV759" s="194"/>
      <c r="OGW759" s="194"/>
      <c r="OGX759" s="194"/>
      <c r="OGY759" s="194"/>
      <c r="OGZ759" s="194"/>
      <c r="OHA759" s="194"/>
      <c r="OHB759" s="194"/>
      <c r="OHC759" s="194"/>
      <c r="OHD759" s="194"/>
      <c r="OHE759" s="194"/>
      <c r="OHF759" s="194"/>
      <c r="OHG759" s="194"/>
      <c r="OHH759" s="194"/>
      <c r="OHI759" s="194"/>
      <c r="OHJ759" s="194"/>
      <c r="OHK759" s="194"/>
      <c r="OHL759" s="194"/>
      <c r="OHM759" s="194"/>
      <c r="OHN759" s="194"/>
      <c r="OHO759" s="194"/>
      <c r="OHP759" s="194"/>
      <c r="OHQ759" s="194"/>
      <c r="OHR759" s="194"/>
      <c r="OHS759" s="194"/>
      <c r="OHT759" s="194"/>
      <c r="OHU759" s="194"/>
      <c r="OHV759" s="194"/>
      <c r="OHW759" s="194"/>
      <c r="OHX759" s="194"/>
      <c r="OHY759" s="194"/>
      <c r="OHZ759" s="194"/>
      <c r="OIA759" s="194"/>
      <c r="OIB759" s="194"/>
      <c r="OIC759" s="194"/>
      <c r="OID759" s="194"/>
      <c r="OIE759" s="194"/>
      <c r="OIF759" s="194"/>
      <c r="OIG759" s="194"/>
      <c r="OIH759" s="194"/>
      <c r="OII759" s="194"/>
      <c r="OIJ759" s="194"/>
      <c r="OIK759" s="194"/>
      <c r="OIL759" s="194"/>
      <c r="OIM759" s="194"/>
      <c r="OIN759" s="194"/>
      <c r="OIO759" s="194"/>
      <c r="OIP759" s="194"/>
      <c r="OIQ759" s="194"/>
      <c r="OIR759" s="194"/>
      <c r="OIS759" s="194"/>
      <c r="OIT759" s="194"/>
      <c r="OIU759" s="194"/>
      <c r="OIV759" s="194"/>
      <c r="OIW759" s="194"/>
      <c r="OIX759" s="194"/>
      <c r="OIY759" s="194"/>
      <c r="OIZ759" s="194"/>
      <c r="OJA759" s="194"/>
      <c r="OJB759" s="194"/>
      <c r="OJC759" s="194"/>
      <c r="OJD759" s="194"/>
      <c r="OJE759" s="194"/>
      <c r="OJF759" s="194"/>
      <c r="OJG759" s="194"/>
      <c r="OJH759" s="194"/>
      <c r="OJI759" s="194"/>
      <c r="OJJ759" s="194"/>
      <c r="OJK759" s="194"/>
      <c r="OJL759" s="194"/>
      <c r="OJM759" s="194"/>
      <c r="OJN759" s="194"/>
      <c r="OJO759" s="194"/>
      <c r="OJP759" s="194"/>
      <c r="OJQ759" s="194"/>
      <c r="OJR759" s="194"/>
      <c r="OJS759" s="194"/>
      <c r="OJT759" s="194"/>
      <c r="OJU759" s="194"/>
      <c r="OJV759" s="194"/>
      <c r="OJW759" s="194"/>
      <c r="OJX759" s="194"/>
      <c r="OJY759" s="194"/>
      <c r="OJZ759" s="194"/>
      <c r="OKA759" s="194"/>
      <c r="OKB759" s="194"/>
      <c r="OKC759" s="194"/>
      <c r="OKD759" s="194"/>
      <c r="OKE759" s="194"/>
      <c r="OKF759" s="194"/>
      <c r="OKG759" s="194"/>
      <c r="OKH759" s="194"/>
      <c r="OKI759" s="194"/>
      <c r="OKJ759" s="194"/>
      <c r="OKK759" s="194"/>
      <c r="OKL759" s="194"/>
      <c r="OKM759" s="194"/>
      <c r="OKN759" s="194"/>
      <c r="OKO759" s="194"/>
      <c r="OKP759" s="194"/>
      <c r="OKQ759" s="194"/>
      <c r="OKR759" s="194"/>
      <c r="OKS759" s="194"/>
      <c r="OKT759" s="194"/>
      <c r="OKU759" s="194"/>
      <c r="OKV759" s="194"/>
      <c r="OKW759" s="194"/>
      <c r="OKX759" s="194"/>
      <c r="OKY759" s="194"/>
      <c r="OKZ759" s="194"/>
      <c r="OLA759" s="194"/>
      <c r="OLB759" s="194"/>
      <c r="OLC759" s="194"/>
      <c r="OLD759" s="194"/>
      <c r="OLE759" s="194"/>
      <c r="OLF759" s="194"/>
      <c r="OLG759" s="194"/>
      <c r="OLH759" s="194"/>
      <c r="OLI759" s="194"/>
      <c r="OLJ759" s="194"/>
      <c r="OLK759" s="194"/>
      <c r="OLL759" s="194"/>
      <c r="OLM759" s="194"/>
      <c r="OLN759" s="194"/>
      <c r="OLO759" s="194"/>
      <c r="OLP759" s="194"/>
      <c r="OLQ759" s="194"/>
      <c r="OLR759" s="194"/>
      <c r="OLS759" s="194"/>
      <c r="OLT759" s="194"/>
      <c r="OLU759" s="194"/>
      <c r="OLV759" s="194"/>
      <c r="OLW759" s="194"/>
      <c r="OLX759" s="194"/>
      <c r="OLY759" s="194"/>
      <c r="OLZ759" s="194"/>
      <c r="OMA759" s="194"/>
      <c r="OMB759" s="194"/>
      <c r="OMC759" s="194"/>
      <c r="OMD759" s="194"/>
      <c r="OME759" s="194"/>
      <c r="OMF759" s="194"/>
      <c r="OMG759" s="194"/>
      <c r="OMH759" s="194"/>
      <c r="OMI759" s="194"/>
      <c r="OMJ759" s="194"/>
      <c r="OMK759" s="194"/>
      <c r="OML759" s="194"/>
      <c r="OMM759" s="194"/>
      <c r="OMN759" s="194"/>
      <c r="OMO759" s="194"/>
      <c r="OMP759" s="194"/>
      <c r="OMQ759" s="194"/>
      <c r="OMR759" s="194"/>
      <c r="OMS759" s="194"/>
      <c r="OMT759" s="194"/>
      <c r="OMU759" s="194"/>
      <c r="OMV759" s="194"/>
      <c r="OMW759" s="194"/>
      <c r="OMX759" s="194"/>
      <c r="OMY759" s="194"/>
      <c r="OMZ759" s="194"/>
      <c r="ONA759" s="194"/>
      <c r="ONB759" s="194"/>
      <c r="ONC759" s="194"/>
      <c r="OND759" s="194"/>
      <c r="ONE759" s="194"/>
      <c r="ONF759" s="194"/>
      <c r="ONG759" s="194"/>
      <c r="ONH759" s="194"/>
      <c r="ONI759" s="194"/>
      <c r="ONJ759" s="194"/>
      <c r="ONK759" s="194"/>
      <c r="ONL759" s="194"/>
      <c r="ONM759" s="194"/>
      <c r="ONN759" s="194"/>
      <c r="ONO759" s="194"/>
      <c r="ONP759" s="194"/>
      <c r="ONQ759" s="194"/>
      <c r="ONR759" s="194"/>
      <c r="ONS759" s="194"/>
      <c r="ONT759" s="194"/>
      <c r="ONU759" s="194"/>
      <c r="ONV759" s="194"/>
      <c r="ONW759" s="194"/>
      <c r="ONX759" s="194"/>
      <c r="ONY759" s="194"/>
      <c r="ONZ759" s="194"/>
      <c r="OOA759" s="194"/>
      <c r="OOB759" s="194"/>
      <c r="OOC759" s="194"/>
      <c r="OOD759" s="194"/>
      <c r="OOE759" s="194"/>
      <c r="OOF759" s="194"/>
      <c r="OOG759" s="194"/>
      <c r="OOH759" s="194"/>
      <c r="OOI759" s="194"/>
      <c r="OOJ759" s="194"/>
      <c r="OOK759" s="194"/>
      <c r="OOL759" s="194"/>
      <c r="OOM759" s="194"/>
      <c r="OON759" s="194"/>
      <c r="OOO759" s="194"/>
      <c r="OOP759" s="194"/>
      <c r="OOQ759" s="194"/>
      <c r="OOR759" s="194"/>
      <c r="OOS759" s="194"/>
      <c r="OOT759" s="194"/>
      <c r="OOU759" s="194"/>
      <c r="OOV759" s="194"/>
      <c r="OOW759" s="194"/>
      <c r="OOX759" s="194"/>
      <c r="OOY759" s="194"/>
      <c r="OOZ759" s="194"/>
      <c r="OPA759" s="194"/>
      <c r="OPB759" s="194"/>
      <c r="OPC759" s="194"/>
      <c r="OPD759" s="194"/>
      <c r="OPE759" s="194"/>
      <c r="OPF759" s="194"/>
      <c r="OPG759" s="194"/>
      <c r="OPH759" s="194"/>
      <c r="OPI759" s="194"/>
      <c r="OPJ759" s="194"/>
      <c r="OPK759" s="194"/>
      <c r="OPL759" s="194"/>
      <c r="OPM759" s="194"/>
      <c r="OPN759" s="194"/>
      <c r="OPO759" s="194"/>
      <c r="OPP759" s="194"/>
      <c r="OPQ759" s="194"/>
      <c r="OPR759" s="194"/>
      <c r="OPS759" s="194"/>
      <c r="OPT759" s="194"/>
      <c r="OPU759" s="194"/>
      <c r="OPV759" s="194"/>
      <c r="OPW759" s="194"/>
      <c r="OPX759" s="194"/>
      <c r="OPY759" s="194"/>
      <c r="OPZ759" s="194"/>
      <c r="OQA759" s="194"/>
      <c r="OQB759" s="194"/>
      <c r="OQC759" s="194"/>
      <c r="OQD759" s="194"/>
      <c r="OQE759" s="194"/>
      <c r="OQF759" s="194"/>
      <c r="OQG759" s="194"/>
      <c r="OQH759" s="194"/>
      <c r="OQI759" s="194"/>
      <c r="OQJ759" s="194"/>
      <c r="OQK759" s="194"/>
      <c r="OQL759" s="194"/>
      <c r="OQM759" s="194"/>
      <c r="OQN759" s="194"/>
      <c r="OQO759" s="194"/>
      <c r="OQP759" s="194"/>
      <c r="OQQ759" s="194"/>
      <c r="OQR759" s="194"/>
      <c r="OQS759" s="194"/>
      <c r="OQT759" s="194"/>
      <c r="OQU759" s="194"/>
      <c r="OQV759" s="194"/>
      <c r="OQW759" s="194"/>
      <c r="OQX759" s="194"/>
      <c r="OQY759" s="194"/>
      <c r="OQZ759" s="194"/>
      <c r="ORA759" s="194"/>
      <c r="ORB759" s="194"/>
      <c r="ORC759" s="194"/>
      <c r="ORD759" s="194"/>
      <c r="ORE759" s="194"/>
      <c r="ORF759" s="194"/>
      <c r="ORG759" s="194"/>
      <c r="ORH759" s="194"/>
      <c r="ORI759" s="194"/>
      <c r="ORJ759" s="194"/>
      <c r="ORK759" s="194"/>
      <c r="ORL759" s="194"/>
      <c r="ORM759" s="194"/>
      <c r="ORN759" s="194"/>
      <c r="ORO759" s="194"/>
      <c r="ORP759" s="194"/>
      <c r="ORQ759" s="194"/>
      <c r="ORR759" s="194"/>
      <c r="ORS759" s="194"/>
      <c r="ORT759" s="194"/>
      <c r="ORU759" s="194"/>
      <c r="ORV759" s="194"/>
      <c r="ORW759" s="194"/>
      <c r="ORX759" s="194"/>
      <c r="ORY759" s="194"/>
      <c r="ORZ759" s="194"/>
      <c r="OSA759" s="194"/>
      <c r="OSB759" s="194"/>
      <c r="OSC759" s="194"/>
      <c r="OSD759" s="194"/>
      <c r="OSE759" s="194"/>
      <c r="OSF759" s="194"/>
      <c r="OSG759" s="194"/>
      <c r="OSH759" s="194"/>
      <c r="OSI759" s="194"/>
      <c r="OSJ759" s="194"/>
      <c r="OSK759" s="194"/>
      <c r="OSL759" s="194"/>
      <c r="OSM759" s="194"/>
      <c r="OSN759" s="194"/>
      <c r="OSO759" s="194"/>
      <c r="OSP759" s="194"/>
      <c r="OSQ759" s="194"/>
      <c r="OSR759" s="194"/>
      <c r="OSS759" s="194"/>
      <c r="OST759" s="194"/>
      <c r="OSU759" s="194"/>
      <c r="OSV759" s="194"/>
      <c r="OSW759" s="194"/>
      <c r="OSX759" s="194"/>
      <c r="OSY759" s="194"/>
      <c r="OSZ759" s="194"/>
      <c r="OTA759" s="194"/>
      <c r="OTB759" s="194"/>
      <c r="OTC759" s="194"/>
      <c r="OTD759" s="194"/>
      <c r="OTE759" s="194"/>
      <c r="OTF759" s="194"/>
      <c r="OTG759" s="194"/>
      <c r="OTH759" s="194"/>
      <c r="OTI759" s="194"/>
      <c r="OTJ759" s="194"/>
      <c r="OTK759" s="194"/>
      <c r="OTL759" s="194"/>
      <c r="OTM759" s="194"/>
      <c r="OTN759" s="194"/>
      <c r="OTO759" s="194"/>
      <c r="OTP759" s="194"/>
      <c r="OTQ759" s="194"/>
      <c r="OTR759" s="194"/>
      <c r="OTS759" s="194"/>
      <c r="OTT759" s="194"/>
      <c r="OTU759" s="194"/>
      <c r="OTV759" s="194"/>
      <c r="OTW759" s="194"/>
      <c r="OTX759" s="194"/>
      <c r="OTY759" s="194"/>
      <c r="OTZ759" s="194"/>
      <c r="OUA759" s="194"/>
      <c r="OUB759" s="194"/>
      <c r="OUC759" s="194"/>
      <c r="OUD759" s="194"/>
      <c r="OUE759" s="194"/>
      <c r="OUF759" s="194"/>
      <c r="OUG759" s="194"/>
      <c r="OUH759" s="194"/>
      <c r="OUI759" s="194"/>
      <c r="OUJ759" s="194"/>
      <c r="OUK759" s="194"/>
      <c r="OUL759" s="194"/>
      <c r="OUM759" s="194"/>
      <c r="OUN759" s="194"/>
      <c r="OUO759" s="194"/>
      <c r="OUP759" s="194"/>
      <c r="OUQ759" s="194"/>
      <c r="OUR759" s="194"/>
      <c r="OUS759" s="194"/>
      <c r="OUT759" s="194"/>
      <c r="OUU759" s="194"/>
      <c r="OUV759" s="194"/>
      <c r="OUW759" s="194"/>
      <c r="OUX759" s="194"/>
      <c r="OUY759" s="194"/>
      <c r="OUZ759" s="194"/>
      <c r="OVA759" s="194"/>
      <c r="OVB759" s="194"/>
      <c r="OVC759" s="194"/>
      <c r="OVD759" s="194"/>
      <c r="OVE759" s="194"/>
      <c r="OVF759" s="194"/>
      <c r="OVG759" s="194"/>
      <c r="OVH759" s="194"/>
      <c r="OVI759" s="194"/>
      <c r="OVJ759" s="194"/>
      <c r="OVK759" s="194"/>
      <c r="OVL759" s="194"/>
      <c r="OVM759" s="194"/>
      <c r="OVN759" s="194"/>
      <c r="OVO759" s="194"/>
      <c r="OVP759" s="194"/>
      <c r="OVQ759" s="194"/>
      <c r="OVR759" s="194"/>
      <c r="OVS759" s="194"/>
      <c r="OVT759" s="194"/>
      <c r="OVU759" s="194"/>
      <c r="OVV759" s="194"/>
      <c r="OVW759" s="194"/>
      <c r="OVX759" s="194"/>
      <c r="OVY759" s="194"/>
      <c r="OVZ759" s="194"/>
      <c r="OWA759" s="194"/>
      <c r="OWB759" s="194"/>
      <c r="OWC759" s="194"/>
      <c r="OWD759" s="194"/>
      <c r="OWE759" s="194"/>
      <c r="OWF759" s="194"/>
      <c r="OWG759" s="194"/>
      <c r="OWH759" s="194"/>
      <c r="OWI759" s="194"/>
      <c r="OWJ759" s="194"/>
      <c r="OWK759" s="194"/>
      <c r="OWL759" s="194"/>
      <c r="OWM759" s="194"/>
      <c r="OWN759" s="194"/>
      <c r="OWO759" s="194"/>
      <c r="OWP759" s="194"/>
      <c r="OWQ759" s="194"/>
      <c r="OWR759" s="194"/>
      <c r="OWS759" s="194"/>
      <c r="OWT759" s="194"/>
      <c r="OWU759" s="194"/>
      <c r="OWV759" s="194"/>
      <c r="OWW759" s="194"/>
      <c r="OWX759" s="194"/>
      <c r="OWY759" s="194"/>
      <c r="OWZ759" s="194"/>
      <c r="OXA759" s="194"/>
      <c r="OXB759" s="194"/>
      <c r="OXC759" s="194"/>
      <c r="OXD759" s="194"/>
      <c r="OXE759" s="194"/>
      <c r="OXF759" s="194"/>
      <c r="OXG759" s="194"/>
      <c r="OXH759" s="194"/>
      <c r="OXI759" s="194"/>
      <c r="OXJ759" s="194"/>
      <c r="OXK759" s="194"/>
      <c r="OXL759" s="194"/>
      <c r="OXM759" s="194"/>
      <c r="OXN759" s="194"/>
      <c r="OXO759" s="194"/>
      <c r="OXP759" s="194"/>
      <c r="OXQ759" s="194"/>
      <c r="OXR759" s="194"/>
      <c r="OXS759" s="194"/>
      <c r="OXT759" s="194"/>
      <c r="OXU759" s="194"/>
      <c r="OXV759" s="194"/>
      <c r="OXW759" s="194"/>
      <c r="OXX759" s="194"/>
      <c r="OXY759" s="194"/>
      <c r="OXZ759" s="194"/>
      <c r="OYA759" s="194"/>
      <c r="OYB759" s="194"/>
      <c r="OYC759" s="194"/>
      <c r="OYD759" s="194"/>
      <c r="OYE759" s="194"/>
      <c r="OYF759" s="194"/>
      <c r="OYG759" s="194"/>
      <c r="OYH759" s="194"/>
      <c r="OYI759" s="194"/>
      <c r="OYJ759" s="194"/>
      <c r="OYK759" s="194"/>
      <c r="OYL759" s="194"/>
      <c r="OYM759" s="194"/>
      <c r="OYN759" s="194"/>
      <c r="OYO759" s="194"/>
      <c r="OYP759" s="194"/>
      <c r="OYQ759" s="194"/>
      <c r="OYR759" s="194"/>
      <c r="OYS759" s="194"/>
      <c r="OYT759" s="194"/>
      <c r="OYU759" s="194"/>
      <c r="OYV759" s="194"/>
      <c r="OYW759" s="194"/>
      <c r="OYX759" s="194"/>
      <c r="OYY759" s="194"/>
      <c r="OYZ759" s="194"/>
      <c r="OZA759" s="194"/>
      <c r="OZB759" s="194"/>
      <c r="OZC759" s="194"/>
      <c r="OZD759" s="194"/>
      <c r="OZE759" s="194"/>
      <c r="OZF759" s="194"/>
      <c r="OZG759" s="194"/>
      <c r="OZH759" s="194"/>
      <c r="OZI759" s="194"/>
      <c r="OZJ759" s="194"/>
      <c r="OZK759" s="194"/>
      <c r="OZL759" s="194"/>
      <c r="OZM759" s="194"/>
      <c r="OZN759" s="194"/>
      <c r="OZO759" s="194"/>
      <c r="OZP759" s="194"/>
      <c r="OZQ759" s="194"/>
      <c r="OZR759" s="194"/>
      <c r="OZS759" s="194"/>
      <c r="OZT759" s="194"/>
      <c r="OZU759" s="194"/>
      <c r="OZV759" s="194"/>
      <c r="OZW759" s="194"/>
      <c r="OZX759" s="194"/>
      <c r="OZY759" s="194"/>
      <c r="OZZ759" s="194"/>
      <c r="PAA759" s="194"/>
      <c r="PAB759" s="194"/>
      <c r="PAC759" s="194"/>
      <c r="PAD759" s="194"/>
      <c r="PAE759" s="194"/>
      <c r="PAF759" s="194"/>
      <c r="PAG759" s="194"/>
      <c r="PAH759" s="194"/>
      <c r="PAI759" s="194"/>
      <c r="PAJ759" s="194"/>
      <c r="PAK759" s="194"/>
      <c r="PAL759" s="194"/>
      <c r="PAM759" s="194"/>
      <c r="PAN759" s="194"/>
      <c r="PAO759" s="194"/>
      <c r="PAP759" s="194"/>
      <c r="PAQ759" s="194"/>
      <c r="PAR759" s="194"/>
      <c r="PAS759" s="194"/>
      <c r="PAT759" s="194"/>
      <c r="PAU759" s="194"/>
      <c r="PAV759" s="194"/>
      <c r="PAW759" s="194"/>
      <c r="PAX759" s="194"/>
      <c r="PAY759" s="194"/>
      <c r="PAZ759" s="194"/>
      <c r="PBA759" s="194"/>
      <c r="PBB759" s="194"/>
      <c r="PBC759" s="194"/>
      <c r="PBD759" s="194"/>
      <c r="PBE759" s="194"/>
      <c r="PBF759" s="194"/>
      <c r="PBG759" s="194"/>
      <c r="PBH759" s="194"/>
      <c r="PBI759" s="194"/>
      <c r="PBJ759" s="194"/>
      <c r="PBK759" s="194"/>
      <c r="PBL759" s="194"/>
      <c r="PBM759" s="194"/>
      <c r="PBN759" s="194"/>
      <c r="PBO759" s="194"/>
      <c r="PBP759" s="194"/>
      <c r="PBQ759" s="194"/>
      <c r="PBR759" s="194"/>
      <c r="PBS759" s="194"/>
      <c r="PBT759" s="194"/>
      <c r="PBU759" s="194"/>
      <c r="PBV759" s="194"/>
      <c r="PBW759" s="194"/>
      <c r="PBX759" s="194"/>
      <c r="PBY759" s="194"/>
      <c r="PBZ759" s="194"/>
      <c r="PCA759" s="194"/>
      <c r="PCB759" s="194"/>
      <c r="PCC759" s="194"/>
      <c r="PCD759" s="194"/>
      <c r="PCE759" s="194"/>
      <c r="PCF759" s="194"/>
      <c r="PCG759" s="194"/>
      <c r="PCH759" s="194"/>
      <c r="PCI759" s="194"/>
      <c r="PCJ759" s="194"/>
      <c r="PCK759" s="194"/>
      <c r="PCL759" s="194"/>
      <c r="PCM759" s="194"/>
      <c r="PCN759" s="194"/>
      <c r="PCO759" s="194"/>
      <c r="PCP759" s="194"/>
      <c r="PCQ759" s="194"/>
      <c r="PCR759" s="194"/>
      <c r="PCS759" s="194"/>
      <c r="PCT759" s="194"/>
      <c r="PCU759" s="194"/>
      <c r="PCV759" s="194"/>
      <c r="PCW759" s="194"/>
      <c r="PCX759" s="194"/>
      <c r="PCY759" s="194"/>
      <c r="PCZ759" s="194"/>
      <c r="PDA759" s="194"/>
      <c r="PDB759" s="194"/>
      <c r="PDC759" s="194"/>
      <c r="PDD759" s="194"/>
      <c r="PDE759" s="194"/>
      <c r="PDF759" s="194"/>
      <c r="PDG759" s="194"/>
      <c r="PDH759" s="194"/>
      <c r="PDI759" s="194"/>
      <c r="PDJ759" s="194"/>
      <c r="PDK759" s="194"/>
      <c r="PDL759" s="194"/>
      <c r="PDM759" s="194"/>
      <c r="PDN759" s="194"/>
      <c r="PDO759" s="194"/>
      <c r="PDP759" s="194"/>
      <c r="PDQ759" s="194"/>
      <c r="PDR759" s="194"/>
      <c r="PDS759" s="194"/>
      <c r="PDT759" s="194"/>
      <c r="PDU759" s="194"/>
      <c r="PDV759" s="194"/>
      <c r="PDW759" s="194"/>
      <c r="PDX759" s="194"/>
      <c r="PDY759" s="194"/>
      <c r="PDZ759" s="194"/>
      <c r="PEA759" s="194"/>
      <c r="PEB759" s="194"/>
      <c r="PEC759" s="194"/>
      <c r="PED759" s="194"/>
      <c r="PEE759" s="194"/>
      <c r="PEF759" s="194"/>
      <c r="PEG759" s="194"/>
      <c r="PEH759" s="194"/>
      <c r="PEI759" s="194"/>
      <c r="PEJ759" s="194"/>
      <c r="PEK759" s="194"/>
      <c r="PEL759" s="194"/>
      <c r="PEM759" s="194"/>
      <c r="PEN759" s="194"/>
      <c r="PEO759" s="194"/>
      <c r="PEP759" s="194"/>
      <c r="PEQ759" s="194"/>
      <c r="PER759" s="194"/>
      <c r="PES759" s="194"/>
      <c r="PET759" s="194"/>
      <c r="PEU759" s="194"/>
      <c r="PEV759" s="194"/>
      <c r="PEW759" s="194"/>
      <c r="PEX759" s="194"/>
      <c r="PEY759" s="194"/>
      <c r="PEZ759" s="194"/>
      <c r="PFA759" s="194"/>
      <c r="PFB759" s="194"/>
      <c r="PFC759" s="194"/>
      <c r="PFD759" s="194"/>
      <c r="PFE759" s="194"/>
      <c r="PFF759" s="194"/>
      <c r="PFG759" s="194"/>
      <c r="PFH759" s="194"/>
      <c r="PFI759" s="194"/>
      <c r="PFJ759" s="194"/>
      <c r="PFK759" s="194"/>
      <c r="PFL759" s="194"/>
      <c r="PFM759" s="194"/>
      <c r="PFN759" s="194"/>
      <c r="PFO759" s="194"/>
      <c r="PFP759" s="194"/>
      <c r="PFQ759" s="194"/>
      <c r="PFR759" s="194"/>
      <c r="PFS759" s="194"/>
      <c r="PFT759" s="194"/>
      <c r="PFU759" s="194"/>
      <c r="PFV759" s="194"/>
      <c r="PFW759" s="194"/>
      <c r="PFX759" s="194"/>
      <c r="PFY759" s="194"/>
      <c r="PFZ759" s="194"/>
      <c r="PGA759" s="194"/>
      <c r="PGB759" s="194"/>
      <c r="PGC759" s="194"/>
      <c r="PGD759" s="194"/>
      <c r="PGE759" s="194"/>
      <c r="PGF759" s="194"/>
      <c r="PGG759" s="194"/>
      <c r="PGH759" s="194"/>
      <c r="PGI759" s="194"/>
      <c r="PGJ759" s="194"/>
      <c r="PGK759" s="194"/>
      <c r="PGL759" s="194"/>
      <c r="PGM759" s="194"/>
      <c r="PGN759" s="194"/>
      <c r="PGO759" s="194"/>
      <c r="PGP759" s="194"/>
      <c r="PGQ759" s="194"/>
      <c r="PGR759" s="194"/>
      <c r="PGS759" s="194"/>
      <c r="PGT759" s="194"/>
      <c r="PGU759" s="194"/>
      <c r="PGV759" s="194"/>
      <c r="PGW759" s="194"/>
      <c r="PGX759" s="194"/>
      <c r="PGY759" s="194"/>
      <c r="PGZ759" s="194"/>
      <c r="PHA759" s="194"/>
      <c r="PHB759" s="194"/>
      <c r="PHC759" s="194"/>
      <c r="PHD759" s="194"/>
      <c r="PHE759" s="194"/>
      <c r="PHF759" s="194"/>
      <c r="PHG759" s="194"/>
      <c r="PHH759" s="194"/>
      <c r="PHI759" s="194"/>
      <c r="PHJ759" s="194"/>
      <c r="PHK759" s="194"/>
      <c r="PHL759" s="194"/>
      <c r="PHM759" s="194"/>
      <c r="PHN759" s="194"/>
      <c r="PHO759" s="194"/>
      <c r="PHP759" s="194"/>
      <c r="PHQ759" s="194"/>
      <c r="PHR759" s="194"/>
      <c r="PHS759" s="194"/>
      <c r="PHT759" s="194"/>
      <c r="PHU759" s="194"/>
      <c r="PHV759" s="194"/>
      <c r="PHW759" s="194"/>
      <c r="PHX759" s="194"/>
      <c r="PHY759" s="194"/>
      <c r="PHZ759" s="194"/>
      <c r="PIA759" s="194"/>
      <c r="PIB759" s="194"/>
      <c r="PIC759" s="194"/>
      <c r="PID759" s="194"/>
      <c r="PIE759" s="194"/>
      <c r="PIF759" s="194"/>
      <c r="PIG759" s="194"/>
      <c r="PIH759" s="194"/>
      <c r="PII759" s="194"/>
      <c r="PIJ759" s="194"/>
      <c r="PIK759" s="194"/>
      <c r="PIL759" s="194"/>
      <c r="PIM759" s="194"/>
      <c r="PIN759" s="194"/>
      <c r="PIO759" s="194"/>
      <c r="PIP759" s="194"/>
      <c r="PIQ759" s="194"/>
      <c r="PIR759" s="194"/>
      <c r="PIS759" s="194"/>
      <c r="PIT759" s="194"/>
      <c r="PIU759" s="194"/>
      <c r="PIV759" s="194"/>
      <c r="PIW759" s="194"/>
      <c r="PIX759" s="194"/>
      <c r="PIY759" s="194"/>
      <c r="PIZ759" s="194"/>
      <c r="PJA759" s="194"/>
      <c r="PJB759" s="194"/>
      <c r="PJC759" s="194"/>
      <c r="PJD759" s="194"/>
      <c r="PJE759" s="194"/>
      <c r="PJF759" s="194"/>
      <c r="PJG759" s="194"/>
      <c r="PJH759" s="194"/>
      <c r="PJI759" s="194"/>
      <c r="PJJ759" s="194"/>
      <c r="PJK759" s="194"/>
      <c r="PJL759" s="194"/>
      <c r="PJM759" s="194"/>
      <c r="PJN759" s="194"/>
      <c r="PJO759" s="194"/>
      <c r="PJP759" s="194"/>
      <c r="PJQ759" s="194"/>
      <c r="PJR759" s="194"/>
      <c r="PJS759" s="194"/>
      <c r="PJT759" s="194"/>
      <c r="PJU759" s="194"/>
      <c r="PJV759" s="194"/>
      <c r="PJW759" s="194"/>
      <c r="PJX759" s="194"/>
      <c r="PJY759" s="194"/>
      <c r="PJZ759" s="194"/>
      <c r="PKA759" s="194"/>
      <c r="PKB759" s="194"/>
      <c r="PKC759" s="194"/>
      <c r="PKD759" s="194"/>
      <c r="PKE759" s="194"/>
      <c r="PKF759" s="194"/>
      <c r="PKG759" s="194"/>
      <c r="PKH759" s="194"/>
      <c r="PKI759" s="194"/>
      <c r="PKJ759" s="194"/>
      <c r="PKK759" s="194"/>
      <c r="PKL759" s="194"/>
      <c r="PKM759" s="194"/>
      <c r="PKN759" s="194"/>
      <c r="PKO759" s="194"/>
      <c r="PKP759" s="194"/>
      <c r="PKQ759" s="194"/>
      <c r="PKR759" s="194"/>
      <c r="PKS759" s="194"/>
      <c r="PKT759" s="194"/>
      <c r="PKU759" s="194"/>
      <c r="PKV759" s="194"/>
      <c r="PKW759" s="194"/>
      <c r="PKX759" s="194"/>
      <c r="PKY759" s="194"/>
      <c r="PKZ759" s="194"/>
      <c r="PLA759" s="194"/>
      <c r="PLB759" s="194"/>
      <c r="PLC759" s="194"/>
      <c r="PLD759" s="194"/>
      <c r="PLE759" s="194"/>
      <c r="PLF759" s="194"/>
      <c r="PLG759" s="194"/>
      <c r="PLH759" s="194"/>
      <c r="PLI759" s="194"/>
      <c r="PLJ759" s="194"/>
      <c r="PLK759" s="194"/>
      <c r="PLL759" s="194"/>
      <c r="PLM759" s="194"/>
      <c r="PLN759" s="194"/>
      <c r="PLO759" s="194"/>
      <c r="PLP759" s="194"/>
      <c r="PLQ759" s="194"/>
      <c r="PLR759" s="194"/>
      <c r="PLS759" s="194"/>
      <c r="PLT759" s="194"/>
      <c r="PLU759" s="194"/>
      <c r="PLV759" s="194"/>
      <c r="PLW759" s="194"/>
      <c r="PLX759" s="194"/>
      <c r="PLY759" s="194"/>
      <c r="PLZ759" s="194"/>
      <c r="PMA759" s="194"/>
      <c r="PMB759" s="194"/>
      <c r="PMC759" s="194"/>
      <c r="PMD759" s="194"/>
      <c r="PME759" s="194"/>
      <c r="PMF759" s="194"/>
      <c r="PMG759" s="194"/>
      <c r="PMH759" s="194"/>
      <c r="PMI759" s="194"/>
      <c r="PMJ759" s="194"/>
      <c r="PMK759" s="194"/>
      <c r="PML759" s="194"/>
      <c r="PMM759" s="194"/>
      <c r="PMN759" s="194"/>
      <c r="PMO759" s="194"/>
      <c r="PMP759" s="194"/>
      <c r="PMQ759" s="194"/>
      <c r="PMR759" s="194"/>
      <c r="PMS759" s="194"/>
      <c r="PMT759" s="194"/>
      <c r="PMU759" s="194"/>
      <c r="PMV759" s="194"/>
      <c r="PMW759" s="194"/>
      <c r="PMX759" s="194"/>
      <c r="PMY759" s="194"/>
      <c r="PMZ759" s="194"/>
      <c r="PNA759" s="194"/>
      <c r="PNB759" s="194"/>
      <c r="PNC759" s="194"/>
      <c r="PND759" s="194"/>
      <c r="PNE759" s="194"/>
      <c r="PNF759" s="194"/>
      <c r="PNG759" s="194"/>
      <c r="PNH759" s="194"/>
      <c r="PNI759" s="194"/>
      <c r="PNJ759" s="194"/>
      <c r="PNK759" s="194"/>
      <c r="PNL759" s="194"/>
      <c r="PNM759" s="194"/>
      <c r="PNN759" s="194"/>
      <c r="PNO759" s="194"/>
      <c r="PNP759" s="194"/>
      <c r="PNQ759" s="194"/>
      <c r="PNR759" s="194"/>
      <c r="PNS759" s="194"/>
      <c r="PNT759" s="194"/>
      <c r="PNU759" s="194"/>
      <c r="PNV759" s="194"/>
      <c r="PNW759" s="194"/>
      <c r="PNX759" s="194"/>
      <c r="PNY759" s="194"/>
      <c r="PNZ759" s="194"/>
      <c r="POA759" s="194"/>
      <c r="POB759" s="194"/>
      <c r="POC759" s="194"/>
      <c r="POD759" s="194"/>
      <c r="POE759" s="194"/>
      <c r="POF759" s="194"/>
      <c r="POG759" s="194"/>
      <c r="POH759" s="194"/>
      <c r="POI759" s="194"/>
      <c r="POJ759" s="194"/>
      <c r="POK759" s="194"/>
      <c r="POL759" s="194"/>
      <c r="POM759" s="194"/>
      <c r="PON759" s="194"/>
      <c r="POO759" s="194"/>
      <c r="POP759" s="194"/>
      <c r="POQ759" s="194"/>
      <c r="POR759" s="194"/>
      <c r="POS759" s="194"/>
      <c r="POT759" s="194"/>
      <c r="POU759" s="194"/>
      <c r="POV759" s="194"/>
      <c r="POW759" s="194"/>
      <c r="POX759" s="194"/>
      <c r="POY759" s="194"/>
      <c r="POZ759" s="194"/>
      <c r="PPA759" s="194"/>
      <c r="PPB759" s="194"/>
      <c r="PPC759" s="194"/>
      <c r="PPD759" s="194"/>
      <c r="PPE759" s="194"/>
      <c r="PPF759" s="194"/>
      <c r="PPG759" s="194"/>
      <c r="PPH759" s="194"/>
      <c r="PPI759" s="194"/>
      <c r="PPJ759" s="194"/>
      <c r="PPK759" s="194"/>
      <c r="PPL759" s="194"/>
      <c r="PPM759" s="194"/>
      <c r="PPN759" s="194"/>
      <c r="PPO759" s="194"/>
      <c r="PPP759" s="194"/>
      <c r="PPQ759" s="194"/>
      <c r="PPR759" s="194"/>
      <c r="PPS759" s="194"/>
      <c r="PPT759" s="194"/>
      <c r="PPU759" s="194"/>
      <c r="PPV759" s="194"/>
      <c r="PPW759" s="194"/>
      <c r="PPX759" s="194"/>
      <c r="PPY759" s="194"/>
      <c r="PPZ759" s="194"/>
      <c r="PQA759" s="194"/>
      <c r="PQB759" s="194"/>
      <c r="PQC759" s="194"/>
      <c r="PQD759" s="194"/>
      <c r="PQE759" s="194"/>
      <c r="PQF759" s="194"/>
      <c r="PQG759" s="194"/>
      <c r="PQH759" s="194"/>
      <c r="PQI759" s="194"/>
      <c r="PQJ759" s="194"/>
      <c r="PQK759" s="194"/>
      <c r="PQL759" s="194"/>
      <c r="PQM759" s="194"/>
      <c r="PQN759" s="194"/>
      <c r="PQO759" s="194"/>
      <c r="PQP759" s="194"/>
      <c r="PQQ759" s="194"/>
      <c r="PQR759" s="194"/>
      <c r="PQS759" s="194"/>
      <c r="PQT759" s="194"/>
      <c r="PQU759" s="194"/>
      <c r="PQV759" s="194"/>
      <c r="PQW759" s="194"/>
      <c r="PQX759" s="194"/>
      <c r="PQY759" s="194"/>
      <c r="PQZ759" s="194"/>
      <c r="PRA759" s="194"/>
      <c r="PRB759" s="194"/>
      <c r="PRC759" s="194"/>
      <c r="PRD759" s="194"/>
      <c r="PRE759" s="194"/>
      <c r="PRF759" s="194"/>
      <c r="PRG759" s="194"/>
      <c r="PRH759" s="194"/>
      <c r="PRI759" s="194"/>
      <c r="PRJ759" s="194"/>
      <c r="PRK759" s="194"/>
      <c r="PRL759" s="194"/>
      <c r="PRM759" s="194"/>
      <c r="PRN759" s="194"/>
      <c r="PRO759" s="194"/>
      <c r="PRP759" s="194"/>
      <c r="PRQ759" s="194"/>
      <c r="PRR759" s="194"/>
      <c r="PRS759" s="194"/>
      <c r="PRT759" s="194"/>
      <c r="PRU759" s="194"/>
      <c r="PRV759" s="194"/>
      <c r="PRW759" s="194"/>
      <c r="PRX759" s="194"/>
      <c r="PRY759" s="194"/>
      <c r="PRZ759" s="194"/>
      <c r="PSA759" s="194"/>
      <c r="PSB759" s="194"/>
      <c r="PSC759" s="194"/>
      <c r="PSD759" s="194"/>
      <c r="PSE759" s="194"/>
      <c r="PSF759" s="194"/>
      <c r="PSG759" s="194"/>
      <c r="PSH759" s="194"/>
      <c r="PSI759" s="194"/>
      <c r="PSJ759" s="194"/>
      <c r="PSK759" s="194"/>
      <c r="PSL759" s="194"/>
      <c r="PSM759" s="194"/>
      <c r="PSN759" s="194"/>
      <c r="PSO759" s="194"/>
      <c r="PSP759" s="194"/>
      <c r="PSQ759" s="194"/>
      <c r="PSR759" s="194"/>
      <c r="PSS759" s="194"/>
      <c r="PST759" s="194"/>
      <c r="PSU759" s="194"/>
      <c r="PSV759" s="194"/>
      <c r="PSW759" s="194"/>
      <c r="PSX759" s="194"/>
      <c r="PSY759" s="194"/>
      <c r="PSZ759" s="194"/>
      <c r="PTA759" s="194"/>
      <c r="PTB759" s="194"/>
      <c r="PTC759" s="194"/>
      <c r="PTD759" s="194"/>
      <c r="PTE759" s="194"/>
      <c r="PTF759" s="194"/>
      <c r="PTG759" s="194"/>
      <c r="PTH759" s="194"/>
      <c r="PTI759" s="194"/>
      <c r="PTJ759" s="194"/>
      <c r="PTK759" s="194"/>
      <c r="PTL759" s="194"/>
      <c r="PTM759" s="194"/>
      <c r="PTN759" s="194"/>
      <c r="PTO759" s="194"/>
      <c r="PTP759" s="194"/>
      <c r="PTQ759" s="194"/>
      <c r="PTR759" s="194"/>
      <c r="PTS759" s="194"/>
      <c r="PTT759" s="194"/>
      <c r="PTU759" s="194"/>
      <c r="PTV759" s="194"/>
      <c r="PTW759" s="194"/>
      <c r="PTX759" s="194"/>
      <c r="PTY759" s="194"/>
      <c r="PTZ759" s="194"/>
      <c r="PUA759" s="194"/>
      <c r="PUB759" s="194"/>
      <c r="PUC759" s="194"/>
      <c r="PUD759" s="194"/>
      <c r="PUE759" s="194"/>
      <c r="PUF759" s="194"/>
      <c r="PUG759" s="194"/>
      <c r="PUH759" s="194"/>
      <c r="PUI759" s="194"/>
      <c r="PUJ759" s="194"/>
      <c r="PUK759" s="194"/>
      <c r="PUL759" s="194"/>
      <c r="PUM759" s="194"/>
      <c r="PUN759" s="194"/>
      <c r="PUO759" s="194"/>
      <c r="PUP759" s="194"/>
      <c r="PUQ759" s="194"/>
      <c r="PUR759" s="194"/>
      <c r="PUS759" s="194"/>
      <c r="PUT759" s="194"/>
      <c r="PUU759" s="194"/>
      <c r="PUV759" s="194"/>
      <c r="PUW759" s="194"/>
      <c r="PUX759" s="194"/>
      <c r="PUY759" s="194"/>
      <c r="PUZ759" s="194"/>
      <c r="PVA759" s="194"/>
      <c r="PVB759" s="194"/>
      <c r="PVC759" s="194"/>
      <c r="PVD759" s="194"/>
      <c r="PVE759" s="194"/>
      <c r="PVF759" s="194"/>
      <c r="PVG759" s="194"/>
      <c r="PVH759" s="194"/>
      <c r="PVI759" s="194"/>
      <c r="PVJ759" s="194"/>
      <c r="PVK759" s="194"/>
      <c r="PVL759" s="194"/>
      <c r="PVM759" s="194"/>
      <c r="PVN759" s="194"/>
      <c r="PVO759" s="194"/>
      <c r="PVP759" s="194"/>
      <c r="PVQ759" s="194"/>
      <c r="PVR759" s="194"/>
      <c r="PVS759" s="194"/>
      <c r="PVT759" s="194"/>
      <c r="PVU759" s="194"/>
      <c r="PVV759" s="194"/>
      <c r="PVW759" s="194"/>
      <c r="PVX759" s="194"/>
      <c r="PVY759" s="194"/>
      <c r="PVZ759" s="194"/>
      <c r="PWA759" s="194"/>
      <c r="PWB759" s="194"/>
      <c r="PWC759" s="194"/>
      <c r="PWD759" s="194"/>
      <c r="PWE759" s="194"/>
      <c r="PWF759" s="194"/>
      <c r="PWG759" s="194"/>
      <c r="PWH759" s="194"/>
      <c r="PWI759" s="194"/>
      <c r="PWJ759" s="194"/>
      <c r="PWK759" s="194"/>
      <c r="PWL759" s="194"/>
      <c r="PWM759" s="194"/>
      <c r="PWN759" s="194"/>
      <c r="PWO759" s="194"/>
      <c r="PWP759" s="194"/>
      <c r="PWQ759" s="194"/>
      <c r="PWR759" s="194"/>
      <c r="PWS759" s="194"/>
      <c r="PWT759" s="194"/>
      <c r="PWU759" s="194"/>
      <c r="PWV759" s="194"/>
      <c r="PWW759" s="194"/>
      <c r="PWX759" s="194"/>
      <c r="PWY759" s="194"/>
      <c r="PWZ759" s="194"/>
      <c r="PXA759" s="194"/>
      <c r="PXB759" s="194"/>
      <c r="PXC759" s="194"/>
      <c r="PXD759" s="194"/>
      <c r="PXE759" s="194"/>
      <c r="PXF759" s="194"/>
      <c r="PXG759" s="194"/>
      <c r="PXH759" s="194"/>
      <c r="PXI759" s="194"/>
      <c r="PXJ759" s="194"/>
      <c r="PXK759" s="194"/>
      <c r="PXL759" s="194"/>
      <c r="PXM759" s="194"/>
      <c r="PXN759" s="194"/>
      <c r="PXO759" s="194"/>
      <c r="PXP759" s="194"/>
      <c r="PXQ759" s="194"/>
      <c r="PXR759" s="194"/>
      <c r="PXS759" s="194"/>
      <c r="PXT759" s="194"/>
      <c r="PXU759" s="194"/>
      <c r="PXV759" s="194"/>
      <c r="PXW759" s="194"/>
      <c r="PXX759" s="194"/>
      <c r="PXY759" s="194"/>
      <c r="PXZ759" s="194"/>
      <c r="PYA759" s="194"/>
      <c r="PYB759" s="194"/>
      <c r="PYC759" s="194"/>
      <c r="PYD759" s="194"/>
      <c r="PYE759" s="194"/>
      <c r="PYF759" s="194"/>
      <c r="PYG759" s="194"/>
      <c r="PYH759" s="194"/>
      <c r="PYI759" s="194"/>
      <c r="PYJ759" s="194"/>
      <c r="PYK759" s="194"/>
      <c r="PYL759" s="194"/>
      <c r="PYM759" s="194"/>
      <c r="PYN759" s="194"/>
      <c r="PYO759" s="194"/>
      <c r="PYP759" s="194"/>
      <c r="PYQ759" s="194"/>
      <c r="PYR759" s="194"/>
      <c r="PYS759" s="194"/>
      <c r="PYT759" s="194"/>
      <c r="PYU759" s="194"/>
      <c r="PYV759" s="194"/>
      <c r="PYW759" s="194"/>
      <c r="PYX759" s="194"/>
      <c r="PYY759" s="194"/>
      <c r="PYZ759" s="194"/>
      <c r="PZA759" s="194"/>
      <c r="PZB759" s="194"/>
      <c r="PZC759" s="194"/>
      <c r="PZD759" s="194"/>
      <c r="PZE759" s="194"/>
      <c r="PZF759" s="194"/>
      <c r="PZG759" s="194"/>
      <c r="PZH759" s="194"/>
      <c r="PZI759" s="194"/>
      <c r="PZJ759" s="194"/>
      <c r="PZK759" s="194"/>
      <c r="PZL759" s="194"/>
      <c r="PZM759" s="194"/>
      <c r="PZN759" s="194"/>
      <c r="PZO759" s="194"/>
      <c r="PZP759" s="194"/>
      <c r="PZQ759" s="194"/>
      <c r="PZR759" s="194"/>
      <c r="PZS759" s="194"/>
      <c r="PZT759" s="194"/>
      <c r="PZU759" s="194"/>
      <c r="PZV759" s="194"/>
      <c r="PZW759" s="194"/>
      <c r="PZX759" s="194"/>
      <c r="PZY759" s="194"/>
      <c r="PZZ759" s="194"/>
      <c r="QAA759" s="194"/>
      <c r="QAB759" s="194"/>
      <c r="QAC759" s="194"/>
      <c r="QAD759" s="194"/>
      <c r="QAE759" s="194"/>
      <c r="QAF759" s="194"/>
      <c r="QAG759" s="194"/>
      <c r="QAH759" s="194"/>
      <c r="QAI759" s="194"/>
      <c r="QAJ759" s="194"/>
      <c r="QAK759" s="194"/>
      <c r="QAL759" s="194"/>
      <c r="QAM759" s="194"/>
      <c r="QAN759" s="194"/>
      <c r="QAO759" s="194"/>
      <c r="QAP759" s="194"/>
      <c r="QAQ759" s="194"/>
      <c r="QAR759" s="194"/>
      <c r="QAS759" s="194"/>
      <c r="QAT759" s="194"/>
      <c r="QAU759" s="194"/>
      <c r="QAV759" s="194"/>
      <c r="QAW759" s="194"/>
      <c r="QAX759" s="194"/>
      <c r="QAY759" s="194"/>
      <c r="QAZ759" s="194"/>
      <c r="QBA759" s="194"/>
      <c r="QBB759" s="194"/>
      <c r="QBC759" s="194"/>
      <c r="QBD759" s="194"/>
      <c r="QBE759" s="194"/>
      <c r="QBF759" s="194"/>
      <c r="QBG759" s="194"/>
      <c r="QBH759" s="194"/>
      <c r="QBI759" s="194"/>
      <c r="QBJ759" s="194"/>
      <c r="QBK759" s="194"/>
      <c r="QBL759" s="194"/>
      <c r="QBM759" s="194"/>
      <c r="QBN759" s="194"/>
      <c r="QBO759" s="194"/>
      <c r="QBP759" s="194"/>
      <c r="QBQ759" s="194"/>
      <c r="QBR759" s="194"/>
      <c r="QBS759" s="194"/>
      <c r="QBT759" s="194"/>
      <c r="QBU759" s="194"/>
      <c r="QBV759" s="194"/>
      <c r="QBW759" s="194"/>
      <c r="QBX759" s="194"/>
      <c r="QBY759" s="194"/>
      <c r="QBZ759" s="194"/>
      <c r="QCA759" s="194"/>
      <c r="QCB759" s="194"/>
      <c r="QCC759" s="194"/>
      <c r="QCD759" s="194"/>
      <c r="QCE759" s="194"/>
      <c r="QCF759" s="194"/>
      <c r="QCG759" s="194"/>
      <c r="QCH759" s="194"/>
      <c r="QCI759" s="194"/>
      <c r="QCJ759" s="194"/>
      <c r="QCK759" s="194"/>
      <c r="QCL759" s="194"/>
      <c r="QCM759" s="194"/>
      <c r="QCN759" s="194"/>
      <c r="QCO759" s="194"/>
      <c r="QCP759" s="194"/>
      <c r="QCQ759" s="194"/>
      <c r="QCR759" s="194"/>
      <c r="QCS759" s="194"/>
      <c r="QCT759" s="194"/>
      <c r="QCU759" s="194"/>
      <c r="QCV759" s="194"/>
      <c r="QCW759" s="194"/>
      <c r="QCX759" s="194"/>
      <c r="QCY759" s="194"/>
      <c r="QCZ759" s="194"/>
      <c r="QDA759" s="194"/>
      <c r="QDB759" s="194"/>
      <c r="QDC759" s="194"/>
      <c r="QDD759" s="194"/>
      <c r="QDE759" s="194"/>
      <c r="QDF759" s="194"/>
      <c r="QDG759" s="194"/>
      <c r="QDH759" s="194"/>
      <c r="QDI759" s="194"/>
      <c r="QDJ759" s="194"/>
      <c r="QDK759" s="194"/>
      <c r="QDL759" s="194"/>
      <c r="QDM759" s="194"/>
      <c r="QDN759" s="194"/>
      <c r="QDO759" s="194"/>
      <c r="QDP759" s="194"/>
      <c r="QDQ759" s="194"/>
      <c r="QDR759" s="194"/>
      <c r="QDS759" s="194"/>
      <c r="QDT759" s="194"/>
      <c r="QDU759" s="194"/>
      <c r="QDV759" s="194"/>
      <c r="QDW759" s="194"/>
      <c r="QDX759" s="194"/>
      <c r="QDY759" s="194"/>
      <c r="QDZ759" s="194"/>
      <c r="QEA759" s="194"/>
      <c r="QEB759" s="194"/>
      <c r="QEC759" s="194"/>
      <c r="QED759" s="194"/>
      <c r="QEE759" s="194"/>
      <c r="QEF759" s="194"/>
      <c r="QEG759" s="194"/>
      <c r="QEH759" s="194"/>
      <c r="QEI759" s="194"/>
      <c r="QEJ759" s="194"/>
      <c r="QEK759" s="194"/>
      <c r="QEL759" s="194"/>
      <c r="QEM759" s="194"/>
      <c r="QEN759" s="194"/>
      <c r="QEO759" s="194"/>
      <c r="QEP759" s="194"/>
      <c r="QEQ759" s="194"/>
      <c r="QER759" s="194"/>
      <c r="QES759" s="194"/>
      <c r="QET759" s="194"/>
      <c r="QEU759" s="194"/>
      <c r="QEV759" s="194"/>
      <c r="QEW759" s="194"/>
      <c r="QEX759" s="194"/>
      <c r="QEY759" s="194"/>
      <c r="QEZ759" s="194"/>
      <c r="QFA759" s="194"/>
      <c r="QFB759" s="194"/>
      <c r="QFC759" s="194"/>
      <c r="QFD759" s="194"/>
      <c r="QFE759" s="194"/>
      <c r="QFF759" s="194"/>
      <c r="QFG759" s="194"/>
      <c r="QFH759" s="194"/>
      <c r="QFI759" s="194"/>
      <c r="QFJ759" s="194"/>
      <c r="QFK759" s="194"/>
      <c r="QFL759" s="194"/>
      <c r="QFM759" s="194"/>
      <c r="QFN759" s="194"/>
      <c r="QFO759" s="194"/>
      <c r="QFP759" s="194"/>
      <c r="QFQ759" s="194"/>
      <c r="QFR759" s="194"/>
      <c r="QFS759" s="194"/>
      <c r="QFT759" s="194"/>
      <c r="QFU759" s="194"/>
      <c r="QFV759" s="194"/>
      <c r="QFW759" s="194"/>
      <c r="QFX759" s="194"/>
      <c r="QFY759" s="194"/>
      <c r="QFZ759" s="194"/>
      <c r="QGA759" s="194"/>
      <c r="QGB759" s="194"/>
      <c r="QGC759" s="194"/>
      <c r="QGD759" s="194"/>
      <c r="QGE759" s="194"/>
      <c r="QGF759" s="194"/>
      <c r="QGG759" s="194"/>
      <c r="QGH759" s="194"/>
      <c r="QGI759" s="194"/>
      <c r="QGJ759" s="194"/>
      <c r="QGK759" s="194"/>
      <c r="QGL759" s="194"/>
      <c r="QGM759" s="194"/>
      <c r="QGN759" s="194"/>
      <c r="QGO759" s="194"/>
      <c r="QGP759" s="194"/>
      <c r="QGQ759" s="194"/>
      <c r="QGR759" s="194"/>
      <c r="QGS759" s="194"/>
      <c r="QGT759" s="194"/>
      <c r="QGU759" s="194"/>
      <c r="QGV759" s="194"/>
      <c r="QGW759" s="194"/>
      <c r="QGX759" s="194"/>
      <c r="QGY759" s="194"/>
      <c r="QGZ759" s="194"/>
      <c r="QHA759" s="194"/>
      <c r="QHB759" s="194"/>
      <c r="QHC759" s="194"/>
      <c r="QHD759" s="194"/>
      <c r="QHE759" s="194"/>
      <c r="QHF759" s="194"/>
      <c r="QHG759" s="194"/>
      <c r="QHH759" s="194"/>
      <c r="QHI759" s="194"/>
      <c r="QHJ759" s="194"/>
      <c r="QHK759" s="194"/>
      <c r="QHL759" s="194"/>
      <c r="QHM759" s="194"/>
      <c r="QHN759" s="194"/>
      <c r="QHO759" s="194"/>
      <c r="QHP759" s="194"/>
      <c r="QHQ759" s="194"/>
      <c r="QHR759" s="194"/>
      <c r="QHS759" s="194"/>
      <c r="QHT759" s="194"/>
      <c r="QHU759" s="194"/>
      <c r="QHV759" s="194"/>
      <c r="QHW759" s="194"/>
      <c r="QHX759" s="194"/>
      <c r="QHY759" s="194"/>
      <c r="QHZ759" s="194"/>
      <c r="QIA759" s="194"/>
      <c r="QIB759" s="194"/>
      <c r="QIC759" s="194"/>
      <c r="QID759" s="194"/>
      <c r="QIE759" s="194"/>
      <c r="QIF759" s="194"/>
      <c r="QIG759" s="194"/>
      <c r="QIH759" s="194"/>
      <c r="QII759" s="194"/>
      <c r="QIJ759" s="194"/>
      <c r="QIK759" s="194"/>
      <c r="QIL759" s="194"/>
      <c r="QIM759" s="194"/>
      <c r="QIN759" s="194"/>
      <c r="QIO759" s="194"/>
      <c r="QIP759" s="194"/>
      <c r="QIQ759" s="194"/>
      <c r="QIR759" s="194"/>
      <c r="QIS759" s="194"/>
      <c r="QIT759" s="194"/>
      <c r="QIU759" s="194"/>
      <c r="QIV759" s="194"/>
      <c r="QIW759" s="194"/>
      <c r="QIX759" s="194"/>
      <c r="QIY759" s="194"/>
      <c r="QIZ759" s="194"/>
      <c r="QJA759" s="194"/>
      <c r="QJB759" s="194"/>
      <c r="QJC759" s="194"/>
      <c r="QJD759" s="194"/>
      <c r="QJE759" s="194"/>
      <c r="QJF759" s="194"/>
      <c r="QJG759" s="194"/>
      <c r="QJH759" s="194"/>
      <c r="QJI759" s="194"/>
      <c r="QJJ759" s="194"/>
      <c r="QJK759" s="194"/>
      <c r="QJL759" s="194"/>
      <c r="QJM759" s="194"/>
      <c r="QJN759" s="194"/>
      <c r="QJO759" s="194"/>
      <c r="QJP759" s="194"/>
      <c r="QJQ759" s="194"/>
      <c r="QJR759" s="194"/>
      <c r="QJS759" s="194"/>
      <c r="QJT759" s="194"/>
      <c r="QJU759" s="194"/>
      <c r="QJV759" s="194"/>
      <c r="QJW759" s="194"/>
      <c r="QJX759" s="194"/>
      <c r="QJY759" s="194"/>
      <c r="QJZ759" s="194"/>
      <c r="QKA759" s="194"/>
      <c r="QKB759" s="194"/>
      <c r="QKC759" s="194"/>
      <c r="QKD759" s="194"/>
      <c r="QKE759" s="194"/>
      <c r="QKF759" s="194"/>
      <c r="QKG759" s="194"/>
      <c r="QKH759" s="194"/>
      <c r="QKI759" s="194"/>
      <c r="QKJ759" s="194"/>
      <c r="QKK759" s="194"/>
      <c r="QKL759" s="194"/>
      <c r="QKM759" s="194"/>
      <c r="QKN759" s="194"/>
      <c r="QKO759" s="194"/>
      <c r="QKP759" s="194"/>
      <c r="QKQ759" s="194"/>
      <c r="QKR759" s="194"/>
      <c r="QKS759" s="194"/>
      <c r="QKT759" s="194"/>
      <c r="QKU759" s="194"/>
      <c r="QKV759" s="194"/>
      <c r="QKW759" s="194"/>
      <c r="QKX759" s="194"/>
      <c r="QKY759" s="194"/>
      <c r="QKZ759" s="194"/>
      <c r="QLA759" s="194"/>
      <c r="QLB759" s="194"/>
      <c r="QLC759" s="194"/>
      <c r="QLD759" s="194"/>
      <c r="QLE759" s="194"/>
      <c r="QLF759" s="194"/>
      <c r="QLG759" s="194"/>
      <c r="QLH759" s="194"/>
      <c r="QLI759" s="194"/>
      <c r="QLJ759" s="194"/>
      <c r="QLK759" s="194"/>
      <c r="QLL759" s="194"/>
      <c r="QLM759" s="194"/>
      <c r="QLN759" s="194"/>
      <c r="QLO759" s="194"/>
      <c r="QLP759" s="194"/>
      <c r="QLQ759" s="194"/>
      <c r="QLR759" s="194"/>
      <c r="QLS759" s="194"/>
      <c r="QLT759" s="194"/>
      <c r="QLU759" s="194"/>
      <c r="QLV759" s="194"/>
      <c r="QLW759" s="194"/>
      <c r="QLX759" s="194"/>
      <c r="QLY759" s="194"/>
      <c r="QLZ759" s="194"/>
      <c r="QMA759" s="194"/>
      <c r="QMB759" s="194"/>
      <c r="QMC759" s="194"/>
      <c r="QMD759" s="194"/>
      <c r="QME759" s="194"/>
      <c r="QMF759" s="194"/>
      <c r="QMG759" s="194"/>
      <c r="QMH759" s="194"/>
      <c r="QMI759" s="194"/>
      <c r="QMJ759" s="194"/>
      <c r="QMK759" s="194"/>
      <c r="QML759" s="194"/>
      <c r="QMM759" s="194"/>
      <c r="QMN759" s="194"/>
      <c r="QMO759" s="194"/>
      <c r="QMP759" s="194"/>
      <c r="QMQ759" s="194"/>
      <c r="QMR759" s="194"/>
      <c r="QMS759" s="194"/>
      <c r="QMT759" s="194"/>
      <c r="QMU759" s="194"/>
      <c r="QMV759" s="194"/>
      <c r="QMW759" s="194"/>
      <c r="QMX759" s="194"/>
      <c r="QMY759" s="194"/>
      <c r="QMZ759" s="194"/>
      <c r="QNA759" s="194"/>
      <c r="QNB759" s="194"/>
      <c r="QNC759" s="194"/>
      <c r="QND759" s="194"/>
      <c r="QNE759" s="194"/>
      <c r="QNF759" s="194"/>
      <c r="QNG759" s="194"/>
      <c r="QNH759" s="194"/>
      <c r="QNI759" s="194"/>
      <c r="QNJ759" s="194"/>
      <c r="QNK759" s="194"/>
      <c r="QNL759" s="194"/>
      <c r="QNM759" s="194"/>
      <c r="QNN759" s="194"/>
      <c r="QNO759" s="194"/>
      <c r="QNP759" s="194"/>
      <c r="QNQ759" s="194"/>
      <c r="QNR759" s="194"/>
      <c r="QNS759" s="194"/>
      <c r="QNT759" s="194"/>
      <c r="QNU759" s="194"/>
      <c r="QNV759" s="194"/>
      <c r="QNW759" s="194"/>
      <c r="QNX759" s="194"/>
      <c r="QNY759" s="194"/>
      <c r="QNZ759" s="194"/>
      <c r="QOA759" s="194"/>
      <c r="QOB759" s="194"/>
      <c r="QOC759" s="194"/>
      <c r="QOD759" s="194"/>
      <c r="QOE759" s="194"/>
      <c r="QOF759" s="194"/>
      <c r="QOG759" s="194"/>
      <c r="QOH759" s="194"/>
      <c r="QOI759" s="194"/>
      <c r="QOJ759" s="194"/>
      <c r="QOK759" s="194"/>
      <c r="QOL759" s="194"/>
      <c r="QOM759" s="194"/>
      <c r="QON759" s="194"/>
      <c r="QOO759" s="194"/>
      <c r="QOP759" s="194"/>
      <c r="QOQ759" s="194"/>
      <c r="QOR759" s="194"/>
      <c r="QOS759" s="194"/>
      <c r="QOT759" s="194"/>
      <c r="QOU759" s="194"/>
      <c r="QOV759" s="194"/>
      <c r="QOW759" s="194"/>
      <c r="QOX759" s="194"/>
      <c r="QOY759" s="194"/>
      <c r="QOZ759" s="194"/>
      <c r="QPA759" s="194"/>
      <c r="QPB759" s="194"/>
      <c r="QPC759" s="194"/>
      <c r="QPD759" s="194"/>
      <c r="QPE759" s="194"/>
      <c r="QPF759" s="194"/>
      <c r="QPG759" s="194"/>
      <c r="QPH759" s="194"/>
      <c r="QPI759" s="194"/>
      <c r="QPJ759" s="194"/>
      <c r="QPK759" s="194"/>
      <c r="QPL759" s="194"/>
      <c r="QPM759" s="194"/>
      <c r="QPN759" s="194"/>
      <c r="QPO759" s="194"/>
      <c r="QPP759" s="194"/>
      <c r="QPQ759" s="194"/>
      <c r="QPR759" s="194"/>
      <c r="QPS759" s="194"/>
      <c r="QPT759" s="194"/>
      <c r="QPU759" s="194"/>
      <c r="QPV759" s="194"/>
      <c r="QPW759" s="194"/>
      <c r="QPX759" s="194"/>
      <c r="QPY759" s="194"/>
      <c r="QPZ759" s="194"/>
      <c r="QQA759" s="194"/>
      <c r="QQB759" s="194"/>
      <c r="QQC759" s="194"/>
      <c r="QQD759" s="194"/>
      <c r="QQE759" s="194"/>
      <c r="QQF759" s="194"/>
      <c r="QQG759" s="194"/>
      <c r="QQH759" s="194"/>
      <c r="QQI759" s="194"/>
      <c r="QQJ759" s="194"/>
      <c r="QQK759" s="194"/>
      <c r="QQL759" s="194"/>
      <c r="QQM759" s="194"/>
      <c r="QQN759" s="194"/>
      <c r="QQO759" s="194"/>
      <c r="QQP759" s="194"/>
      <c r="QQQ759" s="194"/>
      <c r="QQR759" s="194"/>
      <c r="QQS759" s="194"/>
      <c r="QQT759" s="194"/>
      <c r="QQU759" s="194"/>
      <c r="QQV759" s="194"/>
      <c r="QQW759" s="194"/>
      <c r="QQX759" s="194"/>
      <c r="QQY759" s="194"/>
      <c r="QQZ759" s="194"/>
      <c r="QRA759" s="194"/>
      <c r="QRB759" s="194"/>
      <c r="QRC759" s="194"/>
      <c r="QRD759" s="194"/>
      <c r="QRE759" s="194"/>
      <c r="QRF759" s="194"/>
      <c r="QRG759" s="194"/>
      <c r="QRH759" s="194"/>
      <c r="QRI759" s="194"/>
      <c r="QRJ759" s="194"/>
      <c r="QRK759" s="194"/>
      <c r="QRL759" s="194"/>
      <c r="QRM759" s="194"/>
      <c r="QRN759" s="194"/>
      <c r="QRO759" s="194"/>
      <c r="QRP759" s="194"/>
      <c r="QRQ759" s="194"/>
      <c r="QRR759" s="194"/>
      <c r="QRS759" s="194"/>
      <c r="QRT759" s="194"/>
      <c r="QRU759" s="194"/>
      <c r="QRV759" s="194"/>
      <c r="QRW759" s="194"/>
      <c r="QRX759" s="194"/>
      <c r="QRY759" s="194"/>
      <c r="QRZ759" s="194"/>
      <c r="QSA759" s="194"/>
      <c r="QSB759" s="194"/>
      <c r="QSC759" s="194"/>
      <c r="QSD759" s="194"/>
      <c r="QSE759" s="194"/>
      <c r="QSF759" s="194"/>
      <c r="QSG759" s="194"/>
      <c r="QSH759" s="194"/>
      <c r="QSI759" s="194"/>
      <c r="QSJ759" s="194"/>
      <c r="QSK759" s="194"/>
      <c r="QSL759" s="194"/>
      <c r="QSM759" s="194"/>
      <c r="QSN759" s="194"/>
      <c r="QSO759" s="194"/>
      <c r="QSP759" s="194"/>
      <c r="QSQ759" s="194"/>
      <c r="QSR759" s="194"/>
      <c r="QSS759" s="194"/>
      <c r="QST759" s="194"/>
      <c r="QSU759" s="194"/>
      <c r="QSV759" s="194"/>
      <c r="QSW759" s="194"/>
      <c r="QSX759" s="194"/>
      <c r="QSY759" s="194"/>
      <c r="QSZ759" s="194"/>
      <c r="QTA759" s="194"/>
      <c r="QTB759" s="194"/>
      <c r="QTC759" s="194"/>
      <c r="QTD759" s="194"/>
      <c r="QTE759" s="194"/>
      <c r="QTF759" s="194"/>
      <c r="QTG759" s="194"/>
      <c r="QTH759" s="194"/>
      <c r="QTI759" s="194"/>
      <c r="QTJ759" s="194"/>
      <c r="QTK759" s="194"/>
      <c r="QTL759" s="194"/>
      <c r="QTM759" s="194"/>
      <c r="QTN759" s="194"/>
      <c r="QTO759" s="194"/>
      <c r="QTP759" s="194"/>
      <c r="QTQ759" s="194"/>
      <c r="QTR759" s="194"/>
      <c r="QTS759" s="194"/>
      <c r="QTT759" s="194"/>
      <c r="QTU759" s="194"/>
      <c r="QTV759" s="194"/>
      <c r="QTW759" s="194"/>
      <c r="QTX759" s="194"/>
      <c r="QTY759" s="194"/>
      <c r="QTZ759" s="194"/>
      <c r="QUA759" s="194"/>
      <c r="QUB759" s="194"/>
      <c r="QUC759" s="194"/>
      <c r="QUD759" s="194"/>
      <c r="QUE759" s="194"/>
      <c r="QUF759" s="194"/>
      <c r="QUG759" s="194"/>
      <c r="QUH759" s="194"/>
      <c r="QUI759" s="194"/>
      <c r="QUJ759" s="194"/>
      <c r="QUK759" s="194"/>
      <c r="QUL759" s="194"/>
      <c r="QUM759" s="194"/>
      <c r="QUN759" s="194"/>
      <c r="QUO759" s="194"/>
      <c r="QUP759" s="194"/>
      <c r="QUQ759" s="194"/>
      <c r="QUR759" s="194"/>
      <c r="QUS759" s="194"/>
      <c r="QUT759" s="194"/>
      <c r="QUU759" s="194"/>
      <c r="QUV759" s="194"/>
      <c r="QUW759" s="194"/>
      <c r="QUX759" s="194"/>
      <c r="QUY759" s="194"/>
      <c r="QUZ759" s="194"/>
      <c r="QVA759" s="194"/>
      <c r="QVB759" s="194"/>
      <c r="QVC759" s="194"/>
      <c r="QVD759" s="194"/>
      <c r="QVE759" s="194"/>
      <c r="QVF759" s="194"/>
      <c r="QVG759" s="194"/>
      <c r="QVH759" s="194"/>
      <c r="QVI759" s="194"/>
      <c r="QVJ759" s="194"/>
      <c r="QVK759" s="194"/>
      <c r="QVL759" s="194"/>
      <c r="QVM759" s="194"/>
      <c r="QVN759" s="194"/>
      <c r="QVO759" s="194"/>
      <c r="QVP759" s="194"/>
      <c r="QVQ759" s="194"/>
      <c r="QVR759" s="194"/>
      <c r="QVS759" s="194"/>
      <c r="QVT759" s="194"/>
      <c r="QVU759" s="194"/>
      <c r="QVV759" s="194"/>
      <c r="QVW759" s="194"/>
      <c r="QVX759" s="194"/>
      <c r="QVY759" s="194"/>
      <c r="QVZ759" s="194"/>
      <c r="QWA759" s="194"/>
      <c r="QWB759" s="194"/>
      <c r="QWC759" s="194"/>
      <c r="QWD759" s="194"/>
      <c r="QWE759" s="194"/>
      <c r="QWF759" s="194"/>
      <c r="QWG759" s="194"/>
      <c r="QWH759" s="194"/>
      <c r="QWI759" s="194"/>
      <c r="QWJ759" s="194"/>
      <c r="QWK759" s="194"/>
      <c r="QWL759" s="194"/>
      <c r="QWM759" s="194"/>
      <c r="QWN759" s="194"/>
      <c r="QWO759" s="194"/>
      <c r="QWP759" s="194"/>
      <c r="QWQ759" s="194"/>
      <c r="QWR759" s="194"/>
      <c r="QWS759" s="194"/>
      <c r="QWT759" s="194"/>
      <c r="QWU759" s="194"/>
      <c r="QWV759" s="194"/>
      <c r="QWW759" s="194"/>
      <c r="QWX759" s="194"/>
      <c r="QWY759" s="194"/>
      <c r="QWZ759" s="194"/>
      <c r="QXA759" s="194"/>
      <c r="QXB759" s="194"/>
      <c r="QXC759" s="194"/>
      <c r="QXD759" s="194"/>
      <c r="QXE759" s="194"/>
      <c r="QXF759" s="194"/>
      <c r="QXG759" s="194"/>
      <c r="QXH759" s="194"/>
      <c r="QXI759" s="194"/>
      <c r="QXJ759" s="194"/>
      <c r="QXK759" s="194"/>
      <c r="QXL759" s="194"/>
      <c r="QXM759" s="194"/>
      <c r="QXN759" s="194"/>
      <c r="QXO759" s="194"/>
      <c r="QXP759" s="194"/>
      <c r="QXQ759" s="194"/>
      <c r="QXR759" s="194"/>
      <c r="QXS759" s="194"/>
      <c r="QXT759" s="194"/>
      <c r="QXU759" s="194"/>
      <c r="QXV759" s="194"/>
      <c r="QXW759" s="194"/>
      <c r="QXX759" s="194"/>
      <c r="QXY759" s="194"/>
      <c r="QXZ759" s="194"/>
      <c r="QYA759" s="194"/>
      <c r="QYB759" s="194"/>
      <c r="QYC759" s="194"/>
      <c r="QYD759" s="194"/>
      <c r="QYE759" s="194"/>
      <c r="QYF759" s="194"/>
      <c r="QYG759" s="194"/>
      <c r="QYH759" s="194"/>
      <c r="QYI759" s="194"/>
      <c r="QYJ759" s="194"/>
      <c r="QYK759" s="194"/>
      <c r="QYL759" s="194"/>
      <c r="QYM759" s="194"/>
      <c r="QYN759" s="194"/>
      <c r="QYO759" s="194"/>
      <c r="QYP759" s="194"/>
      <c r="QYQ759" s="194"/>
      <c r="QYR759" s="194"/>
      <c r="QYS759" s="194"/>
      <c r="QYT759" s="194"/>
      <c r="QYU759" s="194"/>
      <c r="QYV759" s="194"/>
      <c r="QYW759" s="194"/>
      <c r="QYX759" s="194"/>
      <c r="QYY759" s="194"/>
      <c r="QYZ759" s="194"/>
      <c r="QZA759" s="194"/>
      <c r="QZB759" s="194"/>
      <c r="QZC759" s="194"/>
      <c r="QZD759" s="194"/>
      <c r="QZE759" s="194"/>
      <c r="QZF759" s="194"/>
      <c r="QZG759" s="194"/>
      <c r="QZH759" s="194"/>
      <c r="QZI759" s="194"/>
      <c r="QZJ759" s="194"/>
      <c r="QZK759" s="194"/>
      <c r="QZL759" s="194"/>
      <c r="QZM759" s="194"/>
      <c r="QZN759" s="194"/>
      <c r="QZO759" s="194"/>
      <c r="QZP759" s="194"/>
      <c r="QZQ759" s="194"/>
      <c r="QZR759" s="194"/>
      <c r="QZS759" s="194"/>
      <c r="QZT759" s="194"/>
      <c r="QZU759" s="194"/>
      <c r="QZV759" s="194"/>
      <c r="QZW759" s="194"/>
      <c r="QZX759" s="194"/>
      <c r="QZY759" s="194"/>
      <c r="QZZ759" s="194"/>
      <c r="RAA759" s="194"/>
      <c r="RAB759" s="194"/>
      <c r="RAC759" s="194"/>
      <c r="RAD759" s="194"/>
      <c r="RAE759" s="194"/>
      <c r="RAF759" s="194"/>
      <c r="RAG759" s="194"/>
      <c r="RAH759" s="194"/>
      <c r="RAI759" s="194"/>
      <c r="RAJ759" s="194"/>
      <c r="RAK759" s="194"/>
      <c r="RAL759" s="194"/>
      <c r="RAM759" s="194"/>
      <c r="RAN759" s="194"/>
      <c r="RAO759" s="194"/>
      <c r="RAP759" s="194"/>
      <c r="RAQ759" s="194"/>
      <c r="RAR759" s="194"/>
      <c r="RAS759" s="194"/>
      <c r="RAT759" s="194"/>
      <c r="RAU759" s="194"/>
      <c r="RAV759" s="194"/>
      <c r="RAW759" s="194"/>
      <c r="RAX759" s="194"/>
      <c r="RAY759" s="194"/>
      <c r="RAZ759" s="194"/>
      <c r="RBA759" s="194"/>
      <c r="RBB759" s="194"/>
      <c r="RBC759" s="194"/>
      <c r="RBD759" s="194"/>
      <c r="RBE759" s="194"/>
      <c r="RBF759" s="194"/>
      <c r="RBG759" s="194"/>
      <c r="RBH759" s="194"/>
      <c r="RBI759" s="194"/>
      <c r="RBJ759" s="194"/>
      <c r="RBK759" s="194"/>
      <c r="RBL759" s="194"/>
      <c r="RBM759" s="194"/>
      <c r="RBN759" s="194"/>
      <c r="RBO759" s="194"/>
      <c r="RBP759" s="194"/>
      <c r="RBQ759" s="194"/>
      <c r="RBR759" s="194"/>
      <c r="RBS759" s="194"/>
      <c r="RBT759" s="194"/>
      <c r="RBU759" s="194"/>
      <c r="RBV759" s="194"/>
      <c r="RBW759" s="194"/>
      <c r="RBX759" s="194"/>
      <c r="RBY759" s="194"/>
      <c r="RBZ759" s="194"/>
      <c r="RCA759" s="194"/>
      <c r="RCB759" s="194"/>
      <c r="RCC759" s="194"/>
      <c r="RCD759" s="194"/>
      <c r="RCE759" s="194"/>
      <c r="RCF759" s="194"/>
      <c r="RCG759" s="194"/>
      <c r="RCH759" s="194"/>
      <c r="RCI759" s="194"/>
      <c r="RCJ759" s="194"/>
      <c r="RCK759" s="194"/>
      <c r="RCL759" s="194"/>
      <c r="RCM759" s="194"/>
      <c r="RCN759" s="194"/>
      <c r="RCO759" s="194"/>
      <c r="RCP759" s="194"/>
      <c r="RCQ759" s="194"/>
      <c r="RCR759" s="194"/>
      <c r="RCS759" s="194"/>
      <c r="RCT759" s="194"/>
      <c r="RCU759" s="194"/>
      <c r="RCV759" s="194"/>
      <c r="RCW759" s="194"/>
      <c r="RCX759" s="194"/>
      <c r="RCY759" s="194"/>
      <c r="RCZ759" s="194"/>
      <c r="RDA759" s="194"/>
      <c r="RDB759" s="194"/>
      <c r="RDC759" s="194"/>
      <c r="RDD759" s="194"/>
      <c r="RDE759" s="194"/>
      <c r="RDF759" s="194"/>
      <c r="RDG759" s="194"/>
      <c r="RDH759" s="194"/>
      <c r="RDI759" s="194"/>
      <c r="RDJ759" s="194"/>
      <c r="RDK759" s="194"/>
      <c r="RDL759" s="194"/>
      <c r="RDM759" s="194"/>
      <c r="RDN759" s="194"/>
      <c r="RDO759" s="194"/>
      <c r="RDP759" s="194"/>
      <c r="RDQ759" s="194"/>
      <c r="RDR759" s="194"/>
      <c r="RDS759" s="194"/>
      <c r="RDT759" s="194"/>
      <c r="RDU759" s="194"/>
      <c r="RDV759" s="194"/>
      <c r="RDW759" s="194"/>
      <c r="RDX759" s="194"/>
      <c r="RDY759" s="194"/>
      <c r="RDZ759" s="194"/>
      <c r="REA759" s="194"/>
      <c r="REB759" s="194"/>
      <c r="REC759" s="194"/>
      <c r="RED759" s="194"/>
      <c r="REE759" s="194"/>
      <c r="REF759" s="194"/>
      <c r="REG759" s="194"/>
      <c r="REH759" s="194"/>
      <c r="REI759" s="194"/>
      <c r="REJ759" s="194"/>
      <c r="REK759" s="194"/>
      <c r="REL759" s="194"/>
      <c r="REM759" s="194"/>
      <c r="REN759" s="194"/>
      <c r="REO759" s="194"/>
      <c r="REP759" s="194"/>
      <c r="REQ759" s="194"/>
      <c r="RER759" s="194"/>
      <c r="RES759" s="194"/>
      <c r="RET759" s="194"/>
      <c r="REU759" s="194"/>
      <c r="REV759" s="194"/>
      <c r="REW759" s="194"/>
      <c r="REX759" s="194"/>
      <c r="REY759" s="194"/>
      <c r="REZ759" s="194"/>
      <c r="RFA759" s="194"/>
      <c r="RFB759" s="194"/>
      <c r="RFC759" s="194"/>
      <c r="RFD759" s="194"/>
      <c r="RFE759" s="194"/>
      <c r="RFF759" s="194"/>
      <c r="RFG759" s="194"/>
      <c r="RFH759" s="194"/>
      <c r="RFI759" s="194"/>
      <c r="RFJ759" s="194"/>
      <c r="RFK759" s="194"/>
      <c r="RFL759" s="194"/>
      <c r="RFM759" s="194"/>
      <c r="RFN759" s="194"/>
      <c r="RFO759" s="194"/>
      <c r="RFP759" s="194"/>
      <c r="RFQ759" s="194"/>
      <c r="RFR759" s="194"/>
      <c r="RFS759" s="194"/>
      <c r="RFT759" s="194"/>
      <c r="RFU759" s="194"/>
      <c r="RFV759" s="194"/>
      <c r="RFW759" s="194"/>
      <c r="RFX759" s="194"/>
      <c r="RFY759" s="194"/>
      <c r="RFZ759" s="194"/>
      <c r="RGA759" s="194"/>
      <c r="RGB759" s="194"/>
      <c r="RGC759" s="194"/>
      <c r="RGD759" s="194"/>
      <c r="RGE759" s="194"/>
      <c r="RGF759" s="194"/>
      <c r="RGG759" s="194"/>
      <c r="RGH759" s="194"/>
      <c r="RGI759" s="194"/>
      <c r="RGJ759" s="194"/>
      <c r="RGK759" s="194"/>
      <c r="RGL759" s="194"/>
      <c r="RGM759" s="194"/>
      <c r="RGN759" s="194"/>
      <c r="RGO759" s="194"/>
      <c r="RGP759" s="194"/>
      <c r="RGQ759" s="194"/>
      <c r="RGR759" s="194"/>
      <c r="RGS759" s="194"/>
      <c r="RGT759" s="194"/>
      <c r="RGU759" s="194"/>
      <c r="RGV759" s="194"/>
      <c r="RGW759" s="194"/>
      <c r="RGX759" s="194"/>
      <c r="RGY759" s="194"/>
      <c r="RGZ759" s="194"/>
      <c r="RHA759" s="194"/>
      <c r="RHB759" s="194"/>
      <c r="RHC759" s="194"/>
      <c r="RHD759" s="194"/>
      <c r="RHE759" s="194"/>
      <c r="RHF759" s="194"/>
      <c r="RHG759" s="194"/>
      <c r="RHH759" s="194"/>
      <c r="RHI759" s="194"/>
      <c r="RHJ759" s="194"/>
      <c r="RHK759" s="194"/>
      <c r="RHL759" s="194"/>
      <c r="RHM759" s="194"/>
      <c r="RHN759" s="194"/>
      <c r="RHO759" s="194"/>
      <c r="RHP759" s="194"/>
      <c r="RHQ759" s="194"/>
      <c r="RHR759" s="194"/>
      <c r="RHS759" s="194"/>
      <c r="RHT759" s="194"/>
      <c r="RHU759" s="194"/>
      <c r="RHV759" s="194"/>
      <c r="RHW759" s="194"/>
      <c r="RHX759" s="194"/>
      <c r="RHY759" s="194"/>
      <c r="RHZ759" s="194"/>
      <c r="RIA759" s="194"/>
      <c r="RIB759" s="194"/>
      <c r="RIC759" s="194"/>
      <c r="RID759" s="194"/>
      <c r="RIE759" s="194"/>
      <c r="RIF759" s="194"/>
      <c r="RIG759" s="194"/>
      <c r="RIH759" s="194"/>
      <c r="RII759" s="194"/>
      <c r="RIJ759" s="194"/>
      <c r="RIK759" s="194"/>
      <c r="RIL759" s="194"/>
      <c r="RIM759" s="194"/>
      <c r="RIN759" s="194"/>
      <c r="RIO759" s="194"/>
      <c r="RIP759" s="194"/>
      <c r="RIQ759" s="194"/>
      <c r="RIR759" s="194"/>
      <c r="RIS759" s="194"/>
      <c r="RIT759" s="194"/>
      <c r="RIU759" s="194"/>
      <c r="RIV759" s="194"/>
      <c r="RIW759" s="194"/>
      <c r="RIX759" s="194"/>
      <c r="RIY759" s="194"/>
      <c r="RIZ759" s="194"/>
      <c r="RJA759" s="194"/>
      <c r="RJB759" s="194"/>
      <c r="RJC759" s="194"/>
      <c r="RJD759" s="194"/>
      <c r="RJE759" s="194"/>
      <c r="RJF759" s="194"/>
      <c r="RJG759" s="194"/>
      <c r="RJH759" s="194"/>
      <c r="RJI759" s="194"/>
      <c r="RJJ759" s="194"/>
      <c r="RJK759" s="194"/>
      <c r="RJL759" s="194"/>
      <c r="RJM759" s="194"/>
      <c r="RJN759" s="194"/>
      <c r="RJO759" s="194"/>
      <c r="RJP759" s="194"/>
      <c r="RJQ759" s="194"/>
      <c r="RJR759" s="194"/>
      <c r="RJS759" s="194"/>
      <c r="RJT759" s="194"/>
      <c r="RJU759" s="194"/>
      <c r="RJV759" s="194"/>
      <c r="RJW759" s="194"/>
      <c r="RJX759" s="194"/>
      <c r="RJY759" s="194"/>
      <c r="RJZ759" s="194"/>
      <c r="RKA759" s="194"/>
      <c r="RKB759" s="194"/>
      <c r="RKC759" s="194"/>
      <c r="RKD759" s="194"/>
      <c r="RKE759" s="194"/>
      <c r="RKF759" s="194"/>
      <c r="RKG759" s="194"/>
      <c r="RKH759" s="194"/>
      <c r="RKI759" s="194"/>
      <c r="RKJ759" s="194"/>
      <c r="RKK759" s="194"/>
      <c r="RKL759" s="194"/>
      <c r="RKM759" s="194"/>
      <c r="RKN759" s="194"/>
      <c r="RKO759" s="194"/>
      <c r="RKP759" s="194"/>
      <c r="RKQ759" s="194"/>
      <c r="RKR759" s="194"/>
      <c r="RKS759" s="194"/>
      <c r="RKT759" s="194"/>
      <c r="RKU759" s="194"/>
      <c r="RKV759" s="194"/>
      <c r="RKW759" s="194"/>
      <c r="RKX759" s="194"/>
      <c r="RKY759" s="194"/>
      <c r="RKZ759" s="194"/>
      <c r="RLA759" s="194"/>
      <c r="RLB759" s="194"/>
      <c r="RLC759" s="194"/>
      <c r="RLD759" s="194"/>
      <c r="RLE759" s="194"/>
      <c r="RLF759" s="194"/>
      <c r="RLG759" s="194"/>
      <c r="RLH759" s="194"/>
      <c r="RLI759" s="194"/>
      <c r="RLJ759" s="194"/>
      <c r="RLK759" s="194"/>
      <c r="RLL759" s="194"/>
      <c r="RLM759" s="194"/>
      <c r="RLN759" s="194"/>
      <c r="RLO759" s="194"/>
      <c r="RLP759" s="194"/>
      <c r="RLQ759" s="194"/>
      <c r="RLR759" s="194"/>
      <c r="RLS759" s="194"/>
      <c r="RLT759" s="194"/>
      <c r="RLU759" s="194"/>
      <c r="RLV759" s="194"/>
      <c r="RLW759" s="194"/>
      <c r="RLX759" s="194"/>
      <c r="RLY759" s="194"/>
      <c r="RLZ759" s="194"/>
      <c r="RMA759" s="194"/>
      <c r="RMB759" s="194"/>
      <c r="RMC759" s="194"/>
      <c r="RMD759" s="194"/>
      <c r="RME759" s="194"/>
      <c r="RMF759" s="194"/>
      <c r="RMG759" s="194"/>
      <c r="RMH759" s="194"/>
      <c r="RMI759" s="194"/>
      <c r="RMJ759" s="194"/>
      <c r="RMK759" s="194"/>
      <c r="RML759" s="194"/>
      <c r="RMM759" s="194"/>
      <c r="RMN759" s="194"/>
      <c r="RMO759" s="194"/>
      <c r="RMP759" s="194"/>
      <c r="RMQ759" s="194"/>
      <c r="RMR759" s="194"/>
      <c r="RMS759" s="194"/>
      <c r="RMT759" s="194"/>
      <c r="RMU759" s="194"/>
      <c r="RMV759" s="194"/>
      <c r="RMW759" s="194"/>
      <c r="RMX759" s="194"/>
      <c r="RMY759" s="194"/>
      <c r="RMZ759" s="194"/>
      <c r="RNA759" s="194"/>
      <c r="RNB759" s="194"/>
      <c r="RNC759" s="194"/>
      <c r="RND759" s="194"/>
      <c r="RNE759" s="194"/>
      <c r="RNF759" s="194"/>
      <c r="RNG759" s="194"/>
      <c r="RNH759" s="194"/>
      <c r="RNI759" s="194"/>
      <c r="RNJ759" s="194"/>
      <c r="RNK759" s="194"/>
      <c r="RNL759" s="194"/>
      <c r="RNM759" s="194"/>
      <c r="RNN759" s="194"/>
      <c r="RNO759" s="194"/>
      <c r="RNP759" s="194"/>
      <c r="RNQ759" s="194"/>
      <c r="RNR759" s="194"/>
      <c r="RNS759" s="194"/>
      <c r="RNT759" s="194"/>
      <c r="RNU759" s="194"/>
      <c r="RNV759" s="194"/>
      <c r="RNW759" s="194"/>
      <c r="RNX759" s="194"/>
      <c r="RNY759" s="194"/>
      <c r="RNZ759" s="194"/>
      <c r="ROA759" s="194"/>
      <c r="ROB759" s="194"/>
      <c r="ROC759" s="194"/>
      <c r="ROD759" s="194"/>
      <c r="ROE759" s="194"/>
      <c r="ROF759" s="194"/>
      <c r="ROG759" s="194"/>
      <c r="ROH759" s="194"/>
      <c r="ROI759" s="194"/>
      <c r="ROJ759" s="194"/>
      <c r="ROK759" s="194"/>
      <c r="ROL759" s="194"/>
      <c r="ROM759" s="194"/>
      <c r="RON759" s="194"/>
      <c r="ROO759" s="194"/>
      <c r="ROP759" s="194"/>
      <c r="ROQ759" s="194"/>
      <c r="ROR759" s="194"/>
      <c r="ROS759" s="194"/>
      <c r="ROT759" s="194"/>
      <c r="ROU759" s="194"/>
      <c r="ROV759" s="194"/>
      <c r="ROW759" s="194"/>
      <c r="ROX759" s="194"/>
      <c r="ROY759" s="194"/>
      <c r="ROZ759" s="194"/>
      <c r="RPA759" s="194"/>
      <c r="RPB759" s="194"/>
      <c r="RPC759" s="194"/>
      <c r="RPD759" s="194"/>
      <c r="RPE759" s="194"/>
      <c r="RPF759" s="194"/>
      <c r="RPG759" s="194"/>
      <c r="RPH759" s="194"/>
      <c r="RPI759" s="194"/>
      <c r="RPJ759" s="194"/>
      <c r="RPK759" s="194"/>
      <c r="RPL759" s="194"/>
      <c r="RPM759" s="194"/>
      <c r="RPN759" s="194"/>
      <c r="RPO759" s="194"/>
      <c r="RPP759" s="194"/>
      <c r="RPQ759" s="194"/>
      <c r="RPR759" s="194"/>
      <c r="RPS759" s="194"/>
      <c r="RPT759" s="194"/>
      <c r="RPU759" s="194"/>
      <c r="RPV759" s="194"/>
      <c r="RPW759" s="194"/>
      <c r="RPX759" s="194"/>
      <c r="RPY759" s="194"/>
      <c r="RPZ759" s="194"/>
      <c r="RQA759" s="194"/>
      <c r="RQB759" s="194"/>
      <c r="RQC759" s="194"/>
      <c r="RQD759" s="194"/>
      <c r="RQE759" s="194"/>
      <c r="RQF759" s="194"/>
      <c r="RQG759" s="194"/>
      <c r="RQH759" s="194"/>
      <c r="RQI759" s="194"/>
      <c r="RQJ759" s="194"/>
      <c r="RQK759" s="194"/>
      <c r="RQL759" s="194"/>
      <c r="RQM759" s="194"/>
      <c r="RQN759" s="194"/>
      <c r="RQO759" s="194"/>
      <c r="RQP759" s="194"/>
      <c r="RQQ759" s="194"/>
      <c r="RQR759" s="194"/>
      <c r="RQS759" s="194"/>
      <c r="RQT759" s="194"/>
      <c r="RQU759" s="194"/>
      <c r="RQV759" s="194"/>
      <c r="RQW759" s="194"/>
      <c r="RQX759" s="194"/>
      <c r="RQY759" s="194"/>
      <c r="RQZ759" s="194"/>
      <c r="RRA759" s="194"/>
      <c r="RRB759" s="194"/>
      <c r="RRC759" s="194"/>
      <c r="RRD759" s="194"/>
      <c r="RRE759" s="194"/>
      <c r="RRF759" s="194"/>
      <c r="RRG759" s="194"/>
      <c r="RRH759" s="194"/>
      <c r="RRI759" s="194"/>
      <c r="RRJ759" s="194"/>
      <c r="RRK759" s="194"/>
      <c r="RRL759" s="194"/>
      <c r="RRM759" s="194"/>
      <c r="RRN759" s="194"/>
      <c r="RRO759" s="194"/>
      <c r="RRP759" s="194"/>
      <c r="RRQ759" s="194"/>
      <c r="RRR759" s="194"/>
      <c r="RRS759" s="194"/>
      <c r="RRT759" s="194"/>
      <c r="RRU759" s="194"/>
      <c r="RRV759" s="194"/>
      <c r="RRW759" s="194"/>
      <c r="RRX759" s="194"/>
      <c r="RRY759" s="194"/>
      <c r="RRZ759" s="194"/>
      <c r="RSA759" s="194"/>
      <c r="RSB759" s="194"/>
      <c r="RSC759" s="194"/>
      <c r="RSD759" s="194"/>
      <c r="RSE759" s="194"/>
      <c r="RSF759" s="194"/>
      <c r="RSG759" s="194"/>
      <c r="RSH759" s="194"/>
      <c r="RSI759" s="194"/>
      <c r="RSJ759" s="194"/>
      <c r="RSK759" s="194"/>
      <c r="RSL759" s="194"/>
      <c r="RSM759" s="194"/>
      <c r="RSN759" s="194"/>
      <c r="RSO759" s="194"/>
      <c r="RSP759" s="194"/>
      <c r="RSQ759" s="194"/>
      <c r="RSR759" s="194"/>
      <c r="RSS759" s="194"/>
      <c r="RST759" s="194"/>
      <c r="RSU759" s="194"/>
      <c r="RSV759" s="194"/>
      <c r="RSW759" s="194"/>
      <c r="RSX759" s="194"/>
      <c r="RSY759" s="194"/>
      <c r="RSZ759" s="194"/>
      <c r="RTA759" s="194"/>
      <c r="RTB759" s="194"/>
      <c r="RTC759" s="194"/>
      <c r="RTD759" s="194"/>
      <c r="RTE759" s="194"/>
      <c r="RTF759" s="194"/>
      <c r="RTG759" s="194"/>
      <c r="RTH759" s="194"/>
      <c r="RTI759" s="194"/>
      <c r="RTJ759" s="194"/>
      <c r="RTK759" s="194"/>
      <c r="RTL759" s="194"/>
      <c r="RTM759" s="194"/>
      <c r="RTN759" s="194"/>
      <c r="RTO759" s="194"/>
      <c r="RTP759" s="194"/>
      <c r="RTQ759" s="194"/>
      <c r="RTR759" s="194"/>
      <c r="RTS759" s="194"/>
      <c r="RTT759" s="194"/>
      <c r="RTU759" s="194"/>
      <c r="RTV759" s="194"/>
      <c r="RTW759" s="194"/>
      <c r="RTX759" s="194"/>
      <c r="RTY759" s="194"/>
      <c r="RTZ759" s="194"/>
      <c r="RUA759" s="194"/>
      <c r="RUB759" s="194"/>
      <c r="RUC759" s="194"/>
      <c r="RUD759" s="194"/>
      <c r="RUE759" s="194"/>
      <c r="RUF759" s="194"/>
      <c r="RUG759" s="194"/>
      <c r="RUH759" s="194"/>
      <c r="RUI759" s="194"/>
      <c r="RUJ759" s="194"/>
      <c r="RUK759" s="194"/>
      <c r="RUL759" s="194"/>
      <c r="RUM759" s="194"/>
      <c r="RUN759" s="194"/>
      <c r="RUO759" s="194"/>
      <c r="RUP759" s="194"/>
      <c r="RUQ759" s="194"/>
      <c r="RUR759" s="194"/>
      <c r="RUS759" s="194"/>
      <c r="RUT759" s="194"/>
      <c r="RUU759" s="194"/>
      <c r="RUV759" s="194"/>
      <c r="RUW759" s="194"/>
      <c r="RUX759" s="194"/>
      <c r="RUY759" s="194"/>
      <c r="RUZ759" s="194"/>
      <c r="RVA759" s="194"/>
      <c r="RVB759" s="194"/>
      <c r="RVC759" s="194"/>
      <c r="RVD759" s="194"/>
      <c r="RVE759" s="194"/>
      <c r="RVF759" s="194"/>
      <c r="RVG759" s="194"/>
      <c r="RVH759" s="194"/>
      <c r="RVI759" s="194"/>
      <c r="RVJ759" s="194"/>
      <c r="RVK759" s="194"/>
      <c r="RVL759" s="194"/>
      <c r="RVM759" s="194"/>
      <c r="RVN759" s="194"/>
      <c r="RVO759" s="194"/>
      <c r="RVP759" s="194"/>
      <c r="RVQ759" s="194"/>
      <c r="RVR759" s="194"/>
      <c r="RVS759" s="194"/>
      <c r="RVT759" s="194"/>
      <c r="RVU759" s="194"/>
      <c r="RVV759" s="194"/>
      <c r="RVW759" s="194"/>
      <c r="RVX759" s="194"/>
      <c r="RVY759" s="194"/>
      <c r="RVZ759" s="194"/>
      <c r="RWA759" s="194"/>
      <c r="RWB759" s="194"/>
      <c r="RWC759" s="194"/>
      <c r="RWD759" s="194"/>
      <c r="RWE759" s="194"/>
      <c r="RWF759" s="194"/>
      <c r="RWG759" s="194"/>
      <c r="RWH759" s="194"/>
      <c r="RWI759" s="194"/>
      <c r="RWJ759" s="194"/>
      <c r="RWK759" s="194"/>
      <c r="RWL759" s="194"/>
      <c r="RWM759" s="194"/>
      <c r="RWN759" s="194"/>
      <c r="RWO759" s="194"/>
      <c r="RWP759" s="194"/>
      <c r="RWQ759" s="194"/>
      <c r="RWR759" s="194"/>
      <c r="RWS759" s="194"/>
      <c r="RWT759" s="194"/>
      <c r="RWU759" s="194"/>
      <c r="RWV759" s="194"/>
      <c r="RWW759" s="194"/>
      <c r="RWX759" s="194"/>
      <c r="RWY759" s="194"/>
      <c r="RWZ759" s="194"/>
      <c r="RXA759" s="194"/>
      <c r="RXB759" s="194"/>
      <c r="RXC759" s="194"/>
      <c r="RXD759" s="194"/>
      <c r="RXE759" s="194"/>
      <c r="RXF759" s="194"/>
      <c r="RXG759" s="194"/>
      <c r="RXH759" s="194"/>
      <c r="RXI759" s="194"/>
      <c r="RXJ759" s="194"/>
      <c r="RXK759" s="194"/>
      <c r="RXL759" s="194"/>
      <c r="RXM759" s="194"/>
      <c r="RXN759" s="194"/>
      <c r="RXO759" s="194"/>
      <c r="RXP759" s="194"/>
      <c r="RXQ759" s="194"/>
      <c r="RXR759" s="194"/>
      <c r="RXS759" s="194"/>
      <c r="RXT759" s="194"/>
      <c r="RXU759" s="194"/>
      <c r="RXV759" s="194"/>
      <c r="RXW759" s="194"/>
      <c r="RXX759" s="194"/>
      <c r="RXY759" s="194"/>
      <c r="RXZ759" s="194"/>
      <c r="RYA759" s="194"/>
      <c r="RYB759" s="194"/>
      <c r="RYC759" s="194"/>
      <c r="RYD759" s="194"/>
      <c r="RYE759" s="194"/>
      <c r="RYF759" s="194"/>
      <c r="RYG759" s="194"/>
      <c r="RYH759" s="194"/>
      <c r="RYI759" s="194"/>
      <c r="RYJ759" s="194"/>
      <c r="RYK759" s="194"/>
      <c r="RYL759" s="194"/>
      <c r="RYM759" s="194"/>
      <c r="RYN759" s="194"/>
      <c r="RYO759" s="194"/>
      <c r="RYP759" s="194"/>
      <c r="RYQ759" s="194"/>
      <c r="RYR759" s="194"/>
      <c r="RYS759" s="194"/>
      <c r="RYT759" s="194"/>
      <c r="RYU759" s="194"/>
      <c r="RYV759" s="194"/>
      <c r="RYW759" s="194"/>
      <c r="RYX759" s="194"/>
      <c r="RYY759" s="194"/>
      <c r="RYZ759" s="194"/>
      <c r="RZA759" s="194"/>
      <c r="RZB759" s="194"/>
      <c r="RZC759" s="194"/>
      <c r="RZD759" s="194"/>
      <c r="RZE759" s="194"/>
      <c r="RZF759" s="194"/>
      <c r="RZG759" s="194"/>
      <c r="RZH759" s="194"/>
      <c r="RZI759" s="194"/>
      <c r="RZJ759" s="194"/>
      <c r="RZK759" s="194"/>
      <c r="RZL759" s="194"/>
      <c r="RZM759" s="194"/>
      <c r="RZN759" s="194"/>
      <c r="RZO759" s="194"/>
      <c r="RZP759" s="194"/>
      <c r="RZQ759" s="194"/>
      <c r="RZR759" s="194"/>
      <c r="RZS759" s="194"/>
      <c r="RZT759" s="194"/>
      <c r="RZU759" s="194"/>
      <c r="RZV759" s="194"/>
      <c r="RZW759" s="194"/>
      <c r="RZX759" s="194"/>
      <c r="RZY759" s="194"/>
      <c r="RZZ759" s="194"/>
      <c r="SAA759" s="194"/>
      <c r="SAB759" s="194"/>
      <c r="SAC759" s="194"/>
      <c r="SAD759" s="194"/>
      <c r="SAE759" s="194"/>
      <c r="SAF759" s="194"/>
      <c r="SAG759" s="194"/>
      <c r="SAH759" s="194"/>
      <c r="SAI759" s="194"/>
      <c r="SAJ759" s="194"/>
      <c r="SAK759" s="194"/>
      <c r="SAL759" s="194"/>
      <c r="SAM759" s="194"/>
      <c r="SAN759" s="194"/>
      <c r="SAO759" s="194"/>
      <c r="SAP759" s="194"/>
      <c r="SAQ759" s="194"/>
      <c r="SAR759" s="194"/>
      <c r="SAS759" s="194"/>
      <c r="SAT759" s="194"/>
      <c r="SAU759" s="194"/>
      <c r="SAV759" s="194"/>
      <c r="SAW759" s="194"/>
      <c r="SAX759" s="194"/>
      <c r="SAY759" s="194"/>
      <c r="SAZ759" s="194"/>
      <c r="SBA759" s="194"/>
      <c r="SBB759" s="194"/>
      <c r="SBC759" s="194"/>
      <c r="SBD759" s="194"/>
      <c r="SBE759" s="194"/>
      <c r="SBF759" s="194"/>
      <c r="SBG759" s="194"/>
      <c r="SBH759" s="194"/>
      <c r="SBI759" s="194"/>
      <c r="SBJ759" s="194"/>
      <c r="SBK759" s="194"/>
      <c r="SBL759" s="194"/>
      <c r="SBM759" s="194"/>
      <c r="SBN759" s="194"/>
      <c r="SBO759" s="194"/>
      <c r="SBP759" s="194"/>
      <c r="SBQ759" s="194"/>
      <c r="SBR759" s="194"/>
      <c r="SBS759" s="194"/>
      <c r="SBT759" s="194"/>
      <c r="SBU759" s="194"/>
      <c r="SBV759" s="194"/>
      <c r="SBW759" s="194"/>
      <c r="SBX759" s="194"/>
      <c r="SBY759" s="194"/>
      <c r="SBZ759" s="194"/>
      <c r="SCA759" s="194"/>
      <c r="SCB759" s="194"/>
      <c r="SCC759" s="194"/>
      <c r="SCD759" s="194"/>
      <c r="SCE759" s="194"/>
      <c r="SCF759" s="194"/>
      <c r="SCG759" s="194"/>
      <c r="SCH759" s="194"/>
      <c r="SCI759" s="194"/>
      <c r="SCJ759" s="194"/>
      <c r="SCK759" s="194"/>
      <c r="SCL759" s="194"/>
      <c r="SCM759" s="194"/>
      <c r="SCN759" s="194"/>
      <c r="SCO759" s="194"/>
      <c r="SCP759" s="194"/>
      <c r="SCQ759" s="194"/>
      <c r="SCR759" s="194"/>
      <c r="SCS759" s="194"/>
      <c r="SCT759" s="194"/>
      <c r="SCU759" s="194"/>
      <c r="SCV759" s="194"/>
      <c r="SCW759" s="194"/>
      <c r="SCX759" s="194"/>
      <c r="SCY759" s="194"/>
      <c r="SCZ759" s="194"/>
      <c r="SDA759" s="194"/>
      <c r="SDB759" s="194"/>
      <c r="SDC759" s="194"/>
      <c r="SDD759" s="194"/>
      <c r="SDE759" s="194"/>
      <c r="SDF759" s="194"/>
      <c r="SDG759" s="194"/>
      <c r="SDH759" s="194"/>
      <c r="SDI759" s="194"/>
      <c r="SDJ759" s="194"/>
      <c r="SDK759" s="194"/>
      <c r="SDL759" s="194"/>
      <c r="SDM759" s="194"/>
      <c r="SDN759" s="194"/>
      <c r="SDO759" s="194"/>
      <c r="SDP759" s="194"/>
      <c r="SDQ759" s="194"/>
      <c r="SDR759" s="194"/>
      <c r="SDS759" s="194"/>
      <c r="SDT759" s="194"/>
      <c r="SDU759" s="194"/>
      <c r="SDV759" s="194"/>
      <c r="SDW759" s="194"/>
      <c r="SDX759" s="194"/>
      <c r="SDY759" s="194"/>
      <c r="SDZ759" s="194"/>
      <c r="SEA759" s="194"/>
      <c r="SEB759" s="194"/>
      <c r="SEC759" s="194"/>
      <c r="SED759" s="194"/>
      <c r="SEE759" s="194"/>
      <c r="SEF759" s="194"/>
      <c r="SEG759" s="194"/>
      <c r="SEH759" s="194"/>
      <c r="SEI759" s="194"/>
      <c r="SEJ759" s="194"/>
      <c r="SEK759" s="194"/>
      <c r="SEL759" s="194"/>
      <c r="SEM759" s="194"/>
      <c r="SEN759" s="194"/>
      <c r="SEO759" s="194"/>
      <c r="SEP759" s="194"/>
      <c r="SEQ759" s="194"/>
      <c r="SER759" s="194"/>
      <c r="SES759" s="194"/>
      <c r="SET759" s="194"/>
      <c r="SEU759" s="194"/>
      <c r="SEV759" s="194"/>
      <c r="SEW759" s="194"/>
      <c r="SEX759" s="194"/>
      <c r="SEY759" s="194"/>
      <c r="SEZ759" s="194"/>
      <c r="SFA759" s="194"/>
      <c r="SFB759" s="194"/>
      <c r="SFC759" s="194"/>
      <c r="SFD759" s="194"/>
      <c r="SFE759" s="194"/>
      <c r="SFF759" s="194"/>
      <c r="SFG759" s="194"/>
      <c r="SFH759" s="194"/>
      <c r="SFI759" s="194"/>
      <c r="SFJ759" s="194"/>
      <c r="SFK759" s="194"/>
      <c r="SFL759" s="194"/>
      <c r="SFM759" s="194"/>
      <c r="SFN759" s="194"/>
      <c r="SFO759" s="194"/>
      <c r="SFP759" s="194"/>
      <c r="SFQ759" s="194"/>
      <c r="SFR759" s="194"/>
      <c r="SFS759" s="194"/>
      <c r="SFT759" s="194"/>
      <c r="SFU759" s="194"/>
      <c r="SFV759" s="194"/>
      <c r="SFW759" s="194"/>
      <c r="SFX759" s="194"/>
      <c r="SFY759" s="194"/>
      <c r="SFZ759" s="194"/>
      <c r="SGA759" s="194"/>
      <c r="SGB759" s="194"/>
      <c r="SGC759" s="194"/>
      <c r="SGD759" s="194"/>
      <c r="SGE759" s="194"/>
      <c r="SGF759" s="194"/>
      <c r="SGG759" s="194"/>
      <c r="SGH759" s="194"/>
      <c r="SGI759" s="194"/>
      <c r="SGJ759" s="194"/>
      <c r="SGK759" s="194"/>
      <c r="SGL759" s="194"/>
      <c r="SGM759" s="194"/>
      <c r="SGN759" s="194"/>
      <c r="SGO759" s="194"/>
      <c r="SGP759" s="194"/>
      <c r="SGQ759" s="194"/>
      <c r="SGR759" s="194"/>
      <c r="SGS759" s="194"/>
      <c r="SGT759" s="194"/>
      <c r="SGU759" s="194"/>
      <c r="SGV759" s="194"/>
      <c r="SGW759" s="194"/>
      <c r="SGX759" s="194"/>
      <c r="SGY759" s="194"/>
      <c r="SGZ759" s="194"/>
      <c r="SHA759" s="194"/>
      <c r="SHB759" s="194"/>
      <c r="SHC759" s="194"/>
      <c r="SHD759" s="194"/>
      <c r="SHE759" s="194"/>
      <c r="SHF759" s="194"/>
      <c r="SHG759" s="194"/>
      <c r="SHH759" s="194"/>
      <c r="SHI759" s="194"/>
      <c r="SHJ759" s="194"/>
      <c r="SHK759" s="194"/>
      <c r="SHL759" s="194"/>
      <c r="SHM759" s="194"/>
      <c r="SHN759" s="194"/>
      <c r="SHO759" s="194"/>
      <c r="SHP759" s="194"/>
      <c r="SHQ759" s="194"/>
      <c r="SHR759" s="194"/>
      <c r="SHS759" s="194"/>
      <c r="SHT759" s="194"/>
      <c r="SHU759" s="194"/>
      <c r="SHV759" s="194"/>
      <c r="SHW759" s="194"/>
      <c r="SHX759" s="194"/>
      <c r="SHY759" s="194"/>
      <c r="SHZ759" s="194"/>
      <c r="SIA759" s="194"/>
      <c r="SIB759" s="194"/>
      <c r="SIC759" s="194"/>
      <c r="SID759" s="194"/>
      <c r="SIE759" s="194"/>
      <c r="SIF759" s="194"/>
      <c r="SIG759" s="194"/>
      <c r="SIH759" s="194"/>
      <c r="SII759" s="194"/>
      <c r="SIJ759" s="194"/>
      <c r="SIK759" s="194"/>
      <c r="SIL759" s="194"/>
      <c r="SIM759" s="194"/>
      <c r="SIN759" s="194"/>
      <c r="SIO759" s="194"/>
      <c r="SIP759" s="194"/>
      <c r="SIQ759" s="194"/>
      <c r="SIR759" s="194"/>
      <c r="SIS759" s="194"/>
      <c r="SIT759" s="194"/>
      <c r="SIU759" s="194"/>
      <c r="SIV759" s="194"/>
      <c r="SIW759" s="194"/>
      <c r="SIX759" s="194"/>
      <c r="SIY759" s="194"/>
      <c r="SIZ759" s="194"/>
      <c r="SJA759" s="194"/>
      <c r="SJB759" s="194"/>
      <c r="SJC759" s="194"/>
      <c r="SJD759" s="194"/>
      <c r="SJE759" s="194"/>
      <c r="SJF759" s="194"/>
      <c r="SJG759" s="194"/>
      <c r="SJH759" s="194"/>
      <c r="SJI759" s="194"/>
      <c r="SJJ759" s="194"/>
      <c r="SJK759" s="194"/>
      <c r="SJL759" s="194"/>
      <c r="SJM759" s="194"/>
      <c r="SJN759" s="194"/>
      <c r="SJO759" s="194"/>
      <c r="SJP759" s="194"/>
      <c r="SJQ759" s="194"/>
      <c r="SJR759" s="194"/>
      <c r="SJS759" s="194"/>
      <c r="SJT759" s="194"/>
      <c r="SJU759" s="194"/>
      <c r="SJV759" s="194"/>
      <c r="SJW759" s="194"/>
      <c r="SJX759" s="194"/>
      <c r="SJY759" s="194"/>
      <c r="SJZ759" s="194"/>
      <c r="SKA759" s="194"/>
      <c r="SKB759" s="194"/>
      <c r="SKC759" s="194"/>
      <c r="SKD759" s="194"/>
      <c r="SKE759" s="194"/>
      <c r="SKF759" s="194"/>
      <c r="SKG759" s="194"/>
      <c r="SKH759" s="194"/>
      <c r="SKI759" s="194"/>
      <c r="SKJ759" s="194"/>
      <c r="SKK759" s="194"/>
      <c r="SKL759" s="194"/>
      <c r="SKM759" s="194"/>
      <c r="SKN759" s="194"/>
      <c r="SKO759" s="194"/>
      <c r="SKP759" s="194"/>
      <c r="SKQ759" s="194"/>
      <c r="SKR759" s="194"/>
      <c r="SKS759" s="194"/>
      <c r="SKT759" s="194"/>
      <c r="SKU759" s="194"/>
      <c r="SKV759" s="194"/>
      <c r="SKW759" s="194"/>
      <c r="SKX759" s="194"/>
      <c r="SKY759" s="194"/>
      <c r="SKZ759" s="194"/>
      <c r="SLA759" s="194"/>
      <c r="SLB759" s="194"/>
      <c r="SLC759" s="194"/>
      <c r="SLD759" s="194"/>
      <c r="SLE759" s="194"/>
      <c r="SLF759" s="194"/>
      <c r="SLG759" s="194"/>
      <c r="SLH759" s="194"/>
      <c r="SLI759" s="194"/>
      <c r="SLJ759" s="194"/>
      <c r="SLK759" s="194"/>
      <c r="SLL759" s="194"/>
      <c r="SLM759" s="194"/>
      <c r="SLN759" s="194"/>
      <c r="SLO759" s="194"/>
      <c r="SLP759" s="194"/>
      <c r="SLQ759" s="194"/>
      <c r="SLR759" s="194"/>
      <c r="SLS759" s="194"/>
      <c r="SLT759" s="194"/>
      <c r="SLU759" s="194"/>
      <c r="SLV759" s="194"/>
      <c r="SLW759" s="194"/>
      <c r="SLX759" s="194"/>
      <c r="SLY759" s="194"/>
      <c r="SLZ759" s="194"/>
      <c r="SMA759" s="194"/>
      <c r="SMB759" s="194"/>
      <c r="SMC759" s="194"/>
      <c r="SMD759" s="194"/>
      <c r="SME759" s="194"/>
      <c r="SMF759" s="194"/>
      <c r="SMG759" s="194"/>
      <c r="SMH759" s="194"/>
      <c r="SMI759" s="194"/>
      <c r="SMJ759" s="194"/>
      <c r="SMK759" s="194"/>
      <c r="SML759" s="194"/>
      <c r="SMM759" s="194"/>
      <c r="SMN759" s="194"/>
      <c r="SMO759" s="194"/>
      <c r="SMP759" s="194"/>
      <c r="SMQ759" s="194"/>
      <c r="SMR759" s="194"/>
      <c r="SMS759" s="194"/>
      <c r="SMT759" s="194"/>
      <c r="SMU759" s="194"/>
      <c r="SMV759" s="194"/>
      <c r="SMW759" s="194"/>
      <c r="SMX759" s="194"/>
      <c r="SMY759" s="194"/>
      <c r="SMZ759" s="194"/>
      <c r="SNA759" s="194"/>
      <c r="SNB759" s="194"/>
      <c r="SNC759" s="194"/>
      <c r="SND759" s="194"/>
      <c r="SNE759" s="194"/>
      <c r="SNF759" s="194"/>
      <c r="SNG759" s="194"/>
      <c r="SNH759" s="194"/>
      <c r="SNI759" s="194"/>
      <c r="SNJ759" s="194"/>
      <c r="SNK759" s="194"/>
      <c r="SNL759" s="194"/>
      <c r="SNM759" s="194"/>
      <c r="SNN759" s="194"/>
      <c r="SNO759" s="194"/>
      <c r="SNP759" s="194"/>
      <c r="SNQ759" s="194"/>
      <c r="SNR759" s="194"/>
      <c r="SNS759" s="194"/>
      <c r="SNT759" s="194"/>
      <c r="SNU759" s="194"/>
      <c r="SNV759" s="194"/>
      <c r="SNW759" s="194"/>
      <c r="SNX759" s="194"/>
      <c r="SNY759" s="194"/>
      <c r="SNZ759" s="194"/>
      <c r="SOA759" s="194"/>
      <c r="SOB759" s="194"/>
      <c r="SOC759" s="194"/>
      <c r="SOD759" s="194"/>
      <c r="SOE759" s="194"/>
      <c r="SOF759" s="194"/>
      <c r="SOG759" s="194"/>
      <c r="SOH759" s="194"/>
      <c r="SOI759" s="194"/>
      <c r="SOJ759" s="194"/>
      <c r="SOK759" s="194"/>
      <c r="SOL759" s="194"/>
      <c r="SOM759" s="194"/>
      <c r="SON759" s="194"/>
      <c r="SOO759" s="194"/>
      <c r="SOP759" s="194"/>
      <c r="SOQ759" s="194"/>
      <c r="SOR759" s="194"/>
      <c r="SOS759" s="194"/>
      <c r="SOT759" s="194"/>
      <c r="SOU759" s="194"/>
      <c r="SOV759" s="194"/>
      <c r="SOW759" s="194"/>
      <c r="SOX759" s="194"/>
      <c r="SOY759" s="194"/>
      <c r="SOZ759" s="194"/>
      <c r="SPA759" s="194"/>
      <c r="SPB759" s="194"/>
      <c r="SPC759" s="194"/>
      <c r="SPD759" s="194"/>
      <c r="SPE759" s="194"/>
      <c r="SPF759" s="194"/>
      <c r="SPG759" s="194"/>
      <c r="SPH759" s="194"/>
      <c r="SPI759" s="194"/>
      <c r="SPJ759" s="194"/>
      <c r="SPK759" s="194"/>
      <c r="SPL759" s="194"/>
      <c r="SPM759" s="194"/>
      <c r="SPN759" s="194"/>
      <c r="SPO759" s="194"/>
      <c r="SPP759" s="194"/>
      <c r="SPQ759" s="194"/>
      <c r="SPR759" s="194"/>
      <c r="SPS759" s="194"/>
      <c r="SPT759" s="194"/>
      <c r="SPU759" s="194"/>
      <c r="SPV759" s="194"/>
      <c r="SPW759" s="194"/>
      <c r="SPX759" s="194"/>
      <c r="SPY759" s="194"/>
      <c r="SPZ759" s="194"/>
      <c r="SQA759" s="194"/>
      <c r="SQB759" s="194"/>
      <c r="SQC759" s="194"/>
      <c r="SQD759" s="194"/>
      <c r="SQE759" s="194"/>
      <c r="SQF759" s="194"/>
      <c r="SQG759" s="194"/>
      <c r="SQH759" s="194"/>
      <c r="SQI759" s="194"/>
      <c r="SQJ759" s="194"/>
      <c r="SQK759" s="194"/>
      <c r="SQL759" s="194"/>
      <c r="SQM759" s="194"/>
      <c r="SQN759" s="194"/>
      <c r="SQO759" s="194"/>
      <c r="SQP759" s="194"/>
      <c r="SQQ759" s="194"/>
      <c r="SQR759" s="194"/>
      <c r="SQS759" s="194"/>
      <c r="SQT759" s="194"/>
      <c r="SQU759" s="194"/>
      <c r="SQV759" s="194"/>
      <c r="SQW759" s="194"/>
      <c r="SQX759" s="194"/>
      <c r="SQY759" s="194"/>
      <c r="SQZ759" s="194"/>
      <c r="SRA759" s="194"/>
      <c r="SRB759" s="194"/>
      <c r="SRC759" s="194"/>
      <c r="SRD759" s="194"/>
      <c r="SRE759" s="194"/>
      <c r="SRF759" s="194"/>
      <c r="SRG759" s="194"/>
      <c r="SRH759" s="194"/>
      <c r="SRI759" s="194"/>
      <c r="SRJ759" s="194"/>
      <c r="SRK759" s="194"/>
      <c r="SRL759" s="194"/>
      <c r="SRM759" s="194"/>
      <c r="SRN759" s="194"/>
      <c r="SRO759" s="194"/>
      <c r="SRP759" s="194"/>
      <c r="SRQ759" s="194"/>
      <c r="SRR759" s="194"/>
      <c r="SRS759" s="194"/>
      <c r="SRT759" s="194"/>
      <c r="SRU759" s="194"/>
      <c r="SRV759" s="194"/>
      <c r="SRW759" s="194"/>
      <c r="SRX759" s="194"/>
      <c r="SRY759" s="194"/>
      <c r="SRZ759" s="194"/>
      <c r="SSA759" s="194"/>
      <c r="SSB759" s="194"/>
      <c r="SSC759" s="194"/>
      <c r="SSD759" s="194"/>
      <c r="SSE759" s="194"/>
      <c r="SSF759" s="194"/>
      <c r="SSG759" s="194"/>
      <c r="SSH759" s="194"/>
      <c r="SSI759" s="194"/>
      <c r="SSJ759" s="194"/>
      <c r="SSK759" s="194"/>
      <c r="SSL759" s="194"/>
      <c r="SSM759" s="194"/>
      <c r="SSN759" s="194"/>
      <c r="SSO759" s="194"/>
      <c r="SSP759" s="194"/>
      <c r="SSQ759" s="194"/>
      <c r="SSR759" s="194"/>
      <c r="SSS759" s="194"/>
      <c r="SST759" s="194"/>
      <c r="SSU759" s="194"/>
      <c r="SSV759" s="194"/>
      <c r="SSW759" s="194"/>
      <c r="SSX759" s="194"/>
      <c r="SSY759" s="194"/>
      <c r="SSZ759" s="194"/>
      <c r="STA759" s="194"/>
      <c r="STB759" s="194"/>
      <c r="STC759" s="194"/>
      <c r="STD759" s="194"/>
      <c r="STE759" s="194"/>
      <c r="STF759" s="194"/>
      <c r="STG759" s="194"/>
      <c r="STH759" s="194"/>
      <c r="STI759" s="194"/>
      <c r="STJ759" s="194"/>
      <c r="STK759" s="194"/>
      <c r="STL759" s="194"/>
      <c r="STM759" s="194"/>
      <c r="STN759" s="194"/>
      <c r="STO759" s="194"/>
      <c r="STP759" s="194"/>
      <c r="STQ759" s="194"/>
      <c r="STR759" s="194"/>
      <c r="STS759" s="194"/>
      <c r="STT759" s="194"/>
      <c r="STU759" s="194"/>
      <c r="STV759" s="194"/>
      <c r="STW759" s="194"/>
      <c r="STX759" s="194"/>
      <c r="STY759" s="194"/>
      <c r="STZ759" s="194"/>
      <c r="SUA759" s="194"/>
      <c r="SUB759" s="194"/>
      <c r="SUC759" s="194"/>
      <c r="SUD759" s="194"/>
      <c r="SUE759" s="194"/>
      <c r="SUF759" s="194"/>
      <c r="SUG759" s="194"/>
      <c r="SUH759" s="194"/>
      <c r="SUI759" s="194"/>
      <c r="SUJ759" s="194"/>
      <c r="SUK759" s="194"/>
      <c r="SUL759" s="194"/>
      <c r="SUM759" s="194"/>
      <c r="SUN759" s="194"/>
      <c r="SUO759" s="194"/>
      <c r="SUP759" s="194"/>
      <c r="SUQ759" s="194"/>
      <c r="SUR759" s="194"/>
      <c r="SUS759" s="194"/>
      <c r="SUT759" s="194"/>
      <c r="SUU759" s="194"/>
      <c r="SUV759" s="194"/>
      <c r="SUW759" s="194"/>
      <c r="SUX759" s="194"/>
      <c r="SUY759" s="194"/>
      <c r="SUZ759" s="194"/>
      <c r="SVA759" s="194"/>
      <c r="SVB759" s="194"/>
      <c r="SVC759" s="194"/>
      <c r="SVD759" s="194"/>
      <c r="SVE759" s="194"/>
      <c r="SVF759" s="194"/>
      <c r="SVG759" s="194"/>
      <c r="SVH759" s="194"/>
      <c r="SVI759" s="194"/>
      <c r="SVJ759" s="194"/>
      <c r="SVK759" s="194"/>
      <c r="SVL759" s="194"/>
      <c r="SVM759" s="194"/>
      <c r="SVN759" s="194"/>
      <c r="SVO759" s="194"/>
      <c r="SVP759" s="194"/>
      <c r="SVQ759" s="194"/>
      <c r="SVR759" s="194"/>
      <c r="SVS759" s="194"/>
      <c r="SVT759" s="194"/>
      <c r="SVU759" s="194"/>
      <c r="SVV759" s="194"/>
      <c r="SVW759" s="194"/>
      <c r="SVX759" s="194"/>
      <c r="SVY759" s="194"/>
      <c r="SVZ759" s="194"/>
      <c r="SWA759" s="194"/>
      <c r="SWB759" s="194"/>
      <c r="SWC759" s="194"/>
      <c r="SWD759" s="194"/>
      <c r="SWE759" s="194"/>
      <c r="SWF759" s="194"/>
      <c r="SWG759" s="194"/>
      <c r="SWH759" s="194"/>
      <c r="SWI759" s="194"/>
      <c r="SWJ759" s="194"/>
      <c r="SWK759" s="194"/>
      <c r="SWL759" s="194"/>
      <c r="SWM759" s="194"/>
      <c r="SWN759" s="194"/>
      <c r="SWO759" s="194"/>
      <c r="SWP759" s="194"/>
      <c r="SWQ759" s="194"/>
      <c r="SWR759" s="194"/>
      <c r="SWS759" s="194"/>
      <c r="SWT759" s="194"/>
      <c r="SWU759" s="194"/>
      <c r="SWV759" s="194"/>
      <c r="SWW759" s="194"/>
      <c r="SWX759" s="194"/>
      <c r="SWY759" s="194"/>
      <c r="SWZ759" s="194"/>
      <c r="SXA759" s="194"/>
      <c r="SXB759" s="194"/>
      <c r="SXC759" s="194"/>
      <c r="SXD759" s="194"/>
      <c r="SXE759" s="194"/>
      <c r="SXF759" s="194"/>
      <c r="SXG759" s="194"/>
      <c r="SXH759" s="194"/>
      <c r="SXI759" s="194"/>
      <c r="SXJ759" s="194"/>
      <c r="SXK759" s="194"/>
      <c r="SXL759" s="194"/>
      <c r="SXM759" s="194"/>
      <c r="SXN759" s="194"/>
      <c r="SXO759" s="194"/>
      <c r="SXP759" s="194"/>
      <c r="SXQ759" s="194"/>
      <c r="SXR759" s="194"/>
      <c r="SXS759" s="194"/>
      <c r="SXT759" s="194"/>
      <c r="SXU759" s="194"/>
      <c r="SXV759" s="194"/>
      <c r="SXW759" s="194"/>
      <c r="SXX759" s="194"/>
      <c r="SXY759" s="194"/>
      <c r="SXZ759" s="194"/>
      <c r="SYA759" s="194"/>
      <c r="SYB759" s="194"/>
      <c r="SYC759" s="194"/>
      <c r="SYD759" s="194"/>
      <c r="SYE759" s="194"/>
      <c r="SYF759" s="194"/>
      <c r="SYG759" s="194"/>
      <c r="SYH759" s="194"/>
      <c r="SYI759" s="194"/>
      <c r="SYJ759" s="194"/>
      <c r="SYK759" s="194"/>
      <c r="SYL759" s="194"/>
      <c r="SYM759" s="194"/>
      <c r="SYN759" s="194"/>
      <c r="SYO759" s="194"/>
      <c r="SYP759" s="194"/>
      <c r="SYQ759" s="194"/>
      <c r="SYR759" s="194"/>
      <c r="SYS759" s="194"/>
      <c r="SYT759" s="194"/>
      <c r="SYU759" s="194"/>
      <c r="SYV759" s="194"/>
      <c r="SYW759" s="194"/>
      <c r="SYX759" s="194"/>
      <c r="SYY759" s="194"/>
      <c r="SYZ759" s="194"/>
      <c r="SZA759" s="194"/>
      <c r="SZB759" s="194"/>
      <c r="SZC759" s="194"/>
      <c r="SZD759" s="194"/>
      <c r="SZE759" s="194"/>
      <c r="SZF759" s="194"/>
      <c r="SZG759" s="194"/>
      <c r="SZH759" s="194"/>
      <c r="SZI759" s="194"/>
      <c r="SZJ759" s="194"/>
      <c r="SZK759" s="194"/>
      <c r="SZL759" s="194"/>
      <c r="SZM759" s="194"/>
      <c r="SZN759" s="194"/>
      <c r="SZO759" s="194"/>
      <c r="SZP759" s="194"/>
      <c r="SZQ759" s="194"/>
      <c r="SZR759" s="194"/>
      <c r="SZS759" s="194"/>
      <c r="SZT759" s="194"/>
      <c r="SZU759" s="194"/>
      <c r="SZV759" s="194"/>
      <c r="SZW759" s="194"/>
      <c r="SZX759" s="194"/>
      <c r="SZY759" s="194"/>
      <c r="SZZ759" s="194"/>
      <c r="TAA759" s="194"/>
      <c r="TAB759" s="194"/>
      <c r="TAC759" s="194"/>
      <c r="TAD759" s="194"/>
      <c r="TAE759" s="194"/>
      <c r="TAF759" s="194"/>
      <c r="TAG759" s="194"/>
      <c r="TAH759" s="194"/>
      <c r="TAI759" s="194"/>
      <c r="TAJ759" s="194"/>
      <c r="TAK759" s="194"/>
      <c r="TAL759" s="194"/>
      <c r="TAM759" s="194"/>
      <c r="TAN759" s="194"/>
      <c r="TAO759" s="194"/>
      <c r="TAP759" s="194"/>
      <c r="TAQ759" s="194"/>
      <c r="TAR759" s="194"/>
      <c r="TAS759" s="194"/>
      <c r="TAT759" s="194"/>
      <c r="TAU759" s="194"/>
      <c r="TAV759" s="194"/>
      <c r="TAW759" s="194"/>
      <c r="TAX759" s="194"/>
      <c r="TAY759" s="194"/>
      <c r="TAZ759" s="194"/>
      <c r="TBA759" s="194"/>
      <c r="TBB759" s="194"/>
      <c r="TBC759" s="194"/>
      <c r="TBD759" s="194"/>
      <c r="TBE759" s="194"/>
      <c r="TBF759" s="194"/>
      <c r="TBG759" s="194"/>
      <c r="TBH759" s="194"/>
      <c r="TBI759" s="194"/>
      <c r="TBJ759" s="194"/>
      <c r="TBK759" s="194"/>
      <c r="TBL759" s="194"/>
      <c r="TBM759" s="194"/>
      <c r="TBN759" s="194"/>
      <c r="TBO759" s="194"/>
      <c r="TBP759" s="194"/>
      <c r="TBQ759" s="194"/>
      <c r="TBR759" s="194"/>
      <c r="TBS759" s="194"/>
      <c r="TBT759" s="194"/>
      <c r="TBU759" s="194"/>
      <c r="TBV759" s="194"/>
      <c r="TBW759" s="194"/>
      <c r="TBX759" s="194"/>
      <c r="TBY759" s="194"/>
      <c r="TBZ759" s="194"/>
      <c r="TCA759" s="194"/>
      <c r="TCB759" s="194"/>
      <c r="TCC759" s="194"/>
      <c r="TCD759" s="194"/>
      <c r="TCE759" s="194"/>
      <c r="TCF759" s="194"/>
      <c r="TCG759" s="194"/>
      <c r="TCH759" s="194"/>
      <c r="TCI759" s="194"/>
      <c r="TCJ759" s="194"/>
      <c r="TCK759" s="194"/>
      <c r="TCL759" s="194"/>
      <c r="TCM759" s="194"/>
      <c r="TCN759" s="194"/>
      <c r="TCO759" s="194"/>
      <c r="TCP759" s="194"/>
      <c r="TCQ759" s="194"/>
      <c r="TCR759" s="194"/>
      <c r="TCS759" s="194"/>
      <c r="TCT759" s="194"/>
      <c r="TCU759" s="194"/>
      <c r="TCV759" s="194"/>
      <c r="TCW759" s="194"/>
      <c r="TCX759" s="194"/>
      <c r="TCY759" s="194"/>
      <c r="TCZ759" s="194"/>
      <c r="TDA759" s="194"/>
      <c r="TDB759" s="194"/>
      <c r="TDC759" s="194"/>
      <c r="TDD759" s="194"/>
      <c r="TDE759" s="194"/>
      <c r="TDF759" s="194"/>
      <c r="TDG759" s="194"/>
      <c r="TDH759" s="194"/>
      <c r="TDI759" s="194"/>
      <c r="TDJ759" s="194"/>
      <c r="TDK759" s="194"/>
      <c r="TDL759" s="194"/>
      <c r="TDM759" s="194"/>
      <c r="TDN759" s="194"/>
      <c r="TDO759" s="194"/>
      <c r="TDP759" s="194"/>
      <c r="TDQ759" s="194"/>
      <c r="TDR759" s="194"/>
      <c r="TDS759" s="194"/>
      <c r="TDT759" s="194"/>
      <c r="TDU759" s="194"/>
      <c r="TDV759" s="194"/>
      <c r="TDW759" s="194"/>
      <c r="TDX759" s="194"/>
      <c r="TDY759" s="194"/>
      <c r="TDZ759" s="194"/>
      <c r="TEA759" s="194"/>
      <c r="TEB759" s="194"/>
      <c r="TEC759" s="194"/>
      <c r="TED759" s="194"/>
      <c r="TEE759" s="194"/>
      <c r="TEF759" s="194"/>
      <c r="TEG759" s="194"/>
      <c r="TEH759" s="194"/>
      <c r="TEI759" s="194"/>
      <c r="TEJ759" s="194"/>
      <c r="TEK759" s="194"/>
      <c r="TEL759" s="194"/>
      <c r="TEM759" s="194"/>
      <c r="TEN759" s="194"/>
      <c r="TEO759" s="194"/>
      <c r="TEP759" s="194"/>
      <c r="TEQ759" s="194"/>
      <c r="TER759" s="194"/>
      <c r="TES759" s="194"/>
      <c r="TET759" s="194"/>
      <c r="TEU759" s="194"/>
      <c r="TEV759" s="194"/>
      <c r="TEW759" s="194"/>
      <c r="TEX759" s="194"/>
      <c r="TEY759" s="194"/>
      <c r="TEZ759" s="194"/>
      <c r="TFA759" s="194"/>
      <c r="TFB759" s="194"/>
      <c r="TFC759" s="194"/>
      <c r="TFD759" s="194"/>
      <c r="TFE759" s="194"/>
      <c r="TFF759" s="194"/>
      <c r="TFG759" s="194"/>
      <c r="TFH759" s="194"/>
      <c r="TFI759" s="194"/>
      <c r="TFJ759" s="194"/>
      <c r="TFK759" s="194"/>
      <c r="TFL759" s="194"/>
      <c r="TFM759" s="194"/>
      <c r="TFN759" s="194"/>
      <c r="TFO759" s="194"/>
      <c r="TFP759" s="194"/>
      <c r="TFQ759" s="194"/>
      <c r="TFR759" s="194"/>
      <c r="TFS759" s="194"/>
      <c r="TFT759" s="194"/>
      <c r="TFU759" s="194"/>
      <c r="TFV759" s="194"/>
      <c r="TFW759" s="194"/>
      <c r="TFX759" s="194"/>
      <c r="TFY759" s="194"/>
      <c r="TFZ759" s="194"/>
      <c r="TGA759" s="194"/>
      <c r="TGB759" s="194"/>
      <c r="TGC759" s="194"/>
      <c r="TGD759" s="194"/>
      <c r="TGE759" s="194"/>
      <c r="TGF759" s="194"/>
      <c r="TGG759" s="194"/>
      <c r="TGH759" s="194"/>
      <c r="TGI759" s="194"/>
      <c r="TGJ759" s="194"/>
      <c r="TGK759" s="194"/>
      <c r="TGL759" s="194"/>
      <c r="TGM759" s="194"/>
      <c r="TGN759" s="194"/>
      <c r="TGO759" s="194"/>
      <c r="TGP759" s="194"/>
      <c r="TGQ759" s="194"/>
      <c r="TGR759" s="194"/>
      <c r="TGS759" s="194"/>
      <c r="TGT759" s="194"/>
      <c r="TGU759" s="194"/>
      <c r="TGV759" s="194"/>
      <c r="TGW759" s="194"/>
      <c r="TGX759" s="194"/>
      <c r="TGY759" s="194"/>
      <c r="TGZ759" s="194"/>
      <c r="THA759" s="194"/>
      <c r="THB759" s="194"/>
      <c r="THC759" s="194"/>
      <c r="THD759" s="194"/>
      <c r="THE759" s="194"/>
      <c r="THF759" s="194"/>
      <c r="THG759" s="194"/>
      <c r="THH759" s="194"/>
      <c r="THI759" s="194"/>
      <c r="THJ759" s="194"/>
      <c r="THK759" s="194"/>
      <c r="THL759" s="194"/>
      <c r="THM759" s="194"/>
      <c r="THN759" s="194"/>
      <c r="THO759" s="194"/>
      <c r="THP759" s="194"/>
      <c r="THQ759" s="194"/>
      <c r="THR759" s="194"/>
      <c r="THS759" s="194"/>
      <c r="THT759" s="194"/>
      <c r="THU759" s="194"/>
      <c r="THV759" s="194"/>
      <c r="THW759" s="194"/>
      <c r="THX759" s="194"/>
      <c r="THY759" s="194"/>
      <c r="THZ759" s="194"/>
      <c r="TIA759" s="194"/>
      <c r="TIB759" s="194"/>
      <c r="TIC759" s="194"/>
      <c r="TID759" s="194"/>
      <c r="TIE759" s="194"/>
      <c r="TIF759" s="194"/>
      <c r="TIG759" s="194"/>
      <c r="TIH759" s="194"/>
      <c r="TII759" s="194"/>
      <c r="TIJ759" s="194"/>
      <c r="TIK759" s="194"/>
      <c r="TIL759" s="194"/>
      <c r="TIM759" s="194"/>
      <c r="TIN759" s="194"/>
      <c r="TIO759" s="194"/>
      <c r="TIP759" s="194"/>
      <c r="TIQ759" s="194"/>
      <c r="TIR759" s="194"/>
      <c r="TIS759" s="194"/>
      <c r="TIT759" s="194"/>
      <c r="TIU759" s="194"/>
      <c r="TIV759" s="194"/>
      <c r="TIW759" s="194"/>
      <c r="TIX759" s="194"/>
      <c r="TIY759" s="194"/>
      <c r="TIZ759" s="194"/>
      <c r="TJA759" s="194"/>
      <c r="TJB759" s="194"/>
      <c r="TJC759" s="194"/>
      <c r="TJD759" s="194"/>
      <c r="TJE759" s="194"/>
      <c r="TJF759" s="194"/>
      <c r="TJG759" s="194"/>
      <c r="TJH759" s="194"/>
      <c r="TJI759" s="194"/>
      <c r="TJJ759" s="194"/>
      <c r="TJK759" s="194"/>
      <c r="TJL759" s="194"/>
      <c r="TJM759" s="194"/>
      <c r="TJN759" s="194"/>
      <c r="TJO759" s="194"/>
      <c r="TJP759" s="194"/>
      <c r="TJQ759" s="194"/>
      <c r="TJR759" s="194"/>
      <c r="TJS759" s="194"/>
      <c r="TJT759" s="194"/>
      <c r="TJU759" s="194"/>
      <c r="TJV759" s="194"/>
      <c r="TJW759" s="194"/>
      <c r="TJX759" s="194"/>
      <c r="TJY759" s="194"/>
      <c r="TJZ759" s="194"/>
      <c r="TKA759" s="194"/>
      <c r="TKB759" s="194"/>
      <c r="TKC759" s="194"/>
      <c r="TKD759" s="194"/>
      <c r="TKE759" s="194"/>
      <c r="TKF759" s="194"/>
      <c r="TKG759" s="194"/>
      <c r="TKH759" s="194"/>
      <c r="TKI759" s="194"/>
      <c r="TKJ759" s="194"/>
      <c r="TKK759" s="194"/>
      <c r="TKL759" s="194"/>
      <c r="TKM759" s="194"/>
      <c r="TKN759" s="194"/>
      <c r="TKO759" s="194"/>
      <c r="TKP759" s="194"/>
      <c r="TKQ759" s="194"/>
      <c r="TKR759" s="194"/>
      <c r="TKS759" s="194"/>
      <c r="TKT759" s="194"/>
      <c r="TKU759" s="194"/>
      <c r="TKV759" s="194"/>
      <c r="TKW759" s="194"/>
      <c r="TKX759" s="194"/>
      <c r="TKY759" s="194"/>
      <c r="TKZ759" s="194"/>
      <c r="TLA759" s="194"/>
      <c r="TLB759" s="194"/>
      <c r="TLC759" s="194"/>
      <c r="TLD759" s="194"/>
      <c r="TLE759" s="194"/>
      <c r="TLF759" s="194"/>
      <c r="TLG759" s="194"/>
      <c r="TLH759" s="194"/>
      <c r="TLI759" s="194"/>
      <c r="TLJ759" s="194"/>
      <c r="TLK759" s="194"/>
      <c r="TLL759" s="194"/>
      <c r="TLM759" s="194"/>
      <c r="TLN759" s="194"/>
      <c r="TLO759" s="194"/>
      <c r="TLP759" s="194"/>
      <c r="TLQ759" s="194"/>
      <c r="TLR759" s="194"/>
      <c r="TLS759" s="194"/>
      <c r="TLT759" s="194"/>
      <c r="TLU759" s="194"/>
      <c r="TLV759" s="194"/>
      <c r="TLW759" s="194"/>
      <c r="TLX759" s="194"/>
      <c r="TLY759" s="194"/>
      <c r="TLZ759" s="194"/>
      <c r="TMA759" s="194"/>
      <c r="TMB759" s="194"/>
      <c r="TMC759" s="194"/>
      <c r="TMD759" s="194"/>
      <c r="TME759" s="194"/>
      <c r="TMF759" s="194"/>
      <c r="TMG759" s="194"/>
      <c r="TMH759" s="194"/>
      <c r="TMI759" s="194"/>
      <c r="TMJ759" s="194"/>
      <c r="TMK759" s="194"/>
      <c r="TML759" s="194"/>
      <c r="TMM759" s="194"/>
      <c r="TMN759" s="194"/>
      <c r="TMO759" s="194"/>
      <c r="TMP759" s="194"/>
      <c r="TMQ759" s="194"/>
      <c r="TMR759" s="194"/>
      <c r="TMS759" s="194"/>
      <c r="TMT759" s="194"/>
      <c r="TMU759" s="194"/>
      <c r="TMV759" s="194"/>
      <c r="TMW759" s="194"/>
      <c r="TMX759" s="194"/>
      <c r="TMY759" s="194"/>
      <c r="TMZ759" s="194"/>
      <c r="TNA759" s="194"/>
      <c r="TNB759" s="194"/>
      <c r="TNC759" s="194"/>
      <c r="TND759" s="194"/>
      <c r="TNE759" s="194"/>
      <c r="TNF759" s="194"/>
      <c r="TNG759" s="194"/>
      <c r="TNH759" s="194"/>
      <c r="TNI759" s="194"/>
      <c r="TNJ759" s="194"/>
      <c r="TNK759" s="194"/>
      <c r="TNL759" s="194"/>
      <c r="TNM759" s="194"/>
      <c r="TNN759" s="194"/>
      <c r="TNO759" s="194"/>
      <c r="TNP759" s="194"/>
      <c r="TNQ759" s="194"/>
      <c r="TNR759" s="194"/>
      <c r="TNS759" s="194"/>
      <c r="TNT759" s="194"/>
      <c r="TNU759" s="194"/>
      <c r="TNV759" s="194"/>
      <c r="TNW759" s="194"/>
      <c r="TNX759" s="194"/>
      <c r="TNY759" s="194"/>
      <c r="TNZ759" s="194"/>
      <c r="TOA759" s="194"/>
      <c r="TOB759" s="194"/>
      <c r="TOC759" s="194"/>
      <c r="TOD759" s="194"/>
      <c r="TOE759" s="194"/>
      <c r="TOF759" s="194"/>
      <c r="TOG759" s="194"/>
      <c r="TOH759" s="194"/>
      <c r="TOI759" s="194"/>
      <c r="TOJ759" s="194"/>
      <c r="TOK759" s="194"/>
      <c r="TOL759" s="194"/>
      <c r="TOM759" s="194"/>
      <c r="TON759" s="194"/>
      <c r="TOO759" s="194"/>
      <c r="TOP759" s="194"/>
      <c r="TOQ759" s="194"/>
      <c r="TOR759" s="194"/>
      <c r="TOS759" s="194"/>
      <c r="TOT759" s="194"/>
      <c r="TOU759" s="194"/>
      <c r="TOV759" s="194"/>
      <c r="TOW759" s="194"/>
      <c r="TOX759" s="194"/>
      <c r="TOY759" s="194"/>
      <c r="TOZ759" s="194"/>
      <c r="TPA759" s="194"/>
      <c r="TPB759" s="194"/>
      <c r="TPC759" s="194"/>
      <c r="TPD759" s="194"/>
      <c r="TPE759" s="194"/>
      <c r="TPF759" s="194"/>
      <c r="TPG759" s="194"/>
      <c r="TPH759" s="194"/>
      <c r="TPI759" s="194"/>
      <c r="TPJ759" s="194"/>
      <c r="TPK759" s="194"/>
      <c r="TPL759" s="194"/>
      <c r="TPM759" s="194"/>
      <c r="TPN759" s="194"/>
      <c r="TPO759" s="194"/>
      <c r="TPP759" s="194"/>
      <c r="TPQ759" s="194"/>
      <c r="TPR759" s="194"/>
      <c r="TPS759" s="194"/>
      <c r="TPT759" s="194"/>
      <c r="TPU759" s="194"/>
      <c r="TPV759" s="194"/>
      <c r="TPW759" s="194"/>
      <c r="TPX759" s="194"/>
      <c r="TPY759" s="194"/>
      <c r="TPZ759" s="194"/>
      <c r="TQA759" s="194"/>
      <c r="TQB759" s="194"/>
      <c r="TQC759" s="194"/>
      <c r="TQD759" s="194"/>
      <c r="TQE759" s="194"/>
      <c r="TQF759" s="194"/>
      <c r="TQG759" s="194"/>
      <c r="TQH759" s="194"/>
      <c r="TQI759" s="194"/>
      <c r="TQJ759" s="194"/>
      <c r="TQK759" s="194"/>
      <c r="TQL759" s="194"/>
      <c r="TQM759" s="194"/>
      <c r="TQN759" s="194"/>
      <c r="TQO759" s="194"/>
      <c r="TQP759" s="194"/>
      <c r="TQQ759" s="194"/>
      <c r="TQR759" s="194"/>
      <c r="TQS759" s="194"/>
      <c r="TQT759" s="194"/>
      <c r="TQU759" s="194"/>
      <c r="TQV759" s="194"/>
      <c r="TQW759" s="194"/>
      <c r="TQX759" s="194"/>
      <c r="TQY759" s="194"/>
      <c r="TQZ759" s="194"/>
      <c r="TRA759" s="194"/>
      <c r="TRB759" s="194"/>
      <c r="TRC759" s="194"/>
      <c r="TRD759" s="194"/>
      <c r="TRE759" s="194"/>
      <c r="TRF759" s="194"/>
      <c r="TRG759" s="194"/>
      <c r="TRH759" s="194"/>
      <c r="TRI759" s="194"/>
      <c r="TRJ759" s="194"/>
      <c r="TRK759" s="194"/>
      <c r="TRL759" s="194"/>
      <c r="TRM759" s="194"/>
      <c r="TRN759" s="194"/>
      <c r="TRO759" s="194"/>
      <c r="TRP759" s="194"/>
      <c r="TRQ759" s="194"/>
      <c r="TRR759" s="194"/>
      <c r="TRS759" s="194"/>
      <c r="TRT759" s="194"/>
      <c r="TRU759" s="194"/>
      <c r="TRV759" s="194"/>
      <c r="TRW759" s="194"/>
      <c r="TRX759" s="194"/>
      <c r="TRY759" s="194"/>
      <c r="TRZ759" s="194"/>
      <c r="TSA759" s="194"/>
      <c r="TSB759" s="194"/>
      <c r="TSC759" s="194"/>
      <c r="TSD759" s="194"/>
      <c r="TSE759" s="194"/>
      <c r="TSF759" s="194"/>
      <c r="TSG759" s="194"/>
      <c r="TSH759" s="194"/>
      <c r="TSI759" s="194"/>
      <c r="TSJ759" s="194"/>
      <c r="TSK759" s="194"/>
      <c r="TSL759" s="194"/>
      <c r="TSM759" s="194"/>
      <c r="TSN759" s="194"/>
      <c r="TSO759" s="194"/>
      <c r="TSP759" s="194"/>
      <c r="TSQ759" s="194"/>
      <c r="TSR759" s="194"/>
      <c r="TSS759" s="194"/>
      <c r="TST759" s="194"/>
      <c r="TSU759" s="194"/>
      <c r="TSV759" s="194"/>
      <c r="TSW759" s="194"/>
      <c r="TSX759" s="194"/>
      <c r="TSY759" s="194"/>
      <c r="TSZ759" s="194"/>
      <c r="TTA759" s="194"/>
      <c r="TTB759" s="194"/>
      <c r="TTC759" s="194"/>
      <c r="TTD759" s="194"/>
      <c r="TTE759" s="194"/>
      <c r="TTF759" s="194"/>
      <c r="TTG759" s="194"/>
      <c r="TTH759" s="194"/>
      <c r="TTI759" s="194"/>
      <c r="TTJ759" s="194"/>
      <c r="TTK759" s="194"/>
      <c r="TTL759" s="194"/>
      <c r="TTM759" s="194"/>
      <c r="TTN759" s="194"/>
      <c r="TTO759" s="194"/>
      <c r="TTP759" s="194"/>
      <c r="TTQ759" s="194"/>
      <c r="TTR759" s="194"/>
      <c r="TTS759" s="194"/>
      <c r="TTT759" s="194"/>
      <c r="TTU759" s="194"/>
      <c r="TTV759" s="194"/>
      <c r="TTW759" s="194"/>
      <c r="TTX759" s="194"/>
      <c r="TTY759" s="194"/>
      <c r="TTZ759" s="194"/>
      <c r="TUA759" s="194"/>
      <c r="TUB759" s="194"/>
      <c r="TUC759" s="194"/>
      <c r="TUD759" s="194"/>
      <c r="TUE759" s="194"/>
      <c r="TUF759" s="194"/>
      <c r="TUG759" s="194"/>
      <c r="TUH759" s="194"/>
      <c r="TUI759" s="194"/>
      <c r="TUJ759" s="194"/>
      <c r="TUK759" s="194"/>
      <c r="TUL759" s="194"/>
      <c r="TUM759" s="194"/>
      <c r="TUN759" s="194"/>
      <c r="TUO759" s="194"/>
      <c r="TUP759" s="194"/>
      <c r="TUQ759" s="194"/>
      <c r="TUR759" s="194"/>
      <c r="TUS759" s="194"/>
      <c r="TUT759" s="194"/>
      <c r="TUU759" s="194"/>
      <c r="TUV759" s="194"/>
      <c r="TUW759" s="194"/>
      <c r="TUX759" s="194"/>
      <c r="TUY759" s="194"/>
      <c r="TUZ759" s="194"/>
      <c r="TVA759" s="194"/>
      <c r="TVB759" s="194"/>
      <c r="TVC759" s="194"/>
      <c r="TVD759" s="194"/>
      <c r="TVE759" s="194"/>
      <c r="TVF759" s="194"/>
      <c r="TVG759" s="194"/>
      <c r="TVH759" s="194"/>
      <c r="TVI759" s="194"/>
      <c r="TVJ759" s="194"/>
      <c r="TVK759" s="194"/>
      <c r="TVL759" s="194"/>
      <c r="TVM759" s="194"/>
      <c r="TVN759" s="194"/>
      <c r="TVO759" s="194"/>
      <c r="TVP759" s="194"/>
      <c r="TVQ759" s="194"/>
      <c r="TVR759" s="194"/>
      <c r="TVS759" s="194"/>
      <c r="TVT759" s="194"/>
      <c r="TVU759" s="194"/>
      <c r="TVV759" s="194"/>
      <c r="TVW759" s="194"/>
      <c r="TVX759" s="194"/>
      <c r="TVY759" s="194"/>
      <c r="TVZ759" s="194"/>
      <c r="TWA759" s="194"/>
      <c r="TWB759" s="194"/>
      <c r="TWC759" s="194"/>
      <c r="TWD759" s="194"/>
      <c r="TWE759" s="194"/>
      <c r="TWF759" s="194"/>
      <c r="TWG759" s="194"/>
      <c r="TWH759" s="194"/>
      <c r="TWI759" s="194"/>
      <c r="TWJ759" s="194"/>
      <c r="TWK759" s="194"/>
      <c r="TWL759" s="194"/>
      <c r="TWM759" s="194"/>
      <c r="TWN759" s="194"/>
      <c r="TWO759" s="194"/>
      <c r="TWP759" s="194"/>
      <c r="TWQ759" s="194"/>
      <c r="TWR759" s="194"/>
      <c r="TWS759" s="194"/>
      <c r="TWT759" s="194"/>
      <c r="TWU759" s="194"/>
      <c r="TWV759" s="194"/>
      <c r="TWW759" s="194"/>
      <c r="TWX759" s="194"/>
      <c r="TWY759" s="194"/>
      <c r="TWZ759" s="194"/>
      <c r="TXA759" s="194"/>
      <c r="TXB759" s="194"/>
      <c r="TXC759" s="194"/>
      <c r="TXD759" s="194"/>
      <c r="TXE759" s="194"/>
      <c r="TXF759" s="194"/>
      <c r="TXG759" s="194"/>
      <c r="TXH759" s="194"/>
      <c r="TXI759" s="194"/>
      <c r="TXJ759" s="194"/>
      <c r="TXK759" s="194"/>
      <c r="TXL759" s="194"/>
      <c r="TXM759" s="194"/>
      <c r="TXN759" s="194"/>
      <c r="TXO759" s="194"/>
      <c r="TXP759" s="194"/>
      <c r="TXQ759" s="194"/>
      <c r="TXR759" s="194"/>
      <c r="TXS759" s="194"/>
      <c r="TXT759" s="194"/>
      <c r="TXU759" s="194"/>
      <c r="TXV759" s="194"/>
      <c r="TXW759" s="194"/>
      <c r="TXX759" s="194"/>
      <c r="TXY759" s="194"/>
      <c r="TXZ759" s="194"/>
      <c r="TYA759" s="194"/>
      <c r="TYB759" s="194"/>
      <c r="TYC759" s="194"/>
      <c r="TYD759" s="194"/>
      <c r="TYE759" s="194"/>
      <c r="TYF759" s="194"/>
      <c r="TYG759" s="194"/>
      <c r="TYH759" s="194"/>
      <c r="TYI759" s="194"/>
      <c r="TYJ759" s="194"/>
      <c r="TYK759" s="194"/>
      <c r="TYL759" s="194"/>
      <c r="TYM759" s="194"/>
      <c r="TYN759" s="194"/>
      <c r="TYO759" s="194"/>
      <c r="TYP759" s="194"/>
      <c r="TYQ759" s="194"/>
      <c r="TYR759" s="194"/>
      <c r="TYS759" s="194"/>
      <c r="TYT759" s="194"/>
      <c r="TYU759" s="194"/>
      <c r="TYV759" s="194"/>
      <c r="TYW759" s="194"/>
      <c r="TYX759" s="194"/>
      <c r="TYY759" s="194"/>
      <c r="TYZ759" s="194"/>
      <c r="TZA759" s="194"/>
      <c r="TZB759" s="194"/>
      <c r="TZC759" s="194"/>
      <c r="TZD759" s="194"/>
      <c r="TZE759" s="194"/>
      <c r="TZF759" s="194"/>
      <c r="TZG759" s="194"/>
      <c r="TZH759" s="194"/>
      <c r="TZI759" s="194"/>
      <c r="TZJ759" s="194"/>
      <c r="TZK759" s="194"/>
      <c r="TZL759" s="194"/>
      <c r="TZM759" s="194"/>
      <c r="TZN759" s="194"/>
      <c r="TZO759" s="194"/>
      <c r="TZP759" s="194"/>
      <c r="TZQ759" s="194"/>
      <c r="TZR759" s="194"/>
      <c r="TZS759" s="194"/>
      <c r="TZT759" s="194"/>
      <c r="TZU759" s="194"/>
      <c r="TZV759" s="194"/>
      <c r="TZW759" s="194"/>
      <c r="TZX759" s="194"/>
      <c r="TZY759" s="194"/>
      <c r="TZZ759" s="194"/>
      <c r="UAA759" s="194"/>
      <c r="UAB759" s="194"/>
      <c r="UAC759" s="194"/>
      <c r="UAD759" s="194"/>
      <c r="UAE759" s="194"/>
      <c r="UAF759" s="194"/>
      <c r="UAG759" s="194"/>
      <c r="UAH759" s="194"/>
      <c r="UAI759" s="194"/>
      <c r="UAJ759" s="194"/>
      <c r="UAK759" s="194"/>
      <c r="UAL759" s="194"/>
      <c r="UAM759" s="194"/>
      <c r="UAN759" s="194"/>
      <c r="UAO759" s="194"/>
      <c r="UAP759" s="194"/>
      <c r="UAQ759" s="194"/>
      <c r="UAR759" s="194"/>
      <c r="UAS759" s="194"/>
      <c r="UAT759" s="194"/>
      <c r="UAU759" s="194"/>
      <c r="UAV759" s="194"/>
      <c r="UAW759" s="194"/>
      <c r="UAX759" s="194"/>
      <c r="UAY759" s="194"/>
      <c r="UAZ759" s="194"/>
      <c r="UBA759" s="194"/>
      <c r="UBB759" s="194"/>
      <c r="UBC759" s="194"/>
      <c r="UBD759" s="194"/>
      <c r="UBE759" s="194"/>
      <c r="UBF759" s="194"/>
      <c r="UBG759" s="194"/>
      <c r="UBH759" s="194"/>
      <c r="UBI759" s="194"/>
      <c r="UBJ759" s="194"/>
      <c r="UBK759" s="194"/>
      <c r="UBL759" s="194"/>
      <c r="UBM759" s="194"/>
      <c r="UBN759" s="194"/>
      <c r="UBO759" s="194"/>
      <c r="UBP759" s="194"/>
      <c r="UBQ759" s="194"/>
      <c r="UBR759" s="194"/>
      <c r="UBS759" s="194"/>
      <c r="UBT759" s="194"/>
      <c r="UBU759" s="194"/>
      <c r="UBV759" s="194"/>
      <c r="UBW759" s="194"/>
      <c r="UBX759" s="194"/>
      <c r="UBY759" s="194"/>
      <c r="UBZ759" s="194"/>
      <c r="UCA759" s="194"/>
      <c r="UCB759" s="194"/>
      <c r="UCC759" s="194"/>
      <c r="UCD759" s="194"/>
      <c r="UCE759" s="194"/>
      <c r="UCF759" s="194"/>
      <c r="UCG759" s="194"/>
      <c r="UCH759" s="194"/>
      <c r="UCI759" s="194"/>
      <c r="UCJ759" s="194"/>
      <c r="UCK759" s="194"/>
      <c r="UCL759" s="194"/>
      <c r="UCM759" s="194"/>
      <c r="UCN759" s="194"/>
      <c r="UCO759" s="194"/>
      <c r="UCP759" s="194"/>
      <c r="UCQ759" s="194"/>
      <c r="UCR759" s="194"/>
      <c r="UCS759" s="194"/>
      <c r="UCT759" s="194"/>
      <c r="UCU759" s="194"/>
      <c r="UCV759" s="194"/>
      <c r="UCW759" s="194"/>
      <c r="UCX759" s="194"/>
      <c r="UCY759" s="194"/>
      <c r="UCZ759" s="194"/>
      <c r="UDA759" s="194"/>
      <c r="UDB759" s="194"/>
      <c r="UDC759" s="194"/>
      <c r="UDD759" s="194"/>
      <c r="UDE759" s="194"/>
      <c r="UDF759" s="194"/>
      <c r="UDG759" s="194"/>
      <c r="UDH759" s="194"/>
      <c r="UDI759" s="194"/>
      <c r="UDJ759" s="194"/>
      <c r="UDK759" s="194"/>
      <c r="UDL759" s="194"/>
      <c r="UDM759" s="194"/>
      <c r="UDN759" s="194"/>
      <c r="UDO759" s="194"/>
      <c r="UDP759" s="194"/>
      <c r="UDQ759" s="194"/>
      <c r="UDR759" s="194"/>
      <c r="UDS759" s="194"/>
      <c r="UDT759" s="194"/>
      <c r="UDU759" s="194"/>
      <c r="UDV759" s="194"/>
      <c r="UDW759" s="194"/>
      <c r="UDX759" s="194"/>
      <c r="UDY759" s="194"/>
      <c r="UDZ759" s="194"/>
      <c r="UEA759" s="194"/>
      <c r="UEB759" s="194"/>
      <c r="UEC759" s="194"/>
      <c r="UED759" s="194"/>
      <c r="UEE759" s="194"/>
      <c r="UEF759" s="194"/>
      <c r="UEG759" s="194"/>
      <c r="UEH759" s="194"/>
      <c r="UEI759" s="194"/>
      <c r="UEJ759" s="194"/>
      <c r="UEK759" s="194"/>
      <c r="UEL759" s="194"/>
      <c r="UEM759" s="194"/>
      <c r="UEN759" s="194"/>
      <c r="UEO759" s="194"/>
      <c r="UEP759" s="194"/>
      <c r="UEQ759" s="194"/>
      <c r="UER759" s="194"/>
      <c r="UES759" s="194"/>
      <c r="UET759" s="194"/>
      <c r="UEU759" s="194"/>
      <c r="UEV759" s="194"/>
      <c r="UEW759" s="194"/>
      <c r="UEX759" s="194"/>
      <c r="UEY759" s="194"/>
      <c r="UEZ759" s="194"/>
      <c r="UFA759" s="194"/>
      <c r="UFB759" s="194"/>
      <c r="UFC759" s="194"/>
      <c r="UFD759" s="194"/>
      <c r="UFE759" s="194"/>
      <c r="UFF759" s="194"/>
      <c r="UFG759" s="194"/>
      <c r="UFH759" s="194"/>
      <c r="UFI759" s="194"/>
      <c r="UFJ759" s="194"/>
      <c r="UFK759" s="194"/>
      <c r="UFL759" s="194"/>
      <c r="UFM759" s="194"/>
      <c r="UFN759" s="194"/>
      <c r="UFO759" s="194"/>
      <c r="UFP759" s="194"/>
      <c r="UFQ759" s="194"/>
      <c r="UFR759" s="194"/>
      <c r="UFS759" s="194"/>
      <c r="UFT759" s="194"/>
      <c r="UFU759" s="194"/>
      <c r="UFV759" s="194"/>
      <c r="UFW759" s="194"/>
      <c r="UFX759" s="194"/>
      <c r="UFY759" s="194"/>
      <c r="UFZ759" s="194"/>
      <c r="UGA759" s="194"/>
      <c r="UGB759" s="194"/>
      <c r="UGC759" s="194"/>
      <c r="UGD759" s="194"/>
      <c r="UGE759" s="194"/>
      <c r="UGF759" s="194"/>
      <c r="UGG759" s="194"/>
      <c r="UGH759" s="194"/>
      <c r="UGI759" s="194"/>
      <c r="UGJ759" s="194"/>
      <c r="UGK759" s="194"/>
      <c r="UGL759" s="194"/>
      <c r="UGM759" s="194"/>
      <c r="UGN759" s="194"/>
      <c r="UGO759" s="194"/>
      <c r="UGP759" s="194"/>
      <c r="UGQ759" s="194"/>
      <c r="UGR759" s="194"/>
      <c r="UGS759" s="194"/>
      <c r="UGT759" s="194"/>
      <c r="UGU759" s="194"/>
      <c r="UGV759" s="194"/>
      <c r="UGW759" s="194"/>
      <c r="UGX759" s="194"/>
      <c r="UGY759" s="194"/>
      <c r="UGZ759" s="194"/>
      <c r="UHA759" s="194"/>
      <c r="UHB759" s="194"/>
      <c r="UHC759" s="194"/>
      <c r="UHD759" s="194"/>
      <c r="UHE759" s="194"/>
      <c r="UHF759" s="194"/>
      <c r="UHG759" s="194"/>
      <c r="UHH759" s="194"/>
      <c r="UHI759" s="194"/>
      <c r="UHJ759" s="194"/>
      <c r="UHK759" s="194"/>
      <c r="UHL759" s="194"/>
      <c r="UHM759" s="194"/>
      <c r="UHN759" s="194"/>
      <c r="UHO759" s="194"/>
      <c r="UHP759" s="194"/>
      <c r="UHQ759" s="194"/>
      <c r="UHR759" s="194"/>
      <c r="UHS759" s="194"/>
      <c r="UHT759" s="194"/>
      <c r="UHU759" s="194"/>
      <c r="UHV759" s="194"/>
      <c r="UHW759" s="194"/>
      <c r="UHX759" s="194"/>
      <c r="UHY759" s="194"/>
      <c r="UHZ759" s="194"/>
      <c r="UIA759" s="194"/>
      <c r="UIB759" s="194"/>
      <c r="UIC759" s="194"/>
      <c r="UID759" s="194"/>
      <c r="UIE759" s="194"/>
      <c r="UIF759" s="194"/>
      <c r="UIG759" s="194"/>
      <c r="UIH759" s="194"/>
      <c r="UII759" s="194"/>
      <c r="UIJ759" s="194"/>
      <c r="UIK759" s="194"/>
      <c r="UIL759" s="194"/>
      <c r="UIM759" s="194"/>
      <c r="UIN759" s="194"/>
      <c r="UIO759" s="194"/>
      <c r="UIP759" s="194"/>
      <c r="UIQ759" s="194"/>
      <c r="UIR759" s="194"/>
      <c r="UIS759" s="194"/>
      <c r="UIT759" s="194"/>
      <c r="UIU759" s="194"/>
      <c r="UIV759" s="194"/>
      <c r="UIW759" s="194"/>
      <c r="UIX759" s="194"/>
      <c r="UIY759" s="194"/>
      <c r="UIZ759" s="194"/>
      <c r="UJA759" s="194"/>
      <c r="UJB759" s="194"/>
      <c r="UJC759" s="194"/>
      <c r="UJD759" s="194"/>
      <c r="UJE759" s="194"/>
      <c r="UJF759" s="194"/>
      <c r="UJG759" s="194"/>
      <c r="UJH759" s="194"/>
      <c r="UJI759" s="194"/>
      <c r="UJJ759" s="194"/>
      <c r="UJK759" s="194"/>
      <c r="UJL759" s="194"/>
      <c r="UJM759" s="194"/>
      <c r="UJN759" s="194"/>
      <c r="UJO759" s="194"/>
      <c r="UJP759" s="194"/>
      <c r="UJQ759" s="194"/>
      <c r="UJR759" s="194"/>
      <c r="UJS759" s="194"/>
      <c r="UJT759" s="194"/>
      <c r="UJU759" s="194"/>
      <c r="UJV759" s="194"/>
      <c r="UJW759" s="194"/>
      <c r="UJX759" s="194"/>
      <c r="UJY759" s="194"/>
      <c r="UJZ759" s="194"/>
      <c r="UKA759" s="194"/>
      <c r="UKB759" s="194"/>
      <c r="UKC759" s="194"/>
      <c r="UKD759" s="194"/>
      <c r="UKE759" s="194"/>
      <c r="UKF759" s="194"/>
      <c r="UKG759" s="194"/>
      <c r="UKH759" s="194"/>
      <c r="UKI759" s="194"/>
      <c r="UKJ759" s="194"/>
      <c r="UKK759" s="194"/>
      <c r="UKL759" s="194"/>
      <c r="UKM759" s="194"/>
      <c r="UKN759" s="194"/>
      <c r="UKO759" s="194"/>
      <c r="UKP759" s="194"/>
      <c r="UKQ759" s="194"/>
      <c r="UKR759" s="194"/>
      <c r="UKS759" s="194"/>
      <c r="UKT759" s="194"/>
      <c r="UKU759" s="194"/>
      <c r="UKV759" s="194"/>
      <c r="UKW759" s="194"/>
      <c r="UKX759" s="194"/>
      <c r="UKY759" s="194"/>
      <c r="UKZ759" s="194"/>
      <c r="ULA759" s="194"/>
      <c r="ULB759" s="194"/>
      <c r="ULC759" s="194"/>
      <c r="ULD759" s="194"/>
      <c r="ULE759" s="194"/>
      <c r="ULF759" s="194"/>
      <c r="ULG759" s="194"/>
      <c r="ULH759" s="194"/>
      <c r="ULI759" s="194"/>
      <c r="ULJ759" s="194"/>
      <c r="ULK759" s="194"/>
      <c r="ULL759" s="194"/>
      <c r="ULM759" s="194"/>
      <c r="ULN759" s="194"/>
      <c r="ULO759" s="194"/>
      <c r="ULP759" s="194"/>
      <c r="ULQ759" s="194"/>
      <c r="ULR759" s="194"/>
      <c r="ULS759" s="194"/>
      <c r="ULT759" s="194"/>
      <c r="ULU759" s="194"/>
      <c r="ULV759" s="194"/>
      <c r="ULW759" s="194"/>
      <c r="ULX759" s="194"/>
      <c r="ULY759" s="194"/>
      <c r="ULZ759" s="194"/>
      <c r="UMA759" s="194"/>
      <c r="UMB759" s="194"/>
      <c r="UMC759" s="194"/>
      <c r="UMD759" s="194"/>
      <c r="UME759" s="194"/>
      <c r="UMF759" s="194"/>
      <c r="UMG759" s="194"/>
      <c r="UMH759" s="194"/>
      <c r="UMI759" s="194"/>
      <c r="UMJ759" s="194"/>
      <c r="UMK759" s="194"/>
      <c r="UML759" s="194"/>
      <c r="UMM759" s="194"/>
      <c r="UMN759" s="194"/>
      <c r="UMO759" s="194"/>
      <c r="UMP759" s="194"/>
      <c r="UMQ759" s="194"/>
      <c r="UMR759" s="194"/>
      <c r="UMS759" s="194"/>
      <c r="UMT759" s="194"/>
      <c r="UMU759" s="194"/>
      <c r="UMV759" s="194"/>
      <c r="UMW759" s="194"/>
      <c r="UMX759" s="194"/>
      <c r="UMY759" s="194"/>
      <c r="UMZ759" s="194"/>
      <c r="UNA759" s="194"/>
      <c r="UNB759" s="194"/>
      <c r="UNC759" s="194"/>
      <c r="UND759" s="194"/>
      <c r="UNE759" s="194"/>
      <c r="UNF759" s="194"/>
      <c r="UNG759" s="194"/>
      <c r="UNH759" s="194"/>
      <c r="UNI759" s="194"/>
      <c r="UNJ759" s="194"/>
      <c r="UNK759" s="194"/>
      <c r="UNL759" s="194"/>
      <c r="UNM759" s="194"/>
      <c r="UNN759" s="194"/>
      <c r="UNO759" s="194"/>
      <c r="UNP759" s="194"/>
      <c r="UNQ759" s="194"/>
      <c r="UNR759" s="194"/>
      <c r="UNS759" s="194"/>
      <c r="UNT759" s="194"/>
      <c r="UNU759" s="194"/>
      <c r="UNV759" s="194"/>
      <c r="UNW759" s="194"/>
      <c r="UNX759" s="194"/>
      <c r="UNY759" s="194"/>
      <c r="UNZ759" s="194"/>
      <c r="UOA759" s="194"/>
      <c r="UOB759" s="194"/>
      <c r="UOC759" s="194"/>
      <c r="UOD759" s="194"/>
      <c r="UOE759" s="194"/>
      <c r="UOF759" s="194"/>
      <c r="UOG759" s="194"/>
      <c r="UOH759" s="194"/>
      <c r="UOI759" s="194"/>
      <c r="UOJ759" s="194"/>
      <c r="UOK759" s="194"/>
      <c r="UOL759" s="194"/>
      <c r="UOM759" s="194"/>
      <c r="UON759" s="194"/>
      <c r="UOO759" s="194"/>
      <c r="UOP759" s="194"/>
      <c r="UOQ759" s="194"/>
      <c r="UOR759" s="194"/>
      <c r="UOS759" s="194"/>
      <c r="UOT759" s="194"/>
      <c r="UOU759" s="194"/>
      <c r="UOV759" s="194"/>
      <c r="UOW759" s="194"/>
      <c r="UOX759" s="194"/>
      <c r="UOY759" s="194"/>
      <c r="UOZ759" s="194"/>
      <c r="UPA759" s="194"/>
      <c r="UPB759" s="194"/>
      <c r="UPC759" s="194"/>
      <c r="UPD759" s="194"/>
      <c r="UPE759" s="194"/>
      <c r="UPF759" s="194"/>
      <c r="UPG759" s="194"/>
      <c r="UPH759" s="194"/>
      <c r="UPI759" s="194"/>
      <c r="UPJ759" s="194"/>
      <c r="UPK759" s="194"/>
      <c r="UPL759" s="194"/>
      <c r="UPM759" s="194"/>
      <c r="UPN759" s="194"/>
      <c r="UPO759" s="194"/>
      <c r="UPP759" s="194"/>
      <c r="UPQ759" s="194"/>
      <c r="UPR759" s="194"/>
      <c r="UPS759" s="194"/>
      <c r="UPT759" s="194"/>
      <c r="UPU759" s="194"/>
      <c r="UPV759" s="194"/>
      <c r="UPW759" s="194"/>
      <c r="UPX759" s="194"/>
      <c r="UPY759" s="194"/>
      <c r="UPZ759" s="194"/>
      <c r="UQA759" s="194"/>
      <c r="UQB759" s="194"/>
      <c r="UQC759" s="194"/>
      <c r="UQD759" s="194"/>
      <c r="UQE759" s="194"/>
      <c r="UQF759" s="194"/>
      <c r="UQG759" s="194"/>
      <c r="UQH759" s="194"/>
      <c r="UQI759" s="194"/>
      <c r="UQJ759" s="194"/>
      <c r="UQK759" s="194"/>
      <c r="UQL759" s="194"/>
      <c r="UQM759" s="194"/>
      <c r="UQN759" s="194"/>
      <c r="UQO759" s="194"/>
      <c r="UQP759" s="194"/>
      <c r="UQQ759" s="194"/>
      <c r="UQR759" s="194"/>
      <c r="UQS759" s="194"/>
      <c r="UQT759" s="194"/>
      <c r="UQU759" s="194"/>
      <c r="UQV759" s="194"/>
      <c r="UQW759" s="194"/>
      <c r="UQX759" s="194"/>
      <c r="UQY759" s="194"/>
      <c r="UQZ759" s="194"/>
      <c r="URA759" s="194"/>
      <c r="URB759" s="194"/>
      <c r="URC759" s="194"/>
      <c r="URD759" s="194"/>
      <c r="URE759" s="194"/>
      <c r="URF759" s="194"/>
      <c r="URG759" s="194"/>
      <c r="URH759" s="194"/>
      <c r="URI759" s="194"/>
      <c r="URJ759" s="194"/>
      <c r="URK759" s="194"/>
      <c r="URL759" s="194"/>
      <c r="URM759" s="194"/>
      <c r="URN759" s="194"/>
      <c r="URO759" s="194"/>
      <c r="URP759" s="194"/>
      <c r="URQ759" s="194"/>
      <c r="URR759" s="194"/>
      <c r="URS759" s="194"/>
      <c r="URT759" s="194"/>
      <c r="URU759" s="194"/>
      <c r="URV759" s="194"/>
      <c r="URW759" s="194"/>
      <c r="URX759" s="194"/>
      <c r="URY759" s="194"/>
      <c r="URZ759" s="194"/>
      <c r="USA759" s="194"/>
      <c r="USB759" s="194"/>
      <c r="USC759" s="194"/>
      <c r="USD759" s="194"/>
      <c r="USE759" s="194"/>
      <c r="USF759" s="194"/>
      <c r="USG759" s="194"/>
      <c r="USH759" s="194"/>
      <c r="USI759" s="194"/>
      <c r="USJ759" s="194"/>
      <c r="USK759" s="194"/>
      <c r="USL759" s="194"/>
      <c r="USM759" s="194"/>
      <c r="USN759" s="194"/>
      <c r="USO759" s="194"/>
      <c r="USP759" s="194"/>
      <c r="USQ759" s="194"/>
      <c r="USR759" s="194"/>
      <c r="USS759" s="194"/>
      <c r="UST759" s="194"/>
      <c r="USU759" s="194"/>
      <c r="USV759" s="194"/>
      <c r="USW759" s="194"/>
      <c r="USX759" s="194"/>
      <c r="USY759" s="194"/>
      <c r="USZ759" s="194"/>
      <c r="UTA759" s="194"/>
      <c r="UTB759" s="194"/>
      <c r="UTC759" s="194"/>
      <c r="UTD759" s="194"/>
      <c r="UTE759" s="194"/>
      <c r="UTF759" s="194"/>
      <c r="UTG759" s="194"/>
      <c r="UTH759" s="194"/>
      <c r="UTI759" s="194"/>
      <c r="UTJ759" s="194"/>
      <c r="UTK759" s="194"/>
      <c r="UTL759" s="194"/>
      <c r="UTM759" s="194"/>
      <c r="UTN759" s="194"/>
      <c r="UTO759" s="194"/>
      <c r="UTP759" s="194"/>
      <c r="UTQ759" s="194"/>
      <c r="UTR759" s="194"/>
      <c r="UTS759" s="194"/>
      <c r="UTT759" s="194"/>
      <c r="UTU759" s="194"/>
      <c r="UTV759" s="194"/>
      <c r="UTW759" s="194"/>
      <c r="UTX759" s="194"/>
      <c r="UTY759" s="194"/>
      <c r="UTZ759" s="194"/>
      <c r="UUA759" s="194"/>
      <c r="UUB759" s="194"/>
      <c r="UUC759" s="194"/>
      <c r="UUD759" s="194"/>
      <c r="UUE759" s="194"/>
      <c r="UUF759" s="194"/>
      <c r="UUG759" s="194"/>
      <c r="UUH759" s="194"/>
      <c r="UUI759" s="194"/>
      <c r="UUJ759" s="194"/>
      <c r="UUK759" s="194"/>
      <c r="UUL759" s="194"/>
      <c r="UUM759" s="194"/>
      <c r="UUN759" s="194"/>
      <c r="UUO759" s="194"/>
      <c r="UUP759" s="194"/>
      <c r="UUQ759" s="194"/>
      <c r="UUR759" s="194"/>
      <c r="UUS759" s="194"/>
      <c r="UUT759" s="194"/>
      <c r="UUU759" s="194"/>
      <c r="UUV759" s="194"/>
      <c r="UUW759" s="194"/>
      <c r="UUX759" s="194"/>
      <c r="UUY759" s="194"/>
      <c r="UUZ759" s="194"/>
      <c r="UVA759" s="194"/>
      <c r="UVB759" s="194"/>
      <c r="UVC759" s="194"/>
      <c r="UVD759" s="194"/>
      <c r="UVE759" s="194"/>
      <c r="UVF759" s="194"/>
      <c r="UVG759" s="194"/>
      <c r="UVH759" s="194"/>
      <c r="UVI759" s="194"/>
      <c r="UVJ759" s="194"/>
      <c r="UVK759" s="194"/>
      <c r="UVL759" s="194"/>
      <c r="UVM759" s="194"/>
      <c r="UVN759" s="194"/>
      <c r="UVO759" s="194"/>
      <c r="UVP759" s="194"/>
      <c r="UVQ759" s="194"/>
      <c r="UVR759" s="194"/>
      <c r="UVS759" s="194"/>
      <c r="UVT759" s="194"/>
      <c r="UVU759" s="194"/>
      <c r="UVV759" s="194"/>
      <c r="UVW759" s="194"/>
      <c r="UVX759" s="194"/>
      <c r="UVY759" s="194"/>
      <c r="UVZ759" s="194"/>
      <c r="UWA759" s="194"/>
      <c r="UWB759" s="194"/>
      <c r="UWC759" s="194"/>
      <c r="UWD759" s="194"/>
      <c r="UWE759" s="194"/>
      <c r="UWF759" s="194"/>
      <c r="UWG759" s="194"/>
      <c r="UWH759" s="194"/>
      <c r="UWI759" s="194"/>
      <c r="UWJ759" s="194"/>
      <c r="UWK759" s="194"/>
      <c r="UWL759" s="194"/>
      <c r="UWM759" s="194"/>
      <c r="UWN759" s="194"/>
      <c r="UWO759" s="194"/>
      <c r="UWP759" s="194"/>
      <c r="UWQ759" s="194"/>
      <c r="UWR759" s="194"/>
      <c r="UWS759" s="194"/>
      <c r="UWT759" s="194"/>
      <c r="UWU759" s="194"/>
      <c r="UWV759" s="194"/>
      <c r="UWW759" s="194"/>
      <c r="UWX759" s="194"/>
      <c r="UWY759" s="194"/>
      <c r="UWZ759" s="194"/>
      <c r="UXA759" s="194"/>
      <c r="UXB759" s="194"/>
      <c r="UXC759" s="194"/>
      <c r="UXD759" s="194"/>
      <c r="UXE759" s="194"/>
      <c r="UXF759" s="194"/>
      <c r="UXG759" s="194"/>
      <c r="UXH759" s="194"/>
      <c r="UXI759" s="194"/>
      <c r="UXJ759" s="194"/>
      <c r="UXK759" s="194"/>
      <c r="UXL759" s="194"/>
      <c r="UXM759" s="194"/>
      <c r="UXN759" s="194"/>
      <c r="UXO759" s="194"/>
      <c r="UXP759" s="194"/>
      <c r="UXQ759" s="194"/>
      <c r="UXR759" s="194"/>
      <c r="UXS759" s="194"/>
      <c r="UXT759" s="194"/>
      <c r="UXU759" s="194"/>
      <c r="UXV759" s="194"/>
      <c r="UXW759" s="194"/>
      <c r="UXX759" s="194"/>
      <c r="UXY759" s="194"/>
      <c r="UXZ759" s="194"/>
      <c r="UYA759" s="194"/>
      <c r="UYB759" s="194"/>
      <c r="UYC759" s="194"/>
      <c r="UYD759" s="194"/>
      <c r="UYE759" s="194"/>
      <c r="UYF759" s="194"/>
      <c r="UYG759" s="194"/>
      <c r="UYH759" s="194"/>
      <c r="UYI759" s="194"/>
      <c r="UYJ759" s="194"/>
      <c r="UYK759" s="194"/>
      <c r="UYL759" s="194"/>
      <c r="UYM759" s="194"/>
      <c r="UYN759" s="194"/>
      <c r="UYO759" s="194"/>
      <c r="UYP759" s="194"/>
      <c r="UYQ759" s="194"/>
      <c r="UYR759" s="194"/>
      <c r="UYS759" s="194"/>
      <c r="UYT759" s="194"/>
      <c r="UYU759" s="194"/>
      <c r="UYV759" s="194"/>
      <c r="UYW759" s="194"/>
      <c r="UYX759" s="194"/>
      <c r="UYY759" s="194"/>
      <c r="UYZ759" s="194"/>
      <c r="UZA759" s="194"/>
      <c r="UZB759" s="194"/>
      <c r="UZC759" s="194"/>
      <c r="UZD759" s="194"/>
      <c r="UZE759" s="194"/>
      <c r="UZF759" s="194"/>
      <c r="UZG759" s="194"/>
      <c r="UZH759" s="194"/>
      <c r="UZI759" s="194"/>
      <c r="UZJ759" s="194"/>
      <c r="UZK759" s="194"/>
      <c r="UZL759" s="194"/>
      <c r="UZM759" s="194"/>
      <c r="UZN759" s="194"/>
      <c r="UZO759" s="194"/>
      <c r="UZP759" s="194"/>
      <c r="UZQ759" s="194"/>
      <c r="UZR759" s="194"/>
      <c r="UZS759" s="194"/>
      <c r="UZT759" s="194"/>
      <c r="UZU759" s="194"/>
      <c r="UZV759" s="194"/>
      <c r="UZW759" s="194"/>
      <c r="UZX759" s="194"/>
      <c r="UZY759" s="194"/>
      <c r="UZZ759" s="194"/>
      <c r="VAA759" s="194"/>
      <c r="VAB759" s="194"/>
      <c r="VAC759" s="194"/>
      <c r="VAD759" s="194"/>
      <c r="VAE759" s="194"/>
      <c r="VAF759" s="194"/>
      <c r="VAG759" s="194"/>
      <c r="VAH759" s="194"/>
      <c r="VAI759" s="194"/>
      <c r="VAJ759" s="194"/>
      <c r="VAK759" s="194"/>
      <c r="VAL759" s="194"/>
      <c r="VAM759" s="194"/>
      <c r="VAN759" s="194"/>
      <c r="VAO759" s="194"/>
      <c r="VAP759" s="194"/>
      <c r="VAQ759" s="194"/>
      <c r="VAR759" s="194"/>
      <c r="VAS759" s="194"/>
      <c r="VAT759" s="194"/>
      <c r="VAU759" s="194"/>
      <c r="VAV759" s="194"/>
      <c r="VAW759" s="194"/>
      <c r="VAX759" s="194"/>
      <c r="VAY759" s="194"/>
      <c r="VAZ759" s="194"/>
      <c r="VBA759" s="194"/>
      <c r="VBB759" s="194"/>
      <c r="VBC759" s="194"/>
      <c r="VBD759" s="194"/>
      <c r="VBE759" s="194"/>
      <c r="VBF759" s="194"/>
      <c r="VBG759" s="194"/>
      <c r="VBH759" s="194"/>
      <c r="VBI759" s="194"/>
      <c r="VBJ759" s="194"/>
      <c r="VBK759" s="194"/>
      <c r="VBL759" s="194"/>
      <c r="VBM759" s="194"/>
      <c r="VBN759" s="194"/>
      <c r="VBO759" s="194"/>
      <c r="VBP759" s="194"/>
      <c r="VBQ759" s="194"/>
      <c r="VBR759" s="194"/>
      <c r="VBS759" s="194"/>
      <c r="VBT759" s="194"/>
      <c r="VBU759" s="194"/>
      <c r="VBV759" s="194"/>
      <c r="VBW759" s="194"/>
      <c r="VBX759" s="194"/>
      <c r="VBY759" s="194"/>
      <c r="VBZ759" s="194"/>
      <c r="VCA759" s="194"/>
      <c r="VCB759" s="194"/>
      <c r="VCC759" s="194"/>
      <c r="VCD759" s="194"/>
      <c r="VCE759" s="194"/>
      <c r="VCF759" s="194"/>
      <c r="VCG759" s="194"/>
      <c r="VCH759" s="194"/>
      <c r="VCI759" s="194"/>
      <c r="VCJ759" s="194"/>
      <c r="VCK759" s="194"/>
      <c r="VCL759" s="194"/>
      <c r="VCM759" s="194"/>
      <c r="VCN759" s="194"/>
      <c r="VCO759" s="194"/>
      <c r="VCP759" s="194"/>
      <c r="VCQ759" s="194"/>
      <c r="VCR759" s="194"/>
      <c r="VCS759" s="194"/>
      <c r="VCT759" s="194"/>
      <c r="VCU759" s="194"/>
      <c r="VCV759" s="194"/>
      <c r="VCW759" s="194"/>
      <c r="VCX759" s="194"/>
      <c r="VCY759" s="194"/>
      <c r="VCZ759" s="194"/>
      <c r="VDA759" s="194"/>
      <c r="VDB759" s="194"/>
      <c r="VDC759" s="194"/>
      <c r="VDD759" s="194"/>
      <c r="VDE759" s="194"/>
      <c r="VDF759" s="194"/>
      <c r="VDG759" s="194"/>
      <c r="VDH759" s="194"/>
      <c r="VDI759" s="194"/>
      <c r="VDJ759" s="194"/>
      <c r="VDK759" s="194"/>
      <c r="VDL759" s="194"/>
      <c r="VDM759" s="194"/>
      <c r="VDN759" s="194"/>
      <c r="VDO759" s="194"/>
      <c r="VDP759" s="194"/>
      <c r="VDQ759" s="194"/>
      <c r="VDR759" s="194"/>
      <c r="VDS759" s="194"/>
      <c r="VDT759" s="194"/>
      <c r="VDU759" s="194"/>
      <c r="VDV759" s="194"/>
      <c r="VDW759" s="194"/>
      <c r="VDX759" s="194"/>
      <c r="VDY759" s="194"/>
      <c r="VDZ759" s="194"/>
      <c r="VEA759" s="194"/>
      <c r="VEB759" s="194"/>
      <c r="VEC759" s="194"/>
      <c r="VED759" s="194"/>
      <c r="VEE759" s="194"/>
      <c r="VEF759" s="194"/>
      <c r="VEG759" s="194"/>
      <c r="VEH759" s="194"/>
      <c r="VEI759" s="194"/>
      <c r="VEJ759" s="194"/>
      <c r="VEK759" s="194"/>
      <c r="VEL759" s="194"/>
      <c r="VEM759" s="194"/>
      <c r="VEN759" s="194"/>
      <c r="VEO759" s="194"/>
      <c r="VEP759" s="194"/>
      <c r="VEQ759" s="194"/>
      <c r="VER759" s="194"/>
      <c r="VES759" s="194"/>
      <c r="VET759" s="194"/>
      <c r="VEU759" s="194"/>
      <c r="VEV759" s="194"/>
      <c r="VEW759" s="194"/>
      <c r="VEX759" s="194"/>
      <c r="VEY759" s="194"/>
      <c r="VEZ759" s="194"/>
      <c r="VFA759" s="194"/>
      <c r="VFB759" s="194"/>
      <c r="VFC759" s="194"/>
      <c r="VFD759" s="194"/>
      <c r="VFE759" s="194"/>
      <c r="VFF759" s="194"/>
      <c r="VFG759" s="194"/>
      <c r="VFH759" s="194"/>
      <c r="VFI759" s="194"/>
      <c r="VFJ759" s="194"/>
      <c r="VFK759" s="194"/>
      <c r="VFL759" s="194"/>
      <c r="VFM759" s="194"/>
      <c r="VFN759" s="194"/>
      <c r="VFO759" s="194"/>
      <c r="VFP759" s="194"/>
      <c r="VFQ759" s="194"/>
      <c r="VFR759" s="194"/>
      <c r="VFS759" s="194"/>
      <c r="VFT759" s="194"/>
      <c r="VFU759" s="194"/>
      <c r="VFV759" s="194"/>
      <c r="VFW759" s="194"/>
      <c r="VFX759" s="194"/>
      <c r="VFY759" s="194"/>
      <c r="VFZ759" s="194"/>
      <c r="VGA759" s="194"/>
      <c r="VGB759" s="194"/>
      <c r="VGC759" s="194"/>
      <c r="VGD759" s="194"/>
      <c r="VGE759" s="194"/>
      <c r="VGF759" s="194"/>
      <c r="VGG759" s="194"/>
      <c r="VGH759" s="194"/>
      <c r="VGI759" s="194"/>
      <c r="VGJ759" s="194"/>
      <c r="VGK759" s="194"/>
      <c r="VGL759" s="194"/>
      <c r="VGM759" s="194"/>
      <c r="VGN759" s="194"/>
      <c r="VGO759" s="194"/>
      <c r="VGP759" s="194"/>
      <c r="VGQ759" s="194"/>
      <c r="VGR759" s="194"/>
      <c r="VGS759" s="194"/>
      <c r="VGT759" s="194"/>
      <c r="VGU759" s="194"/>
      <c r="VGV759" s="194"/>
      <c r="VGW759" s="194"/>
      <c r="VGX759" s="194"/>
      <c r="VGY759" s="194"/>
      <c r="VGZ759" s="194"/>
      <c r="VHA759" s="194"/>
      <c r="VHB759" s="194"/>
      <c r="VHC759" s="194"/>
      <c r="VHD759" s="194"/>
      <c r="VHE759" s="194"/>
      <c r="VHF759" s="194"/>
      <c r="VHG759" s="194"/>
      <c r="VHH759" s="194"/>
      <c r="VHI759" s="194"/>
      <c r="VHJ759" s="194"/>
      <c r="VHK759" s="194"/>
      <c r="VHL759" s="194"/>
      <c r="VHM759" s="194"/>
      <c r="VHN759" s="194"/>
      <c r="VHO759" s="194"/>
      <c r="VHP759" s="194"/>
      <c r="VHQ759" s="194"/>
      <c r="VHR759" s="194"/>
      <c r="VHS759" s="194"/>
      <c r="VHT759" s="194"/>
      <c r="VHU759" s="194"/>
      <c r="VHV759" s="194"/>
      <c r="VHW759" s="194"/>
      <c r="VHX759" s="194"/>
      <c r="VHY759" s="194"/>
      <c r="VHZ759" s="194"/>
      <c r="VIA759" s="194"/>
      <c r="VIB759" s="194"/>
      <c r="VIC759" s="194"/>
      <c r="VID759" s="194"/>
      <c r="VIE759" s="194"/>
      <c r="VIF759" s="194"/>
      <c r="VIG759" s="194"/>
      <c r="VIH759" s="194"/>
      <c r="VII759" s="194"/>
      <c r="VIJ759" s="194"/>
      <c r="VIK759" s="194"/>
      <c r="VIL759" s="194"/>
      <c r="VIM759" s="194"/>
      <c r="VIN759" s="194"/>
      <c r="VIO759" s="194"/>
      <c r="VIP759" s="194"/>
      <c r="VIQ759" s="194"/>
      <c r="VIR759" s="194"/>
      <c r="VIS759" s="194"/>
      <c r="VIT759" s="194"/>
      <c r="VIU759" s="194"/>
      <c r="VIV759" s="194"/>
      <c r="VIW759" s="194"/>
      <c r="VIX759" s="194"/>
      <c r="VIY759" s="194"/>
      <c r="VIZ759" s="194"/>
      <c r="VJA759" s="194"/>
      <c r="VJB759" s="194"/>
      <c r="VJC759" s="194"/>
      <c r="VJD759" s="194"/>
      <c r="VJE759" s="194"/>
      <c r="VJF759" s="194"/>
      <c r="VJG759" s="194"/>
      <c r="VJH759" s="194"/>
      <c r="VJI759" s="194"/>
      <c r="VJJ759" s="194"/>
      <c r="VJK759" s="194"/>
      <c r="VJL759" s="194"/>
      <c r="VJM759" s="194"/>
      <c r="VJN759" s="194"/>
      <c r="VJO759" s="194"/>
      <c r="VJP759" s="194"/>
      <c r="VJQ759" s="194"/>
      <c r="VJR759" s="194"/>
      <c r="VJS759" s="194"/>
      <c r="VJT759" s="194"/>
      <c r="VJU759" s="194"/>
      <c r="VJV759" s="194"/>
      <c r="VJW759" s="194"/>
      <c r="VJX759" s="194"/>
      <c r="VJY759" s="194"/>
      <c r="VJZ759" s="194"/>
      <c r="VKA759" s="194"/>
      <c r="VKB759" s="194"/>
      <c r="VKC759" s="194"/>
      <c r="VKD759" s="194"/>
      <c r="VKE759" s="194"/>
      <c r="VKF759" s="194"/>
      <c r="VKG759" s="194"/>
      <c r="VKH759" s="194"/>
      <c r="VKI759" s="194"/>
      <c r="VKJ759" s="194"/>
      <c r="VKK759" s="194"/>
      <c r="VKL759" s="194"/>
      <c r="VKM759" s="194"/>
      <c r="VKN759" s="194"/>
      <c r="VKO759" s="194"/>
      <c r="VKP759" s="194"/>
      <c r="VKQ759" s="194"/>
      <c r="VKR759" s="194"/>
      <c r="VKS759" s="194"/>
      <c r="VKT759" s="194"/>
      <c r="VKU759" s="194"/>
      <c r="VKV759" s="194"/>
      <c r="VKW759" s="194"/>
      <c r="VKX759" s="194"/>
      <c r="VKY759" s="194"/>
      <c r="VKZ759" s="194"/>
      <c r="VLA759" s="194"/>
      <c r="VLB759" s="194"/>
      <c r="VLC759" s="194"/>
      <c r="VLD759" s="194"/>
      <c r="VLE759" s="194"/>
      <c r="VLF759" s="194"/>
      <c r="VLG759" s="194"/>
      <c r="VLH759" s="194"/>
      <c r="VLI759" s="194"/>
      <c r="VLJ759" s="194"/>
      <c r="VLK759" s="194"/>
      <c r="VLL759" s="194"/>
      <c r="VLM759" s="194"/>
      <c r="VLN759" s="194"/>
      <c r="VLO759" s="194"/>
      <c r="VLP759" s="194"/>
      <c r="VLQ759" s="194"/>
      <c r="VLR759" s="194"/>
      <c r="VLS759" s="194"/>
      <c r="VLT759" s="194"/>
      <c r="VLU759" s="194"/>
      <c r="VLV759" s="194"/>
      <c r="VLW759" s="194"/>
      <c r="VLX759" s="194"/>
      <c r="VLY759" s="194"/>
      <c r="VLZ759" s="194"/>
      <c r="VMA759" s="194"/>
      <c r="VMB759" s="194"/>
      <c r="VMC759" s="194"/>
      <c r="VMD759" s="194"/>
      <c r="VME759" s="194"/>
      <c r="VMF759" s="194"/>
      <c r="VMG759" s="194"/>
      <c r="VMH759" s="194"/>
      <c r="VMI759" s="194"/>
      <c r="VMJ759" s="194"/>
      <c r="VMK759" s="194"/>
      <c r="VML759" s="194"/>
      <c r="VMM759" s="194"/>
      <c r="VMN759" s="194"/>
      <c r="VMO759" s="194"/>
      <c r="VMP759" s="194"/>
      <c r="VMQ759" s="194"/>
      <c r="VMR759" s="194"/>
      <c r="VMS759" s="194"/>
      <c r="VMT759" s="194"/>
      <c r="VMU759" s="194"/>
      <c r="VMV759" s="194"/>
      <c r="VMW759" s="194"/>
      <c r="VMX759" s="194"/>
      <c r="VMY759" s="194"/>
      <c r="VMZ759" s="194"/>
      <c r="VNA759" s="194"/>
      <c r="VNB759" s="194"/>
      <c r="VNC759" s="194"/>
      <c r="VND759" s="194"/>
      <c r="VNE759" s="194"/>
      <c r="VNF759" s="194"/>
      <c r="VNG759" s="194"/>
      <c r="VNH759" s="194"/>
      <c r="VNI759" s="194"/>
      <c r="VNJ759" s="194"/>
      <c r="VNK759" s="194"/>
      <c r="VNL759" s="194"/>
      <c r="VNM759" s="194"/>
      <c r="VNN759" s="194"/>
      <c r="VNO759" s="194"/>
      <c r="VNP759" s="194"/>
      <c r="VNQ759" s="194"/>
      <c r="VNR759" s="194"/>
      <c r="VNS759" s="194"/>
      <c r="VNT759" s="194"/>
      <c r="VNU759" s="194"/>
      <c r="VNV759" s="194"/>
      <c r="VNW759" s="194"/>
      <c r="VNX759" s="194"/>
      <c r="VNY759" s="194"/>
      <c r="VNZ759" s="194"/>
      <c r="VOA759" s="194"/>
      <c r="VOB759" s="194"/>
      <c r="VOC759" s="194"/>
      <c r="VOD759" s="194"/>
      <c r="VOE759" s="194"/>
      <c r="VOF759" s="194"/>
      <c r="VOG759" s="194"/>
      <c r="VOH759" s="194"/>
      <c r="VOI759" s="194"/>
      <c r="VOJ759" s="194"/>
      <c r="VOK759" s="194"/>
      <c r="VOL759" s="194"/>
      <c r="VOM759" s="194"/>
      <c r="VON759" s="194"/>
      <c r="VOO759" s="194"/>
      <c r="VOP759" s="194"/>
      <c r="VOQ759" s="194"/>
      <c r="VOR759" s="194"/>
      <c r="VOS759" s="194"/>
      <c r="VOT759" s="194"/>
      <c r="VOU759" s="194"/>
      <c r="VOV759" s="194"/>
      <c r="VOW759" s="194"/>
      <c r="VOX759" s="194"/>
      <c r="VOY759" s="194"/>
      <c r="VOZ759" s="194"/>
      <c r="VPA759" s="194"/>
      <c r="VPB759" s="194"/>
      <c r="VPC759" s="194"/>
      <c r="VPD759" s="194"/>
      <c r="VPE759" s="194"/>
      <c r="VPF759" s="194"/>
      <c r="VPG759" s="194"/>
      <c r="VPH759" s="194"/>
      <c r="VPI759" s="194"/>
      <c r="VPJ759" s="194"/>
      <c r="VPK759" s="194"/>
      <c r="VPL759" s="194"/>
      <c r="VPM759" s="194"/>
      <c r="VPN759" s="194"/>
      <c r="VPO759" s="194"/>
      <c r="VPP759" s="194"/>
      <c r="VPQ759" s="194"/>
      <c r="VPR759" s="194"/>
      <c r="VPS759" s="194"/>
      <c r="VPT759" s="194"/>
      <c r="VPU759" s="194"/>
      <c r="VPV759" s="194"/>
      <c r="VPW759" s="194"/>
      <c r="VPX759" s="194"/>
      <c r="VPY759" s="194"/>
      <c r="VPZ759" s="194"/>
      <c r="VQA759" s="194"/>
      <c r="VQB759" s="194"/>
      <c r="VQC759" s="194"/>
      <c r="VQD759" s="194"/>
      <c r="VQE759" s="194"/>
      <c r="VQF759" s="194"/>
      <c r="VQG759" s="194"/>
      <c r="VQH759" s="194"/>
      <c r="VQI759" s="194"/>
      <c r="VQJ759" s="194"/>
      <c r="VQK759" s="194"/>
      <c r="VQL759" s="194"/>
      <c r="VQM759" s="194"/>
      <c r="VQN759" s="194"/>
      <c r="VQO759" s="194"/>
      <c r="VQP759" s="194"/>
      <c r="VQQ759" s="194"/>
      <c r="VQR759" s="194"/>
      <c r="VQS759" s="194"/>
      <c r="VQT759" s="194"/>
      <c r="VQU759" s="194"/>
      <c r="VQV759" s="194"/>
      <c r="VQW759" s="194"/>
      <c r="VQX759" s="194"/>
      <c r="VQY759" s="194"/>
      <c r="VQZ759" s="194"/>
      <c r="VRA759" s="194"/>
      <c r="VRB759" s="194"/>
      <c r="VRC759" s="194"/>
      <c r="VRD759" s="194"/>
      <c r="VRE759" s="194"/>
      <c r="VRF759" s="194"/>
      <c r="VRG759" s="194"/>
      <c r="VRH759" s="194"/>
      <c r="VRI759" s="194"/>
      <c r="VRJ759" s="194"/>
      <c r="VRK759" s="194"/>
      <c r="VRL759" s="194"/>
      <c r="VRM759" s="194"/>
      <c r="VRN759" s="194"/>
      <c r="VRO759" s="194"/>
      <c r="VRP759" s="194"/>
      <c r="VRQ759" s="194"/>
      <c r="VRR759" s="194"/>
      <c r="VRS759" s="194"/>
      <c r="VRT759" s="194"/>
      <c r="VRU759" s="194"/>
      <c r="VRV759" s="194"/>
      <c r="VRW759" s="194"/>
      <c r="VRX759" s="194"/>
      <c r="VRY759" s="194"/>
      <c r="VRZ759" s="194"/>
      <c r="VSA759" s="194"/>
      <c r="VSB759" s="194"/>
      <c r="VSC759" s="194"/>
      <c r="VSD759" s="194"/>
      <c r="VSE759" s="194"/>
      <c r="VSF759" s="194"/>
      <c r="VSG759" s="194"/>
      <c r="VSH759" s="194"/>
      <c r="VSI759" s="194"/>
      <c r="VSJ759" s="194"/>
      <c r="VSK759" s="194"/>
      <c r="VSL759" s="194"/>
      <c r="VSM759" s="194"/>
      <c r="VSN759" s="194"/>
      <c r="VSO759" s="194"/>
      <c r="VSP759" s="194"/>
      <c r="VSQ759" s="194"/>
      <c r="VSR759" s="194"/>
      <c r="VSS759" s="194"/>
      <c r="VST759" s="194"/>
      <c r="VSU759" s="194"/>
      <c r="VSV759" s="194"/>
      <c r="VSW759" s="194"/>
      <c r="VSX759" s="194"/>
      <c r="VSY759" s="194"/>
      <c r="VSZ759" s="194"/>
      <c r="VTA759" s="194"/>
      <c r="VTB759" s="194"/>
      <c r="VTC759" s="194"/>
      <c r="VTD759" s="194"/>
      <c r="VTE759" s="194"/>
      <c r="VTF759" s="194"/>
      <c r="VTG759" s="194"/>
      <c r="VTH759" s="194"/>
      <c r="VTI759" s="194"/>
      <c r="VTJ759" s="194"/>
      <c r="VTK759" s="194"/>
      <c r="VTL759" s="194"/>
      <c r="VTM759" s="194"/>
      <c r="VTN759" s="194"/>
      <c r="VTO759" s="194"/>
      <c r="VTP759" s="194"/>
      <c r="VTQ759" s="194"/>
      <c r="VTR759" s="194"/>
      <c r="VTS759" s="194"/>
      <c r="VTT759" s="194"/>
      <c r="VTU759" s="194"/>
      <c r="VTV759" s="194"/>
      <c r="VTW759" s="194"/>
      <c r="VTX759" s="194"/>
      <c r="VTY759" s="194"/>
      <c r="VTZ759" s="194"/>
      <c r="VUA759" s="194"/>
      <c r="VUB759" s="194"/>
      <c r="VUC759" s="194"/>
      <c r="VUD759" s="194"/>
      <c r="VUE759" s="194"/>
      <c r="VUF759" s="194"/>
      <c r="VUG759" s="194"/>
      <c r="VUH759" s="194"/>
      <c r="VUI759" s="194"/>
      <c r="VUJ759" s="194"/>
      <c r="VUK759" s="194"/>
      <c r="VUL759" s="194"/>
      <c r="VUM759" s="194"/>
      <c r="VUN759" s="194"/>
      <c r="VUO759" s="194"/>
      <c r="VUP759" s="194"/>
      <c r="VUQ759" s="194"/>
      <c r="VUR759" s="194"/>
      <c r="VUS759" s="194"/>
      <c r="VUT759" s="194"/>
      <c r="VUU759" s="194"/>
      <c r="VUV759" s="194"/>
      <c r="VUW759" s="194"/>
      <c r="VUX759" s="194"/>
      <c r="VUY759" s="194"/>
      <c r="VUZ759" s="194"/>
      <c r="VVA759" s="194"/>
      <c r="VVB759" s="194"/>
      <c r="VVC759" s="194"/>
      <c r="VVD759" s="194"/>
      <c r="VVE759" s="194"/>
      <c r="VVF759" s="194"/>
      <c r="VVG759" s="194"/>
      <c r="VVH759" s="194"/>
      <c r="VVI759" s="194"/>
      <c r="VVJ759" s="194"/>
      <c r="VVK759" s="194"/>
      <c r="VVL759" s="194"/>
      <c r="VVM759" s="194"/>
      <c r="VVN759" s="194"/>
      <c r="VVO759" s="194"/>
      <c r="VVP759" s="194"/>
      <c r="VVQ759" s="194"/>
      <c r="VVR759" s="194"/>
      <c r="VVS759" s="194"/>
      <c r="VVT759" s="194"/>
      <c r="VVU759" s="194"/>
      <c r="VVV759" s="194"/>
      <c r="VVW759" s="194"/>
      <c r="VVX759" s="194"/>
      <c r="VVY759" s="194"/>
      <c r="VVZ759" s="194"/>
      <c r="VWA759" s="194"/>
      <c r="VWB759" s="194"/>
      <c r="VWC759" s="194"/>
      <c r="VWD759" s="194"/>
      <c r="VWE759" s="194"/>
      <c r="VWF759" s="194"/>
      <c r="VWG759" s="194"/>
      <c r="VWH759" s="194"/>
      <c r="VWI759" s="194"/>
      <c r="VWJ759" s="194"/>
      <c r="VWK759" s="194"/>
      <c r="VWL759" s="194"/>
      <c r="VWM759" s="194"/>
      <c r="VWN759" s="194"/>
      <c r="VWO759" s="194"/>
      <c r="VWP759" s="194"/>
      <c r="VWQ759" s="194"/>
      <c r="VWR759" s="194"/>
      <c r="VWS759" s="194"/>
      <c r="VWT759" s="194"/>
      <c r="VWU759" s="194"/>
      <c r="VWV759" s="194"/>
      <c r="VWW759" s="194"/>
      <c r="VWX759" s="194"/>
      <c r="VWY759" s="194"/>
      <c r="VWZ759" s="194"/>
      <c r="VXA759" s="194"/>
      <c r="VXB759" s="194"/>
      <c r="VXC759" s="194"/>
      <c r="VXD759" s="194"/>
      <c r="VXE759" s="194"/>
      <c r="VXF759" s="194"/>
      <c r="VXG759" s="194"/>
      <c r="VXH759" s="194"/>
      <c r="VXI759" s="194"/>
      <c r="VXJ759" s="194"/>
      <c r="VXK759" s="194"/>
      <c r="VXL759" s="194"/>
      <c r="VXM759" s="194"/>
      <c r="VXN759" s="194"/>
      <c r="VXO759" s="194"/>
      <c r="VXP759" s="194"/>
      <c r="VXQ759" s="194"/>
      <c r="VXR759" s="194"/>
      <c r="VXS759" s="194"/>
      <c r="VXT759" s="194"/>
      <c r="VXU759" s="194"/>
      <c r="VXV759" s="194"/>
      <c r="VXW759" s="194"/>
      <c r="VXX759" s="194"/>
      <c r="VXY759" s="194"/>
      <c r="VXZ759" s="194"/>
      <c r="VYA759" s="194"/>
      <c r="VYB759" s="194"/>
      <c r="VYC759" s="194"/>
      <c r="VYD759" s="194"/>
      <c r="VYE759" s="194"/>
      <c r="VYF759" s="194"/>
      <c r="VYG759" s="194"/>
      <c r="VYH759" s="194"/>
      <c r="VYI759" s="194"/>
      <c r="VYJ759" s="194"/>
      <c r="VYK759" s="194"/>
      <c r="VYL759" s="194"/>
      <c r="VYM759" s="194"/>
      <c r="VYN759" s="194"/>
      <c r="VYO759" s="194"/>
      <c r="VYP759" s="194"/>
      <c r="VYQ759" s="194"/>
      <c r="VYR759" s="194"/>
      <c r="VYS759" s="194"/>
      <c r="VYT759" s="194"/>
      <c r="VYU759" s="194"/>
      <c r="VYV759" s="194"/>
      <c r="VYW759" s="194"/>
      <c r="VYX759" s="194"/>
      <c r="VYY759" s="194"/>
      <c r="VYZ759" s="194"/>
      <c r="VZA759" s="194"/>
      <c r="VZB759" s="194"/>
      <c r="VZC759" s="194"/>
      <c r="VZD759" s="194"/>
      <c r="VZE759" s="194"/>
      <c r="VZF759" s="194"/>
      <c r="VZG759" s="194"/>
      <c r="VZH759" s="194"/>
      <c r="VZI759" s="194"/>
      <c r="VZJ759" s="194"/>
      <c r="VZK759" s="194"/>
      <c r="VZL759" s="194"/>
      <c r="VZM759" s="194"/>
      <c r="VZN759" s="194"/>
      <c r="VZO759" s="194"/>
      <c r="VZP759" s="194"/>
      <c r="VZQ759" s="194"/>
      <c r="VZR759" s="194"/>
      <c r="VZS759" s="194"/>
      <c r="VZT759" s="194"/>
      <c r="VZU759" s="194"/>
      <c r="VZV759" s="194"/>
      <c r="VZW759" s="194"/>
      <c r="VZX759" s="194"/>
      <c r="VZY759" s="194"/>
      <c r="VZZ759" s="194"/>
      <c r="WAA759" s="194"/>
      <c r="WAB759" s="194"/>
      <c r="WAC759" s="194"/>
      <c r="WAD759" s="194"/>
      <c r="WAE759" s="194"/>
      <c r="WAF759" s="194"/>
      <c r="WAG759" s="194"/>
      <c r="WAH759" s="194"/>
      <c r="WAI759" s="194"/>
      <c r="WAJ759" s="194"/>
      <c r="WAK759" s="194"/>
      <c r="WAL759" s="194"/>
      <c r="WAM759" s="194"/>
      <c r="WAN759" s="194"/>
      <c r="WAO759" s="194"/>
      <c r="WAP759" s="194"/>
      <c r="WAQ759" s="194"/>
      <c r="WAR759" s="194"/>
      <c r="WAS759" s="194"/>
      <c r="WAT759" s="194"/>
      <c r="WAU759" s="194"/>
      <c r="WAV759" s="194"/>
      <c r="WAW759" s="194"/>
      <c r="WAX759" s="194"/>
      <c r="WAY759" s="194"/>
      <c r="WAZ759" s="194"/>
      <c r="WBA759" s="194"/>
      <c r="WBB759" s="194"/>
      <c r="WBC759" s="194"/>
      <c r="WBD759" s="194"/>
      <c r="WBE759" s="194"/>
      <c r="WBF759" s="194"/>
      <c r="WBG759" s="194"/>
      <c r="WBH759" s="194"/>
      <c r="WBI759" s="194"/>
      <c r="WBJ759" s="194"/>
      <c r="WBK759" s="194"/>
      <c r="WBL759" s="194"/>
      <c r="WBM759" s="194"/>
      <c r="WBN759" s="194"/>
      <c r="WBO759" s="194"/>
      <c r="WBP759" s="194"/>
      <c r="WBQ759" s="194"/>
      <c r="WBR759" s="194"/>
      <c r="WBS759" s="194"/>
      <c r="WBT759" s="194"/>
      <c r="WBU759" s="194"/>
      <c r="WBV759" s="194"/>
      <c r="WBW759" s="194"/>
      <c r="WBX759" s="194"/>
      <c r="WBY759" s="194"/>
      <c r="WBZ759" s="194"/>
      <c r="WCA759" s="194"/>
      <c r="WCB759" s="194"/>
      <c r="WCC759" s="194"/>
      <c r="WCD759" s="194"/>
      <c r="WCE759" s="194"/>
      <c r="WCF759" s="194"/>
      <c r="WCG759" s="194"/>
      <c r="WCH759" s="194"/>
      <c r="WCI759" s="194"/>
      <c r="WCJ759" s="194"/>
      <c r="WCK759" s="194"/>
      <c r="WCL759" s="194"/>
      <c r="WCM759" s="194"/>
      <c r="WCN759" s="194"/>
      <c r="WCO759" s="194"/>
      <c r="WCP759" s="194"/>
      <c r="WCQ759" s="194"/>
      <c r="WCR759" s="194"/>
      <c r="WCS759" s="194"/>
      <c r="WCT759" s="194"/>
      <c r="WCU759" s="194"/>
      <c r="WCV759" s="194"/>
      <c r="WCW759" s="194"/>
      <c r="WCX759" s="194"/>
      <c r="WCY759" s="194"/>
      <c r="WCZ759" s="194"/>
      <c r="WDA759" s="194"/>
      <c r="WDB759" s="194"/>
      <c r="WDC759" s="194"/>
      <c r="WDD759" s="194"/>
      <c r="WDE759" s="194"/>
      <c r="WDF759" s="194"/>
      <c r="WDG759" s="194"/>
      <c r="WDH759" s="194"/>
      <c r="WDI759" s="194"/>
      <c r="WDJ759" s="194"/>
      <c r="WDK759" s="194"/>
      <c r="WDL759" s="194"/>
      <c r="WDM759" s="194"/>
      <c r="WDN759" s="194"/>
      <c r="WDO759" s="194"/>
      <c r="WDP759" s="194"/>
      <c r="WDQ759" s="194"/>
      <c r="WDR759" s="194"/>
      <c r="WDS759" s="194"/>
      <c r="WDT759" s="194"/>
      <c r="WDU759" s="194"/>
      <c r="WDV759" s="194"/>
      <c r="WDW759" s="194"/>
      <c r="WDX759" s="194"/>
      <c r="WDY759" s="194"/>
      <c r="WDZ759" s="194"/>
      <c r="WEA759" s="194"/>
      <c r="WEB759" s="194"/>
      <c r="WEC759" s="194"/>
      <c r="WED759" s="194"/>
      <c r="WEE759" s="194"/>
      <c r="WEF759" s="194"/>
      <c r="WEG759" s="194"/>
      <c r="WEH759" s="194"/>
      <c r="WEI759" s="194"/>
      <c r="WEJ759" s="194"/>
      <c r="WEK759" s="194"/>
      <c r="WEL759" s="194"/>
      <c r="WEM759" s="194"/>
      <c r="WEN759" s="194"/>
      <c r="WEO759" s="194"/>
      <c r="WEP759" s="194"/>
      <c r="WEQ759" s="194"/>
      <c r="WER759" s="194"/>
      <c r="WES759" s="194"/>
      <c r="WET759" s="194"/>
      <c r="WEU759" s="194"/>
      <c r="WEV759" s="194"/>
      <c r="WEW759" s="194"/>
      <c r="WEX759" s="194"/>
      <c r="WEY759" s="194"/>
      <c r="WEZ759" s="194"/>
      <c r="WFA759" s="194"/>
      <c r="WFB759" s="194"/>
      <c r="WFC759" s="194"/>
      <c r="WFD759" s="194"/>
      <c r="WFE759" s="194"/>
      <c r="WFF759" s="194"/>
      <c r="WFG759" s="194"/>
      <c r="WFH759" s="194"/>
      <c r="WFI759" s="194"/>
      <c r="WFJ759" s="194"/>
      <c r="WFK759" s="194"/>
      <c r="WFL759" s="194"/>
      <c r="WFM759" s="194"/>
      <c r="WFN759" s="194"/>
      <c r="WFO759" s="194"/>
      <c r="WFP759" s="194"/>
      <c r="WFQ759" s="194"/>
      <c r="WFR759" s="194"/>
      <c r="WFS759" s="194"/>
      <c r="WFT759" s="194"/>
      <c r="WFU759" s="194"/>
      <c r="WFV759" s="194"/>
      <c r="WFW759" s="194"/>
      <c r="WFX759" s="194"/>
      <c r="WFY759" s="194"/>
      <c r="WFZ759" s="194"/>
      <c r="WGA759" s="194"/>
      <c r="WGB759" s="194"/>
      <c r="WGC759" s="194"/>
      <c r="WGD759" s="194"/>
      <c r="WGE759" s="194"/>
      <c r="WGF759" s="194"/>
      <c r="WGG759" s="194"/>
      <c r="WGH759" s="194"/>
      <c r="WGI759" s="194"/>
      <c r="WGJ759" s="194"/>
      <c r="WGK759" s="194"/>
      <c r="WGL759" s="194"/>
      <c r="WGM759" s="194"/>
      <c r="WGN759" s="194"/>
      <c r="WGO759" s="194"/>
      <c r="WGP759" s="194"/>
      <c r="WGQ759" s="194"/>
      <c r="WGR759" s="194"/>
      <c r="WGS759" s="194"/>
      <c r="WGT759" s="194"/>
      <c r="WGU759" s="194"/>
      <c r="WGV759" s="194"/>
      <c r="WGW759" s="194"/>
      <c r="WGX759" s="194"/>
      <c r="WGY759" s="194"/>
      <c r="WGZ759" s="194"/>
      <c r="WHA759" s="194"/>
      <c r="WHB759" s="194"/>
      <c r="WHC759" s="194"/>
      <c r="WHD759" s="194"/>
      <c r="WHE759" s="194"/>
      <c r="WHF759" s="194"/>
      <c r="WHG759" s="194"/>
      <c r="WHH759" s="194"/>
      <c r="WHI759" s="194"/>
      <c r="WHJ759" s="194"/>
      <c r="WHK759" s="194"/>
      <c r="WHL759" s="194"/>
      <c r="WHM759" s="194"/>
      <c r="WHN759" s="194"/>
      <c r="WHO759" s="194"/>
      <c r="WHP759" s="194"/>
      <c r="WHQ759" s="194"/>
      <c r="WHR759" s="194"/>
      <c r="WHS759" s="194"/>
      <c r="WHT759" s="194"/>
      <c r="WHU759" s="194"/>
      <c r="WHV759" s="194"/>
      <c r="WHW759" s="194"/>
      <c r="WHX759" s="194"/>
      <c r="WHY759" s="194"/>
      <c r="WHZ759" s="194"/>
      <c r="WIA759" s="194"/>
      <c r="WIB759" s="194"/>
      <c r="WIC759" s="194"/>
      <c r="WID759" s="194"/>
      <c r="WIE759" s="194"/>
      <c r="WIF759" s="194"/>
      <c r="WIG759" s="194"/>
      <c r="WIH759" s="194"/>
      <c r="WII759" s="194"/>
      <c r="WIJ759" s="194"/>
      <c r="WIK759" s="194"/>
      <c r="WIL759" s="194"/>
      <c r="WIM759" s="194"/>
      <c r="WIN759" s="194"/>
      <c r="WIO759" s="194"/>
      <c r="WIP759" s="194"/>
      <c r="WIQ759" s="194"/>
      <c r="WIR759" s="194"/>
      <c r="WIS759" s="194"/>
      <c r="WIT759" s="194"/>
      <c r="WIU759" s="194"/>
      <c r="WIV759" s="194"/>
      <c r="WIW759" s="194"/>
      <c r="WIX759" s="194"/>
      <c r="WIY759" s="194"/>
      <c r="WIZ759" s="194"/>
      <c r="WJA759" s="194"/>
      <c r="WJB759" s="194"/>
      <c r="WJC759" s="194"/>
      <c r="WJD759" s="194"/>
      <c r="WJE759" s="194"/>
      <c r="WJF759" s="194"/>
      <c r="WJG759" s="194"/>
      <c r="WJH759" s="194"/>
      <c r="WJI759" s="194"/>
      <c r="WJJ759" s="194"/>
      <c r="WJK759" s="194"/>
      <c r="WJL759" s="194"/>
      <c r="WJM759" s="194"/>
      <c r="WJN759" s="194"/>
      <c r="WJO759" s="194"/>
      <c r="WJP759" s="194"/>
      <c r="WJQ759" s="194"/>
      <c r="WJR759" s="194"/>
      <c r="WJS759" s="194"/>
      <c r="WJT759" s="194"/>
      <c r="WJU759" s="194"/>
      <c r="WJV759" s="194"/>
      <c r="WJW759" s="194"/>
      <c r="WJX759" s="194"/>
      <c r="WJY759" s="194"/>
      <c r="WJZ759" s="194"/>
      <c r="WKA759" s="194"/>
      <c r="WKB759" s="194"/>
      <c r="WKC759" s="194"/>
      <c r="WKD759" s="194"/>
      <c r="WKE759" s="194"/>
      <c r="WKF759" s="194"/>
      <c r="WKG759" s="194"/>
      <c r="WKH759" s="194"/>
      <c r="WKI759" s="194"/>
      <c r="WKJ759" s="194"/>
      <c r="WKK759" s="194"/>
      <c r="WKL759" s="194"/>
      <c r="WKM759" s="194"/>
      <c r="WKN759" s="194"/>
      <c r="WKO759" s="194"/>
      <c r="WKP759" s="194"/>
      <c r="WKQ759" s="194"/>
      <c r="WKR759" s="194"/>
      <c r="WKS759" s="194"/>
      <c r="WKT759" s="194"/>
      <c r="WKU759" s="194"/>
      <c r="WKV759" s="194"/>
      <c r="WKW759" s="194"/>
      <c r="WKX759" s="194"/>
      <c r="WKY759" s="194"/>
      <c r="WKZ759" s="194"/>
      <c r="WLA759" s="194"/>
      <c r="WLB759" s="194"/>
      <c r="WLC759" s="194"/>
      <c r="WLD759" s="194"/>
      <c r="WLE759" s="194"/>
      <c r="WLF759" s="194"/>
      <c r="WLG759" s="194"/>
      <c r="WLH759" s="194"/>
      <c r="WLI759" s="194"/>
      <c r="WLJ759" s="194"/>
      <c r="WLK759" s="194"/>
      <c r="WLL759" s="194"/>
      <c r="WLM759" s="194"/>
      <c r="WLN759" s="194"/>
      <c r="WLO759" s="194"/>
      <c r="WLP759" s="194"/>
      <c r="WLQ759" s="194"/>
      <c r="WLR759" s="194"/>
      <c r="WLS759" s="194"/>
      <c r="WLT759" s="194"/>
      <c r="WLU759" s="194"/>
      <c r="WLV759" s="194"/>
      <c r="WLW759" s="194"/>
      <c r="WLX759" s="194"/>
      <c r="WLY759" s="194"/>
      <c r="WLZ759" s="194"/>
      <c r="WMA759" s="194"/>
      <c r="WMB759" s="194"/>
      <c r="WMC759" s="194"/>
      <c r="WMD759" s="194"/>
      <c r="WME759" s="194"/>
      <c r="WMF759" s="194"/>
      <c r="WMG759" s="194"/>
      <c r="WMH759" s="194"/>
      <c r="WMI759" s="194"/>
      <c r="WMJ759" s="194"/>
      <c r="WMK759" s="194"/>
      <c r="WML759" s="194"/>
      <c r="WMM759" s="194"/>
      <c r="WMN759" s="194"/>
      <c r="WMO759" s="194"/>
      <c r="WMP759" s="194"/>
      <c r="WMQ759" s="194"/>
      <c r="WMR759" s="194"/>
      <c r="WMS759" s="194"/>
      <c r="WMT759" s="194"/>
      <c r="WMU759" s="194"/>
      <c r="WMV759" s="194"/>
      <c r="WMW759" s="194"/>
      <c r="WMX759" s="194"/>
      <c r="WMY759" s="194"/>
      <c r="WMZ759" s="194"/>
      <c r="WNA759" s="194"/>
      <c r="WNB759" s="194"/>
      <c r="WNC759" s="194"/>
      <c r="WND759" s="194"/>
      <c r="WNE759" s="194"/>
      <c r="WNF759" s="194"/>
      <c r="WNG759" s="194"/>
      <c r="WNH759" s="194"/>
      <c r="WNI759" s="194"/>
      <c r="WNJ759" s="194"/>
      <c r="WNK759" s="194"/>
      <c r="WNL759" s="194"/>
      <c r="WNM759" s="194"/>
      <c r="WNN759" s="194"/>
      <c r="WNO759" s="194"/>
      <c r="WNP759" s="194"/>
      <c r="WNQ759" s="194"/>
      <c r="WNR759" s="194"/>
      <c r="WNS759" s="194"/>
      <c r="WNT759" s="194"/>
      <c r="WNU759" s="194"/>
      <c r="WNV759" s="194"/>
      <c r="WNW759" s="194"/>
      <c r="WNX759" s="194"/>
      <c r="WNY759" s="194"/>
      <c r="WNZ759" s="194"/>
      <c r="WOA759" s="194"/>
      <c r="WOB759" s="194"/>
      <c r="WOC759" s="194"/>
      <c r="WOD759" s="194"/>
      <c r="WOE759" s="194"/>
      <c r="WOF759" s="194"/>
      <c r="WOG759" s="194"/>
      <c r="WOH759" s="194"/>
      <c r="WOI759" s="194"/>
      <c r="WOJ759" s="194"/>
      <c r="WOK759" s="194"/>
      <c r="WOL759" s="194"/>
      <c r="WOM759" s="194"/>
      <c r="WON759" s="194"/>
      <c r="WOO759" s="194"/>
      <c r="WOP759" s="194"/>
      <c r="WOQ759" s="194"/>
      <c r="WOR759" s="194"/>
      <c r="WOS759" s="194"/>
      <c r="WOT759" s="194"/>
      <c r="WOU759" s="194"/>
      <c r="WOV759" s="194"/>
      <c r="WOW759" s="194"/>
      <c r="WOX759" s="194"/>
      <c r="WOY759" s="194"/>
      <c r="WOZ759" s="194"/>
      <c r="WPA759" s="194"/>
      <c r="WPB759" s="194"/>
      <c r="WPC759" s="194"/>
      <c r="WPD759" s="194"/>
      <c r="WPE759" s="194"/>
      <c r="WPF759" s="194"/>
      <c r="WPG759" s="194"/>
      <c r="WPH759" s="194"/>
      <c r="WPI759" s="194"/>
      <c r="WPJ759" s="194"/>
      <c r="WPK759" s="194"/>
      <c r="WPL759" s="194"/>
      <c r="WPM759" s="194"/>
      <c r="WPN759" s="194"/>
      <c r="WPO759" s="194"/>
      <c r="WPP759" s="194"/>
      <c r="WPQ759" s="194"/>
      <c r="WPR759" s="194"/>
      <c r="WPS759" s="194"/>
      <c r="WPT759" s="194"/>
      <c r="WPU759" s="194"/>
      <c r="WPV759" s="194"/>
      <c r="WPW759" s="194"/>
      <c r="WPX759" s="194"/>
      <c r="WPY759" s="194"/>
      <c r="WPZ759" s="194"/>
      <c r="WQA759" s="194"/>
      <c r="WQB759" s="194"/>
      <c r="WQC759" s="194"/>
      <c r="WQD759" s="194"/>
      <c r="WQE759" s="194"/>
      <c r="WQF759" s="194"/>
      <c r="WQG759" s="194"/>
      <c r="WQH759" s="194"/>
      <c r="WQI759" s="194"/>
      <c r="WQJ759" s="194"/>
      <c r="WQK759" s="194"/>
      <c r="WQL759" s="194"/>
      <c r="WQM759" s="194"/>
      <c r="WQN759" s="194"/>
      <c r="WQO759" s="194"/>
      <c r="WQP759" s="194"/>
      <c r="WQQ759" s="194"/>
      <c r="WQR759" s="194"/>
      <c r="WQS759" s="194"/>
      <c r="WQT759" s="194"/>
      <c r="WQU759" s="194"/>
      <c r="WQV759" s="194"/>
      <c r="WQW759" s="194"/>
      <c r="WQX759" s="194"/>
      <c r="WQY759" s="194"/>
      <c r="WQZ759" s="194"/>
      <c r="WRA759" s="194"/>
      <c r="WRB759" s="194"/>
      <c r="WRC759" s="194"/>
      <c r="WRD759" s="194"/>
      <c r="WRE759" s="194"/>
      <c r="WRF759" s="194"/>
      <c r="WRG759" s="194"/>
      <c r="WRH759" s="194"/>
      <c r="WRI759" s="194"/>
      <c r="WRJ759" s="194"/>
      <c r="WRK759" s="194"/>
      <c r="WRL759" s="194"/>
      <c r="WRM759" s="194"/>
      <c r="WRN759" s="194"/>
      <c r="WRO759" s="194"/>
      <c r="WRP759" s="194"/>
      <c r="WRQ759" s="194"/>
      <c r="WRR759" s="194"/>
      <c r="WRS759" s="194"/>
      <c r="WRT759" s="194"/>
      <c r="WRU759" s="194"/>
      <c r="WRV759" s="194"/>
      <c r="WRW759" s="194"/>
      <c r="WRX759" s="194"/>
      <c r="WRY759" s="194"/>
      <c r="WRZ759" s="194"/>
      <c r="WSA759" s="194"/>
      <c r="WSB759" s="194"/>
      <c r="WSC759" s="194"/>
      <c r="WSD759" s="194"/>
      <c r="WSE759" s="194"/>
      <c r="WSF759" s="194"/>
      <c r="WSG759" s="194"/>
      <c r="WSH759" s="194"/>
      <c r="WSI759" s="194"/>
      <c r="WSJ759" s="194"/>
      <c r="WSK759" s="194"/>
      <c r="WSL759" s="194"/>
      <c r="WSM759" s="194"/>
      <c r="WSN759" s="194"/>
      <c r="WSO759" s="194"/>
      <c r="WSP759" s="194"/>
      <c r="WSQ759" s="194"/>
      <c r="WSR759" s="194"/>
      <c r="WSS759" s="194"/>
      <c r="WST759" s="194"/>
      <c r="WSU759" s="194"/>
      <c r="WSV759" s="194"/>
      <c r="WSW759" s="194"/>
      <c r="WSX759" s="194"/>
      <c r="WSY759" s="194"/>
      <c r="WSZ759" s="194"/>
      <c r="WTA759" s="194"/>
      <c r="WTB759" s="194"/>
      <c r="WTC759" s="194"/>
      <c r="WTD759" s="194"/>
      <c r="WTE759" s="194"/>
      <c r="WTF759" s="194"/>
      <c r="WTG759" s="194"/>
      <c r="WTH759" s="194"/>
      <c r="WTI759" s="194"/>
      <c r="WTJ759" s="194"/>
      <c r="WTK759" s="194"/>
      <c r="WTL759" s="194"/>
      <c r="WTM759" s="194"/>
      <c r="WTN759" s="194"/>
      <c r="WTO759" s="194"/>
      <c r="WTP759" s="194"/>
      <c r="WTQ759" s="194"/>
      <c r="WTR759" s="194"/>
      <c r="WTS759" s="194"/>
      <c r="WTT759" s="194"/>
      <c r="WTU759" s="194"/>
      <c r="WTV759" s="194"/>
      <c r="WTW759" s="194"/>
      <c r="WTX759" s="194"/>
      <c r="WTY759" s="194"/>
      <c r="WTZ759" s="194"/>
      <c r="WUA759" s="194"/>
      <c r="WUB759" s="194"/>
      <c r="WUC759" s="194"/>
      <c r="WUD759" s="194"/>
      <c r="WUE759" s="194"/>
      <c r="WUF759" s="194"/>
      <c r="WUG759" s="194"/>
      <c r="WUH759" s="194"/>
      <c r="WUI759" s="194"/>
      <c r="WUJ759" s="194"/>
      <c r="WUK759" s="194"/>
      <c r="WUL759" s="194"/>
      <c r="WUM759" s="194"/>
      <c r="WUN759" s="194"/>
      <c r="WUO759" s="194"/>
      <c r="WUP759" s="194"/>
      <c r="WUQ759" s="194"/>
      <c r="WUR759" s="194"/>
      <c r="WUS759" s="194"/>
      <c r="WUT759" s="194"/>
      <c r="WUU759" s="194"/>
      <c r="WUV759" s="194"/>
      <c r="WUW759" s="194"/>
      <c r="WUX759" s="194"/>
      <c r="WUY759" s="194"/>
      <c r="WUZ759" s="194"/>
      <c r="WVA759" s="194"/>
      <c r="WVB759" s="194"/>
      <c r="WVC759" s="194"/>
      <c r="WVD759" s="194"/>
      <c r="WVE759" s="194"/>
      <c r="WVF759" s="194"/>
      <c r="WVG759" s="194"/>
      <c r="WVH759" s="194"/>
      <c r="WVI759" s="194"/>
      <c r="WVJ759" s="194"/>
      <c r="WVK759" s="194"/>
      <c r="WVL759" s="194"/>
      <c r="WVM759" s="194"/>
      <c r="WVN759" s="194"/>
      <c r="WVO759" s="194"/>
      <c r="WVP759" s="194"/>
      <c r="WVQ759" s="194"/>
      <c r="WVR759" s="194"/>
      <c r="WVS759" s="194"/>
      <c r="WVT759" s="194"/>
      <c r="WVU759" s="194"/>
      <c r="WVV759" s="194"/>
      <c r="WVW759" s="194"/>
      <c r="WVX759" s="194"/>
      <c r="WVY759" s="194"/>
      <c r="WVZ759" s="194"/>
      <c r="WWA759" s="194"/>
      <c r="WWB759" s="194"/>
      <c r="WWC759" s="194"/>
      <c r="WWD759" s="194"/>
      <c r="WWE759" s="194"/>
      <c r="WWF759" s="194"/>
      <c r="WWG759" s="194"/>
      <c r="WWH759" s="194"/>
      <c r="WWI759" s="194"/>
      <c r="WWJ759" s="194"/>
      <c r="WWK759" s="194"/>
      <c r="WWL759" s="194"/>
      <c r="WWM759" s="194"/>
      <c r="WWN759" s="194"/>
      <c r="WWO759" s="194"/>
      <c r="WWP759" s="194"/>
      <c r="WWQ759" s="194"/>
      <c r="WWR759" s="194"/>
      <c r="WWS759" s="194"/>
      <c r="WWT759" s="194"/>
      <c r="WWU759" s="194"/>
      <c r="WWV759" s="194"/>
      <c r="WWW759" s="194"/>
      <c r="WWX759" s="194"/>
      <c r="WWY759" s="194"/>
      <c r="WWZ759" s="194"/>
      <c r="WXA759" s="194"/>
      <c r="WXB759" s="194"/>
      <c r="WXC759" s="194"/>
      <c r="WXD759" s="194"/>
      <c r="WXE759" s="194"/>
      <c r="WXF759" s="194"/>
      <c r="WXG759" s="194"/>
      <c r="WXH759" s="194"/>
      <c r="WXI759" s="194"/>
      <c r="WXJ759" s="194"/>
      <c r="WXK759" s="194"/>
      <c r="WXL759" s="194"/>
      <c r="WXM759" s="194"/>
      <c r="WXN759" s="194"/>
      <c r="WXO759" s="194"/>
      <c r="WXP759" s="194"/>
      <c r="WXQ759" s="194"/>
      <c r="WXR759" s="194"/>
      <c r="WXS759" s="194"/>
      <c r="WXT759" s="194"/>
      <c r="WXU759" s="194"/>
      <c r="WXV759" s="194"/>
      <c r="WXW759" s="194"/>
      <c r="WXX759" s="194"/>
      <c r="WXY759" s="194"/>
      <c r="WXZ759" s="194"/>
      <c r="WYA759" s="194"/>
      <c r="WYB759" s="194"/>
      <c r="WYC759" s="194"/>
      <c r="WYD759" s="194"/>
      <c r="WYE759" s="194"/>
      <c r="WYF759" s="194"/>
      <c r="WYG759" s="194"/>
      <c r="WYH759" s="194"/>
      <c r="WYI759" s="194"/>
      <c r="WYJ759" s="194"/>
      <c r="WYK759" s="194"/>
      <c r="WYL759" s="194"/>
      <c r="WYM759" s="194"/>
      <c r="WYN759" s="194"/>
      <c r="WYO759" s="194"/>
      <c r="WYP759" s="194"/>
      <c r="WYQ759" s="194"/>
      <c r="WYR759" s="194"/>
      <c r="WYS759" s="194"/>
      <c r="WYT759" s="194"/>
      <c r="WYU759" s="194"/>
      <c r="WYV759" s="194"/>
      <c r="WYW759" s="194"/>
      <c r="WYX759" s="194"/>
      <c r="WYY759" s="194"/>
      <c r="WYZ759" s="194"/>
      <c r="WZA759" s="194"/>
      <c r="WZB759" s="194"/>
      <c r="WZC759" s="194"/>
      <c r="WZD759" s="194"/>
      <c r="WZE759" s="194"/>
      <c r="WZF759" s="194"/>
      <c r="WZG759" s="194"/>
      <c r="WZH759" s="194"/>
      <c r="WZI759" s="194"/>
      <c r="WZJ759" s="194"/>
      <c r="WZK759" s="194"/>
      <c r="WZL759" s="194"/>
      <c r="WZM759" s="194"/>
      <c r="WZN759" s="194"/>
      <c r="WZO759" s="194"/>
      <c r="WZP759" s="194"/>
      <c r="WZQ759" s="194"/>
      <c r="WZR759" s="194"/>
      <c r="WZS759" s="194"/>
      <c r="WZT759" s="194"/>
      <c r="WZU759" s="194"/>
      <c r="WZV759" s="194"/>
      <c r="WZW759" s="194"/>
      <c r="WZX759" s="194"/>
      <c r="WZY759" s="194"/>
      <c r="WZZ759" s="194"/>
      <c r="XAA759" s="194"/>
      <c r="XAB759" s="194"/>
      <c r="XAC759" s="194"/>
      <c r="XAD759" s="194"/>
      <c r="XAE759" s="194"/>
      <c r="XAF759" s="194"/>
      <c r="XAG759" s="194"/>
      <c r="XAH759" s="194"/>
      <c r="XAI759" s="194"/>
      <c r="XAJ759" s="194"/>
      <c r="XAK759" s="194"/>
      <c r="XAL759" s="194"/>
      <c r="XAM759" s="194"/>
      <c r="XAN759" s="194"/>
      <c r="XAO759" s="194"/>
      <c r="XAP759" s="194"/>
      <c r="XAQ759" s="194"/>
      <c r="XAR759" s="194"/>
      <c r="XAS759" s="194"/>
      <c r="XAT759" s="194"/>
      <c r="XAU759" s="194"/>
      <c r="XAV759" s="194"/>
      <c r="XAW759" s="194"/>
      <c r="XAX759" s="194"/>
      <c r="XAY759" s="194"/>
      <c r="XAZ759" s="194"/>
      <c r="XBA759" s="194"/>
      <c r="XBB759" s="194"/>
      <c r="XBC759" s="194"/>
      <c r="XBD759" s="194"/>
      <c r="XBE759" s="194"/>
      <c r="XBF759" s="194"/>
      <c r="XBG759" s="194"/>
      <c r="XBH759" s="194"/>
      <c r="XBI759" s="194"/>
      <c r="XBJ759" s="194"/>
      <c r="XBK759" s="194"/>
      <c r="XBL759" s="194"/>
      <c r="XBM759" s="194"/>
      <c r="XBN759" s="194"/>
      <c r="XBO759" s="194"/>
      <c r="XBP759" s="194"/>
      <c r="XBQ759" s="194"/>
      <c r="XBR759" s="194"/>
      <c r="XBS759" s="194"/>
      <c r="XBT759" s="194"/>
      <c r="XBU759" s="194"/>
      <c r="XBV759" s="194"/>
      <c r="XBW759" s="194"/>
      <c r="XBX759" s="194"/>
      <c r="XBY759" s="194"/>
      <c r="XBZ759" s="194"/>
      <c r="XCA759" s="194"/>
      <c r="XCB759" s="194"/>
      <c r="XCC759" s="194"/>
      <c r="XCD759" s="194"/>
      <c r="XCE759" s="194"/>
      <c r="XCF759" s="194"/>
      <c r="XCG759" s="194"/>
      <c r="XCH759" s="194"/>
      <c r="XCI759" s="194"/>
      <c r="XCJ759" s="194"/>
      <c r="XCK759" s="194"/>
      <c r="XCL759" s="194"/>
      <c r="XCM759" s="194"/>
      <c r="XCN759" s="194"/>
      <c r="XCO759" s="194"/>
      <c r="XCP759" s="194"/>
      <c r="XCQ759" s="194"/>
      <c r="XCR759" s="194"/>
      <c r="XCS759" s="194"/>
      <c r="XCT759" s="194"/>
      <c r="XCU759" s="194"/>
      <c r="XCV759" s="194"/>
      <c r="XCW759" s="194"/>
      <c r="XCX759" s="194"/>
      <c r="XCY759" s="194"/>
      <c r="XCZ759" s="194"/>
      <c r="XDA759" s="194"/>
      <c r="XDB759" s="194"/>
      <c r="XDC759" s="194"/>
      <c r="XDD759" s="194"/>
      <c r="XDE759" s="194"/>
      <c r="XDF759" s="194"/>
      <c r="XDG759" s="194"/>
      <c r="XDH759" s="194"/>
      <c r="XDI759" s="194"/>
      <c r="XDJ759" s="194"/>
      <c r="XDK759" s="194"/>
      <c r="XDL759" s="194"/>
      <c r="XDM759" s="194"/>
      <c r="XDN759" s="194"/>
      <c r="XDO759" s="194"/>
      <c r="XDP759" s="194"/>
      <c r="XDQ759" s="194"/>
      <c r="XDR759" s="194"/>
      <c r="XDS759" s="194"/>
      <c r="XDT759" s="194"/>
      <c r="XDU759" s="194"/>
      <c r="XDV759" s="194"/>
      <c r="XDW759" s="194"/>
      <c r="XDX759" s="194"/>
      <c r="XDY759" s="194"/>
      <c r="XDZ759" s="194"/>
      <c r="XEA759" s="194"/>
      <c r="XEB759" s="194"/>
      <c r="XEC759" s="194"/>
      <c r="XED759" s="194"/>
      <c r="XEE759" s="194"/>
      <c r="XEF759" s="194"/>
      <c r="XEG759" s="194"/>
      <c r="XEH759" s="194"/>
      <c r="XEI759" s="194"/>
      <c r="XEJ759" s="194"/>
      <c r="XEK759" s="194"/>
      <c r="XEL759" s="194"/>
      <c r="XEM759" s="194"/>
      <c r="XEN759" s="194"/>
      <c r="XEO759" s="194"/>
      <c r="XEP759" s="194"/>
      <c r="XEQ759" s="194"/>
      <c r="XER759" s="194"/>
      <c r="XES759" s="194"/>
      <c r="XET759" s="194"/>
      <c r="XEU759" s="194"/>
      <c r="XEV759" s="194"/>
      <c r="XEW759" s="194"/>
      <c r="XEX759" s="194"/>
      <c r="XEY759" s="194"/>
      <c r="XEZ759" s="194"/>
      <c r="XFA759" s="194"/>
      <c r="XFB759" s="194"/>
      <c r="XFC759" s="194"/>
    </row>
    <row r="760" spans="1:16383" ht="12.75" customHeight="1">
      <c r="A760" s="1"/>
      <c r="B760" s="40"/>
      <c r="C760" s="1067" t="s">
        <v>1553</v>
      </c>
      <c r="D760" s="40"/>
      <c r="E760" s="40"/>
      <c r="F760" s="40"/>
      <c r="G760" s="1116"/>
      <c r="H760" s="1116"/>
      <c r="I760" s="1116"/>
      <c r="J760" s="1116"/>
      <c r="K760" s="1116"/>
      <c r="L760" s="40"/>
      <c r="M760" s="40"/>
      <c r="N760" s="40"/>
      <c r="O760" s="40"/>
      <c r="P760" s="40"/>
      <c r="Q760" s="1116"/>
      <c r="R760" s="1116"/>
      <c r="S760" s="1116"/>
      <c r="T760" s="1116"/>
      <c r="U760" s="1116"/>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row>
    <row r="761" spans="1:16383" ht="12.75" customHeight="1">
      <c r="A761" s="1"/>
      <c r="B761" s="40"/>
      <c r="C761" s="1067" t="s">
        <v>1554</v>
      </c>
      <c r="D761" s="40"/>
      <c r="E761" s="40"/>
      <c r="F761" s="40"/>
      <c r="G761" s="1116"/>
      <c r="H761" s="1116"/>
      <c r="I761" s="1116"/>
      <c r="J761" s="1116"/>
      <c r="K761" s="1116"/>
      <c r="L761" s="40"/>
      <c r="M761" s="40"/>
      <c r="N761" s="40"/>
      <c r="O761" s="40"/>
      <c r="P761" s="40"/>
      <c r="Q761" s="1116"/>
      <c r="R761" s="1116"/>
      <c r="S761" s="1116"/>
      <c r="T761" s="1116"/>
      <c r="U761" s="1116"/>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row>
    <row r="762" spans="1:16383" ht="13.7" customHeight="1">
      <c r="A762" s="1"/>
      <c r="B762" s="40"/>
      <c r="C762" s="1067" t="s">
        <v>1555</v>
      </c>
      <c r="D762" s="40"/>
      <c r="E762" s="40"/>
      <c r="F762" s="40"/>
      <c r="G762" s="1116"/>
      <c r="H762" s="1116"/>
      <c r="I762" s="1116"/>
      <c r="J762" s="1116"/>
      <c r="K762" s="1116"/>
      <c r="L762" s="40"/>
      <c r="M762" s="40"/>
      <c r="N762" s="40"/>
      <c r="O762" s="40"/>
      <c r="P762" s="40"/>
      <c r="Q762" s="1116"/>
      <c r="R762" s="1116"/>
      <c r="S762" s="1116"/>
      <c r="T762" s="1116"/>
      <c r="U762" s="1116"/>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row>
    <row r="763" spans="1:16383" ht="12.75" customHeight="1">
      <c r="A763" s="1"/>
      <c r="B763" s="40"/>
      <c r="C763" s="1067" t="s">
        <v>1556</v>
      </c>
      <c r="D763" s="40"/>
      <c r="E763" s="40"/>
      <c r="F763" s="40"/>
      <c r="G763" s="1116"/>
      <c r="H763" s="1116"/>
      <c r="I763" s="1116"/>
      <c r="J763" s="1116"/>
      <c r="K763" s="1116"/>
      <c r="L763" s="40"/>
      <c r="M763" s="40"/>
      <c r="N763" s="40"/>
      <c r="O763" s="40"/>
      <c r="P763" s="40"/>
      <c r="Q763" s="1116"/>
      <c r="R763" s="1116"/>
      <c r="S763" s="1116"/>
      <c r="T763" s="1116"/>
      <c r="U763" s="1116"/>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row>
    <row r="764" spans="1:16383" ht="12.75" customHeight="1">
      <c r="A764" s="1"/>
      <c r="B764" s="40"/>
      <c r="C764" s="1067" t="s">
        <v>1557</v>
      </c>
      <c r="D764" s="40"/>
      <c r="E764" s="40"/>
      <c r="F764" s="40"/>
      <c r="G764" s="1116"/>
      <c r="H764" s="1116"/>
      <c r="I764" s="1116"/>
      <c r="J764" s="1116"/>
      <c r="K764" s="1116"/>
      <c r="L764" s="40"/>
      <c r="M764" s="40"/>
      <c r="N764" s="40"/>
      <c r="O764" s="40"/>
      <c r="P764" s="40"/>
      <c r="Q764" s="1116"/>
      <c r="R764" s="1116"/>
      <c r="S764" s="1116"/>
      <c r="T764" s="1116"/>
      <c r="U764" s="1116"/>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row>
    <row r="765" spans="1:16383" ht="12.75" customHeight="1">
      <c r="A765" s="1"/>
      <c r="B765" s="40"/>
      <c r="C765" s="1067" t="s">
        <v>1558</v>
      </c>
      <c r="D765" s="40"/>
      <c r="E765" s="40"/>
      <c r="F765" s="40"/>
      <c r="G765" s="1116"/>
      <c r="H765" s="1116"/>
      <c r="I765" s="1116"/>
      <c r="J765" s="1116"/>
      <c r="K765" s="1116"/>
      <c r="L765" s="40"/>
      <c r="M765" s="40"/>
      <c r="N765" s="40"/>
      <c r="O765" s="40"/>
      <c r="P765" s="40"/>
      <c r="Q765" s="1116"/>
      <c r="R765" s="1116"/>
      <c r="S765" s="1116"/>
      <c r="T765" s="1116"/>
      <c r="U765" s="1116"/>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6383" ht="12.75" customHeight="1">
      <c r="A766" s="1"/>
      <c r="B766" s="40"/>
      <c r="C766" s="1067" t="s">
        <v>1559</v>
      </c>
      <c r="D766" s="40"/>
      <c r="E766" s="40"/>
      <c r="F766" s="40"/>
      <c r="G766" s="1116"/>
      <c r="H766" s="1116"/>
      <c r="I766" s="1116"/>
      <c r="J766" s="1116"/>
      <c r="K766" s="1116"/>
      <c r="L766" s="40"/>
      <c r="M766" s="40"/>
      <c r="N766" s="40"/>
      <c r="O766" s="40"/>
      <c r="P766" s="40"/>
      <c r="Q766" s="1116"/>
      <c r="R766" s="1116"/>
      <c r="S766" s="1116"/>
      <c r="T766" s="1116"/>
      <c r="U766" s="1116"/>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row>
    <row r="767" spans="1:16383" ht="12.75" customHeight="1">
      <c r="A767" s="1"/>
      <c r="B767" s="40"/>
      <c r="C767" s="1067"/>
      <c r="D767" s="40"/>
      <c r="E767" s="40"/>
      <c r="F767" s="40"/>
      <c r="G767" s="1116"/>
      <c r="H767" s="1116"/>
      <c r="I767" s="1116"/>
      <c r="J767" s="397"/>
      <c r="K767" s="1116"/>
      <c r="L767" s="40"/>
      <c r="M767" s="40"/>
      <c r="N767" s="40"/>
      <c r="O767" s="40"/>
      <c r="P767" s="40"/>
      <c r="Q767" s="1116"/>
      <c r="R767" s="1116"/>
      <c r="S767" s="1116"/>
      <c r="T767" s="1116"/>
      <c r="U767" s="1116"/>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6383" ht="12.75" customHeight="1">
      <c r="J768" s="1341" t="s">
        <v>1537</v>
      </c>
      <c r="K768" s="1342"/>
      <c r="L768" s="1342"/>
      <c r="M768" s="1342"/>
      <c r="N768" s="1343"/>
      <c r="O768" s="1596" t="s">
        <v>1538</v>
      </c>
      <c r="P768" s="1596"/>
      <c r="Q768" s="1596"/>
      <c r="R768" s="1596"/>
      <c r="S768" s="1596"/>
      <c r="T768" s="1569" t="s">
        <v>1539</v>
      </c>
      <c r="U768" s="1570"/>
      <c r="V768" s="1570"/>
      <c r="W768" s="1571"/>
      <c r="X768" s="1341" t="s">
        <v>1540</v>
      </c>
      <c r="Y768" s="1342"/>
      <c r="Z768" s="1342"/>
      <c r="AA768" s="1342"/>
      <c r="AB768" s="1343"/>
      <c r="AC768" s="1341" t="s">
        <v>1541</v>
      </c>
      <c r="AD768" s="1342"/>
      <c r="AE768" s="1342"/>
      <c r="AF768" s="1342"/>
      <c r="AG768" s="1343"/>
      <c r="AH768" s="71"/>
      <c r="AI768" s="71"/>
      <c r="AJ768" s="71"/>
      <c r="AK768" s="71"/>
      <c r="AL768" s="71"/>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row>
    <row r="769" spans="1:110" ht="12.75" customHeight="1">
      <c r="J769" s="1344"/>
      <c r="K769" s="1345"/>
      <c r="L769" s="1345"/>
      <c r="M769" s="1345"/>
      <c r="N769" s="1346"/>
      <c r="O769" s="1596"/>
      <c r="P769" s="1596"/>
      <c r="Q769" s="1596"/>
      <c r="R769" s="1596"/>
      <c r="S769" s="1596"/>
      <c r="T769" s="1572"/>
      <c r="U769" s="1573"/>
      <c r="V769" s="1573"/>
      <c r="W769" s="1574"/>
      <c r="X769" s="1344"/>
      <c r="Y769" s="1345"/>
      <c r="Z769" s="1345"/>
      <c r="AA769" s="1345"/>
      <c r="AB769" s="1346"/>
      <c r="AC769" s="1344"/>
      <c r="AD769" s="1345"/>
      <c r="AE769" s="1345"/>
      <c r="AF769" s="1345"/>
      <c r="AG769" s="1346"/>
      <c r="AH769" s="71"/>
      <c r="AI769" s="71"/>
      <c r="AJ769" s="71"/>
      <c r="AK769" s="71"/>
      <c r="AL769" s="71"/>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10" ht="12.75" customHeight="1">
      <c r="J770" s="1344"/>
      <c r="K770" s="1345"/>
      <c r="L770" s="1345"/>
      <c r="M770" s="1345"/>
      <c r="N770" s="1346"/>
      <c r="O770" s="1596"/>
      <c r="P770" s="1596"/>
      <c r="Q770" s="1596"/>
      <c r="R770" s="1596"/>
      <c r="S770" s="1596"/>
      <c r="T770" s="1572"/>
      <c r="U770" s="1573"/>
      <c r="V770" s="1573"/>
      <c r="W770" s="1574"/>
      <c r="X770" s="1344"/>
      <c r="Y770" s="1345"/>
      <c r="Z770" s="1345"/>
      <c r="AA770" s="1345"/>
      <c r="AB770" s="1346"/>
      <c r="AC770" s="1344"/>
      <c r="AD770" s="1345"/>
      <c r="AE770" s="1345"/>
      <c r="AF770" s="1345"/>
      <c r="AG770" s="1346"/>
      <c r="AH770" s="71"/>
      <c r="AK770" s="71"/>
      <c r="AL770" s="71"/>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10" ht="12.75" customHeight="1">
      <c r="J771" s="1347"/>
      <c r="K771" s="1348"/>
      <c r="L771" s="1348"/>
      <c r="M771" s="1348"/>
      <c r="N771" s="1349"/>
      <c r="O771" s="1596"/>
      <c r="P771" s="1596"/>
      <c r="Q771" s="1596"/>
      <c r="R771" s="1596"/>
      <c r="S771" s="1596"/>
      <c r="T771" s="1584"/>
      <c r="U771" s="1585"/>
      <c r="V771" s="1585"/>
      <c r="W771" s="1586"/>
      <c r="X771" s="1347"/>
      <c r="Y771" s="1348"/>
      <c r="Z771" s="1348"/>
      <c r="AA771" s="1348"/>
      <c r="AB771" s="1349"/>
      <c r="AC771" s="1347"/>
      <c r="AD771" s="1348"/>
      <c r="AE771" s="1348"/>
      <c r="AF771" s="1348"/>
      <c r="AG771" s="1349"/>
      <c r="AH771" s="71"/>
      <c r="AI771" s="71"/>
      <c r="AJ771" s="71"/>
      <c r="AK771" s="71"/>
      <c r="AL771" s="71"/>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10" ht="12.75" customHeight="1">
      <c r="J772" s="1273" t="s">
        <v>1485</v>
      </c>
      <c r="K772" s="1274"/>
      <c r="L772" s="1274"/>
      <c r="M772" s="1274"/>
      <c r="N772" s="1275"/>
      <c r="O772" s="1316">
        <v>1</v>
      </c>
      <c r="P772" s="1316"/>
      <c r="Q772" s="1316"/>
      <c r="R772" s="1316"/>
      <c r="S772" s="1316"/>
      <c r="T772" s="1307">
        <f>K736</f>
        <v>740</v>
      </c>
      <c r="U772" s="1308"/>
      <c r="V772" s="1308"/>
      <c r="W772" s="1309"/>
      <c r="X772" s="1297"/>
      <c r="Y772" s="1298"/>
      <c r="Z772" s="1298"/>
      <c r="AA772" s="1298"/>
      <c r="AB772" s="1299"/>
      <c r="AC772" s="1368">
        <f>X772*O772</f>
        <v>0</v>
      </c>
      <c r="AD772" s="1369"/>
      <c r="AE772" s="1369"/>
      <c r="AF772" s="1369"/>
      <c r="AG772" s="1370"/>
      <c r="AH772" s="1006"/>
      <c r="AI772" s="71"/>
      <c r="AJ772" s="71"/>
      <c r="AK772" s="1006"/>
      <c r="AL772" s="1006"/>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row>
    <row r="773" spans="1:110" ht="12.75" customHeight="1">
      <c r="J773" s="1273"/>
      <c r="K773" s="1274"/>
      <c r="L773" s="1274"/>
      <c r="M773" s="1274"/>
      <c r="N773" s="1275"/>
      <c r="O773" s="1316"/>
      <c r="P773" s="1316"/>
      <c r="Q773" s="1316"/>
      <c r="R773" s="1316"/>
      <c r="S773" s="1316"/>
      <c r="T773" s="1307"/>
      <c r="U773" s="1308"/>
      <c r="V773" s="1308"/>
      <c r="W773" s="1309"/>
      <c r="X773" s="1297"/>
      <c r="Y773" s="1298"/>
      <c r="Z773" s="1298"/>
      <c r="AA773" s="1298"/>
      <c r="AB773" s="1299"/>
      <c r="AC773" s="1368">
        <f>X773*O773</f>
        <v>0</v>
      </c>
      <c r="AD773" s="1369"/>
      <c r="AE773" s="1369"/>
      <c r="AF773" s="1369"/>
      <c r="AG773" s="1370"/>
      <c r="AH773" s="1006"/>
      <c r="AI773" s="1006"/>
      <c r="AJ773" s="1006"/>
      <c r="AK773" s="1006"/>
      <c r="AL773" s="1006"/>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row>
    <row r="774" spans="1:110" ht="12.75" customHeight="1">
      <c r="J774" s="1273"/>
      <c r="K774" s="1274"/>
      <c r="L774" s="1274"/>
      <c r="M774" s="1274"/>
      <c r="N774" s="1275"/>
      <c r="O774" s="1316"/>
      <c r="P774" s="1316"/>
      <c r="Q774" s="1316"/>
      <c r="R774" s="1316"/>
      <c r="S774" s="1316"/>
      <c r="T774" s="1307"/>
      <c r="U774" s="1308"/>
      <c r="V774" s="1308"/>
      <c r="W774" s="1309"/>
      <c r="X774" s="1297"/>
      <c r="Y774" s="1298"/>
      <c r="Z774" s="1298"/>
      <c r="AA774" s="1298"/>
      <c r="AB774" s="1299"/>
      <c r="AC774" s="1368">
        <f>X774*O774</f>
        <v>0</v>
      </c>
      <c r="AD774" s="1369"/>
      <c r="AE774" s="1369"/>
      <c r="AF774" s="1369"/>
      <c r="AG774" s="1370"/>
      <c r="AH774" s="1006"/>
      <c r="AI774" s="1006"/>
      <c r="AJ774" s="1006"/>
      <c r="AK774" s="1006"/>
      <c r="AL774" s="1006"/>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row>
    <row r="775" spans="1:110" ht="12.75" customHeight="1">
      <c r="J775" s="1273"/>
      <c r="K775" s="1274"/>
      <c r="L775" s="1274"/>
      <c r="M775" s="1274"/>
      <c r="N775" s="1275"/>
      <c r="O775" s="1316"/>
      <c r="P775" s="1316"/>
      <c r="Q775" s="1316"/>
      <c r="R775" s="1316"/>
      <c r="S775" s="1316"/>
      <c r="T775" s="1307"/>
      <c r="U775" s="1308"/>
      <c r="V775" s="1308"/>
      <c r="W775" s="1309"/>
      <c r="X775" s="1297"/>
      <c r="Y775" s="1298"/>
      <c r="Z775" s="1298"/>
      <c r="AA775" s="1298"/>
      <c r="AB775" s="1299"/>
      <c r="AC775" s="1368">
        <f>X775*O775</f>
        <v>0</v>
      </c>
      <c r="AD775" s="1369"/>
      <c r="AE775" s="1369"/>
      <c r="AF775" s="1369"/>
      <c r="AG775" s="1370"/>
      <c r="AH775" s="1006"/>
      <c r="AI775" s="1006"/>
      <c r="AJ775" s="1006"/>
      <c r="AK775" s="1006"/>
      <c r="AL775" s="1006"/>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10" ht="12.75" customHeight="1">
      <c r="J776" s="1418" t="s">
        <v>1546</v>
      </c>
      <c r="K776" s="1419"/>
      <c r="L776" s="1419"/>
      <c r="M776" s="1419"/>
      <c r="N776" s="1421"/>
      <c r="O776" s="1267">
        <f>SUM(O772:S775)</f>
        <v>1</v>
      </c>
      <c r="P776" s="1268"/>
      <c r="Q776" s="1268"/>
      <c r="R776" s="1268"/>
      <c r="S776" s="1269"/>
      <c r="X776" s="1418" t="s">
        <v>1547</v>
      </c>
      <c r="Y776" s="1419"/>
      <c r="Z776" s="1419"/>
      <c r="AA776" s="1419"/>
      <c r="AB776" s="1421"/>
      <c r="AC776" s="1368">
        <f>SUM(AC772:AG775)</f>
        <v>0</v>
      </c>
      <c r="AD776" s="1369"/>
      <c r="AE776" s="1369"/>
      <c r="AF776" s="1369"/>
      <c r="AG776" s="1370"/>
      <c r="AI776" s="1006"/>
      <c r="AJ776" s="1006"/>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10" ht="12.75" customHeight="1">
      <c r="J777" s="40"/>
      <c r="K777" s="40"/>
      <c r="L777" s="40"/>
      <c r="M777" s="40"/>
      <c r="N777" s="40"/>
      <c r="O777" s="1116"/>
      <c r="P777" s="1116"/>
      <c r="Q777" s="1116"/>
      <c r="R777" s="1116"/>
      <c r="S777" s="1116"/>
      <c r="T777" s="40"/>
      <c r="U777" s="40"/>
      <c r="V777" s="40"/>
      <c r="W777" s="40"/>
      <c r="X777" s="40"/>
      <c r="Y777" s="922"/>
      <c r="Z777" s="1075"/>
      <c r="AA777" s="1075"/>
      <c r="AB777" s="1075"/>
      <c r="AC777" s="1075"/>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10" ht="12.75" customHeight="1">
      <c r="B778" s="40"/>
      <c r="C778" s="40"/>
      <c r="D778" s="40"/>
      <c r="E778" s="40"/>
      <c r="F778" s="40"/>
      <c r="G778" s="1116"/>
      <c r="H778" s="1116"/>
      <c r="I778" s="1116"/>
      <c r="J778" s="1294" t="s">
        <v>908</v>
      </c>
      <c r="K778" s="1294"/>
      <c r="L778" s="40"/>
      <c r="M778" s="1063" t="s">
        <v>1560</v>
      </c>
      <c r="N778" s="40"/>
      <c r="O778" s="40"/>
      <c r="P778" s="40"/>
      <c r="Q778" s="1116"/>
      <c r="R778" s="1116"/>
      <c r="S778" s="1116"/>
      <c r="T778" s="1116"/>
      <c r="U778" s="1116"/>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10" ht="12.75" customHeight="1">
      <c r="B779" s="40"/>
      <c r="C779" s="40"/>
      <c r="D779" s="40"/>
      <c r="E779" s="40"/>
      <c r="F779" s="40"/>
      <c r="G779" s="1116"/>
      <c r="H779" s="1116"/>
      <c r="I779" s="1116"/>
      <c r="J779" s="1116"/>
      <c r="K779" s="1116"/>
      <c r="L779" s="40"/>
      <c r="M779" s="1063" t="s">
        <v>1561</v>
      </c>
      <c r="N779" s="40"/>
      <c r="O779" s="40"/>
      <c r="P779" s="40"/>
      <c r="Q779" s="1116"/>
      <c r="R779" s="1116"/>
      <c r="S779" s="1116"/>
      <c r="T779" s="1116"/>
      <c r="U779" s="1116"/>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10" ht="12.75" customHeight="1">
      <c r="A780" s="1" t="s">
        <v>1047</v>
      </c>
      <c r="B780" s="1067"/>
      <c r="C780" s="1067" t="s">
        <v>208</v>
      </c>
      <c r="D780" s="40"/>
      <c r="E780" s="40"/>
      <c r="F780" s="40"/>
      <c r="G780" s="1116"/>
      <c r="H780" s="1116"/>
      <c r="I780" s="1116"/>
      <c r="J780" s="1116"/>
      <c r="K780" s="1116"/>
      <c r="L780" s="40"/>
      <c r="M780" s="40"/>
      <c r="N780" s="40"/>
      <c r="O780" s="40"/>
      <c r="P780" s="40"/>
      <c r="Q780" s="1116"/>
      <c r="R780" s="1116"/>
      <c r="S780" s="1116"/>
      <c r="T780" s="1116"/>
      <c r="U780" s="1116"/>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10" ht="12.75" customHeight="1">
      <c r="B781" s="40"/>
      <c r="C781" s="40"/>
      <c r="D781" s="40"/>
      <c r="E781" s="40"/>
      <c r="F781" s="40"/>
      <c r="G781" s="1116"/>
      <c r="H781" s="1116"/>
      <c r="I781" s="1116"/>
      <c r="J781" s="397"/>
      <c r="K781" s="1116"/>
      <c r="L781" s="40"/>
      <c r="M781" s="40"/>
      <c r="N781" s="40"/>
      <c r="O781" s="40"/>
      <c r="P781" s="40"/>
      <c r="Q781" s="1116"/>
      <c r="R781" s="1116"/>
      <c r="S781" s="1116"/>
      <c r="T781" s="1116"/>
      <c r="U781" s="1116"/>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10" ht="12.75" customHeight="1">
      <c r="J782" s="1341" t="s">
        <v>1537</v>
      </c>
      <c r="K782" s="1342"/>
      <c r="L782" s="1342"/>
      <c r="M782" s="1342"/>
      <c r="N782" s="1343"/>
      <c r="O782" s="1596" t="s">
        <v>1538</v>
      </c>
      <c r="P782" s="1596"/>
      <c r="Q782" s="1596"/>
      <c r="R782" s="1596"/>
      <c r="S782" s="1596"/>
      <c r="T782" s="1569" t="s">
        <v>1539</v>
      </c>
      <c r="U782" s="1570"/>
      <c r="V782" s="1570"/>
      <c r="W782" s="1571"/>
      <c r="X782" s="1341" t="s">
        <v>1540</v>
      </c>
      <c r="Y782" s="1342"/>
      <c r="Z782" s="1342"/>
      <c r="AA782" s="1342"/>
      <c r="AB782" s="1343"/>
      <c r="AC782" s="1341" t="s">
        <v>1541</v>
      </c>
      <c r="AD782" s="1342"/>
      <c r="AE782" s="1342"/>
      <c r="AF782" s="1342"/>
      <c r="AG782" s="1343"/>
      <c r="AH782" s="1341" t="s">
        <v>1562</v>
      </c>
      <c r="AI782" s="1342"/>
      <c r="AJ782" s="1342"/>
      <c r="AK782" s="1342"/>
      <c r="AL782" s="1343"/>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10" ht="12.75" customHeight="1">
      <c r="J783" s="1344"/>
      <c r="K783" s="1345"/>
      <c r="L783" s="1345"/>
      <c r="M783" s="1345"/>
      <c r="N783" s="1346"/>
      <c r="O783" s="1596"/>
      <c r="P783" s="1596"/>
      <c r="Q783" s="1596"/>
      <c r="R783" s="1596"/>
      <c r="S783" s="1596"/>
      <c r="T783" s="1572"/>
      <c r="U783" s="1573"/>
      <c r="V783" s="1573"/>
      <c r="W783" s="1574"/>
      <c r="X783" s="1344"/>
      <c r="Y783" s="1345"/>
      <c r="Z783" s="1345"/>
      <c r="AA783" s="1345"/>
      <c r="AB783" s="1346"/>
      <c r="AC783" s="1344"/>
      <c r="AD783" s="1345"/>
      <c r="AE783" s="1345"/>
      <c r="AF783" s="1345"/>
      <c r="AG783" s="1346"/>
      <c r="AH783" s="1344"/>
      <c r="AI783" s="1345"/>
      <c r="AJ783" s="1345"/>
      <c r="AK783" s="1345"/>
      <c r="AL783" s="134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10" ht="12.75" customHeight="1">
      <c r="J784" s="1344"/>
      <c r="K784" s="1345"/>
      <c r="L784" s="1345"/>
      <c r="M784" s="1345"/>
      <c r="N784" s="1346"/>
      <c r="O784" s="1596"/>
      <c r="P784" s="1596"/>
      <c r="Q784" s="1596"/>
      <c r="R784" s="1596"/>
      <c r="S784" s="1596"/>
      <c r="T784" s="1572"/>
      <c r="U784" s="1573"/>
      <c r="V784" s="1573"/>
      <c r="W784" s="1574"/>
      <c r="X784" s="1344"/>
      <c r="Y784" s="1345"/>
      <c r="Z784" s="1345"/>
      <c r="AA784" s="1345"/>
      <c r="AB784" s="1346"/>
      <c r="AC784" s="1344"/>
      <c r="AD784" s="1345"/>
      <c r="AE784" s="1345"/>
      <c r="AF784" s="1345"/>
      <c r="AG784" s="1346"/>
      <c r="AH784" s="1344"/>
      <c r="AI784" s="1345"/>
      <c r="AJ784" s="1345"/>
      <c r="AK784" s="1345"/>
      <c r="AL784" s="1346"/>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2:110" ht="12.75" customHeight="1">
      <c r="J785" s="1347"/>
      <c r="K785" s="1348"/>
      <c r="L785" s="1348"/>
      <c r="M785" s="1348"/>
      <c r="N785" s="1349"/>
      <c r="O785" s="1596"/>
      <c r="P785" s="1596"/>
      <c r="Q785" s="1596"/>
      <c r="R785" s="1596"/>
      <c r="S785" s="1596"/>
      <c r="T785" s="1584"/>
      <c r="U785" s="1585"/>
      <c r="V785" s="1585"/>
      <c r="W785" s="1586"/>
      <c r="X785" s="1347"/>
      <c r="Y785" s="1348"/>
      <c r="Z785" s="1348"/>
      <c r="AA785" s="1348"/>
      <c r="AB785" s="1349"/>
      <c r="AC785" s="1347"/>
      <c r="AD785" s="1348"/>
      <c r="AE785" s="1348"/>
      <c r="AF785" s="1348"/>
      <c r="AG785" s="1349"/>
      <c r="AH785" s="1347"/>
      <c r="AI785" s="1348"/>
      <c r="AJ785" s="1348"/>
      <c r="AK785" s="1348"/>
      <c r="AL785" s="134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2:110" ht="12.75" customHeight="1">
      <c r="J786" s="1273"/>
      <c r="K786" s="1274"/>
      <c r="L786" s="1274"/>
      <c r="M786" s="1274"/>
      <c r="N786" s="1275"/>
      <c r="O786" s="1316"/>
      <c r="P786" s="1316"/>
      <c r="Q786" s="1316"/>
      <c r="R786" s="1316"/>
      <c r="S786" s="1316"/>
      <c r="T786" s="1307"/>
      <c r="U786" s="1308"/>
      <c r="V786" s="1308"/>
      <c r="W786" s="1309"/>
      <c r="X786" s="1297"/>
      <c r="Y786" s="1298"/>
      <c r="Z786" s="1298"/>
      <c r="AA786" s="1298"/>
      <c r="AB786" s="1299"/>
      <c r="AC786" s="1368">
        <f t="shared" ref="AC786:AC795" si="62">X786*O786</f>
        <v>0</v>
      </c>
      <c r="AD786" s="1369"/>
      <c r="AE786" s="1369"/>
      <c r="AF786" s="1369"/>
      <c r="AG786" s="1370"/>
      <c r="AH786" s="1497"/>
      <c r="AI786" s="1498"/>
      <c r="AJ786" s="1498"/>
      <c r="AK786" s="1498"/>
      <c r="AL786" s="1499"/>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2:110" ht="12.75" customHeight="1">
      <c r="J787" s="1273"/>
      <c r="K787" s="1274"/>
      <c r="L787" s="1274"/>
      <c r="M787" s="1274"/>
      <c r="N787" s="1275"/>
      <c r="O787" s="1316"/>
      <c r="P787" s="1316"/>
      <c r="Q787" s="1316"/>
      <c r="R787" s="1316"/>
      <c r="S787" s="1316"/>
      <c r="T787" s="1307"/>
      <c r="U787" s="1308"/>
      <c r="V787" s="1308"/>
      <c r="W787" s="1309"/>
      <c r="X787" s="1297"/>
      <c r="Y787" s="1298"/>
      <c r="Z787" s="1298"/>
      <c r="AA787" s="1298"/>
      <c r="AB787" s="1299"/>
      <c r="AC787" s="1368">
        <f t="shared" si="62"/>
        <v>0</v>
      </c>
      <c r="AD787" s="1369"/>
      <c r="AE787" s="1369"/>
      <c r="AF787" s="1369"/>
      <c r="AG787" s="1370"/>
      <c r="AH787" s="1497"/>
      <c r="AI787" s="1498"/>
      <c r="AJ787" s="1498"/>
      <c r="AK787" s="1498"/>
      <c r="AL787" s="1499"/>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2:110" ht="12.75" customHeight="1">
      <c r="J788" s="1273"/>
      <c r="K788" s="1274"/>
      <c r="L788" s="1274"/>
      <c r="M788" s="1274"/>
      <c r="N788" s="1275"/>
      <c r="O788" s="1316"/>
      <c r="P788" s="1316"/>
      <c r="Q788" s="1316"/>
      <c r="R788" s="1316"/>
      <c r="S788" s="1316"/>
      <c r="T788" s="1307"/>
      <c r="U788" s="1308"/>
      <c r="V788" s="1308"/>
      <c r="W788" s="1309"/>
      <c r="X788" s="1297"/>
      <c r="Y788" s="1298"/>
      <c r="Z788" s="1298"/>
      <c r="AA788" s="1298"/>
      <c r="AB788" s="1299"/>
      <c r="AC788" s="1368">
        <f t="shared" si="62"/>
        <v>0</v>
      </c>
      <c r="AD788" s="1369"/>
      <c r="AE788" s="1369"/>
      <c r="AF788" s="1369"/>
      <c r="AG788" s="1370"/>
      <c r="AH788" s="1497"/>
      <c r="AI788" s="1498"/>
      <c r="AJ788" s="1498"/>
      <c r="AK788" s="1498"/>
      <c r="AL788" s="1499"/>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row>
    <row r="789" spans="2:110" ht="12.75" customHeight="1">
      <c r="J789" s="1273"/>
      <c r="K789" s="1274"/>
      <c r="L789" s="1274"/>
      <c r="M789" s="1274"/>
      <c r="N789" s="1275"/>
      <c r="O789" s="1316"/>
      <c r="P789" s="1316"/>
      <c r="Q789" s="1316"/>
      <c r="R789" s="1316"/>
      <c r="S789" s="1316"/>
      <c r="T789" s="1307"/>
      <c r="U789" s="1308"/>
      <c r="V789" s="1308"/>
      <c r="W789" s="1309"/>
      <c r="X789" s="1297"/>
      <c r="Y789" s="1298"/>
      <c r="Z789" s="1298"/>
      <c r="AA789" s="1298"/>
      <c r="AB789" s="1299"/>
      <c r="AC789" s="1368">
        <f t="shared" si="62"/>
        <v>0</v>
      </c>
      <c r="AD789" s="1369"/>
      <c r="AE789" s="1369"/>
      <c r="AF789" s="1369"/>
      <c r="AG789" s="1370"/>
      <c r="AH789" s="1497"/>
      <c r="AI789" s="1498"/>
      <c r="AJ789" s="1498"/>
      <c r="AK789" s="1498"/>
      <c r="AL789" s="149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row>
    <row r="790" spans="2:110" ht="12.75" customHeight="1">
      <c r="J790" s="1273"/>
      <c r="K790" s="1274"/>
      <c r="L790" s="1274"/>
      <c r="M790" s="1274"/>
      <c r="N790" s="1275"/>
      <c r="O790" s="1316"/>
      <c r="P790" s="1316"/>
      <c r="Q790" s="1316"/>
      <c r="R790" s="1316"/>
      <c r="S790" s="1316"/>
      <c r="T790" s="1307"/>
      <c r="U790" s="1308"/>
      <c r="V790" s="1308"/>
      <c r="W790" s="1309"/>
      <c r="X790" s="1297"/>
      <c r="Y790" s="1298"/>
      <c r="Z790" s="1298"/>
      <c r="AA790" s="1298"/>
      <c r="AB790" s="1299"/>
      <c r="AC790" s="1368">
        <f t="shared" si="62"/>
        <v>0</v>
      </c>
      <c r="AD790" s="1369"/>
      <c r="AE790" s="1369"/>
      <c r="AF790" s="1369"/>
      <c r="AG790" s="1370"/>
      <c r="AH790" s="1497"/>
      <c r="AI790" s="1498"/>
      <c r="AJ790" s="1498"/>
      <c r="AK790" s="1498"/>
      <c r="AL790" s="1499"/>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row>
    <row r="791" spans="2:110" ht="12.75" customHeight="1">
      <c r="J791" s="1273"/>
      <c r="K791" s="1274"/>
      <c r="L791" s="1274"/>
      <c r="M791" s="1274"/>
      <c r="N791" s="1275"/>
      <c r="O791" s="1316"/>
      <c r="P791" s="1316"/>
      <c r="Q791" s="1316"/>
      <c r="R791" s="1316"/>
      <c r="S791" s="1316"/>
      <c r="T791" s="1307"/>
      <c r="U791" s="1308"/>
      <c r="V791" s="1308"/>
      <c r="W791" s="1309"/>
      <c r="X791" s="1297"/>
      <c r="Y791" s="1298"/>
      <c r="Z791" s="1298"/>
      <c r="AA791" s="1298"/>
      <c r="AB791" s="1299"/>
      <c r="AC791" s="1368">
        <f t="shared" si="62"/>
        <v>0</v>
      </c>
      <c r="AD791" s="1369"/>
      <c r="AE791" s="1369"/>
      <c r="AF791" s="1369"/>
      <c r="AG791" s="1370"/>
      <c r="AH791" s="1497"/>
      <c r="AI791" s="1498"/>
      <c r="AJ791" s="1498"/>
      <c r="AK791" s="1498"/>
      <c r="AL791" s="1499"/>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row>
    <row r="792" spans="2:110" ht="12.75" customHeight="1">
      <c r="J792" s="1273"/>
      <c r="K792" s="1274"/>
      <c r="L792" s="1274"/>
      <c r="M792" s="1274"/>
      <c r="N792" s="1275"/>
      <c r="O792" s="1316"/>
      <c r="P792" s="1316"/>
      <c r="Q792" s="1316"/>
      <c r="R792" s="1316"/>
      <c r="S792" s="1316"/>
      <c r="T792" s="1307"/>
      <c r="U792" s="1308"/>
      <c r="V792" s="1308"/>
      <c r="W792" s="1309"/>
      <c r="X792" s="1297"/>
      <c r="Y792" s="1298"/>
      <c r="Z792" s="1298"/>
      <c r="AA792" s="1298"/>
      <c r="AB792" s="1299"/>
      <c r="AC792" s="1368">
        <f t="shared" si="62"/>
        <v>0</v>
      </c>
      <c r="AD792" s="1369"/>
      <c r="AE792" s="1369"/>
      <c r="AF792" s="1369"/>
      <c r="AG792" s="1370"/>
      <c r="AH792" s="1497"/>
      <c r="AI792" s="1498"/>
      <c r="AJ792" s="1498"/>
      <c r="AK792" s="1498"/>
      <c r="AL792" s="1499"/>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row>
    <row r="793" spans="2:110" ht="12.75" customHeight="1">
      <c r="J793" s="1273"/>
      <c r="K793" s="1274"/>
      <c r="L793" s="1274"/>
      <c r="M793" s="1274"/>
      <c r="N793" s="1275"/>
      <c r="O793" s="1316"/>
      <c r="P793" s="1316"/>
      <c r="Q793" s="1316"/>
      <c r="R793" s="1316"/>
      <c r="S793" s="1316"/>
      <c r="T793" s="1307"/>
      <c r="U793" s="1308"/>
      <c r="V793" s="1308"/>
      <c r="W793" s="1309"/>
      <c r="X793" s="1297"/>
      <c r="Y793" s="1298"/>
      <c r="Z793" s="1298"/>
      <c r="AA793" s="1298"/>
      <c r="AB793" s="1299"/>
      <c r="AC793" s="1368">
        <f t="shared" si="62"/>
        <v>0</v>
      </c>
      <c r="AD793" s="1369"/>
      <c r="AE793" s="1369"/>
      <c r="AF793" s="1369"/>
      <c r="AG793" s="1370"/>
      <c r="AH793" s="1497"/>
      <c r="AI793" s="1498"/>
      <c r="AJ793" s="1498"/>
      <c r="AK793" s="1498"/>
      <c r="AL793" s="1499"/>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row>
    <row r="794" spans="2:110" ht="12.75" customHeight="1">
      <c r="J794" s="1273"/>
      <c r="K794" s="1274"/>
      <c r="L794" s="1274"/>
      <c r="M794" s="1274"/>
      <c r="N794" s="1275"/>
      <c r="O794" s="1316"/>
      <c r="P794" s="1316"/>
      <c r="Q794" s="1316"/>
      <c r="R794" s="1316"/>
      <c r="S794" s="1316"/>
      <c r="T794" s="1307"/>
      <c r="U794" s="1308"/>
      <c r="V794" s="1308"/>
      <c r="W794" s="1309"/>
      <c r="X794" s="1297"/>
      <c r="Y794" s="1298"/>
      <c r="Z794" s="1298"/>
      <c r="AA794" s="1298"/>
      <c r="AB794" s="1299"/>
      <c r="AC794" s="1368">
        <f t="shared" si="62"/>
        <v>0</v>
      </c>
      <c r="AD794" s="1369"/>
      <c r="AE794" s="1369"/>
      <c r="AF794" s="1369"/>
      <c r="AG794" s="1370"/>
      <c r="AH794" s="1497"/>
      <c r="AI794" s="1498"/>
      <c r="AJ794" s="1498"/>
      <c r="AK794" s="1498"/>
      <c r="AL794" s="1499"/>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row>
    <row r="795" spans="2:110" ht="12.75" customHeight="1">
      <c r="J795" s="1273"/>
      <c r="K795" s="1274"/>
      <c r="L795" s="1274"/>
      <c r="M795" s="1274"/>
      <c r="N795" s="1275"/>
      <c r="O795" s="1316"/>
      <c r="P795" s="1316"/>
      <c r="Q795" s="1316"/>
      <c r="R795" s="1316"/>
      <c r="S795" s="1316"/>
      <c r="T795" s="1307"/>
      <c r="U795" s="1308"/>
      <c r="V795" s="1308"/>
      <c r="W795" s="1309"/>
      <c r="X795" s="1297"/>
      <c r="Y795" s="1298"/>
      <c r="Z795" s="1298"/>
      <c r="AA795" s="1298"/>
      <c r="AB795" s="1299"/>
      <c r="AC795" s="1368">
        <f t="shared" si="62"/>
        <v>0</v>
      </c>
      <c r="AD795" s="1369"/>
      <c r="AE795" s="1369"/>
      <c r="AF795" s="1369"/>
      <c r="AG795" s="1370"/>
      <c r="AH795" s="1497"/>
      <c r="AI795" s="1498"/>
      <c r="AJ795" s="1498"/>
      <c r="AK795" s="1498"/>
      <c r="AL795" s="1499"/>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row>
    <row r="796" spans="2:110" ht="12.75" customHeight="1">
      <c r="J796" s="1418" t="s">
        <v>1546</v>
      </c>
      <c r="K796" s="1419"/>
      <c r="L796" s="1419"/>
      <c r="M796" s="1419"/>
      <c r="N796" s="1421"/>
      <c r="O796" s="1417">
        <f>SUM(O786:S795)</f>
        <v>0</v>
      </c>
      <c r="P796" s="1417"/>
      <c r="Q796" s="1417"/>
      <c r="R796" s="1417"/>
      <c r="S796" s="1417"/>
      <c r="X796" s="860" t="s">
        <v>1547</v>
      </c>
      <c r="Y796" s="10"/>
      <c r="Z796" s="10"/>
      <c r="AA796" s="10"/>
      <c r="AB796" s="861"/>
      <c r="AC796" s="1368">
        <f>SUM(AC786:AG795)</f>
        <v>0</v>
      </c>
      <c r="AD796" s="1369"/>
      <c r="AE796" s="1369"/>
      <c r="AF796" s="1369"/>
      <c r="AG796" s="1370"/>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row>
    <row r="797" spans="2:110" ht="12.75" customHeight="1">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row>
    <row r="798" spans="2:110" ht="15.75" customHeight="1">
      <c r="J798" s="32"/>
      <c r="K798" s="4"/>
      <c r="L798" s="4"/>
      <c r="M798" s="4"/>
      <c r="N798" s="4"/>
      <c r="O798" s="4"/>
      <c r="P798" s="4"/>
      <c r="Q798" s="4"/>
      <c r="R798" s="4"/>
      <c r="S798" s="4"/>
      <c r="T798" s="4"/>
      <c r="U798" s="4"/>
      <c r="V798" s="4"/>
      <c r="W798" s="4"/>
      <c r="X798" s="1110" t="s">
        <v>1563</v>
      </c>
      <c r="Y798" s="1361">
        <f>T753+AC776+AC796</f>
        <v>185909</v>
      </c>
      <c r="Z798" s="1361"/>
      <c r="AA798" s="1361"/>
      <c r="AB798" s="1361"/>
      <c r="AC798" s="1361"/>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row>
    <row r="799" spans="2:110" ht="12.75" customHeight="1">
      <c r="J799" s="34"/>
      <c r="K799" s="35"/>
      <c r="L799" s="35"/>
      <c r="M799" s="35"/>
      <c r="N799" s="35"/>
      <c r="O799" s="35"/>
      <c r="P799" s="35"/>
      <c r="Q799" s="35"/>
      <c r="R799" s="35"/>
      <c r="S799" s="35"/>
      <c r="T799" s="35"/>
      <c r="U799" s="35"/>
      <c r="V799" s="35"/>
      <c r="W799" s="35"/>
      <c r="X799" s="1114" t="s">
        <v>1564</v>
      </c>
      <c r="Y799" s="1361">
        <f>(T753+AC776+AC796)*12</f>
        <v>2230908</v>
      </c>
      <c r="Z799" s="1361"/>
      <c r="AA799" s="1361"/>
      <c r="AB799" s="1361"/>
      <c r="AC799" s="1361"/>
      <c r="AZ799" s="2"/>
      <c r="BA799" s="12" t="s">
        <v>1565</v>
      </c>
      <c r="BB799" s="12"/>
      <c r="BC799" s="12"/>
      <c r="BD799" s="12"/>
      <c r="BE799" s="12"/>
      <c r="BF799" s="12"/>
      <c r="BG799" s="12"/>
      <c r="BH799" s="12"/>
      <c r="BI799" s="12"/>
      <c r="BJ799" s="12"/>
      <c r="BK799" s="12"/>
      <c r="BL799" s="12"/>
      <c r="BM799" s="12"/>
      <c r="BN799" s="1594" t="s">
        <v>1566</v>
      </c>
      <c r="BO799" s="1595"/>
      <c r="BP799" s="2"/>
      <c r="BQ799" s="2"/>
      <c r="BR799" s="2"/>
      <c r="BS799" s="12" t="s">
        <v>1567</v>
      </c>
      <c r="BT799" s="12"/>
      <c r="BU799" s="12"/>
      <c r="BV799" s="12"/>
      <c r="BW799" s="12"/>
      <c r="BX799" s="12"/>
      <c r="BY799" s="12"/>
      <c r="BZ799" s="12"/>
      <c r="CA799" s="12"/>
      <c r="CB799" s="1591" t="str">
        <f>T189</f>
        <v>San Diego</v>
      </c>
      <c r="CC799" s="1592"/>
      <c r="CD799" s="1592"/>
      <c r="CE799" s="1592"/>
      <c r="CF799" s="1592"/>
      <c r="CG799" s="1592"/>
      <c r="CH799" s="1593"/>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row>
    <row r="800" spans="2:110" ht="12.75">
      <c r="B800" s="1"/>
      <c r="X800" s="11"/>
      <c r="Y800" s="11"/>
      <c r="Z800" s="11"/>
      <c r="AA800" s="11"/>
      <c r="AB800" s="11"/>
      <c r="AC800" s="11"/>
      <c r="AD800" s="11"/>
      <c r="AZ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row>
    <row r="801" spans="1:110" s="12" customFormat="1" ht="12.75">
      <c r="A801" s="1" t="s">
        <v>1066</v>
      </c>
      <c r="B801" s="1"/>
      <c r="C801" s="1" t="s">
        <v>211</v>
      </c>
      <c r="D801"/>
      <c r="E801"/>
      <c r="F801"/>
      <c r="G801"/>
      <c r="H801"/>
      <c r="I801"/>
      <c r="J801"/>
      <c r="K801"/>
      <c r="L801"/>
      <c r="M801"/>
      <c r="N801"/>
      <c r="O801"/>
      <c r="P801"/>
      <c r="Q801"/>
      <c r="R801"/>
      <c r="S801"/>
      <c r="T801"/>
      <c r="U801"/>
      <c r="V801"/>
      <c r="W801"/>
      <c r="X801" s="11"/>
      <c r="Y801" s="11"/>
      <c r="Z801" s="11"/>
      <c r="AA801" s="11"/>
      <c r="AB801" s="11"/>
      <c r="AC801" s="11"/>
      <c r="AD801" s="11"/>
      <c r="AE801"/>
      <c r="AF801"/>
      <c r="AG801"/>
      <c r="AH801"/>
      <c r="AI801"/>
      <c r="AJ801"/>
      <c r="AK801"/>
      <c r="AL801"/>
      <c r="AM801"/>
      <c r="AN801"/>
      <c r="AO801"/>
      <c r="AP801"/>
      <c r="AQ801"/>
      <c r="AR801"/>
      <c r="AS801"/>
      <c r="AT801"/>
      <c r="AU801"/>
      <c r="AV801"/>
      <c r="AW801"/>
      <c r="AX801"/>
      <c r="AY801"/>
      <c r="AZ801" s="24"/>
      <c r="BA801" s="24"/>
      <c r="BN801" s="45" t="s">
        <v>1566</v>
      </c>
      <c r="BP801" s="26"/>
      <c r="BQ801" s="26"/>
      <c r="BR801" s="26"/>
      <c r="BS801" s="26"/>
      <c r="BT801" s="26"/>
    </row>
    <row r="802" spans="1:110" s="12" customFormat="1" ht="12.75">
      <c r="A802" s="1"/>
      <c r="B802" s="1"/>
      <c r="C802" s="1" t="s">
        <v>1568</v>
      </c>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24"/>
      <c r="BA802" s="24"/>
      <c r="BN802" s="45" t="s">
        <v>1569</v>
      </c>
      <c r="BO802" s="25" t="s">
        <v>1570</v>
      </c>
      <c r="BP802" s="26"/>
      <c r="BQ802" s="26"/>
      <c r="BR802" s="26"/>
      <c r="BS802" s="26"/>
      <c r="BT802" s="26"/>
      <c r="BV802" s="25" t="s">
        <v>1571</v>
      </c>
      <c r="CB802" s="1007"/>
      <c r="CC802" s="1007"/>
      <c r="CD802" s="1007"/>
      <c r="CE802" s="1007"/>
      <c r="CF802" s="1007"/>
      <c r="CG802" s="1007"/>
      <c r="CH802" s="1007"/>
      <c r="CI802" s="1007"/>
      <c r="CJ802" s="1007"/>
      <c r="CK802" s="1007"/>
      <c r="CL802" s="1007"/>
      <c r="CM802" s="1007"/>
      <c r="CN802" s="1007"/>
      <c r="CO802" s="1007"/>
      <c r="CP802" s="1007"/>
      <c r="CQ802" s="1007"/>
      <c r="CR802" s="1007"/>
      <c r="CS802" s="1007"/>
      <c r="CT802" s="1007"/>
      <c r="CU802" s="1007"/>
      <c r="CV802" s="1007"/>
      <c r="CW802" s="1007"/>
      <c r="CX802" s="1007"/>
      <c r="CY802" s="1007"/>
      <c r="CZ802" s="1007"/>
      <c r="DA802" s="1007"/>
      <c r="DB802" s="1007"/>
      <c r="DC802" s="1007"/>
      <c r="DD802" s="1007"/>
      <c r="DE802" s="1007"/>
      <c r="DF802" s="1007"/>
    </row>
    <row r="803" spans="1:110" s="12" customFormat="1" ht="15" customHeight="1">
      <c r="A803"/>
      <c r="B803" s="1"/>
      <c r="C803"/>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24"/>
      <c r="BA803" s="24"/>
      <c r="BN803" s="45"/>
      <c r="BO803" s="25"/>
      <c r="BP803" s="26"/>
      <c r="BQ803" s="26"/>
      <c r="BR803" s="26"/>
      <c r="BS803" s="26"/>
      <c r="BT803" s="26"/>
      <c r="BV803" s="25"/>
      <c r="CB803" s="1007"/>
      <c r="CC803" s="1007"/>
      <c r="CD803" s="1007"/>
      <c r="CE803" s="1007"/>
      <c r="CF803" s="1007"/>
      <c r="CG803" s="1007"/>
      <c r="CH803" s="1007"/>
      <c r="CI803" s="1007"/>
      <c r="CJ803" s="1007"/>
      <c r="CK803" s="1007"/>
      <c r="CL803" s="1007"/>
      <c r="CM803" s="1007"/>
      <c r="CN803" s="1007"/>
      <c r="CO803" s="1007"/>
      <c r="CP803" s="1007"/>
      <c r="CQ803" s="1007"/>
      <c r="CR803" s="1007"/>
      <c r="CS803" s="1007"/>
      <c r="CT803" s="1007"/>
      <c r="CU803" s="1007"/>
      <c r="CV803" s="1007"/>
      <c r="CW803" s="1007"/>
      <c r="CX803" s="1007"/>
      <c r="CY803" s="1007"/>
      <c r="CZ803" s="1007"/>
      <c r="DA803" s="1007"/>
      <c r="DB803" s="1007"/>
      <c r="DC803" s="1007"/>
      <c r="DD803" s="1007"/>
      <c r="DE803" s="1007"/>
      <c r="DF803" s="1007"/>
    </row>
    <row r="804" spans="1:110" s="12" customFormat="1" ht="12.75" customHeight="1">
      <c r="A804"/>
      <c r="B804"/>
      <c r="C804"/>
      <c r="D804"/>
      <c r="E804"/>
      <c r="F804"/>
      <c r="G804"/>
      <c r="H804" s="32" t="s">
        <v>1572</v>
      </c>
      <c r="I804" s="4"/>
      <c r="J804" s="4"/>
      <c r="K804" s="4"/>
      <c r="L804" s="4"/>
      <c r="M804" s="4"/>
      <c r="N804" s="4"/>
      <c r="O804" s="4"/>
      <c r="P804" s="4"/>
      <c r="Q804" s="4"/>
      <c r="R804" s="4"/>
      <c r="S804" s="4"/>
      <c r="T804" s="4"/>
      <c r="U804" s="4"/>
      <c r="V804" s="4"/>
      <c r="W804" s="4"/>
      <c r="X804" s="4"/>
      <c r="Y804" s="4"/>
      <c r="Z804" s="1557"/>
      <c r="AA804" s="1558"/>
      <c r="AB804" s="1558"/>
      <c r="AC804" s="1558"/>
      <c r="AD804" s="1558"/>
      <c r="AE804" s="1559"/>
      <c r="AF804"/>
      <c r="AG804"/>
      <c r="AH804"/>
      <c r="AI804"/>
      <c r="AJ804"/>
      <c r="AK804"/>
      <c r="AL804"/>
      <c r="AM804"/>
      <c r="AN804"/>
      <c r="AO804"/>
      <c r="AP804"/>
      <c r="AQ804"/>
      <c r="AR804"/>
      <c r="AS804"/>
      <c r="AT804"/>
      <c r="AU804"/>
      <c r="AV804"/>
      <c r="AW804"/>
      <c r="AX804"/>
      <c r="AY804"/>
      <c r="BN804" s="45" t="s">
        <v>1566</v>
      </c>
      <c r="BO804" s="25"/>
      <c r="BP804" s="26"/>
      <c r="BQ804" s="26"/>
      <c r="BR804" s="26"/>
      <c r="BS804" s="26"/>
      <c r="BT804" s="26"/>
      <c r="BV804" s="25"/>
      <c r="CB804" s="1007"/>
      <c r="CC804" s="1007"/>
      <c r="CD804" s="1007"/>
      <c r="CE804" s="1007"/>
      <c r="CF804" s="1007"/>
      <c r="CG804" s="1007"/>
      <c r="CH804" s="1007"/>
      <c r="CI804" s="1007"/>
      <c r="CJ804" s="1007"/>
      <c r="CK804" s="1007"/>
      <c r="CL804" s="1007"/>
      <c r="CM804" s="1007"/>
      <c r="CN804" s="1007"/>
      <c r="CO804" s="1007"/>
      <c r="CP804" s="1007"/>
      <c r="CQ804" s="1007"/>
      <c r="CR804" s="1007"/>
      <c r="CS804" s="1007"/>
      <c r="CT804" s="1007"/>
      <c r="CU804" s="1007"/>
      <c r="CV804" s="1007"/>
      <c r="CW804" s="1007"/>
      <c r="CX804" s="1007"/>
      <c r="CY804" s="1007"/>
      <c r="CZ804" s="1007"/>
      <c r="DA804" s="1007"/>
      <c r="DB804" s="1007"/>
      <c r="DC804" s="1007"/>
      <c r="DD804" s="1007"/>
      <c r="DE804" s="1007"/>
      <c r="DF804" s="1007"/>
    </row>
    <row r="805" spans="1:110" s="12" customFormat="1" ht="12.75" customHeight="1">
      <c r="A805"/>
      <c r="B805"/>
      <c r="C805"/>
      <c r="D805"/>
      <c r="E805"/>
      <c r="F805"/>
      <c r="G805"/>
      <c r="H805" s="32" t="s">
        <v>1573</v>
      </c>
      <c r="I805" s="4"/>
      <c r="J805" s="4"/>
      <c r="K805" s="4"/>
      <c r="L805" s="4"/>
      <c r="M805" s="4"/>
      <c r="N805" s="4"/>
      <c r="O805" s="4"/>
      <c r="P805" s="4"/>
      <c r="Q805" s="4"/>
      <c r="R805" s="4"/>
      <c r="S805" s="4"/>
      <c r="T805" s="4"/>
      <c r="U805" s="4"/>
      <c r="V805" s="4"/>
      <c r="W805" s="4"/>
      <c r="X805" s="4"/>
      <c r="Y805" s="4"/>
      <c r="Z805" s="1617"/>
      <c r="AA805" s="1558"/>
      <c r="AB805" s="1558"/>
      <c r="AC805" s="1558"/>
      <c r="AD805" s="1558"/>
      <c r="AE805" s="1559"/>
      <c r="AF805"/>
      <c r="AG805"/>
      <c r="AH805"/>
      <c r="AI805"/>
      <c r="AJ805"/>
      <c r="AK805"/>
      <c r="AL805"/>
      <c r="AM805"/>
      <c r="AN805"/>
      <c r="AO805"/>
      <c r="AP805"/>
      <c r="AQ805"/>
      <c r="AR805"/>
      <c r="AS805"/>
      <c r="AT805"/>
      <c r="AU805"/>
      <c r="AV805"/>
      <c r="AW805"/>
      <c r="AX805"/>
      <c r="AY805"/>
      <c r="BN805" s="45"/>
      <c r="BO805" s="25"/>
      <c r="BP805" s="26"/>
      <c r="BQ805" s="26"/>
      <c r="BR805" s="26"/>
      <c r="BS805" s="26"/>
      <c r="BT805" s="26"/>
      <c r="BV805" s="25"/>
      <c r="CB805" s="1007"/>
      <c r="CC805" s="1007"/>
      <c r="CD805" s="1007"/>
      <c r="CE805" s="1007"/>
      <c r="CF805" s="1007"/>
      <c r="CG805" s="1007"/>
      <c r="CH805" s="1007"/>
      <c r="CI805" s="1007"/>
      <c r="CJ805" s="1007"/>
      <c r="CK805" s="1007"/>
      <c r="CL805" s="1007"/>
      <c r="CM805" s="1007"/>
      <c r="CN805" s="1007"/>
      <c r="CO805" s="1007"/>
      <c r="CP805" s="1007"/>
      <c r="CQ805" s="1007"/>
      <c r="CR805" s="1007"/>
      <c r="CS805" s="1007"/>
      <c r="CT805" s="1007"/>
      <c r="CU805" s="1007"/>
      <c r="CV805" s="1007"/>
      <c r="CW805" s="1007"/>
      <c r="CX805" s="1007"/>
      <c r="CY805" s="1007"/>
      <c r="CZ805" s="1007"/>
      <c r="DA805" s="1007"/>
      <c r="DB805" s="1007"/>
      <c r="DC805" s="1007"/>
      <c r="DD805" s="1007"/>
      <c r="DE805" s="1007"/>
      <c r="DF805" s="1007"/>
    </row>
    <row r="806" spans="1:110" s="12" customFormat="1" ht="12.75">
      <c r="A806"/>
      <c r="B806"/>
      <c r="C806"/>
      <c r="D806"/>
      <c r="E806"/>
      <c r="F806"/>
      <c r="G806"/>
      <c r="H806" s="32" t="s">
        <v>1574</v>
      </c>
      <c r="I806" s="4"/>
      <c r="J806" s="4"/>
      <c r="K806" s="4"/>
      <c r="L806" s="4"/>
      <c r="M806" s="4"/>
      <c r="N806" s="4"/>
      <c r="O806" s="4"/>
      <c r="P806" s="4"/>
      <c r="Q806" s="4"/>
      <c r="R806" s="4"/>
      <c r="S806" s="4"/>
      <c r="T806" s="4"/>
      <c r="U806" s="4"/>
      <c r="V806" s="4"/>
      <c r="W806" s="4"/>
      <c r="X806" s="4"/>
      <c r="Y806" s="4"/>
      <c r="Z806" s="1619">
        <v>0</v>
      </c>
      <c r="AA806" s="1532"/>
      <c r="AB806" s="1532"/>
      <c r="AC806" s="1532"/>
      <c r="AD806" s="1532"/>
      <c r="AE806" s="1533"/>
      <c r="AF806"/>
      <c r="AG806"/>
      <c r="AH806"/>
      <c r="AI806"/>
      <c r="AJ806"/>
      <c r="AK806"/>
      <c r="AL806"/>
      <c r="AM806"/>
      <c r="AN806"/>
      <c r="AO806"/>
      <c r="AP806"/>
      <c r="AQ806"/>
      <c r="AR806"/>
      <c r="AS806"/>
      <c r="AT806"/>
      <c r="AU806"/>
      <c r="AV806"/>
      <c r="AW806"/>
      <c r="AX806"/>
      <c r="AY806"/>
      <c r="BP806" s="26"/>
      <c r="BQ806" s="26"/>
      <c r="BR806" s="26"/>
      <c r="BS806" s="26"/>
      <c r="BT806" s="26"/>
      <c r="CB806" s="1007"/>
      <c r="CC806" s="1007"/>
      <c r="CD806" s="1007"/>
      <c r="CE806" s="1007"/>
      <c r="CF806" s="1007"/>
      <c r="CG806" s="1007"/>
      <c r="CH806" s="1007"/>
      <c r="CI806" s="1007"/>
      <c r="CJ806" s="1007"/>
      <c r="CK806" s="1007"/>
      <c r="CL806" s="1007"/>
      <c r="CM806" s="1007"/>
      <c r="CN806" s="1007"/>
      <c r="CO806" s="1007"/>
      <c r="CP806" s="1007"/>
      <c r="CQ806" s="1007"/>
      <c r="CR806" s="1007"/>
      <c r="CS806" s="1007"/>
      <c r="CT806" s="1007"/>
      <c r="CU806" s="1007"/>
      <c r="CV806" s="1007"/>
      <c r="CW806" s="1007"/>
      <c r="CX806" s="1007"/>
      <c r="CY806" s="1007"/>
      <c r="CZ806" s="1007"/>
      <c r="DA806" s="1007"/>
      <c r="DB806" s="1007"/>
      <c r="DC806" s="1007"/>
      <c r="DD806" s="1007"/>
      <c r="DE806" s="1007"/>
      <c r="DF806" s="1007"/>
    </row>
    <row r="807" spans="1:110" s="12" customFormat="1" ht="12.75">
      <c r="A807"/>
      <c r="B807"/>
      <c r="C807"/>
      <c r="D807"/>
      <c r="E807"/>
      <c r="F807"/>
      <c r="G807"/>
      <c r="H807" s="32"/>
      <c r="I807" s="4"/>
      <c r="J807" s="4"/>
      <c r="K807" s="4"/>
      <c r="L807" s="4"/>
      <c r="M807" s="4"/>
      <c r="N807" s="4"/>
      <c r="O807" s="4"/>
      <c r="P807" s="4"/>
      <c r="Q807" s="4"/>
      <c r="R807" s="4"/>
      <c r="S807" s="4"/>
      <c r="T807" s="4"/>
      <c r="U807" s="4"/>
      <c r="V807" s="4"/>
      <c r="W807" s="4"/>
      <c r="X807" s="4"/>
      <c r="Y807" s="1109" t="s">
        <v>1575</v>
      </c>
      <c r="Z807" s="1362">
        <f>'Subsidy Contract Calculation'!I30</f>
        <v>0</v>
      </c>
      <c r="AA807" s="1363"/>
      <c r="AB807" s="1363"/>
      <c r="AC807" s="1363"/>
      <c r="AD807" s="1363"/>
      <c r="AE807" s="1364"/>
      <c r="AF807"/>
      <c r="AG807"/>
      <c r="AH807"/>
      <c r="AI807"/>
      <c r="AJ807"/>
      <c r="AK807"/>
      <c r="AL807"/>
      <c r="AM807"/>
      <c r="AN807"/>
      <c r="AO807"/>
      <c r="AP807"/>
      <c r="AQ807"/>
      <c r="AR807"/>
      <c r="AS807"/>
      <c r="AT807"/>
      <c r="AU807"/>
      <c r="AV807"/>
      <c r="AW807"/>
      <c r="AX807"/>
      <c r="AY807"/>
      <c r="BP807" s="26"/>
      <c r="BQ807" s="26"/>
      <c r="BR807" s="26"/>
      <c r="BS807" s="26"/>
      <c r="BT807" s="26"/>
      <c r="CB807" s="1007"/>
      <c r="CC807" s="1007"/>
      <c r="CD807" s="1007"/>
      <c r="CE807" s="1007"/>
      <c r="CF807" s="1007"/>
      <c r="CG807" s="1007"/>
      <c r="CH807" s="1007"/>
      <c r="CI807" s="1007"/>
      <c r="CJ807" s="1007"/>
      <c r="CK807" s="1007"/>
      <c r="CL807" s="1007"/>
      <c r="CM807" s="1007"/>
      <c r="CN807" s="1007"/>
      <c r="CO807" s="1007"/>
      <c r="CP807" s="1007"/>
      <c r="CQ807" s="1007"/>
      <c r="CR807" s="1007"/>
      <c r="CS807" s="1007"/>
      <c r="CT807" s="1007"/>
      <c r="CU807" s="1007"/>
      <c r="CV807" s="1007"/>
      <c r="CW807" s="1007"/>
      <c r="CX807" s="1007"/>
      <c r="CY807" s="1007"/>
      <c r="CZ807" s="1007"/>
      <c r="DA807" s="1007"/>
      <c r="DB807" s="1007"/>
      <c r="DC807" s="1007"/>
      <c r="DD807" s="1007"/>
      <c r="DE807" s="1007"/>
      <c r="DF807" s="1007"/>
    </row>
    <row r="808" spans="1:110" s="12" customFormat="1" ht="12.75">
      <c r="A808"/>
      <c r="B808"/>
      <c r="C808"/>
      <c r="D808"/>
      <c r="E808"/>
      <c r="F808"/>
      <c r="G808"/>
      <c r="H808"/>
      <c r="I808"/>
      <c r="J808"/>
      <c r="K808"/>
      <c r="L808"/>
      <c r="M808"/>
      <c r="N808"/>
      <c r="O808"/>
      <c r="P808"/>
      <c r="Q808"/>
      <c r="R808"/>
      <c r="S808"/>
      <c r="T808"/>
      <c r="U808"/>
      <c r="V808"/>
      <c r="W808"/>
      <c r="X808" s="11"/>
      <c r="Y808" s="11"/>
      <c r="Z808" s="11"/>
      <c r="AA808" s="11"/>
      <c r="AB808" s="11"/>
      <c r="AC808" s="11"/>
      <c r="AD808" s="11"/>
      <c r="AE808"/>
      <c r="AF808"/>
      <c r="AG808"/>
      <c r="AH808"/>
      <c r="AI808"/>
      <c r="AJ808"/>
      <c r="AK808"/>
      <c r="AL808"/>
      <c r="AM808"/>
      <c r="AN808"/>
      <c r="AO808"/>
      <c r="AP808"/>
      <c r="AQ808"/>
      <c r="AR808"/>
      <c r="AS808"/>
      <c r="AT808"/>
      <c r="AU808"/>
      <c r="AV808"/>
      <c r="AW808"/>
      <c r="AX808"/>
      <c r="AY808"/>
      <c r="BP808" s="1008" t="s">
        <v>1483</v>
      </c>
      <c r="BQ808" s="1009" t="s">
        <v>1484</v>
      </c>
      <c r="BR808" s="1009" t="s">
        <v>1485</v>
      </c>
      <c r="BS808" s="1009" t="s">
        <v>1486</v>
      </c>
      <c r="BT808" s="1009" t="s">
        <v>1487</v>
      </c>
      <c r="BW808" s="1008" t="s">
        <v>1483</v>
      </c>
      <c r="BX808" s="1009" t="s">
        <v>1484</v>
      </c>
      <c r="BY808" s="1009" t="s">
        <v>1485</v>
      </c>
      <c r="BZ808" s="1009" t="s">
        <v>1486</v>
      </c>
      <c r="CA808" s="1009" t="s">
        <v>1487</v>
      </c>
      <c r="CB808" s="1007"/>
      <c r="CC808" s="1007"/>
      <c r="CD808" s="1007"/>
      <c r="CE808" s="1007"/>
      <c r="CF808" s="1007"/>
      <c r="CG808" s="1007"/>
      <c r="CH808" s="1007"/>
      <c r="CI808" s="1007"/>
      <c r="CJ808" s="1007"/>
      <c r="CK808" s="1007"/>
      <c r="CL808" s="1007"/>
      <c r="CM808" s="1007"/>
      <c r="CN808" s="1007"/>
      <c r="CO808" s="1007"/>
      <c r="CP808" s="1007"/>
      <c r="CQ808" s="1007"/>
      <c r="CR808" s="1007"/>
      <c r="CS808" s="1007"/>
      <c r="CT808" s="1007"/>
      <c r="CU808" s="1007"/>
      <c r="CV808" s="1007"/>
      <c r="CW808" s="1007"/>
      <c r="CX808" s="1007"/>
      <c r="CY808" s="1007"/>
      <c r="CZ808" s="1007"/>
      <c r="DA808" s="1007"/>
      <c r="DB808" s="1007"/>
      <c r="DC808" s="1007"/>
      <c r="DD808" s="1007"/>
      <c r="DE808" s="1007"/>
      <c r="DF808" s="1007"/>
    </row>
    <row r="809" spans="1:110" s="3" customFormat="1" ht="14.25">
      <c r="A809" s="1" t="s">
        <v>1078</v>
      </c>
      <c r="B809" s="1"/>
      <c r="C809" s="1" t="s">
        <v>214</v>
      </c>
      <c r="D809"/>
      <c r="E809"/>
      <c r="F809"/>
      <c r="G809"/>
      <c r="H809"/>
      <c r="I809"/>
      <c r="J809"/>
      <c r="K809"/>
      <c r="L809"/>
      <c r="M809"/>
      <c r="N809"/>
      <c r="O809"/>
      <c r="P809"/>
      <c r="Q809"/>
      <c r="R809"/>
      <c r="S809"/>
      <c r="T809"/>
      <c r="U809"/>
      <c r="V809"/>
      <c r="W809"/>
      <c r="X809" s="11"/>
      <c r="Y809" s="11"/>
      <c r="Z809" s="11"/>
      <c r="AA809" s="11"/>
      <c r="AB809" s="11"/>
      <c r="AC809" s="11"/>
      <c r="AD809" s="11"/>
      <c r="AE809"/>
      <c r="AF809"/>
      <c r="AG809"/>
      <c r="AH809"/>
      <c r="AI809"/>
      <c r="AJ809"/>
      <c r="AK809"/>
      <c r="AL809"/>
      <c r="AM809"/>
      <c r="AN809"/>
      <c r="AO809"/>
      <c r="AP809"/>
      <c r="AQ809"/>
      <c r="AR809"/>
      <c r="AS809"/>
      <c r="AT809"/>
      <c r="AU809"/>
      <c r="AV809"/>
      <c r="AW809"/>
      <c r="AX809"/>
      <c r="AY809"/>
      <c r="AZ809" s="2"/>
      <c r="BA809" s="2"/>
      <c r="BB809" s="2"/>
      <c r="BC809" s="2"/>
      <c r="BD809" s="2"/>
      <c r="BE809" s="12"/>
      <c r="BF809" s="12"/>
      <c r="BG809" s="12"/>
      <c r="BH809" s="12"/>
      <c r="BI809" s="12"/>
      <c r="BJ809" s="12"/>
      <c r="BK809" s="12"/>
      <c r="BL809" s="12"/>
      <c r="BM809" s="12"/>
      <c r="BN809" s="12"/>
      <c r="BO809" s="118" t="s">
        <v>891</v>
      </c>
      <c r="BP809" s="230">
        <v>365252</v>
      </c>
      <c r="BQ809" s="230">
        <v>421132</v>
      </c>
      <c r="BR809" s="230">
        <v>508000</v>
      </c>
      <c r="BS809" s="230">
        <v>650240</v>
      </c>
      <c r="BT809" s="230">
        <v>724408</v>
      </c>
      <c r="BU809" s="12"/>
      <c r="BV809" s="118" t="s">
        <v>891</v>
      </c>
      <c r="BW809" s="230">
        <v>365252</v>
      </c>
      <c r="BX809" s="230">
        <v>421132</v>
      </c>
      <c r="BY809" s="230">
        <v>508000</v>
      </c>
      <c r="BZ809" s="230">
        <v>650240</v>
      </c>
      <c r="CA809" s="230">
        <v>724408</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row>
    <row r="810" spans="1:110" s="3" customFormat="1" ht="14.25">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2"/>
      <c r="BA810" s="2"/>
      <c r="BB810" s="2"/>
      <c r="BC810" s="2"/>
      <c r="BD810" s="2"/>
      <c r="BE810" s="12"/>
      <c r="BF810" s="12"/>
      <c r="BG810" s="12"/>
      <c r="BH810" s="12"/>
      <c r="BI810" s="12"/>
      <c r="BJ810" s="12"/>
      <c r="BK810" s="12"/>
      <c r="BL810" s="12"/>
      <c r="BM810" s="12"/>
      <c r="BN810" s="12"/>
      <c r="BO810" s="118" t="s">
        <v>895</v>
      </c>
      <c r="BP810" s="228">
        <v>262291</v>
      </c>
      <c r="BQ810" s="228">
        <v>302419</v>
      </c>
      <c r="BR810" s="228">
        <v>364800</v>
      </c>
      <c r="BS810" s="228">
        <v>466944</v>
      </c>
      <c r="BT810" s="228">
        <v>520205</v>
      </c>
      <c r="BU810" s="12"/>
      <c r="BV810" s="118" t="s">
        <v>895</v>
      </c>
      <c r="BW810" s="228">
        <v>262291</v>
      </c>
      <c r="BX810" s="228">
        <v>302419</v>
      </c>
      <c r="BY810" s="228">
        <v>364800</v>
      </c>
      <c r="BZ810" s="228">
        <v>466944</v>
      </c>
      <c r="CA810" s="228">
        <v>520205</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row>
    <row r="811" spans="1:110" s="3" customFormat="1" ht="12.75" customHeight="1">
      <c r="A811"/>
      <c r="B811"/>
      <c r="C811"/>
      <c r="D811"/>
      <c r="E811"/>
      <c r="F811"/>
      <c r="G811"/>
      <c r="H811" s="32" t="s">
        <v>1576</v>
      </c>
      <c r="I811" s="4"/>
      <c r="J811" s="4"/>
      <c r="K811" s="4"/>
      <c r="L811" s="4"/>
      <c r="M811" s="4"/>
      <c r="N811" s="4"/>
      <c r="O811" s="4"/>
      <c r="P811" s="4"/>
      <c r="Q811" s="4"/>
      <c r="R811" s="4"/>
      <c r="S811" s="4"/>
      <c r="T811" s="4"/>
      <c r="U811" s="4"/>
      <c r="V811" s="4"/>
      <c r="W811" s="4"/>
      <c r="X811" s="4"/>
      <c r="Y811" s="4"/>
      <c r="Z811" s="1283">
        <v>18144</v>
      </c>
      <c r="AA811" s="1284"/>
      <c r="AB811" s="1284"/>
      <c r="AC811" s="1284"/>
      <c r="AD811" s="1284"/>
      <c r="AE811" s="1285"/>
      <c r="AF811"/>
      <c r="AG811"/>
      <c r="AH811"/>
      <c r="AI811"/>
      <c r="AJ811"/>
      <c r="AK811"/>
      <c r="AL811"/>
      <c r="AM811"/>
      <c r="AN811"/>
      <c r="AO811"/>
      <c r="AP811"/>
      <c r="AQ811"/>
      <c r="AR811"/>
      <c r="AS811"/>
      <c r="AT811"/>
      <c r="AU811"/>
      <c r="AV811"/>
      <c r="AW811"/>
      <c r="AX811"/>
      <c r="AY811"/>
      <c r="AZ811" s="2"/>
      <c r="BA811" s="2"/>
      <c r="BB811" s="2"/>
      <c r="BC811" s="2"/>
      <c r="BD811" s="2"/>
      <c r="BE811" s="12"/>
      <c r="BF811" s="12"/>
      <c r="BG811" s="12"/>
      <c r="BH811" s="12"/>
      <c r="BI811" s="12"/>
      <c r="BJ811" s="12"/>
      <c r="BK811" s="12"/>
      <c r="BL811" s="12"/>
      <c r="BM811" s="12"/>
      <c r="BN811" s="12"/>
      <c r="BO811" s="118" t="s">
        <v>900</v>
      </c>
      <c r="BP811" s="230">
        <v>262291</v>
      </c>
      <c r="BQ811" s="230">
        <v>302419</v>
      </c>
      <c r="BR811" s="230">
        <v>364800</v>
      </c>
      <c r="BS811" s="230">
        <v>466944</v>
      </c>
      <c r="BT811" s="230">
        <v>520205</v>
      </c>
      <c r="BU811" s="12"/>
      <c r="BV811" s="118" t="s">
        <v>900</v>
      </c>
      <c r="BW811" s="230">
        <v>262291</v>
      </c>
      <c r="BX811" s="230">
        <v>302419</v>
      </c>
      <c r="BY811" s="230">
        <v>364800</v>
      </c>
      <c r="BZ811" s="230">
        <v>466944</v>
      </c>
      <c r="CA811" s="230">
        <v>520205</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row>
    <row r="812" spans="1:110" s="3" customFormat="1" ht="12.75" customHeight="1">
      <c r="A812"/>
      <c r="B812"/>
      <c r="C812"/>
      <c r="D812"/>
      <c r="E812"/>
      <c r="F812"/>
      <c r="G812"/>
      <c r="H812" s="32" t="s">
        <v>1577</v>
      </c>
      <c r="I812" s="4"/>
      <c r="J812" s="4"/>
      <c r="K812" s="4"/>
      <c r="L812" s="4"/>
      <c r="M812" s="4"/>
      <c r="N812" s="4"/>
      <c r="O812" s="4"/>
      <c r="P812" s="4"/>
      <c r="Q812" s="4"/>
      <c r="R812" s="4"/>
      <c r="S812" s="4"/>
      <c r="T812" s="4"/>
      <c r="U812" s="4"/>
      <c r="V812" s="4"/>
      <c r="W812" s="4"/>
      <c r="X812" s="4"/>
      <c r="Y812" s="4"/>
      <c r="Z812" s="1283"/>
      <c r="AA812" s="1284"/>
      <c r="AB812" s="1284"/>
      <c r="AC812" s="1284"/>
      <c r="AD812" s="1284"/>
      <c r="AE812" s="1285"/>
      <c r="AF812"/>
      <c r="AG812"/>
      <c r="AH812"/>
      <c r="AI812"/>
      <c r="AJ812"/>
      <c r="AK812"/>
      <c r="AL812"/>
      <c r="AM812"/>
      <c r="AN812"/>
      <c r="AO812"/>
      <c r="AP812"/>
      <c r="AQ812"/>
      <c r="AR812"/>
      <c r="AS812"/>
      <c r="AT812"/>
      <c r="AU812"/>
      <c r="AV812"/>
      <c r="AW812"/>
      <c r="AX812"/>
      <c r="AY812"/>
      <c r="AZ812" s="2"/>
      <c r="BA812" s="2"/>
      <c r="BB812" s="2"/>
      <c r="BC812" s="2"/>
      <c r="BD812" s="2"/>
      <c r="BE812" s="12"/>
      <c r="BF812" s="12"/>
      <c r="BG812" s="12"/>
      <c r="BH812" s="12"/>
      <c r="BI812" s="12"/>
      <c r="BJ812" s="12"/>
      <c r="BK812" s="12"/>
      <c r="BL812" s="12"/>
      <c r="BM812" s="12"/>
      <c r="BN812" s="12"/>
      <c r="BO812" s="118" t="s">
        <v>904</v>
      </c>
      <c r="BP812" s="228">
        <v>230655</v>
      </c>
      <c r="BQ812" s="228">
        <v>265943</v>
      </c>
      <c r="BR812" s="228">
        <v>320800</v>
      </c>
      <c r="BS812" s="228">
        <v>410624</v>
      </c>
      <c r="BT812" s="228">
        <v>457461</v>
      </c>
      <c r="BU812" s="12"/>
      <c r="BV812" s="118" t="s">
        <v>904</v>
      </c>
      <c r="BW812" s="228">
        <v>230655</v>
      </c>
      <c r="BX812" s="228">
        <v>265943</v>
      </c>
      <c r="BY812" s="228">
        <v>320800</v>
      </c>
      <c r="BZ812" s="228">
        <v>410624</v>
      </c>
      <c r="CA812" s="228">
        <v>457461</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row>
    <row r="813" spans="1:110" s="3" customFormat="1" ht="14.25">
      <c r="A813"/>
      <c r="B813"/>
      <c r="C813"/>
      <c r="D813"/>
      <c r="E813"/>
      <c r="F813"/>
      <c r="G813"/>
      <c r="H813" s="32" t="s">
        <v>1578</v>
      </c>
      <c r="I813" s="4"/>
      <c r="J813" s="4"/>
      <c r="K813" s="4"/>
      <c r="L813" s="4"/>
      <c r="M813" s="4"/>
      <c r="N813" s="4"/>
      <c r="O813" s="4"/>
      <c r="P813" s="4"/>
      <c r="Q813" s="4"/>
      <c r="R813" s="4"/>
      <c r="S813" s="4"/>
      <c r="T813" s="4"/>
      <c r="U813" s="4"/>
      <c r="V813" s="4"/>
      <c r="W813" s="4"/>
      <c r="X813" s="4"/>
      <c r="Y813" s="4"/>
      <c r="Z813" s="1283"/>
      <c r="AA813" s="1284"/>
      <c r="AB813" s="1284"/>
      <c r="AC813" s="1284"/>
      <c r="AD813" s="1284"/>
      <c r="AE813" s="1285"/>
      <c r="AF813"/>
      <c r="AG813"/>
      <c r="AH813"/>
      <c r="AI813"/>
      <c r="AJ813"/>
      <c r="AK813"/>
      <c r="AL813"/>
      <c r="AM813"/>
      <c r="AN813"/>
      <c r="AO813"/>
      <c r="AP813"/>
      <c r="AQ813"/>
      <c r="AR813"/>
      <c r="AS813"/>
      <c r="AT813"/>
      <c r="AU813"/>
      <c r="AV813"/>
      <c r="AW813"/>
      <c r="AX813"/>
      <c r="AY813"/>
      <c r="AZ813" s="2"/>
      <c r="BA813" s="2"/>
      <c r="BB813" s="2"/>
      <c r="BC813" s="2"/>
      <c r="BD813" s="2"/>
      <c r="BE813" s="12"/>
      <c r="BF813" s="12"/>
      <c r="BG813" s="12"/>
      <c r="BH813" s="12"/>
      <c r="BI813" s="12"/>
      <c r="BJ813" s="12"/>
      <c r="BK813" s="12"/>
      <c r="BL813" s="12"/>
      <c r="BM813" s="12"/>
      <c r="BN813" s="12"/>
      <c r="BO813" s="118" t="s">
        <v>909</v>
      </c>
      <c r="BP813" s="230">
        <v>262291</v>
      </c>
      <c r="BQ813" s="230">
        <v>302419</v>
      </c>
      <c r="BR813" s="230">
        <v>364800</v>
      </c>
      <c r="BS813" s="230">
        <v>466944</v>
      </c>
      <c r="BT813" s="230">
        <v>520205</v>
      </c>
      <c r="BU813" s="12"/>
      <c r="BV813" s="118" t="s">
        <v>909</v>
      </c>
      <c r="BW813" s="230">
        <v>262291</v>
      </c>
      <c r="BX813" s="230">
        <v>302419</v>
      </c>
      <c r="BY813" s="230">
        <v>364800</v>
      </c>
      <c r="BZ813" s="230">
        <v>466944</v>
      </c>
      <c r="CA813" s="230">
        <v>520205</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row>
    <row r="814" spans="1:110" s="3" customFormat="1" ht="12.75" customHeight="1">
      <c r="A814"/>
      <c r="B814"/>
      <c r="C814"/>
      <c r="D814"/>
      <c r="E814"/>
      <c r="F814"/>
      <c r="G814"/>
      <c r="H814" s="32" t="s">
        <v>1579</v>
      </c>
      <c r="I814" s="4"/>
      <c r="J814" s="4"/>
      <c r="K814" s="4"/>
      <c r="L814" s="4"/>
      <c r="M814" s="4"/>
      <c r="N814" s="4"/>
      <c r="O814" s="4"/>
      <c r="P814" s="1494" t="s">
        <v>1580</v>
      </c>
      <c r="Q814" s="1495"/>
      <c r="R814" s="1495"/>
      <c r="S814" s="1495"/>
      <c r="T814" s="1495"/>
      <c r="U814" s="1495"/>
      <c r="V814" s="1495"/>
      <c r="W814" s="1495"/>
      <c r="X814" s="1495"/>
      <c r="Y814" s="1496"/>
      <c r="Z814" s="1283">
        <v>6048</v>
      </c>
      <c r="AA814" s="1284"/>
      <c r="AB814" s="1284"/>
      <c r="AC814" s="1284"/>
      <c r="AD814" s="1284"/>
      <c r="AE814" s="1285"/>
      <c r="AF814"/>
      <c r="AG814"/>
      <c r="AH814"/>
      <c r="AI814"/>
      <c r="AJ814"/>
      <c r="AK814"/>
      <c r="AL814"/>
      <c r="AM814"/>
      <c r="AN814"/>
      <c r="AO814"/>
      <c r="AP814"/>
      <c r="AQ814"/>
      <c r="AR814"/>
      <c r="AS814"/>
      <c r="AT814"/>
      <c r="AU814"/>
      <c r="AV814"/>
      <c r="AW814"/>
      <c r="AX814"/>
      <c r="AY814"/>
      <c r="AZ814" s="2"/>
      <c r="BA814" s="2"/>
      <c r="BB814" s="2"/>
      <c r="BC814" s="2"/>
      <c r="BD814" s="2"/>
      <c r="BE814" s="12"/>
      <c r="BF814" s="12"/>
      <c r="BG814" s="12"/>
      <c r="BH814" s="12"/>
      <c r="BI814" s="12"/>
      <c r="BJ814" s="12"/>
      <c r="BK814" s="12"/>
      <c r="BL814" s="12"/>
      <c r="BM814" s="12"/>
      <c r="BN814" s="12"/>
      <c r="BO814" s="118" t="s">
        <v>911</v>
      </c>
      <c r="BP814" s="228">
        <v>262291</v>
      </c>
      <c r="BQ814" s="228">
        <v>302419</v>
      </c>
      <c r="BR814" s="228">
        <v>364800</v>
      </c>
      <c r="BS814" s="228">
        <v>466944</v>
      </c>
      <c r="BT814" s="228">
        <v>520205</v>
      </c>
      <c r="BU814" s="12"/>
      <c r="BV814" s="118" t="s">
        <v>911</v>
      </c>
      <c r="BW814" s="228">
        <v>262291</v>
      </c>
      <c r="BX814" s="228">
        <v>302419</v>
      </c>
      <c r="BY814" s="228">
        <v>364800</v>
      </c>
      <c r="BZ814" s="228">
        <v>466944</v>
      </c>
      <c r="CA814" s="228">
        <v>520205</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row>
    <row r="815" spans="1:110" s="3" customFormat="1" ht="12.75" customHeight="1">
      <c r="A815"/>
      <c r="B815"/>
      <c r="C815"/>
      <c r="D815"/>
      <c r="E815"/>
      <c r="F815"/>
      <c r="G815"/>
      <c r="H815" s="32"/>
      <c r="I815" s="4"/>
      <c r="J815" s="4"/>
      <c r="K815" s="4"/>
      <c r="L815" s="4"/>
      <c r="M815" s="4"/>
      <c r="N815" s="4"/>
      <c r="O815" s="4"/>
      <c r="P815" s="4"/>
      <c r="Q815" s="4"/>
      <c r="R815" s="4"/>
      <c r="S815" s="4"/>
      <c r="T815" s="4"/>
      <c r="U815" s="4"/>
      <c r="V815" s="4"/>
      <c r="W815" s="4"/>
      <c r="X815" s="4"/>
      <c r="Y815" s="1109" t="s">
        <v>1581</v>
      </c>
      <c r="Z815" s="1362">
        <f>SUM(Z811:AE814)</f>
        <v>24192</v>
      </c>
      <c r="AA815" s="1363"/>
      <c r="AB815" s="1363"/>
      <c r="AC815" s="1363"/>
      <c r="AD815" s="1363"/>
      <c r="AE815" s="1364"/>
      <c r="AF815"/>
      <c r="AG815"/>
      <c r="AH815"/>
      <c r="AI815"/>
      <c r="AJ815"/>
      <c r="AK815"/>
      <c r="AL815"/>
      <c r="AM815"/>
      <c r="AN815"/>
      <c r="AO815"/>
      <c r="AP815"/>
      <c r="AQ815"/>
      <c r="AR815"/>
      <c r="AS815"/>
      <c r="AT815"/>
      <c r="AU815"/>
      <c r="AV815"/>
      <c r="AW815"/>
      <c r="AX815"/>
      <c r="AY815"/>
      <c r="AZ815" s="2"/>
      <c r="BA815" s="2"/>
      <c r="BB815" s="2"/>
      <c r="BC815" s="2"/>
      <c r="BD815" s="2"/>
      <c r="BE815" s="12"/>
      <c r="BF815" s="12"/>
      <c r="BG815" s="12"/>
      <c r="BH815" s="12"/>
      <c r="BI815" s="12"/>
      <c r="BJ815" s="12"/>
      <c r="BK815" s="12"/>
      <c r="BL815" s="12"/>
      <c r="BM815" s="12"/>
      <c r="BN815" s="12"/>
      <c r="BO815" s="118" t="s">
        <v>915</v>
      </c>
      <c r="BP815" s="230">
        <v>365252</v>
      </c>
      <c r="BQ815" s="230">
        <v>421132</v>
      </c>
      <c r="BR815" s="230">
        <v>508000</v>
      </c>
      <c r="BS815" s="230">
        <v>650240</v>
      </c>
      <c r="BT815" s="230">
        <v>724408</v>
      </c>
      <c r="BU815" s="12"/>
      <c r="BV815" s="118" t="s">
        <v>915</v>
      </c>
      <c r="BW815" s="230">
        <v>365252</v>
      </c>
      <c r="BX815" s="230">
        <v>421132</v>
      </c>
      <c r="BY815" s="230">
        <v>508000</v>
      </c>
      <c r="BZ815" s="230">
        <v>650240</v>
      </c>
      <c r="CA815" s="230">
        <v>724408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row>
    <row r="816" spans="1:110" s="3" customFormat="1" ht="12.75" customHeight="1">
      <c r="A816"/>
      <c r="B816"/>
      <c r="C816"/>
      <c r="D816"/>
      <c r="E816"/>
      <c r="F816"/>
      <c r="G816"/>
      <c r="H816" s="32"/>
      <c r="I816" s="4"/>
      <c r="J816" s="4"/>
      <c r="K816" s="4"/>
      <c r="L816" s="4"/>
      <c r="M816" s="4"/>
      <c r="N816" s="4"/>
      <c r="O816" s="4"/>
      <c r="P816" s="4"/>
      <c r="Q816" s="4"/>
      <c r="R816" s="4"/>
      <c r="S816" s="4"/>
      <c r="T816" s="4"/>
      <c r="U816" s="4"/>
      <c r="V816" s="4"/>
      <c r="W816" s="4"/>
      <c r="X816" s="4"/>
      <c r="Y816" s="1109" t="s">
        <v>1582</v>
      </c>
      <c r="Z816" s="1362">
        <f>Z815+Y799+Z807</f>
        <v>2255100</v>
      </c>
      <c r="AA816" s="1363"/>
      <c r="AB816" s="1363"/>
      <c r="AC816" s="1363"/>
      <c r="AD816" s="1363"/>
      <c r="AE816" s="1364"/>
      <c r="AF816"/>
      <c r="AG816"/>
      <c r="AH816"/>
      <c r="AI816"/>
      <c r="AJ816"/>
      <c r="AK816"/>
      <c r="AL816"/>
      <c r="AM816"/>
      <c r="AN816"/>
      <c r="AO816"/>
      <c r="AP816"/>
      <c r="AQ816"/>
      <c r="AR816"/>
      <c r="AS816"/>
      <c r="AT816"/>
      <c r="AU816"/>
      <c r="AV816"/>
      <c r="AW816"/>
      <c r="AX816"/>
      <c r="AY816"/>
      <c r="AZ816" s="2"/>
      <c r="BA816" s="2"/>
      <c r="BB816" s="2"/>
      <c r="BC816" s="2"/>
      <c r="BD816" s="2"/>
      <c r="BE816" s="2"/>
      <c r="BF816" s="12"/>
      <c r="BG816" s="12"/>
      <c r="BH816" s="12"/>
      <c r="BI816" s="12"/>
      <c r="BJ816" s="12"/>
      <c r="BK816" s="12"/>
      <c r="BL816" s="12"/>
      <c r="BM816" s="12"/>
      <c r="BN816" s="12"/>
      <c r="BO816" s="118" t="s">
        <v>918</v>
      </c>
      <c r="BP816" s="228">
        <v>262291</v>
      </c>
      <c r="BQ816" s="228">
        <v>302419</v>
      </c>
      <c r="BR816" s="228">
        <v>364800</v>
      </c>
      <c r="BS816" s="228">
        <v>466944</v>
      </c>
      <c r="BT816" s="228">
        <v>520205</v>
      </c>
      <c r="BU816" s="12"/>
      <c r="BV816" s="118" t="s">
        <v>918</v>
      </c>
      <c r="BW816" s="228">
        <v>262291</v>
      </c>
      <c r="BX816" s="228">
        <v>302419</v>
      </c>
      <c r="BY816" s="228">
        <v>364800</v>
      </c>
      <c r="BZ816" s="228">
        <v>466944</v>
      </c>
      <c r="CA816" s="228">
        <v>520205</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row>
    <row r="817" spans="1:110" s="3" customFormat="1" ht="12.75" customHeight="1">
      <c r="A817"/>
      <c r="B817"/>
      <c r="C817"/>
      <c r="D817"/>
      <c r="E817"/>
      <c r="F817"/>
      <c r="G817"/>
      <c r="H817"/>
      <c r="I817"/>
      <c r="J817"/>
      <c r="K817"/>
      <c r="L817"/>
      <c r="M817"/>
      <c r="N817"/>
      <c r="O817"/>
      <c r="P817"/>
      <c r="Q817"/>
      <c r="R817"/>
      <c r="S817"/>
      <c r="T817"/>
      <c r="U817"/>
      <c r="V817"/>
      <c r="W817"/>
      <c r="X817" s="11"/>
      <c r="Y817" s="11"/>
      <c r="Z817" s="11"/>
      <c r="AA817" s="11"/>
      <c r="AB817" s="11"/>
      <c r="AC817" s="11"/>
      <c r="AD817" s="11"/>
      <c r="AE817"/>
      <c r="AF817"/>
      <c r="AG817"/>
      <c r="AH817"/>
      <c r="AI817"/>
      <c r="AJ817"/>
      <c r="AK817"/>
      <c r="AL817"/>
      <c r="AM817"/>
      <c r="AN817"/>
      <c r="AO817"/>
      <c r="AP817"/>
      <c r="AQ817"/>
      <c r="AR817"/>
      <c r="AS817"/>
      <c r="AT817"/>
      <c r="AU817"/>
      <c r="AV817"/>
      <c r="AW817"/>
      <c r="AX817"/>
      <c r="AY817"/>
      <c r="AZ817" s="24"/>
      <c r="BA817" s="24"/>
      <c r="BB817" s="12"/>
      <c r="BC817" s="12"/>
      <c r="BD817" s="12"/>
      <c r="BE817" s="12"/>
      <c r="BF817" s="12"/>
      <c r="BG817" s="12"/>
      <c r="BH817" s="12"/>
      <c r="BI817" s="12"/>
      <c r="BJ817" s="12"/>
      <c r="BK817" s="12"/>
      <c r="BL817" s="12"/>
      <c r="BM817" s="12"/>
      <c r="BN817" s="12"/>
      <c r="BO817" s="118" t="s">
        <v>920</v>
      </c>
      <c r="BP817" s="230">
        <v>278397</v>
      </c>
      <c r="BQ817" s="230">
        <v>320989</v>
      </c>
      <c r="BR817" s="230">
        <v>387200</v>
      </c>
      <c r="BS817" s="230">
        <v>495616</v>
      </c>
      <c r="BT817" s="230">
        <v>552147</v>
      </c>
      <c r="BU817" s="12"/>
      <c r="BV817" s="118" t="s">
        <v>920</v>
      </c>
      <c r="BW817" s="230">
        <v>278397</v>
      </c>
      <c r="BX817" s="230">
        <v>320989</v>
      </c>
      <c r="BY817" s="230">
        <v>387200</v>
      </c>
      <c r="BZ817" s="230">
        <v>495616</v>
      </c>
      <c r="CA817" s="230">
        <v>552147</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row>
    <row r="818" spans="1:110" s="3" customFormat="1" ht="12.75" customHeight="1">
      <c r="A818" s="1" t="s">
        <v>1101</v>
      </c>
      <c r="B818" s="1"/>
      <c r="C818" s="1" t="s">
        <v>217</v>
      </c>
      <c r="D818"/>
      <c r="E818"/>
      <c r="F818"/>
      <c r="G818"/>
      <c r="H818"/>
      <c r="I818"/>
      <c r="J818"/>
      <c r="K818"/>
      <c r="L818"/>
      <c r="M818"/>
      <c r="N818"/>
      <c r="O818"/>
      <c r="P818"/>
      <c r="Q818"/>
      <c r="R818"/>
      <c r="S818"/>
      <c r="T818"/>
      <c r="U818"/>
      <c r="V818"/>
      <c r="W818" s="40"/>
      <c r="X818"/>
      <c r="Y818"/>
      <c r="Z818"/>
      <c r="AA818"/>
      <c r="AB818"/>
      <c r="AC818"/>
      <c r="AD818"/>
      <c r="AE818"/>
      <c r="AF818"/>
      <c r="AG818"/>
      <c r="AH818"/>
      <c r="AI818"/>
      <c r="AJ818"/>
      <c r="AK818"/>
      <c r="AL818"/>
      <c r="AM818"/>
      <c r="AN818"/>
      <c r="AO818"/>
      <c r="AP818"/>
      <c r="AQ818"/>
      <c r="AR818"/>
      <c r="AS818"/>
      <c r="AT818"/>
      <c r="AU818"/>
      <c r="AV818"/>
      <c r="AW818"/>
      <c r="AX818"/>
      <c r="AY818"/>
      <c r="AZ818" s="24"/>
      <c r="BA818" s="24"/>
      <c r="BB818" s="12"/>
      <c r="BC818" s="12"/>
      <c r="BD818" s="12"/>
      <c r="BE818" s="12"/>
      <c r="BF818" s="12"/>
      <c r="BG818" s="12"/>
      <c r="BH818" s="12"/>
      <c r="BI818" s="12"/>
      <c r="BJ818" s="12"/>
      <c r="BK818" s="12"/>
      <c r="BL818" s="12"/>
      <c r="BM818" s="12"/>
      <c r="BN818" s="12"/>
      <c r="BO818" s="118" t="s">
        <v>922</v>
      </c>
      <c r="BP818" s="228">
        <v>238133</v>
      </c>
      <c r="BQ818" s="228">
        <v>274565</v>
      </c>
      <c r="BR818" s="228">
        <v>331200</v>
      </c>
      <c r="BS818" s="228">
        <v>423936</v>
      </c>
      <c r="BT818" s="228">
        <v>472291</v>
      </c>
      <c r="BU818" s="12"/>
      <c r="BV818" s="118" t="s">
        <v>922</v>
      </c>
      <c r="BW818" s="228">
        <v>238133</v>
      </c>
      <c r="BX818" s="228">
        <v>274565</v>
      </c>
      <c r="BY818" s="228">
        <v>331200</v>
      </c>
      <c r="BZ818" s="228">
        <v>423936</v>
      </c>
      <c r="CA818" s="228">
        <v>472291</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row>
    <row r="819" spans="1:110" s="3" customFormat="1" ht="12.75" customHeight="1">
      <c r="A819"/>
      <c r="B819"/>
      <c r="C819" s="18" t="s">
        <v>1583</v>
      </c>
      <c r="D819"/>
      <c r="E819"/>
      <c r="F819"/>
      <c r="G819"/>
      <c r="H819"/>
      <c r="I819"/>
      <c r="J819"/>
      <c r="K819"/>
      <c r="L819"/>
      <c r="M819"/>
      <c r="N819"/>
      <c r="O819"/>
      <c r="P819"/>
      <c r="Q819"/>
      <c r="R819"/>
      <c r="S819"/>
      <c r="T819"/>
      <c r="U819"/>
      <c r="V819"/>
      <c r="W819" s="40"/>
      <c r="X819"/>
      <c r="Y819"/>
      <c r="Z819"/>
      <c r="AA819"/>
      <c r="AB819"/>
      <c r="AC819"/>
      <c r="AD819"/>
      <c r="AE819"/>
      <c r="AF819"/>
      <c r="AG819"/>
      <c r="AH819"/>
      <c r="AI819"/>
      <c r="AJ819"/>
      <c r="AK819"/>
      <c r="AL819"/>
      <c r="AM819"/>
      <c r="AN819"/>
      <c r="AO819"/>
      <c r="AP819"/>
      <c r="AQ819"/>
      <c r="AR819"/>
      <c r="AS819"/>
      <c r="AT819"/>
      <c r="AU819"/>
      <c r="AV819"/>
      <c r="AW819"/>
      <c r="AX819"/>
      <c r="AY819"/>
      <c r="AZ819" s="24"/>
      <c r="BA819" s="24"/>
      <c r="BB819" s="12"/>
      <c r="BC819" s="12"/>
      <c r="BD819" s="12"/>
      <c r="BE819" s="12"/>
      <c r="BF819" s="12"/>
      <c r="BG819" s="12"/>
      <c r="BH819" s="12"/>
      <c r="BI819" s="12"/>
      <c r="BJ819" s="12"/>
      <c r="BK819" s="12"/>
      <c r="BL819" s="12"/>
      <c r="BM819" s="12"/>
      <c r="BN819" s="12"/>
      <c r="BO819" s="118" t="s">
        <v>924</v>
      </c>
      <c r="BP819" s="230">
        <v>262291</v>
      </c>
      <c r="BQ819" s="230">
        <v>302419</v>
      </c>
      <c r="BR819" s="230">
        <v>364800</v>
      </c>
      <c r="BS819" s="230">
        <v>466944</v>
      </c>
      <c r="BT819" s="230">
        <v>520205</v>
      </c>
      <c r="BU819" s="12"/>
      <c r="BV819" s="118" t="s">
        <v>924</v>
      </c>
      <c r="BW819" s="230">
        <v>262291</v>
      </c>
      <c r="BX819" s="230">
        <v>302419</v>
      </c>
      <c r="BY819" s="230">
        <v>364800</v>
      </c>
      <c r="BZ819" s="230">
        <v>466944</v>
      </c>
      <c r="CA819" s="230">
        <v>520205</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row>
    <row r="820" spans="1:110" s="3" customFormat="1" ht="12.75" customHeight="1">
      <c r="A820"/>
      <c r="B820"/>
      <c r="C820" s="18"/>
      <c r="D820"/>
      <c r="E820"/>
      <c r="F820"/>
      <c r="G820"/>
      <c r="H820"/>
      <c r="I820"/>
      <c r="J820"/>
      <c r="K820"/>
      <c r="L820"/>
      <c r="M820"/>
      <c r="N820"/>
      <c r="O820"/>
      <c r="P820"/>
      <c r="Q820"/>
      <c r="R820"/>
      <c r="S820"/>
      <c r="T820"/>
      <c r="U820"/>
      <c r="V820"/>
      <c r="W820" s="40"/>
      <c r="X820"/>
      <c r="Y820"/>
      <c r="Z820"/>
      <c r="AA820"/>
      <c r="AB820"/>
      <c r="AC820"/>
      <c r="AD820"/>
      <c r="AE820"/>
      <c r="AF820"/>
      <c r="AG820"/>
      <c r="AH820"/>
      <c r="AI820"/>
      <c r="AJ820"/>
      <c r="AK820"/>
      <c r="AL820"/>
      <c r="AM820"/>
      <c r="AN820"/>
      <c r="AO820"/>
      <c r="AP820"/>
      <c r="AQ820"/>
      <c r="AR820"/>
      <c r="AS820"/>
      <c r="AT820"/>
      <c r="AU820"/>
      <c r="AV820"/>
      <c r="AW820"/>
      <c r="AX820"/>
      <c r="AY820"/>
      <c r="AZ820" s="24"/>
      <c r="BA820" s="24"/>
      <c r="BB820" s="12"/>
      <c r="BC820" s="12"/>
      <c r="BD820" s="12"/>
      <c r="BE820" s="12"/>
      <c r="BF820" s="12"/>
      <c r="BG820" s="12"/>
      <c r="BH820" s="12"/>
      <c r="BI820" s="12"/>
      <c r="BJ820" s="12"/>
      <c r="BK820" s="12"/>
      <c r="BL820" s="12"/>
      <c r="BM820" s="12"/>
      <c r="BN820" s="12"/>
      <c r="BO820" s="118" t="s">
        <v>926</v>
      </c>
      <c r="BP820" s="228">
        <v>262291</v>
      </c>
      <c r="BQ820" s="228">
        <v>302419</v>
      </c>
      <c r="BR820" s="228">
        <v>364800</v>
      </c>
      <c r="BS820" s="228">
        <v>466944</v>
      </c>
      <c r="BT820" s="228">
        <v>520205</v>
      </c>
      <c r="BU820" s="12"/>
      <c r="BV820" s="118" t="s">
        <v>926</v>
      </c>
      <c r="BW820" s="228">
        <v>262291</v>
      </c>
      <c r="BX820" s="228">
        <v>302419</v>
      </c>
      <c r="BY820" s="228">
        <v>364800</v>
      </c>
      <c r="BZ820" s="228">
        <v>466944</v>
      </c>
      <c r="CA820" s="228">
        <v>520205</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row>
    <row r="821" spans="1:110" s="3" customFormat="1" ht="12.75" customHeight="1">
      <c r="A821"/>
      <c r="B821"/>
      <c r="C821" s="30"/>
      <c r="D821" s="31"/>
      <c r="E821" s="31"/>
      <c r="F821" s="31"/>
      <c r="G821" s="31"/>
      <c r="H821" s="31"/>
      <c r="I821" s="31"/>
      <c r="J821" s="31"/>
      <c r="K821" s="31"/>
      <c r="L821" s="41"/>
      <c r="M821" s="1404" t="s">
        <v>1584</v>
      </c>
      <c r="N821" s="1404"/>
      <c r="O821" s="1404"/>
      <c r="P821" s="1405"/>
      <c r="Q821" s="1493" t="s">
        <v>1585</v>
      </c>
      <c r="R821" s="1493"/>
      <c r="S821" s="1493"/>
      <c r="T821" s="1493"/>
      <c r="U821" s="1493" t="s">
        <v>1586</v>
      </c>
      <c r="V821" s="1493"/>
      <c r="W821" s="1493"/>
      <c r="X821" s="1493"/>
      <c r="Y821" s="1493" t="s">
        <v>1587</v>
      </c>
      <c r="Z821" s="1493"/>
      <c r="AA821" s="1493"/>
      <c r="AB821" s="1493"/>
      <c r="AC821" s="1493" t="s">
        <v>1588</v>
      </c>
      <c r="AD821" s="1493"/>
      <c r="AE821" s="1493"/>
      <c r="AF821" s="1493"/>
      <c r="AG821" s="1615" t="s">
        <v>1589</v>
      </c>
      <c r="AH821" s="1615"/>
      <c r="AI821" s="1615"/>
      <c r="AJ821" s="1615"/>
      <c r="AK821"/>
      <c r="AL821" s="2"/>
      <c r="AM821" s="2"/>
      <c r="AN821" s="2"/>
      <c r="AO821" s="2"/>
      <c r="AP821" s="2"/>
      <c r="AQ821" s="2"/>
      <c r="AR821" s="2"/>
      <c r="AS821" s="2"/>
      <c r="AT821" s="2"/>
      <c r="AU821" s="2"/>
      <c r="AV821" s="2"/>
      <c r="AW821" s="2"/>
      <c r="AX821" s="2"/>
      <c r="AY821" s="2"/>
      <c r="AZ821" s="24"/>
      <c r="BA821" s="24"/>
      <c r="BB821" s="12"/>
      <c r="BC821" s="12"/>
      <c r="BD821" s="12"/>
      <c r="BE821" s="12"/>
      <c r="BF821" s="12"/>
      <c r="BG821" s="12"/>
      <c r="BH821" s="12"/>
      <c r="BI821" s="12"/>
      <c r="BJ821" s="12"/>
      <c r="BK821" s="12"/>
      <c r="BL821" s="12"/>
      <c r="BM821" s="12"/>
      <c r="BN821" s="12"/>
      <c r="BO821" s="118" t="s">
        <v>929</v>
      </c>
      <c r="BP821" s="230">
        <v>228930</v>
      </c>
      <c r="BQ821" s="230">
        <v>263954</v>
      </c>
      <c r="BR821" s="230">
        <v>318400</v>
      </c>
      <c r="BS821" s="230">
        <v>407552</v>
      </c>
      <c r="BT821" s="230">
        <v>454038</v>
      </c>
      <c r="BU821" s="12"/>
      <c r="BV821" s="118" t="s">
        <v>929</v>
      </c>
      <c r="BW821" s="230">
        <v>228930</v>
      </c>
      <c r="BX821" s="230">
        <v>263954</v>
      </c>
      <c r="BY821" s="230">
        <v>318400</v>
      </c>
      <c r="BZ821" s="230">
        <v>407552</v>
      </c>
      <c r="CA821" s="230">
        <v>454038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row>
    <row r="822" spans="1:110" s="3" customFormat="1" ht="12.75" customHeight="1">
      <c r="A822"/>
      <c r="B822"/>
      <c r="C822" s="34"/>
      <c r="D822" s="35"/>
      <c r="E822" s="35"/>
      <c r="F822" s="35"/>
      <c r="G822" s="35"/>
      <c r="H822" s="35"/>
      <c r="I822" s="35"/>
      <c r="J822" s="35"/>
      <c r="K822" s="35"/>
      <c r="L822" s="36"/>
      <c r="M822" s="1471"/>
      <c r="N822" s="1471"/>
      <c r="O822" s="1471"/>
      <c r="P822" s="1472"/>
      <c r="Q822" s="1493"/>
      <c r="R822" s="1493"/>
      <c r="S822" s="1493"/>
      <c r="T822" s="1493"/>
      <c r="U822" s="1493"/>
      <c r="V822" s="1493"/>
      <c r="W822" s="1493"/>
      <c r="X822" s="1493"/>
      <c r="Y822" s="1493"/>
      <c r="Z822" s="1493"/>
      <c r="AA822" s="1493"/>
      <c r="AB822" s="1493"/>
      <c r="AC822" s="1493"/>
      <c r="AD822" s="1493"/>
      <c r="AE822" s="1493"/>
      <c r="AF822" s="1493"/>
      <c r="AG822" s="1615"/>
      <c r="AH822" s="1615"/>
      <c r="AI822" s="1615"/>
      <c r="AJ822" s="1615"/>
      <c r="AK822"/>
      <c r="AL822" s="2"/>
      <c r="AM822" s="2"/>
      <c r="AN822" s="2"/>
      <c r="AO822" s="2"/>
      <c r="AP822" s="2"/>
      <c r="AQ822" s="2"/>
      <c r="AR822" s="2"/>
      <c r="AS822" s="2"/>
      <c r="AT822" s="2"/>
      <c r="AU822" s="2"/>
      <c r="AV822" s="2"/>
      <c r="AW822" s="2"/>
      <c r="AX822" s="2"/>
      <c r="AY822" s="2"/>
      <c r="AZ822" s="24"/>
      <c r="BA822" s="24"/>
      <c r="BB822" s="12"/>
      <c r="BC822" s="12"/>
      <c r="BD822" s="12"/>
      <c r="BE822" s="12"/>
      <c r="BF822" s="12"/>
      <c r="BG822" s="12"/>
      <c r="BH822" s="12"/>
      <c r="BI822" s="12"/>
      <c r="BJ822" s="12"/>
      <c r="BK822" s="12"/>
      <c r="BL822" s="12"/>
      <c r="BM822" s="12"/>
      <c r="BN822" s="12"/>
      <c r="BO822" s="118" t="s">
        <v>931</v>
      </c>
      <c r="BP822" s="228">
        <v>262291</v>
      </c>
      <c r="BQ822" s="228">
        <v>302419</v>
      </c>
      <c r="BR822" s="228">
        <v>364800</v>
      </c>
      <c r="BS822" s="228">
        <v>466944</v>
      </c>
      <c r="BT822" s="228">
        <v>520205</v>
      </c>
      <c r="BU822" s="12"/>
      <c r="BV822" s="118" t="s">
        <v>931</v>
      </c>
      <c r="BW822" s="228">
        <v>262291</v>
      </c>
      <c r="BX822" s="228">
        <v>302419</v>
      </c>
      <c r="BY822" s="228">
        <v>364800</v>
      </c>
      <c r="BZ822" s="228">
        <v>466944</v>
      </c>
      <c r="CA822" s="228">
        <v>520205</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row>
    <row r="823" spans="1:110" s="3" customFormat="1" ht="12.75" customHeight="1">
      <c r="A823"/>
      <c r="B823"/>
      <c r="C823" s="1534" t="s">
        <v>1590</v>
      </c>
      <c r="D823" s="1353"/>
      <c r="E823" s="1353"/>
      <c r="F823" s="1353"/>
      <c r="G823" s="1353"/>
      <c r="H823" s="1353"/>
      <c r="I823" s="35"/>
      <c r="J823" s="35"/>
      <c r="K823" s="35"/>
      <c r="L823" s="36"/>
      <c r="M823" s="1482">
        <v>5</v>
      </c>
      <c r="N823" s="1482"/>
      <c r="O823" s="1482"/>
      <c r="P823" s="1482"/>
      <c r="Q823" s="1482">
        <v>7</v>
      </c>
      <c r="R823" s="1482"/>
      <c r="S823" s="1482"/>
      <c r="T823" s="1482"/>
      <c r="U823" s="1482">
        <v>9</v>
      </c>
      <c r="V823" s="1482"/>
      <c r="W823" s="1482"/>
      <c r="X823" s="1482"/>
      <c r="Y823" s="1482">
        <v>11</v>
      </c>
      <c r="Z823" s="1482"/>
      <c r="AA823" s="1482"/>
      <c r="AB823" s="1482"/>
      <c r="AC823" s="1474">
        <v>14</v>
      </c>
      <c r="AD823" s="1475"/>
      <c r="AE823" s="1475"/>
      <c r="AF823" s="1476"/>
      <c r="AG823" s="1474"/>
      <c r="AH823" s="1475"/>
      <c r="AI823" s="1475"/>
      <c r="AJ823" s="1476"/>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8" t="s">
        <v>933</v>
      </c>
      <c r="BP823" s="230">
        <v>238133</v>
      </c>
      <c r="BQ823" s="230">
        <v>274565</v>
      </c>
      <c r="BR823" s="230">
        <v>331200</v>
      </c>
      <c r="BS823" s="230">
        <v>423936</v>
      </c>
      <c r="BT823" s="230">
        <v>472291</v>
      </c>
      <c r="BU823" s="12"/>
      <c r="BV823" s="118" t="s">
        <v>933</v>
      </c>
      <c r="BW823" s="230">
        <v>238133</v>
      </c>
      <c r="BX823" s="230">
        <v>274565</v>
      </c>
      <c r="BY823" s="230">
        <v>331200</v>
      </c>
      <c r="BZ823" s="230">
        <v>423936</v>
      </c>
      <c r="CA823" s="230">
        <v>472291</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row>
    <row r="824" spans="1:110" s="3" customFormat="1" ht="12.75" customHeight="1">
      <c r="A824"/>
      <c r="B824"/>
      <c r="C824" s="1303" t="s">
        <v>1591</v>
      </c>
      <c r="D824" s="1301"/>
      <c r="E824" s="1301"/>
      <c r="F824" s="1301"/>
      <c r="G824" s="1301"/>
      <c r="H824" s="1301"/>
      <c r="I824" s="4"/>
      <c r="J824" s="4"/>
      <c r="K824" s="4"/>
      <c r="L824" s="33"/>
      <c r="M824" s="1482">
        <v>8</v>
      </c>
      <c r="N824" s="1482"/>
      <c r="O824" s="1482"/>
      <c r="P824" s="1482"/>
      <c r="Q824" s="1482">
        <v>11</v>
      </c>
      <c r="R824" s="1482"/>
      <c r="S824" s="1482"/>
      <c r="T824" s="1482"/>
      <c r="U824" s="1482">
        <v>15</v>
      </c>
      <c r="V824" s="1482"/>
      <c r="W824" s="1482"/>
      <c r="X824" s="1482"/>
      <c r="Y824" s="1482">
        <v>18</v>
      </c>
      <c r="Z824" s="1482"/>
      <c r="AA824" s="1482"/>
      <c r="AB824" s="1482"/>
      <c r="AC824" s="1474">
        <v>23</v>
      </c>
      <c r="AD824" s="1475"/>
      <c r="AE824" s="1475"/>
      <c r="AF824" s="1476"/>
      <c r="AG824" s="1474"/>
      <c r="AH824" s="1475"/>
      <c r="AI824" s="1475"/>
      <c r="AJ824" s="1476"/>
      <c r="AK824"/>
      <c r="AL824" s="2"/>
      <c r="AM824" s="2"/>
      <c r="AN824" s="2"/>
      <c r="AO824" s="2"/>
      <c r="AP824" s="2"/>
      <c r="AQ824" s="2"/>
      <c r="AR824" s="2"/>
      <c r="AS824" s="2"/>
      <c r="AT824" s="2"/>
      <c r="AU824" s="2"/>
      <c r="AV824" s="2"/>
      <c r="AW824" s="2"/>
      <c r="AX824" s="2"/>
      <c r="AY824" s="2"/>
      <c r="AZ824" s="24"/>
      <c r="BA824" s="24"/>
      <c r="BB824" s="12"/>
      <c r="BC824" s="12"/>
      <c r="BD824" s="12"/>
      <c r="BE824" s="12"/>
      <c r="BF824" s="12"/>
      <c r="BG824" s="12"/>
      <c r="BH824" s="12"/>
      <c r="BI824" s="12"/>
      <c r="BJ824" s="12"/>
      <c r="BK824" s="12"/>
      <c r="BL824" s="12"/>
      <c r="BM824" s="12"/>
      <c r="BN824" s="12"/>
      <c r="BO824" s="118" t="s">
        <v>936</v>
      </c>
      <c r="BP824" s="228">
        <v>238133</v>
      </c>
      <c r="BQ824" s="228">
        <v>274565</v>
      </c>
      <c r="BR824" s="228">
        <v>331200</v>
      </c>
      <c r="BS824" s="228">
        <v>423936</v>
      </c>
      <c r="BT824" s="228">
        <v>472291</v>
      </c>
      <c r="BU824" s="12"/>
      <c r="BV824" s="118" t="s">
        <v>936</v>
      </c>
      <c r="BW824" s="228">
        <v>238133</v>
      </c>
      <c r="BX824" s="228">
        <v>274565</v>
      </c>
      <c r="BY824" s="228">
        <v>331200</v>
      </c>
      <c r="BZ824" s="228">
        <v>423936</v>
      </c>
      <c r="CA824" s="228">
        <v>472291</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row>
    <row r="825" spans="1:110" s="3" customFormat="1" ht="12.75" customHeight="1">
      <c r="A825"/>
      <c r="B825"/>
      <c r="C825" s="1303" t="s">
        <v>1592</v>
      </c>
      <c r="D825" s="1301"/>
      <c r="E825" s="1301"/>
      <c r="F825" s="1301"/>
      <c r="G825" s="1301"/>
      <c r="H825" s="1301"/>
      <c r="I825" s="1104"/>
      <c r="J825" s="1104"/>
      <c r="K825" s="1104"/>
      <c r="L825" s="1124"/>
      <c r="M825" s="1482">
        <v>3</v>
      </c>
      <c r="N825" s="1482"/>
      <c r="O825" s="1482"/>
      <c r="P825" s="1482"/>
      <c r="Q825" s="1482">
        <v>4</v>
      </c>
      <c r="R825" s="1482"/>
      <c r="S825" s="1482"/>
      <c r="T825" s="1482"/>
      <c r="U825" s="1482">
        <v>5</v>
      </c>
      <c r="V825" s="1482"/>
      <c r="W825" s="1482"/>
      <c r="X825" s="1482"/>
      <c r="Y825" s="1482">
        <v>6</v>
      </c>
      <c r="Z825" s="1482"/>
      <c r="AA825" s="1482"/>
      <c r="AB825" s="1482"/>
      <c r="AC825" s="1474">
        <v>8</v>
      </c>
      <c r="AD825" s="1475"/>
      <c r="AE825" s="1475"/>
      <c r="AF825" s="1476"/>
      <c r="AG825" s="1474"/>
      <c r="AH825" s="1475"/>
      <c r="AI825" s="1475"/>
      <c r="AJ825" s="1476"/>
      <c r="AK825"/>
      <c r="AL825" s="2"/>
      <c r="AM825" s="2"/>
      <c r="AN825" s="2"/>
      <c r="AO825" s="2"/>
      <c r="AP825" s="2"/>
      <c r="AQ825" s="2"/>
      <c r="AR825" s="2"/>
      <c r="AS825" s="2"/>
      <c r="AT825" s="2"/>
      <c r="AU825" s="2"/>
      <c r="AV825" s="2"/>
      <c r="AW825" s="2"/>
      <c r="AX825" s="2"/>
      <c r="AY825" s="2"/>
      <c r="AZ825" s="24"/>
      <c r="BA825" s="24"/>
      <c r="BB825" s="12"/>
      <c r="BC825" s="12"/>
      <c r="BD825" s="12"/>
      <c r="BE825" s="12"/>
      <c r="BF825" s="12"/>
      <c r="BG825" s="12"/>
      <c r="BH825" s="12"/>
      <c r="BI825" s="12"/>
      <c r="BJ825" s="12"/>
      <c r="BK825" s="12"/>
      <c r="BL825" s="12"/>
      <c r="BM825" s="12"/>
      <c r="BN825" s="12"/>
      <c r="BO825" s="118" t="s">
        <v>940</v>
      </c>
      <c r="BP825" s="230">
        <v>262291</v>
      </c>
      <c r="BQ825" s="230">
        <v>302419</v>
      </c>
      <c r="BR825" s="230">
        <v>364800</v>
      </c>
      <c r="BS825" s="230">
        <v>466944</v>
      </c>
      <c r="BT825" s="230">
        <v>520205</v>
      </c>
      <c r="BU825" s="12"/>
      <c r="BV825" s="118" t="s">
        <v>940</v>
      </c>
      <c r="BW825" s="230">
        <v>262291</v>
      </c>
      <c r="BX825" s="230">
        <v>302419</v>
      </c>
      <c r="BY825" s="230">
        <v>364800</v>
      </c>
      <c r="BZ825" s="230">
        <v>466944</v>
      </c>
      <c r="CA825" s="230">
        <v>520205</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row>
    <row r="826" spans="1:110" s="3" customFormat="1" ht="12.75" customHeight="1">
      <c r="A826"/>
      <c r="B826"/>
      <c r="C826" s="1303" t="s">
        <v>1593</v>
      </c>
      <c r="D826" s="1301"/>
      <c r="E826" s="1301"/>
      <c r="F826" s="1301"/>
      <c r="G826" s="1301"/>
      <c r="H826" s="1301"/>
      <c r="I826" s="1104"/>
      <c r="J826" s="1104"/>
      <c r="K826" s="1104"/>
      <c r="L826" s="1124"/>
      <c r="M826" s="1482"/>
      <c r="N826" s="1482"/>
      <c r="O826" s="1482"/>
      <c r="P826" s="1482"/>
      <c r="Q826" s="1482"/>
      <c r="R826" s="1482"/>
      <c r="S826" s="1482"/>
      <c r="T826" s="1482"/>
      <c r="U826" s="1482"/>
      <c r="V826" s="1482"/>
      <c r="W826" s="1482"/>
      <c r="X826" s="1482"/>
      <c r="Y826" s="1482"/>
      <c r="Z826" s="1482"/>
      <c r="AA826" s="1482"/>
      <c r="AB826" s="1482"/>
      <c r="AC826" s="1474"/>
      <c r="AD826" s="1475"/>
      <c r="AE826" s="1475"/>
      <c r="AF826" s="1476"/>
      <c r="AG826" s="1474"/>
      <c r="AH826" s="1475"/>
      <c r="AI826" s="1475"/>
      <c r="AJ826" s="1476"/>
      <c r="AK826"/>
      <c r="AL826" s="2"/>
      <c r="AM826" s="2"/>
      <c r="AN826" s="2"/>
      <c r="AO826" s="2"/>
      <c r="AP826" s="2"/>
      <c r="AQ826" s="2"/>
      <c r="AR826" s="2"/>
      <c r="AS826" s="2"/>
      <c r="AT826" s="2"/>
      <c r="AU826" s="2"/>
      <c r="AV826" s="2"/>
      <c r="AW826" s="2"/>
      <c r="AX826" s="2"/>
      <c r="AY826" s="2"/>
      <c r="AZ826" s="24"/>
      <c r="BA826" s="24"/>
      <c r="BB826" s="12"/>
      <c r="BC826" s="12"/>
      <c r="BD826" s="12"/>
      <c r="BE826" s="12"/>
      <c r="BF826" s="12"/>
      <c r="BG826" s="12"/>
      <c r="BH826" s="12"/>
      <c r="BI826" s="12"/>
      <c r="BJ826" s="12"/>
      <c r="BK826" s="12"/>
      <c r="BL826" s="12"/>
      <c r="BM826" s="12"/>
      <c r="BN826" s="12"/>
      <c r="BO826" s="118" t="s">
        <v>944</v>
      </c>
      <c r="BP826" s="228">
        <v>262291</v>
      </c>
      <c r="BQ826" s="228">
        <v>302419</v>
      </c>
      <c r="BR826" s="228">
        <v>364800</v>
      </c>
      <c r="BS826" s="228">
        <v>466944</v>
      </c>
      <c r="BT826" s="228">
        <v>520205</v>
      </c>
      <c r="BU826" s="12"/>
      <c r="BV826" s="118" t="s">
        <v>944</v>
      </c>
      <c r="BW826" s="228">
        <v>262291</v>
      </c>
      <c r="BX826" s="228">
        <v>302419</v>
      </c>
      <c r="BY826" s="228">
        <v>364800</v>
      </c>
      <c r="BZ826" s="228">
        <v>466944</v>
      </c>
      <c r="CA826" s="228">
        <v>520205</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row>
    <row r="827" spans="1:110" s="3" customFormat="1" ht="12.75" customHeight="1">
      <c r="A827"/>
      <c r="B827"/>
      <c r="C827" s="1303" t="s">
        <v>1594</v>
      </c>
      <c r="D827" s="1301"/>
      <c r="E827" s="1301"/>
      <c r="F827" s="1301"/>
      <c r="G827" s="1301"/>
      <c r="H827" s="1301"/>
      <c r="I827" s="1104"/>
      <c r="J827" s="1104"/>
      <c r="K827" s="1104"/>
      <c r="L827" s="1124"/>
      <c r="M827" s="1482">
        <v>16</v>
      </c>
      <c r="N827" s="1482"/>
      <c r="O827" s="1482"/>
      <c r="P827" s="1482"/>
      <c r="Q827" s="1482">
        <v>23</v>
      </c>
      <c r="R827" s="1482"/>
      <c r="S827" s="1482"/>
      <c r="T827" s="1482"/>
      <c r="U827" s="1482">
        <v>29</v>
      </c>
      <c r="V827" s="1482"/>
      <c r="W827" s="1482"/>
      <c r="X827" s="1482"/>
      <c r="Y827" s="1482">
        <v>36</v>
      </c>
      <c r="Z827" s="1482"/>
      <c r="AA827" s="1482"/>
      <c r="AB827" s="1482"/>
      <c r="AC827" s="1474">
        <v>45</v>
      </c>
      <c r="AD827" s="1475"/>
      <c r="AE827" s="1475"/>
      <c r="AF827" s="1476"/>
      <c r="AG827" s="1474"/>
      <c r="AH827" s="1475"/>
      <c r="AI827" s="1475"/>
      <c r="AJ827" s="1476"/>
      <c r="AK827"/>
      <c r="AL827" s="2"/>
      <c r="AM827" s="2"/>
      <c r="AN827" s="2"/>
      <c r="AO827" s="2"/>
      <c r="AP827" s="2"/>
      <c r="AQ827" s="2"/>
      <c r="AR827" s="2"/>
      <c r="AS827" s="2"/>
      <c r="AT827" s="2"/>
      <c r="AU827" s="2"/>
      <c r="AV827" s="2"/>
      <c r="AW827" s="2"/>
      <c r="AX827" s="2"/>
      <c r="AY827" s="2"/>
      <c r="AZ827" s="24"/>
      <c r="BA827" s="24"/>
      <c r="BB827" s="12"/>
      <c r="BC827" s="12"/>
      <c r="BD827" s="12"/>
      <c r="BE827" s="12"/>
      <c r="BF827" s="12"/>
      <c r="BG827" s="12"/>
      <c r="BH827" s="12"/>
      <c r="BI827" s="12"/>
      <c r="BJ827" s="12"/>
      <c r="BK827" s="12"/>
      <c r="BL827" s="12"/>
      <c r="BM827" s="12"/>
      <c r="BN827" s="12"/>
      <c r="BO827" s="118" t="s">
        <v>947</v>
      </c>
      <c r="BP827" s="230">
        <v>327289</v>
      </c>
      <c r="BQ827" s="230">
        <v>377361</v>
      </c>
      <c r="BR827" s="230">
        <v>455200</v>
      </c>
      <c r="BS827" s="230">
        <v>582656</v>
      </c>
      <c r="BT827" s="230">
        <v>649115</v>
      </c>
      <c r="BU827" s="12"/>
      <c r="BV827" s="118" t="s">
        <v>947</v>
      </c>
      <c r="BW827" s="230">
        <v>327289</v>
      </c>
      <c r="BX827" s="230">
        <v>377361</v>
      </c>
      <c r="BY827" s="230">
        <v>455200</v>
      </c>
      <c r="BZ827" s="230">
        <v>582656</v>
      </c>
      <c r="CA827" s="230">
        <v>649115</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row>
    <row r="828" spans="1:110" s="3" customFormat="1" ht="12.75" customHeight="1">
      <c r="A828"/>
      <c r="B828"/>
      <c r="C828" s="1300" t="s">
        <v>1595</v>
      </c>
      <c r="D828" s="1301"/>
      <c r="E828" s="1301"/>
      <c r="F828" s="1301"/>
      <c r="G828" s="1301"/>
      <c r="H828" s="1301"/>
      <c r="I828" s="1104"/>
      <c r="J828" s="1104"/>
      <c r="K828" s="1104"/>
      <c r="L828" s="1124"/>
      <c r="M828" s="1482"/>
      <c r="N828" s="1482"/>
      <c r="O828" s="1482"/>
      <c r="P828" s="1482"/>
      <c r="Q828" s="1482"/>
      <c r="R828" s="1482"/>
      <c r="S828" s="1482"/>
      <c r="T828" s="1482"/>
      <c r="U828" s="1482"/>
      <c r="V828" s="1482"/>
      <c r="W828" s="1482"/>
      <c r="X828" s="1482"/>
      <c r="Y828" s="1482"/>
      <c r="Z828" s="1482"/>
      <c r="AA828" s="1482"/>
      <c r="AB828" s="1482"/>
      <c r="AC828" s="1474"/>
      <c r="AD828" s="1475"/>
      <c r="AE828" s="1475"/>
      <c r="AF828" s="1476"/>
      <c r="AG828" s="1474"/>
      <c r="AH828" s="1475"/>
      <c r="AI828" s="1475"/>
      <c r="AJ828" s="1476"/>
      <c r="AK828"/>
      <c r="AL828" s="2"/>
      <c r="AM828" s="2"/>
      <c r="AN828" s="2"/>
      <c r="AO828" s="2"/>
      <c r="AP828" s="2"/>
      <c r="AQ828" s="2"/>
      <c r="AR828" s="2"/>
      <c r="AS828" s="2"/>
      <c r="AT828" s="2"/>
      <c r="AU828" s="2"/>
      <c r="AV828" s="2"/>
      <c r="AW828" s="2"/>
      <c r="AX828" s="2"/>
      <c r="AY828" s="2"/>
      <c r="AZ828" s="24"/>
      <c r="BA828" s="24"/>
      <c r="BB828" s="12"/>
      <c r="BC828" s="12"/>
      <c r="BD828" s="12"/>
      <c r="BE828" s="12"/>
      <c r="BF828" s="12"/>
      <c r="BG828" s="12"/>
      <c r="BH828" s="12"/>
      <c r="BI828" s="12"/>
      <c r="BJ828" s="12"/>
      <c r="BK828" s="12"/>
      <c r="BL828" s="12"/>
      <c r="BM828" s="12"/>
      <c r="BN828" s="12"/>
      <c r="BO828" s="118" t="s">
        <v>953</v>
      </c>
      <c r="BP828" s="228">
        <v>238133</v>
      </c>
      <c r="BQ828" s="228">
        <v>274565</v>
      </c>
      <c r="BR828" s="228">
        <v>331200</v>
      </c>
      <c r="BS828" s="228">
        <v>423936</v>
      </c>
      <c r="BT828" s="228">
        <v>472291</v>
      </c>
      <c r="BU828" s="12"/>
      <c r="BV828" s="118" t="s">
        <v>953</v>
      </c>
      <c r="BW828" s="228">
        <v>238133</v>
      </c>
      <c r="BX828" s="228">
        <v>274565</v>
      </c>
      <c r="BY828" s="228">
        <v>331200</v>
      </c>
      <c r="BZ828" s="228">
        <v>423936</v>
      </c>
      <c r="CA828" s="228">
        <v>472291</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row>
    <row r="829" spans="1:110" s="3" customFormat="1" ht="12.75" customHeight="1">
      <c r="A829"/>
      <c r="B829"/>
      <c r="C829" s="1103" t="s">
        <v>1596</v>
      </c>
      <c r="D829" s="1104"/>
      <c r="E829" s="1104"/>
      <c r="F829" s="1508" t="s">
        <v>1597</v>
      </c>
      <c r="G829" s="1509"/>
      <c r="H829" s="1509"/>
      <c r="I829" s="1509"/>
      <c r="J829" s="1509"/>
      <c r="K829" s="1509"/>
      <c r="L829" s="1510"/>
      <c r="M829" s="1482">
        <v>1</v>
      </c>
      <c r="N829" s="1482"/>
      <c r="O829" s="1482"/>
      <c r="P829" s="1482"/>
      <c r="Q829" s="1482">
        <v>1</v>
      </c>
      <c r="R829" s="1482"/>
      <c r="S829" s="1482"/>
      <c r="T829" s="1482"/>
      <c r="U829" s="1482">
        <v>1</v>
      </c>
      <c r="V829" s="1482"/>
      <c r="W829" s="1482"/>
      <c r="X829" s="1482"/>
      <c r="Y829" s="1482">
        <v>2</v>
      </c>
      <c r="Z829" s="1482"/>
      <c r="AA829" s="1482"/>
      <c r="AB829" s="1482"/>
      <c r="AC829" s="1474">
        <v>2</v>
      </c>
      <c r="AD829" s="1475"/>
      <c r="AE829" s="1475"/>
      <c r="AF829" s="1476"/>
      <c r="AG829" s="1474"/>
      <c r="AH829" s="1475"/>
      <c r="AI829" s="1475"/>
      <c r="AJ829" s="1476"/>
      <c r="AK829"/>
      <c r="AL829" s="2"/>
      <c r="AM829" s="2"/>
      <c r="AN829" s="2"/>
      <c r="AO829" s="2"/>
      <c r="AP829" s="2"/>
      <c r="AQ829" s="2"/>
      <c r="AR829" s="2"/>
      <c r="AS829" s="2"/>
      <c r="AT829" s="2"/>
      <c r="AU829" s="2"/>
      <c r="AV829" s="2"/>
      <c r="AW829" s="2"/>
      <c r="AX829" s="2"/>
      <c r="AY829" s="2"/>
      <c r="AZ829" s="24"/>
      <c r="BA829" s="24"/>
      <c r="BB829" s="12"/>
      <c r="BC829" s="12"/>
      <c r="BD829" s="12"/>
      <c r="BE829" s="12"/>
      <c r="BF829" s="12"/>
      <c r="BG829" s="12"/>
      <c r="BH829" s="12"/>
      <c r="BI829" s="12"/>
      <c r="BJ829" s="12"/>
      <c r="BK829" s="12"/>
      <c r="BL829" s="12"/>
      <c r="BM829" s="12"/>
      <c r="BN829" s="12"/>
      <c r="BO829" s="118" t="s">
        <v>956</v>
      </c>
      <c r="BP829" s="230">
        <v>299104</v>
      </c>
      <c r="BQ829" s="230">
        <v>344864</v>
      </c>
      <c r="BR829" s="230">
        <v>416000</v>
      </c>
      <c r="BS829" s="230">
        <v>532480</v>
      </c>
      <c r="BT829" s="230">
        <v>593216</v>
      </c>
      <c r="BU829" s="12"/>
      <c r="BV829" s="118" t="s">
        <v>956</v>
      </c>
      <c r="BW829" s="230">
        <v>299104</v>
      </c>
      <c r="BX829" s="230">
        <v>344864</v>
      </c>
      <c r="BY829" s="230">
        <v>416000</v>
      </c>
      <c r="BZ829" s="230">
        <v>532480</v>
      </c>
      <c r="CA829" s="230">
        <v>593216</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row>
    <row r="830" spans="1:110" s="3" customFormat="1" ht="12.75" customHeight="1">
      <c r="A830"/>
      <c r="B830"/>
      <c r="C830" s="1418" t="s">
        <v>1547</v>
      </c>
      <c r="D830" s="1419"/>
      <c r="E830" s="1419"/>
      <c r="F830" s="1419"/>
      <c r="G830" s="1419"/>
      <c r="H830" s="1419"/>
      <c r="I830" s="1419"/>
      <c r="J830" s="1419"/>
      <c r="K830" s="1419"/>
      <c r="L830" s="1421"/>
      <c r="M830" s="1486">
        <f>SUM(M823:P829)</f>
        <v>33</v>
      </c>
      <c r="N830" s="1486"/>
      <c r="O830" s="1486"/>
      <c r="P830" s="1486"/>
      <c r="Q830" s="1486">
        <f>SUM(Q823:T829)</f>
        <v>46</v>
      </c>
      <c r="R830" s="1486"/>
      <c r="S830" s="1486"/>
      <c r="T830" s="1486"/>
      <c r="U830" s="1486">
        <f>SUM(U823:X829)</f>
        <v>59</v>
      </c>
      <c r="V830" s="1486"/>
      <c r="W830" s="1486"/>
      <c r="X830" s="1486"/>
      <c r="Y830" s="1486">
        <f>SUM(Y823:AB829)</f>
        <v>73</v>
      </c>
      <c r="Z830" s="1486"/>
      <c r="AA830" s="1486"/>
      <c r="AB830" s="1486"/>
      <c r="AC830" s="1486">
        <f>SUM(AC823:AF829)</f>
        <v>92</v>
      </c>
      <c r="AD830" s="1486"/>
      <c r="AE830" s="1486"/>
      <c r="AF830" s="1486"/>
      <c r="AG830" s="1486">
        <f>SUM(AG823:AJ829)</f>
        <v>0</v>
      </c>
      <c r="AH830" s="1486"/>
      <c r="AI830" s="1486"/>
      <c r="AJ830" s="1486"/>
      <c r="AK830"/>
      <c r="AL830" s="2"/>
      <c r="AM830" s="2"/>
      <c r="AN830" s="2"/>
      <c r="AO830" s="2"/>
      <c r="AP830" s="2"/>
      <c r="AQ830" s="2"/>
      <c r="AR830" s="2"/>
      <c r="AS830" s="2"/>
      <c r="AT830" s="2"/>
      <c r="AU830" s="2"/>
      <c r="AV830" s="2"/>
      <c r="AW830" s="2"/>
      <c r="AX830" s="2"/>
      <c r="AY830" s="2"/>
      <c r="AZ830" s="24"/>
      <c r="BA830" s="24"/>
      <c r="BB830" s="12"/>
      <c r="BC830" s="12"/>
      <c r="BD830" s="12"/>
      <c r="BE830" s="12"/>
      <c r="BF830" s="12"/>
      <c r="BG830" s="12"/>
      <c r="BH830" s="12"/>
      <c r="BI830" s="12"/>
      <c r="BJ830" s="12"/>
      <c r="BK830" s="12"/>
      <c r="BL830" s="12"/>
      <c r="BM830" s="12"/>
      <c r="BN830" s="12"/>
      <c r="BO830" s="118" t="s">
        <v>959</v>
      </c>
      <c r="BP830" s="228">
        <v>262291</v>
      </c>
      <c r="BQ830" s="228">
        <v>302419</v>
      </c>
      <c r="BR830" s="228">
        <v>364800</v>
      </c>
      <c r="BS830" s="228">
        <v>466944</v>
      </c>
      <c r="BT830" s="228">
        <v>520205</v>
      </c>
      <c r="BU830" s="12"/>
      <c r="BV830" s="118" t="s">
        <v>959</v>
      </c>
      <c r="BW830" s="228">
        <v>262291</v>
      </c>
      <c r="BX830" s="228">
        <v>302419</v>
      </c>
      <c r="BY830" s="228">
        <v>364800</v>
      </c>
      <c r="BZ830" s="228">
        <v>466944</v>
      </c>
      <c r="CA830" s="228">
        <v>520205</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row>
    <row r="831" spans="1:110" s="3" customFormat="1" ht="12.75" customHeight="1">
      <c r="A831"/>
      <c r="B831"/>
      <c r="C831" s="1067" t="s">
        <v>1598</v>
      </c>
      <c r="D831" s="40"/>
      <c r="E831" s="40"/>
      <c r="F831" s="40"/>
      <c r="G831" s="40"/>
      <c r="H831" s="40"/>
      <c r="I831" s="40"/>
      <c r="J831" s="40"/>
      <c r="K831" s="40"/>
      <c r="L831" s="40"/>
      <c r="M831" s="1112"/>
      <c r="N831" s="1112"/>
      <c r="O831" s="1112"/>
      <c r="P831" s="1112"/>
      <c r="Q831" s="1112"/>
      <c r="R831" s="1112"/>
      <c r="S831" s="1112"/>
      <c r="T831" s="1112"/>
      <c r="U831" s="1112"/>
      <c r="V831" s="1112"/>
      <c r="W831" s="1112"/>
      <c r="X831" s="1112"/>
      <c r="Y831" s="1112"/>
      <c r="Z831" s="1112"/>
      <c r="AA831" s="1112"/>
      <c r="AB831" s="1112"/>
      <c r="AC831" s="1112"/>
      <c r="AD831" s="1112"/>
      <c r="AE831" s="1112"/>
      <c r="AF831" s="1112"/>
      <c r="AG831" s="1112"/>
      <c r="AH831" s="1112"/>
      <c r="AI831" s="1112"/>
      <c r="AJ831" s="1112"/>
      <c r="AK831"/>
      <c r="AL831" s="2"/>
      <c r="AM831" s="2"/>
      <c r="AN831" s="2"/>
      <c r="AO831" s="2"/>
      <c r="AP831" s="2"/>
      <c r="AQ831" s="2"/>
      <c r="AR831" s="2"/>
      <c r="AS831" s="2"/>
      <c r="AT831" s="2"/>
      <c r="AU831" s="2"/>
      <c r="AV831" s="2"/>
      <c r="AW831" s="2"/>
      <c r="AX831" s="2"/>
      <c r="AY831" s="2"/>
      <c r="AZ831" s="24"/>
      <c r="BA831" s="24"/>
      <c r="BB831" s="12"/>
      <c r="BC831" s="12"/>
      <c r="BD831" s="12"/>
      <c r="BE831" s="12"/>
      <c r="BF831" s="12"/>
      <c r="BG831" s="12"/>
      <c r="BH831" s="12"/>
      <c r="BI831" s="12"/>
      <c r="BJ831" s="12"/>
      <c r="BK831" s="12"/>
      <c r="BL831" s="12"/>
      <c r="BM831" s="12"/>
      <c r="BN831" s="12"/>
      <c r="BO831" s="118" t="s">
        <v>961</v>
      </c>
      <c r="BP831" s="230">
        <v>262291</v>
      </c>
      <c r="BQ831" s="230">
        <v>302419</v>
      </c>
      <c r="BR831" s="230">
        <v>364800</v>
      </c>
      <c r="BS831" s="230">
        <v>466944</v>
      </c>
      <c r="BT831" s="230">
        <v>520205</v>
      </c>
      <c r="BU831" s="12"/>
      <c r="BV831" s="118" t="s">
        <v>961</v>
      </c>
      <c r="BW831" s="230">
        <v>262291</v>
      </c>
      <c r="BX831" s="230">
        <v>302419</v>
      </c>
      <c r="BY831" s="230">
        <v>364800</v>
      </c>
      <c r="BZ831" s="230">
        <v>466944</v>
      </c>
      <c r="CA831" s="230">
        <v>520205</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row>
    <row r="832" spans="1:110" s="3" customFormat="1" ht="12.75" customHeight="1">
      <c r="A832"/>
      <c r="B832"/>
      <c r="C832" s="1067" t="s">
        <v>1599</v>
      </c>
      <c r="D832" s="40"/>
      <c r="E832" s="40"/>
      <c r="F832" s="40"/>
      <c r="G832" s="40"/>
      <c r="H832" s="40"/>
      <c r="I832" s="40"/>
      <c r="J832" s="40"/>
      <c r="K832" s="40"/>
      <c r="L832" s="40"/>
      <c r="M832" s="1112"/>
      <c r="N832" s="1112"/>
      <c r="O832" s="1112"/>
      <c r="P832" s="1112"/>
      <c r="Q832" s="1112"/>
      <c r="R832" s="1112"/>
      <c r="S832" s="1112"/>
      <c r="T832" s="1112"/>
      <c r="U832" s="1112"/>
      <c r="V832" s="1112"/>
      <c r="W832" s="1112"/>
      <c r="X832" s="1112"/>
      <c r="Y832" s="1112"/>
      <c r="Z832" s="1112"/>
      <c r="AA832" s="1112"/>
      <c r="AB832" s="1112"/>
      <c r="AC832" s="1112"/>
      <c r="AD832" s="1112"/>
      <c r="AE832" s="1112"/>
      <c r="AF832" s="1112"/>
      <c r="AG832" s="1112"/>
      <c r="AH832" s="1112"/>
      <c r="AI832" s="1112"/>
      <c r="AJ832" s="1112"/>
      <c r="AK832"/>
      <c r="AL832" s="2"/>
      <c r="AM832" s="2"/>
      <c r="AN832" s="2"/>
      <c r="AO832" s="2"/>
      <c r="AP832" s="2"/>
      <c r="AQ832" s="2"/>
      <c r="AR832" s="2"/>
      <c r="AS832" s="2"/>
      <c r="AT832" s="2"/>
      <c r="AU832" s="2"/>
      <c r="AV832" s="2"/>
      <c r="AW832" s="2"/>
      <c r="AX832" s="2"/>
      <c r="AY832" s="2"/>
      <c r="AZ832" s="24"/>
      <c r="BA832" s="24"/>
      <c r="BB832" s="12"/>
      <c r="BC832" s="12"/>
      <c r="BD832" s="12"/>
      <c r="BE832" s="12"/>
      <c r="BF832" s="12"/>
      <c r="BG832" s="12"/>
      <c r="BH832" s="12"/>
      <c r="BI832" s="12"/>
      <c r="BJ832" s="12"/>
      <c r="BK832" s="12"/>
      <c r="BL832" s="12"/>
      <c r="BM832" s="12"/>
      <c r="BN832" s="12"/>
      <c r="BO832" s="118" t="s">
        <v>964</v>
      </c>
      <c r="BP832" s="228">
        <v>238133</v>
      </c>
      <c r="BQ832" s="228">
        <v>274565</v>
      </c>
      <c r="BR832" s="228">
        <v>331200</v>
      </c>
      <c r="BS832" s="228">
        <v>423936</v>
      </c>
      <c r="BT832" s="228">
        <v>472291</v>
      </c>
      <c r="BU832" s="12"/>
      <c r="BV832" s="118" t="s">
        <v>964</v>
      </c>
      <c r="BW832" s="228">
        <v>238133</v>
      </c>
      <c r="BX832" s="228">
        <v>274565</v>
      </c>
      <c r="BY832" s="228">
        <v>331200</v>
      </c>
      <c r="BZ832" s="228">
        <v>423936</v>
      </c>
      <c r="CA832" s="228">
        <v>472291</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row>
    <row r="833" spans="1:110" s="3" customFormat="1" ht="12.75" customHeight="1">
      <c r="A833"/>
      <c r="B833"/>
      <c r="C833" s="40"/>
      <c r="D833" s="40"/>
      <c r="E833" s="40"/>
      <c r="F833" s="40"/>
      <c r="G833" s="40"/>
      <c r="H833" s="40"/>
      <c r="I833" s="40"/>
      <c r="J833" s="40"/>
      <c r="K833" s="40"/>
      <c r="L833" s="40"/>
      <c r="M833" s="1112"/>
      <c r="N833" s="1112"/>
      <c r="O833" s="1112"/>
      <c r="P833" s="1112"/>
      <c r="Q833" s="1112"/>
      <c r="R833" s="1112"/>
      <c r="S833" s="1112"/>
      <c r="T833" s="1112"/>
      <c r="U833" s="1112"/>
      <c r="V833" s="1112"/>
      <c r="W833" s="1112"/>
      <c r="X833" s="1112"/>
      <c r="Y833" s="1112"/>
      <c r="Z833" s="1112"/>
      <c r="AA833" s="1112"/>
      <c r="AB833" s="1112"/>
      <c r="AC833" s="1112"/>
      <c r="AD833" s="1112"/>
      <c r="AE833" s="1112"/>
      <c r="AF833" s="1112"/>
      <c r="AG833" s="1112"/>
      <c r="AH833" s="1112"/>
      <c r="AI833" s="1112"/>
      <c r="AJ833" s="1112"/>
      <c r="AK833"/>
      <c r="AL833" s="2"/>
      <c r="AM833" s="2"/>
      <c r="AN833" s="2"/>
      <c r="AO833" s="2"/>
      <c r="AP833" s="2"/>
      <c r="AQ833" s="2"/>
      <c r="AR833" s="2"/>
      <c r="AS833" s="2"/>
      <c r="AT833" s="2"/>
      <c r="AU833" s="2"/>
      <c r="AV833" s="2"/>
      <c r="AW833" s="2"/>
      <c r="AX833" s="2"/>
      <c r="AY833" s="2"/>
      <c r="AZ833" s="24"/>
      <c r="BA833" s="24"/>
      <c r="BB833" s="12"/>
      <c r="BC833" s="12"/>
      <c r="BD833" s="12"/>
      <c r="BE833" s="12"/>
      <c r="BF833" s="12"/>
      <c r="BG833" s="12"/>
      <c r="BH833" s="12"/>
      <c r="BI833" s="12"/>
      <c r="BJ833" s="12"/>
      <c r="BK833" s="12"/>
      <c r="BL833" s="12"/>
      <c r="BM833" s="12"/>
      <c r="BN833" s="12"/>
      <c r="BO833" s="118" t="s">
        <v>967</v>
      </c>
      <c r="BP833" s="230">
        <v>262291</v>
      </c>
      <c r="BQ833" s="230">
        <v>302419</v>
      </c>
      <c r="BR833" s="230">
        <v>364800</v>
      </c>
      <c r="BS833" s="230">
        <v>466944</v>
      </c>
      <c r="BT833" s="230">
        <v>520205</v>
      </c>
      <c r="BU833" s="12"/>
      <c r="BV833" s="118" t="s">
        <v>967</v>
      </c>
      <c r="BW833" s="230">
        <v>262291</v>
      </c>
      <c r="BX833" s="230">
        <v>302419</v>
      </c>
      <c r="BY833" s="230">
        <v>364800</v>
      </c>
      <c r="BZ833" s="230">
        <v>466944</v>
      </c>
      <c r="CA833" s="230">
        <v>520205</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row>
    <row r="834" spans="1:110" s="3" customFormat="1" ht="12.75" customHeight="1">
      <c r="A834"/>
      <c r="B834"/>
      <c r="C834" s="1" t="s">
        <v>1600</v>
      </c>
      <c r="D834"/>
      <c r="E834"/>
      <c r="F834"/>
      <c r="G834"/>
      <c r="H834"/>
      <c r="I834"/>
      <c r="J834"/>
      <c r="K834"/>
      <c r="L834"/>
      <c r="M834"/>
      <c r="N834"/>
      <c r="O834"/>
      <c r="P834"/>
      <c r="Q834"/>
      <c r="R834" s="7"/>
      <c r="S834" s="7"/>
      <c r="T834" s="7"/>
      <c r="U834" s="7"/>
      <c r="V834" s="7"/>
      <c r="W834" s="7"/>
      <c r="X834" s="7"/>
      <c r="Y834" s="7"/>
      <c r="Z834" s="7"/>
      <c r="AA834" s="7"/>
      <c r="AB834" s="7"/>
      <c r="AC834" s="7"/>
      <c r="AD834" s="7"/>
      <c r="AE834" s="7"/>
      <c r="AF834" s="7"/>
      <c r="AG834" s="7"/>
      <c r="AH834" s="7"/>
      <c r="AI834" s="7"/>
      <c r="AJ834" s="7"/>
      <c r="AK834"/>
      <c r="AL834" s="2"/>
      <c r="AM834" s="2"/>
      <c r="AN834" s="2"/>
      <c r="AO834" s="2"/>
      <c r="AP834" s="2"/>
      <c r="AQ834" s="2"/>
      <c r="AR834" s="2"/>
      <c r="AS834" s="2"/>
      <c r="AT834" s="2"/>
      <c r="AU834" s="2"/>
      <c r="AV834" s="2"/>
      <c r="AW834" s="2"/>
      <c r="AX834" s="2"/>
      <c r="AY834" s="2"/>
      <c r="AZ834" s="24"/>
      <c r="BA834" s="24"/>
      <c r="BB834" s="12"/>
      <c r="BC834" s="12"/>
      <c r="BD834" s="12"/>
      <c r="BE834" s="12"/>
      <c r="BF834" s="12"/>
      <c r="BG834" s="12"/>
      <c r="BH834" s="12"/>
      <c r="BI834" s="12"/>
      <c r="BJ834" s="12"/>
      <c r="BK834" s="12"/>
      <c r="BL834" s="12"/>
      <c r="BM834" s="12"/>
      <c r="BN834" s="12"/>
      <c r="BO834" s="118" t="s">
        <v>969</v>
      </c>
      <c r="BP834" s="228">
        <v>262291</v>
      </c>
      <c r="BQ834" s="228">
        <v>302419</v>
      </c>
      <c r="BR834" s="228">
        <v>364800</v>
      </c>
      <c r="BS834" s="228">
        <v>466944</v>
      </c>
      <c r="BT834" s="228">
        <v>520205</v>
      </c>
      <c r="BU834" s="12"/>
      <c r="BV834" s="118" t="s">
        <v>969</v>
      </c>
      <c r="BW834" s="228">
        <v>262291</v>
      </c>
      <c r="BX834" s="228">
        <v>302419</v>
      </c>
      <c r="BY834" s="228">
        <v>364800</v>
      </c>
      <c r="BZ834" s="228">
        <v>466944</v>
      </c>
      <c r="CA834" s="228">
        <v>520205</v>
      </c>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row>
    <row r="835" spans="1:110" s="3" customFormat="1" ht="12.75" customHeight="1">
      <c r="A835"/>
      <c r="B835"/>
      <c r="C835" s="1648" t="s">
        <v>1601</v>
      </c>
      <c r="D835" s="1649"/>
      <c r="E835" s="1649"/>
      <c r="F835" s="1649"/>
      <c r="G835" s="1649"/>
      <c r="H835" s="1649"/>
      <c r="I835" s="1649"/>
      <c r="J835" s="1649"/>
      <c r="K835" s="1649"/>
      <c r="L835" s="1649"/>
      <c r="M835" s="1649"/>
      <c r="N835" s="1649"/>
      <c r="O835" s="1649"/>
      <c r="P835" s="1649"/>
      <c r="Q835" s="1649"/>
      <c r="R835" s="1649"/>
      <c r="S835" s="1649"/>
      <c r="T835" s="1649"/>
      <c r="U835" s="1649"/>
      <c r="V835" s="1649"/>
      <c r="W835" s="1649"/>
      <c r="X835" s="1649"/>
      <c r="Y835" s="1649"/>
      <c r="Z835" s="1649"/>
      <c r="AA835" s="1649"/>
      <c r="AB835" s="1649"/>
      <c r="AC835" s="1649"/>
      <c r="AD835" s="1649"/>
      <c r="AE835" s="1649"/>
      <c r="AF835" s="1649"/>
      <c r="AG835" s="1649"/>
      <c r="AH835" s="1649"/>
      <c r="AI835" s="1649"/>
      <c r="AJ835" s="1650"/>
      <c r="AK835"/>
      <c r="AL835" s="2"/>
      <c r="AM835" s="2"/>
      <c r="AN835" s="2"/>
      <c r="AO835" s="2"/>
      <c r="AP835" s="2"/>
      <c r="AQ835" s="2"/>
      <c r="AR835" s="2"/>
      <c r="AS835" s="2"/>
      <c r="AT835" s="2"/>
      <c r="AU835" s="2"/>
      <c r="AV835" s="2"/>
      <c r="AW835" s="2"/>
      <c r="AX835" s="2"/>
      <c r="AY835" s="2"/>
      <c r="AZ835" s="24"/>
      <c r="BA835" s="24"/>
      <c r="BB835" s="12"/>
      <c r="BC835" s="12"/>
      <c r="BD835" s="12"/>
      <c r="BE835" s="12"/>
      <c r="BF835" s="12"/>
      <c r="BG835" s="12"/>
      <c r="BH835" s="12"/>
      <c r="BI835" s="12"/>
      <c r="BJ835" s="12"/>
      <c r="BK835" s="12"/>
      <c r="BL835" s="12"/>
      <c r="BM835" s="12"/>
      <c r="BN835" s="12"/>
      <c r="BO835" s="118" t="s">
        <v>972</v>
      </c>
      <c r="BP835" s="230">
        <v>303706</v>
      </c>
      <c r="BQ835" s="230">
        <v>350170</v>
      </c>
      <c r="BR835" s="230">
        <v>422400</v>
      </c>
      <c r="BS835" s="230">
        <v>540672</v>
      </c>
      <c r="BT835" s="230">
        <v>602342</v>
      </c>
      <c r="BU835" s="12"/>
      <c r="BV835" s="118" t="s">
        <v>972</v>
      </c>
      <c r="BW835" s="230">
        <v>303706</v>
      </c>
      <c r="BX835" s="230">
        <v>350170</v>
      </c>
      <c r="BY835" s="230">
        <v>422400</v>
      </c>
      <c r="BZ835" s="230">
        <v>540672</v>
      </c>
      <c r="CA835" s="230">
        <v>602342</v>
      </c>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row>
    <row r="836" spans="1:110" s="3" customFormat="1" ht="12.75" customHeight="1">
      <c r="A836"/>
      <c r="B836" s="2"/>
      <c r="C836" s="2" t="s">
        <v>1602</v>
      </c>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c r="AL836" s="2"/>
      <c r="AM836" s="2"/>
      <c r="AN836" s="2"/>
      <c r="AO836" s="2"/>
      <c r="AP836" s="2"/>
      <c r="AQ836" s="2"/>
      <c r="AR836" s="2"/>
      <c r="AS836" s="2"/>
      <c r="AT836" s="2"/>
      <c r="AU836" s="2"/>
      <c r="AV836" s="2"/>
      <c r="AW836" s="2"/>
      <c r="AX836" s="2"/>
      <c r="AY836" s="2"/>
      <c r="AZ836" s="24"/>
      <c r="BA836" s="24"/>
      <c r="BB836" s="12"/>
      <c r="BC836" s="12"/>
      <c r="BD836" s="12"/>
      <c r="BE836" s="12"/>
      <c r="BF836" s="12"/>
      <c r="BG836" s="12"/>
      <c r="BH836" s="12"/>
      <c r="BI836" s="12"/>
      <c r="BJ836" s="12"/>
      <c r="BK836" s="12"/>
      <c r="BL836" s="12"/>
      <c r="BM836" s="12"/>
      <c r="BN836" s="12"/>
      <c r="BO836" s="118" t="s">
        <v>976</v>
      </c>
      <c r="BP836" s="228">
        <v>299104</v>
      </c>
      <c r="BQ836" s="228">
        <v>344864</v>
      </c>
      <c r="BR836" s="228">
        <v>416000</v>
      </c>
      <c r="BS836" s="228">
        <v>532480</v>
      </c>
      <c r="BT836" s="228">
        <v>593216</v>
      </c>
      <c r="BU836" s="12"/>
      <c r="BV836" s="118" t="s">
        <v>976</v>
      </c>
      <c r="BW836" s="228">
        <v>299104</v>
      </c>
      <c r="BX836" s="228">
        <v>344864</v>
      </c>
      <c r="BY836" s="228">
        <v>416000</v>
      </c>
      <c r="BZ836" s="228">
        <v>532480</v>
      </c>
      <c r="CA836" s="228">
        <v>593216</v>
      </c>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row>
    <row r="837" spans="1:110" s="12" customFormat="1" ht="12.75" customHeight="1">
      <c r="A837"/>
      <c r="B837"/>
      <c r="C837" s="1"/>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4"/>
      <c r="BA837" s="24"/>
      <c r="BO837" s="118" t="s">
        <v>981</v>
      </c>
      <c r="BP837" s="230">
        <v>262291</v>
      </c>
      <c r="BQ837" s="230">
        <v>302419</v>
      </c>
      <c r="BR837" s="230">
        <v>364800</v>
      </c>
      <c r="BS837" s="230">
        <v>466944</v>
      </c>
      <c r="BT837" s="230">
        <v>520205</v>
      </c>
      <c r="BV837" s="118" t="s">
        <v>981</v>
      </c>
      <c r="BW837" s="230">
        <v>262291</v>
      </c>
      <c r="BX837" s="230">
        <v>302419</v>
      </c>
      <c r="BY837" s="230">
        <v>364800</v>
      </c>
      <c r="BZ837" s="230">
        <v>466944</v>
      </c>
      <c r="CA837" s="230">
        <v>520205</v>
      </c>
      <c r="CB837" s="1007"/>
      <c r="CC837" s="1007"/>
      <c r="CD837" s="1007"/>
      <c r="CE837" s="1007"/>
      <c r="CF837" s="1007"/>
      <c r="CG837" s="1007"/>
      <c r="CH837" s="1007"/>
      <c r="CI837" s="1007"/>
      <c r="CJ837" s="1007"/>
      <c r="CK837" s="1007"/>
      <c r="CL837" s="1007"/>
      <c r="CM837" s="1007"/>
      <c r="CN837" s="1007"/>
      <c r="CO837" s="1007"/>
      <c r="CP837" s="1007"/>
      <c r="CQ837" s="1007"/>
      <c r="CR837" s="1007"/>
      <c r="CS837" s="1007"/>
      <c r="CT837" s="1007"/>
      <c r="CU837" s="1007"/>
      <c r="CV837" s="1007"/>
      <c r="CW837" s="1007"/>
      <c r="CX837" s="1007"/>
      <c r="CY837" s="1007"/>
      <c r="CZ837" s="1007"/>
      <c r="DA837" s="1007"/>
      <c r="DB837" s="1007"/>
      <c r="DC837" s="1007"/>
      <c r="DD837" s="1007"/>
      <c r="DE837" s="1007"/>
      <c r="DF837" s="1007"/>
    </row>
    <row r="838" spans="1:110" s="12" customFormat="1" ht="14.25">
      <c r="A838" s="1" t="s">
        <v>1164</v>
      </c>
      <c r="B838"/>
      <c r="C838" s="1" t="s">
        <v>1603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4"/>
      <c r="BA838" s="24"/>
      <c r="BO838" s="118" t="s">
        <v>984</v>
      </c>
      <c r="BP838" s="228">
        <v>279547</v>
      </c>
      <c r="BQ838" s="228">
        <v>322315</v>
      </c>
      <c r="BR838" s="228">
        <v>388800</v>
      </c>
      <c r="BS838" s="228">
        <v>497664</v>
      </c>
      <c r="BT838" s="228">
        <v>554429</v>
      </c>
      <c r="BV838" s="118" t="s">
        <v>984</v>
      </c>
      <c r="BW838" s="228">
        <v>279547</v>
      </c>
      <c r="BX838" s="228">
        <v>322315</v>
      </c>
      <c r="BY838" s="228">
        <v>388800</v>
      </c>
      <c r="BZ838" s="228">
        <v>497664</v>
      </c>
      <c r="CA838" s="228">
        <v>554429</v>
      </c>
      <c r="CB838" s="1007"/>
      <c r="CC838" s="1007"/>
      <c r="CD838" s="1007"/>
      <c r="CE838" s="1007"/>
      <c r="CF838" s="1007"/>
      <c r="CG838" s="1007"/>
      <c r="CH838" s="1007"/>
      <c r="CI838" s="1007"/>
      <c r="CJ838" s="1007"/>
      <c r="CK838" s="1007"/>
      <c r="CL838" s="1007"/>
      <c r="CM838" s="1007"/>
      <c r="CN838" s="1007"/>
      <c r="CO838" s="1007"/>
      <c r="CP838" s="1007"/>
      <c r="CQ838" s="1007"/>
      <c r="CR838" s="1007"/>
      <c r="CS838" s="1007"/>
      <c r="CT838" s="1007"/>
      <c r="CU838" s="1007"/>
      <c r="CV838" s="1007"/>
      <c r="CW838" s="1007"/>
      <c r="CX838" s="1007"/>
      <c r="CY838" s="1007"/>
      <c r="CZ838" s="1007"/>
      <c r="DA838" s="1007"/>
      <c r="DB838" s="1007"/>
      <c r="DC838" s="1007"/>
      <c r="DD838" s="1007"/>
      <c r="DE838" s="1007"/>
      <c r="DF838" s="1007"/>
    </row>
    <row r="839" spans="1:110" s="12"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4"/>
      <c r="BA839" s="24"/>
      <c r="BO839" s="118" t="s">
        <v>986</v>
      </c>
      <c r="BP839" s="230">
        <v>278397</v>
      </c>
      <c r="BQ839" s="230">
        <v>320989</v>
      </c>
      <c r="BR839" s="230">
        <v>387200</v>
      </c>
      <c r="BS839" s="230">
        <v>495616</v>
      </c>
      <c r="BT839" s="230">
        <v>552147</v>
      </c>
      <c r="BV839" s="118" t="s">
        <v>986</v>
      </c>
      <c r="BW839" s="230">
        <v>278397</v>
      </c>
      <c r="BX839" s="230">
        <v>320989</v>
      </c>
      <c r="BY839" s="230">
        <v>387200</v>
      </c>
      <c r="BZ839" s="230">
        <v>495616</v>
      </c>
      <c r="CA839" s="230">
        <v>552147</v>
      </c>
      <c r="CB839" s="1007"/>
      <c r="CC839" s="1007"/>
      <c r="CD839" s="1007"/>
      <c r="CE839" s="1007"/>
      <c r="CF839" s="1007"/>
      <c r="CG839" s="1007"/>
      <c r="CH839" s="1007"/>
      <c r="CI839" s="1007"/>
      <c r="CJ839" s="1007"/>
      <c r="CK839" s="1007"/>
      <c r="CL839" s="1007"/>
      <c r="CM839" s="1007"/>
      <c r="CN839" s="1007"/>
      <c r="CO839" s="1007"/>
      <c r="CP839" s="1007"/>
      <c r="CQ839" s="1007"/>
      <c r="CR839" s="1007"/>
      <c r="CS839" s="1007"/>
      <c r="CT839" s="1007"/>
      <c r="CU839" s="1007"/>
      <c r="CV839" s="1007"/>
      <c r="CW839" s="1007"/>
      <c r="CX839" s="1007"/>
      <c r="CY839" s="1007"/>
      <c r="CZ839" s="1007"/>
      <c r="DA839" s="1007"/>
      <c r="DB839" s="1007"/>
      <c r="DC839" s="1007"/>
      <c r="DD839" s="1007"/>
      <c r="DE839" s="1007"/>
      <c r="DF839" s="1007"/>
    </row>
    <row r="840" spans="1:110" s="12" customFormat="1" ht="14.25">
      <c r="A840"/>
      <c r="B840"/>
      <c r="C840" s="1" t="s">
        <v>1604</v>
      </c>
      <c r="D840"/>
      <c r="E840"/>
      <c r="F840"/>
      <c r="G840"/>
      <c r="H840"/>
      <c r="I840"/>
      <c r="J840" s="32" t="s">
        <v>1605</v>
      </c>
      <c r="K840" s="4"/>
      <c r="L840" s="4"/>
      <c r="M840" s="4"/>
      <c r="N840" s="4"/>
      <c r="O840" s="4"/>
      <c r="P840" s="4"/>
      <c r="Q840" s="4"/>
      <c r="R840" s="4"/>
      <c r="S840" s="4"/>
      <c r="T840" s="4"/>
      <c r="U840" s="4"/>
      <c r="V840" s="33"/>
      <c r="W840" s="1360">
        <v>11970</v>
      </c>
      <c r="X840" s="1360"/>
      <c r="Y840" s="1360"/>
      <c r="Z840" s="1360"/>
      <c r="AA840" s="1360"/>
      <c r="AB840" s="1360"/>
      <c r="AC840" s="1360"/>
      <c r="AD840"/>
      <c r="AE840"/>
      <c r="AF840"/>
      <c r="AG840"/>
      <c r="AH840"/>
      <c r="AI840"/>
      <c r="AJ840"/>
      <c r="AK840"/>
      <c r="AL840"/>
      <c r="AM840"/>
      <c r="AN840"/>
      <c r="AO840"/>
      <c r="AP840"/>
      <c r="AQ840"/>
      <c r="AR840"/>
      <c r="AS840"/>
      <c r="AT840"/>
      <c r="AU840"/>
      <c r="AV840"/>
      <c r="AW840"/>
      <c r="AX840"/>
      <c r="AY840"/>
      <c r="AZ840" s="24"/>
      <c r="BA840" s="24"/>
      <c r="BO840" s="118" t="s">
        <v>988</v>
      </c>
      <c r="BP840" s="228">
        <v>262291</v>
      </c>
      <c r="BQ840" s="228">
        <v>302419</v>
      </c>
      <c r="BR840" s="228">
        <v>364800</v>
      </c>
      <c r="BS840" s="228">
        <v>466944</v>
      </c>
      <c r="BT840" s="228">
        <v>520205</v>
      </c>
      <c r="BV840" s="118" t="s">
        <v>988</v>
      </c>
      <c r="BW840" s="228">
        <v>262291</v>
      </c>
      <c r="BX840" s="228">
        <v>302419</v>
      </c>
      <c r="BY840" s="228">
        <v>364800</v>
      </c>
      <c r="BZ840" s="228">
        <v>466944</v>
      </c>
      <c r="CA840" s="228">
        <v>520205</v>
      </c>
      <c r="CB840" s="1007"/>
      <c r="CC840" s="1007"/>
      <c r="CD840" s="1007"/>
      <c r="CE840" s="1007"/>
      <c r="CF840" s="1007"/>
      <c r="CG840" s="1007"/>
      <c r="CH840" s="1007"/>
      <c r="CI840" s="1007"/>
      <c r="CJ840" s="1007"/>
      <c r="CK840" s="1007"/>
      <c r="CL840" s="1007"/>
      <c r="CM840" s="1007"/>
      <c r="CN840" s="1007"/>
      <c r="CO840" s="1007"/>
      <c r="CP840" s="1007"/>
      <c r="CQ840" s="1007"/>
      <c r="CR840" s="1007"/>
      <c r="CS840" s="1007"/>
      <c r="CT840" s="1007"/>
      <c r="CU840" s="1007"/>
      <c r="CV840" s="1007"/>
      <c r="CW840" s="1007"/>
      <c r="CX840" s="1007"/>
      <c r="CY840" s="1007"/>
      <c r="CZ840" s="1007"/>
      <c r="DA840" s="1007"/>
      <c r="DB840" s="1007"/>
      <c r="DC840" s="1007"/>
      <c r="DD840" s="1007"/>
      <c r="DE840" s="1007"/>
      <c r="DF840" s="1007"/>
    </row>
    <row r="841" spans="1:110" s="12" customFormat="1" ht="12.75" customHeight="1">
      <c r="A841"/>
      <c r="B841"/>
      <c r="C841"/>
      <c r="D841"/>
      <c r="E841"/>
      <c r="F841"/>
      <c r="G841"/>
      <c r="H841"/>
      <c r="I841"/>
      <c r="J841" s="32" t="s">
        <v>1606</v>
      </c>
      <c r="K841" s="4"/>
      <c r="L841" s="4"/>
      <c r="M841" s="4"/>
      <c r="N841" s="4"/>
      <c r="O841" s="4"/>
      <c r="P841" s="4"/>
      <c r="Q841" s="4"/>
      <c r="R841" s="4"/>
      <c r="S841" s="4"/>
      <c r="T841" s="4"/>
      <c r="U841" s="4"/>
      <c r="V841" s="33"/>
      <c r="W841" s="1360">
        <v>9450</v>
      </c>
      <c r="X841" s="1360"/>
      <c r="Y841" s="1360"/>
      <c r="Z841" s="1360"/>
      <c r="AA841" s="1360"/>
      <c r="AB841" s="1360"/>
      <c r="AC841" s="1360"/>
      <c r="AD841"/>
      <c r="AE841"/>
      <c r="AF841"/>
      <c r="AG841"/>
      <c r="AH841"/>
      <c r="AI841"/>
      <c r="AJ841"/>
      <c r="AK841"/>
      <c r="AL841"/>
      <c r="AM841"/>
      <c r="AN841"/>
      <c r="AO841"/>
      <c r="AP841"/>
      <c r="AQ841"/>
      <c r="AR841"/>
      <c r="AS841"/>
      <c r="AT841"/>
      <c r="AU841"/>
      <c r="AV841"/>
      <c r="AW841"/>
      <c r="AX841"/>
      <c r="AY841"/>
      <c r="BO841" s="118" t="s">
        <v>993</v>
      </c>
      <c r="BP841" s="230">
        <v>228930</v>
      </c>
      <c r="BQ841" s="230">
        <v>263954</v>
      </c>
      <c r="BR841" s="230">
        <v>318400</v>
      </c>
      <c r="BS841" s="230">
        <v>407552</v>
      </c>
      <c r="BT841" s="230">
        <v>454038</v>
      </c>
      <c r="BV841" s="118" t="s">
        <v>993</v>
      </c>
      <c r="BW841" s="230">
        <v>228930</v>
      </c>
      <c r="BX841" s="230">
        <v>263954</v>
      </c>
      <c r="BY841" s="230">
        <v>318400</v>
      </c>
      <c r="BZ841" s="230">
        <v>407552</v>
      </c>
      <c r="CA841" s="230">
        <v>454038</v>
      </c>
      <c r="CB841" s="1007"/>
      <c r="CC841" s="1007"/>
      <c r="CD841" s="1007"/>
      <c r="CE841" s="1007"/>
      <c r="CF841" s="1007"/>
      <c r="CG841" s="1007"/>
      <c r="CH841" s="1007"/>
      <c r="CI841" s="1007"/>
      <c r="CJ841" s="1007"/>
      <c r="CK841" s="1007"/>
      <c r="CL841" s="1007"/>
      <c r="CM841" s="1007"/>
      <c r="CN841" s="1007"/>
      <c r="CO841" s="1007"/>
      <c r="CP841" s="1007"/>
      <c r="CQ841" s="1007"/>
      <c r="CR841" s="1007"/>
      <c r="CS841" s="1007"/>
      <c r="CT841" s="1007"/>
      <c r="CU841" s="1007"/>
      <c r="CV841" s="1007"/>
      <c r="CW841" s="1007"/>
      <c r="CX841" s="1007"/>
      <c r="CY841" s="1007"/>
      <c r="CZ841" s="1007"/>
      <c r="DA841" s="1007"/>
      <c r="DB841" s="1007"/>
      <c r="DC841" s="1007"/>
      <c r="DD841" s="1007"/>
      <c r="DE841" s="1007"/>
      <c r="DF841" s="1007"/>
    </row>
    <row r="842" spans="1:110" s="12" customFormat="1" ht="12.75" customHeight="1">
      <c r="A842"/>
      <c r="B842"/>
      <c r="C842"/>
      <c r="D842"/>
      <c r="E842"/>
      <c r="F842"/>
      <c r="G842"/>
      <c r="H842"/>
      <c r="I842"/>
      <c r="J842" s="32" t="s">
        <v>1607</v>
      </c>
      <c r="K842" s="4"/>
      <c r="L842" s="4"/>
      <c r="M842" s="4"/>
      <c r="N842" s="4"/>
      <c r="O842" s="4"/>
      <c r="P842" s="4"/>
      <c r="Q842" s="4"/>
      <c r="R842" s="4"/>
      <c r="S842" s="4"/>
      <c r="T842" s="4"/>
      <c r="U842" s="4"/>
      <c r="V842" s="33"/>
      <c r="W842" s="1360">
        <v>6930</v>
      </c>
      <c r="X842" s="1360"/>
      <c r="Y842" s="1360"/>
      <c r="Z842" s="1360"/>
      <c r="AA842" s="1360"/>
      <c r="AB842" s="1360"/>
      <c r="AC842" s="1360"/>
      <c r="AD842"/>
      <c r="AE842"/>
      <c r="AF842"/>
      <c r="AG842"/>
      <c r="AH842"/>
      <c r="AI842"/>
      <c r="AJ842"/>
      <c r="AK842"/>
      <c r="AL842"/>
      <c r="AM842"/>
      <c r="AN842"/>
      <c r="AO842"/>
      <c r="AP842"/>
      <c r="AQ842"/>
      <c r="AR842"/>
      <c r="AS842"/>
      <c r="AT842"/>
      <c r="AU842"/>
      <c r="AV842"/>
      <c r="AW842"/>
      <c r="AX842"/>
      <c r="AY842"/>
      <c r="BO842" s="118" t="s">
        <v>998</v>
      </c>
      <c r="BP842" s="228">
        <v>278397</v>
      </c>
      <c r="BQ842" s="228">
        <v>320989</v>
      </c>
      <c r="BR842" s="228">
        <v>387200</v>
      </c>
      <c r="BS842" s="228">
        <v>495616</v>
      </c>
      <c r="BT842" s="228">
        <v>552147</v>
      </c>
      <c r="BV842" s="118" t="s">
        <v>998</v>
      </c>
      <c r="BW842" s="228">
        <v>278397</v>
      </c>
      <c r="BX842" s="228">
        <v>320989</v>
      </c>
      <c r="BY842" s="228">
        <v>387200</v>
      </c>
      <c r="BZ842" s="228">
        <v>495616</v>
      </c>
      <c r="CA842" s="228">
        <v>552147</v>
      </c>
      <c r="CB842" s="1007"/>
      <c r="CC842" s="1007"/>
      <c r="CD842" s="1007"/>
      <c r="CE842" s="1007"/>
      <c r="CF842" s="1007"/>
      <c r="CG842" s="1007"/>
      <c r="CH842" s="1007"/>
      <c r="CI842" s="1007"/>
      <c r="CJ842" s="1007"/>
      <c r="CK842" s="1007"/>
      <c r="CL842" s="1007"/>
      <c r="CM842" s="1007"/>
      <c r="CN842" s="1007"/>
      <c r="CO842" s="1007"/>
      <c r="CP842" s="1007"/>
      <c r="CQ842" s="1007"/>
      <c r="CR842" s="1007"/>
      <c r="CS842" s="1007"/>
      <c r="CT842" s="1007"/>
      <c r="CU842" s="1007"/>
      <c r="CV842" s="1007"/>
      <c r="CW842" s="1007"/>
      <c r="CX842" s="1007"/>
      <c r="CY842" s="1007"/>
      <c r="CZ842" s="1007"/>
      <c r="DA842" s="1007"/>
      <c r="DB842" s="1007"/>
      <c r="DC842" s="1007"/>
      <c r="DD842" s="1007"/>
      <c r="DE842" s="1007"/>
      <c r="DF842" s="1007"/>
    </row>
    <row r="843" spans="1:110" s="12" customFormat="1" ht="12.75" customHeight="1">
      <c r="A843"/>
      <c r="B843"/>
      <c r="C843"/>
      <c r="D843"/>
      <c r="E843"/>
      <c r="F843"/>
      <c r="G843"/>
      <c r="H843"/>
      <c r="I843"/>
      <c r="J843" s="32" t="s">
        <v>1608</v>
      </c>
      <c r="K843" s="4"/>
      <c r="L843" s="4"/>
      <c r="M843" s="4"/>
      <c r="N843" s="4"/>
      <c r="O843" s="4"/>
      <c r="P843" s="4"/>
      <c r="Q843" s="4"/>
      <c r="R843" s="4"/>
      <c r="S843" s="4"/>
      <c r="T843" s="4"/>
      <c r="U843" s="4"/>
      <c r="V843" s="33"/>
      <c r="W843" s="1360">
        <v>6930</v>
      </c>
      <c r="X843" s="1360"/>
      <c r="Y843" s="1360"/>
      <c r="Z843" s="1360"/>
      <c r="AA843" s="1360"/>
      <c r="AB843" s="1360"/>
      <c r="AC843" s="1360"/>
      <c r="AD843"/>
      <c r="AE843"/>
      <c r="AF843"/>
      <c r="AG843"/>
      <c r="AH843"/>
      <c r="AI843"/>
      <c r="AJ843"/>
      <c r="AK843"/>
      <c r="AL843"/>
      <c r="AM843"/>
      <c r="AN843"/>
      <c r="AO843"/>
      <c r="AP843"/>
      <c r="AQ843"/>
      <c r="AR843"/>
      <c r="AS843"/>
      <c r="AT843"/>
      <c r="AU843"/>
      <c r="AV843"/>
      <c r="AW843"/>
      <c r="AX843"/>
      <c r="AY843"/>
      <c r="BO843" s="118" t="s">
        <v>1003</v>
      </c>
      <c r="BP843" s="230">
        <v>262291</v>
      </c>
      <c r="BQ843" s="230">
        <v>302419</v>
      </c>
      <c r="BR843" s="230">
        <v>364800</v>
      </c>
      <c r="BS843" s="230">
        <v>466944</v>
      </c>
      <c r="BT843" s="230">
        <v>520205</v>
      </c>
      <c r="BV843" s="118" t="s">
        <v>1003</v>
      </c>
      <c r="BW843" s="230">
        <v>262291</v>
      </c>
      <c r="BX843" s="230">
        <v>302419</v>
      </c>
      <c r="BY843" s="230">
        <v>364800</v>
      </c>
      <c r="BZ843" s="230">
        <v>466944</v>
      </c>
      <c r="CA843" s="230">
        <v>520205</v>
      </c>
      <c r="CB843" s="1007"/>
      <c r="CC843" s="1007"/>
      <c r="CD843" s="1007"/>
      <c r="CE843" s="1007"/>
      <c r="CF843" s="1007"/>
      <c r="CG843" s="1007"/>
      <c r="CH843" s="1007"/>
      <c r="CI843" s="1007"/>
      <c r="CJ843" s="1007"/>
      <c r="CK843" s="1007"/>
      <c r="CL843" s="1007"/>
      <c r="CM843" s="1007"/>
      <c r="CN843" s="1007"/>
      <c r="CO843" s="1007"/>
      <c r="CP843" s="1007"/>
      <c r="CQ843" s="1007"/>
      <c r="CR843" s="1007"/>
      <c r="CS843" s="1007"/>
      <c r="CT843" s="1007"/>
      <c r="CU843" s="1007"/>
      <c r="CV843" s="1007"/>
      <c r="CW843" s="1007"/>
      <c r="CX843" s="1007"/>
      <c r="CY843" s="1007"/>
      <c r="CZ843" s="1007"/>
      <c r="DA843" s="1007"/>
      <c r="DB843" s="1007"/>
      <c r="DC843" s="1007"/>
      <c r="DD843" s="1007"/>
      <c r="DE843" s="1007"/>
      <c r="DF843" s="1007"/>
    </row>
    <row r="844" spans="1:110" s="12" customFormat="1" ht="12.75" customHeight="1">
      <c r="A844"/>
      <c r="B844"/>
      <c r="C844"/>
      <c r="D844"/>
      <c r="E844"/>
      <c r="F844"/>
      <c r="G844"/>
      <c r="H844"/>
      <c r="I844"/>
      <c r="J844" s="32" t="s">
        <v>232</v>
      </c>
      <c r="K844" s="4"/>
      <c r="L844" s="4"/>
      <c r="M844" s="1508" t="s">
        <v>1327</v>
      </c>
      <c r="N844" s="1509"/>
      <c r="O844" s="1509"/>
      <c r="P844" s="1509"/>
      <c r="Q844" s="1509"/>
      <c r="R844" s="1509"/>
      <c r="S844" s="1509"/>
      <c r="T844" s="1509"/>
      <c r="U844" s="1509"/>
      <c r="V844" s="1510"/>
      <c r="W844" s="1360">
        <v>5670</v>
      </c>
      <c r="X844" s="1360"/>
      <c r="Y844" s="1360"/>
      <c r="Z844" s="1360"/>
      <c r="AA844" s="1360"/>
      <c r="AB844" s="1360"/>
      <c r="AC844" s="1360"/>
      <c r="AD844"/>
      <c r="AE844"/>
      <c r="AF844"/>
      <c r="AG844"/>
      <c r="AH844"/>
      <c r="AI844"/>
      <c r="AJ844"/>
      <c r="AK844"/>
      <c r="AL844"/>
      <c r="AM844"/>
      <c r="AN844"/>
      <c r="AO844"/>
      <c r="AP844"/>
      <c r="AQ844"/>
      <c r="AR844"/>
      <c r="AS844"/>
      <c r="AT844"/>
      <c r="AU844"/>
      <c r="AV844"/>
      <c r="AW844"/>
      <c r="AX844"/>
      <c r="AY844"/>
      <c r="BI844" s="1500">
        <f>ROUNDDOWN(BC932*2,2)</f>
        <v>0</v>
      </c>
      <c r="BJ844" s="1500"/>
      <c r="BK844" s="1500"/>
      <c r="BL844" s="1500"/>
      <c r="BO844" s="118" t="s">
        <v>1007</v>
      </c>
      <c r="BP844" s="228">
        <v>228930</v>
      </c>
      <c r="BQ844" s="228">
        <v>263954</v>
      </c>
      <c r="BR844" s="228">
        <v>318400</v>
      </c>
      <c r="BS844" s="228">
        <v>407552</v>
      </c>
      <c r="BT844" s="228">
        <v>454038</v>
      </c>
      <c r="BV844" s="118" t="s">
        <v>1007</v>
      </c>
      <c r="BW844" s="228">
        <v>228930</v>
      </c>
      <c r="BX844" s="228">
        <v>263954</v>
      </c>
      <c r="BY844" s="228">
        <v>318400</v>
      </c>
      <c r="BZ844" s="228">
        <v>407552</v>
      </c>
      <c r="CA844" s="228">
        <v>454038</v>
      </c>
      <c r="CB844" s="1007"/>
      <c r="CC844" s="1007"/>
      <c r="CD844" s="1007"/>
      <c r="CE844" s="1007"/>
      <c r="CF844" s="1007"/>
      <c r="CG844" s="1007"/>
      <c r="CH844" s="1007"/>
      <c r="CI844" s="1007"/>
      <c r="CJ844" s="1007"/>
      <c r="CK844" s="1007"/>
      <c r="CL844" s="1007"/>
      <c r="CM844" s="1007"/>
      <c r="CN844" s="1007"/>
      <c r="CO844" s="1007"/>
      <c r="CP844" s="1007"/>
      <c r="CQ844" s="1007"/>
      <c r="CR844" s="1007"/>
      <c r="CS844" s="1007"/>
      <c r="CT844" s="1007"/>
      <c r="CU844" s="1007"/>
      <c r="CV844" s="1007"/>
      <c r="CW844" s="1007"/>
      <c r="CX844" s="1007"/>
      <c r="CY844" s="1007"/>
      <c r="CZ844" s="1007"/>
      <c r="DA844" s="1007"/>
      <c r="DB844" s="1007"/>
      <c r="DC844" s="1007"/>
      <c r="DD844" s="1007"/>
      <c r="DE844" s="1007"/>
      <c r="DF844" s="1007"/>
    </row>
    <row r="845" spans="1:110" s="12" customFormat="1" ht="12.75" customHeight="1">
      <c r="A845"/>
      <c r="B845"/>
      <c r="C845"/>
      <c r="D845"/>
      <c r="E845"/>
      <c r="F845"/>
      <c r="G845"/>
      <c r="H845"/>
      <c r="I845"/>
      <c r="J845" s="32"/>
      <c r="K845" s="4"/>
      <c r="L845" s="4"/>
      <c r="M845" s="4"/>
      <c r="N845" s="4"/>
      <c r="O845" s="4"/>
      <c r="P845" s="4"/>
      <c r="Q845" s="4"/>
      <c r="R845" s="4"/>
      <c r="S845" s="4"/>
      <c r="T845" s="4"/>
      <c r="U845" s="4"/>
      <c r="V845" s="1110" t="s">
        <v>1609</v>
      </c>
      <c r="W845" s="1362">
        <f>SUM(W840:AC844)</f>
        <v>40950</v>
      </c>
      <c r="X845" s="1363"/>
      <c r="Y845" s="1363"/>
      <c r="Z845" s="1363"/>
      <c r="AA845" s="1363"/>
      <c r="AB845" s="1363"/>
      <c r="AC845" s="1364"/>
      <c r="AD845"/>
      <c r="AE845"/>
      <c r="AF845"/>
      <c r="AG845"/>
      <c r="AH845"/>
      <c r="AI845"/>
      <c r="AJ845"/>
      <c r="AK845"/>
      <c r="AL845"/>
      <c r="AM845"/>
      <c r="AN845"/>
      <c r="AO845"/>
      <c r="AP845"/>
      <c r="AQ845"/>
      <c r="AR845"/>
      <c r="AS845"/>
      <c r="AT845"/>
      <c r="AU845"/>
      <c r="AV845"/>
      <c r="AW845"/>
      <c r="AX845"/>
      <c r="AY845"/>
      <c r="AZ845" s="24"/>
      <c r="BA845" s="24"/>
      <c r="BO845" s="118" t="s">
        <v>1013</v>
      </c>
      <c r="BP845" s="230">
        <v>260566</v>
      </c>
      <c r="BQ845" s="230">
        <v>300430</v>
      </c>
      <c r="BR845" s="230">
        <v>362400</v>
      </c>
      <c r="BS845" s="230">
        <v>463872</v>
      </c>
      <c r="BT845" s="230">
        <v>516782</v>
      </c>
      <c r="BV845" s="118" t="s">
        <v>1013</v>
      </c>
      <c r="BW845" s="230">
        <v>260566</v>
      </c>
      <c r="BX845" s="230">
        <v>300430</v>
      </c>
      <c r="BY845" s="230">
        <v>362400</v>
      </c>
      <c r="BZ845" s="230">
        <v>463872</v>
      </c>
      <c r="CA845" s="230">
        <v>516782</v>
      </c>
      <c r="CB845" s="1007"/>
      <c r="CC845" s="1007"/>
      <c r="CD845" s="1007"/>
      <c r="CE845" s="1007"/>
      <c r="CF845" s="1007"/>
      <c r="CG845" s="1007"/>
      <c r="CH845" s="1007"/>
      <c r="CI845" s="1007"/>
      <c r="CJ845" s="1007"/>
      <c r="CK845" s="1007"/>
      <c r="CL845" s="1007"/>
      <c r="CM845" s="1007"/>
      <c r="CN845" s="1007"/>
      <c r="CO845" s="1007"/>
      <c r="CP845" s="1007"/>
      <c r="CQ845" s="1007"/>
      <c r="CR845" s="1007"/>
      <c r="CS845" s="1007"/>
      <c r="CT845" s="1007"/>
      <c r="CU845" s="1007"/>
      <c r="CV845" s="1007"/>
      <c r="CW845" s="1007"/>
      <c r="CX845" s="1007"/>
      <c r="CY845" s="1007"/>
      <c r="CZ845" s="1007"/>
      <c r="DA845" s="1007"/>
      <c r="DB845" s="1007"/>
      <c r="DC845" s="1007"/>
      <c r="DD845" s="1007"/>
      <c r="DE845" s="1007"/>
      <c r="DF845" s="1007"/>
    </row>
    <row r="846" spans="1:110" s="12"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4">
        <f>IF(AJ1008&gt;1,0.025,0)</f>
        <v>2.5000000000000001E-2</v>
      </c>
      <c r="BA846" s="24"/>
      <c r="BO846" s="118" t="s">
        <v>1017</v>
      </c>
      <c r="BP846" s="228">
        <v>511928</v>
      </c>
      <c r="BQ846" s="228">
        <v>590248</v>
      </c>
      <c r="BR846" s="228">
        <v>712000</v>
      </c>
      <c r="BS846" s="228">
        <v>911360</v>
      </c>
      <c r="BT846" s="228">
        <v>1015312</v>
      </c>
      <c r="BV846" s="118" t="s">
        <v>1017</v>
      </c>
      <c r="BW846" s="228">
        <v>511928</v>
      </c>
      <c r="BX846" s="228">
        <v>590248</v>
      </c>
      <c r="BY846" s="228">
        <v>712000</v>
      </c>
      <c r="BZ846" s="228">
        <v>911360</v>
      </c>
      <c r="CA846" s="228">
        <v>1015312</v>
      </c>
      <c r="CB846" s="1007"/>
      <c r="CC846" s="1007"/>
      <c r="CD846" s="1007"/>
      <c r="CE846" s="1007"/>
      <c r="CF846" s="1007"/>
      <c r="CG846" s="1007"/>
      <c r="CH846" s="1007"/>
      <c r="CI846" s="1007"/>
      <c r="CJ846" s="1007"/>
      <c r="CK846" s="1007"/>
      <c r="CL846" s="1007"/>
      <c r="CM846" s="1007"/>
      <c r="CN846" s="1007"/>
      <c r="CO846" s="1007"/>
      <c r="CP846" s="1007"/>
      <c r="CQ846" s="1007"/>
      <c r="CR846" s="1007"/>
      <c r="CS846" s="1007"/>
      <c r="CT846" s="1007"/>
      <c r="CU846" s="1007"/>
      <c r="CV846" s="1007"/>
      <c r="CW846" s="1007"/>
      <c r="CX846" s="1007"/>
      <c r="CY846" s="1007"/>
      <c r="CZ846" s="1007"/>
      <c r="DA846" s="1007"/>
      <c r="DB846" s="1007"/>
      <c r="DC846" s="1007"/>
      <c r="DD846" s="1007"/>
      <c r="DE846" s="1007"/>
      <c r="DF846" s="1007"/>
    </row>
    <row r="847" spans="1:110" s="12" customFormat="1" ht="12.75" customHeight="1">
      <c r="A847"/>
      <c r="B847"/>
      <c r="C847" s="1" t="s">
        <v>1610</v>
      </c>
      <c r="D847"/>
      <c r="E847"/>
      <c r="F847"/>
      <c r="G847"/>
      <c r="H847"/>
      <c r="I847"/>
      <c r="J847" s="1418" t="s">
        <v>1611</v>
      </c>
      <c r="K847" s="1419"/>
      <c r="L847" s="1419"/>
      <c r="M847" s="1419"/>
      <c r="N847" s="1419"/>
      <c r="O847" s="1419"/>
      <c r="P847" s="1419"/>
      <c r="Q847" s="1419"/>
      <c r="R847" s="1419"/>
      <c r="S847" s="1419"/>
      <c r="T847" s="1419"/>
      <c r="U847" s="1419"/>
      <c r="V847" s="1421"/>
      <c r="W847" s="1283">
        <v>88200</v>
      </c>
      <c r="X847" s="1284"/>
      <c r="Y847" s="1284"/>
      <c r="Z847" s="1284"/>
      <c r="AA847" s="1284"/>
      <c r="AB847" s="1284"/>
      <c r="AC847" s="1285"/>
      <c r="AD847" s="417"/>
      <c r="AE847"/>
      <c r="AF847"/>
      <c r="AG847"/>
      <c r="AH847"/>
      <c r="AI847"/>
      <c r="AJ847"/>
      <c r="AK847"/>
      <c r="AL847"/>
      <c r="AM847"/>
      <c r="AN847"/>
      <c r="AO847"/>
      <c r="AP847"/>
      <c r="AQ847"/>
      <c r="AR847"/>
      <c r="AS847"/>
      <c r="AT847"/>
      <c r="AU847"/>
      <c r="AV847"/>
      <c r="AW847"/>
      <c r="AX847"/>
      <c r="AY847"/>
      <c r="AZ847" s="24"/>
      <c r="BA847" s="24"/>
      <c r="BO847" s="118" t="s">
        <v>1022</v>
      </c>
      <c r="BP847" s="230">
        <v>238133</v>
      </c>
      <c r="BQ847" s="230">
        <v>274565</v>
      </c>
      <c r="BR847" s="230">
        <v>331200</v>
      </c>
      <c r="BS847" s="230">
        <v>423936</v>
      </c>
      <c r="BT847" s="230">
        <v>472291</v>
      </c>
      <c r="BV847" s="118" t="s">
        <v>1022</v>
      </c>
      <c r="BW847" s="230">
        <v>238133</v>
      </c>
      <c r="BX847" s="230">
        <v>274565</v>
      </c>
      <c r="BY847" s="230">
        <v>331200</v>
      </c>
      <c r="BZ847" s="230">
        <v>423936</v>
      </c>
      <c r="CA847" s="230">
        <v>472291</v>
      </c>
      <c r="CB847" s="1007"/>
      <c r="CC847" s="1007"/>
      <c r="CD847" s="1007"/>
      <c r="CE847" s="1007"/>
      <c r="CF847" s="1007"/>
      <c r="CG847" s="1007"/>
      <c r="CH847" s="1007"/>
      <c r="CI847" s="1007"/>
      <c r="CJ847" s="1007"/>
      <c r="CK847" s="1007"/>
      <c r="CL847" s="1007"/>
      <c r="CM847" s="1007"/>
      <c r="CN847" s="1007"/>
      <c r="CO847" s="1007"/>
      <c r="CP847" s="1007"/>
      <c r="CQ847" s="1007"/>
      <c r="CR847" s="1007"/>
      <c r="CS847" s="1007"/>
      <c r="CT847" s="1007"/>
      <c r="CU847" s="1007"/>
      <c r="CV847" s="1007"/>
      <c r="CW847" s="1007"/>
      <c r="CX847" s="1007"/>
      <c r="CY847" s="1007"/>
      <c r="CZ847" s="1007"/>
      <c r="DA847" s="1007"/>
      <c r="DB847" s="1007"/>
      <c r="DC847" s="1007"/>
      <c r="DD847" s="1007"/>
      <c r="DE847" s="1007"/>
      <c r="DF847" s="1007"/>
    </row>
    <row r="848" spans="1:110" s="12"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17"/>
      <c r="AE848"/>
      <c r="AF848"/>
      <c r="AG848"/>
      <c r="AH848"/>
      <c r="AI848"/>
      <c r="AJ848"/>
      <c r="AK848"/>
      <c r="AL848"/>
      <c r="AM848"/>
      <c r="AN848"/>
      <c r="AO848"/>
      <c r="AP848"/>
      <c r="AQ848"/>
      <c r="AR848"/>
      <c r="AS848"/>
      <c r="AT848"/>
      <c r="AU848"/>
      <c r="AV848"/>
      <c r="AW848"/>
      <c r="AX848"/>
      <c r="AY848"/>
      <c r="AZ848" s="24"/>
      <c r="BA848" s="24"/>
      <c r="BO848" s="118" t="s">
        <v>1026</v>
      </c>
      <c r="BP848" s="228">
        <v>303706</v>
      </c>
      <c r="BQ848" s="228">
        <v>350170</v>
      </c>
      <c r="BR848" s="228">
        <v>422400</v>
      </c>
      <c r="BS848" s="228">
        <v>540672</v>
      </c>
      <c r="BT848" s="228">
        <v>602342</v>
      </c>
      <c r="BV848" s="118" t="s">
        <v>1026</v>
      </c>
      <c r="BW848" s="228">
        <v>303706</v>
      </c>
      <c r="BX848" s="228">
        <v>350170</v>
      </c>
      <c r="BY848" s="228">
        <v>422400</v>
      </c>
      <c r="BZ848" s="228">
        <v>540672</v>
      </c>
      <c r="CA848" s="228">
        <v>602342</v>
      </c>
      <c r="CB848" s="1007"/>
      <c r="CC848" s="1007"/>
      <c r="CD848" s="1007"/>
      <c r="CE848" s="1007"/>
      <c r="CF848" s="1007"/>
      <c r="CG848" s="1007"/>
      <c r="CH848" s="1007"/>
      <c r="CI848" s="1007"/>
      <c r="CJ848" s="1007"/>
      <c r="CK848" s="1007"/>
      <c r="CL848" s="1007"/>
      <c r="CM848" s="1007"/>
      <c r="CN848" s="1007"/>
      <c r="CO848" s="1007"/>
      <c r="CP848" s="1007"/>
      <c r="CQ848" s="1007"/>
      <c r="CR848" s="1007"/>
      <c r="CS848" s="1007"/>
      <c r="CT848" s="1007"/>
      <c r="CU848" s="1007"/>
      <c r="CV848" s="1007"/>
      <c r="CW848" s="1007"/>
      <c r="CX848" s="1007"/>
      <c r="CY848" s="1007"/>
      <c r="CZ848" s="1007"/>
      <c r="DA848" s="1007"/>
      <c r="DB848" s="1007"/>
      <c r="DC848" s="1007"/>
      <c r="DD848" s="1007"/>
      <c r="DE848" s="1007"/>
      <c r="DF848" s="1007"/>
    </row>
    <row r="849" spans="1:110" s="12" customFormat="1" ht="12.75" customHeight="1">
      <c r="A849"/>
      <c r="B849"/>
      <c r="C849" s="1" t="s">
        <v>229</v>
      </c>
      <c r="D849"/>
      <c r="E849"/>
      <c r="F849"/>
      <c r="G849"/>
      <c r="H849"/>
      <c r="I849"/>
      <c r="J849" s="32" t="s">
        <v>1612</v>
      </c>
      <c r="K849" s="4"/>
      <c r="L849" s="4"/>
      <c r="M849" s="4"/>
      <c r="N849" s="4"/>
      <c r="O849" s="4"/>
      <c r="P849" s="4"/>
      <c r="Q849" s="4"/>
      <c r="R849" s="4"/>
      <c r="S849" s="4"/>
      <c r="T849" s="4"/>
      <c r="U849" s="4"/>
      <c r="V849" s="33"/>
      <c r="W849" s="1501"/>
      <c r="X849" s="1501"/>
      <c r="Y849" s="1501"/>
      <c r="Z849" s="1501"/>
      <c r="AA849" s="1501"/>
      <c r="AB849" s="1501"/>
      <c r="AC849" s="1501"/>
      <c r="AD849"/>
      <c r="AE849"/>
      <c r="AF849"/>
      <c r="AG849"/>
      <c r="AH849"/>
      <c r="AI849"/>
      <c r="AJ849"/>
      <c r="AK849"/>
      <c r="AL849"/>
      <c r="AM849"/>
      <c r="AN849"/>
      <c r="AO849"/>
      <c r="AP849"/>
      <c r="AQ849"/>
      <c r="AR849"/>
      <c r="AS849"/>
      <c r="AT849"/>
      <c r="AU849"/>
      <c r="AV849"/>
      <c r="AW849"/>
      <c r="AX849"/>
      <c r="AY849"/>
      <c r="AZ849" s="24">
        <f>IF(AJ1008&gt;1,0.05,0)</f>
        <v>0.05</v>
      </c>
      <c r="BA849" s="24"/>
      <c r="BO849" s="118" t="s">
        <v>1029</v>
      </c>
      <c r="BP849" s="229">
        <v>440028</v>
      </c>
      <c r="BQ849" s="229">
        <v>507348</v>
      </c>
      <c r="BR849" s="230">
        <v>612000</v>
      </c>
      <c r="BS849" s="229">
        <v>783360</v>
      </c>
      <c r="BT849" s="229">
        <v>872712</v>
      </c>
      <c r="BV849" s="118" t="s">
        <v>1029</v>
      </c>
      <c r="BW849" s="229">
        <v>440028</v>
      </c>
      <c r="BX849" s="229">
        <v>507348</v>
      </c>
      <c r="BY849" s="229">
        <v>612000</v>
      </c>
      <c r="BZ849" s="229">
        <v>783360</v>
      </c>
      <c r="CA849" s="229">
        <v>872712</v>
      </c>
      <c r="CB849" s="1007"/>
      <c r="CC849" s="1007"/>
      <c r="CD849" s="1007"/>
      <c r="CE849" s="1007"/>
      <c r="CF849" s="1007"/>
      <c r="CG849" s="1007"/>
      <c r="CH849" s="1007"/>
      <c r="CI849" s="1007"/>
      <c r="CJ849" s="1007"/>
      <c r="CK849" s="1007"/>
      <c r="CL849" s="1007"/>
      <c r="CM849" s="1007"/>
      <c r="CN849" s="1007"/>
      <c r="CO849" s="1007"/>
      <c r="CP849" s="1007"/>
      <c r="CQ849" s="1007"/>
      <c r="CR849" s="1007"/>
      <c r="CS849" s="1007"/>
      <c r="CT849" s="1007"/>
      <c r="CU849" s="1007"/>
      <c r="CV849" s="1007"/>
      <c r="CW849" s="1007"/>
      <c r="CX849" s="1007"/>
      <c r="CY849" s="1007"/>
      <c r="CZ849" s="1007"/>
      <c r="DA849" s="1007"/>
      <c r="DB849" s="1007"/>
      <c r="DC849" s="1007"/>
      <c r="DD849" s="1007"/>
      <c r="DE849" s="1007"/>
      <c r="DF849" s="1007"/>
    </row>
    <row r="850" spans="1:110" s="12" customFormat="1" ht="14.25">
      <c r="A850"/>
      <c r="B850"/>
      <c r="C850"/>
      <c r="D850"/>
      <c r="E850"/>
      <c r="F850"/>
      <c r="G850"/>
      <c r="H850"/>
      <c r="I850"/>
      <c r="J850" s="32" t="s">
        <v>1613</v>
      </c>
      <c r="K850" s="4"/>
      <c r="L850" s="4"/>
      <c r="M850" s="4"/>
      <c r="N850" s="4"/>
      <c r="O850" s="4"/>
      <c r="P850" s="4"/>
      <c r="Q850" s="4"/>
      <c r="R850" s="4"/>
      <c r="S850" s="4"/>
      <c r="T850" s="4"/>
      <c r="U850" s="4"/>
      <c r="V850" s="33"/>
      <c r="W850" s="1501">
        <v>31500</v>
      </c>
      <c r="X850" s="1501"/>
      <c r="Y850" s="1501"/>
      <c r="Z850" s="1501"/>
      <c r="AA850" s="1501"/>
      <c r="AB850" s="1501"/>
      <c r="AC850" s="1501"/>
      <c r="AD850"/>
      <c r="AE850"/>
      <c r="AF850"/>
      <c r="AG850"/>
      <c r="AH850"/>
      <c r="AI850"/>
      <c r="AJ850"/>
      <c r="AK850"/>
      <c r="AL850"/>
      <c r="AM850"/>
      <c r="AN850"/>
      <c r="AO850"/>
      <c r="AP850"/>
      <c r="AQ850"/>
      <c r="AR850"/>
      <c r="AS850"/>
      <c r="AT850"/>
      <c r="AU850"/>
      <c r="AV850"/>
      <c r="AW850"/>
      <c r="AX850"/>
      <c r="AY850"/>
      <c r="AZ850" s="24"/>
      <c r="BA850" s="24"/>
      <c r="BO850" s="118" t="s">
        <v>1033</v>
      </c>
      <c r="BP850" s="228">
        <v>303706</v>
      </c>
      <c r="BQ850" s="228">
        <v>350170</v>
      </c>
      <c r="BR850" s="228">
        <v>422400</v>
      </c>
      <c r="BS850" s="228">
        <v>540672</v>
      </c>
      <c r="BT850" s="228">
        <v>602342</v>
      </c>
      <c r="BV850" s="118" t="s">
        <v>1033</v>
      </c>
      <c r="BW850" s="228">
        <v>303706</v>
      </c>
      <c r="BX850" s="228">
        <v>350170</v>
      </c>
      <c r="BY850" s="228">
        <v>422400</v>
      </c>
      <c r="BZ850" s="228">
        <v>540672</v>
      </c>
      <c r="CA850" s="228">
        <v>602342</v>
      </c>
      <c r="CB850" s="1007"/>
      <c r="CC850" s="1007"/>
      <c r="CD850" s="1007"/>
      <c r="CE850" s="1007"/>
      <c r="CF850" s="1007"/>
      <c r="CG850" s="1007"/>
      <c r="CH850" s="1007"/>
      <c r="CI850" s="1007"/>
      <c r="CJ850" s="1007"/>
      <c r="CK850" s="1007"/>
      <c r="CL850" s="1007"/>
      <c r="CM850" s="1007"/>
      <c r="CN850" s="1007"/>
      <c r="CO850" s="1007"/>
      <c r="CP850" s="1007"/>
      <c r="CQ850" s="1007"/>
      <c r="CR850" s="1007"/>
      <c r="CS850" s="1007"/>
      <c r="CT850" s="1007"/>
      <c r="CU850" s="1007"/>
      <c r="CV850" s="1007"/>
      <c r="CW850" s="1007"/>
      <c r="CX850" s="1007"/>
      <c r="CY850" s="1007"/>
      <c r="CZ850" s="1007"/>
      <c r="DA850" s="1007"/>
      <c r="DB850" s="1007"/>
      <c r="DC850" s="1007"/>
      <c r="DD850" s="1007"/>
      <c r="DE850" s="1007"/>
      <c r="DF850" s="1007"/>
    </row>
    <row r="851" spans="1:110" s="12" customFormat="1" ht="14.25">
      <c r="A851"/>
      <c r="B851"/>
      <c r="C851"/>
      <c r="D851"/>
      <c r="E851"/>
      <c r="F851"/>
      <c r="G851"/>
      <c r="H851"/>
      <c r="I851"/>
      <c r="J851" s="32" t="s">
        <v>1594</v>
      </c>
      <c r="K851" s="4"/>
      <c r="L851" s="4"/>
      <c r="M851" s="4"/>
      <c r="N851" s="4"/>
      <c r="O851" s="4"/>
      <c r="P851" s="4"/>
      <c r="Q851" s="4"/>
      <c r="R851" s="4"/>
      <c r="S851" s="4"/>
      <c r="T851" s="4"/>
      <c r="U851" s="4"/>
      <c r="V851" s="33"/>
      <c r="W851" s="1501">
        <v>72450</v>
      </c>
      <c r="X851" s="1501"/>
      <c r="Y851" s="1501"/>
      <c r="Z851" s="1501"/>
      <c r="AA851" s="1501"/>
      <c r="AB851" s="1501"/>
      <c r="AC851" s="1501"/>
      <c r="AD851"/>
      <c r="AE851"/>
      <c r="AF851"/>
      <c r="AG851"/>
      <c r="AH851"/>
      <c r="AI851"/>
      <c r="AJ851"/>
      <c r="AK851"/>
      <c r="AL851"/>
      <c r="AM851"/>
      <c r="AN851"/>
      <c r="AO851"/>
      <c r="AP851"/>
      <c r="AQ851"/>
      <c r="AR851"/>
      <c r="AS851"/>
      <c r="AT851"/>
      <c r="AU851"/>
      <c r="AV851"/>
      <c r="AW851"/>
      <c r="AX851"/>
      <c r="AY851"/>
      <c r="AZ851" s="24"/>
      <c r="BA851" s="24"/>
      <c r="BG851" s="1514"/>
      <c r="BH851" s="1514"/>
      <c r="BI851" s="1514"/>
      <c r="BJ851" s="1514"/>
      <c r="BK851" s="1514"/>
      <c r="BL851" s="1514"/>
      <c r="BO851" s="118" t="s">
        <v>1037</v>
      </c>
      <c r="BP851" s="229">
        <v>440028</v>
      </c>
      <c r="BQ851" s="229">
        <v>507348</v>
      </c>
      <c r="BR851" s="229">
        <v>612000</v>
      </c>
      <c r="BS851" s="229">
        <v>783360</v>
      </c>
      <c r="BT851" s="229">
        <v>872712</v>
      </c>
      <c r="BV851" s="118" t="s">
        <v>1037</v>
      </c>
      <c r="BW851" s="229">
        <v>440028</v>
      </c>
      <c r="BX851" s="229">
        <v>507348</v>
      </c>
      <c r="BY851" s="229">
        <v>612000</v>
      </c>
      <c r="BZ851" s="229">
        <v>783360</v>
      </c>
      <c r="CA851" s="229">
        <v>872712</v>
      </c>
      <c r="CB851" s="1007"/>
      <c r="CC851" s="1007"/>
      <c r="CD851" s="1007"/>
      <c r="CE851" s="1007"/>
      <c r="CF851" s="1007"/>
      <c r="CG851" s="1007"/>
      <c r="CH851" s="1007"/>
      <c r="CI851" s="1007"/>
      <c r="CJ851" s="1007"/>
      <c r="CK851" s="1007"/>
      <c r="CL851" s="1007"/>
      <c r="CM851" s="1007"/>
      <c r="CN851" s="1007"/>
      <c r="CO851" s="1007"/>
      <c r="CP851" s="1007"/>
      <c r="CQ851" s="1007"/>
      <c r="CR851" s="1007"/>
      <c r="CS851" s="1007"/>
      <c r="CT851" s="1007"/>
      <c r="CU851" s="1007"/>
      <c r="CV851" s="1007"/>
      <c r="CW851" s="1007"/>
      <c r="CX851" s="1007"/>
      <c r="CY851" s="1007"/>
      <c r="CZ851" s="1007"/>
      <c r="DA851" s="1007"/>
      <c r="DB851" s="1007"/>
      <c r="DC851" s="1007"/>
      <c r="DD851" s="1007"/>
      <c r="DE851" s="1007"/>
      <c r="DF851" s="1007"/>
    </row>
    <row r="852" spans="1:110" s="12" customFormat="1" ht="14.25">
      <c r="A852"/>
      <c r="B852"/>
      <c r="C852"/>
      <c r="D852"/>
      <c r="E852"/>
      <c r="F852"/>
      <c r="G852"/>
      <c r="H852"/>
      <c r="I852"/>
      <c r="J852" s="1010" t="s">
        <v>1614</v>
      </c>
      <c r="K852" s="4"/>
      <c r="L852" s="4"/>
      <c r="M852" s="4"/>
      <c r="N852" s="4"/>
      <c r="O852" s="4"/>
      <c r="P852" s="4"/>
      <c r="Q852" s="4"/>
      <c r="R852" s="4"/>
      <c r="S852" s="4"/>
      <c r="T852" s="4"/>
      <c r="U852" s="4"/>
      <c r="V852" s="33"/>
      <c r="W852" s="1501">
        <v>85050</v>
      </c>
      <c r="X852" s="1501"/>
      <c r="Y852" s="1501"/>
      <c r="Z852" s="1501"/>
      <c r="AA852" s="1501"/>
      <c r="AB852" s="1501"/>
      <c r="AC852" s="1501"/>
      <c r="AD852"/>
      <c r="AE852"/>
      <c r="AF852"/>
      <c r="AG852"/>
      <c r="AH852"/>
      <c r="AI852"/>
      <c r="AJ852"/>
      <c r="AK852"/>
      <c r="AL852"/>
      <c r="AM852"/>
      <c r="AN852"/>
      <c r="AO852"/>
      <c r="AP852"/>
      <c r="AQ852"/>
      <c r="AR852"/>
      <c r="AS852"/>
      <c r="AT852"/>
      <c r="AU852"/>
      <c r="AV852"/>
      <c r="AW852"/>
      <c r="AX852"/>
      <c r="AY852"/>
      <c r="AZ852" s="24"/>
      <c r="BA852" s="24"/>
      <c r="BG852" s="1108"/>
      <c r="BH852" s="1108"/>
      <c r="BI852" s="1108"/>
      <c r="BJ852" s="1108"/>
      <c r="BK852" s="1108"/>
      <c r="BL852" s="1108"/>
      <c r="BO852" s="118" t="s">
        <v>1042</v>
      </c>
      <c r="BP852" s="228">
        <v>303706</v>
      </c>
      <c r="BQ852" s="228">
        <v>350170</v>
      </c>
      <c r="BR852" s="228">
        <v>422400</v>
      </c>
      <c r="BS852" s="228">
        <v>540672</v>
      </c>
      <c r="BT852" s="228">
        <v>602342</v>
      </c>
      <c r="BV852" s="118" t="s">
        <v>1042</v>
      </c>
      <c r="BW852" s="228">
        <v>303706</v>
      </c>
      <c r="BX852" s="228">
        <v>350170</v>
      </c>
      <c r="BY852" s="228">
        <v>422400</v>
      </c>
      <c r="BZ852" s="228">
        <v>540672</v>
      </c>
      <c r="CA852" s="228">
        <v>602342</v>
      </c>
      <c r="CB852" s="1007"/>
      <c r="CC852" s="1007"/>
      <c r="CD852" s="1007"/>
      <c r="CE852" s="1007"/>
      <c r="CF852" s="1007"/>
      <c r="CG852" s="1007"/>
      <c r="CH852" s="1007"/>
      <c r="CI852" s="1007"/>
      <c r="CJ852" s="1007"/>
      <c r="CK852" s="1007"/>
      <c r="CL852" s="1007"/>
      <c r="CM852" s="1007"/>
      <c r="CN852" s="1007"/>
      <c r="CO852" s="1007"/>
      <c r="CP852" s="1007"/>
      <c r="CQ852" s="1007"/>
      <c r="CR852" s="1007"/>
      <c r="CS852" s="1007"/>
      <c r="CT852" s="1007"/>
      <c r="CU852" s="1007"/>
      <c r="CV852" s="1007"/>
      <c r="CW852" s="1007"/>
      <c r="CX852" s="1007"/>
      <c r="CY852" s="1007"/>
      <c r="CZ852" s="1007"/>
      <c r="DA852" s="1007"/>
      <c r="DB852" s="1007"/>
      <c r="DC852" s="1007"/>
      <c r="DD852" s="1007"/>
      <c r="DE852" s="1007"/>
      <c r="DF852" s="1007"/>
    </row>
    <row r="853" spans="1:110" s="12" customFormat="1" ht="14.25">
      <c r="A853"/>
      <c r="B853"/>
      <c r="C853"/>
      <c r="D853"/>
      <c r="E853"/>
      <c r="F853"/>
      <c r="G853"/>
      <c r="H853"/>
      <c r="I853"/>
      <c r="J853" s="42"/>
      <c r="K853" s="35"/>
      <c r="L853" s="35"/>
      <c r="M853" s="35"/>
      <c r="N853" s="35"/>
      <c r="O853" s="35"/>
      <c r="P853" s="35"/>
      <c r="Q853" s="35"/>
      <c r="R853" s="35"/>
      <c r="S853" s="35"/>
      <c r="T853" s="35"/>
      <c r="U853" s="35"/>
      <c r="V853" s="1110" t="s">
        <v>1615</v>
      </c>
      <c r="W853" s="1511">
        <f>SUM(W849:AC852)</f>
        <v>189000</v>
      </c>
      <c r="X853" s="1511"/>
      <c r="Y853" s="1511"/>
      <c r="Z853" s="1511"/>
      <c r="AA853" s="1511"/>
      <c r="AB853" s="1511"/>
      <c r="AC853" s="1511"/>
      <c r="AD853"/>
      <c r="AE853"/>
      <c r="AF853"/>
      <c r="AG853"/>
      <c r="AH853"/>
      <c r="AI853"/>
      <c r="AJ853"/>
      <c r="AK853"/>
      <c r="AL853"/>
      <c r="AM853"/>
      <c r="AN853"/>
      <c r="AO853"/>
      <c r="AP853"/>
      <c r="AQ853"/>
      <c r="AR853"/>
      <c r="AS853"/>
      <c r="AT853"/>
      <c r="AU853"/>
      <c r="AV853"/>
      <c r="AW853"/>
      <c r="AX853"/>
      <c r="AY853"/>
      <c r="AZ853" s="24"/>
      <c r="BA853" s="24"/>
      <c r="BG853" s="1108"/>
      <c r="BH853" s="1108"/>
      <c r="BI853" s="1108"/>
      <c r="BJ853" s="1108"/>
      <c r="BK853" s="1108"/>
      <c r="BL853" s="1108"/>
      <c r="BO853" s="118" t="s">
        <v>1045</v>
      </c>
      <c r="BP853" s="230">
        <v>230655</v>
      </c>
      <c r="BQ853" s="230">
        <v>265943</v>
      </c>
      <c r="BR853" s="230">
        <v>320800</v>
      </c>
      <c r="BS853" s="230">
        <v>410624</v>
      </c>
      <c r="BT853" s="230">
        <v>457461</v>
      </c>
      <c r="BV853" s="118" t="s">
        <v>1045</v>
      </c>
      <c r="BW853" s="230">
        <v>230655</v>
      </c>
      <c r="BX853" s="230">
        <v>265943</v>
      </c>
      <c r="BY853" s="230">
        <v>320800</v>
      </c>
      <c r="BZ853" s="230">
        <v>410624</v>
      </c>
      <c r="CA853" s="230">
        <v>457461</v>
      </c>
      <c r="CB853" s="1007"/>
      <c r="CC853" s="1007"/>
      <c r="CD853" s="1007"/>
      <c r="CE853" s="1007"/>
      <c r="CF853" s="1007"/>
      <c r="CG853" s="1007"/>
      <c r="CH853" s="1007"/>
      <c r="CI853" s="1007"/>
      <c r="CJ853" s="1007"/>
      <c r="CK853" s="1007"/>
      <c r="CL853" s="1007"/>
      <c r="CM853" s="1007"/>
      <c r="CN853" s="1007"/>
      <c r="CO853" s="1007"/>
      <c r="CP853" s="1007"/>
      <c r="CQ853" s="1007"/>
      <c r="CR853" s="1007"/>
      <c r="CS853" s="1007"/>
      <c r="CT853" s="1007"/>
      <c r="CU853" s="1007"/>
      <c r="CV853" s="1007"/>
      <c r="CW853" s="1007"/>
      <c r="CX853" s="1007"/>
      <c r="CY853" s="1007"/>
      <c r="CZ853" s="1007"/>
      <c r="DA853" s="1007"/>
      <c r="DB853" s="1007"/>
      <c r="DC853" s="1007"/>
      <c r="DD853" s="1007"/>
      <c r="DE853" s="1007"/>
      <c r="DF853" s="1007"/>
    </row>
    <row r="854" spans="1:110" s="12"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02">
        <f>SUM(AZ821:AZ849)</f>
        <v>7.5000000000000011E-2</v>
      </c>
      <c r="BA854" s="1502"/>
      <c r="BO854" s="118" t="s">
        <v>1050</v>
      </c>
      <c r="BP854" s="228">
        <v>262291</v>
      </c>
      <c r="BQ854" s="228">
        <v>302419</v>
      </c>
      <c r="BR854" s="228">
        <v>364800</v>
      </c>
      <c r="BS854" s="228">
        <v>466944</v>
      </c>
      <c r="BT854" s="228">
        <v>520205</v>
      </c>
      <c r="BV854" s="118" t="s">
        <v>1050</v>
      </c>
      <c r="BW854" s="228">
        <v>262291</v>
      </c>
      <c r="BX854" s="228">
        <v>302419</v>
      </c>
      <c r="BY854" s="228">
        <v>364800</v>
      </c>
      <c r="BZ854" s="228">
        <v>466944</v>
      </c>
      <c r="CA854" s="228">
        <v>520205</v>
      </c>
      <c r="CB854" s="1007"/>
      <c r="CC854" s="1007"/>
      <c r="CD854" s="1007"/>
      <c r="CE854" s="1007"/>
      <c r="CF854" s="1007"/>
      <c r="CG854" s="1007"/>
      <c r="CH854" s="1007"/>
      <c r="CI854" s="1007"/>
      <c r="CJ854" s="1007"/>
      <c r="CK854" s="1007"/>
      <c r="CL854" s="1007"/>
      <c r="CM854" s="1007"/>
      <c r="CN854" s="1007"/>
      <c r="CO854" s="1007"/>
      <c r="CP854" s="1007"/>
      <c r="CQ854" s="1007"/>
      <c r="CR854" s="1007"/>
      <c r="CS854" s="1007"/>
      <c r="CT854" s="1007"/>
      <c r="CU854" s="1007"/>
      <c r="CV854" s="1007"/>
      <c r="CW854" s="1007"/>
      <c r="CX854" s="1007"/>
      <c r="CY854" s="1007"/>
      <c r="CZ854" s="1007"/>
      <c r="DA854" s="1007"/>
      <c r="DB854" s="1007"/>
      <c r="DC854" s="1007"/>
      <c r="DD854" s="1007"/>
      <c r="DE854" s="1007"/>
      <c r="DF854" s="1007"/>
    </row>
    <row r="855" spans="1:110" s="12" customFormat="1" ht="14.25">
      <c r="A855"/>
      <c r="B855"/>
      <c r="C855" s="1" t="s">
        <v>1616</v>
      </c>
      <c r="D855"/>
      <c r="E855"/>
      <c r="F855"/>
      <c r="G855"/>
      <c r="H855"/>
      <c r="I855"/>
      <c r="J855" s="32" t="s">
        <v>1617</v>
      </c>
      <c r="K855" s="4"/>
      <c r="L855" s="4"/>
      <c r="M855" s="4"/>
      <c r="N855" s="4"/>
      <c r="O855" s="4"/>
      <c r="P855" s="4"/>
      <c r="Q855" s="4"/>
      <c r="R855" s="4"/>
      <c r="S855" s="4"/>
      <c r="T855" s="4"/>
      <c r="U855" s="4"/>
      <c r="V855" s="33"/>
      <c r="W855" s="1365">
        <v>100800</v>
      </c>
      <c r="X855" s="1366"/>
      <c r="Y855" s="1366"/>
      <c r="Z855" s="1366"/>
      <c r="AA855" s="1366"/>
      <c r="AB855" s="1366"/>
      <c r="AC855" s="1367"/>
      <c r="AD855" s="411"/>
      <c r="AE855"/>
      <c r="AF855"/>
      <c r="AG855"/>
      <c r="AH855"/>
      <c r="AI855"/>
      <c r="AJ855"/>
      <c r="AK855"/>
      <c r="AL855"/>
      <c r="AM855"/>
      <c r="AN855"/>
      <c r="AO855"/>
      <c r="AP855"/>
      <c r="AQ855"/>
      <c r="AR855"/>
      <c r="AS855"/>
      <c r="AT855"/>
      <c r="AU855"/>
      <c r="AV855"/>
      <c r="AW855"/>
      <c r="AX855"/>
      <c r="AY855"/>
      <c r="AZ855" s="24"/>
      <c r="BA855" s="24"/>
      <c r="BO855" s="118" t="s">
        <v>1055</v>
      </c>
      <c r="BP855" s="230">
        <v>262291</v>
      </c>
      <c r="BQ855" s="230">
        <v>302419</v>
      </c>
      <c r="BR855" s="230">
        <v>364800</v>
      </c>
      <c r="BS855" s="230">
        <v>466944</v>
      </c>
      <c r="BT855" s="230">
        <v>520205</v>
      </c>
      <c r="BV855" s="118" t="s">
        <v>1055</v>
      </c>
      <c r="BW855" s="230">
        <v>262291</v>
      </c>
      <c r="BX855" s="230">
        <v>302419</v>
      </c>
      <c r="BY855" s="230">
        <v>364800</v>
      </c>
      <c r="BZ855" s="230">
        <v>466944</v>
      </c>
      <c r="CA855" s="230">
        <v>520205</v>
      </c>
      <c r="CB855" s="1007"/>
      <c r="CC855" s="1007"/>
      <c r="CD855" s="1007"/>
      <c r="CE855" s="1007"/>
      <c r="CF855" s="1007"/>
      <c r="CG855" s="1007"/>
      <c r="CH855" s="1007"/>
      <c r="CI855" s="1007"/>
      <c r="CJ855" s="1007"/>
      <c r="CK855" s="1007"/>
      <c r="CL855" s="1007"/>
      <c r="CM855" s="1007"/>
      <c r="CN855" s="1007"/>
      <c r="CO855" s="1007"/>
      <c r="CP855" s="1007"/>
      <c r="CQ855" s="1007"/>
      <c r="CR855" s="1007"/>
      <c r="CS855" s="1007"/>
      <c r="CT855" s="1007"/>
      <c r="CU855" s="1007"/>
      <c r="CV855" s="1007"/>
      <c r="CW855" s="1007"/>
      <c r="CX855" s="1007"/>
      <c r="CY855" s="1007"/>
      <c r="CZ855" s="1007"/>
      <c r="DA855" s="1007"/>
      <c r="DB855" s="1007"/>
      <c r="DC855" s="1007"/>
      <c r="DD855" s="1007"/>
      <c r="DE855" s="1007"/>
      <c r="DF855" s="1007"/>
    </row>
    <row r="856" spans="1:110" s="12" customFormat="1" ht="12.75" customHeight="1">
      <c r="A856"/>
      <c r="B856"/>
      <c r="C856" s="1" t="s">
        <v>1618</v>
      </c>
      <c r="D856"/>
      <c r="E856"/>
      <c r="F856"/>
      <c r="G856"/>
      <c r="H856"/>
      <c r="I856"/>
      <c r="J856" s="73" t="s">
        <v>1619</v>
      </c>
      <c r="K856" s="4"/>
      <c r="L856" s="4"/>
      <c r="M856" s="4"/>
      <c r="N856" s="4"/>
      <c r="O856" s="4"/>
      <c r="P856" s="4"/>
      <c r="Q856" s="4"/>
      <c r="R856" s="4"/>
      <c r="S856" s="4"/>
      <c r="T856" s="1523">
        <v>2</v>
      </c>
      <c r="U856" s="1409"/>
      <c r="V856" s="1524"/>
      <c r="W856" s="799"/>
      <c r="X856" s="800"/>
      <c r="Y856" s="800"/>
      <c r="Z856" s="800"/>
      <c r="AA856" s="800"/>
      <c r="AB856" s="800"/>
      <c r="AC856" s="801"/>
      <c r="AD856" s="411"/>
      <c r="AE856"/>
      <c r="AF856"/>
      <c r="AG856"/>
      <c r="AH856"/>
      <c r="AI856"/>
      <c r="AJ856"/>
      <c r="AK856"/>
      <c r="AL856"/>
      <c r="AM856"/>
      <c r="AN856"/>
      <c r="AO856"/>
      <c r="AP856"/>
      <c r="AQ856"/>
      <c r="AR856"/>
      <c r="AS856"/>
      <c r="AT856"/>
      <c r="AU856"/>
      <c r="AV856"/>
      <c r="AW856"/>
      <c r="AX856"/>
      <c r="AY856"/>
      <c r="AZ856" s="24"/>
      <c r="BA856" s="24"/>
      <c r="BO856" s="118" t="s">
        <v>1061</v>
      </c>
      <c r="BP856" s="228">
        <v>299104</v>
      </c>
      <c r="BQ856" s="228">
        <v>344864</v>
      </c>
      <c r="BR856" s="228">
        <v>416000</v>
      </c>
      <c r="BS856" s="228">
        <v>532480</v>
      </c>
      <c r="BT856" s="228">
        <v>593216</v>
      </c>
      <c r="BV856" s="118" t="s">
        <v>1061</v>
      </c>
      <c r="BW856" s="228">
        <v>299104</v>
      </c>
      <c r="BX856" s="228">
        <v>344864</v>
      </c>
      <c r="BY856" s="228">
        <v>416000</v>
      </c>
      <c r="BZ856" s="228">
        <v>532480</v>
      </c>
      <c r="CA856" s="228">
        <v>593216</v>
      </c>
      <c r="CB856" s="1007"/>
      <c r="CC856" s="1007"/>
      <c r="CD856" s="1007"/>
      <c r="CE856" s="1007"/>
      <c r="CF856" s="1007"/>
      <c r="CG856" s="1007"/>
      <c r="CH856" s="1007"/>
      <c r="CI856" s="1007"/>
      <c r="CJ856" s="1007"/>
      <c r="CK856" s="1007"/>
      <c r="CL856" s="1007"/>
      <c r="CM856" s="1007"/>
      <c r="CN856" s="1007"/>
      <c r="CO856" s="1007"/>
      <c r="CP856" s="1007"/>
      <c r="CQ856" s="1007"/>
      <c r="CR856" s="1007"/>
      <c r="CS856" s="1007"/>
      <c r="CT856" s="1007"/>
      <c r="CU856" s="1007"/>
      <c r="CV856" s="1007"/>
      <c r="CW856" s="1007"/>
      <c r="CX856" s="1007"/>
      <c r="CY856" s="1007"/>
      <c r="CZ856" s="1007"/>
      <c r="DA856" s="1007"/>
      <c r="DB856" s="1007"/>
      <c r="DC856" s="1007"/>
      <c r="DD856" s="1007"/>
      <c r="DE856" s="1007"/>
      <c r="DF856" s="1007"/>
    </row>
    <row r="857" spans="1:110" ht="12.75" customHeight="1">
      <c r="C857" s="1"/>
      <c r="J857" s="32" t="s">
        <v>1620</v>
      </c>
      <c r="K857" s="4"/>
      <c r="L857" s="4"/>
      <c r="M857" s="4"/>
      <c r="N857" s="4"/>
      <c r="O857" s="4"/>
      <c r="P857" s="4"/>
      <c r="Q857" s="4"/>
      <c r="R857" s="4"/>
      <c r="S857" s="4"/>
      <c r="T857" s="4"/>
      <c r="U857" s="4"/>
      <c r="V857" s="33"/>
      <c r="W857" s="1365">
        <v>88200</v>
      </c>
      <c r="X857" s="1366"/>
      <c r="Y857" s="1366"/>
      <c r="Z857" s="1366"/>
      <c r="AA857" s="1366"/>
      <c r="AB857" s="1366"/>
      <c r="AC857" s="1367"/>
      <c r="AD857" s="417"/>
      <c r="AZ857" s="2"/>
      <c r="BA857" s="2"/>
      <c r="BB857" s="2"/>
      <c r="BC857" s="2"/>
      <c r="BD857" s="2"/>
      <c r="BE857" s="2"/>
      <c r="BF857" s="2"/>
      <c r="BG857" s="2"/>
      <c r="BH857" s="2"/>
      <c r="BI857" s="2"/>
      <c r="BJ857" s="2"/>
      <c r="BK857" s="2"/>
      <c r="BL857" s="2"/>
      <c r="BM857" s="2"/>
      <c r="BN857" s="2"/>
      <c r="BO857" s="118" t="s">
        <v>1064</v>
      </c>
      <c r="BP857" s="230">
        <v>299104</v>
      </c>
      <c r="BQ857" s="230">
        <v>344864</v>
      </c>
      <c r="BR857" s="230">
        <v>416000</v>
      </c>
      <c r="BS857" s="230">
        <v>532480</v>
      </c>
      <c r="BT857" s="230">
        <v>593216</v>
      </c>
      <c r="BU857" s="12"/>
      <c r="BV857" s="118" t="s">
        <v>1064</v>
      </c>
      <c r="BW857" s="230">
        <v>299104</v>
      </c>
      <c r="BX857" s="230">
        <v>344864</v>
      </c>
      <c r="BY857" s="230">
        <v>416000</v>
      </c>
      <c r="BZ857" s="230">
        <v>532480</v>
      </c>
      <c r="CA857" s="230">
        <v>593216</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row>
    <row r="858" spans="1:110" ht="12.75" customHeight="1">
      <c r="C858" s="1"/>
      <c r="J858" s="73" t="s">
        <v>1621</v>
      </c>
      <c r="K858" s="4"/>
      <c r="L858" s="4"/>
      <c r="M858" s="4"/>
      <c r="N858" s="4"/>
      <c r="O858" s="4"/>
      <c r="P858" s="4"/>
      <c r="Q858" s="4"/>
      <c r="R858" s="4"/>
      <c r="S858" s="4"/>
      <c r="T858" s="1523">
        <v>1</v>
      </c>
      <c r="U858" s="1409"/>
      <c r="V858" s="1524"/>
      <c r="W858" s="799"/>
      <c r="X858" s="800"/>
      <c r="Y858" s="800"/>
      <c r="Z858" s="800"/>
      <c r="AA858" s="800"/>
      <c r="AB858" s="800"/>
      <c r="AC858" s="801"/>
      <c r="AD858" s="417"/>
      <c r="AZ858" s="2"/>
      <c r="BA858" s="2"/>
      <c r="BB858" s="2"/>
      <c r="BC858" s="2"/>
      <c r="BD858" s="2"/>
      <c r="BE858" s="2"/>
      <c r="BF858" s="2"/>
      <c r="BG858" s="2"/>
      <c r="BH858" s="2"/>
      <c r="BI858" s="2"/>
      <c r="BJ858" s="2"/>
      <c r="BK858" s="2"/>
      <c r="BL858" s="2"/>
      <c r="BM858" s="2"/>
      <c r="BN858" s="2"/>
      <c r="BO858" s="118" t="s">
        <v>1069</v>
      </c>
      <c r="BP858" s="228">
        <v>238133</v>
      </c>
      <c r="BQ858" s="228">
        <v>274565</v>
      </c>
      <c r="BR858" s="228">
        <v>331200</v>
      </c>
      <c r="BS858" s="228">
        <v>423936</v>
      </c>
      <c r="BT858" s="228">
        <v>472291</v>
      </c>
      <c r="BU858" s="12"/>
      <c r="BV858" s="118" t="s">
        <v>1069</v>
      </c>
      <c r="BW858" s="228">
        <v>238133</v>
      </c>
      <c r="BX858" s="228">
        <v>274565</v>
      </c>
      <c r="BY858" s="228">
        <v>331200</v>
      </c>
      <c r="BZ858" s="228">
        <v>423936</v>
      </c>
      <c r="CA858" s="228">
        <v>472291</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row>
    <row r="859" spans="1:110" ht="12.75" customHeight="1">
      <c r="J859" s="32" t="s">
        <v>232</v>
      </c>
      <c r="K859" s="4"/>
      <c r="L859" s="4"/>
      <c r="M859" s="1508" t="s">
        <v>1327</v>
      </c>
      <c r="N859" s="1509"/>
      <c r="O859" s="1509"/>
      <c r="P859" s="1509"/>
      <c r="Q859" s="1509"/>
      <c r="R859" s="1509"/>
      <c r="S859" s="1509"/>
      <c r="T859" s="1509"/>
      <c r="U859" s="1509"/>
      <c r="V859" s="1510"/>
      <c r="W859" s="1365"/>
      <c r="X859" s="1366"/>
      <c r="Y859" s="1366"/>
      <c r="Z859" s="1366"/>
      <c r="AA859" s="1366"/>
      <c r="AB859" s="1366"/>
      <c r="AC859" s="1367"/>
      <c r="AD859" s="411"/>
      <c r="AZ859" s="2"/>
      <c r="BA859" s="2"/>
      <c r="BB859" s="2"/>
      <c r="BC859" s="2"/>
      <c r="BD859" s="2"/>
      <c r="BE859" s="2"/>
      <c r="BF859" s="2"/>
      <c r="BG859" s="2"/>
      <c r="BH859" s="2"/>
      <c r="BI859" s="2"/>
      <c r="BJ859" s="2"/>
      <c r="BK859" s="2"/>
      <c r="BL859" s="2"/>
      <c r="BM859" s="2"/>
      <c r="BN859" s="2"/>
      <c r="BO859" s="118" t="s">
        <v>1073</v>
      </c>
      <c r="BP859" s="230">
        <v>278397</v>
      </c>
      <c r="BQ859" s="230">
        <v>320989</v>
      </c>
      <c r="BR859" s="230">
        <v>387200</v>
      </c>
      <c r="BS859" s="230">
        <v>495616</v>
      </c>
      <c r="BT859" s="230">
        <v>552147</v>
      </c>
      <c r="BU859" s="12"/>
      <c r="BV859" s="118" t="s">
        <v>1073</v>
      </c>
      <c r="BW859" s="230">
        <v>278397</v>
      </c>
      <c r="BX859" s="230">
        <v>320989</v>
      </c>
      <c r="BY859" s="230">
        <v>387200</v>
      </c>
      <c r="BZ859" s="230">
        <v>495616</v>
      </c>
      <c r="CA859" s="230">
        <v>552147</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row>
    <row r="860" spans="1:110" ht="12.75" customHeight="1">
      <c r="J860" s="32"/>
      <c r="K860" s="4"/>
      <c r="L860" s="4"/>
      <c r="M860" s="4"/>
      <c r="N860" s="4"/>
      <c r="O860" s="4"/>
      <c r="P860" s="4"/>
      <c r="Q860" s="4"/>
      <c r="R860" s="4"/>
      <c r="S860" s="4"/>
      <c r="T860" s="4"/>
      <c r="U860" s="4"/>
      <c r="V860" s="1110" t="s">
        <v>1622</v>
      </c>
      <c r="W860" s="1581">
        <f>SUM(W855:AC859)</f>
        <v>189000</v>
      </c>
      <c r="X860" s="1582"/>
      <c r="Y860" s="1582"/>
      <c r="Z860" s="1582"/>
      <c r="AA860" s="1582"/>
      <c r="AB860" s="1582"/>
      <c r="AC860" s="1583"/>
      <c r="AD860" s="417"/>
      <c r="AZ860" s="2"/>
      <c r="BA860" s="2"/>
      <c r="BB860" s="2"/>
      <c r="BC860" s="2"/>
      <c r="BD860" s="2"/>
      <c r="BE860" s="2"/>
      <c r="BF860" s="2"/>
      <c r="BG860" s="2"/>
      <c r="BH860" s="2"/>
      <c r="BI860" s="2"/>
      <c r="BJ860" s="2"/>
      <c r="BK860" s="2"/>
      <c r="BL860" s="2"/>
      <c r="BM860" s="2"/>
      <c r="BN860" s="2"/>
      <c r="BO860" s="118" t="s">
        <v>1076</v>
      </c>
      <c r="BP860" s="228">
        <v>262291</v>
      </c>
      <c r="BQ860" s="228">
        <v>302419</v>
      </c>
      <c r="BR860" s="228">
        <v>364800</v>
      </c>
      <c r="BS860" s="228">
        <v>466944</v>
      </c>
      <c r="BT860" s="228">
        <v>520205</v>
      </c>
      <c r="BU860" s="12"/>
      <c r="BV860" s="118" t="s">
        <v>1076</v>
      </c>
      <c r="BW860" s="228">
        <v>262291</v>
      </c>
      <c r="BX860" s="228">
        <v>302419</v>
      </c>
      <c r="BY860" s="228">
        <v>364800</v>
      </c>
      <c r="BZ860" s="228">
        <v>466944</v>
      </c>
      <c r="CA860" s="228">
        <v>520205</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row>
    <row r="861" spans="1:110" ht="12.75" customHeight="1">
      <c r="J861" s="32"/>
      <c r="K861" s="4"/>
      <c r="L861" s="4"/>
      <c r="M861" s="4"/>
      <c r="N861" s="4"/>
      <c r="O861" s="4"/>
      <c r="P861" s="4"/>
      <c r="Q861" s="4"/>
      <c r="R861" s="4"/>
      <c r="S861" s="4"/>
      <c r="T861" s="4"/>
      <c r="U861" s="4"/>
      <c r="V861" s="1110" t="s">
        <v>1623</v>
      </c>
      <c r="W861" s="1365">
        <v>31500</v>
      </c>
      <c r="X861" s="1366"/>
      <c r="Y861" s="1366"/>
      <c r="Z861" s="1366"/>
      <c r="AA861" s="1366"/>
      <c r="AB861" s="1366"/>
      <c r="AC861" s="1367"/>
      <c r="AZ861" s="2"/>
      <c r="BA861" s="2"/>
      <c r="BB861" s="2"/>
      <c r="BC861" s="2"/>
      <c r="BD861" s="2"/>
      <c r="BE861" s="2"/>
      <c r="BF861" s="2"/>
      <c r="BG861" s="2"/>
      <c r="BH861" s="2"/>
      <c r="BI861" s="2"/>
      <c r="BJ861" s="2"/>
      <c r="BK861" s="2"/>
      <c r="BL861" s="2"/>
      <c r="BM861" s="2"/>
      <c r="BN861" s="2"/>
      <c r="BO861" s="118" t="s">
        <v>1081</v>
      </c>
      <c r="BP861" s="230">
        <v>262291</v>
      </c>
      <c r="BQ861" s="230">
        <v>302419</v>
      </c>
      <c r="BR861" s="230">
        <v>364800</v>
      </c>
      <c r="BS861" s="230">
        <v>466944</v>
      </c>
      <c r="BT861" s="230">
        <v>520205</v>
      </c>
      <c r="BU861" s="12"/>
      <c r="BV861" s="118" t="s">
        <v>1081</v>
      </c>
      <c r="BW861" s="230">
        <v>262291</v>
      </c>
      <c r="BX861" s="230">
        <v>302419</v>
      </c>
      <c r="BY861" s="230">
        <v>364800</v>
      </c>
      <c r="BZ861" s="230">
        <v>466944</v>
      </c>
      <c r="CA861" s="230">
        <v>520205</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row>
    <row r="862" spans="1:110" ht="12.75" customHeight="1">
      <c r="J862" s="397"/>
      <c r="AZ862" s="2"/>
      <c r="BA862" s="2"/>
      <c r="BB862" s="2"/>
      <c r="BC862" s="2"/>
      <c r="BD862" s="2"/>
      <c r="BE862" s="2"/>
      <c r="BF862" s="2"/>
      <c r="BG862" s="2"/>
      <c r="BH862" s="2"/>
      <c r="BI862" s="2"/>
      <c r="BJ862" s="2"/>
      <c r="BK862" s="2"/>
      <c r="BL862" s="2"/>
      <c r="BM862" s="2"/>
      <c r="BN862" s="2"/>
      <c r="BO862" s="118" t="s">
        <v>1083</v>
      </c>
      <c r="BP862" s="228">
        <v>238133</v>
      </c>
      <c r="BQ862" s="228">
        <v>274565</v>
      </c>
      <c r="BR862" s="228">
        <v>331200</v>
      </c>
      <c r="BS862" s="228">
        <v>423936</v>
      </c>
      <c r="BT862" s="228">
        <v>472291</v>
      </c>
      <c r="BU862" s="12"/>
      <c r="BV862" s="118" t="s">
        <v>1083</v>
      </c>
      <c r="BW862" s="228">
        <v>238133</v>
      </c>
      <c r="BX862" s="228">
        <v>274565</v>
      </c>
      <c r="BY862" s="228">
        <v>331200</v>
      </c>
      <c r="BZ862" s="228">
        <v>423936</v>
      </c>
      <c r="CA862" s="228">
        <v>472291</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row>
    <row r="863" spans="1:110" ht="12.75" customHeight="1">
      <c r="C863" s="1" t="s">
        <v>231</v>
      </c>
      <c r="J863" s="32" t="s">
        <v>1624</v>
      </c>
      <c r="K863" s="4"/>
      <c r="L863" s="4"/>
      <c r="M863" s="4"/>
      <c r="N863" s="4"/>
      <c r="O863" s="4"/>
      <c r="P863" s="4"/>
      <c r="Q863" s="4"/>
      <c r="R863" s="4"/>
      <c r="S863" s="4"/>
      <c r="T863" s="4"/>
      <c r="U863" s="4"/>
      <c r="V863" s="33"/>
      <c r="W863" s="1360">
        <v>15750</v>
      </c>
      <c r="X863" s="1360"/>
      <c r="Y863" s="1360"/>
      <c r="Z863" s="1360"/>
      <c r="AA863" s="1360"/>
      <c r="AB863" s="1360"/>
      <c r="AC863" s="1360"/>
      <c r="AZ863" s="2"/>
      <c r="BA863" s="2"/>
      <c r="BB863" s="2"/>
      <c r="BC863" s="2"/>
      <c r="BD863" s="2"/>
      <c r="BE863" s="2"/>
      <c r="BF863" s="2"/>
      <c r="BG863" s="2"/>
      <c r="BH863" s="2"/>
      <c r="BI863" s="2"/>
      <c r="BJ863" s="2"/>
      <c r="BK863" s="2"/>
      <c r="BL863" s="2"/>
      <c r="BM863" s="2"/>
      <c r="BN863" s="2"/>
      <c r="BO863" s="118" t="s">
        <v>1086</v>
      </c>
      <c r="BP863" s="230">
        <v>262291</v>
      </c>
      <c r="BQ863" s="230">
        <v>302419</v>
      </c>
      <c r="BR863" s="230">
        <v>364800</v>
      </c>
      <c r="BS863" s="230">
        <v>466944</v>
      </c>
      <c r="BT863" s="230">
        <v>520205</v>
      </c>
      <c r="BU863" s="12"/>
      <c r="BV863" s="118" t="s">
        <v>1086</v>
      </c>
      <c r="BW863" s="230">
        <v>262291</v>
      </c>
      <c r="BX863" s="230">
        <v>302419</v>
      </c>
      <c r="BY863" s="230">
        <v>364800</v>
      </c>
      <c r="BZ863" s="230">
        <v>466944</v>
      </c>
      <c r="CA863" s="230">
        <v>520205</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row>
    <row r="864" spans="1:110" ht="12.75" customHeight="1">
      <c r="J864" s="32" t="s">
        <v>1625</v>
      </c>
      <c r="K864" s="4"/>
      <c r="L864" s="4"/>
      <c r="M864" s="4"/>
      <c r="N864" s="4"/>
      <c r="O864" s="4"/>
      <c r="P864" s="4"/>
      <c r="Q864" s="4"/>
      <c r="R864" s="4"/>
      <c r="S864" s="4"/>
      <c r="T864" s="4"/>
      <c r="U864" s="4"/>
      <c r="V864" s="33"/>
      <c r="W864" s="1360">
        <v>35280</v>
      </c>
      <c r="X864" s="1360"/>
      <c r="Y864" s="1360"/>
      <c r="Z864" s="1360"/>
      <c r="AA864" s="1360"/>
      <c r="AB864" s="1360"/>
      <c r="AC864" s="1360"/>
      <c r="AZ864" s="2"/>
      <c r="BA864" s="2"/>
      <c r="BB864" s="2"/>
      <c r="BC864" s="2"/>
      <c r="BD864" s="2"/>
      <c r="BE864" s="2"/>
      <c r="BF864" s="2"/>
      <c r="BG864" s="2"/>
      <c r="BH864" s="2"/>
      <c r="BI864" s="2"/>
      <c r="BJ864" s="2"/>
      <c r="BK864" s="2"/>
      <c r="BL864" s="2"/>
      <c r="BM864" s="2"/>
      <c r="BN864" s="2"/>
      <c r="BO864" s="118" t="s">
        <v>1089</v>
      </c>
      <c r="BP864" s="228">
        <v>303706</v>
      </c>
      <c r="BQ864" s="228">
        <v>350170</v>
      </c>
      <c r="BR864" s="228">
        <v>422400</v>
      </c>
      <c r="BS864" s="228">
        <v>540672</v>
      </c>
      <c r="BT864" s="228">
        <v>602342</v>
      </c>
      <c r="BU864" s="12"/>
      <c r="BV864" s="118" t="s">
        <v>1089</v>
      </c>
      <c r="BW864" s="228">
        <v>303706</v>
      </c>
      <c r="BX864" s="228">
        <v>350170</v>
      </c>
      <c r="BY864" s="228">
        <v>422400</v>
      </c>
      <c r="BZ864" s="228">
        <v>540672</v>
      </c>
      <c r="CA864" s="228">
        <v>602342</v>
      </c>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2.75" customHeight="1">
      <c r="J865" s="32" t="s">
        <v>1626</v>
      </c>
      <c r="K865" s="4"/>
      <c r="L865" s="4"/>
      <c r="M865" s="4"/>
      <c r="N865" s="4"/>
      <c r="O865" s="4"/>
      <c r="P865" s="4"/>
      <c r="Q865" s="4"/>
      <c r="R865" s="4"/>
      <c r="S865" s="4"/>
      <c r="T865" s="4"/>
      <c r="U865" s="4"/>
      <c r="V865" s="33"/>
      <c r="W865" s="1360">
        <v>27720</v>
      </c>
      <c r="X865" s="1360"/>
      <c r="Y865" s="1360"/>
      <c r="Z865" s="1360"/>
      <c r="AA865" s="1360"/>
      <c r="AB865" s="1360"/>
      <c r="AC865" s="1360"/>
      <c r="AZ865" s="2"/>
      <c r="BA865" s="2"/>
      <c r="BB865" s="2"/>
      <c r="BC865" s="2"/>
      <c r="BD865" s="2"/>
      <c r="BE865" s="2"/>
      <c r="BF865" s="2"/>
      <c r="BG865" s="2"/>
      <c r="BH865" s="2"/>
      <c r="BI865" s="2"/>
      <c r="BJ865" s="2"/>
      <c r="BK865" s="2"/>
      <c r="BL865" s="2"/>
      <c r="BM865" s="2"/>
      <c r="BN865" s="2"/>
      <c r="BO865" s="118" t="s">
        <v>1092</v>
      </c>
      <c r="BP865" s="230">
        <v>278397</v>
      </c>
      <c r="BQ865" s="230">
        <v>320989</v>
      </c>
      <c r="BR865" s="230">
        <v>387200</v>
      </c>
      <c r="BS865" s="230">
        <v>495616</v>
      </c>
      <c r="BT865" s="230">
        <v>552147</v>
      </c>
      <c r="BU865" s="12"/>
      <c r="BV865" s="118" t="s">
        <v>1092</v>
      </c>
      <c r="BW865" s="230">
        <v>278397</v>
      </c>
      <c r="BX865" s="230">
        <v>320989</v>
      </c>
      <c r="BY865" s="230">
        <v>387200</v>
      </c>
      <c r="BZ865" s="230">
        <v>495616</v>
      </c>
      <c r="CA865" s="230">
        <v>552147</v>
      </c>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2.75" customHeight="1">
      <c r="J866" s="32" t="s">
        <v>1627</v>
      </c>
      <c r="K866" s="4"/>
      <c r="L866" s="4"/>
      <c r="M866" s="4"/>
      <c r="N866" s="4"/>
      <c r="O866" s="4"/>
      <c r="P866" s="4"/>
      <c r="Q866" s="4"/>
      <c r="R866" s="4"/>
      <c r="S866" s="4"/>
      <c r="T866" s="4"/>
      <c r="U866" s="4"/>
      <c r="V866" s="33"/>
      <c r="W866" s="1360">
        <v>14490</v>
      </c>
      <c r="X866" s="1360"/>
      <c r="Y866" s="1360"/>
      <c r="Z866" s="1360"/>
      <c r="AA866" s="1360"/>
      <c r="AB866" s="1360"/>
      <c r="AC866" s="1360"/>
      <c r="AZ866" s="2"/>
      <c r="BA866" s="2"/>
      <c r="BB866" s="2"/>
      <c r="BC866" s="2"/>
      <c r="BD866" s="2"/>
      <c r="BE866" s="2"/>
      <c r="BF866" s="2"/>
      <c r="BG866" s="2"/>
      <c r="BH866" s="2"/>
      <c r="BI866" s="2"/>
      <c r="BJ866" s="2"/>
      <c r="BK866" s="2"/>
      <c r="BL866" s="2"/>
      <c r="BM866" s="2"/>
      <c r="BN866" s="2"/>
      <c r="BO866" s="118" t="s">
        <v>1096</v>
      </c>
      <c r="BP866" s="228">
        <v>278397</v>
      </c>
      <c r="BQ866" s="228">
        <v>320989</v>
      </c>
      <c r="BR866" s="228">
        <v>387200</v>
      </c>
      <c r="BS866" s="228">
        <v>495616</v>
      </c>
      <c r="BT866" s="228">
        <v>552147</v>
      </c>
      <c r="BU866" s="12"/>
      <c r="BV866" s="118" t="s">
        <v>1096</v>
      </c>
      <c r="BW866" s="228">
        <v>278397</v>
      </c>
      <c r="BX866" s="228">
        <v>320989</v>
      </c>
      <c r="BY866" s="228">
        <v>387200</v>
      </c>
      <c r="BZ866" s="228">
        <v>495616</v>
      </c>
      <c r="CA866" s="228">
        <v>552147</v>
      </c>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2.75" customHeight="1">
      <c r="J867" s="32" t="s">
        <v>1628</v>
      </c>
      <c r="K867" s="4"/>
      <c r="L867" s="4"/>
      <c r="M867" s="4"/>
      <c r="N867" s="4"/>
      <c r="O867" s="4"/>
      <c r="P867" s="4"/>
      <c r="Q867" s="4"/>
      <c r="R867" s="4"/>
      <c r="S867" s="4"/>
      <c r="T867" s="4"/>
      <c r="U867" s="4"/>
      <c r="V867" s="33"/>
      <c r="W867" s="1360">
        <v>12600</v>
      </c>
      <c r="X867" s="1360"/>
      <c r="Y867" s="1360"/>
      <c r="Z867" s="1360"/>
      <c r="AA867" s="1360"/>
      <c r="AB867" s="1360"/>
      <c r="AC867" s="1360"/>
      <c r="AZ867" s="2"/>
      <c r="BA867" s="2"/>
      <c r="BB867" s="2"/>
      <c r="BC867" s="2"/>
      <c r="BD867" s="2"/>
      <c r="BE867" s="2"/>
      <c r="BF867" s="2"/>
      <c r="BG867" s="2"/>
      <c r="BH867" s="2"/>
      <c r="BI867" s="2"/>
      <c r="BJ867" s="2"/>
      <c r="BK867" s="2"/>
      <c r="BL867" s="2"/>
      <c r="BM867" s="2"/>
      <c r="BN867" s="2"/>
      <c r="BU867" s="1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2.75" customHeight="1">
      <c r="J868" s="32" t="s">
        <v>1629</v>
      </c>
      <c r="K868" s="4"/>
      <c r="L868" s="4"/>
      <c r="M868" s="4"/>
      <c r="N868" s="4"/>
      <c r="O868" s="4"/>
      <c r="P868" s="4"/>
      <c r="Q868" s="4"/>
      <c r="R868" s="4"/>
      <c r="S868" s="4"/>
      <c r="T868" s="4"/>
      <c r="U868" s="4"/>
      <c r="V868" s="33"/>
      <c r="W868" s="1360">
        <v>18900</v>
      </c>
      <c r="X868" s="1360"/>
      <c r="Y868" s="1360"/>
      <c r="Z868" s="1360"/>
      <c r="AA868" s="1360"/>
      <c r="AB868" s="1360"/>
      <c r="AC868" s="1360"/>
      <c r="AZ868" s="2"/>
      <c r="BA868" s="2"/>
      <c r="BB868" s="2"/>
      <c r="BC868" s="2"/>
      <c r="BD868" s="2"/>
      <c r="BE868" s="2"/>
      <c r="BF868" s="2"/>
      <c r="BG868" s="2"/>
      <c r="BH868" s="2"/>
      <c r="BI868" s="2"/>
      <c r="BJ868" s="2"/>
      <c r="BK868" s="2"/>
      <c r="BL868" s="2"/>
      <c r="BM868" s="2"/>
      <c r="BN868" s="2"/>
      <c r="BU868" s="1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2.75" customHeight="1">
      <c r="J869" s="32" t="s">
        <v>232</v>
      </c>
      <c r="K869" s="4"/>
      <c r="L869" s="4"/>
      <c r="M869" s="1508" t="s">
        <v>1327</v>
      </c>
      <c r="N869" s="1509"/>
      <c r="O869" s="1509"/>
      <c r="P869" s="1509"/>
      <c r="Q869" s="1509"/>
      <c r="R869" s="1509"/>
      <c r="S869" s="1509"/>
      <c r="T869" s="1509"/>
      <c r="U869" s="1509"/>
      <c r="V869" s="1510"/>
      <c r="W869" s="1360"/>
      <c r="X869" s="1360"/>
      <c r="Y869" s="1360"/>
      <c r="Z869" s="1360"/>
      <c r="AA869" s="1360"/>
      <c r="AB869" s="1360"/>
      <c r="AC869" s="1360"/>
      <c r="AD869" s="417"/>
      <c r="AZ869" s="2"/>
      <c r="BA869" s="2"/>
      <c r="BB869" s="2"/>
      <c r="BC869" s="2"/>
      <c r="BD869" s="2"/>
      <c r="BE869" s="2"/>
      <c r="BF869" s="2"/>
      <c r="BG869" s="2"/>
      <c r="BH869" s="2"/>
      <c r="BI869" s="2"/>
      <c r="BJ869" s="2"/>
      <c r="BK869" s="2"/>
      <c r="BL869" s="2"/>
      <c r="BM869" s="2"/>
      <c r="BN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2.75" customHeight="1">
      <c r="J870" s="32"/>
      <c r="K870" s="4"/>
      <c r="L870" s="4"/>
      <c r="M870" s="4"/>
      <c r="N870" s="4"/>
      <c r="O870" s="4"/>
      <c r="P870" s="4"/>
      <c r="Q870" s="4"/>
      <c r="R870" s="4"/>
      <c r="S870" s="4"/>
      <c r="T870" s="4"/>
      <c r="U870" s="4"/>
      <c r="V870" s="1110" t="s">
        <v>1630</v>
      </c>
      <c r="W870" s="1361">
        <f>SUM(W863:AC869)</f>
        <v>124740</v>
      </c>
      <c r="X870" s="1361"/>
      <c r="Y870" s="1361"/>
      <c r="Z870" s="1361"/>
      <c r="AA870" s="1361"/>
      <c r="AB870" s="1361"/>
      <c r="AC870" s="1361"/>
      <c r="AZ870" s="2"/>
      <c r="BA870" s="2"/>
      <c r="BB870" s="2"/>
      <c r="BC870" s="2"/>
      <c r="BD870" s="2"/>
      <c r="BE870" s="2"/>
      <c r="BF870" s="2"/>
      <c r="BG870" s="2"/>
      <c r="BH870" s="2"/>
      <c r="BI870" s="2"/>
      <c r="BJ870" s="2"/>
      <c r="BK870" s="2"/>
      <c r="BL870" s="2"/>
      <c r="BM870" s="2"/>
      <c r="BN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2.75" customHeight="1">
      <c r="AZ871" s="2"/>
      <c r="BA871" s="2"/>
      <c r="BB871" s="2"/>
      <c r="BC871" s="2"/>
      <c r="BD871" s="2"/>
      <c r="BE871" s="2"/>
      <c r="BF871" s="2"/>
      <c r="BG871" s="2"/>
      <c r="BH871" s="2"/>
      <c r="BI871" s="2"/>
      <c r="BJ871" s="2"/>
      <c r="BK871" s="2"/>
      <c r="BL871" s="2"/>
      <c r="BM871" s="2"/>
      <c r="BN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2.75" customHeight="1">
      <c r="C872" s="1" t="s">
        <v>1631</v>
      </c>
      <c r="J872" s="32" t="s">
        <v>232</v>
      </c>
      <c r="K872" s="4"/>
      <c r="L872" s="4"/>
      <c r="M872" s="1508" t="s">
        <v>1632</v>
      </c>
      <c r="N872" s="1509"/>
      <c r="O872" s="1509"/>
      <c r="P872" s="1509"/>
      <c r="Q872" s="1509"/>
      <c r="R872" s="1509"/>
      <c r="S872" s="1509"/>
      <c r="T872" s="1509"/>
      <c r="U872" s="1509"/>
      <c r="V872" s="1510"/>
      <c r="W872" s="1283">
        <v>18270</v>
      </c>
      <c r="X872" s="1284"/>
      <c r="Y872" s="1284"/>
      <c r="Z872" s="1284"/>
      <c r="AA872" s="1284"/>
      <c r="AB872" s="1284"/>
      <c r="AC872" s="1285"/>
      <c r="AD872" s="417"/>
      <c r="AZ872" s="2"/>
      <c r="BA872" s="2"/>
      <c r="BB872" s="2"/>
      <c r="BC872" s="2"/>
      <c r="BD872" s="2"/>
      <c r="BE872" s="2"/>
      <c r="BF872" s="2"/>
      <c r="BG872" s="2"/>
      <c r="BH872" s="2"/>
      <c r="BI872" s="2"/>
      <c r="BJ872" s="2"/>
      <c r="BK872" s="2"/>
      <c r="BL872" s="2"/>
      <c r="BM872" s="2"/>
      <c r="BN872" s="2"/>
      <c r="BU872" s="1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2.75" customHeight="1">
      <c r="C873" s="1" t="s">
        <v>1633</v>
      </c>
      <c r="J873" s="32" t="s">
        <v>232</v>
      </c>
      <c r="K873" s="4"/>
      <c r="L873" s="4"/>
      <c r="M873" s="1508" t="s">
        <v>1634</v>
      </c>
      <c r="N873" s="1509"/>
      <c r="O873" s="1509"/>
      <c r="P873" s="1509"/>
      <c r="Q873" s="1509"/>
      <c r="R873" s="1509"/>
      <c r="S873" s="1509"/>
      <c r="T873" s="1509"/>
      <c r="U873" s="1509"/>
      <c r="V873" s="1510"/>
      <c r="W873" s="1283">
        <v>15750</v>
      </c>
      <c r="X873" s="1284"/>
      <c r="Y873" s="1284"/>
      <c r="Z873" s="1284"/>
      <c r="AA873" s="1284"/>
      <c r="AB873" s="1284"/>
      <c r="AC873" s="1285"/>
      <c r="AD873" s="417"/>
      <c r="AZ873" s="2"/>
      <c r="BA873" s="2"/>
      <c r="BB873" s="2"/>
      <c r="BC873" s="2"/>
      <c r="BD873" s="2"/>
      <c r="BE873" s="2"/>
      <c r="BF873" s="2"/>
      <c r="BG873" s="2"/>
      <c r="BH873" s="2"/>
      <c r="BI873" s="2"/>
      <c r="BJ873" s="2"/>
      <c r="BK873" s="2"/>
      <c r="BL873" s="2"/>
      <c r="BM873" s="2"/>
      <c r="BN873" s="2"/>
      <c r="BU873" s="1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2.75" customHeight="1">
      <c r="J874" s="32" t="s">
        <v>232</v>
      </c>
      <c r="K874" s="4"/>
      <c r="L874" s="4"/>
      <c r="M874" s="1503" t="s">
        <v>1635</v>
      </c>
      <c r="N874" s="1504"/>
      <c r="O874" s="1504"/>
      <c r="P874" s="1504"/>
      <c r="Q874" s="1504"/>
      <c r="R874" s="1504"/>
      <c r="S874" s="1504"/>
      <c r="T874" s="1504"/>
      <c r="U874" s="1504"/>
      <c r="V874" s="1505"/>
      <c r="W874" s="1283">
        <v>8190</v>
      </c>
      <c r="X874" s="1284"/>
      <c r="Y874" s="1284"/>
      <c r="Z874" s="1284"/>
      <c r="AA874" s="1284"/>
      <c r="AB874" s="1284"/>
      <c r="AC874" s="1285"/>
      <c r="AL874" s="12"/>
      <c r="AM874" s="12"/>
      <c r="AN874" s="12"/>
      <c r="AO874" s="12"/>
      <c r="AP874" s="12"/>
      <c r="AQ874" s="12"/>
      <c r="AR874" s="12"/>
      <c r="AS874" s="12"/>
      <c r="AT874" s="12"/>
      <c r="AU874" s="1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2.75" customHeight="1">
      <c r="J875" s="32" t="s">
        <v>232</v>
      </c>
      <c r="K875" s="4"/>
      <c r="L875" s="4"/>
      <c r="M875" s="1508" t="s">
        <v>1327</v>
      </c>
      <c r="N875" s="1509"/>
      <c r="O875" s="1509"/>
      <c r="P875" s="1509"/>
      <c r="Q875" s="1509"/>
      <c r="R875" s="1509"/>
      <c r="S875" s="1509"/>
      <c r="T875" s="1509"/>
      <c r="U875" s="1509"/>
      <c r="V875" s="1510"/>
      <c r="W875" s="1283"/>
      <c r="X875" s="1284"/>
      <c r="Y875" s="1284"/>
      <c r="Z875" s="1284"/>
      <c r="AA875" s="1284"/>
      <c r="AB875" s="1284"/>
      <c r="AC875" s="1285"/>
      <c r="AL875" s="12"/>
      <c r="AM875" s="12"/>
      <c r="AN875" s="12"/>
      <c r="AO875" s="12"/>
      <c r="AP875" s="12"/>
      <c r="AQ875" s="12"/>
      <c r="AR875" s="12"/>
      <c r="AS875" s="12"/>
      <c r="AT875" s="12"/>
      <c r="AU875" s="1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2.75" customHeight="1">
      <c r="J876" s="32" t="s">
        <v>232</v>
      </c>
      <c r="K876" s="4"/>
      <c r="L876" s="4"/>
      <c r="M876" s="1508" t="s">
        <v>1327</v>
      </c>
      <c r="N876" s="1509"/>
      <c r="O876" s="1509"/>
      <c r="P876" s="1509"/>
      <c r="Q876" s="1509"/>
      <c r="R876" s="1509"/>
      <c r="S876" s="1509"/>
      <c r="T876" s="1509"/>
      <c r="U876" s="1509"/>
      <c r="V876" s="1510"/>
      <c r="W876" s="1283"/>
      <c r="X876" s="1284"/>
      <c r="Y876" s="1284"/>
      <c r="Z876" s="1284"/>
      <c r="AA876" s="1284"/>
      <c r="AB876" s="1284"/>
      <c r="AC876" s="1285"/>
      <c r="AL876" s="12"/>
      <c r="AM876" s="12"/>
      <c r="AN876" s="12"/>
      <c r="AO876" s="12"/>
      <c r="AP876" s="12"/>
      <c r="AQ876" s="12"/>
      <c r="AR876" s="12"/>
      <c r="AS876" s="12"/>
      <c r="AT876" s="12"/>
      <c r="AU876" s="12"/>
      <c r="AV876" s="12"/>
      <c r="AW876" s="12"/>
      <c r="AX876" s="12"/>
      <c r="AY876" s="1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2.75" customHeight="1">
      <c r="J877" s="32"/>
      <c r="K877" s="4"/>
      <c r="L877" s="4"/>
      <c r="M877" s="4"/>
      <c r="N877" s="4"/>
      <c r="O877" s="4"/>
      <c r="P877" s="4"/>
      <c r="Q877" s="4"/>
      <c r="R877" s="4"/>
      <c r="S877" s="4"/>
      <c r="T877" s="4"/>
      <c r="U877" s="4"/>
      <c r="V877" s="1110" t="s">
        <v>1636</v>
      </c>
      <c r="W877" s="1362">
        <f>SUM(W872:AC876)</f>
        <v>42210</v>
      </c>
      <c r="X877" s="1363"/>
      <c r="Y877" s="1363"/>
      <c r="Z877" s="1363"/>
      <c r="AA877" s="1363"/>
      <c r="AB877" s="1363"/>
      <c r="AC877" s="1364"/>
      <c r="AL877" s="12"/>
      <c r="AM877" s="12"/>
      <c r="AN877" s="12"/>
      <c r="AO877" s="12"/>
      <c r="AP877" s="12"/>
      <c r="AQ877" s="12"/>
      <c r="AR877" s="12"/>
      <c r="AS877" s="12"/>
      <c r="AT877" s="12"/>
      <c r="AU877" s="12"/>
      <c r="AV877" s="12"/>
      <c r="AW877" s="12"/>
      <c r="AX877" s="12"/>
      <c r="AY877" s="1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2.75" customHeight="1">
      <c r="E878" s="397"/>
      <c r="V878" s="40"/>
      <c r="W878" s="43"/>
      <c r="X878" s="43"/>
      <c r="Y878" s="43"/>
      <c r="Z878" s="43"/>
      <c r="AA878" s="43"/>
      <c r="AB878" s="43"/>
      <c r="AL878" s="12"/>
      <c r="AM878" s="12"/>
      <c r="AN878" s="12"/>
      <c r="AO878" s="12"/>
      <c r="AP878" s="12"/>
      <c r="AQ878" s="12"/>
      <c r="AR878" s="12"/>
      <c r="AS878" s="12"/>
      <c r="AT878" s="12"/>
      <c r="AU878" s="12"/>
      <c r="AV878" s="12"/>
      <c r="AW878" s="12"/>
      <c r="AX878" s="12"/>
      <c r="AY878" s="1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2.75" customHeight="1">
      <c r="C879" s="1" t="s">
        <v>1637</v>
      </c>
      <c r="I879" s="417"/>
      <c r="J879" s="417"/>
      <c r="V879" s="40"/>
      <c r="W879" s="43"/>
      <c r="X879" s="43"/>
      <c r="Y879" s="43"/>
      <c r="Z879" s="43"/>
      <c r="AA879" s="43"/>
      <c r="AB879" s="43"/>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2.75" customHeight="1">
      <c r="E880" s="397"/>
      <c r="V880" s="40"/>
      <c r="W880" s="43"/>
      <c r="X880" s="43"/>
      <c r="Y880" s="43"/>
      <c r="Z880" s="43"/>
      <c r="AA880" s="43"/>
      <c r="AB880" s="43"/>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2.75" customHeight="1">
      <c r="C881" s="30"/>
      <c r="D881" s="31"/>
      <c r="E881" s="31"/>
      <c r="F881" s="31"/>
      <c r="G881" s="31"/>
      <c r="H881" s="31"/>
      <c r="I881" s="31"/>
      <c r="J881" s="31"/>
      <c r="K881" s="31"/>
      <c r="L881" s="31"/>
      <c r="M881" s="31"/>
      <c r="N881" s="31"/>
      <c r="O881" s="31"/>
      <c r="P881" s="31"/>
      <c r="Q881" s="31"/>
      <c r="R881" s="31"/>
      <c r="S881" s="31"/>
      <c r="T881" s="31"/>
      <c r="U881" s="31"/>
      <c r="V881" s="31"/>
      <c r="W881" s="31"/>
      <c r="X881" s="31"/>
      <c r="Y881" s="31"/>
      <c r="Z881" s="31"/>
      <c r="AA881" s="31"/>
      <c r="AB881" s="1105" t="s">
        <v>1638</v>
      </c>
      <c r="AC881" s="1363">
        <f>W845+W853+W860+W861+W870+W877+W847</f>
        <v>705600</v>
      </c>
      <c r="AD881" s="1363"/>
      <c r="AE881" s="1363"/>
      <c r="AF881" s="1363"/>
      <c r="AG881" s="1363"/>
      <c r="AH881" s="1364"/>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2.75" customHeight="1">
      <c r="C882" s="30"/>
      <c r="D882" s="31"/>
      <c r="E882" s="31"/>
      <c r="F882" s="31"/>
      <c r="G882" s="31"/>
      <c r="H882" s="31"/>
      <c r="I882" s="31"/>
      <c r="J882" s="31"/>
      <c r="K882" s="31"/>
      <c r="L882" s="31"/>
      <c r="M882" s="31"/>
      <c r="N882" s="31"/>
      <c r="O882" s="31"/>
      <c r="P882" s="31"/>
      <c r="Q882" s="31"/>
      <c r="R882" s="31"/>
      <c r="S882" s="31"/>
      <c r="T882" s="31"/>
      <c r="U882" s="31"/>
      <c r="V882" s="31"/>
      <c r="W882" s="31"/>
      <c r="X882" s="31"/>
      <c r="Y882" s="31"/>
      <c r="Z882" s="31"/>
      <c r="AA882" s="31"/>
      <c r="AB882" s="1105" t="s">
        <v>1639</v>
      </c>
      <c r="AC882" s="1521">
        <f>O796+O776+G753</f>
        <v>126</v>
      </c>
      <c r="AD882" s="1521"/>
      <c r="AE882" s="1521"/>
      <c r="AF882" s="1521"/>
      <c r="AG882" s="1521"/>
      <c r="AH882" s="152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2.75" customHeight="1">
      <c r="C883" s="30"/>
      <c r="D883" s="31"/>
      <c r="E883" s="1651" t="s">
        <v>1640</v>
      </c>
      <c r="F883" s="1651"/>
      <c r="G883" s="1651"/>
      <c r="H883" s="1651"/>
      <c r="I883" s="1651"/>
      <c r="J883" s="1651"/>
      <c r="K883" s="1651"/>
      <c r="L883" s="1651"/>
      <c r="M883" s="1651"/>
      <c r="N883" s="1651"/>
      <c r="O883" s="1651"/>
      <c r="P883" s="1651"/>
      <c r="Q883" s="1651"/>
      <c r="R883" s="1651"/>
      <c r="S883" s="1651"/>
      <c r="T883" s="1651"/>
      <c r="U883" s="1651"/>
      <c r="V883" s="1651"/>
      <c r="W883" s="1651"/>
      <c r="X883" s="1651"/>
      <c r="Y883" s="1651"/>
      <c r="Z883" s="1651"/>
      <c r="AA883" s="1651"/>
      <c r="AB883" s="1652"/>
      <c r="AC883" s="1361">
        <f>IF(ISERROR((ROUNDDOWN(AC881/AC882,0))),0,(ROUNDDOWN(AC881/AC882,0)))</f>
        <v>5600</v>
      </c>
      <c r="AD883" s="1361"/>
      <c r="AE883" s="1361"/>
      <c r="AF883" s="1361"/>
      <c r="AG883" s="1361"/>
      <c r="AH883" s="1361"/>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2.75" customHeight="1">
      <c r="C884" s="32"/>
      <c r="D884" s="4"/>
      <c r="E884" s="4"/>
      <c r="F884" s="4"/>
      <c r="G884" s="4"/>
      <c r="H884" s="4"/>
      <c r="I884" s="4"/>
      <c r="J884" s="4"/>
      <c r="K884" s="4"/>
      <c r="L884" s="4"/>
      <c r="M884" s="4"/>
      <c r="N884" s="4"/>
      <c r="O884" s="4"/>
      <c r="P884" s="4"/>
      <c r="Q884" s="4"/>
      <c r="R884" s="4"/>
      <c r="S884" s="4"/>
      <c r="T884" s="4"/>
      <c r="U884" s="4"/>
      <c r="V884" s="4"/>
      <c r="W884" s="4"/>
      <c r="X884" s="4"/>
      <c r="Y884" s="4"/>
      <c r="Z884" s="4"/>
      <c r="AA884" s="4"/>
      <c r="AB884" s="1110" t="s">
        <v>1641</v>
      </c>
      <c r="AC884" s="1284">
        <f>'Sources and Uses Budget'!C75</f>
        <v>490386</v>
      </c>
      <c r="AD884" s="1284"/>
      <c r="AE884" s="1284"/>
      <c r="AF884" s="1284"/>
      <c r="AG884" s="1284"/>
      <c r="AH884" s="1285"/>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2.75" customHeight="1">
      <c r="C885" s="32"/>
      <c r="D885" s="4"/>
      <c r="E885" s="4"/>
      <c r="F885" s="4"/>
      <c r="G885" s="4"/>
      <c r="H885" s="4"/>
      <c r="I885" s="4"/>
      <c r="J885" s="4"/>
      <c r="K885" s="4"/>
      <c r="L885" s="4"/>
      <c r="M885" s="4"/>
      <c r="N885" s="4"/>
      <c r="O885" s="4"/>
      <c r="P885" s="4"/>
      <c r="Q885" s="4"/>
      <c r="R885" s="4"/>
      <c r="S885" s="4"/>
      <c r="T885" s="4"/>
      <c r="U885" s="4"/>
      <c r="V885" s="4"/>
      <c r="W885" s="4"/>
      <c r="X885" s="4"/>
      <c r="Y885" s="4"/>
      <c r="Z885" s="4"/>
      <c r="AA885" s="4"/>
      <c r="AB885" s="1110" t="s">
        <v>1642</v>
      </c>
      <c r="AC885" s="1285"/>
      <c r="AD885" s="1360"/>
      <c r="AE885" s="1360"/>
      <c r="AF885" s="1360"/>
      <c r="AG885" s="1360"/>
      <c r="AH885" s="1360"/>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2.75" customHeight="1">
      <c r="C886" s="32"/>
      <c r="D886" s="4"/>
      <c r="E886" s="4"/>
      <c r="F886" s="4"/>
      <c r="G886" s="4"/>
      <c r="H886" s="4"/>
      <c r="I886" s="4"/>
      <c r="J886" s="4"/>
      <c r="K886" s="4"/>
      <c r="L886" s="4"/>
      <c r="M886" s="4"/>
      <c r="N886" s="4"/>
      <c r="O886" s="4"/>
      <c r="P886" s="4"/>
      <c r="Q886" s="4"/>
      <c r="R886" s="4"/>
      <c r="S886" s="4"/>
      <c r="T886" s="4"/>
      <c r="U886" s="4"/>
      <c r="V886" s="4"/>
      <c r="W886" s="4"/>
      <c r="X886" s="4"/>
      <c r="Y886" s="4"/>
      <c r="Z886" s="4"/>
      <c r="AA886" s="4"/>
      <c r="AB886" s="1110" t="s">
        <v>1643</v>
      </c>
      <c r="AC886" s="1284">
        <f>'Service Amenities Budget'!G35</f>
        <v>25000</v>
      </c>
      <c r="AD886" s="1284"/>
      <c r="AE886" s="1284"/>
      <c r="AF886" s="1284"/>
      <c r="AG886" s="1284"/>
      <c r="AH886" s="1285"/>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2.75" customHeight="1">
      <c r="C887" s="32"/>
      <c r="D887" s="4"/>
      <c r="E887" s="4"/>
      <c r="F887" s="4"/>
      <c r="G887" s="4"/>
      <c r="H887" s="4"/>
      <c r="I887" s="4"/>
      <c r="J887" s="4"/>
      <c r="K887" s="4"/>
      <c r="L887" s="4"/>
      <c r="M887" s="4"/>
      <c r="N887" s="4"/>
      <c r="O887" s="4"/>
      <c r="P887" s="4"/>
      <c r="Q887" s="4"/>
      <c r="R887" s="4"/>
      <c r="S887" s="4"/>
      <c r="T887" s="4"/>
      <c r="U887" s="4"/>
      <c r="V887" s="4"/>
      <c r="W887" s="4"/>
      <c r="X887" s="4"/>
      <c r="Y887" s="4"/>
      <c r="Z887" s="4"/>
      <c r="AA887" s="4"/>
      <c r="AB887" s="1110" t="s">
        <v>1644</v>
      </c>
      <c r="AC887" s="1284">
        <v>31500</v>
      </c>
      <c r="AD887" s="1284"/>
      <c r="AE887" s="1284"/>
      <c r="AF887" s="1284"/>
      <c r="AG887" s="1284"/>
      <c r="AH887" s="1285"/>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2.75" customHeight="1">
      <c r="C888" s="32"/>
      <c r="D888" s="4"/>
      <c r="E888" s="4"/>
      <c r="F888" s="4"/>
      <c r="G888" s="4"/>
      <c r="H888" s="4"/>
      <c r="I888" s="4"/>
      <c r="J888" s="4"/>
      <c r="K888" s="4"/>
      <c r="L888" s="4"/>
      <c r="M888" s="4"/>
      <c r="N888" s="4"/>
      <c r="O888" s="4"/>
      <c r="P888" s="4"/>
      <c r="Q888" s="4"/>
      <c r="R888" s="4"/>
      <c r="S888" s="4"/>
      <c r="T888" s="4"/>
      <c r="U888" s="4"/>
      <c r="V888" s="4"/>
      <c r="W888" s="4"/>
      <c r="X888" s="4"/>
      <c r="Y888" s="4"/>
      <c r="Z888" s="4"/>
      <c r="AA888" s="4"/>
      <c r="AB888" s="1110" t="s">
        <v>1645</v>
      </c>
      <c r="AC888" s="1284">
        <v>15113</v>
      </c>
      <c r="AD888" s="1284"/>
      <c r="AE888" s="1284"/>
      <c r="AF888" s="1284"/>
      <c r="AG888" s="1284"/>
      <c r="AH888" s="1285"/>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2.75" customHeight="1">
      <c r="C889" s="32"/>
      <c r="D889" s="4"/>
      <c r="E889" s="4"/>
      <c r="F889" s="4"/>
      <c r="G889" s="4"/>
      <c r="H889" s="4"/>
      <c r="I889" s="4"/>
      <c r="J889" s="4"/>
      <c r="K889" s="4"/>
      <c r="L889" s="4"/>
      <c r="M889" s="4"/>
      <c r="N889" s="4"/>
      <c r="O889" s="4"/>
      <c r="P889" s="4"/>
      <c r="Q889" s="4"/>
      <c r="R889" s="4"/>
      <c r="S889" s="4"/>
      <c r="T889" s="4"/>
      <c r="U889" s="4"/>
      <c r="V889" s="4"/>
      <c r="W889" s="4"/>
      <c r="X889" s="4"/>
      <c r="Y889" s="4"/>
      <c r="Z889" s="4"/>
      <c r="AA889" s="4"/>
      <c r="AB889" s="1110" t="s">
        <v>1646</v>
      </c>
      <c r="AC889" s="1284"/>
      <c r="AD889" s="1284"/>
      <c r="AE889" s="1284"/>
      <c r="AF889" s="1284"/>
      <c r="AG889" s="1284"/>
      <c r="AH889" s="1285"/>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2.75" customHeight="1">
      <c r="C890" s="32"/>
      <c r="D890" s="4"/>
      <c r="E890" s="4"/>
      <c r="F890" s="4"/>
      <c r="G890" s="4"/>
      <c r="H890" s="4"/>
      <c r="I890" s="4"/>
      <c r="J890" s="4"/>
      <c r="K890" s="4"/>
      <c r="L890" s="4"/>
      <c r="M890" s="4"/>
      <c r="N890" s="4"/>
      <c r="O890" s="4"/>
      <c r="P890" s="4"/>
      <c r="Q890" s="4"/>
      <c r="R890" s="4"/>
      <c r="S890" s="4"/>
      <c r="T890" s="4"/>
      <c r="U890" s="4"/>
      <c r="V890" s="4"/>
      <c r="W890" s="4"/>
      <c r="X890" s="4"/>
      <c r="Y890" s="4"/>
      <c r="Z890" s="4"/>
      <c r="AA890" s="4"/>
      <c r="AB890" s="1110" t="s">
        <v>1647</v>
      </c>
      <c r="AC890" s="1284"/>
      <c r="AD890" s="1284"/>
      <c r="AE890" s="1284"/>
      <c r="AF890" s="1284"/>
      <c r="AG890" s="1284"/>
      <c r="AH890" s="1285"/>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2.75" customHeight="1">
      <c r="C891" s="1354" t="s">
        <v>1648</v>
      </c>
      <c r="D891" s="1355"/>
      <c r="E891" s="1355"/>
      <c r="F891" s="1355"/>
      <c r="G891" s="1355"/>
      <c r="H891" s="1355"/>
      <c r="I891" s="1355"/>
      <c r="J891" s="1355"/>
      <c r="K891" s="1355"/>
      <c r="L891" s="1355"/>
      <c r="M891" s="1355"/>
      <c r="N891" s="1355"/>
      <c r="O891" s="1355"/>
      <c r="P891" s="1355"/>
      <c r="Q891" s="1355"/>
      <c r="R891" s="1355"/>
      <c r="S891" s="1355"/>
      <c r="T891" s="1355"/>
      <c r="U891" s="1355"/>
      <c r="V891" s="1355"/>
      <c r="W891" s="1355"/>
      <c r="X891" s="1355"/>
      <c r="Y891" s="1355"/>
      <c r="Z891" s="1355"/>
      <c r="AA891" s="1355"/>
      <c r="AB891" s="1356"/>
      <c r="AC891" s="1360">
        <v>4000</v>
      </c>
      <c r="AD891" s="1360"/>
      <c r="AE891" s="1360"/>
      <c r="AF891" s="1360"/>
      <c r="AG891" s="1360"/>
      <c r="AH891" s="136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2.75" customHeight="1">
      <c r="C892" s="1354" t="s">
        <v>1649</v>
      </c>
      <c r="D892" s="1355"/>
      <c r="E892" s="1355"/>
      <c r="F892" s="1355"/>
      <c r="G892" s="1355"/>
      <c r="H892" s="1355"/>
      <c r="I892" s="1355"/>
      <c r="J892" s="1355"/>
      <c r="K892" s="1355"/>
      <c r="L892" s="1355"/>
      <c r="M892" s="1355"/>
      <c r="N892" s="1355"/>
      <c r="O892" s="1355"/>
      <c r="P892" s="1355"/>
      <c r="Q892" s="1355"/>
      <c r="R892" s="1355"/>
      <c r="S892" s="1355"/>
      <c r="T892" s="1355"/>
      <c r="U892" s="1355"/>
      <c r="V892" s="1355"/>
      <c r="W892" s="1355"/>
      <c r="X892" s="1355"/>
      <c r="Y892" s="1355"/>
      <c r="Z892" s="1355"/>
      <c r="AA892" s="1355"/>
      <c r="AB892" s="1356"/>
      <c r="AC892" s="1360"/>
      <c r="AD892" s="1360"/>
      <c r="AE892" s="1360"/>
      <c r="AF892" s="1360"/>
      <c r="AG892" s="1360"/>
      <c r="AH892" s="136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2.75" customHeight="1">
      <c r="E893" s="397"/>
      <c r="AB893" s="40"/>
      <c r="AC893" s="75"/>
      <c r="AD893" s="75"/>
      <c r="AE893" s="75"/>
      <c r="AF893" s="75"/>
      <c r="AG893" s="75"/>
      <c r="AH893" s="75"/>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2.75" customHeight="1">
      <c r="A894" s="1" t="s">
        <v>1364</v>
      </c>
      <c r="C894" s="1" t="s">
        <v>1650</v>
      </c>
      <c r="X894" s="11"/>
      <c r="Y894" s="11"/>
      <c r="Z894" s="11"/>
      <c r="AA894" s="11"/>
      <c r="AB894" s="11"/>
      <c r="AC894" s="11"/>
      <c r="AD894" s="11"/>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2.75" customHeight="1">
      <c r="X895" s="11"/>
      <c r="Y895" s="11"/>
      <c r="Z895" s="11"/>
      <c r="AA895" s="11"/>
      <c r="AB895" s="11"/>
      <c r="AC895" s="11"/>
      <c r="AD895" s="11"/>
      <c r="AF895" s="417"/>
      <c r="AG895" s="1011"/>
      <c r="AH895" s="1011"/>
      <c r="AI895" s="1011"/>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2.75" customHeight="1">
      <c r="B896" s="1"/>
      <c r="H896" s="73" t="s">
        <v>1651</v>
      </c>
      <c r="I896" s="4"/>
      <c r="J896" s="4"/>
      <c r="K896" s="4"/>
      <c r="L896" s="4"/>
      <c r="M896" s="4"/>
      <c r="N896" s="4"/>
      <c r="O896" s="4"/>
      <c r="P896" s="4"/>
      <c r="Q896" s="4"/>
      <c r="R896" s="4"/>
      <c r="S896" s="4"/>
      <c r="T896" s="4"/>
      <c r="U896" s="4"/>
      <c r="V896" s="4"/>
      <c r="W896" s="4"/>
      <c r="X896" s="4"/>
      <c r="Y896" s="33"/>
      <c r="Z896" s="1283"/>
      <c r="AA896" s="1284"/>
      <c r="AB896" s="1284"/>
      <c r="AC896" s="1284"/>
      <c r="AD896" s="1284"/>
      <c r="AE896" s="1285"/>
      <c r="AF896" s="417"/>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2.75" customHeight="1">
      <c r="H897" s="73" t="s">
        <v>1652</v>
      </c>
      <c r="I897" s="4"/>
      <c r="J897" s="4"/>
      <c r="K897" s="4"/>
      <c r="L897" s="4"/>
      <c r="M897" s="4"/>
      <c r="N897" s="4"/>
      <c r="O897" s="4"/>
      <c r="P897" s="4"/>
      <c r="Q897" s="4"/>
      <c r="R897" s="4"/>
      <c r="S897" s="4"/>
      <c r="T897" s="4"/>
      <c r="U897" s="4"/>
      <c r="V897" s="4"/>
      <c r="W897" s="4"/>
      <c r="X897" s="4"/>
      <c r="Y897" s="4"/>
      <c r="Z897" s="1283"/>
      <c r="AA897" s="1284"/>
      <c r="AB897" s="1284"/>
      <c r="AC897" s="1284"/>
      <c r="AD897" s="1284"/>
      <c r="AE897" s="1285"/>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2.75" customHeight="1">
      <c r="H898" s="73" t="s">
        <v>1653</v>
      </c>
      <c r="I898" s="4"/>
      <c r="J898" s="4"/>
      <c r="K898" s="4"/>
      <c r="L898" s="4"/>
      <c r="M898" s="4"/>
      <c r="N898" s="4"/>
      <c r="O898" s="4"/>
      <c r="P898" s="4"/>
      <c r="Q898" s="4"/>
      <c r="R898" s="4"/>
      <c r="S898" s="4"/>
      <c r="T898" s="4"/>
      <c r="U898" s="4"/>
      <c r="V898" s="4"/>
      <c r="W898" s="4"/>
      <c r="X898" s="4"/>
      <c r="Y898" s="4"/>
      <c r="Z898" s="1283"/>
      <c r="AA898" s="1284"/>
      <c r="AB898" s="1284"/>
      <c r="AC898" s="1284"/>
      <c r="AD898" s="1284"/>
      <c r="AE898" s="1285"/>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2.75" customHeight="1">
      <c r="H899" s="32"/>
      <c r="I899" s="4"/>
      <c r="J899" s="4"/>
      <c r="K899" s="4"/>
      <c r="L899" s="4"/>
      <c r="M899" s="4"/>
      <c r="N899" s="4"/>
      <c r="O899" s="4"/>
      <c r="P899" s="4"/>
      <c r="Q899" s="4"/>
      <c r="R899" s="4"/>
      <c r="S899" s="4"/>
      <c r="T899" s="4"/>
      <c r="U899" s="4"/>
      <c r="V899" s="4"/>
      <c r="W899" s="4"/>
      <c r="X899" s="4"/>
      <c r="Y899" s="109" t="s">
        <v>1654</v>
      </c>
      <c r="Z899" s="1362">
        <f>Z896-(Z897+Z898)</f>
        <v>0</v>
      </c>
      <c r="AA899" s="1363"/>
      <c r="AB899" s="1363"/>
      <c r="AC899" s="1363"/>
      <c r="AD899" s="1363"/>
      <c r="AE899" s="1364"/>
      <c r="AZ899" s="2"/>
      <c r="BB899" s="24"/>
      <c r="BC899" s="24"/>
      <c r="BD899" s="12"/>
      <c r="BE899" s="12"/>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2.75" customHeight="1">
      <c r="C900" s="397"/>
      <c r="D900" s="1116"/>
      <c r="E900" s="1011"/>
      <c r="F900" s="1011"/>
      <c r="G900" s="1011"/>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1011"/>
      <c r="AZ900" s="2"/>
      <c r="BB900" s="24"/>
      <c r="BC900" s="24"/>
      <c r="BD900" s="12"/>
      <c r="BE900" s="12"/>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2.75" customHeight="1">
      <c r="C901" t="s">
        <v>1655</v>
      </c>
      <c r="D901" s="13"/>
      <c r="E901" s="1011"/>
      <c r="F901" s="1011"/>
      <c r="G901" s="1011"/>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1011"/>
      <c r="AZ901" s="2"/>
      <c r="BB901" s="24"/>
      <c r="BC901" s="682"/>
      <c r="BD901" s="1513"/>
      <c r="BE901" s="1513"/>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2.75" customHeight="1">
      <c r="C902" s="110" t="s">
        <v>1656</v>
      </c>
      <c r="D902" s="13"/>
      <c r="E902" s="1011"/>
      <c r="F902" s="1011"/>
      <c r="G902" s="1011"/>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11"/>
      <c r="AZ902" s="2"/>
      <c r="BB902" s="24"/>
      <c r="BC902" s="682"/>
      <c r="BD902" s="1513"/>
      <c r="BE902" s="1513"/>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2.75" customHeight="1">
      <c r="C903" s="110" t="s">
        <v>1657</v>
      </c>
      <c r="D903" s="13"/>
      <c r="E903" s="1011"/>
      <c r="F903" s="1011"/>
      <c r="G903" s="1011"/>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11"/>
      <c r="AZ903" s="2"/>
      <c r="BB903" s="24"/>
      <c r="BC903" s="682"/>
      <c r="BD903" s="1514"/>
      <c r="BE903" s="1514"/>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2.75" customHeight="1">
      <c r="C904" s="243" t="s">
        <v>1658</v>
      </c>
      <c r="D904" s="13"/>
      <c r="E904" s="1011"/>
      <c r="F904" s="1011"/>
      <c r="G904" s="1011"/>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11"/>
      <c r="AZ904" s="2"/>
      <c r="BB904" s="24"/>
      <c r="BC904" s="682"/>
      <c r="BD904" s="1514"/>
      <c r="BE904" s="1514"/>
      <c r="BF904" s="1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2.75" customHeight="1">
      <c r="D905" s="13"/>
      <c r="E905" s="1127"/>
      <c r="F905" s="1127"/>
      <c r="G905" s="1127"/>
      <c r="H905" s="1127"/>
      <c r="I905" s="1127"/>
      <c r="J905" s="1127"/>
      <c r="K905" s="1127"/>
      <c r="L905" s="1127"/>
      <c r="M905" s="1127"/>
      <c r="N905" s="1127"/>
      <c r="O905" s="1127"/>
      <c r="P905" s="1127"/>
      <c r="Q905" s="1127"/>
      <c r="R905" s="1127"/>
      <c r="S905" s="1127"/>
      <c r="T905" s="1127"/>
      <c r="U905" s="1127"/>
      <c r="V905" s="1127"/>
      <c r="W905" s="1127"/>
      <c r="X905" s="1127"/>
      <c r="Y905" s="1127"/>
      <c r="Z905" s="1127"/>
      <c r="AA905" s="1127"/>
      <c r="AB905" s="1127"/>
      <c r="AC905" s="1127"/>
      <c r="AD905" s="1127"/>
      <c r="AE905" s="1127"/>
      <c r="AF905" s="1127"/>
      <c r="AG905" s="1127"/>
      <c r="AH905" s="1127"/>
      <c r="AI905" s="1127"/>
      <c r="AZ905" s="2"/>
      <c r="BB905" s="24"/>
      <c r="BC905" s="682"/>
      <c r="BD905" s="1514"/>
      <c r="BE905" s="1514"/>
      <c r="BF905" s="1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2.75" customHeight="1">
      <c r="AZ906" s="2"/>
      <c r="BB906" s="24"/>
      <c r="BC906" s="682"/>
      <c r="BD906" s="1513"/>
      <c r="BE906" s="1514"/>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2.75" customHeight="1">
      <c r="A907" s="1317" t="s">
        <v>1659</v>
      </c>
      <c r="B907" s="1317"/>
      <c r="C907" s="1317"/>
      <c r="D907" s="1317"/>
      <c r="E907" s="1317"/>
      <c r="F907" s="1317"/>
      <c r="G907" s="1317"/>
      <c r="H907" s="1317"/>
      <c r="I907" s="1317"/>
      <c r="J907" s="1317"/>
      <c r="K907" s="1317"/>
      <c r="L907" s="1317"/>
      <c r="M907" s="1317"/>
      <c r="N907" s="1317"/>
      <c r="O907" s="1317"/>
      <c r="P907" s="1317"/>
      <c r="Q907" s="1317"/>
      <c r="R907" s="1317"/>
      <c r="S907" s="1317"/>
      <c r="T907" s="1317"/>
      <c r="U907" s="1317"/>
      <c r="V907" s="1317"/>
      <c r="W907" s="1317"/>
      <c r="X907" s="1317"/>
      <c r="Y907" s="1317"/>
      <c r="Z907" s="1317"/>
      <c r="AA907" s="1317"/>
      <c r="AB907" s="1317"/>
      <c r="AC907" s="1317"/>
      <c r="AD907" s="1317"/>
      <c r="AE907" s="1317"/>
      <c r="AF907" s="1317"/>
      <c r="AG907" s="1317"/>
      <c r="AH907" s="1317"/>
      <c r="AI907" s="1317"/>
      <c r="AJ907" s="1317"/>
      <c r="AK907" s="1317"/>
      <c r="AL907" s="1317"/>
      <c r="AM907" s="56"/>
      <c r="AN907" s="56"/>
      <c r="AO907" s="56"/>
      <c r="AP907" s="56"/>
      <c r="AQ907" s="56"/>
      <c r="AR907" s="56"/>
      <c r="AS907" s="56"/>
      <c r="AT907" s="56"/>
      <c r="AU907" s="56"/>
      <c r="AV907" s="56"/>
      <c r="AW907" s="56"/>
      <c r="AX907" s="56"/>
      <c r="AY907" s="56"/>
      <c r="AZ907" s="2"/>
      <c r="BB907" s="24"/>
      <c r="BC907" s="682"/>
      <c r="BD907" s="1512"/>
      <c r="BE907" s="1512"/>
      <c r="BF907" s="15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2.75" customHeight="1" thickBot="1">
      <c r="A908" s="1318"/>
      <c r="B908" s="1318"/>
      <c r="C908" s="1318"/>
      <c r="D908" s="1318"/>
      <c r="E908" s="1318"/>
      <c r="F908" s="1318"/>
      <c r="G908" s="1318"/>
      <c r="H908" s="1318"/>
      <c r="I908" s="1318"/>
      <c r="J908" s="1318"/>
      <c r="K908" s="1318"/>
      <c r="L908" s="1318"/>
      <c r="M908" s="1318"/>
      <c r="N908" s="1318"/>
      <c r="O908" s="1318"/>
      <c r="P908" s="1318"/>
      <c r="Q908" s="1318"/>
      <c r="R908" s="1318"/>
      <c r="S908" s="1318"/>
      <c r="T908" s="1318"/>
      <c r="U908" s="1318"/>
      <c r="V908" s="1318"/>
      <c r="W908" s="1318"/>
      <c r="X908" s="1318"/>
      <c r="Y908" s="1318"/>
      <c r="Z908" s="1318"/>
      <c r="AA908" s="1318"/>
      <c r="AB908" s="1318"/>
      <c r="AC908" s="1318"/>
      <c r="AD908" s="1318"/>
      <c r="AE908" s="1318"/>
      <c r="AF908" s="1318"/>
      <c r="AG908" s="1318"/>
      <c r="AH908" s="1318"/>
      <c r="AI908" s="1318"/>
      <c r="AJ908" s="1318"/>
      <c r="AK908" s="1318"/>
      <c r="AL908" s="1318"/>
      <c r="AM908" s="56"/>
      <c r="AN908" s="56"/>
      <c r="AO908" s="56"/>
      <c r="AP908" s="56"/>
      <c r="AQ908" s="56"/>
      <c r="AR908" s="56"/>
      <c r="AS908" s="56"/>
      <c r="AT908" s="56"/>
      <c r="AU908" s="56"/>
      <c r="AV908" s="56"/>
      <c r="AW908" s="56"/>
      <c r="AX908" s="56"/>
      <c r="AY908" s="56"/>
      <c r="AZ908" s="2"/>
      <c r="BB908" s="24"/>
      <c r="BC908" s="682"/>
      <c r="BD908" s="1500"/>
      <c r="BE908" s="1500"/>
      <c r="BF908" s="1500"/>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2.75" customHeight="1" thickTop="1">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2"/>
      <c r="BB909" s="24"/>
      <c r="BC909" s="682"/>
      <c r="BD909" s="1514"/>
      <c r="BE909" s="1514"/>
      <c r="BF909" s="1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2.75" customHeight="1">
      <c r="A910" s="1" t="s">
        <v>935</v>
      </c>
      <c r="C910" s="1" t="s">
        <v>241</v>
      </c>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2"/>
      <c r="BB910" s="24"/>
      <c r="BC910" s="682"/>
      <c r="BD910" s="1513"/>
      <c r="BE910" s="1514"/>
      <c r="BF910" s="1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2.75" customHeight="1">
      <c r="AZ911" s="2"/>
      <c r="BB911" s="24"/>
      <c r="BC911" s="682"/>
      <c r="BG911" s="1108"/>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2.75" customHeight="1">
      <c r="F912" s="1578" t="s">
        <v>1660</v>
      </c>
      <c r="G912" s="1579"/>
      <c r="H912" s="1579"/>
      <c r="I912" s="1579"/>
      <c r="J912" s="1579"/>
      <c r="K912" s="1579"/>
      <c r="L912" s="1579"/>
      <c r="M912" s="1579"/>
      <c r="N912" s="1579"/>
      <c r="O912" s="1579"/>
      <c r="P912" s="1579"/>
      <c r="Q912" s="1579"/>
      <c r="R912" s="1579"/>
      <c r="S912" s="1579"/>
      <c r="T912" s="1580"/>
      <c r="U912" s="1466" t="s">
        <v>1661</v>
      </c>
      <c r="V912" s="1404"/>
      <c r="W912" s="1404"/>
      <c r="X912" s="1404"/>
      <c r="Y912" s="1404"/>
      <c r="Z912" s="1404"/>
      <c r="AA912" s="1099"/>
      <c r="AB912" s="214"/>
      <c r="AC912" s="214"/>
      <c r="AD912" s="214"/>
      <c r="AE912" s="214"/>
      <c r="AF912" s="1012"/>
      <c r="AZ912" s="2"/>
      <c r="BA912" s="2"/>
      <c r="BB912" s="24"/>
      <c r="BC912" s="24"/>
      <c r="BD912" s="1513"/>
      <c r="BE912" s="1514"/>
      <c r="BF912" s="866"/>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2.75" customHeight="1">
      <c r="B913" s="1"/>
      <c r="F913" s="1467" t="s">
        <v>1662</v>
      </c>
      <c r="G913" s="1468"/>
      <c r="H913" s="1468"/>
      <c r="I913" s="1468"/>
      <c r="J913" s="1468"/>
      <c r="K913" s="1468"/>
      <c r="L913" s="1468"/>
      <c r="M913" s="1468"/>
      <c r="N913" s="1468"/>
      <c r="O913" s="1468"/>
      <c r="P913" s="1468"/>
      <c r="Q913" s="1468"/>
      <c r="R913" s="1468"/>
      <c r="S913" s="1468"/>
      <c r="T913" s="1469"/>
      <c r="U913" s="1467"/>
      <c r="V913" s="1468"/>
      <c r="W913" s="1468"/>
      <c r="X913" s="1468"/>
      <c r="Y913" s="1468"/>
      <c r="Z913" s="1468"/>
      <c r="AA913" s="1100"/>
      <c r="AB913" s="2"/>
      <c r="AC913" s="2"/>
      <c r="AD913" s="2"/>
      <c r="AE913" s="2"/>
      <c r="AF913" s="1013"/>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2.75" customHeight="1">
      <c r="B914" s="1"/>
      <c r="F914" s="1470"/>
      <c r="G914" s="1471"/>
      <c r="H914" s="1471"/>
      <c r="I914" s="1471"/>
      <c r="J914" s="1471"/>
      <c r="K914" s="1471"/>
      <c r="L914" s="1471"/>
      <c r="M914" s="1471"/>
      <c r="N914" s="1471"/>
      <c r="O914" s="1471"/>
      <c r="P914" s="1471"/>
      <c r="Q914" s="1471"/>
      <c r="R914" s="1471"/>
      <c r="S914" s="1471"/>
      <c r="T914" s="1472"/>
      <c r="U914" s="1470"/>
      <c r="V914" s="1471"/>
      <c r="W914" s="1471"/>
      <c r="X914" s="1471"/>
      <c r="Y914" s="1471"/>
      <c r="Z914" s="1471"/>
      <c r="AA914" s="819"/>
      <c r="AB914" s="1381" t="s">
        <v>1663</v>
      </c>
      <c r="AC914" s="1381"/>
      <c r="AD914" s="1381"/>
      <c r="AE914" s="1381"/>
      <c r="AF914" s="1014"/>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2.75" customHeight="1">
      <c r="B915" s="1"/>
      <c r="F915" s="32" t="s">
        <v>1664</v>
      </c>
      <c r="G915" s="35"/>
      <c r="H915" s="35"/>
      <c r="I915" s="35"/>
      <c r="J915" s="35"/>
      <c r="K915" s="35"/>
      <c r="L915" s="35"/>
      <c r="M915" s="35"/>
      <c r="N915" s="35"/>
      <c r="O915" s="35"/>
      <c r="P915" s="35"/>
      <c r="Q915" s="35"/>
      <c r="R915" s="35"/>
      <c r="S915" s="35"/>
      <c r="T915" s="36"/>
      <c r="U915" s="1518" t="s">
        <v>802</v>
      </c>
      <c r="V915" s="1289"/>
      <c r="W915" s="1289"/>
      <c r="X915" s="1289"/>
      <c r="Y915" s="1289"/>
      <c r="Z915" s="1290"/>
      <c r="AA915" s="1519">
        <f>AM564</f>
        <v>25126661</v>
      </c>
      <c r="AB915" s="1271"/>
      <c r="AC915" s="1271"/>
      <c r="AD915" s="1271"/>
      <c r="AE915" s="1271"/>
      <c r="AF915" s="1520"/>
      <c r="AZ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2.75" customHeight="1">
      <c r="B916" s="1"/>
      <c r="F916" s="73" t="s">
        <v>1665</v>
      </c>
      <c r="G916" s="35"/>
      <c r="H916" s="35"/>
      <c r="I916" s="35"/>
      <c r="J916" s="35"/>
      <c r="K916" s="35"/>
      <c r="L916" s="35"/>
      <c r="M916" s="35"/>
      <c r="N916" s="35"/>
      <c r="O916" s="35"/>
      <c r="P916" s="35"/>
      <c r="Q916" s="35"/>
      <c r="R916" s="35"/>
      <c r="S916" s="35"/>
      <c r="T916" s="36"/>
      <c r="U916" s="1518" t="s">
        <v>802</v>
      </c>
      <c r="V916" s="1289"/>
      <c r="W916" s="1289"/>
      <c r="X916" s="1289"/>
      <c r="Y916" s="1289"/>
      <c r="Z916" s="1290"/>
      <c r="AA916" s="1519">
        <f>AM566</f>
        <v>6018639</v>
      </c>
      <c r="AB916" s="1271"/>
      <c r="AC916" s="1271"/>
      <c r="AD916" s="1271"/>
      <c r="AE916" s="1271"/>
      <c r="AF916" s="1520"/>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2.75" customHeight="1">
      <c r="F917" s="32" t="s">
        <v>1666</v>
      </c>
      <c r="G917" s="4"/>
      <c r="H917" s="4"/>
      <c r="I917" s="4"/>
      <c r="J917" s="4"/>
      <c r="K917" s="4"/>
      <c r="L917" s="4"/>
      <c r="M917" s="4"/>
      <c r="N917" s="4"/>
      <c r="O917" s="4"/>
      <c r="P917" s="4"/>
      <c r="Q917" s="4"/>
      <c r="R917" s="4"/>
      <c r="S917" s="4"/>
      <c r="T917" s="33"/>
      <c r="U917" s="1518" t="s">
        <v>299</v>
      </c>
      <c r="V917" s="1289"/>
      <c r="W917" s="1289"/>
      <c r="X917" s="1289"/>
      <c r="Y917" s="1289"/>
      <c r="Z917" s="1290"/>
      <c r="AA917" s="1519"/>
      <c r="AB917" s="1271"/>
      <c r="AC917" s="1271"/>
      <c r="AD917" s="1271"/>
      <c r="AE917" s="1271"/>
      <c r="AF917" s="1520"/>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2.75" customHeight="1">
      <c r="F918" s="32" t="s">
        <v>1667</v>
      </c>
      <c r="G918" s="4"/>
      <c r="H918" s="4"/>
      <c r="I918" s="4"/>
      <c r="J918" s="4"/>
      <c r="K918" s="4"/>
      <c r="L918" s="4"/>
      <c r="M918" s="4"/>
      <c r="N918" s="4"/>
      <c r="O918" s="4"/>
      <c r="P918" s="4"/>
      <c r="Q918" s="4"/>
      <c r="R918" s="4"/>
      <c r="S918" s="4"/>
      <c r="T918" s="33"/>
      <c r="U918" s="1518" t="s">
        <v>299</v>
      </c>
      <c r="V918" s="1289"/>
      <c r="W918" s="1289"/>
      <c r="X918" s="1289"/>
      <c r="Y918" s="1289"/>
      <c r="Z918" s="1290"/>
      <c r="AA918" s="1519"/>
      <c r="AB918" s="1271"/>
      <c r="AC918" s="1271"/>
      <c r="AD918" s="1271"/>
      <c r="AE918" s="1271"/>
      <c r="AF918" s="1520"/>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2.75" customHeight="1">
      <c r="F919" s="73" t="s">
        <v>1668</v>
      </c>
      <c r="G919" s="4"/>
      <c r="H919" s="4"/>
      <c r="I919" s="4"/>
      <c r="J919" s="4"/>
      <c r="K919" s="4"/>
      <c r="L919" s="4"/>
      <c r="M919" s="4"/>
      <c r="N919" s="4"/>
      <c r="O919" s="4"/>
      <c r="P919" s="4"/>
      <c r="Q919" s="4"/>
      <c r="R919" s="4"/>
      <c r="S919" s="4"/>
      <c r="T919" s="33"/>
      <c r="U919" s="1518" t="s">
        <v>299</v>
      </c>
      <c r="V919" s="1289"/>
      <c r="W919" s="1289"/>
      <c r="X919" s="1289"/>
      <c r="Y919" s="1289"/>
      <c r="Z919" s="1290"/>
      <c r="AA919" s="1519"/>
      <c r="AB919" s="1271"/>
      <c r="AC919" s="1271"/>
      <c r="AD919" s="1271"/>
      <c r="AE919" s="1271"/>
      <c r="AF919" s="1520"/>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2.75" customHeight="1">
      <c r="F920" s="73" t="s">
        <v>1669</v>
      </c>
      <c r="G920" s="4"/>
      <c r="H920" s="4"/>
      <c r="I920" s="4"/>
      <c r="J920" s="4"/>
      <c r="K920" s="4"/>
      <c r="L920" s="4"/>
      <c r="M920" s="4"/>
      <c r="N920" s="4"/>
      <c r="O920" s="4"/>
      <c r="P920" s="4"/>
      <c r="Q920" s="4"/>
      <c r="R920" s="4"/>
      <c r="S920" s="4"/>
      <c r="T920" s="33"/>
      <c r="U920" s="1518" t="s">
        <v>299</v>
      </c>
      <c r="V920" s="1289"/>
      <c r="W920" s="1289"/>
      <c r="X920" s="1289"/>
      <c r="Y920" s="1289"/>
      <c r="Z920" s="1290"/>
      <c r="AA920" s="1519"/>
      <c r="AB920" s="1271"/>
      <c r="AC920" s="1271"/>
      <c r="AD920" s="1271"/>
      <c r="AE920" s="1271"/>
      <c r="AF920" s="1520"/>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2.75" customHeight="1">
      <c r="F921" s="73" t="s">
        <v>1670</v>
      </c>
      <c r="G921" s="4"/>
      <c r="H921" s="4"/>
      <c r="I921" s="4"/>
      <c r="J921" s="4"/>
      <c r="K921" s="4"/>
      <c r="L921" s="4"/>
      <c r="M921" s="4"/>
      <c r="N921" s="4"/>
      <c r="O921" s="4"/>
      <c r="P921" s="4"/>
      <c r="Q921" s="4"/>
      <c r="R921" s="4"/>
      <c r="S921" s="4"/>
      <c r="T921" s="33"/>
      <c r="U921" s="1518" t="s">
        <v>299</v>
      </c>
      <c r="V921" s="1289"/>
      <c r="W921" s="1289"/>
      <c r="X921" s="1289"/>
      <c r="Y921" s="1289"/>
      <c r="Z921" s="1290"/>
      <c r="AA921" s="1519"/>
      <c r="AB921" s="1271"/>
      <c r="AC921" s="1271"/>
      <c r="AD921" s="1271"/>
      <c r="AE921" s="1271"/>
      <c r="AF921" s="1520"/>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2.75" customHeight="1">
      <c r="F922" s="32" t="s">
        <v>1671</v>
      </c>
      <c r="G922" s="4"/>
      <c r="H922" s="4"/>
      <c r="I922" s="4"/>
      <c r="J922" s="4"/>
      <c r="K922" s="4"/>
      <c r="L922" s="4"/>
      <c r="M922" s="4"/>
      <c r="N922" s="4"/>
      <c r="O922" s="4"/>
      <c r="P922" s="4"/>
      <c r="Q922" s="4"/>
      <c r="R922" s="4"/>
      <c r="S922" s="4"/>
      <c r="T922" s="33"/>
      <c r="U922" s="1518" t="s">
        <v>299</v>
      </c>
      <c r="V922" s="1289"/>
      <c r="W922" s="1289"/>
      <c r="X922" s="1289"/>
      <c r="Y922" s="1289"/>
      <c r="Z922" s="1290"/>
      <c r="AA922" s="1519"/>
      <c r="AB922" s="1271"/>
      <c r="AC922" s="1271"/>
      <c r="AD922" s="1271"/>
      <c r="AE922" s="1271"/>
      <c r="AF922" s="1520"/>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2.75" customHeight="1">
      <c r="F923" s="73" t="s">
        <v>1672</v>
      </c>
      <c r="G923" s="4"/>
      <c r="H923" s="4"/>
      <c r="I923" s="4"/>
      <c r="J923" s="4"/>
      <c r="K923" s="4"/>
      <c r="L923" s="4"/>
      <c r="M923" s="4"/>
      <c r="N923" s="4"/>
      <c r="O923" s="4"/>
      <c r="P923" s="4"/>
      <c r="Q923" s="4"/>
      <c r="R923" s="4"/>
      <c r="S923" s="4"/>
      <c r="T923" s="33"/>
      <c r="U923" s="1518" t="s">
        <v>299</v>
      </c>
      <c r="V923" s="1289"/>
      <c r="W923" s="1289"/>
      <c r="X923" s="1289"/>
      <c r="Y923" s="1289"/>
      <c r="Z923" s="1290"/>
      <c r="AA923" s="1519"/>
      <c r="AB923" s="1271"/>
      <c r="AC923" s="1271"/>
      <c r="AD923" s="1271"/>
      <c r="AE923" s="1271"/>
      <c r="AF923" s="1520"/>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2.75" customHeight="1">
      <c r="F924" s="108" t="s">
        <v>1673</v>
      </c>
      <c r="G924" s="4"/>
      <c r="H924" s="4"/>
      <c r="I924" s="4"/>
      <c r="J924" s="4"/>
      <c r="K924" s="4"/>
      <c r="L924" s="4"/>
      <c r="M924" s="4"/>
      <c r="N924" s="4"/>
      <c r="O924" s="4"/>
      <c r="P924" s="4"/>
      <c r="Q924" s="4"/>
      <c r="R924" s="4"/>
      <c r="S924" s="4"/>
      <c r="T924" s="33"/>
      <c r="U924" s="1518" t="s">
        <v>299</v>
      </c>
      <c r="V924" s="1289"/>
      <c r="W924" s="1289"/>
      <c r="X924" s="1289"/>
      <c r="Y924" s="1289"/>
      <c r="Z924" s="1290"/>
      <c r="AA924" s="1519"/>
      <c r="AB924" s="1271"/>
      <c r="AC924" s="1271"/>
      <c r="AD924" s="1271"/>
      <c r="AE924" s="1271"/>
      <c r="AF924" s="1520"/>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2.75" customHeight="1">
      <c r="F925" s="73" t="s">
        <v>1674</v>
      </c>
      <c r="G925" s="4"/>
      <c r="H925" s="4"/>
      <c r="I925" s="4"/>
      <c r="J925" s="4"/>
      <c r="K925" s="4"/>
      <c r="L925" s="4"/>
      <c r="M925" s="4"/>
      <c r="N925" s="4"/>
      <c r="O925" s="4"/>
      <c r="P925" s="4"/>
      <c r="Q925" s="4"/>
      <c r="R925" s="4"/>
      <c r="S925" s="4"/>
      <c r="T925" s="33"/>
      <c r="U925" s="1518" t="s">
        <v>299</v>
      </c>
      <c r="V925" s="1289"/>
      <c r="W925" s="1289"/>
      <c r="X925" s="1289"/>
      <c r="Y925" s="1289"/>
      <c r="Z925" s="1290"/>
      <c r="AA925" s="1519"/>
      <c r="AB925" s="1271"/>
      <c r="AC925" s="1271"/>
      <c r="AD925" s="1271"/>
      <c r="AE925" s="1271"/>
      <c r="AF925" s="1520"/>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2.75" customHeight="1">
      <c r="F926" s="73" t="s">
        <v>1675</v>
      </c>
      <c r="G926" s="4"/>
      <c r="H926" s="4"/>
      <c r="I926" s="4"/>
      <c r="J926" s="4"/>
      <c r="K926" s="4"/>
      <c r="L926" s="4"/>
      <c r="M926" s="4"/>
      <c r="N926" s="4"/>
      <c r="O926" s="4"/>
      <c r="P926" s="4"/>
      <c r="Q926" s="4"/>
      <c r="R926" s="4"/>
      <c r="S926" s="4"/>
      <c r="T926" s="33"/>
      <c r="U926" s="1518" t="s">
        <v>299</v>
      </c>
      <c r="V926" s="1289"/>
      <c r="W926" s="1289"/>
      <c r="X926" s="1289"/>
      <c r="Y926" s="1289"/>
      <c r="Z926" s="1290"/>
      <c r="AA926" s="1519"/>
      <c r="AB926" s="1271"/>
      <c r="AC926" s="1271"/>
      <c r="AD926" s="1271"/>
      <c r="AE926" s="1271"/>
      <c r="AF926" s="1520"/>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2.75" customHeight="1">
      <c r="F927" s="73" t="s">
        <v>1676</v>
      </c>
      <c r="G927" s="4"/>
      <c r="H927" s="4"/>
      <c r="I927" s="4"/>
      <c r="J927" s="4"/>
      <c r="K927" s="4"/>
      <c r="L927" s="4"/>
      <c r="M927" s="4"/>
      <c r="N927" s="4"/>
      <c r="O927" s="4"/>
      <c r="P927" s="4"/>
      <c r="Q927" s="4"/>
      <c r="R927" s="4"/>
      <c r="S927" s="4"/>
      <c r="T927" s="33"/>
      <c r="U927" s="1518" t="s">
        <v>299</v>
      </c>
      <c r="V927" s="1289"/>
      <c r="W927" s="1289"/>
      <c r="X927" s="1289"/>
      <c r="Y927" s="1289"/>
      <c r="Z927" s="1290"/>
      <c r="AA927" s="1519"/>
      <c r="AB927" s="1271"/>
      <c r="AC927" s="1271"/>
      <c r="AD927" s="1271"/>
      <c r="AE927" s="1271"/>
      <c r="AF927" s="1520"/>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2.75" customHeight="1">
      <c r="F928" s="73" t="s">
        <v>1677</v>
      </c>
      <c r="G928" s="4"/>
      <c r="H928" s="4"/>
      <c r="I928" s="4"/>
      <c r="J928" s="4"/>
      <c r="K928" s="4"/>
      <c r="L928" s="4"/>
      <c r="M928" s="4"/>
      <c r="N928" s="4"/>
      <c r="O928" s="4"/>
      <c r="P928" s="4"/>
      <c r="Q928" s="4"/>
      <c r="R928" s="4"/>
      <c r="S928" s="4"/>
      <c r="T928" s="33"/>
      <c r="U928" s="1518" t="s">
        <v>299</v>
      </c>
      <c r="V928" s="1289"/>
      <c r="W928" s="1289"/>
      <c r="X928" s="1289"/>
      <c r="Y928" s="1289"/>
      <c r="Z928" s="1290"/>
      <c r="AA928" s="1519"/>
      <c r="AB928" s="1271"/>
      <c r="AC928" s="1271"/>
      <c r="AD928" s="1271"/>
      <c r="AE928" s="1271"/>
      <c r="AF928" s="1520"/>
      <c r="AZ928" s="24"/>
      <c r="BA928" s="24"/>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1:110" ht="12.75" customHeight="1">
      <c r="F929" s="73" t="s">
        <v>1678</v>
      </c>
      <c r="G929" s="4"/>
      <c r="H929" s="4"/>
      <c r="I929" s="4"/>
      <c r="J929" s="4"/>
      <c r="K929" s="4"/>
      <c r="L929" s="4"/>
      <c r="M929" s="4"/>
      <c r="N929" s="4"/>
      <c r="O929" s="4"/>
      <c r="P929" s="4"/>
      <c r="Q929" s="4"/>
      <c r="R929" s="4"/>
      <c r="S929" s="4"/>
      <c r="T929" s="33"/>
      <c r="U929" s="1518" t="s">
        <v>299</v>
      </c>
      <c r="V929" s="1289"/>
      <c r="W929" s="1289"/>
      <c r="X929" s="1289"/>
      <c r="Y929" s="1289"/>
      <c r="Z929" s="1290"/>
      <c r="AA929" s="1519"/>
      <c r="AB929" s="1271"/>
      <c r="AC929" s="1271"/>
      <c r="AD929" s="1271"/>
      <c r="AE929" s="1271"/>
      <c r="AF929" s="1520"/>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1:110" ht="12.75" customHeight="1">
      <c r="F930" s="32" t="s">
        <v>1679</v>
      </c>
      <c r="G930" s="4"/>
      <c r="H930" s="4"/>
      <c r="I930" s="4"/>
      <c r="J930" s="4"/>
      <c r="K930" s="4"/>
      <c r="L930" s="4"/>
      <c r="M930" s="4"/>
      <c r="N930" s="4"/>
      <c r="O930" s="4"/>
      <c r="P930" s="1518" t="s">
        <v>908</v>
      </c>
      <c r="Q930" s="1289"/>
      <c r="R930" s="1289"/>
      <c r="S930" s="1289"/>
      <c r="T930" s="1290"/>
      <c r="U930" s="1518" t="s">
        <v>299</v>
      </c>
      <c r="V930" s="1289"/>
      <c r="W930" s="1289"/>
      <c r="X930" s="1289"/>
      <c r="Y930" s="1289"/>
      <c r="Z930" s="1290"/>
      <c r="AA930" s="1519"/>
      <c r="AB930" s="1271"/>
      <c r="AC930" s="1271"/>
      <c r="AD930" s="1271"/>
      <c r="AE930" s="1271"/>
      <c r="AF930" s="1520"/>
      <c r="AZ930" s="24"/>
      <c r="BA930" s="1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1:110" ht="12.75" customHeight="1">
      <c r="F931" s="32" t="s">
        <v>1120</v>
      </c>
      <c r="G931" s="35"/>
      <c r="H931" s="35"/>
      <c r="I931" s="1494" t="s">
        <v>1327</v>
      </c>
      <c r="J931" s="1495"/>
      <c r="K931" s="1495"/>
      <c r="L931" s="1495"/>
      <c r="M931" s="1495"/>
      <c r="N931" s="1495"/>
      <c r="O931" s="1495"/>
      <c r="P931" s="1495"/>
      <c r="Q931" s="1495"/>
      <c r="R931" s="1495"/>
      <c r="S931" s="1495"/>
      <c r="T931" s="1496"/>
      <c r="U931" s="1518" t="s">
        <v>299</v>
      </c>
      <c r="V931" s="1289"/>
      <c r="W931" s="1289"/>
      <c r="X931" s="1289"/>
      <c r="Y931" s="1289"/>
      <c r="Z931" s="1290"/>
      <c r="AA931" s="1519"/>
      <c r="AB931" s="1271"/>
      <c r="AC931" s="1271"/>
      <c r="AD931" s="1271"/>
      <c r="AE931" s="1271"/>
      <c r="AF931" s="1520"/>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1:110" ht="12.75" customHeight="1">
      <c r="F932" s="32" t="s">
        <v>1680</v>
      </c>
      <c r="G932" s="35"/>
      <c r="H932" s="35"/>
      <c r="I932" s="1494" t="s">
        <v>1327</v>
      </c>
      <c r="J932" s="1495"/>
      <c r="K932" s="1495"/>
      <c r="L932" s="1495"/>
      <c r="M932" s="1495"/>
      <c r="N932" s="1495"/>
      <c r="O932" s="1495"/>
      <c r="P932" s="1495"/>
      <c r="Q932" s="1495"/>
      <c r="R932" s="1495"/>
      <c r="S932" s="1495"/>
      <c r="T932" s="1496"/>
      <c r="U932" s="1518" t="s">
        <v>299</v>
      </c>
      <c r="V932" s="1289"/>
      <c r="W932" s="1289"/>
      <c r="X932" s="1289"/>
      <c r="Y932" s="1289"/>
      <c r="Z932" s="1290"/>
      <c r="AA932" s="1519"/>
      <c r="AB932" s="1271"/>
      <c r="AC932" s="1271"/>
      <c r="AD932" s="1271"/>
      <c r="AE932" s="1271"/>
      <c r="AF932" s="1520"/>
      <c r="AZ932" s="2"/>
      <c r="BA932" s="2"/>
      <c r="BB932" s="12"/>
      <c r="BC932" s="12"/>
      <c r="BD932" s="12"/>
      <c r="BE932" s="1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1:110" ht="12.75" customHeight="1">
      <c r="F933" s="34" t="s">
        <v>232</v>
      </c>
      <c r="G933" s="35"/>
      <c r="H933" s="35"/>
      <c r="I933" s="1494" t="str">
        <f>C565</f>
        <v>Citi/Tax Exempt - Recycled Bonds</v>
      </c>
      <c r="J933" s="1495"/>
      <c r="K933" s="1495"/>
      <c r="L933" s="1495"/>
      <c r="M933" s="1495"/>
      <c r="N933" s="1495"/>
      <c r="O933" s="1495"/>
      <c r="P933" s="1495"/>
      <c r="Q933" s="1495"/>
      <c r="R933" s="1495"/>
      <c r="S933" s="1495"/>
      <c r="T933" s="1496"/>
      <c r="U933" s="1518" t="s">
        <v>802</v>
      </c>
      <c r="V933" s="1289"/>
      <c r="W933" s="1289"/>
      <c r="X933" s="1289"/>
      <c r="Y933" s="1289"/>
      <c r="Z933" s="1290"/>
      <c r="AA933" s="1519">
        <f>AM565</f>
        <v>5098589</v>
      </c>
      <c r="AB933" s="1271"/>
      <c r="AC933" s="1271"/>
      <c r="AD933" s="1271"/>
      <c r="AE933" s="1271"/>
      <c r="AF933" s="1520"/>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1:110" ht="12.75" customHeight="1">
      <c r="F934" s="34" t="s">
        <v>232</v>
      </c>
      <c r="G934" s="35"/>
      <c r="H934" s="35"/>
      <c r="I934" s="1494" t="s">
        <v>1327</v>
      </c>
      <c r="J934" s="1495"/>
      <c r="K934" s="1495"/>
      <c r="L934" s="1495"/>
      <c r="M934" s="1495"/>
      <c r="N934" s="1495"/>
      <c r="O934" s="1495"/>
      <c r="P934" s="1495"/>
      <c r="Q934" s="1495"/>
      <c r="R934" s="1495"/>
      <c r="S934" s="1495"/>
      <c r="T934" s="1496"/>
      <c r="U934" s="1518" t="s">
        <v>299</v>
      </c>
      <c r="V934" s="1289"/>
      <c r="W934" s="1289"/>
      <c r="X934" s="1289"/>
      <c r="Y934" s="1289"/>
      <c r="Z934" s="1290"/>
      <c r="AA934" s="1519"/>
      <c r="AB934" s="1271"/>
      <c r="AC934" s="1271"/>
      <c r="AD934" s="1271"/>
      <c r="AE934" s="1271"/>
      <c r="AF934" s="1520"/>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1:110" ht="12.75" customHeight="1">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1:110" ht="12.75" customHeight="1">
      <c r="A936" s="1" t="s">
        <v>971</v>
      </c>
      <c r="C936" s="1" t="s">
        <v>246</v>
      </c>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1:110" ht="12.75" customHeight="1">
      <c r="B937" s="1"/>
      <c r="C937" s="18" t="s">
        <v>1681</v>
      </c>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1:110" ht="12.75" customHeight="1">
      <c r="AZ938" s="2"/>
      <c r="BA938" s="2"/>
      <c r="BB938" s="2"/>
      <c r="BC938" s="2"/>
      <c r="BD938" s="2"/>
      <c r="BE938" s="2"/>
      <c r="BF938" s="2"/>
      <c r="BG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1:110" ht="12.75" customHeight="1">
      <c r="C939" s="73" t="s">
        <v>1682</v>
      </c>
      <c r="D939" s="4"/>
      <c r="E939" s="4"/>
      <c r="F939" s="4"/>
      <c r="G939" s="4"/>
      <c r="H939" s="4"/>
      <c r="I939" s="4"/>
      <c r="J939" s="4"/>
      <c r="K939" s="4"/>
      <c r="L939" s="33"/>
      <c r="M939" s="1531"/>
      <c r="N939" s="1532"/>
      <c r="O939" s="1532"/>
      <c r="P939" s="1532"/>
      <c r="Q939" s="1532"/>
      <c r="R939" s="1532"/>
      <c r="S939" s="1533"/>
      <c r="U939" s="73" t="s">
        <v>1682</v>
      </c>
      <c r="V939" s="4"/>
      <c r="W939" s="4"/>
      <c r="X939" s="4"/>
      <c r="Y939" s="4"/>
      <c r="Z939" s="4"/>
      <c r="AA939" s="4"/>
      <c r="AB939" s="4"/>
      <c r="AC939" s="4"/>
      <c r="AD939" s="33"/>
      <c r="AE939" s="1531"/>
      <c r="AF939" s="1532"/>
      <c r="AG939" s="1532"/>
      <c r="AH939" s="1532"/>
      <c r="AI939" s="1532"/>
      <c r="AJ939" s="1532"/>
      <c r="AK939" s="1533"/>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1:110" ht="12.75" customHeight="1">
      <c r="C940" s="73" t="s">
        <v>1683</v>
      </c>
      <c r="D940" s="4"/>
      <c r="E940" s="4"/>
      <c r="F940" s="4"/>
      <c r="G940" s="4"/>
      <c r="H940" s="4"/>
      <c r="I940" s="4"/>
      <c r="J940" s="4"/>
      <c r="K940" s="4"/>
      <c r="L940" s="33"/>
      <c r="M940" s="1525"/>
      <c r="N940" s="1480"/>
      <c r="O940" s="1480"/>
      <c r="P940" s="1480"/>
      <c r="Q940" s="1480"/>
      <c r="R940" s="1480"/>
      <c r="S940" s="1526"/>
      <c r="U940" s="73" t="s">
        <v>1683</v>
      </c>
      <c r="V940" s="4"/>
      <c r="W940" s="4"/>
      <c r="X940" s="4"/>
      <c r="Y940" s="4"/>
      <c r="Z940" s="4"/>
      <c r="AA940" s="4"/>
      <c r="AB940" s="4"/>
      <c r="AC940" s="4"/>
      <c r="AD940" s="33"/>
      <c r="AE940" s="1525"/>
      <c r="AF940" s="1480"/>
      <c r="AG940" s="1480"/>
      <c r="AH940" s="1480"/>
      <c r="AI940" s="1480"/>
      <c r="AJ940" s="1480"/>
      <c r="AK940" s="1526"/>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1:110" ht="12.75" customHeight="1">
      <c r="C941" s="73" t="s">
        <v>1684</v>
      </c>
      <c r="D941" s="4"/>
      <c r="E941" s="4"/>
      <c r="J941" s="1527" t="s">
        <v>294</v>
      </c>
      <c r="K941" s="1528"/>
      <c r="L941" s="1528"/>
      <c r="M941" s="1528"/>
      <c r="N941" s="1528"/>
      <c r="O941" s="1528"/>
      <c r="P941" s="1528"/>
      <c r="Q941" s="1528"/>
      <c r="R941" s="1528"/>
      <c r="S941" s="1529"/>
      <c r="U941" s="73" t="s">
        <v>1684</v>
      </c>
      <c r="V941" s="4"/>
      <c r="W941" s="4"/>
      <c r="AB941" s="1527" t="s">
        <v>294</v>
      </c>
      <c r="AC941" s="1528"/>
      <c r="AD941" s="1528"/>
      <c r="AE941" s="1528"/>
      <c r="AF941" s="1528"/>
      <c r="AG941" s="1528"/>
      <c r="AH941" s="1528"/>
      <c r="AI941" s="1528"/>
      <c r="AJ941" s="1528"/>
      <c r="AK941" s="1529"/>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1:110" ht="12.75" customHeight="1">
      <c r="C942" s="73" t="s">
        <v>1685</v>
      </c>
      <c r="D942" s="4"/>
      <c r="E942" s="4"/>
      <c r="F942" s="4"/>
      <c r="G942" s="4"/>
      <c r="H942" s="4"/>
      <c r="I942" s="4"/>
      <c r="J942" s="4"/>
      <c r="K942" s="4"/>
      <c r="L942" s="33"/>
      <c r="M942" s="1515"/>
      <c r="N942" s="1516"/>
      <c r="O942" s="1516"/>
      <c r="P942" s="1516"/>
      <c r="Q942" s="1516"/>
      <c r="R942" s="1516"/>
      <c r="S942" s="1517"/>
      <c r="U942" s="73" t="s">
        <v>1685</v>
      </c>
      <c r="V942" s="4"/>
      <c r="W942" s="4"/>
      <c r="X942" s="4"/>
      <c r="Y942" s="4"/>
      <c r="Z942" s="4"/>
      <c r="AA942" s="4"/>
      <c r="AB942" s="4"/>
      <c r="AC942" s="4"/>
      <c r="AD942" s="33"/>
      <c r="AE942" s="1555"/>
      <c r="AF942" s="1516"/>
      <c r="AG942" s="1516"/>
      <c r="AH942" s="1516"/>
      <c r="AI942" s="1516"/>
      <c r="AJ942" s="1516"/>
      <c r="AK942" s="1517"/>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1:110" ht="12.75" customHeight="1">
      <c r="C943" s="73" t="s">
        <v>1686</v>
      </c>
      <c r="D943" s="4"/>
      <c r="E943" s="4"/>
      <c r="F943" s="4"/>
      <c r="G943" s="4"/>
      <c r="H943" s="4"/>
      <c r="I943" s="4"/>
      <c r="J943" s="4"/>
      <c r="K943" s="4"/>
      <c r="L943" s="33"/>
      <c r="M943" s="1557"/>
      <c r="N943" s="1558"/>
      <c r="O943" s="1558"/>
      <c r="P943" s="1558"/>
      <c r="Q943" s="1558"/>
      <c r="R943" s="1558"/>
      <c r="S943" s="1559"/>
      <c r="U943" s="73" t="s">
        <v>1686</v>
      </c>
      <c r="V943" s="4"/>
      <c r="W943" s="4"/>
      <c r="X943" s="4"/>
      <c r="Y943" s="4"/>
      <c r="Z943" s="4"/>
      <c r="AA943" s="4"/>
      <c r="AB943" s="4"/>
      <c r="AC943" s="4"/>
      <c r="AD943" s="33"/>
      <c r="AE943" s="1557"/>
      <c r="AF943" s="1558"/>
      <c r="AG943" s="1558"/>
      <c r="AH943" s="1558"/>
      <c r="AI943" s="1558"/>
      <c r="AJ943" s="1558"/>
      <c r="AK943" s="1559"/>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1:110" ht="12.75" customHeight="1">
      <c r="C944" s="73" t="s">
        <v>1687</v>
      </c>
      <c r="D944" s="4"/>
      <c r="E944" s="4"/>
      <c r="F944" s="4"/>
      <c r="G944" s="4"/>
      <c r="H944" s="4"/>
      <c r="I944" s="4"/>
      <c r="J944" s="4"/>
      <c r="K944" s="4"/>
      <c r="L944" s="33"/>
      <c r="M944" s="1519"/>
      <c r="N944" s="1271"/>
      <c r="O944" s="1271"/>
      <c r="P944" s="1271"/>
      <c r="Q944" s="1271"/>
      <c r="R944" s="1271"/>
      <c r="S944" s="1520"/>
      <c r="U944" s="73" t="s">
        <v>1687</v>
      </c>
      <c r="V944" s="4"/>
      <c r="W944" s="4"/>
      <c r="X944" s="4"/>
      <c r="Y944" s="4"/>
      <c r="Z944" s="4"/>
      <c r="AA944" s="4"/>
      <c r="AB944" s="4"/>
      <c r="AC944" s="4"/>
      <c r="AD944" s="33"/>
      <c r="AE944" s="1519"/>
      <c r="AF944" s="1271"/>
      <c r="AG944" s="1271"/>
      <c r="AH944" s="1271"/>
      <c r="AI944" s="1271"/>
      <c r="AJ944" s="1271"/>
      <c r="AK944" s="1520"/>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2.75" customHeight="1">
      <c r="C945" s="73" t="s">
        <v>1688</v>
      </c>
      <c r="D945" s="4"/>
      <c r="E945" s="4"/>
      <c r="F945" s="4"/>
      <c r="G945" s="4"/>
      <c r="H945" s="4"/>
      <c r="I945" s="4"/>
      <c r="J945" s="4"/>
      <c r="K945" s="4"/>
      <c r="L945" s="33"/>
      <c r="M945" s="1519"/>
      <c r="N945" s="1271"/>
      <c r="O945" s="1271"/>
      <c r="P945" s="1271"/>
      <c r="Q945" s="1271"/>
      <c r="R945" s="1271"/>
      <c r="S945" s="1520"/>
      <c r="U945" s="73" t="s">
        <v>1688</v>
      </c>
      <c r="V945" s="4"/>
      <c r="W945" s="4"/>
      <c r="X945" s="4"/>
      <c r="Y945" s="4"/>
      <c r="Z945" s="4"/>
      <c r="AA945" s="4"/>
      <c r="AB945" s="4"/>
      <c r="AC945" s="4"/>
      <c r="AD945" s="33"/>
      <c r="AE945" s="1519"/>
      <c r="AF945" s="1271"/>
      <c r="AG945" s="1271"/>
      <c r="AH945" s="1271"/>
      <c r="AI945" s="1271"/>
      <c r="AJ945" s="1271"/>
      <c r="AK945" s="1520"/>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2.75" customHeight="1">
      <c r="C946" s="73" t="s">
        <v>1689</v>
      </c>
      <c r="D946" s="4"/>
      <c r="E946" s="4"/>
      <c r="F946" s="4"/>
      <c r="G946" s="4"/>
      <c r="H946" s="4"/>
      <c r="I946" s="4"/>
      <c r="J946" s="4"/>
      <c r="K946" s="4"/>
      <c r="L946" s="33"/>
      <c r="M946" s="1552"/>
      <c r="N946" s="1553"/>
      <c r="O946" s="1553"/>
      <c r="P946" s="1553"/>
      <c r="Q946" s="1553"/>
      <c r="R946" s="1553"/>
      <c r="S946" s="1554"/>
      <c r="U946" s="73" t="s">
        <v>1689</v>
      </c>
      <c r="V946" s="4"/>
      <c r="W946" s="4"/>
      <c r="X946" s="4"/>
      <c r="Y946" s="4"/>
      <c r="Z946" s="4"/>
      <c r="AA946" s="4"/>
      <c r="AB946" s="4"/>
      <c r="AC946" s="4"/>
      <c r="AD946" s="33"/>
      <c r="AE946" s="1552"/>
      <c r="AF946" s="1553"/>
      <c r="AG946" s="1553"/>
      <c r="AH946" s="1553"/>
      <c r="AI946" s="1553"/>
      <c r="AJ946" s="1553"/>
      <c r="AK946" s="1554"/>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2.75" customHeight="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2.75" customHeight="1">
      <c r="A948" s="1" t="s">
        <v>1047</v>
      </c>
      <c r="C948" s="1" t="s">
        <v>1690</v>
      </c>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2.75" customHeight="1">
      <c r="B949" s="1"/>
      <c r="C949" s="18" t="s">
        <v>1691</v>
      </c>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2.75" customHeight="1">
      <c r="B950" s="1"/>
      <c r="C950" s="18"/>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2.75" customHeight="1">
      <c r="F951" s="32" t="s">
        <v>1692</v>
      </c>
      <c r="G951" s="4"/>
      <c r="H951" s="4"/>
      <c r="I951" s="4"/>
      <c r="J951" s="4"/>
      <c r="K951" s="4"/>
      <c r="L951" s="33"/>
      <c r="M951" s="1506"/>
      <c r="N951" s="1479"/>
      <c r="O951" s="1479"/>
      <c r="P951" s="1479"/>
      <c r="Q951" s="1479"/>
      <c r="R951" s="1479"/>
      <c r="S951" s="1507"/>
      <c r="T951" s="73" t="s">
        <v>1693</v>
      </c>
      <c r="U951" s="4"/>
      <c r="V951" s="4"/>
      <c r="W951" s="4"/>
      <c r="X951" s="4"/>
      <c r="Y951" s="4"/>
      <c r="Z951" s="33"/>
      <c r="AA951" s="1506"/>
      <c r="AB951" s="1479"/>
      <c r="AC951" s="1479"/>
      <c r="AD951" s="1479"/>
      <c r="AE951" s="1479"/>
      <c r="AF951" s="1479"/>
      <c r="AG951" s="1507"/>
      <c r="AZ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2.75" customHeight="1">
      <c r="F952" s="32" t="s">
        <v>1694</v>
      </c>
      <c r="G952" s="4"/>
      <c r="H952" s="4"/>
      <c r="I952" s="4"/>
      <c r="J952" s="4"/>
      <c r="K952" s="4"/>
      <c r="L952" s="33"/>
      <c r="M952" s="1506"/>
      <c r="N952" s="1479"/>
      <c r="O952" s="1479"/>
      <c r="P952" s="1479"/>
      <c r="Q952" s="1479"/>
      <c r="R952" s="1479"/>
      <c r="S952" s="1507"/>
      <c r="T952" s="73" t="s">
        <v>1695</v>
      </c>
      <c r="U952" s="4"/>
      <c r="V952" s="4"/>
      <c r="W952" s="4"/>
      <c r="X952" s="4"/>
      <c r="Y952" s="4"/>
      <c r="Z952" s="33"/>
      <c r="AA952" s="1506"/>
      <c r="AB952" s="1479"/>
      <c r="AC952" s="1479"/>
      <c r="AD952" s="1479"/>
      <c r="AE952" s="1479"/>
      <c r="AF952" s="1479"/>
      <c r="AG952" s="1507"/>
      <c r="AZ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2.75" customHeight="1">
      <c r="F953" s="32" t="s">
        <v>1696</v>
      </c>
      <c r="G953" s="4"/>
      <c r="H953" s="4"/>
      <c r="I953" s="4"/>
      <c r="J953" s="4"/>
      <c r="K953" s="4"/>
      <c r="L953" s="33"/>
      <c r="M953" s="1560" t="s">
        <v>299</v>
      </c>
      <c r="N953" s="1561"/>
      <c r="O953" s="1561"/>
      <c r="P953" s="1561"/>
      <c r="Q953" s="1561"/>
      <c r="R953" s="1561"/>
      <c r="S953" s="1562"/>
      <c r="T953" s="32" t="s">
        <v>1697</v>
      </c>
      <c r="U953" s="4"/>
      <c r="V953" s="4"/>
      <c r="W953" s="4"/>
      <c r="X953" s="4"/>
      <c r="Y953" s="4"/>
      <c r="Z953" s="33"/>
      <c r="AA953" s="1506"/>
      <c r="AB953" s="1479"/>
      <c r="AC953" s="1479"/>
      <c r="AD953" s="1479"/>
      <c r="AE953" s="1479"/>
      <c r="AF953" s="1479"/>
      <c r="AG953" s="1507"/>
      <c r="AZ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2.75" customHeight="1">
      <c r="F954" s="32" t="s">
        <v>1698</v>
      </c>
      <c r="G954" s="4"/>
      <c r="H954" s="4"/>
      <c r="I954" s="4"/>
      <c r="J954" s="4"/>
      <c r="K954" s="4"/>
      <c r="L954" s="33"/>
      <c r="M954" s="1506"/>
      <c r="N954" s="1479"/>
      <c r="O954" s="1479"/>
      <c r="P954" s="1479"/>
      <c r="Q954" s="1479"/>
      <c r="R954" s="1479"/>
      <c r="S954" s="1507"/>
      <c r="T954" s="32" t="s">
        <v>1699</v>
      </c>
      <c r="U954" s="4"/>
      <c r="V954" s="4"/>
      <c r="W954" s="4"/>
      <c r="X954" s="4"/>
      <c r="Y954" s="4"/>
      <c r="Z954" s="33"/>
      <c r="AA954" s="1506"/>
      <c r="AB954" s="1479"/>
      <c r="AC954" s="1479"/>
      <c r="AD954" s="1479"/>
      <c r="AE954" s="1479"/>
      <c r="AF954" s="1479"/>
      <c r="AG954" s="1507"/>
      <c r="AZ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2.75" customHeight="1">
      <c r="F955" s="32" t="s">
        <v>1700</v>
      </c>
      <c r="G955" s="4"/>
      <c r="H955" s="4"/>
      <c r="I955" s="4"/>
      <c r="J955" s="4"/>
      <c r="K955" s="4"/>
      <c r="L955" s="33"/>
      <c r="M955" s="1506"/>
      <c r="N955" s="1479"/>
      <c r="O955" s="1479"/>
      <c r="P955" s="1479"/>
      <c r="Q955" s="1479"/>
      <c r="R955" s="1479"/>
      <c r="S955" s="1507"/>
      <c r="T955" s="32" t="s">
        <v>1701</v>
      </c>
      <c r="U955" s="4"/>
      <c r="V955" s="4"/>
      <c r="W955" s="4"/>
      <c r="X955" s="4"/>
      <c r="Y955" s="4"/>
      <c r="Z955" s="33"/>
      <c r="AA955" s="1506"/>
      <c r="AB955" s="1479"/>
      <c r="AC955" s="1479"/>
      <c r="AD955" s="1479"/>
      <c r="AE955" s="1479"/>
      <c r="AF955" s="1479"/>
      <c r="AG955" s="1507"/>
      <c r="AZ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2.75" customHeight="1">
      <c r="F956" s="1015" t="s">
        <v>1684</v>
      </c>
      <c r="G956" s="31"/>
      <c r="H956" s="31"/>
      <c r="I956" s="31"/>
      <c r="J956" s="31"/>
      <c r="K956" s="31"/>
      <c r="L956" s="41"/>
      <c r="M956" s="1575" t="s">
        <v>294</v>
      </c>
      <c r="N956" s="1576"/>
      <c r="O956" s="1576"/>
      <c r="P956" s="1576"/>
      <c r="Q956" s="1576"/>
      <c r="R956" s="1576"/>
      <c r="S956" s="1577"/>
      <c r="T956" s="1566"/>
      <c r="U956" s="1567"/>
      <c r="V956" s="1567"/>
      <c r="W956" s="1567"/>
      <c r="X956" s="1567"/>
      <c r="Y956" s="1567"/>
      <c r="Z956" s="1568"/>
      <c r="AA956" s="1506"/>
      <c r="AB956" s="1479"/>
      <c r="AC956" s="1479"/>
      <c r="AD956" s="1479"/>
      <c r="AE956" s="1479"/>
      <c r="AF956" s="1479"/>
      <c r="AG956" s="1507"/>
      <c r="AZ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2.75" customHeight="1">
      <c r="F957" s="30" t="s">
        <v>1702</v>
      </c>
      <c r="G957" s="31"/>
      <c r="H957" s="31"/>
      <c r="I957" s="31"/>
      <c r="J957" s="31"/>
      <c r="K957" s="31"/>
      <c r="L957" s="41"/>
      <c r="M957" s="1506"/>
      <c r="N957" s="1479"/>
      <c r="O957" s="1479"/>
      <c r="P957" s="1479"/>
      <c r="Q957" s="1479"/>
      <c r="R957" s="1479"/>
      <c r="S957" s="1507"/>
      <c r="T957" s="1566"/>
      <c r="U957" s="1567"/>
      <c r="V957" s="1567"/>
      <c r="W957" s="1567"/>
      <c r="X957" s="1567"/>
      <c r="Y957" s="1567"/>
      <c r="Z957" s="1568"/>
      <c r="AA957" s="1506"/>
      <c r="AB957" s="1479"/>
      <c r="AC957" s="1479"/>
      <c r="AD957" s="1479"/>
      <c r="AE957" s="1479"/>
      <c r="AF957" s="1479"/>
      <c r="AG957" s="1507"/>
      <c r="AZ957" s="2"/>
      <c r="BB957" s="2"/>
      <c r="BC957" s="2"/>
      <c r="BD957" s="2"/>
      <c r="BE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2.75" customHeight="1">
      <c r="F958" s="30" t="s">
        <v>1703</v>
      </c>
      <c r="G958" s="31"/>
      <c r="H958" s="31"/>
      <c r="I958" s="31"/>
      <c r="J958" s="31"/>
      <c r="K958" s="31"/>
      <c r="L958" s="31"/>
      <c r="M958" s="31"/>
      <c r="N958" s="31"/>
      <c r="O958" s="1339" t="s">
        <v>908</v>
      </c>
      <c r="P958" s="1340"/>
      <c r="Q958" s="54"/>
      <c r="R958" s="54"/>
      <c r="S958" s="55"/>
      <c r="T958" s="30" t="s">
        <v>232</v>
      </c>
      <c r="U958" s="31"/>
      <c r="V958" s="31"/>
      <c r="W958" s="1508" t="s">
        <v>1327</v>
      </c>
      <c r="X958" s="1509"/>
      <c r="Y958" s="1509"/>
      <c r="Z958" s="1509"/>
      <c r="AA958" s="1509"/>
      <c r="AB958" s="1509"/>
      <c r="AC958" s="1509"/>
      <c r="AD958" s="1509"/>
      <c r="AE958" s="1509"/>
      <c r="AF958" s="1509"/>
      <c r="AG958" s="1510"/>
      <c r="AZ958" s="2"/>
      <c r="BB958" s="2"/>
      <c r="BC958" s="2"/>
      <c r="BD958" s="2"/>
      <c r="BE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2.75" customHeight="1">
      <c r="F959" s="1534" t="s">
        <v>1704</v>
      </c>
      <c r="G959" s="1353"/>
      <c r="H959" s="1353"/>
      <c r="I959" s="1353"/>
      <c r="J959" s="1353"/>
      <c r="K959" s="1353"/>
      <c r="L959" s="1353"/>
      <c r="M959" s="1506"/>
      <c r="N959" s="1479"/>
      <c r="O959" s="1479"/>
      <c r="P959" s="1479"/>
      <c r="Q959" s="1479"/>
      <c r="R959" s="1479"/>
      <c r="S959" s="1507"/>
      <c r="T959" s="34"/>
      <c r="U959" s="35"/>
      <c r="V959" s="35"/>
      <c r="W959" s="35"/>
      <c r="X959" s="35"/>
      <c r="Y959" s="35"/>
      <c r="Z959" s="76" t="s">
        <v>1705</v>
      </c>
      <c r="AA959" s="1563"/>
      <c r="AB959" s="1564"/>
      <c r="AC959" s="1564"/>
      <c r="AD959" s="1564"/>
      <c r="AE959" s="1564"/>
      <c r="AF959" s="1564"/>
      <c r="AG959" s="1565"/>
      <c r="AZ959" s="2"/>
      <c r="BB959" s="2"/>
      <c r="BC959" s="2"/>
      <c r="BD959" s="2"/>
      <c r="BE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2.75" customHeight="1">
      <c r="AZ960" s="2"/>
      <c r="BB960" s="2"/>
      <c r="BC960" s="2"/>
      <c r="BD960" s="2"/>
      <c r="BE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10" ht="12.75" customHeight="1">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10" ht="12.75" customHeight="1">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10" ht="12.75" customHeight="1">
      <c r="A963" s="1653" t="s">
        <v>1706</v>
      </c>
      <c r="B963" s="1653"/>
      <c r="C963" s="1653"/>
      <c r="D963" s="1653"/>
      <c r="E963" s="1653"/>
      <c r="F963" s="1653"/>
      <c r="G963" s="1653"/>
      <c r="H963" s="1653"/>
      <c r="I963" s="1653"/>
      <c r="J963" s="1653"/>
      <c r="K963" s="1653"/>
      <c r="L963" s="1653"/>
      <c r="M963" s="1653"/>
      <c r="N963" s="1653"/>
      <c r="O963" s="1653"/>
      <c r="P963" s="1653"/>
      <c r="Q963" s="1653"/>
      <c r="R963" s="1653"/>
      <c r="S963" s="1653"/>
      <c r="T963" s="1653"/>
      <c r="U963" s="1653"/>
      <c r="V963" s="1653"/>
      <c r="W963" s="1653"/>
      <c r="X963" s="1653"/>
      <c r="Y963" s="1653"/>
      <c r="Z963" s="1653"/>
      <c r="AA963" s="1653"/>
      <c r="AB963" s="1653"/>
      <c r="AC963" s="1653"/>
      <c r="AD963" s="1653"/>
      <c r="AE963" s="1653"/>
      <c r="AF963" s="1653"/>
      <c r="AG963" s="1653"/>
      <c r="AH963" s="1653"/>
      <c r="AI963" s="1653"/>
      <c r="AJ963" s="1653"/>
      <c r="AK963" s="1653"/>
      <c r="AL963" s="1653"/>
      <c r="AM963" s="1653"/>
      <c r="AN963" s="1653"/>
      <c r="AO963" s="1653"/>
      <c r="AP963" s="1653"/>
      <c r="AQ963" s="1653"/>
      <c r="AR963" s="1653"/>
      <c r="AS963" s="1653"/>
      <c r="AT963" s="56"/>
      <c r="AU963" s="56"/>
      <c r="AV963" s="56"/>
      <c r="AW963" s="56"/>
      <c r="AX963" s="56"/>
      <c r="AY963" s="56"/>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10" s="12" customFormat="1" ht="12.75" customHeight="1">
      <c r="A964" s="1653"/>
      <c r="B964" s="1653"/>
      <c r="C964" s="1653"/>
      <c r="D964" s="1653"/>
      <c r="E964" s="1653"/>
      <c r="F964" s="1653"/>
      <c r="G964" s="1653"/>
      <c r="H964" s="1653"/>
      <c r="I964" s="1653"/>
      <c r="J964" s="1653"/>
      <c r="K964" s="1653"/>
      <c r="L964" s="1653"/>
      <c r="M964" s="1653"/>
      <c r="N964" s="1653"/>
      <c r="O964" s="1653"/>
      <c r="P964" s="1653"/>
      <c r="Q964" s="1653"/>
      <c r="R964" s="1653"/>
      <c r="S964" s="1653"/>
      <c r="T964" s="1653"/>
      <c r="U964" s="1653"/>
      <c r="V964" s="1653"/>
      <c r="W964" s="1653"/>
      <c r="X964" s="1653"/>
      <c r="Y964" s="1653"/>
      <c r="Z964" s="1653"/>
      <c r="AA964" s="1653"/>
      <c r="AB964" s="1653"/>
      <c r="AC964" s="1653"/>
      <c r="AD964" s="1653"/>
      <c r="AE964" s="1653"/>
      <c r="AF964" s="1653"/>
      <c r="AG964" s="1653"/>
      <c r="AH964" s="1653"/>
      <c r="AI964" s="1653"/>
      <c r="AJ964" s="1653"/>
      <c r="AK964" s="1653"/>
      <c r="AL964" s="1653"/>
      <c r="AM964" s="1653"/>
      <c r="AN964" s="1653"/>
      <c r="AO964" s="1653"/>
      <c r="AP964" s="1653"/>
      <c r="AQ964" s="1653"/>
      <c r="AR964" s="1653"/>
      <c r="AS964" s="1653"/>
      <c r="AT964" s="56"/>
      <c r="AU964" s="56"/>
      <c r="AV964" s="56"/>
      <c r="AW964" s="56"/>
      <c r="AX964" s="56"/>
      <c r="AY964" s="56"/>
      <c r="BB964" s="2"/>
      <c r="BC964" s="2"/>
      <c r="BD964" s="2"/>
      <c r="BE964" s="2"/>
      <c r="BF964" s="2"/>
      <c r="CB964" s="1007"/>
      <c r="CC964" s="1007"/>
      <c r="CD964" s="1007"/>
      <c r="CE964" s="1007"/>
      <c r="CF964" s="1007"/>
      <c r="CG964" s="1007"/>
      <c r="CH964" s="1007"/>
      <c r="CI964" s="1007"/>
      <c r="CJ964" s="1007"/>
      <c r="CK964" s="1007"/>
      <c r="CL964" s="1007"/>
      <c r="CM964" s="1007"/>
      <c r="CN964" s="1007"/>
      <c r="CO964" s="1007"/>
      <c r="CP964" s="1007"/>
      <c r="CQ964" s="1007"/>
      <c r="CR964" s="1007"/>
      <c r="CS964" s="1007"/>
      <c r="CT964" s="1007"/>
      <c r="CU964" s="1007"/>
      <c r="CV964" s="1007"/>
      <c r="CW964" s="1007"/>
      <c r="CX964" s="1007"/>
      <c r="CY964" s="1007"/>
      <c r="CZ964" s="1007"/>
      <c r="DA964" s="1007"/>
      <c r="DB964" s="1007"/>
      <c r="DC964" s="1007"/>
      <c r="DD964" s="1007"/>
      <c r="DE964" s="1007"/>
      <c r="DF964" s="1007"/>
    </row>
    <row r="965" spans="1:110" s="12" customFormat="1" ht="12.75">
      <c r="D965"/>
      <c r="E965"/>
      <c r="F965"/>
      <c r="G965"/>
      <c r="H965"/>
      <c r="AL965" s="1016"/>
      <c r="AM965" s="1016"/>
      <c r="AN965" s="1016"/>
      <c r="AO965" s="1016"/>
      <c r="AP965" s="1016"/>
      <c r="AQ965" s="1016"/>
      <c r="AR965" s="1016"/>
      <c r="AS965" s="1016"/>
      <c r="AT965" s="1016"/>
      <c r="AU965" s="1016"/>
      <c r="AV965" s="1016"/>
      <c r="AW965" s="1016"/>
      <c r="AX965" s="1016"/>
      <c r="AY965" s="1016"/>
      <c r="BG965" s="1514"/>
      <c r="BH965" s="1514"/>
      <c r="BI965" s="1514"/>
      <c r="BJ965" s="1514"/>
      <c r="BK965" s="1514"/>
      <c r="BL965" s="1514"/>
      <c r="CB965" s="1007"/>
      <c r="CC965" s="1007"/>
      <c r="CD965" s="1007"/>
      <c r="CE965" s="1007"/>
      <c r="CF965" s="1007"/>
      <c r="CG965" s="1007"/>
      <c r="CH965" s="1007"/>
      <c r="CI965" s="1007"/>
      <c r="CJ965" s="1007"/>
      <c r="CK965" s="1007"/>
      <c r="CL965" s="1007"/>
      <c r="CM965" s="1007"/>
      <c r="CN965" s="1007"/>
      <c r="CO965" s="1007"/>
      <c r="CP965" s="1007"/>
      <c r="CQ965" s="1007"/>
      <c r="CR965" s="1007"/>
      <c r="CS965" s="1007"/>
      <c r="CT965" s="1007"/>
      <c r="CU965" s="1007"/>
      <c r="CV965" s="1007"/>
      <c r="CW965" s="1007"/>
      <c r="CX965" s="1007"/>
      <c r="CY965" s="1007"/>
      <c r="CZ965" s="1007"/>
      <c r="DA965" s="1007"/>
      <c r="DB965" s="1007"/>
      <c r="DC965" s="1007"/>
      <c r="DD965" s="1007"/>
      <c r="DE965" s="1007"/>
      <c r="DF965" s="1007"/>
    </row>
    <row r="966" spans="1:110" s="12" customFormat="1" ht="12.75">
      <c r="A966" s="1" t="s">
        <v>935</v>
      </c>
      <c r="B966"/>
      <c r="C966" s="1" t="s">
        <v>252</v>
      </c>
      <c r="D966"/>
      <c r="E966"/>
      <c r="F966"/>
      <c r="G966"/>
      <c r="H966"/>
      <c r="AL966" s="1016"/>
      <c r="AM966" s="1016"/>
      <c r="AN966" s="1016"/>
      <c r="AO966" s="1016"/>
      <c r="AP966" s="1016"/>
      <c r="AQ966" s="1016"/>
      <c r="AR966" s="1016"/>
      <c r="AS966" s="1016"/>
      <c r="AT966" s="1016"/>
      <c r="AU966" s="1016"/>
      <c r="AV966" s="1016"/>
      <c r="AW966" s="1016"/>
      <c r="AX966" s="1016"/>
      <c r="AY966" s="1016"/>
      <c r="BB966" s="867"/>
      <c r="BC966" s="867"/>
      <c r="CB966" s="1007"/>
      <c r="CC966" s="1007"/>
      <c r="CD966" s="1007"/>
      <c r="CE966" s="1007"/>
      <c r="CF966" s="1007"/>
      <c r="CG966" s="1007"/>
      <c r="CH966" s="1007"/>
      <c r="CI966" s="1007"/>
      <c r="CJ966" s="1007"/>
      <c r="CK966" s="1007"/>
      <c r="CL966" s="1007"/>
      <c r="CM966" s="1007"/>
      <c r="CN966" s="1007"/>
      <c r="CO966" s="1007"/>
      <c r="CP966" s="1007"/>
      <c r="CQ966" s="1007"/>
      <c r="CR966" s="1007"/>
      <c r="CS966" s="1007"/>
      <c r="CT966" s="1007"/>
      <c r="CU966" s="1007"/>
      <c r="CV966" s="1007"/>
      <c r="CW966" s="1007"/>
      <c r="CX966" s="1007"/>
      <c r="CY966" s="1007"/>
      <c r="CZ966" s="1007"/>
      <c r="DA966" s="1007"/>
      <c r="DB966" s="1007"/>
      <c r="DC966" s="1007"/>
      <c r="DD966" s="1007"/>
      <c r="DE966" s="1007"/>
      <c r="DF966" s="1007"/>
    </row>
    <row r="967" spans="1:110" s="12" customFormat="1" ht="12.75">
      <c r="A967" s="1"/>
      <c r="B967"/>
      <c r="C967" s="1"/>
      <c r="D967"/>
      <c r="E967"/>
      <c r="F967"/>
      <c r="G967"/>
      <c r="H967"/>
      <c r="AL967" s="1016"/>
      <c r="AM967" s="1016"/>
      <c r="AN967" s="1016"/>
      <c r="AO967" s="1016"/>
      <c r="AP967" s="1016"/>
      <c r="AQ967" s="1016"/>
      <c r="AR967" s="1016"/>
      <c r="AS967" s="1016"/>
      <c r="AT967" s="1016"/>
      <c r="AU967" s="1016"/>
      <c r="AV967" s="1016"/>
      <c r="AW967" s="1016"/>
      <c r="AX967" s="1016"/>
      <c r="AY967" s="1016"/>
      <c r="BB967" s="867"/>
      <c r="BC967" s="867"/>
      <c r="CB967" s="1007"/>
      <c r="CC967" s="1007"/>
      <c r="CD967" s="1007"/>
      <c r="CE967" s="1007"/>
      <c r="CF967" s="1007"/>
      <c r="CG967" s="1007"/>
      <c r="CH967" s="1007"/>
      <c r="CI967" s="1007"/>
      <c r="CJ967" s="1007"/>
      <c r="CK967" s="1007"/>
      <c r="CL967" s="1007"/>
      <c r="CM967" s="1007"/>
      <c r="CN967" s="1007"/>
      <c r="CO967" s="1007"/>
      <c r="CP967" s="1007"/>
      <c r="CQ967" s="1007"/>
      <c r="CR967" s="1007"/>
      <c r="CS967" s="1007"/>
      <c r="CT967" s="1007"/>
      <c r="CU967" s="1007"/>
      <c r="CV967" s="1007"/>
      <c r="CW967" s="1007"/>
      <c r="CX967" s="1007"/>
      <c r="CY967" s="1007"/>
      <c r="CZ967" s="1007"/>
      <c r="DA967" s="1007"/>
      <c r="DB967" s="1007"/>
      <c r="DC967" s="1007"/>
      <c r="DD967" s="1007"/>
      <c r="DE967" s="1007"/>
      <c r="DF967" s="1007"/>
    </row>
    <row r="968" spans="1:110" s="12" customFormat="1" ht="12.75">
      <c r="A968" s="1007"/>
      <c r="B968" s="49"/>
      <c r="C968" s="1017"/>
      <c r="D968" s="1691" t="s">
        <v>1707</v>
      </c>
      <c r="E968" s="1692"/>
      <c r="F968" s="1692"/>
      <c r="G968" s="1692"/>
      <c r="H968" s="1692"/>
      <c r="I968" s="1692"/>
      <c r="J968" s="1692"/>
      <c r="K968" s="1692"/>
      <c r="L968" s="1692"/>
      <c r="M968" s="1692"/>
      <c r="N968" s="1692"/>
      <c r="O968" s="1692"/>
      <c r="P968" s="1692"/>
      <c r="Q968" s="1693"/>
      <c r="R968" s="1691" t="s">
        <v>1708</v>
      </c>
      <c r="S968" s="1692"/>
      <c r="T968" s="1692"/>
      <c r="U968" s="1692"/>
      <c r="V968" s="1692"/>
      <c r="W968" s="1692"/>
      <c r="X968" s="1692"/>
      <c r="Y968" s="1692"/>
      <c r="Z968" s="1692"/>
      <c r="AA968" s="1693"/>
      <c r="AB968" s="1691" t="s">
        <v>1709</v>
      </c>
      <c r="AC968" s="1692"/>
      <c r="AD968" s="1692"/>
      <c r="AE968" s="1692"/>
      <c r="AF968" s="1692"/>
      <c r="AG968" s="1692"/>
      <c r="AH968" s="1692"/>
      <c r="AI968" s="1693"/>
      <c r="AJ968" s="1691" t="s">
        <v>1710</v>
      </c>
      <c r="AK968" s="1692"/>
      <c r="AL968" s="1692"/>
      <c r="AM968" s="1692"/>
      <c r="AN968" s="1692"/>
      <c r="AO968" s="1692"/>
      <c r="AP968" s="1692"/>
      <c r="AQ968" s="1693"/>
      <c r="AR968" s="1016"/>
      <c r="AS968" s="1016"/>
      <c r="AT968" s="1016"/>
      <c r="AU968" s="1016"/>
      <c r="AV968" s="1016"/>
      <c r="AW968" s="1016"/>
      <c r="AX968" s="1016"/>
      <c r="AY968" s="1016"/>
      <c r="AZ968" s="24"/>
      <c r="CB968" s="1007"/>
      <c r="CC968" s="1007"/>
      <c r="CD968" s="1007"/>
      <c r="CE968" s="1007"/>
      <c r="CF968" s="1007"/>
      <c r="CG968" s="1007"/>
      <c r="CH968" s="1007"/>
      <c r="CI968" s="1007"/>
      <c r="CJ968" s="1007"/>
      <c r="CK968" s="1007"/>
      <c r="CL968" s="1007"/>
      <c r="CM968" s="1007"/>
      <c r="CN968" s="1007"/>
      <c r="CO968" s="1007"/>
      <c r="CP968" s="1007"/>
      <c r="CQ968" s="1007"/>
      <c r="CR968" s="1007"/>
      <c r="CS968" s="1007"/>
      <c r="CT968" s="1007"/>
      <c r="CU968" s="1007"/>
      <c r="CV968" s="1007"/>
      <c r="CW968" s="1007"/>
      <c r="CX968" s="1007"/>
      <c r="CY968" s="1007"/>
      <c r="CZ968" s="1007"/>
      <c r="DA968" s="1007"/>
      <c r="DB968" s="1007"/>
      <c r="DC968" s="1007"/>
      <c r="DD968" s="1007"/>
      <c r="DE968" s="1007"/>
      <c r="DF968" s="1007"/>
    </row>
    <row r="969" spans="1:110" s="12" customFormat="1" ht="12.75">
      <c r="B969" s="46"/>
      <c r="C969" s="882"/>
      <c r="D969" s="1609" t="s">
        <v>1483</v>
      </c>
      <c r="E969" s="1610"/>
      <c r="F969" s="1610"/>
      <c r="G969" s="1610"/>
      <c r="H969" s="1610"/>
      <c r="I969" s="1610"/>
      <c r="J969" s="1610"/>
      <c r="K969" s="1610"/>
      <c r="L969" s="1610"/>
      <c r="M969" s="1610"/>
      <c r="N969" s="1610"/>
      <c r="O969" s="1610"/>
      <c r="P969" s="1610"/>
      <c r="Q969" s="1611"/>
      <c r="R969" s="1556">
        <f>IF(ISNA(IF($BN$799="4%",(INDEX($BP$809:$BT$866,MATCH($CB$799,$BO$809:$BO$866,0),MATCH(D969,$BP$808:$BT$808,0))),(INDEX($BW$809:$CA$866,MATCH($CB$799,$BV$809:$BV$866,0),MATCH(D969,$BW$808:$CA$808,0))))),0,IF($BN$799="4%",(INDEX($BP$809:$BT$866,MATCH($CB$799,$BO$809:$BO$866,0),MATCH(D969,$BP$808:$BT$808,0))),(INDEX($BW$809:$CA$866,MATCH($CB$799,$BV$809:$BV$866,0),MATCH(D969,$BW$808:$CA$808,0)))))</f>
        <v>260566</v>
      </c>
      <c r="S969" s="1556"/>
      <c r="T969" s="1556"/>
      <c r="U969" s="1556"/>
      <c r="V969" s="1556"/>
      <c r="W969" s="1556"/>
      <c r="X969" s="1556"/>
      <c r="Y969" s="1556"/>
      <c r="Z969" s="1556"/>
      <c r="AA969" s="1556"/>
      <c r="AB969" s="1697">
        <f>BN663</f>
        <v>10</v>
      </c>
      <c r="AC969" s="1698"/>
      <c r="AD969" s="1698"/>
      <c r="AE969" s="1698"/>
      <c r="AF969" s="1698"/>
      <c r="AG969" s="1698"/>
      <c r="AH969" s="1698"/>
      <c r="AI969" s="1699"/>
      <c r="AJ969" s="1612">
        <f>IF(ISERROR((R969*AB969)),0,(R969*AB969))</f>
        <v>2605660</v>
      </c>
      <c r="AK969" s="1613"/>
      <c r="AL969" s="1613"/>
      <c r="AM969" s="1613"/>
      <c r="AN969" s="1613"/>
      <c r="AO969" s="1613"/>
      <c r="AP969" s="1613"/>
      <c r="AQ969" s="1614"/>
      <c r="AR969" s="1016"/>
      <c r="AS969" s="1016"/>
      <c r="AT969" s="1016"/>
      <c r="AU969" s="1016"/>
      <c r="AV969" s="1016"/>
      <c r="AW969" s="1016"/>
      <c r="AX969" s="1016"/>
      <c r="AY969" s="1016"/>
      <c r="AZ969" s="24"/>
      <c r="CB969" s="1007"/>
      <c r="CC969" s="1007"/>
      <c r="CD969" s="1007"/>
      <c r="CE969" s="1007"/>
      <c r="CF969" s="1007"/>
      <c r="CG969" s="1007"/>
      <c r="CH969" s="1007"/>
      <c r="CI969" s="1007"/>
      <c r="CJ969" s="1007"/>
      <c r="CK969" s="1007"/>
      <c r="CL969" s="1007"/>
      <c r="CM969" s="1007"/>
      <c r="CN969" s="1007"/>
      <c r="CO969" s="1007"/>
      <c r="CP969" s="1007"/>
      <c r="CQ969" s="1007"/>
      <c r="CR969" s="1007"/>
      <c r="CS969" s="1007"/>
      <c r="CT969" s="1007"/>
      <c r="CU969" s="1007"/>
      <c r="CV969" s="1007"/>
      <c r="CW969" s="1007"/>
      <c r="CX969" s="1007"/>
      <c r="CY969" s="1007"/>
      <c r="CZ969" s="1007"/>
      <c r="DA969" s="1007"/>
      <c r="DB969" s="1007"/>
      <c r="DC969" s="1007"/>
      <c r="DD969" s="1007"/>
      <c r="DE969" s="1007"/>
      <c r="DF969" s="1007"/>
    </row>
    <row r="970" spans="1:110" s="12" customFormat="1" ht="12.75">
      <c r="B970" s="46"/>
      <c r="C970" s="50"/>
      <c r="D970" s="1609" t="s">
        <v>1484</v>
      </c>
      <c r="E970" s="1610"/>
      <c r="F970" s="1610"/>
      <c r="G970" s="1610"/>
      <c r="H970" s="1610"/>
      <c r="I970" s="1610"/>
      <c r="J970" s="1610"/>
      <c r="K970" s="1610"/>
      <c r="L970" s="1610"/>
      <c r="M970" s="1610"/>
      <c r="N970" s="1610"/>
      <c r="O970" s="1610"/>
      <c r="P970" s="1610"/>
      <c r="Q970" s="1611"/>
      <c r="R970" s="1556">
        <f>IF(ISNA(IF($BN$799="4%",(INDEX($BP$809:$BT$866,MATCH($CB$799,$BO$809:$BO$866,0),MATCH(D970,$BP$808:$BT$808,0))),(INDEX($BW$809:$CA$866,MATCH($CB$799,$BV$809:$BV$866,0),MATCH(D970,$BW$808:$CA$808,0))))),0,IF($BN$799="4%",(INDEX($BP$809:$BT$866,MATCH($CB$799,$BO$809:$BO$866,0),MATCH(D970,$BP$808:$BT$808,0))),(INDEX($BW$809:$CA$866,MATCH($CB$799,$BV$809:$BV$866,0),MATCH(D970,$BW$808:$CA$808,0)))))</f>
        <v>300430</v>
      </c>
      <c r="S970" s="1556"/>
      <c r="T970" s="1556"/>
      <c r="U970" s="1556"/>
      <c r="V970" s="1556"/>
      <c r="W970" s="1556"/>
      <c r="X970" s="1556"/>
      <c r="Y970" s="1556"/>
      <c r="Z970" s="1556"/>
      <c r="AA970" s="1556"/>
      <c r="AB970" s="1697">
        <f>BS663</f>
        <v>46</v>
      </c>
      <c r="AC970" s="1698"/>
      <c r="AD970" s="1698"/>
      <c r="AE970" s="1698"/>
      <c r="AF970" s="1698"/>
      <c r="AG970" s="1698"/>
      <c r="AH970" s="1698"/>
      <c r="AI970" s="1699"/>
      <c r="AJ970" s="1612">
        <f>IF(ISERROR((R970*AB970)),0,(R970*AB970))</f>
        <v>13819780</v>
      </c>
      <c r="AK970" s="1613"/>
      <c r="AL970" s="1613"/>
      <c r="AM970" s="1613"/>
      <c r="AN970" s="1613"/>
      <c r="AO970" s="1613"/>
      <c r="AP970" s="1613"/>
      <c r="AQ970" s="1614"/>
      <c r="AR970" s="1016"/>
      <c r="AS970" s="1016"/>
      <c r="AT970" s="1016"/>
      <c r="AU970" s="1016"/>
      <c r="AV970" s="1016"/>
      <c r="AW970" s="1016"/>
      <c r="AX970" s="1016"/>
      <c r="AY970" s="1016"/>
      <c r="CB970" s="1007"/>
      <c r="CC970" s="1007"/>
      <c r="CD970" s="1007"/>
      <c r="CE970" s="1007"/>
      <c r="CF970" s="1007"/>
      <c r="CG970" s="1007"/>
      <c r="CH970" s="1007"/>
      <c r="CI970" s="1007"/>
      <c r="CJ970" s="1007"/>
      <c r="CK970" s="1007"/>
      <c r="CL970" s="1007"/>
      <c r="CM970" s="1007"/>
      <c r="CN970" s="1007"/>
      <c r="CO970" s="1007"/>
      <c r="CP970" s="1007"/>
      <c r="CQ970" s="1007"/>
      <c r="CR970" s="1007"/>
      <c r="CS970" s="1007"/>
      <c r="CT970" s="1007"/>
      <c r="CU970" s="1007"/>
      <c r="CV970" s="1007"/>
      <c r="CW970" s="1007"/>
      <c r="CX970" s="1007"/>
      <c r="CY970" s="1007"/>
      <c r="CZ970" s="1007"/>
      <c r="DA970" s="1007"/>
      <c r="DB970" s="1007"/>
      <c r="DC970" s="1007"/>
      <c r="DD970" s="1007"/>
      <c r="DE970" s="1007"/>
      <c r="DF970" s="1007"/>
    </row>
    <row r="971" spans="1:110" s="12" customFormat="1" ht="12.75" customHeight="1">
      <c r="B971" s="46"/>
      <c r="C971" s="50"/>
      <c r="D971" s="1609" t="s">
        <v>1485</v>
      </c>
      <c r="E971" s="1610"/>
      <c r="F971" s="1610"/>
      <c r="G971" s="1610"/>
      <c r="H971" s="1610"/>
      <c r="I971" s="1610"/>
      <c r="J971" s="1610"/>
      <c r="K971" s="1610"/>
      <c r="L971" s="1610"/>
      <c r="M971" s="1610"/>
      <c r="N971" s="1610"/>
      <c r="O971" s="1610"/>
      <c r="P971" s="1610"/>
      <c r="Q971" s="1611"/>
      <c r="R971" s="1556">
        <f>IF(ISNA(IF($BN$799="4%",(INDEX($BP$809:$BT$866,MATCH($CB$799,$BO$809:$BO$866,0),MATCH(D971,$BP$808:$BT$808,0))),(INDEX($BW$809:$CA$866,MATCH($CB$799,$BV$809:$BV$866,0),MATCH(D971,$BW$808:$CA$808,0))))),0,IF($BN$799="4%",(INDEX($BP$809:$BT$866,MATCH($CB$799,$BO$809:$BO$866,0),MATCH(D971,$BP$808:$BT$808,0))),(INDEX($BW$809:$CA$866,MATCH($CB$799,$BV$809:$BV$866,0),MATCH(D971,$BW$808:$CA$808,0)))))</f>
        <v>362400</v>
      </c>
      <c r="S971" s="1556"/>
      <c r="T971" s="1556"/>
      <c r="U971" s="1556"/>
      <c r="V971" s="1556"/>
      <c r="W971" s="1556"/>
      <c r="X971" s="1556"/>
      <c r="Y971" s="1556"/>
      <c r="Z971" s="1556"/>
      <c r="AA971" s="1556"/>
      <c r="AB971" s="1697">
        <f>BX663</f>
        <v>35</v>
      </c>
      <c r="AC971" s="1698"/>
      <c r="AD971" s="1698"/>
      <c r="AE971" s="1698"/>
      <c r="AF971" s="1698"/>
      <c r="AG971" s="1698"/>
      <c r="AH971" s="1698"/>
      <c r="AI971" s="1699"/>
      <c r="AJ971" s="1612">
        <f>IF(ISERROR((R971*AB971)),0,(R971*AB971))</f>
        <v>12684000</v>
      </c>
      <c r="AK971" s="1613"/>
      <c r="AL971" s="1613"/>
      <c r="AM971" s="1613"/>
      <c r="AN971" s="1613"/>
      <c r="AO971" s="1613"/>
      <c r="AP971" s="1613"/>
      <c r="AQ971" s="1614"/>
      <c r="AR971" s="1016"/>
      <c r="AS971" s="1016"/>
      <c r="AT971" s="1016"/>
      <c r="AU971" s="1016"/>
      <c r="AV971" s="1016"/>
      <c r="AW971" s="1016"/>
      <c r="AX971" s="1016"/>
      <c r="AY971" s="1016"/>
      <c r="CB971" s="1007"/>
      <c r="CC971" s="1007"/>
      <c r="CD971" s="1007"/>
      <c r="CE971" s="1007"/>
      <c r="CF971" s="1007"/>
      <c r="CG971" s="1007"/>
      <c r="CH971" s="1007"/>
      <c r="CI971" s="1007"/>
      <c r="CJ971" s="1007"/>
      <c r="CK971" s="1007"/>
      <c r="CL971" s="1007"/>
      <c r="CM971" s="1007"/>
      <c r="CN971" s="1007"/>
      <c r="CO971" s="1007"/>
      <c r="CP971" s="1007"/>
      <c r="CQ971" s="1007"/>
      <c r="CR971" s="1007"/>
      <c r="CS971" s="1007"/>
      <c r="CT971" s="1007"/>
      <c r="CU971" s="1007"/>
      <c r="CV971" s="1007"/>
      <c r="CW971" s="1007"/>
      <c r="CX971" s="1007"/>
      <c r="CY971" s="1007"/>
      <c r="CZ971" s="1007"/>
      <c r="DA971" s="1007"/>
      <c r="DB971" s="1007"/>
      <c r="DC971" s="1007"/>
      <c r="DD971" s="1007"/>
      <c r="DE971" s="1007"/>
      <c r="DF971" s="1007"/>
    </row>
    <row r="972" spans="1:110" s="12" customFormat="1" ht="12.75">
      <c r="B972" s="46"/>
      <c r="C972" s="50"/>
      <c r="D972" s="1609" t="s">
        <v>1486</v>
      </c>
      <c r="E972" s="1610"/>
      <c r="F972" s="1610"/>
      <c r="G972" s="1610"/>
      <c r="H972" s="1610"/>
      <c r="I972" s="1610"/>
      <c r="J972" s="1610"/>
      <c r="K972" s="1610"/>
      <c r="L972" s="1610"/>
      <c r="M972" s="1610"/>
      <c r="N972" s="1610"/>
      <c r="O972" s="1610"/>
      <c r="P972" s="1610"/>
      <c r="Q972" s="1611"/>
      <c r="R972" s="1556">
        <f>IF(ISNA(IF($BN$799="4%",(INDEX($BP$809:$BT$866,MATCH($CB$799,$BO$809:$BO$866,0),MATCH(D972,$BP$808:$BT$808,0))),(INDEX($BW$809:$CA$866,MATCH($CB$799,$BV$809:$BV$866,0),MATCH(D972,$BW$808:$CA$808,0))))),0,IF($BN$799="4%",(INDEX($BP$809:$BT$866,MATCH($CB$799,$BO$809:$BO$866,0),MATCH(D972,$BP$808:$BT$808,0))),(INDEX($BW$809:$CA$866,MATCH($CB$799,$BV$809:$BV$866,0),MATCH(D972,$BW$808:$CA$808,0)))))</f>
        <v>463872</v>
      </c>
      <c r="S972" s="1556"/>
      <c r="T972" s="1556"/>
      <c r="U972" s="1556"/>
      <c r="V972" s="1556"/>
      <c r="W972" s="1556"/>
      <c r="X972" s="1556"/>
      <c r="Y972" s="1556"/>
      <c r="Z972" s="1556"/>
      <c r="AA972" s="1556"/>
      <c r="AB972" s="1697">
        <f>CC663</f>
        <v>30</v>
      </c>
      <c r="AC972" s="1698"/>
      <c r="AD972" s="1698"/>
      <c r="AE972" s="1698"/>
      <c r="AF972" s="1698"/>
      <c r="AG972" s="1698"/>
      <c r="AH972" s="1698"/>
      <c r="AI972" s="1699"/>
      <c r="AJ972" s="1612">
        <f>IF(ISERROR((R972*AB972)),0,(R972*AB972))</f>
        <v>13916160</v>
      </c>
      <c r="AK972" s="1613"/>
      <c r="AL972" s="1613"/>
      <c r="AM972" s="1613"/>
      <c r="AN972" s="1613"/>
      <c r="AO972" s="1613"/>
      <c r="AP972" s="1613"/>
      <c r="AQ972" s="1614"/>
      <c r="AR972" s="1016"/>
      <c r="AS972" s="1016"/>
      <c r="AT972" s="1016"/>
      <c r="AU972" s="1016"/>
      <c r="AV972" s="1016"/>
      <c r="AW972" s="1016"/>
      <c r="AX972" s="1016"/>
      <c r="AY972" s="1016"/>
      <c r="CB972" s="1007"/>
      <c r="CC972" s="1007"/>
      <c r="CD972" s="1007"/>
      <c r="CE972" s="1007"/>
      <c r="CF972" s="1007"/>
      <c r="CG972" s="1007"/>
      <c r="CH972" s="1007"/>
      <c r="CI972" s="1007"/>
      <c r="CJ972" s="1007"/>
      <c r="CK972" s="1007"/>
      <c r="CL972" s="1007"/>
      <c r="CM972" s="1007"/>
      <c r="CN972" s="1007"/>
      <c r="CO972" s="1007"/>
      <c r="CP972" s="1007"/>
      <c r="CQ972" s="1007"/>
      <c r="CR972" s="1007"/>
      <c r="CS972" s="1007"/>
      <c r="CT972" s="1007"/>
      <c r="CU972" s="1007"/>
      <c r="CV972" s="1007"/>
      <c r="CW972" s="1007"/>
      <c r="CX972" s="1007"/>
      <c r="CY972" s="1007"/>
      <c r="CZ972" s="1007"/>
      <c r="DA972" s="1007"/>
      <c r="DB972" s="1007"/>
      <c r="DC972" s="1007"/>
      <c r="DD972" s="1007"/>
      <c r="DE972" s="1007"/>
      <c r="DF972" s="1007"/>
    </row>
    <row r="973" spans="1:110" ht="12.75" customHeight="1">
      <c r="A973" s="12"/>
      <c r="B973" s="34"/>
      <c r="C973" s="48"/>
      <c r="D973" s="1609" t="s">
        <v>1487</v>
      </c>
      <c r="E973" s="1610"/>
      <c r="F973" s="1610"/>
      <c r="G973" s="1610"/>
      <c r="H973" s="1610"/>
      <c r="I973" s="1610"/>
      <c r="J973" s="1610"/>
      <c r="K973" s="1610"/>
      <c r="L973" s="1610"/>
      <c r="M973" s="1610"/>
      <c r="N973" s="1610"/>
      <c r="O973" s="1610"/>
      <c r="P973" s="1610"/>
      <c r="Q973" s="1611"/>
      <c r="R973" s="1556">
        <f>IF(ISNA(IF($BN$799="4%",(INDEX($BP$809:$BT$866,MATCH($CB$799,$BO$809:$BO$866,0),MATCH(D973,$BP$808:$BT$808,0))),(INDEX($BW$809:$CA$866,MATCH($CB$799,$BV$809:$BV$866,0),MATCH(D973,$BW$808:$CA$808,0))))),0,IF($BN$799="4%",(INDEX($BP$809:$BT$866,MATCH($CB$799,$BO$809:$BO$866,0),MATCH(D973,$BP$808:$BT$808,0))),(INDEX($BW$809:$CA$866,MATCH($CB$799,$BV$809:$BV$866,0),MATCH(D973,$BW$808:$CA$808,0)))))</f>
        <v>516782</v>
      </c>
      <c r="S973" s="1556"/>
      <c r="T973" s="1556"/>
      <c r="U973" s="1556"/>
      <c r="V973" s="1556"/>
      <c r="W973" s="1556"/>
      <c r="X973" s="1556"/>
      <c r="Y973" s="1556"/>
      <c r="Z973" s="1556"/>
      <c r="AA973" s="1556"/>
      <c r="AB973" s="1697">
        <f>CM663+CH663</f>
        <v>5</v>
      </c>
      <c r="AC973" s="1698"/>
      <c r="AD973" s="1698"/>
      <c r="AE973" s="1698"/>
      <c r="AF973" s="1698"/>
      <c r="AG973" s="1698"/>
      <c r="AH973" s="1698"/>
      <c r="AI973" s="1699"/>
      <c r="AJ973" s="1612">
        <f>IF(ISERROR((R973*AB973)),0,(R973*AB973))</f>
        <v>2583910</v>
      </c>
      <c r="AK973" s="1613"/>
      <c r="AL973" s="1613"/>
      <c r="AM973" s="1613"/>
      <c r="AN973" s="1613"/>
      <c r="AO973" s="1613"/>
      <c r="AP973" s="1613"/>
      <c r="AQ973" s="1614"/>
      <c r="AR973" s="1016"/>
      <c r="AS973" s="1016"/>
      <c r="AT973" s="1016"/>
      <c r="AU973" s="1016"/>
      <c r="AV973" s="1016"/>
      <c r="AW973" s="1016"/>
      <c r="AX973" s="1016"/>
      <c r="AY973" s="1016"/>
      <c r="AZ973" s="24"/>
      <c r="BB973" s="12"/>
      <c r="BC973" s="12"/>
      <c r="BD973" s="12"/>
      <c r="BE973" s="12"/>
      <c r="BF973" s="12"/>
      <c r="BG973" s="12"/>
      <c r="BH973" s="12"/>
      <c r="BI973" s="12"/>
      <c r="BJ973" s="12"/>
      <c r="BK973" s="12"/>
      <c r="BL973" s="12"/>
      <c r="BM973" s="12"/>
      <c r="BN973" s="1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10" ht="12.75" customHeight="1">
      <c r="A974" s="12"/>
      <c r="B974" s="1736" t="s">
        <v>1711</v>
      </c>
      <c r="C974" s="1737"/>
      <c r="D974" s="1737"/>
      <c r="E974" s="1737"/>
      <c r="F974" s="1737"/>
      <c r="G974" s="1737"/>
      <c r="H974" s="1737"/>
      <c r="I974" s="1737"/>
      <c r="J974" s="1737"/>
      <c r="K974" s="1737"/>
      <c r="L974" s="1737"/>
      <c r="M974" s="1737"/>
      <c r="N974" s="1737"/>
      <c r="O974" s="1737"/>
      <c r="P974" s="1737"/>
      <c r="Q974" s="1737"/>
      <c r="R974" s="1737"/>
      <c r="S974" s="1737"/>
      <c r="T974" s="1737"/>
      <c r="U974" s="1737"/>
      <c r="V974" s="1737"/>
      <c r="W974" s="1737"/>
      <c r="X974" s="1737"/>
      <c r="Y974" s="1737"/>
      <c r="Z974" s="1737"/>
      <c r="AA974" s="1738"/>
      <c r="AB974" s="1697">
        <f>SUM(AB969:AI973)</f>
        <v>126</v>
      </c>
      <c r="AC974" s="1698"/>
      <c r="AD974" s="1698"/>
      <c r="AE974" s="1698"/>
      <c r="AF974" s="1698"/>
      <c r="AG974" s="1698"/>
      <c r="AH974" s="1698"/>
      <c r="AI974" s="1699"/>
      <c r="AJ974" s="1612"/>
      <c r="AK974" s="1613"/>
      <c r="AL974" s="1613"/>
      <c r="AM974" s="1613"/>
      <c r="AN974" s="1613"/>
      <c r="AO974" s="1613"/>
      <c r="AP974" s="1613"/>
      <c r="AQ974" s="1614"/>
      <c r="AR974" s="1016"/>
      <c r="AS974" s="1016"/>
      <c r="AT974" s="1016"/>
      <c r="AU974" s="1016"/>
      <c r="AV974" s="1016"/>
      <c r="AW974" s="1016"/>
      <c r="AX974" s="1016"/>
      <c r="AY974" s="1016"/>
      <c r="AZ974" s="24"/>
      <c r="BB974" s="12"/>
      <c r="BC974" s="12"/>
      <c r="BD974" s="12"/>
      <c r="BE974" s="12"/>
      <c r="BF974" s="12"/>
      <c r="BG974" s="12"/>
      <c r="BH974" s="12"/>
      <c r="BI974" s="12"/>
      <c r="BJ974" s="12"/>
      <c r="BK974" s="12"/>
      <c r="BL974" s="12"/>
      <c r="BM974" s="12"/>
      <c r="BN974" s="1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row>
    <row r="975" spans="1:110" ht="12.4" customHeight="1">
      <c r="A975" s="12"/>
      <c r="B975" s="1694" t="s">
        <v>1712</v>
      </c>
      <c r="C975" s="1695"/>
      <c r="D975" s="1695"/>
      <c r="E975" s="1695"/>
      <c r="F975" s="1695"/>
      <c r="G975" s="1695"/>
      <c r="H975" s="1695"/>
      <c r="I975" s="1695"/>
      <c r="J975" s="1695"/>
      <c r="K975" s="1695"/>
      <c r="L975" s="1695"/>
      <c r="M975" s="1695"/>
      <c r="N975" s="1695"/>
      <c r="O975" s="1695"/>
      <c r="P975" s="1695"/>
      <c r="Q975" s="1695"/>
      <c r="R975" s="1695"/>
      <c r="S975" s="1695"/>
      <c r="T975" s="1695"/>
      <c r="U975" s="1695"/>
      <c r="V975" s="1695"/>
      <c r="W975" s="1695"/>
      <c r="X975" s="1695"/>
      <c r="Y975" s="1695"/>
      <c r="Z975" s="1695"/>
      <c r="AA975" s="1695"/>
      <c r="AB975" s="1695"/>
      <c r="AC975" s="1695"/>
      <c r="AD975" s="1695"/>
      <c r="AE975" s="1695"/>
      <c r="AF975" s="1695"/>
      <c r="AG975" s="1695"/>
      <c r="AH975" s="1695"/>
      <c r="AI975" s="1696"/>
      <c r="AJ975" s="1612">
        <f>SUM(AJ969:AQ973)</f>
        <v>45609510</v>
      </c>
      <c r="AK975" s="1613"/>
      <c r="AL975" s="1613"/>
      <c r="AM975" s="1613"/>
      <c r="AN975" s="1613"/>
      <c r="AO975" s="1613"/>
      <c r="AP975" s="1613"/>
      <c r="AQ975" s="1614"/>
      <c r="AR975" s="1016"/>
      <c r="AS975" s="1016"/>
      <c r="AT975" s="1016"/>
      <c r="AU975" s="1016"/>
      <c r="AV975" s="1016"/>
      <c r="AW975" s="1016"/>
      <c r="AX975" s="1016"/>
      <c r="AY975" s="1016"/>
      <c r="AZ975" s="24"/>
      <c r="BB975" s="12"/>
      <c r="BC975" s="12"/>
      <c r="BD975" s="12"/>
      <c r="BE975" s="12"/>
      <c r="BF975" s="12"/>
      <c r="BG975" s="12"/>
      <c r="BH975" s="12"/>
      <c r="BI975" s="12"/>
      <c r="BJ975" s="12"/>
      <c r="BK975" s="12"/>
      <c r="BL975" s="12"/>
      <c r="BM975" s="12"/>
      <c r="BN975" s="1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row>
    <row r="976" spans="1:110" ht="12.75" customHeight="1">
      <c r="A976" s="12"/>
      <c r="B976" s="1676"/>
      <c r="C976" s="1677"/>
      <c r="D976" s="1677"/>
      <c r="E976" s="1677"/>
      <c r="F976" s="1677"/>
      <c r="G976" s="1677"/>
      <c r="H976" s="1677"/>
      <c r="I976" s="1677"/>
      <c r="J976" s="1677"/>
      <c r="K976" s="1677"/>
      <c r="L976" s="1677"/>
      <c r="M976" s="1677"/>
      <c r="N976" s="1677"/>
      <c r="O976" s="1677"/>
      <c r="P976" s="1677"/>
      <c r="Q976" s="1677"/>
      <c r="R976" s="1677"/>
      <c r="S976" s="1677"/>
      <c r="T976" s="1677"/>
      <c r="U976" s="1677"/>
      <c r="V976" s="1677"/>
      <c r="W976" s="1677"/>
      <c r="X976" s="1677"/>
      <c r="Y976" s="1677"/>
      <c r="Z976" s="1677"/>
      <c r="AA976" s="1677"/>
      <c r="AB976" s="1677"/>
      <c r="AC976" s="1677"/>
      <c r="AD976" s="1677"/>
      <c r="AE976" s="1678"/>
      <c r="AF976" s="1679" t="s">
        <v>1713</v>
      </c>
      <c r="AG976" s="1680"/>
      <c r="AH976" s="1680"/>
      <c r="AI976" s="1681"/>
      <c r="AJ976" s="1676"/>
      <c r="AK976" s="1677"/>
      <c r="AL976" s="1677"/>
      <c r="AM976" s="1677"/>
      <c r="AN976" s="1677"/>
      <c r="AO976" s="1677"/>
      <c r="AP976" s="1677"/>
      <c r="AQ976" s="1678"/>
      <c r="AR976" s="1016"/>
      <c r="AS976" s="1016"/>
      <c r="AT976" s="1016"/>
      <c r="AU976" s="1016"/>
      <c r="AV976" s="1016"/>
      <c r="AW976" s="1016"/>
      <c r="AX976" s="1016"/>
      <c r="AY976" s="1016"/>
      <c r="AZ976" s="24"/>
      <c r="BB976" s="12"/>
      <c r="BC976" s="12"/>
      <c r="BD976" s="12"/>
      <c r="BE976" s="12"/>
      <c r="BF976" s="12"/>
      <c r="BG976" s="12"/>
      <c r="BH976" s="12"/>
      <c r="BI976" s="12"/>
      <c r="BJ976" s="12"/>
      <c r="BK976" s="12"/>
      <c r="BL976" s="12"/>
      <c r="BM976" s="12"/>
      <c r="BN976" s="1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row>
    <row r="977" spans="1:110" ht="12.75" customHeight="1">
      <c r="A977" s="12"/>
      <c r="B977" s="46"/>
      <c r="C977" s="1018" t="s">
        <v>1714</v>
      </c>
      <c r="D977" s="1684" t="s">
        <v>1715</v>
      </c>
      <c r="E977" s="1685"/>
      <c r="F977" s="1685"/>
      <c r="G977" s="1685"/>
      <c r="H977" s="1685"/>
      <c r="I977" s="1685"/>
      <c r="J977" s="1685"/>
      <c r="K977" s="1685"/>
      <c r="L977" s="1685"/>
      <c r="M977" s="1685"/>
      <c r="N977" s="1685"/>
      <c r="O977" s="1685"/>
      <c r="P977" s="1685"/>
      <c r="Q977" s="1685"/>
      <c r="R977" s="1685"/>
      <c r="S977" s="1685"/>
      <c r="T977" s="1685"/>
      <c r="U977" s="1685"/>
      <c r="V977" s="1685"/>
      <c r="W977" s="1685"/>
      <c r="X977" s="1685"/>
      <c r="Y977" s="1685"/>
      <c r="Z977" s="1685"/>
      <c r="AA977" s="1685"/>
      <c r="AB977" s="1685"/>
      <c r="AC977" s="1685"/>
      <c r="AD977" s="1685"/>
      <c r="AE977" s="1686"/>
      <c r="AF977" s="49"/>
      <c r="AG977" s="1682" t="s">
        <v>908</v>
      </c>
      <c r="AH977" s="1683"/>
      <c r="AI977" s="52"/>
      <c r="AJ977" s="1665">
        <f>ROUND(IF(AND(AG977="yes",D979&gt;0),AJ975*0.2,0),0)</f>
        <v>0</v>
      </c>
      <c r="AK977" s="1666"/>
      <c r="AL977" s="1666"/>
      <c r="AM977" s="1666"/>
      <c r="AN977" s="1666"/>
      <c r="AO977" s="1666"/>
      <c r="AP977" s="1666"/>
      <c r="AQ977" s="1667"/>
      <c r="AR977" s="1016"/>
      <c r="AS977" s="1016"/>
      <c r="AT977" s="1016"/>
      <c r="AU977" s="1016"/>
      <c r="AV977" s="1016"/>
      <c r="AW977" s="1016"/>
      <c r="AX977" s="1016"/>
      <c r="AY977" s="1016"/>
      <c r="AZ977" s="24"/>
      <c r="BA977" s="2"/>
      <c r="BB977" s="12"/>
      <c r="BC977" s="12"/>
      <c r="BD977" s="12"/>
      <c r="BE977" s="12"/>
      <c r="BF977" s="12"/>
      <c r="BG977" s="12"/>
      <c r="BH977" s="12"/>
      <c r="BI977" s="12"/>
      <c r="BJ977" s="12"/>
      <c r="BK977" s="12"/>
      <c r="BL977" s="12"/>
      <c r="BM977" s="12"/>
      <c r="BN977" s="1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row>
    <row r="978" spans="1:110" ht="66" customHeight="1">
      <c r="A978" s="12"/>
      <c r="B978" s="1019"/>
      <c r="C978" s="1020"/>
      <c r="D978" s="1700" t="s">
        <v>1716</v>
      </c>
      <c r="E978" s="1701"/>
      <c r="F978" s="1701"/>
      <c r="G978" s="1701"/>
      <c r="H978" s="1701"/>
      <c r="I978" s="1701"/>
      <c r="J978" s="1701"/>
      <c r="K978" s="1701"/>
      <c r="L978" s="1701"/>
      <c r="M978" s="1701"/>
      <c r="N978" s="1701"/>
      <c r="O978" s="1701"/>
      <c r="P978" s="1701"/>
      <c r="Q978" s="1701"/>
      <c r="R978" s="1701"/>
      <c r="S978" s="1701"/>
      <c r="T978" s="1701"/>
      <c r="U978" s="1701"/>
      <c r="V978" s="1701"/>
      <c r="W978" s="1701"/>
      <c r="X978" s="1701"/>
      <c r="Y978" s="1701"/>
      <c r="Z978" s="1701"/>
      <c r="AA978" s="1701"/>
      <c r="AB978" s="1701"/>
      <c r="AC978" s="1701"/>
      <c r="AD978" s="1701"/>
      <c r="AE978" s="1702"/>
      <c r="AF978" s="46"/>
      <c r="AG978" s="12"/>
      <c r="AH978" s="12"/>
      <c r="AI978" s="50"/>
      <c r="AJ978" s="1668"/>
      <c r="AK978" s="1550"/>
      <c r="AL978" s="1550"/>
      <c r="AM978" s="1550"/>
      <c r="AN978" s="1550"/>
      <c r="AO978" s="1550"/>
      <c r="AP978" s="1550"/>
      <c r="AQ978" s="1669"/>
      <c r="AR978" s="1016"/>
      <c r="AS978" s="1016"/>
      <c r="AT978" s="1016"/>
      <c r="AU978" s="1016"/>
      <c r="AV978" s="1016"/>
      <c r="AW978" s="1016"/>
      <c r="AX978" s="1016"/>
      <c r="AY978" s="1016"/>
      <c r="AZ978" s="24"/>
      <c r="BB978" s="12"/>
      <c r="BC978" s="12"/>
      <c r="BD978" s="12"/>
      <c r="BE978" s="12"/>
      <c r="BF978" s="12"/>
      <c r="BG978" s="12"/>
      <c r="BH978" s="12"/>
      <c r="BI978" s="12"/>
      <c r="BJ978" s="12"/>
      <c r="BK978" s="12"/>
      <c r="BL978" s="12"/>
      <c r="BM978" s="12"/>
      <c r="BN978" s="1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row>
    <row r="979" spans="1:110" ht="12.4" customHeight="1">
      <c r="A979" s="12"/>
      <c r="B979" s="1019"/>
      <c r="C979" s="1020"/>
      <c r="D979" s="1739"/>
      <c r="E979" s="1740"/>
      <c r="F979" s="1740"/>
      <c r="G979" s="1740"/>
      <c r="H979" s="1740"/>
      <c r="I979" s="1740"/>
      <c r="J979" s="1740"/>
      <c r="K979" s="1740"/>
      <c r="L979" s="1740"/>
      <c r="M979" s="1740"/>
      <c r="N979" s="1740"/>
      <c r="O979" s="1740"/>
      <c r="P979" s="1740"/>
      <c r="Q979" s="1740"/>
      <c r="R979" s="1740"/>
      <c r="S979" s="1740"/>
      <c r="T979" s="1740"/>
      <c r="U979" s="1740"/>
      <c r="V979" s="1740"/>
      <c r="W979" s="1740"/>
      <c r="X979" s="1740"/>
      <c r="Y979" s="1740"/>
      <c r="Z979" s="1740"/>
      <c r="AA979" s="1740"/>
      <c r="AB979" s="1740"/>
      <c r="AC979" s="1740"/>
      <c r="AD979" s="1740"/>
      <c r="AE979" s="1741"/>
      <c r="AF979" s="47"/>
      <c r="AG979" s="6"/>
      <c r="AH979" s="6"/>
      <c r="AI979" s="48"/>
      <c r="AJ979" s="1670"/>
      <c r="AK979" s="1671"/>
      <c r="AL979" s="1671"/>
      <c r="AM979" s="1671"/>
      <c r="AN979" s="1671"/>
      <c r="AO979" s="1671"/>
      <c r="AP979" s="1671"/>
      <c r="AQ979" s="1672"/>
      <c r="AR979" s="1016"/>
      <c r="AS979" s="1016"/>
      <c r="AT979" s="1016"/>
      <c r="AU979" s="1016"/>
      <c r="AV979" s="1016"/>
      <c r="AW979" s="1016"/>
      <c r="AX979" s="1016"/>
      <c r="AY979" s="1016"/>
      <c r="AZ979" s="2"/>
      <c r="BA979" s="2"/>
      <c r="BB979" s="12"/>
      <c r="BC979" s="12"/>
      <c r="BD979" s="12"/>
      <c r="BE979" s="12"/>
      <c r="BF979" s="1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row>
    <row r="980" spans="1:110" ht="12.75" customHeight="1">
      <c r="A980" s="12"/>
      <c r="B980" s="1021"/>
      <c r="C980" s="1022"/>
      <c r="D980" s="1539" t="s">
        <v>1717</v>
      </c>
      <c r="E980" s="1540"/>
      <c r="F980" s="1540"/>
      <c r="G980" s="1540"/>
      <c r="H980" s="1540"/>
      <c r="I980" s="1540"/>
      <c r="J980" s="1540"/>
      <c r="K980" s="1540"/>
      <c r="L980" s="1540"/>
      <c r="M980" s="1540"/>
      <c r="N980" s="1540"/>
      <c r="O980" s="1540"/>
      <c r="P980" s="1540"/>
      <c r="Q980" s="1540"/>
      <c r="R980" s="1540"/>
      <c r="S980" s="1540"/>
      <c r="T980" s="1540"/>
      <c r="U980" s="1540"/>
      <c r="V980" s="1540"/>
      <c r="W980" s="1540"/>
      <c r="X980" s="1540"/>
      <c r="Y980" s="1540"/>
      <c r="Z980" s="1540"/>
      <c r="AA980" s="1540"/>
      <c r="AB980" s="1540"/>
      <c r="AC980" s="1540"/>
      <c r="AD980" s="1540"/>
      <c r="AE980" s="1541"/>
      <c r="AF980" s="49"/>
      <c r="AG980" s="1658" t="s">
        <v>908</v>
      </c>
      <c r="AH980" s="1659"/>
      <c r="AI980" s="52"/>
      <c r="AJ980" s="1665">
        <f>ROUND(IF(AG980="yes",AJ975*0.05,0),0)</f>
        <v>0</v>
      </c>
      <c r="AK980" s="1666"/>
      <c r="AL980" s="1666"/>
      <c r="AM980" s="1666"/>
      <c r="AN980" s="1666"/>
      <c r="AO980" s="1666"/>
      <c r="AP980" s="1666"/>
      <c r="AQ980" s="1667"/>
      <c r="AR980" s="1016"/>
      <c r="AS980" s="1016"/>
      <c r="AT980" s="1016"/>
      <c r="AU980" s="1016"/>
      <c r="AV980" s="1016"/>
      <c r="AW980" s="1016"/>
      <c r="AX980" s="1016"/>
      <c r="AY980" s="1016"/>
      <c r="AZ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row>
    <row r="981" spans="1:110" ht="12.4" customHeight="1">
      <c r="A981" s="12"/>
      <c r="B981" s="1019"/>
      <c r="C981" s="1023"/>
      <c r="D981" s="1700" t="s">
        <v>1718</v>
      </c>
      <c r="E981" s="1701"/>
      <c r="F981" s="1701"/>
      <c r="G981" s="1701"/>
      <c r="H981" s="1701"/>
      <c r="I981" s="1701"/>
      <c r="J981" s="1701"/>
      <c r="K981" s="1701"/>
      <c r="L981" s="1701"/>
      <c r="M981" s="1701"/>
      <c r="N981" s="1701"/>
      <c r="O981" s="1701"/>
      <c r="P981" s="1701"/>
      <c r="Q981" s="1701"/>
      <c r="R981" s="1701"/>
      <c r="S981" s="1701"/>
      <c r="T981" s="1701"/>
      <c r="U981" s="1701"/>
      <c r="V981" s="1701"/>
      <c r="W981" s="1701"/>
      <c r="X981" s="1701"/>
      <c r="Y981" s="1701"/>
      <c r="Z981" s="1701"/>
      <c r="AA981" s="1701"/>
      <c r="AB981" s="1701"/>
      <c r="AC981" s="1701"/>
      <c r="AD981" s="1701"/>
      <c r="AE981" s="1702"/>
      <c r="AF981" s="46"/>
      <c r="AG981" s="12"/>
      <c r="AH981" s="12"/>
      <c r="AI981" s="50"/>
      <c r="AJ981" s="1668"/>
      <c r="AK981" s="1550"/>
      <c r="AL981" s="1550"/>
      <c r="AM981" s="1550"/>
      <c r="AN981" s="1550"/>
      <c r="AO981" s="1550"/>
      <c r="AP981" s="1550"/>
      <c r="AQ981" s="1669"/>
      <c r="AR981" s="1016"/>
      <c r="AS981" s="1016"/>
      <c r="AT981" s="1016"/>
      <c r="AU981" s="1016"/>
      <c r="AV981" s="1016"/>
      <c r="AW981" s="1016"/>
      <c r="AX981" s="1016"/>
      <c r="AY981" s="1016"/>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row>
    <row r="982" spans="1:110" ht="12.75" customHeight="1">
      <c r="A982" s="12"/>
      <c r="B982" s="1019"/>
      <c r="C982" s="1023"/>
      <c r="D982" s="1700"/>
      <c r="E982" s="1701"/>
      <c r="F982" s="1701"/>
      <c r="G982" s="1701"/>
      <c r="H982" s="1701"/>
      <c r="I982" s="1701"/>
      <c r="J982" s="1701"/>
      <c r="K982" s="1701"/>
      <c r="L982" s="1701"/>
      <c r="M982" s="1701"/>
      <c r="N982" s="1701"/>
      <c r="O982" s="1701"/>
      <c r="P982" s="1701"/>
      <c r="Q982" s="1701"/>
      <c r="R982" s="1701"/>
      <c r="S982" s="1701"/>
      <c r="T982" s="1701"/>
      <c r="U982" s="1701"/>
      <c r="V982" s="1701"/>
      <c r="W982" s="1701"/>
      <c r="X982" s="1701"/>
      <c r="Y982" s="1701"/>
      <c r="Z982" s="1701"/>
      <c r="AA982" s="1701"/>
      <c r="AB982" s="1701"/>
      <c r="AC982" s="1701"/>
      <c r="AD982" s="1701"/>
      <c r="AE982" s="1702"/>
      <c r="AF982" s="46"/>
      <c r="AG982" s="12"/>
      <c r="AH982" s="12"/>
      <c r="AI982" s="50"/>
      <c r="AJ982" s="1668"/>
      <c r="AK982" s="1550"/>
      <c r="AL982" s="1550"/>
      <c r="AM982" s="1550"/>
      <c r="AN982" s="1550"/>
      <c r="AO982" s="1550"/>
      <c r="AP982" s="1550"/>
      <c r="AQ982" s="1669"/>
      <c r="AR982" s="1016"/>
      <c r="AS982" s="1016"/>
      <c r="AT982" s="1016"/>
      <c r="AU982" s="1016"/>
      <c r="AV982" s="1016"/>
      <c r="AW982" s="1016"/>
      <c r="AX982" s="1016"/>
      <c r="AY982" s="1016"/>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row>
    <row r="983" spans="1:110" ht="12.75" customHeight="1">
      <c r="A983" s="12"/>
      <c r="B983" s="1019"/>
      <c r="C983" s="1023"/>
      <c r="D983" s="1700"/>
      <c r="E983" s="1701"/>
      <c r="F983" s="1701"/>
      <c r="G983" s="1701"/>
      <c r="H983" s="1701"/>
      <c r="I983" s="1701"/>
      <c r="J983" s="1701"/>
      <c r="K983" s="1701"/>
      <c r="L983" s="1701"/>
      <c r="M983" s="1701"/>
      <c r="N983" s="1701"/>
      <c r="O983" s="1701"/>
      <c r="P983" s="1701"/>
      <c r="Q983" s="1701"/>
      <c r="R983" s="1701"/>
      <c r="S983" s="1701"/>
      <c r="T983" s="1701"/>
      <c r="U983" s="1701"/>
      <c r="V983" s="1701"/>
      <c r="W983" s="1701"/>
      <c r="X983" s="1701"/>
      <c r="Y983" s="1701"/>
      <c r="Z983" s="1701"/>
      <c r="AA983" s="1701"/>
      <c r="AB983" s="1701"/>
      <c r="AC983" s="1701"/>
      <c r="AD983" s="1701"/>
      <c r="AE983" s="1702"/>
      <c r="AF983" s="46"/>
      <c r="AG983" s="12"/>
      <c r="AH983" s="12"/>
      <c r="AI983" s="50"/>
      <c r="AJ983" s="1668"/>
      <c r="AK983" s="1550"/>
      <c r="AL983" s="1550"/>
      <c r="AM983" s="1550"/>
      <c r="AN983" s="1550"/>
      <c r="AO983" s="1550"/>
      <c r="AP983" s="1550"/>
      <c r="AQ983" s="1669"/>
      <c r="AR983" s="1016"/>
      <c r="AS983" s="1016"/>
      <c r="AT983" s="1016"/>
      <c r="AU983" s="1016"/>
      <c r="AV983" s="1016"/>
      <c r="AW983" s="1016"/>
      <c r="AX983" s="1016"/>
      <c r="AY983" s="1016"/>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row>
    <row r="984" spans="1:110" ht="12.75" customHeight="1">
      <c r="A984" s="12"/>
      <c r="B984" s="1019"/>
      <c r="C984" s="1023"/>
      <c r="D984" s="1700"/>
      <c r="E984" s="1701"/>
      <c r="F984" s="1701"/>
      <c r="G984" s="1701"/>
      <c r="H984" s="1701"/>
      <c r="I984" s="1701"/>
      <c r="J984" s="1701"/>
      <c r="K984" s="1701"/>
      <c r="L984" s="1701"/>
      <c r="M984" s="1701"/>
      <c r="N984" s="1701"/>
      <c r="O984" s="1701"/>
      <c r="P984" s="1701"/>
      <c r="Q984" s="1701"/>
      <c r="R984" s="1701"/>
      <c r="S984" s="1701"/>
      <c r="T984" s="1701"/>
      <c r="U984" s="1701"/>
      <c r="V984" s="1701"/>
      <c r="W984" s="1701"/>
      <c r="X984" s="1701"/>
      <c r="Y984" s="1701"/>
      <c r="Z984" s="1701"/>
      <c r="AA984" s="1701"/>
      <c r="AB984" s="1701"/>
      <c r="AC984" s="1701"/>
      <c r="AD984" s="1701"/>
      <c r="AE984" s="1702"/>
      <c r="AF984" s="46"/>
      <c r="AG984" s="12"/>
      <c r="AH984" s="12"/>
      <c r="AI984" s="50"/>
      <c r="AJ984" s="1668"/>
      <c r="AK984" s="1550"/>
      <c r="AL984" s="1550"/>
      <c r="AM984" s="1550"/>
      <c r="AN984" s="1550"/>
      <c r="AO984" s="1550"/>
      <c r="AP984" s="1550"/>
      <c r="AQ984" s="1669"/>
      <c r="AR984" s="1016"/>
      <c r="AS984" s="1016"/>
      <c r="AT984" s="1016"/>
      <c r="AU984" s="1016"/>
      <c r="AV984" s="1016"/>
      <c r="AW984" s="1016"/>
      <c r="AX984" s="1016"/>
      <c r="AY984" s="1016"/>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10" ht="12.75" customHeight="1">
      <c r="A985" s="12"/>
      <c r="B985" s="1024"/>
      <c r="C985" s="1025"/>
      <c r="D985" s="1703"/>
      <c r="E985" s="1704"/>
      <c r="F985" s="1704"/>
      <c r="G985" s="1704"/>
      <c r="H985" s="1704"/>
      <c r="I985" s="1704"/>
      <c r="J985" s="1704"/>
      <c r="K985" s="1704"/>
      <c r="L985" s="1704"/>
      <c r="M985" s="1704"/>
      <c r="N985" s="1704"/>
      <c r="O985" s="1704"/>
      <c r="P985" s="1704"/>
      <c r="Q985" s="1704"/>
      <c r="R985" s="1704"/>
      <c r="S985" s="1704"/>
      <c r="T985" s="1704"/>
      <c r="U985" s="1704"/>
      <c r="V985" s="1704"/>
      <c r="W985" s="1704"/>
      <c r="X985" s="1704"/>
      <c r="Y985" s="1704"/>
      <c r="Z985" s="1704"/>
      <c r="AA985" s="1704"/>
      <c r="AB985" s="1704"/>
      <c r="AC985" s="1704"/>
      <c r="AD985" s="1704"/>
      <c r="AE985" s="1705"/>
      <c r="AF985" s="47"/>
      <c r="AG985" s="6"/>
      <c r="AH985" s="6"/>
      <c r="AI985" s="48"/>
      <c r="AJ985" s="1670"/>
      <c r="AK985" s="1671"/>
      <c r="AL985" s="1671"/>
      <c r="AM985" s="1671"/>
      <c r="AN985" s="1671"/>
      <c r="AO985" s="1671"/>
      <c r="AP985" s="1671"/>
      <c r="AQ985" s="1672"/>
      <c r="AR985" s="1016"/>
      <c r="AS985" s="1016"/>
      <c r="AT985" s="1016"/>
      <c r="AU985" s="1016"/>
      <c r="AV985" s="1016"/>
      <c r="AW985" s="1016"/>
      <c r="AX985" s="1016"/>
      <c r="AY985" s="1016"/>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row>
    <row r="986" spans="1:110" ht="12.75" customHeight="1">
      <c r="A986" s="12"/>
      <c r="B986" s="1021"/>
      <c r="C986" s="242" t="s">
        <v>1719</v>
      </c>
      <c r="D986" s="1539" t="s">
        <v>1720</v>
      </c>
      <c r="E986" s="1540"/>
      <c r="F986" s="1540"/>
      <c r="G986" s="1540"/>
      <c r="H986" s="1540"/>
      <c r="I986" s="1540"/>
      <c r="J986" s="1540"/>
      <c r="K986" s="1540"/>
      <c r="L986" s="1540"/>
      <c r="M986" s="1540"/>
      <c r="N986" s="1540"/>
      <c r="O986" s="1540"/>
      <c r="P986" s="1540"/>
      <c r="Q986" s="1540"/>
      <c r="R986" s="1540"/>
      <c r="S986" s="1540"/>
      <c r="T986" s="1540"/>
      <c r="U986" s="1540"/>
      <c r="V986" s="1540"/>
      <c r="W986" s="1540"/>
      <c r="X986" s="1540"/>
      <c r="Y986" s="1540"/>
      <c r="Z986" s="1540"/>
      <c r="AA986" s="1540"/>
      <c r="AB986" s="1540"/>
      <c r="AC986" s="1540"/>
      <c r="AD986" s="1540"/>
      <c r="AE986" s="1541"/>
      <c r="AF986" s="51"/>
      <c r="AG986" s="1658" t="s">
        <v>802</v>
      </c>
      <c r="AH986" s="1659"/>
      <c r="AI986" s="52"/>
      <c r="AJ986" s="1665">
        <f>ROUND(IF(AG986="yes",AJ975*0.1,0),0)</f>
        <v>4560951</v>
      </c>
      <c r="AK986" s="1666"/>
      <c r="AL986" s="1666"/>
      <c r="AM986" s="1666"/>
      <c r="AN986" s="1666"/>
      <c r="AO986" s="1666"/>
      <c r="AP986" s="1666"/>
      <c r="AQ986" s="1667"/>
      <c r="AR986" s="1016"/>
      <c r="AS986" s="1016"/>
      <c r="AT986" s="1016"/>
      <c r="AU986" s="1016"/>
      <c r="AV986" s="1016"/>
      <c r="AW986" s="1016"/>
      <c r="AX986" s="1016"/>
      <c r="AY986" s="1016"/>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row>
    <row r="987" spans="1:110" ht="12.75" customHeight="1">
      <c r="A987" s="12"/>
      <c r="B987" s="46"/>
      <c r="C987" s="1026"/>
      <c r="D987" s="1542" t="s">
        <v>1721</v>
      </c>
      <c r="E987" s="1543"/>
      <c r="F987" s="1543"/>
      <c r="G987" s="1543"/>
      <c r="H987" s="1543"/>
      <c r="I987" s="1543"/>
      <c r="J987" s="1543"/>
      <c r="K987" s="1543"/>
      <c r="L987" s="1543"/>
      <c r="M987" s="1543"/>
      <c r="N987" s="1543"/>
      <c r="O987" s="1543"/>
      <c r="P987" s="1543"/>
      <c r="Q987" s="1543"/>
      <c r="R987" s="1543"/>
      <c r="S987" s="1543"/>
      <c r="T987" s="1543"/>
      <c r="U987" s="1543"/>
      <c r="V987" s="1543"/>
      <c r="W987" s="1543"/>
      <c r="X987" s="1543"/>
      <c r="Y987" s="1543"/>
      <c r="Z987" s="1543"/>
      <c r="AA987" s="1543"/>
      <c r="AB987" s="1543"/>
      <c r="AC987" s="1543"/>
      <c r="AD987" s="1543"/>
      <c r="AE987" s="1544"/>
      <c r="AF987" s="46"/>
      <c r="AI987" s="50"/>
      <c r="AJ987" s="1668"/>
      <c r="AK987" s="1550"/>
      <c r="AL987" s="1550"/>
      <c r="AM987" s="1550"/>
      <c r="AN987" s="1550"/>
      <c r="AO987" s="1550"/>
      <c r="AP987" s="1550"/>
      <c r="AQ987" s="1669"/>
      <c r="AR987" s="1016"/>
      <c r="AS987" s="1016"/>
      <c r="AT987" s="1016"/>
      <c r="AU987" s="1016"/>
      <c r="AV987" s="1016"/>
      <c r="AW987" s="1016"/>
      <c r="AX987" s="1016"/>
      <c r="AY987" s="1016"/>
      <c r="AZ987" s="2"/>
      <c r="BA987" s="869">
        <f>G753+O796</f>
        <v>125</v>
      </c>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row>
    <row r="988" spans="1:110" ht="12.75" customHeight="1">
      <c r="A988" s="12"/>
      <c r="B988" s="46"/>
      <c r="C988" s="1026"/>
      <c r="D988" s="1542"/>
      <c r="E988" s="1543"/>
      <c r="F988" s="1543"/>
      <c r="G988" s="1543"/>
      <c r="H988" s="1543"/>
      <c r="I988" s="1543"/>
      <c r="J988" s="1543"/>
      <c r="K988" s="1543"/>
      <c r="L988" s="1543"/>
      <c r="M988" s="1543"/>
      <c r="N988" s="1543"/>
      <c r="O988" s="1543"/>
      <c r="P988" s="1543"/>
      <c r="Q988" s="1543"/>
      <c r="R988" s="1543"/>
      <c r="S988" s="1543"/>
      <c r="T988" s="1543"/>
      <c r="U988" s="1543"/>
      <c r="V988" s="1543"/>
      <c r="W988" s="1543"/>
      <c r="X988" s="1543"/>
      <c r="Y988" s="1543"/>
      <c r="Z988" s="1543"/>
      <c r="AA988" s="1543"/>
      <c r="AB988" s="1543"/>
      <c r="AC988" s="1543"/>
      <c r="AD988" s="1543"/>
      <c r="AE988" s="1544"/>
      <c r="AF988" s="46"/>
      <c r="AG988" s="12"/>
      <c r="AH988" s="12"/>
      <c r="AI988" s="50"/>
      <c r="AJ988" s="1668"/>
      <c r="AK988" s="1550"/>
      <c r="AL988" s="1550"/>
      <c r="AM988" s="1550"/>
      <c r="AN988" s="1550"/>
      <c r="AO988" s="1550"/>
      <c r="AP988" s="1550"/>
      <c r="AQ988" s="1669"/>
      <c r="AR988" s="1016"/>
      <c r="AS988" s="1016"/>
      <c r="AT988" s="1016"/>
      <c r="AU988" s="1016"/>
      <c r="AV988" s="1016"/>
      <c r="AW988" s="1016"/>
      <c r="AX988" s="1016"/>
      <c r="AY988" s="1016"/>
      <c r="AZ988" s="2"/>
      <c r="BA988" s="12"/>
      <c r="BB988" s="2"/>
      <c r="BC988" s="2"/>
      <c r="BD988" s="2"/>
      <c r="BE988" s="2"/>
      <c r="BF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row>
    <row r="989" spans="1:110" ht="12.75" customHeight="1">
      <c r="A989" s="12"/>
      <c r="B989" s="1027"/>
      <c r="C989" s="1025"/>
      <c r="D989" s="1662"/>
      <c r="E989" s="1663"/>
      <c r="F989" s="1663"/>
      <c r="G989" s="1663"/>
      <c r="H989" s="1663"/>
      <c r="I989" s="1663"/>
      <c r="J989" s="1663"/>
      <c r="K989" s="1663"/>
      <c r="L989" s="1663"/>
      <c r="M989" s="1663"/>
      <c r="N989" s="1663"/>
      <c r="O989" s="1663"/>
      <c r="P989" s="1663"/>
      <c r="Q989" s="1663"/>
      <c r="R989" s="1663"/>
      <c r="S989" s="1663"/>
      <c r="T989" s="1663"/>
      <c r="U989" s="1663"/>
      <c r="V989" s="1663"/>
      <c r="W989" s="1663"/>
      <c r="X989" s="1663"/>
      <c r="Y989" s="1663"/>
      <c r="Z989" s="1663"/>
      <c r="AA989" s="1663"/>
      <c r="AB989" s="1663"/>
      <c r="AC989" s="1663"/>
      <c r="AD989" s="1663"/>
      <c r="AE989" s="1664"/>
      <c r="AF989" s="47"/>
      <c r="AG989" s="6"/>
      <c r="AH989" s="6"/>
      <c r="AI989" s="48"/>
      <c r="AJ989" s="1670"/>
      <c r="AK989" s="1671"/>
      <c r="AL989" s="1671"/>
      <c r="AM989" s="1671"/>
      <c r="AN989" s="1671"/>
      <c r="AO989" s="1671"/>
      <c r="AP989" s="1671"/>
      <c r="AQ989" s="1672"/>
      <c r="AR989" s="1016"/>
      <c r="AS989" s="1016"/>
      <c r="AT989" s="1016"/>
      <c r="AU989" s="1016"/>
      <c r="AV989" s="1016"/>
      <c r="AW989" s="1016"/>
      <c r="AX989" s="1016"/>
      <c r="AY989" s="1016"/>
      <c r="AZ989" s="2"/>
      <c r="BA989" s="868">
        <f>ROUNDDOWN(X1027/I1027,2)</f>
        <v>0.11</v>
      </c>
      <c r="BB989" s="2"/>
      <c r="BC989" s="2"/>
      <c r="BD989" s="2"/>
      <c r="BE989" s="2"/>
      <c r="BF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row>
    <row r="990" spans="1:110" ht="12.75" customHeight="1">
      <c r="A990" s="12"/>
      <c r="B990" s="49"/>
      <c r="C990" s="242" t="s">
        <v>1722</v>
      </c>
      <c r="D990" s="1539" t="s">
        <v>1723</v>
      </c>
      <c r="E990" s="1540"/>
      <c r="F990" s="1540"/>
      <c r="G990" s="1540"/>
      <c r="H990" s="1540"/>
      <c r="I990" s="1540"/>
      <c r="J990" s="1540"/>
      <c r="K990" s="1540"/>
      <c r="L990" s="1540"/>
      <c r="M990" s="1540"/>
      <c r="N990" s="1540"/>
      <c r="O990" s="1540"/>
      <c r="P990" s="1540"/>
      <c r="Q990" s="1540"/>
      <c r="R990" s="1540"/>
      <c r="S990" s="1540"/>
      <c r="T990" s="1540"/>
      <c r="U990" s="1540"/>
      <c r="V990" s="1540"/>
      <c r="W990" s="1540"/>
      <c r="X990" s="1540"/>
      <c r="Y990" s="1540"/>
      <c r="Z990" s="1540"/>
      <c r="AA990" s="1540"/>
      <c r="AB990" s="1540"/>
      <c r="AC990" s="1540"/>
      <c r="AD990" s="1540"/>
      <c r="AE990" s="1541"/>
      <c r="AF990" s="49"/>
      <c r="AG990" s="1658" t="s">
        <v>908</v>
      </c>
      <c r="AH990" s="1659"/>
      <c r="AI990" s="52"/>
      <c r="AJ990" s="1665">
        <f>ROUND(IF(AG990="yes",AJ975*0.02,0),0)</f>
        <v>0</v>
      </c>
      <c r="AK990" s="1666"/>
      <c r="AL990" s="1666"/>
      <c r="AM990" s="1666"/>
      <c r="AN990" s="1666"/>
      <c r="AO990" s="1666"/>
      <c r="AP990" s="1666"/>
      <c r="AQ990" s="1667"/>
      <c r="AR990" s="1016"/>
      <c r="AS990" s="1016"/>
      <c r="AT990" s="1016"/>
      <c r="AU990" s="1016"/>
      <c r="AV990" s="1016"/>
      <c r="AW990" s="1016"/>
      <c r="AX990" s="1016"/>
      <c r="AY990" s="1016"/>
      <c r="AZ990" s="2"/>
      <c r="BA990" s="868">
        <f>ROUNDDOWN(X1031/I1031,2)</f>
        <v>0.11</v>
      </c>
      <c r="BB990" s="2"/>
      <c r="BC990" s="2"/>
      <c r="BD990" s="2"/>
      <c r="BE990" s="2"/>
      <c r="BF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row>
    <row r="991" spans="1:110" ht="12.75" customHeight="1">
      <c r="A991" s="12"/>
      <c r="B991" s="46"/>
      <c r="C991" s="1026"/>
      <c r="D991" s="1662" t="s">
        <v>1724</v>
      </c>
      <c r="E991" s="1663"/>
      <c r="F991" s="1663"/>
      <c r="G991" s="1663"/>
      <c r="H991" s="1663"/>
      <c r="I991" s="1663"/>
      <c r="J991" s="1663"/>
      <c r="K991" s="1663"/>
      <c r="L991" s="1663"/>
      <c r="M991" s="1663"/>
      <c r="N991" s="1663"/>
      <c r="O991" s="1663"/>
      <c r="P991" s="1663"/>
      <c r="Q991" s="1663"/>
      <c r="R991" s="1663"/>
      <c r="S991" s="1663"/>
      <c r="T991" s="1663"/>
      <c r="U991" s="1663"/>
      <c r="V991" s="1663"/>
      <c r="W991" s="1663"/>
      <c r="X991" s="1663"/>
      <c r="Y991" s="1663"/>
      <c r="Z991" s="1663"/>
      <c r="AA991" s="1663"/>
      <c r="AB991" s="1663"/>
      <c r="AC991" s="1663"/>
      <c r="AD991" s="1663"/>
      <c r="AE991" s="1664"/>
      <c r="AF991" s="47"/>
      <c r="AG991" s="6"/>
      <c r="AH991" s="6"/>
      <c r="AI991" s="48"/>
      <c r="AJ991" s="1670"/>
      <c r="AK991" s="1671"/>
      <c r="AL991" s="1671"/>
      <c r="AM991" s="1671"/>
      <c r="AN991" s="1671"/>
      <c r="AO991" s="1671"/>
      <c r="AP991" s="1671"/>
      <c r="AQ991" s="1672"/>
      <c r="AR991" s="1016"/>
      <c r="AS991" s="1016"/>
      <c r="AT991" s="1016"/>
      <c r="AU991" s="1016"/>
      <c r="AV991" s="1016"/>
      <c r="AW991" s="1016"/>
      <c r="AX991" s="1016"/>
      <c r="AY991" s="1016"/>
      <c r="BB991" s="2"/>
      <c r="BC991" s="2"/>
      <c r="BD991" s="2"/>
      <c r="BE991" s="2"/>
      <c r="BF991" s="2"/>
    </row>
    <row r="992" spans="1:110" ht="12.75" customHeight="1">
      <c r="A992" s="12"/>
      <c r="B992" s="49"/>
      <c r="C992" s="242" t="s">
        <v>1725</v>
      </c>
      <c r="D992" s="1539" t="s">
        <v>1726</v>
      </c>
      <c r="E992" s="1540"/>
      <c r="F992" s="1540"/>
      <c r="G992" s="1540"/>
      <c r="H992" s="1540"/>
      <c r="I992" s="1540"/>
      <c r="J992" s="1540"/>
      <c r="K992" s="1540"/>
      <c r="L992" s="1540"/>
      <c r="M992" s="1540"/>
      <c r="N992" s="1540"/>
      <c r="O992" s="1540"/>
      <c r="P992" s="1540"/>
      <c r="Q992" s="1540"/>
      <c r="R992" s="1540"/>
      <c r="S992" s="1540"/>
      <c r="T992" s="1540"/>
      <c r="U992" s="1540"/>
      <c r="V992" s="1540"/>
      <c r="W992" s="1540"/>
      <c r="X992" s="1540"/>
      <c r="Y992" s="1540"/>
      <c r="Z992" s="1540"/>
      <c r="AA992" s="1540"/>
      <c r="AB992" s="1540"/>
      <c r="AC992" s="1540"/>
      <c r="AD992" s="1540"/>
      <c r="AE992" s="1541"/>
      <c r="AF992" s="49"/>
      <c r="AG992" s="1658" t="s">
        <v>908</v>
      </c>
      <c r="AH992" s="1659"/>
      <c r="AI992" s="49"/>
      <c r="AJ992" s="1665">
        <f>ROUND(IF(AG992="yes",AJ975*0.02,0),0)</f>
        <v>0</v>
      </c>
      <c r="AK992" s="1666"/>
      <c r="AL992" s="1666"/>
      <c r="AM992" s="1666"/>
      <c r="AN992" s="1666"/>
      <c r="AO992" s="1666"/>
      <c r="AP992" s="1666"/>
      <c r="AQ992" s="1667"/>
      <c r="AR992" s="1016"/>
      <c r="AS992" s="1016"/>
      <c r="AT992" s="1016"/>
      <c r="AU992" s="1016"/>
      <c r="AV992" s="1016"/>
      <c r="AW992" s="1016"/>
      <c r="AX992" s="1016"/>
      <c r="AY992" s="1016"/>
    </row>
    <row r="993" spans="1:53" ht="12.75" customHeight="1">
      <c r="A993" s="12"/>
      <c r="B993" s="46"/>
      <c r="C993" s="1026"/>
      <c r="D993" s="1542" t="s">
        <v>1727</v>
      </c>
      <c r="E993" s="1543"/>
      <c r="F993" s="1543"/>
      <c r="G993" s="1543"/>
      <c r="H993" s="1543"/>
      <c r="I993" s="1543"/>
      <c r="J993" s="1543"/>
      <c r="K993" s="1543"/>
      <c r="L993" s="1543"/>
      <c r="M993" s="1543"/>
      <c r="N993" s="1543"/>
      <c r="O993" s="1543"/>
      <c r="P993" s="1543"/>
      <c r="Q993" s="1543"/>
      <c r="R993" s="1543"/>
      <c r="S993" s="1543"/>
      <c r="T993" s="1543"/>
      <c r="U993" s="1543"/>
      <c r="V993" s="1543"/>
      <c r="W993" s="1543"/>
      <c r="X993" s="1543"/>
      <c r="Y993" s="1543"/>
      <c r="Z993" s="1543"/>
      <c r="AA993" s="1543"/>
      <c r="AB993" s="1543"/>
      <c r="AC993" s="1543"/>
      <c r="AD993" s="1543"/>
      <c r="AE993" s="1544"/>
      <c r="AF993" s="46"/>
      <c r="AI993" s="12"/>
      <c r="AJ993" s="1668"/>
      <c r="AK993" s="1550"/>
      <c r="AL993" s="1550"/>
      <c r="AM993" s="1550"/>
      <c r="AN993" s="1550"/>
      <c r="AO993" s="1550"/>
      <c r="AP993" s="1550"/>
      <c r="AQ993" s="1669"/>
      <c r="AR993" s="1016"/>
      <c r="AS993" s="1016"/>
      <c r="AT993" s="1016"/>
      <c r="AU993" s="1016"/>
      <c r="AV993" s="1016"/>
      <c r="AW993" s="1016"/>
      <c r="AX993" s="1016"/>
      <c r="AY993" s="1016"/>
    </row>
    <row r="994" spans="1:53" ht="12.75" customHeight="1">
      <c r="A994" s="12"/>
      <c r="B994" s="1024"/>
      <c r="C994" s="1025"/>
      <c r="D994" s="1662"/>
      <c r="E994" s="1663"/>
      <c r="F994" s="1663"/>
      <c r="G994" s="1663"/>
      <c r="H994" s="1663"/>
      <c r="I994" s="1663"/>
      <c r="J994" s="1663"/>
      <c r="K994" s="1663"/>
      <c r="L994" s="1663"/>
      <c r="M994" s="1663"/>
      <c r="N994" s="1663"/>
      <c r="O994" s="1663"/>
      <c r="P994" s="1663"/>
      <c r="Q994" s="1663"/>
      <c r="R994" s="1663"/>
      <c r="S994" s="1663"/>
      <c r="T994" s="1663"/>
      <c r="U994" s="1663"/>
      <c r="V994" s="1663"/>
      <c r="W994" s="1663"/>
      <c r="X994" s="1663"/>
      <c r="Y994" s="1663"/>
      <c r="Z994" s="1663"/>
      <c r="AA994" s="1663"/>
      <c r="AB994" s="1663"/>
      <c r="AC994" s="1663"/>
      <c r="AD994" s="1663"/>
      <c r="AE994" s="1664"/>
      <c r="AF994" s="47"/>
      <c r="AG994" s="6"/>
      <c r="AH994" s="6"/>
      <c r="AI994" s="48"/>
      <c r="AJ994" s="1670"/>
      <c r="AK994" s="1671"/>
      <c r="AL994" s="1671"/>
      <c r="AM994" s="1671"/>
      <c r="AN994" s="1671"/>
      <c r="AO994" s="1671"/>
      <c r="AP994" s="1671"/>
      <c r="AQ994" s="1672"/>
      <c r="AR994" s="1016"/>
      <c r="AS994" s="1016"/>
      <c r="AT994" s="1016"/>
      <c r="AU994" s="1016"/>
      <c r="AV994" s="1016"/>
      <c r="AW994" s="1016"/>
      <c r="AX994" s="1016"/>
      <c r="AY994" s="1016"/>
    </row>
    <row r="995" spans="1:53" ht="12.75" customHeight="1">
      <c r="A995" s="12"/>
      <c r="B995" s="49"/>
      <c r="C995" s="242" t="s">
        <v>1728</v>
      </c>
      <c r="D995" s="1684" t="s">
        <v>1729</v>
      </c>
      <c r="E995" s="1685"/>
      <c r="F995" s="1685"/>
      <c r="G995" s="1685"/>
      <c r="H995" s="1685"/>
      <c r="I995" s="1685"/>
      <c r="J995" s="1685"/>
      <c r="K995" s="1685"/>
      <c r="L995" s="1685"/>
      <c r="M995" s="1685"/>
      <c r="N995" s="1685"/>
      <c r="O995" s="1685"/>
      <c r="P995" s="1685"/>
      <c r="Q995" s="1685"/>
      <c r="R995" s="1685"/>
      <c r="S995" s="1685"/>
      <c r="T995" s="1685"/>
      <c r="U995" s="1685"/>
      <c r="V995" s="1685"/>
      <c r="W995" s="1685"/>
      <c r="X995" s="1685"/>
      <c r="Y995" s="1685"/>
      <c r="Z995" s="1685"/>
      <c r="AA995" s="1685"/>
      <c r="AB995" s="1685"/>
      <c r="AC995" s="1685"/>
      <c r="AD995" s="1685"/>
      <c r="AE995" s="1686"/>
      <c r="AF995" s="49"/>
      <c r="AG995" s="1658" t="s">
        <v>908</v>
      </c>
      <c r="AH995" s="1659"/>
      <c r="AI995" s="52"/>
      <c r="AJ995" s="1665">
        <f>IF(AG995="yes",AJ975*BA995,0)</f>
        <v>0</v>
      </c>
      <c r="AK995" s="1666"/>
      <c r="AL995" s="1666"/>
      <c r="AM995" s="1666"/>
      <c r="AN995" s="1666"/>
      <c r="AO995" s="1666"/>
      <c r="AP995" s="1666"/>
      <c r="AQ995" s="1667"/>
      <c r="AR995" s="1016"/>
      <c r="AS995" s="1016"/>
      <c r="AT995" s="1016"/>
      <c r="AU995" s="1016"/>
      <c r="AV995" s="1016"/>
      <c r="AW995" s="1016"/>
      <c r="AX995" s="1016"/>
      <c r="AY995" s="1016"/>
      <c r="BA995" s="1028">
        <f>IF(SUM(BA997:BA1005)&lt;=0.1,SUM(BA997:BA1005),0.1)</f>
        <v>0</v>
      </c>
    </row>
    <row r="996" spans="1:53" ht="12.75" customHeight="1">
      <c r="A996" s="12"/>
      <c r="B996" s="46"/>
      <c r="C996" s="1026"/>
      <c r="D996" s="1542" t="s">
        <v>1730</v>
      </c>
      <c r="E996" s="1543"/>
      <c r="F996" s="1543"/>
      <c r="G996" s="1543"/>
      <c r="H996" s="1543"/>
      <c r="I996" s="1543"/>
      <c r="J996" s="1543"/>
      <c r="K996" s="1543"/>
      <c r="L996" s="1543"/>
      <c r="M996" s="1543"/>
      <c r="N996" s="1543"/>
      <c r="O996" s="1543"/>
      <c r="P996" s="1543"/>
      <c r="Q996" s="1543"/>
      <c r="R996" s="1543"/>
      <c r="S996" s="1543"/>
      <c r="T996" s="1543"/>
      <c r="U996" s="1543"/>
      <c r="V996" s="1543"/>
      <c r="W996" s="1543"/>
      <c r="X996" s="1543"/>
      <c r="Y996" s="1543"/>
      <c r="Z996" s="1543"/>
      <c r="AA996" s="1543"/>
      <c r="AB996" s="1543"/>
      <c r="AC996" s="1543"/>
      <c r="AD996" s="1543"/>
      <c r="AE996" s="1544"/>
      <c r="AF996" s="46"/>
      <c r="AG996" s="12"/>
      <c r="AH996" s="12"/>
      <c r="AI996" s="50"/>
      <c r="AJ996" s="1668"/>
      <c r="AK996" s="1550"/>
      <c r="AL996" s="1550"/>
      <c r="AM996" s="1550"/>
      <c r="AN996" s="1550"/>
      <c r="AO996" s="1550"/>
      <c r="AP996" s="1550"/>
      <c r="AQ996" s="1669"/>
      <c r="AR996" s="1016"/>
      <c r="AS996" s="1016"/>
      <c r="AT996" s="1016"/>
      <c r="AU996" s="1016"/>
      <c r="AV996" s="1016"/>
      <c r="AW996" s="1016"/>
      <c r="AX996" s="1016"/>
      <c r="AY996" s="1016"/>
    </row>
    <row r="997" spans="1:53" ht="12.75" customHeight="1">
      <c r="A997" s="12"/>
      <c r="B997" s="46"/>
      <c r="C997" s="1026"/>
      <c r="D997" s="1542"/>
      <c r="E997" s="1543"/>
      <c r="F997" s="1543"/>
      <c r="G997" s="1543"/>
      <c r="H997" s="1543"/>
      <c r="I997" s="1543"/>
      <c r="J997" s="1543"/>
      <c r="K997" s="1543"/>
      <c r="L997" s="1543"/>
      <c r="M997" s="1543"/>
      <c r="N997" s="1543"/>
      <c r="O997" s="1543"/>
      <c r="P997" s="1543"/>
      <c r="Q997" s="1543"/>
      <c r="R997" s="1543"/>
      <c r="S997" s="1543"/>
      <c r="T997" s="1543"/>
      <c r="U997" s="1543"/>
      <c r="V997" s="1543"/>
      <c r="W997" s="1543"/>
      <c r="X997" s="1543"/>
      <c r="Y997" s="1543"/>
      <c r="Z997" s="1543"/>
      <c r="AA997" s="1543"/>
      <c r="AB997" s="1543"/>
      <c r="AC997" s="1543"/>
      <c r="AD997" s="1543"/>
      <c r="AE997" s="1544"/>
      <c r="AF997" s="46"/>
      <c r="AG997" s="12"/>
      <c r="AH997" s="12"/>
      <c r="AI997" s="50"/>
      <c r="AJ997" s="1668"/>
      <c r="AK997" s="1550"/>
      <c r="AL997" s="1550"/>
      <c r="AM997" s="1550"/>
      <c r="AN997" s="1550"/>
      <c r="AO997" s="1550"/>
      <c r="AP997" s="1550"/>
      <c r="AQ997" s="1669"/>
      <c r="AR997" s="1016"/>
      <c r="AS997" s="1016"/>
      <c r="AT997" s="1016"/>
      <c r="AU997" s="1016"/>
      <c r="AV997" s="1016"/>
      <c r="AW997" s="1016"/>
      <c r="AX997" s="1016"/>
      <c r="AY997" s="1016"/>
      <c r="BA997" s="1029">
        <f>IF(A1044="Yes",0.05,0)</f>
        <v>0</v>
      </c>
    </row>
    <row r="998" spans="1:53" ht="15" customHeight="1">
      <c r="A998" s="12"/>
      <c r="B998" s="1030"/>
      <c r="C998" s="1023"/>
      <c r="D998" s="1662"/>
      <c r="E998" s="1663"/>
      <c r="F998" s="1663"/>
      <c r="G998" s="1663"/>
      <c r="H998" s="1663"/>
      <c r="I998" s="1663"/>
      <c r="J998" s="1663"/>
      <c r="K998" s="1663"/>
      <c r="L998" s="1663"/>
      <c r="M998" s="1663"/>
      <c r="N998" s="1663"/>
      <c r="O998" s="1663"/>
      <c r="P998" s="1663"/>
      <c r="Q998" s="1663"/>
      <c r="R998" s="1663"/>
      <c r="S998" s="1663"/>
      <c r="T998" s="1663"/>
      <c r="U998" s="1663"/>
      <c r="V998" s="1663"/>
      <c r="W998" s="1663"/>
      <c r="X998" s="1663"/>
      <c r="Y998" s="1663"/>
      <c r="Z998" s="1663"/>
      <c r="AA998" s="1663"/>
      <c r="AB998" s="1663"/>
      <c r="AC998" s="1663"/>
      <c r="AD998" s="1663"/>
      <c r="AE998" s="1664"/>
      <c r="AF998" s="47"/>
      <c r="AG998" s="6"/>
      <c r="AH998" s="6"/>
      <c r="AI998" s="48"/>
      <c r="AJ998" s="1670"/>
      <c r="AK998" s="1671"/>
      <c r="AL998" s="1671"/>
      <c r="AM998" s="1671"/>
      <c r="AN998" s="1671"/>
      <c r="AO998" s="1671"/>
      <c r="AP998" s="1671"/>
      <c r="AQ998" s="1672"/>
      <c r="AR998" s="1016"/>
      <c r="AS998" s="1016"/>
      <c r="AT998" s="1016"/>
      <c r="AU998" s="1016"/>
      <c r="AV998" s="1016"/>
      <c r="AW998" s="1016"/>
      <c r="AX998" s="1016"/>
      <c r="AY998" s="1016"/>
      <c r="BA998" s="1029">
        <f>IF(A1050="Yes",0.02,0)</f>
        <v>0</v>
      </c>
    </row>
    <row r="999" spans="1:53" ht="15" customHeight="1">
      <c r="A999" s="12"/>
      <c r="B999" s="49"/>
      <c r="C999" s="242" t="s">
        <v>1731</v>
      </c>
      <c r="D999" s="1727" t="s">
        <v>1732</v>
      </c>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49"/>
      <c r="AG999" s="1658" t="s">
        <v>908</v>
      </c>
      <c r="AH999" s="1659"/>
      <c r="AI999" s="52"/>
      <c r="AJ999" s="1706"/>
      <c r="AK999" s="1707"/>
      <c r="AL999" s="1707"/>
      <c r="AM999" s="1707"/>
      <c r="AN999" s="1707"/>
      <c r="AO999" s="1707"/>
      <c r="AP999" s="1707"/>
      <c r="AQ999" s="1708"/>
      <c r="AR999" s="1016"/>
      <c r="AS999" s="1016"/>
      <c r="AT999" s="1016"/>
      <c r="AU999" s="1016"/>
      <c r="AV999" s="1016"/>
      <c r="AW999" s="1016"/>
      <c r="AX999" s="1016"/>
      <c r="AY999" s="1016"/>
      <c r="BA999" s="1029">
        <f>IF(A1056="Yes",0.04,0)</f>
        <v>0</v>
      </c>
    </row>
    <row r="1000" spans="1:53" ht="12.75">
      <c r="A1000" s="12"/>
      <c r="B1000" s="1030"/>
      <c r="C1000" s="1031"/>
      <c r="D1000" s="1730"/>
      <c r="E1000" s="1731"/>
      <c r="F1000" s="1731"/>
      <c r="G1000" s="1731"/>
      <c r="H1000" s="1731"/>
      <c r="I1000" s="1731"/>
      <c r="J1000" s="1731"/>
      <c r="K1000" s="1731"/>
      <c r="L1000" s="1731"/>
      <c r="M1000" s="1731"/>
      <c r="N1000" s="1731"/>
      <c r="O1000" s="1731"/>
      <c r="P1000" s="1731"/>
      <c r="Q1000" s="1731"/>
      <c r="R1000" s="1731"/>
      <c r="S1000" s="1731"/>
      <c r="T1000" s="1731"/>
      <c r="U1000" s="1731"/>
      <c r="V1000" s="1731"/>
      <c r="W1000" s="1731"/>
      <c r="X1000" s="1731"/>
      <c r="Y1000" s="1731"/>
      <c r="Z1000" s="1731"/>
      <c r="AA1000" s="1731"/>
      <c r="AB1000" s="1731"/>
      <c r="AC1000" s="1731"/>
      <c r="AD1000" s="1731"/>
      <c r="AE1000" s="1732"/>
      <c r="AF1000" s="1715">
        <f>IF(AG999="yes","Please Select Type and Enter Amount:",0)</f>
        <v>0</v>
      </c>
      <c r="AG1000" s="1716"/>
      <c r="AH1000" s="1716"/>
      <c r="AI1000" s="1717"/>
      <c r="AJ1000" s="1709"/>
      <c r="AK1000" s="1710"/>
      <c r="AL1000" s="1710"/>
      <c r="AM1000" s="1710"/>
      <c r="AN1000" s="1710"/>
      <c r="AO1000" s="1710"/>
      <c r="AP1000" s="1710"/>
      <c r="AQ1000" s="1711"/>
      <c r="AR1000" s="1016"/>
      <c r="AS1000" s="1016"/>
      <c r="AT1000" s="1016"/>
      <c r="AU1000" s="1016"/>
      <c r="AV1000" s="1016"/>
      <c r="AW1000" s="1016"/>
      <c r="AX1000" s="1016"/>
      <c r="AY1000" s="1016"/>
      <c r="BA1000" s="1029">
        <f>IF(A1063="Yes",0.04,0)</f>
        <v>0</v>
      </c>
    </row>
    <row r="1001" spans="1:53" ht="12.75" customHeight="1">
      <c r="A1001" s="12"/>
      <c r="B1001" s="1030"/>
      <c r="C1001" s="1031"/>
      <c r="D1001" s="1542" t="s">
        <v>1733</v>
      </c>
      <c r="E1001" s="1543"/>
      <c r="F1001" s="1543"/>
      <c r="G1001" s="1543"/>
      <c r="H1001" s="1543"/>
      <c r="I1001" s="1543"/>
      <c r="J1001" s="1543"/>
      <c r="K1001" s="1543"/>
      <c r="L1001" s="1543"/>
      <c r="M1001" s="1543"/>
      <c r="N1001" s="1543"/>
      <c r="O1001" s="1543"/>
      <c r="P1001" s="1543"/>
      <c r="Q1001" s="1543"/>
      <c r="R1001" s="1543"/>
      <c r="S1001" s="1543"/>
      <c r="T1001" s="1543"/>
      <c r="U1001" s="1543"/>
      <c r="V1001" s="1543"/>
      <c r="W1001" s="1543"/>
      <c r="X1001" s="1543"/>
      <c r="Y1001" s="1543"/>
      <c r="Z1001" s="1543"/>
      <c r="AA1001" s="1543"/>
      <c r="AB1001" s="1543"/>
      <c r="AC1001" s="1543"/>
      <c r="AD1001" s="1543"/>
      <c r="AE1001" s="1544"/>
      <c r="AF1001" s="1715"/>
      <c r="AG1001" s="1716"/>
      <c r="AH1001" s="1716"/>
      <c r="AI1001" s="1717"/>
      <c r="AJ1001" s="1709"/>
      <c r="AK1001" s="1710"/>
      <c r="AL1001" s="1710"/>
      <c r="AM1001" s="1710"/>
      <c r="AN1001" s="1710"/>
      <c r="AO1001" s="1710"/>
      <c r="AP1001" s="1710"/>
      <c r="AQ1001" s="1711"/>
      <c r="AR1001" s="1016"/>
      <c r="AS1001" s="1016"/>
      <c r="AT1001" s="1016"/>
      <c r="AU1001" s="1016"/>
      <c r="AV1001" s="1016"/>
      <c r="AW1001" s="1016"/>
      <c r="AX1001" s="1016"/>
      <c r="AY1001" s="1016"/>
      <c r="BA1001" s="1029">
        <f>IF(A1066="Yes",0.01,0)</f>
        <v>0</v>
      </c>
    </row>
    <row r="1002" spans="1:53" ht="12.75" customHeight="1">
      <c r="A1002" s="12"/>
      <c r="B1002" s="1030"/>
      <c r="C1002" s="1031"/>
      <c r="D1002" s="1542"/>
      <c r="E1002" s="1543"/>
      <c r="F1002" s="1543"/>
      <c r="G1002" s="1543"/>
      <c r="H1002" s="1543"/>
      <c r="I1002" s="1543"/>
      <c r="J1002" s="1543"/>
      <c r="K1002" s="1543"/>
      <c r="L1002" s="1543"/>
      <c r="M1002" s="1543"/>
      <c r="N1002" s="1543"/>
      <c r="O1002" s="1543"/>
      <c r="P1002" s="1543"/>
      <c r="Q1002" s="1543"/>
      <c r="R1002" s="1543"/>
      <c r="S1002" s="1543"/>
      <c r="T1002" s="1543"/>
      <c r="U1002" s="1543"/>
      <c r="V1002" s="1543"/>
      <c r="W1002" s="1543"/>
      <c r="X1002" s="1543"/>
      <c r="Y1002" s="1543"/>
      <c r="Z1002" s="1543"/>
      <c r="AA1002" s="1543"/>
      <c r="AB1002" s="1543"/>
      <c r="AC1002" s="1543"/>
      <c r="AD1002" s="1543"/>
      <c r="AE1002" s="1544"/>
      <c r="AF1002" s="1715"/>
      <c r="AG1002" s="1716"/>
      <c r="AH1002" s="1716"/>
      <c r="AI1002" s="1717"/>
      <c r="AJ1002" s="1709"/>
      <c r="AK1002" s="1710"/>
      <c r="AL1002" s="1710"/>
      <c r="AM1002" s="1710"/>
      <c r="AN1002" s="1710"/>
      <c r="AO1002" s="1710"/>
      <c r="AP1002" s="1710"/>
      <c r="AQ1002" s="1711"/>
      <c r="AR1002" s="1016"/>
      <c r="AS1002" s="1016"/>
      <c r="AT1002" s="1016"/>
      <c r="AU1002" s="1016"/>
      <c r="AV1002" s="1016"/>
      <c r="AW1002" s="1016"/>
      <c r="AX1002" s="1016"/>
      <c r="AY1002" s="1016"/>
      <c r="BA1002" s="1029">
        <f>IF(A1071="Yes",0.01,0)</f>
        <v>0</v>
      </c>
    </row>
    <row r="1003" spans="1:53" ht="12.75" customHeight="1">
      <c r="A1003" s="12"/>
      <c r="B1003" s="1030"/>
      <c r="C1003" s="1031"/>
      <c r="D1003" s="409" t="s">
        <v>1734</v>
      </c>
      <c r="E1003" s="53"/>
      <c r="F1003" s="53"/>
      <c r="G1003" s="818"/>
      <c r="H1003" s="818"/>
      <c r="I1003" s="36"/>
      <c r="J1003" s="1733" t="s">
        <v>299</v>
      </c>
      <c r="K1003" s="1734"/>
      <c r="L1003" s="1734"/>
      <c r="M1003" s="1734"/>
      <c r="N1003" s="1734"/>
      <c r="O1003" s="1734"/>
      <c r="P1003" s="1734"/>
      <c r="Q1003" s="1734"/>
      <c r="R1003" s="1734"/>
      <c r="S1003" s="1734"/>
      <c r="T1003" s="1734"/>
      <c r="U1003" s="1734"/>
      <c r="V1003" s="1734"/>
      <c r="W1003" s="1734"/>
      <c r="X1003" s="1734"/>
      <c r="Y1003" s="1734"/>
      <c r="Z1003" s="1734"/>
      <c r="AA1003" s="1734"/>
      <c r="AB1003" s="1734"/>
      <c r="AC1003" s="1734"/>
      <c r="AD1003" s="1734"/>
      <c r="AE1003" s="1735"/>
      <c r="AF1003" s="1718"/>
      <c r="AG1003" s="1719"/>
      <c r="AH1003" s="1719"/>
      <c r="AI1003" s="1720"/>
      <c r="AJ1003" s="1712"/>
      <c r="AK1003" s="1713"/>
      <c r="AL1003" s="1713"/>
      <c r="AM1003" s="1713"/>
      <c r="AN1003" s="1713"/>
      <c r="AO1003" s="1713"/>
      <c r="AP1003" s="1713"/>
      <c r="AQ1003" s="1714"/>
      <c r="AR1003" s="1016"/>
      <c r="AS1003" s="1016"/>
      <c r="AT1003" s="1016"/>
      <c r="AU1003" s="1016"/>
      <c r="AV1003" s="1016"/>
      <c r="AW1003" s="1016"/>
      <c r="AX1003" s="1016"/>
      <c r="AY1003" s="1016"/>
      <c r="BA1003" s="1029">
        <f>IF(A1074="Yes",0.01,0)</f>
        <v>0</v>
      </c>
    </row>
    <row r="1004" spans="1:53" ht="12.75" customHeight="1">
      <c r="A1004" s="12"/>
      <c r="B1004" s="49"/>
      <c r="C1004" s="242" t="s">
        <v>1735</v>
      </c>
      <c r="D1004" s="1539" t="s">
        <v>1736</v>
      </c>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49"/>
      <c r="AG1004" s="1658" t="s">
        <v>802</v>
      </c>
      <c r="AH1004" s="1659"/>
      <c r="AI1004" s="52"/>
      <c r="AJ1004" s="1706">
        <f>'Sources and Uses Budget'!C85</f>
        <v>2520000</v>
      </c>
      <c r="AK1004" s="1707"/>
      <c r="AL1004" s="1707"/>
      <c r="AM1004" s="1707"/>
      <c r="AN1004" s="1707"/>
      <c r="AO1004" s="1707"/>
      <c r="AP1004" s="1707"/>
      <c r="AQ1004" s="1708"/>
      <c r="AR1004" s="1016"/>
      <c r="AS1004" s="1016"/>
      <c r="AT1004" s="1016"/>
      <c r="AU1004" s="1016"/>
      <c r="AV1004" s="1016"/>
      <c r="AW1004" s="1016"/>
      <c r="AX1004" s="1016"/>
      <c r="AY1004" s="1016"/>
      <c r="BA1004" s="1029">
        <f>IF(A1078="Yes",0.02,0)</f>
        <v>0</v>
      </c>
    </row>
    <row r="1005" spans="1:53" ht="12.75" customHeight="1">
      <c r="A1005" s="12"/>
      <c r="B1005" s="46"/>
      <c r="C1005" s="1026"/>
      <c r="D1005" s="1542" t="s">
        <v>1737</v>
      </c>
      <c r="E1005" s="1543"/>
      <c r="F1005" s="1543"/>
      <c r="G1005" s="1543"/>
      <c r="H1005" s="1543"/>
      <c r="I1005" s="1543"/>
      <c r="J1005" s="1543"/>
      <c r="K1005" s="1543"/>
      <c r="L1005" s="1543"/>
      <c r="M1005" s="1543"/>
      <c r="N1005" s="1543"/>
      <c r="O1005" s="1543"/>
      <c r="P1005" s="1543"/>
      <c r="Q1005" s="1543"/>
      <c r="R1005" s="1543"/>
      <c r="S1005" s="1543"/>
      <c r="T1005" s="1543"/>
      <c r="U1005" s="1543"/>
      <c r="V1005" s="1543"/>
      <c r="W1005" s="1543"/>
      <c r="X1005" s="1543"/>
      <c r="Y1005" s="1543"/>
      <c r="Z1005" s="1543"/>
      <c r="AA1005" s="1543"/>
      <c r="AB1005" s="1543"/>
      <c r="AC1005" s="1543"/>
      <c r="AD1005" s="1543"/>
      <c r="AE1005" s="1544"/>
      <c r="AF1005" s="1721" t="str">
        <f>IF(AG1004="yes","Please Enter Amount:",0)</f>
        <v>Please Enter Amount:</v>
      </c>
      <c r="AG1005" s="1722"/>
      <c r="AH1005" s="1722"/>
      <c r="AI1005" s="1723"/>
      <c r="AJ1005" s="1709"/>
      <c r="AK1005" s="1710"/>
      <c r="AL1005" s="1710"/>
      <c r="AM1005" s="1710"/>
      <c r="AN1005" s="1710"/>
      <c r="AO1005" s="1710"/>
      <c r="AP1005" s="1710"/>
      <c r="AQ1005" s="1711"/>
      <c r="AR1005" s="1016"/>
      <c r="AS1005" s="1016"/>
      <c r="AT1005" s="1016"/>
      <c r="AU1005" s="1016"/>
      <c r="AV1005" s="1016"/>
      <c r="AW1005" s="1016"/>
      <c r="AX1005" s="1016"/>
      <c r="AY1005" s="1016"/>
      <c r="BA1005" s="789">
        <f>IF(A1082="Yes",0.02,0)</f>
        <v>0</v>
      </c>
    </row>
    <row r="1006" spans="1:53" ht="12.75" customHeight="1">
      <c r="A1006" s="12"/>
      <c r="B1006" s="46"/>
      <c r="C1006" s="102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1721"/>
      <c r="AG1006" s="1722"/>
      <c r="AH1006" s="1722"/>
      <c r="AI1006" s="1723"/>
      <c r="AJ1006" s="1709"/>
      <c r="AK1006" s="1710"/>
      <c r="AL1006" s="1710"/>
      <c r="AM1006" s="1710"/>
      <c r="AN1006" s="1710"/>
      <c r="AO1006" s="1710"/>
      <c r="AP1006" s="1710"/>
      <c r="AQ1006" s="1711"/>
      <c r="AR1006" s="1016"/>
      <c r="AS1006" s="1016"/>
      <c r="AT1006" s="1016"/>
      <c r="AU1006" s="1016"/>
      <c r="AV1006" s="1016"/>
      <c r="AW1006" s="1016"/>
      <c r="AX1006" s="1016"/>
      <c r="AY1006" s="1016"/>
    </row>
    <row r="1007" spans="1:53" ht="12.75" customHeight="1">
      <c r="A1007" s="12"/>
      <c r="B1007" s="1027"/>
      <c r="C1007" s="1031"/>
      <c r="D1007" s="1662"/>
      <c r="E1007" s="1663"/>
      <c r="F1007" s="1663"/>
      <c r="G1007" s="1663"/>
      <c r="H1007" s="1663"/>
      <c r="I1007" s="1663"/>
      <c r="J1007" s="1663"/>
      <c r="K1007" s="1663"/>
      <c r="L1007" s="1663"/>
      <c r="M1007" s="1663"/>
      <c r="N1007" s="1663"/>
      <c r="O1007" s="1663"/>
      <c r="P1007" s="1663"/>
      <c r="Q1007" s="1663"/>
      <c r="R1007" s="1663"/>
      <c r="S1007" s="1663"/>
      <c r="T1007" s="1663"/>
      <c r="U1007" s="1663"/>
      <c r="V1007" s="1663"/>
      <c r="W1007" s="1663"/>
      <c r="X1007" s="1663"/>
      <c r="Y1007" s="1663"/>
      <c r="Z1007" s="1663"/>
      <c r="AA1007" s="1663"/>
      <c r="AB1007" s="1663"/>
      <c r="AC1007" s="1663"/>
      <c r="AD1007" s="1663"/>
      <c r="AE1007" s="1664"/>
      <c r="AF1007" s="1724"/>
      <c r="AG1007" s="1725"/>
      <c r="AH1007" s="1725"/>
      <c r="AI1007" s="1726"/>
      <c r="AJ1007" s="1712"/>
      <c r="AK1007" s="1713"/>
      <c r="AL1007" s="1713"/>
      <c r="AM1007" s="1713"/>
      <c r="AN1007" s="1713"/>
      <c r="AO1007" s="1713"/>
      <c r="AP1007" s="1713"/>
      <c r="AQ1007" s="1714"/>
      <c r="AR1007" s="1016"/>
      <c r="AS1007" s="1016"/>
      <c r="AT1007" s="1016"/>
      <c r="AU1007" s="1016"/>
      <c r="AV1007" s="1016"/>
      <c r="AW1007" s="1016"/>
      <c r="AX1007" s="1016"/>
      <c r="AY1007" s="1016"/>
    </row>
    <row r="1008" spans="1:53" ht="12.75" customHeight="1">
      <c r="A1008" s="12"/>
      <c r="B1008" s="49"/>
      <c r="C1008" s="242" t="s">
        <v>1738</v>
      </c>
      <c r="D1008" s="1684" t="s">
        <v>1739</v>
      </c>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49"/>
      <c r="AG1008" s="1658" t="s">
        <v>802</v>
      </c>
      <c r="AH1008" s="1659"/>
      <c r="AI1008" s="52"/>
      <c r="AJ1008" s="1665">
        <f>ROUND(IF(AG1008="yes",(AJ975*0.1),0),0)</f>
        <v>4560951</v>
      </c>
      <c r="AK1008" s="1666"/>
      <c r="AL1008" s="1666"/>
      <c r="AM1008" s="1666"/>
      <c r="AN1008" s="1666"/>
      <c r="AO1008" s="1666"/>
      <c r="AP1008" s="1666"/>
      <c r="AQ1008" s="1667"/>
      <c r="AR1008" s="1016"/>
      <c r="AS1008" s="1016"/>
      <c r="AT1008" s="1016"/>
      <c r="AU1008" s="1016"/>
      <c r="AV1008" s="1016"/>
      <c r="AW1008" s="1016"/>
      <c r="AX1008" s="1016"/>
      <c r="AY1008" s="1016"/>
    </row>
    <row r="1009" spans="1:51" ht="12.75" customHeight="1">
      <c r="A1009" s="12"/>
      <c r="B1009" s="46"/>
      <c r="C1009" s="1026"/>
      <c r="D1009" s="1542" t="s">
        <v>1740</v>
      </c>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4"/>
      <c r="AF1009" s="46"/>
      <c r="AG1009" s="12"/>
      <c r="AH1009" s="12"/>
      <c r="AI1009" s="50"/>
      <c r="AJ1009" s="1668"/>
      <c r="AK1009" s="1550"/>
      <c r="AL1009" s="1550"/>
      <c r="AM1009" s="1550"/>
      <c r="AN1009" s="1550"/>
      <c r="AO1009" s="1550"/>
      <c r="AP1009" s="1550"/>
      <c r="AQ1009" s="1669"/>
      <c r="AR1009" s="1016"/>
      <c r="AS1009" s="1016"/>
      <c r="AT1009" s="1016"/>
      <c r="AU1009" s="1016"/>
      <c r="AV1009" s="1016"/>
      <c r="AW1009" s="1016"/>
      <c r="AX1009" s="1016"/>
      <c r="AY1009" s="1016"/>
    </row>
    <row r="1010" spans="1:51" ht="12.75" customHeight="1">
      <c r="A1010" s="12"/>
      <c r="B1010" s="47"/>
      <c r="C1010" s="1026"/>
      <c r="D1010" s="1662"/>
      <c r="E1010" s="1663"/>
      <c r="F1010" s="1663"/>
      <c r="G1010" s="1663"/>
      <c r="H1010" s="1663"/>
      <c r="I1010" s="1663"/>
      <c r="J1010" s="1663"/>
      <c r="K1010" s="1663"/>
      <c r="L1010" s="1663"/>
      <c r="M1010" s="1663"/>
      <c r="N1010" s="1663"/>
      <c r="O1010" s="1663"/>
      <c r="P1010" s="1663"/>
      <c r="Q1010" s="1663"/>
      <c r="R1010" s="1663"/>
      <c r="S1010" s="1663"/>
      <c r="T1010" s="1663"/>
      <c r="U1010" s="1663"/>
      <c r="V1010" s="1663"/>
      <c r="W1010" s="1663"/>
      <c r="X1010" s="1663"/>
      <c r="Y1010" s="1663"/>
      <c r="Z1010" s="1663"/>
      <c r="AA1010" s="1663"/>
      <c r="AB1010" s="1663"/>
      <c r="AC1010" s="1663"/>
      <c r="AD1010" s="1663"/>
      <c r="AE1010" s="1664"/>
      <c r="AF1010" s="46"/>
      <c r="AG1010" s="12"/>
      <c r="AH1010" s="12"/>
      <c r="AI1010" s="50"/>
      <c r="AJ1010" s="1670"/>
      <c r="AK1010" s="1671"/>
      <c r="AL1010" s="1671"/>
      <c r="AM1010" s="1671"/>
      <c r="AN1010" s="1671"/>
      <c r="AO1010" s="1671"/>
      <c r="AP1010" s="1671"/>
      <c r="AQ1010" s="1672"/>
      <c r="AR1010" s="1016"/>
      <c r="AS1010" s="1016"/>
      <c r="AT1010" s="1016"/>
      <c r="AU1010" s="1016"/>
      <c r="AV1010" s="1016"/>
      <c r="AW1010" s="1016"/>
      <c r="AX1010" s="1016"/>
      <c r="AY1010" s="1016"/>
    </row>
    <row r="1011" spans="1:51" ht="12.75" customHeight="1">
      <c r="A1011" s="12"/>
      <c r="B1011" s="46"/>
      <c r="C1011" s="242" t="s">
        <v>21</v>
      </c>
      <c r="D1011" s="1539" t="s">
        <v>1741</v>
      </c>
      <c r="E1011" s="1540"/>
      <c r="F1011" s="1540"/>
      <c r="G1011" s="1540"/>
      <c r="H1011" s="1540"/>
      <c r="I1011" s="1540"/>
      <c r="J1011" s="1540"/>
      <c r="K1011" s="1540"/>
      <c r="L1011" s="1540"/>
      <c r="M1011" s="1540"/>
      <c r="N1011" s="1540"/>
      <c r="O1011" s="1540"/>
      <c r="P1011" s="1540"/>
      <c r="Q1011" s="1540"/>
      <c r="R1011" s="1540"/>
      <c r="S1011" s="1540"/>
      <c r="T1011" s="1540"/>
      <c r="U1011" s="1540"/>
      <c r="V1011" s="1540"/>
      <c r="W1011" s="1540"/>
      <c r="X1011" s="1540"/>
      <c r="Y1011" s="1540"/>
      <c r="Z1011" s="1540"/>
      <c r="AA1011" s="1540"/>
      <c r="AB1011" s="1540"/>
      <c r="AC1011" s="1540"/>
      <c r="AD1011" s="1540"/>
      <c r="AE1011" s="1541"/>
      <c r="AF1011" s="49"/>
      <c r="AG1011" s="1658" t="s">
        <v>908</v>
      </c>
      <c r="AH1011" s="1659"/>
      <c r="AI1011" s="52"/>
      <c r="AJ1011" s="1665">
        <f>ROUND(IF(AG1011="yes",(AJ975*0.15),0),0)</f>
        <v>0</v>
      </c>
      <c r="AK1011" s="1666"/>
      <c r="AL1011" s="1666"/>
      <c r="AM1011" s="1666"/>
      <c r="AN1011" s="1666"/>
      <c r="AO1011" s="1666"/>
      <c r="AP1011" s="1666"/>
      <c r="AQ1011" s="1667"/>
      <c r="AR1011" s="1016"/>
      <c r="AS1011" s="1016"/>
      <c r="AT1011" s="1016"/>
      <c r="AU1011" s="1016"/>
      <c r="AV1011" s="1016"/>
      <c r="AW1011" s="1016"/>
      <c r="AX1011" s="1016"/>
      <c r="AY1011" s="1016"/>
    </row>
    <row r="1012" spans="1:51" ht="12.75" customHeight="1">
      <c r="A1012" s="12"/>
      <c r="B1012" s="46"/>
      <c r="C1012" s="1026"/>
      <c r="D1012" s="1687" t="s">
        <v>1742</v>
      </c>
      <c r="E1012" s="1179"/>
      <c r="F1012" s="1179"/>
      <c r="G1012" s="1179"/>
      <c r="H1012" s="1179"/>
      <c r="I1012" s="1179"/>
      <c r="J1012" s="1179"/>
      <c r="K1012" s="1179"/>
      <c r="L1012" s="1179"/>
      <c r="M1012" s="1179"/>
      <c r="N1012" s="1179"/>
      <c r="O1012" s="1179"/>
      <c r="P1012" s="1179"/>
      <c r="Q1012" s="1179"/>
      <c r="R1012" s="1179"/>
      <c r="S1012" s="1179"/>
      <c r="T1012" s="1179"/>
      <c r="U1012" s="1179"/>
      <c r="V1012" s="1179"/>
      <c r="W1012" s="1179"/>
      <c r="X1012" s="1179"/>
      <c r="Y1012" s="1179"/>
      <c r="Z1012" s="1179"/>
      <c r="AA1012" s="1179"/>
      <c r="AB1012" s="1179"/>
      <c r="AC1012" s="1179"/>
      <c r="AD1012" s="1179"/>
      <c r="AE1012" s="1688"/>
      <c r="AF1012" s="870"/>
      <c r="AG1012" s="871"/>
      <c r="AH1012" s="871"/>
      <c r="AI1012" s="872"/>
      <c r="AJ1012" s="1668"/>
      <c r="AK1012" s="1550"/>
      <c r="AL1012" s="1550"/>
      <c r="AM1012" s="1550"/>
      <c r="AN1012" s="1550"/>
      <c r="AO1012" s="1550"/>
      <c r="AP1012" s="1550"/>
      <c r="AQ1012" s="1669"/>
      <c r="AR1012" s="1016"/>
      <c r="AS1012" s="1016"/>
      <c r="AT1012" s="1016"/>
      <c r="AU1012" s="1016"/>
      <c r="AV1012" s="1016"/>
      <c r="AW1012" s="1016"/>
      <c r="AX1012" s="1016"/>
      <c r="AY1012" s="1016"/>
    </row>
    <row r="1013" spans="1:51" ht="12.75" customHeight="1">
      <c r="A1013" s="12"/>
      <c r="B1013" s="46"/>
      <c r="C1013" s="1026"/>
      <c r="D1013" s="1687"/>
      <c r="E1013" s="1179"/>
      <c r="F1013" s="1179"/>
      <c r="G1013" s="1179"/>
      <c r="H1013" s="1179"/>
      <c r="I1013" s="1179"/>
      <c r="J1013" s="1179"/>
      <c r="K1013" s="1179"/>
      <c r="L1013" s="1179"/>
      <c r="M1013" s="1179"/>
      <c r="N1013" s="1179"/>
      <c r="O1013" s="1179"/>
      <c r="P1013" s="1179"/>
      <c r="Q1013" s="1179"/>
      <c r="R1013" s="1179"/>
      <c r="S1013" s="1179"/>
      <c r="T1013" s="1179"/>
      <c r="U1013" s="1179"/>
      <c r="V1013" s="1179"/>
      <c r="W1013" s="1179"/>
      <c r="X1013" s="1179"/>
      <c r="Y1013" s="1179"/>
      <c r="Z1013" s="1179"/>
      <c r="AA1013" s="1179"/>
      <c r="AB1013" s="1179"/>
      <c r="AC1013" s="1179"/>
      <c r="AD1013" s="1179"/>
      <c r="AE1013" s="1688"/>
      <c r="AF1013" s="870"/>
      <c r="AG1013" s="871"/>
      <c r="AH1013" s="871"/>
      <c r="AI1013" s="872"/>
      <c r="AJ1013" s="1668"/>
      <c r="AK1013" s="1550"/>
      <c r="AL1013" s="1550"/>
      <c r="AM1013" s="1550"/>
      <c r="AN1013" s="1550"/>
      <c r="AO1013" s="1550"/>
      <c r="AP1013" s="1550"/>
      <c r="AQ1013" s="1669"/>
      <c r="AR1013" s="1016"/>
      <c r="AS1013" s="1016"/>
      <c r="AT1013" s="1016"/>
      <c r="AU1013" s="1016"/>
      <c r="AV1013" s="1016"/>
      <c r="AW1013" s="1016"/>
      <c r="AX1013" s="1016"/>
      <c r="AY1013" s="1016"/>
    </row>
    <row r="1014" spans="1:51" ht="12.75" customHeight="1">
      <c r="A1014" s="12"/>
      <c r="B1014" s="46"/>
      <c r="C1014" s="1026"/>
      <c r="D1014" s="1689"/>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690"/>
      <c r="AF1014" s="873"/>
      <c r="AG1014" s="874"/>
      <c r="AH1014" s="874"/>
      <c r="AI1014" s="875"/>
      <c r="AJ1014" s="1670"/>
      <c r="AK1014" s="1671"/>
      <c r="AL1014" s="1671"/>
      <c r="AM1014" s="1671"/>
      <c r="AN1014" s="1671"/>
      <c r="AO1014" s="1671"/>
      <c r="AP1014" s="1671"/>
      <c r="AQ1014" s="1672"/>
      <c r="AR1014" s="1016"/>
      <c r="AS1014" s="1016"/>
      <c r="AT1014" s="1016"/>
      <c r="AU1014" s="1016"/>
      <c r="AV1014" s="1016"/>
      <c r="AW1014" s="1016"/>
      <c r="AX1014" s="1016"/>
      <c r="AY1014" s="1016"/>
    </row>
    <row r="1015" spans="1:51" ht="12.75" customHeight="1">
      <c r="A1015" s="12"/>
      <c r="B1015" s="46"/>
      <c r="C1015" s="242" t="s">
        <v>21</v>
      </c>
      <c r="D1015" s="1684" t="s">
        <v>1743</v>
      </c>
      <c r="E1015" s="1685"/>
      <c r="F1015" s="1685"/>
      <c r="G1015" s="1685"/>
      <c r="H1015" s="1685"/>
      <c r="I1015" s="1685"/>
      <c r="J1015" s="1685"/>
      <c r="K1015" s="1685"/>
      <c r="L1015" s="1685"/>
      <c r="M1015" s="1685"/>
      <c r="N1015" s="1685"/>
      <c r="O1015" s="1685"/>
      <c r="P1015" s="1685"/>
      <c r="Q1015" s="1685"/>
      <c r="R1015" s="1685"/>
      <c r="S1015" s="1685"/>
      <c r="T1015" s="1685"/>
      <c r="U1015" s="1685"/>
      <c r="V1015" s="1685"/>
      <c r="W1015" s="1685"/>
      <c r="X1015" s="1685"/>
      <c r="Y1015" s="1685"/>
      <c r="Z1015" s="1685"/>
      <c r="AA1015" s="1685"/>
      <c r="AB1015" s="1685"/>
      <c r="AC1015" s="1685"/>
      <c r="AD1015" s="1685"/>
      <c r="AE1015" s="1686"/>
      <c r="AF1015" s="46"/>
      <c r="AG1015" s="1660" t="s">
        <v>908</v>
      </c>
      <c r="AH1015" s="1661"/>
      <c r="AI1015" s="50"/>
      <c r="AJ1015" s="1665">
        <f>ROUND(IF(AG1015="yes",(AJ975*0.1),0),0)</f>
        <v>0</v>
      </c>
      <c r="AK1015" s="1666"/>
      <c r="AL1015" s="1666"/>
      <c r="AM1015" s="1666"/>
      <c r="AN1015" s="1666"/>
      <c r="AO1015" s="1666"/>
      <c r="AP1015" s="1666"/>
      <c r="AQ1015" s="1667"/>
      <c r="AR1015" s="1016"/>
      <c r="AS1015" s="1016"/>
      <c r="AT1015" s="1016"/>
      <c r="AU1015" s="1016"/>
      <c r="AV1015" s="1016"/>
      <c r="AW1015" s="1016"/>
      <c r="AX1015" s="1016"/>
      <c r="AY1015" s="1016"/>
    </row>
    <row r="1016" spans="1:51" ht="12.75" customHeight="1">
      <c r="A1016" s="12"/>
      <c r="B1016" s="46"/>
      <c r="C1016" s="1026"/>
      <c r="D1016" s="1687" t="s">
        <v>1744</v>
      </c>
      <c r="E1016" s="1179"/>
      <c r="F1016" s="1179"/>
      <c r="G1016" s="1179"/>
      <c r="H1016" s="1179"/>
      <c r="I1016" s="1179"/>
      <c r="J1016" s="1179"/>
      <c r="K1016" s="1179"/>
      <c r="L1016" s="1179"/>
      <c r="M1016" s="1179"/>
      <c r="N1016" s="1179"/>
      <c r="O1016" s="1179"/>
      <c r="P1016" s="1179"/>
      <c r="Q1016" s="1179"/>
      <c r="R1016" s="1179"/>
      <c r="S1016" s="1179"/>
      <c r="T1016" s="1179"/>
      <c r="U1016" s="1179"/>
      <c r="V1016" s="1179"/>
      <c r="W1016" s="1179"/>
      <c r="X1016" s="1179"/>
      <c r="Y1016" s="1179"/>
      <c r="Z1016" s="1179"/>
      <c r="AA1016" s="1179"/>
      <c r="AB1016" s="1179"/>
      <c r="AC1016" s="1179"/>
      <c r="AD1016" s="1179"/>
      <c r="AE1016" s="1688"/>
      <c r="AF1016" s="46"/>
      <c r="AG1016" s="12"/>
      <c r="AH1016" s="12"/>
      <c r="AI1016" s="50"/>
      <c r="AJ1016" s="1668"/>
      <c r="AK1016" s="1550"/>
      <c r="AL1016" s="1550"/>
      <c r="AM1016" s="1550"/>
      <c r="AN1016" s="1550"/>
      <c r="AO1016" s="1550"/>
      <c r="AP1016" s="1550"/>
      <c r="AQ1016" s="1669"/>
      <c r="AR1016" s="1016"/>
      <c r="AS1016" s="1016"/>
      <c r="AT1016" s="1016"/>
      <c r="AU1016" s="1016"/>
      <c r="AV1016" s="1016"/>
      <c r="AW1016" s="1016"/>
      <c r="AX1016" s="1016"/>
      <c r="AY1016" s="1016"/>
    </row>
    <row r="1017" spans="1:51" ht="12.75" customHeight="1">
      <c r="A1017" s="12"/>
      <c r="B1017" s="46"/>
      <c r="C1017" s="1026"/>
      <c r="D1017" s="1687"/>
      <c r="E1017" s="1179"/>
      <c r="F1017" s="1179"/>
      <c r="G1017" s="1179"/>
      <c r="H1017" s="1179"/>
      <c r="I1017" s="1179"/>
      <c r="J1017" s="1179"/>
      <c r="K1017" s="1179"/>
      <c r="L1017" s="1179"/>
      <c r="M1017" s="1179"/>
      <c r="N1017" s="1179"/>
      <c r="O1017" s="1179"/>
      <c r="P1017" s="1179"/>
      <c r="Q1017" s="1179"/>
      <c r="R1017" s="1179"/>
      <c r="S1017" s="1179"/>
      <c r="T1017" s="1179"/>
      <c r="U1017" s="1179"/>
      <c r="V1017" s="1179"/>
      <c r="W1017" s="1179"/>
      <c r="X1017" s="1179"/>
      <c r="Y1017" s="1179"/>
      <c r="Z1017" s="1179"/>
      <c r="AA1017" s="1179"/>
      <c r="AB1017" s="1179"/>
      <c r="AC1017" s="1179"/>
      <c r="AD1017" s="1179"/>
      <c r="AE1017" s="1688"/>
      <c r="AF1017" s="46"/>
      <c r="AG1017" s="12"/>
      <c r="AH1017" s="12"/>
      <c r="AI1017" s="50"/>
      <c r="AJ1017" s="1668"/>
      <c r="AK1017" s="1550"/>
      <c r="AL1017" s="1550"/>
      <c r="AM1017" s="1550"/>
      <c r="AN1017" s="1550"/>
      <c r="AO1017" s="1550"/>
      <c r="AP1017" s="1550"/>
      <c r="AQ1017" s="1669"/>
      <c r="AR1017" s="1016"/>
      <c r="AS1017" s="1016"/>
      <c r="AT1017" s="1016"/>
      <c r="AU1017" s="1016"/>
      <c r="AV1017" s="1016"/>
      <c r="AW1017" s="1016"/>
      <c r="AX1017" s="1016"/>
      <c r="AY1017" s="1016"/>
    </row>
    <row r="1018" spans="1:51" ht="12.75" customHeight="1">
      <c r="A1018" s="12"/>
      <c r="B1018" s="46"/>
      <c r="C1018" s="1026"/>
      <c r="D1018" s="1687"/>
      <c r="E1018" s="1179"/>
      <c r="F1018" s="1179"/>
      <c r="G1018" s="1179"/>
      <c r="H1018" s="1179"/>
      <c r="I1018" s="1179"/>
      <c r="J1018" s="1179"/>
      <c r="K1018" s="1179"/>
      <c r="L1018" s="1179"/>
      <c r="M1018" s="1179"/>
      <c r="N1018" s="1179"/>
      <c r="O1018" s="1179"/>
      <c r="P1018" s="1179"/>
      <c r="Q1018" s="1179"/>
      <c r="R1018" s="1179"/>
      <c r="S1018" s="1179"/>
      <c r="T1018" s="1179"/>
      <c r="U1018" s="1179"/>
      <c r="V1018" s="1179"/>
      <c r="W1018" s="1179"/>
      <c r="X1018" s="1179"/>
      <c r="Y1018" s="1179"/>
      <c r="Z1018" s="1179"/>
      <c r="AA1018" s="1179"/>
      <c r="AB1018" s="1179"/>
      <c r="AC1018" s="1179"/>
      <c r="AD1018" s="1179"/>
      <c r="AE1018" s="1688"/>
      <c r="AF1018" s="46"/>
      <c r="AG1018" s="12"/>
      <c r="AH1018" s="12"/>
      <c r="AI1018" s="50"/>
      <c r="AJ1018" s="1668"/>
      <c r="AK1018" s="1550"/>
      <c r="AL1018" s="1550"/>
      <c r="AM1018" s="1550"/>
      <c r="AN1018" s="1550"/>
      <c r="AO1018" s="1550"/>
      <c r="AP1018" s="1550"/>
      <c r="AQ1018" s="1669"/>
      <c r="AR1018" s="1016"/>
      <c r="AS1018" s="1016"/>
      <c r="AT1018" s="1016"/>
      <c r="AU1018" s="1016"/>
      <c r="AV1018" s="1016"/>
      <c r="AW1018" s="1016"/>
      <c r="AX1018" s="1016"/>
      <c r="AY1018" s="1016"/>
    </row>
    <row r="1019" spans="1:51" ht="12.75" customHeight="1">
      <c r="A1019" s="12"/>
      <c r="B1019" s="46"/>
      <c r="C1019" s="1026"/>
      <c r="D1019" s="1689"/>
      <c r="E1019" s="1461"/>
      <c r="F1019" s="1461"/>
      <c r="G1019" s="1461"/>
      <c r="H1019" s="1461"/>
      <c r="I1019" s="1461"/>
      <c r="J1019" s="1461"/>
      <c r="K1019" s="1461"/>
      <c r="L1019" s="1461"/>
      <c r="M1019" s="1461"/>
      <c r="N1019" s="1461"/>
      <c r="O1019" s="1461"/>
      <c r="P1019" s="1461"/>
      <c r="Q1019" s="1461"/>
      <c r="R1019" s="1461"/>
      <c r="S1019" s="1461"/>
      <c r="T1019" s="1461"/>
      <c r="U1019" s="1461"/>
      <c r="V1019" s="1461"/>
      <c r="W1019" s="1461"/>
      <c r="X1019" s="1461"/>
      <c r="Y1019" s="1461"/>
      <c r="Z1019" s="1461"/>
      <c r="AA1019" s="1461"/>
      <c r="AB1019" s="1461"/>
      <c r="AC1019" s="1461"/>
      <c r="AD1019" s="1461"/>
      <c r="AE1019" s="1690"/>
      <c r="AF1019" s="46"/>
      <c r="AG1019" s="12"/>
      <c r="AH1019" s="12"/>
      <c r="AI1019" s="50"/>
      <c r="AJ1019" s="1668"/>
      <c r="AK1019" s="1550"/>
      <c r="AL1019" s="1550"/>
      <c r="AM1019" s="1550"/>
      <c r="AN1019" s="1550"/>
      <c r="AO1019" s="1550"/>
      <c r="AP1019" s="1550"/>
      <c r="AQ1019" s="1669"/>
      <c r="AR1019" s="1016"/>
      <c r="AS1019" s="1016"/>
      <c r="AT1019" s="1016"/>
      <c r="AU1019" s="1016"/>
      <c r="AV1019" s="1016"/>
      <c r="AW1019" s="1016"/>
      <c r="AX1019" s="1016"/>
      <c r="AY1019" s="1016"/>
    </row>
    <row r="1020" spans="1:51" ht="12.75" customHeight="1">
      <c r="A1020" s="12"/>
      <c r="B1020" s="49"/>
      <c r="C1020" s="1102" t="s">
        <v>1745</v>
      </c>
      <c r="D1020" s="1539" t="s">
        <v>1746</v>
      </c>
      <c r="E1020" s="1540"/>
      <c r="F1020" s="1540"/>
      <c r="G1020" s="1540"/>
      <c r="H1020" s="1540"/>
      <c r="I1020" s="1540"/>
      <c r="J1020" s="1540"/>
      <c r="K1020" s="1540"/>
      <c r="L1020" s="1540"/>
      <c r="M1020" s="1540"/>
      <c r="N1020" s="1540"/>
      <c r="O1020" s="1540"/>
      <c r="P1020" s="1540"/>
      <c r="Q1020" s="1540"/>
      <c r="R1020" s="1540"/>
      <c r="S1020" s="1540"/>
      <c r="T1020" s="1540"/>
      <c r="U1020" s="1540"/>
      <c r="V1020" s="1540"/>
      <c r="W1020" s="1540"/>
      <c r="X1020" s="1540"/>
      <c r="Y1020" s="1540"/>
      <c r="Z1020" s="1540"/>
      <c r="AA1020" s="1540"/>
      <c r="AB1020" s="1540"/>
      <c r="AC1020" s="1540"/>
      <c r="AD1020" s="1540"/>
      <c r="AE1020" s="1541"/>
      <c r="AF1020" s="49"/>
      <c r="AG1020" s="1658" t="s">
        <v>908</v>
      </c>
      <c r="AH1020" s="1659"/>
      <c r="AI1020" s="52"/>
      <c r="AJ1020" s="1665">
        <f>ROUND(IF(AG1020="yes",(AJ975*0.1),0),0)</f>
        <v>0</v>
      </c>
      <c r="AK1020" s="1666"/>
      <c r="AL1020" s="1666"/>
      <c r="AM1020" s="1666"/>
      <c r="AN1020" s="1666"/>
      <c r="AO1020" s="1666"/>
      <c r="AP1020" s="1666"/>
      <c r="AQ1020" s="1667"/>
      <c r="AR1020" s="1016"/>
      <c r="AS1020" s="1016"/>
      <c r="AT1020" s="1016"/>
      <c r="AU1020" s="1016"/>
      <c r="AV1020" s="1016"/>
      <c r="AW1020" s="1016"/>
      <c r="AX1020" s="1016"/>
      <c r="AY1020" s="1016"/>
    </row>
    <row r="1021" spans="1:51" ht="12.75" customHeight="1">
      <c r="A1021" s="12"/>
      <c r="B1021" s="46"/>
      <c r="C1021" s="1026"/>
      <c r="D1021" s="1542" t="s">
        <v>1747</v>
      </c>
      <c r="E1021" s="1543"/>
      <c r="F1021" s="1543"/>
      <c r="G1021" s="1543"/>
      <c r="H1021" s="1543"/>
      <c r="I1021" s="1543"/>
      <c r="J1021" s="1543"/>
      <c r="K1021" s="1543"/>
      <c r="L1021" s="1543"/>
      <c r="M1021" s="1543"/>
      <c r="N1021" s="1543"/>
      <c r="O1021" s="1543"/>
      <c r="P1021" s="1543"/>
      <c r="Q1021" s="1543"/>
      <c r="R1021" s="1543"/>
      <c r="S1021" s="1543"/>
      <c r="T1021" s="1543"/>
      <c r="U1021" s="1543"/>
      <c r="V1021" s="1543"/>
      <c r="W1021" s="1543"/>
      <c r="X1021" s="1543"/>
      <c r="Y1021" s="1543"/>
      <c r="Z1021" s="1543"/>
      <c r="AA1021" s="1543"/>
      <c r="AB1021" s="1543"/>
      <c r="AC1021" s="1543"/>
      <c r="AD1021" s="1543"/>
      <c r="AE1021" s="1544"/>
      <c r="AF1021" s="46"/>
      <c r="AG1021" s="12"/>
      <c r="AH1021" s="12"/>
      <c r="AI1021" s="50"/>
      <c r="AJ1021" s="1668"/>
      <c r="AK1021" s="1550"/>
      <c r="AL1021" s="1550"/>
      <c r="AM1021" s="1550"/>
      <c r="AN1021" s="1550"/>
      <c r="AO1021" s="1550"/>
      <c r="AP1021" s="1550"/>
      <c r="AQ1021" s="1669"/>
      <c r="AR1021" s="1016"/>
      <c r="AS1021" s="1016"/>
      <c r="AT1021" s="1016"/>
      <c r="AU1021" s="1016"/>
      <c r="AV1021" s="1016"/>
      <c r="AW1021" s="1016"/>
      <c r="AX1021" s="1016"/>
      <c r="AY1021" s="1016"/>
    </row>
    <row r="1022" spans="1:51" ht="12.75" customHeight="1">
      <c r="A1022" s="12"/>
      <c r="B1022" s="46"/>
      <c r="C1022" s="1026"/>
      <c r="D1022" s="1542"/>
      <c r="E1022" s="1543"/>
      <c r="F1022" s="1543"/>
      <c r="G1022" s="1543"/>
      <c r="H1022" s="1543"/>
      <c r="I1022" s="1543"/>
      <c r="J1022" s="1543"/>
      <c r="K1022" s="1543"/>
      <c r="L1022" s="1543"/>
      <c r="M1022" s="1543"/>
      <c r="N1022" s="1543"/>
      <c r="O1022" s="1543"/>
      <c r="P1022" s="1543"/>
      <c r="Q1022" s="1543"/>
      <c r="R1022" s="1543"/>
      <c r="S1022" s="1543"/>
      <c r="T1022" s="1543"/>
      <c r="U1022" s="1543"/>
      <c r="V1022" s="1543"/>
      <c r="W1022" s="1543"/>
      <c r="X1022" s="1543"/>
      <c r="Y1022" s="1543"/>
      <c r="Z1022" s="1543"/>
      <c r="AA1022" s="1543"/>
      <c r="AB1022" s="1543"/>
      <c r="AC1022" s="1543"/>
      <c r="AD1022" s="1543"/>
      <c r="AE1022" s="1544"/>
      <c r="AF1022" s="46"/>
      <c r="AG1022" s="12"/>
      <c r="AH1022" s="12"/>
      <c r="AI1022" s="50"/>
      <c r="AJ1022" s="1668"/>
      <c r="AK1022" s="1550"/>
      <c r="AL1022" s="1550"/>
      <c r="AM1022" s="1550"/>
      <c r="AN1022" s="1550"/>
      <c r="AO1022" s="1550"/>
      <c r="AP1022" s="1550"/>
      <c r="AQ1022" s="1669"/>
      <c r="AR1022" s="1016"/>
      <c r="AS1022" s="1016"/>
      <c r="AT1022" s="1016"/>
      <c r="AU1022" s="1016"/>
      <c r="AV1022" s="1016"/>
      <c r="AW1022" s="1016"/>
      <c r="AX1022" s="1016"/>
      <c r="AY1022" s="1016"/>
    </row>
    <row r="1023" spans="1:51" ht="12.75" customHeight="1">
      <c r="A1023" s="12"/>
      <c r="B1023" s="46"/>
      <c r="C1023" s="1026"/>
      <c r="D1023" s="1662"/>
      <c r="E1023" s="1663"/>
      <c r="F1023" s="1663"/>
      <c r="G1023" s="1663"/>
      <c r="H1023" s="1663"/>
      <c r="I1023" s="1663"/>
      <c r="J1023" s="1663"/>
      <c r="K1023" s="1663"/>
      <c r="L1023" s="1663"/>
      <c r="M1023" s="1663"/>
      <c r="N1023" s="1663"/>
      <c r="O1023" s="1663"/>
      <c r="P1023" s="1663"/>
      <c r="Q1023" s="1663"/>
      <c r="R1023" s="1663"/>
      <c r="S1023" s="1663"/>
      <c r="T1023" s="1663"/>
      <c r="U1023" s="1663"/>
      <c r="V1023" s="1663"/>
      <c r="W1023" s="1663"/>
      <c r="X1023" s="1663"/>
      <c r="Y1023" s="1663"/>
      <c r="Z1023" s="1663"/>
      <c r="AA1023" s="1663"/>
      <c r="AB1023" s="1663"/>
      <c r="AC1023" s="1663"/>
      <c r="AD1023" s="1663"/>
      <c r="AE1023" s="1664"/>
      <c r="AF1023" s="46"/>
      <c r="AG1023" s="12"/>
      <c r="AH1023" s="12"/>
      <c r="AI1023" s="50"/>
      <c r="AJ1023" s="1670"/>
      <c r="AK1023" s="1671"/>
      <c r="AL1023" s="1671"/>
      <c r="AM1023" s="1671"/>
      <c r="AN1023" s="1671"/>
      <c r="AO1023" s="1671"/>
      <c r="AP1023" s="1671"/>
      <c r="AQ1023" s="1672"/>
      <c r="AR1023" s="1016"/>
      <c r="AS1023" s="1016"/>
      <c r="AT1023" s="1016"/>
      <c r="AU1023" s="1016"/>
      <c r="AV1023" s="1016"/>
      <c r="AW1023" s="1016"/>
      <c r="AX1023" s="1016"/>
      <c r="AY1023" s="1016"/>
    </row>
    <row r="1024" spans="1:51" ht="12.75" customHeight="1">
      <c r="A1024" s="12"/>
      <c r="B1024" s="49"/>
      <c r="C1024" s="1102" t="s">
        <v>1748</v>
      </c>
      <c r="D1024" s="1684" t="s">
        <v>1749</v>
      </c>
      <c r="E1024" s="1685"/>
      <c r="F1024" s="1685"/>
      <c r="G1024" s="1685"/>
      <c r="H1024" s="1685"/>
      <c r="I1024" s="1685"/>
      <c r="J1024" s="1685"/>
      <c r="K1024" s="1685"/>
      <c r="L1024" s="1685"/>
      <c r="M1024" s="1685"/>
      <c r="N1024" s="1685"/>
      <c r="O1024" s="1685"/>
      <c r="P1024" s="1685"/>
      <c r="Q1024" s="1685"/>
      <c r="R1024" s="1685"/>
      <c r="S1024" s="1685"/>
      <c r="T1024" s="1685"/>
      <c r="U1024" s="1685"/>
      <c r="V1024" s="1685"/>
      <c r="W1024" s="1685"/>
      <c r="X1024" s="1685"/>
      <c r="Y1024" s="1685"/>
      <c r="Z1024" s="1685"/>
      <c r="AA1024" s="1685"/>
      <c r="AB1024" s="1685"/>
      <c r="AC1024" s="1685"/>
      <c r="AD1024" s="1685"/>
      <c r="AE1024" s="1686"/>
      <c r="AF1024" s="49"/>
      <c r="AG1024" s="1654" t="str">
        <f>IF(X1027&gt;0,"Yes","No")</f>
        <v>Yes</v>
      </c>
      <c r="AH1024" s="1655"/>
      <c r="AI1024" s="52"/>
      <c r="AJ1024" s="1665">
        <f>IF((X1027=0),0,BA989*AJ975)</f>
        <v>5017046.0999999996</v>
      </c>
      <c r="AK1024" s="1666"/>
      <c r="AL1024" s="1666"/>
      <c r="AM1024" s="1666"/>
      <c r="AN1024" s="1666"/>
      <c r="AO1024" s="1666"/>
      <c r="AP1024" s="1666"/>
      <c r="AQ1024" s="1667"/>
      <c r="AR1024" s="1016"/>
      <c r="AS1024" s="1016"/>
      <c r="AT1024" s="1016"/>
      <c r="AU1024" s="1016"/>
      <c r="AV1024" s="1016"/>
      <c r="AW1024" s="1016"/>
      <c r="AX1024" s="1016"/>
      <c r="AY1024" s="1016"/>
    </row>
    <row r="1025" spans="1:51" ht="12.75" customHeight="1">
      <c r="A1025" s="12"/>
      <c r="B1025" s="46"/>
      <c r="C1025" s="341"/>
      <c r="D1025" s="1542" t="s">
        <v>1750</v>
      </c>
      <c r="E1025" s="1543"/>
      <c r="F1025" s="1543"/>
      <c r="G1025" s="1543"/>
      <c r="H1025" s="1543"/>
      <c r="I1025" s="1543"/>
      <c r="J1025" s="1543"/>
      <c r="K1025" s="1543"/>
      <c r="L1025" s="1543"/>
      <c r="M1025" s="1543"/>
      <c r="N1025" s="1543"/>
      <c r="O1025" s="1543"/>
      <c r="P1025" s="1543"/>
      <c r="Q1025" s="1543"/>
      <c r="R1025" s="1543"/>
      <c r="S1025" s="1543"/>
      <c r="T1025" s="1543"/>
      <c r="U1025" s="1543"/>
      <c r="V1025" s="1543"/>
      <c r="W1025" s="1543"/>
      <c r="X1025" s="1543"/>
      <c r="Y1025" s="1543"/>
      <c r="Z1025" s="1543"/>
      <c r="AA1025" s="1543"/>
      <c r="AB1025" s="1543"/>
      <c r="AC1025" s="1543"/>
      <c r="AD1025" s="1543"/>
      <c r="AE1025" s="1544"/>
      <c r="AF1025" s="46"/>
      <c r="AG1025" s="1032"/>
      <c r="AH1025" s="1032"/>
      <c r="AI1025" s="50"/>
      <c r="AJ1025" s="1668"/>
      <c r="AK1025" s="1550"/>
      <c r="AL1025" s="1550"/>
      <c r="AM1025" s="1550"/>
      <c r="AN1025" s="1550"/>
      <c r="AO1025" s="1550"/>
      <c r="AP1025" s="1550"/>
      <c r="AQ1025" s="1669"/>
      <c r="AR1025" s="1016"/>
      <c r="AS1025" s="1016"/>
      <c r="AT1025" s="1016"/>
      <c r="AU1025" s="1016"/>
      <c r="AV1025" s="1016"/>
      <c r="AW1025" s="1016"/>
      <c r="AX1025" s="1016"/>
      <c r="AY1025" s="1016"/>
    </row>
    <row r="1026" spans="1:51" ht="12.75" customHeight="1">
      <c r="A1026" s="12"/>
      <c r="B1026" s="46"/>
      <c r="C1026" s="341"/>
      <c r="D1026" s="1542"/>
      <c r="E1026" s="1543"/>
      <c r="F1026" s="1543"/>
      <c r="G1026" s="1543"/>
      <c r="H1026" s="1543"/>
      <c r="I1026" s="1543"/>
      <c r="J1026" s="1543"/>
      <c r="K1026" s="1543"/>
      <c r="L1026" s="1543"/>
      <c r="M1026" s="1543"/>
      <c r="N1026" s="1543"/>
      <c r="O1026" s="1543"/>
      <c r="P1026" s="1543"/>
      <c r="Q1026" s="1543"/>
      <c r="R1026" s="1543"/>
      <c r="S1026" s="1543"/>
      <c r="T1026" s="1543"/>
      <c r="U1026" s="1543"/>
      <c r="V1026" s="1543"/>
      <c r="W1026" s="1543"/>
      <c r="X1026" s="1543"/>
      <c r="Y1026" s="1543"/>
      <c r="Z1026" s="1543"/>
      <c r="AA1026" s="1543"/>
      <c r="AB1026" s="1543"/>
      <c r="AC1026" s="1543"/>
      <c r="AD1026" s="1543"/>
      <c r="AE1026" s="1544"/>
      <c r="AF1026" s="46"/>
      <c r="AG1026" s="1032"/>
      <c r="AH1026" s="1032"/>
      <c r="AI1026" s="50"/>
      <c r="AJ1026" s="1668"/>
      <c r="AK1026" s="1550"/>
      <c r="AL1026" s="1550"/>
      <c r="AM1026" s="1550"/>
      <c r="AN1026" s="1550"/>
      <c r="AO1026" s="1550"/>
      <c r="AP1026" s="1550"/>
      <c r="AQ1026" s="1669"/>
      <c r="AR1026" s="1016"/>
      <c r="AS1026" s="1016"/>
      <c r="AT1026" s="1016"/>
      <c r="AU1026" s="1016"/>
      <c r="AV1026" s="1016"/>
      <c r="AW1026" s="1016"/>
      <c r="AX1026" s="1016"/>
      <c r="AY1026" s="1016"/>
    </row>
    <row r="1027" spans="1:51" ht="12.75" customHeight="1">
      <c r="A1027" s="12"/>
      <c r="B1027" s="47"/>
      <c r="C1027" s="48"/>
      <c r="D1027" s="80" t="s">
        <v>1751</v>
      </c>
      <c r="E1027" s="1033"/>
      <c r="F1027" s="1033"/>
      <c r="G1027" s="1033"/>
      <c r="H1027" s="1033"/>
      <c r="I1027" s="1656">
        <f>BA987</f>
        <v>125</v>
      </c>
      <c r="J1027" s="1657"/>
      <c r="K1027" s="6"/>
      <c r="L1027" s="1033"/>
      <c r="M1027" s="1033"/>
      <c r="N1027" s="1033"/>
      <c r="O1027" s="1033"/>
      <c r="P1027" s="1033"/>
      <c r="Q1027" s="1033"/>
      <c r="R1027" s="1033"/>
      <c r="S1027" s="1033"/>
      <c r="T1027" s="1033"/>
      <c r="U1027" s="1033"/>
      <c r="V1027" s="81" t="s">
        <v>1752</v>
      </c>
      <c r="W1027" s="35"/>
      <c r="X1027" s="1654">
        <f>BG635</f>
        <v>14</v>
      </c>
      <c r="Y1027" s="1655"/>
      <c r="Z1027" s="35"/>
      <c r="AA1027" s="35"/>
      <c r="AB1027" s="35"/>
      <c r="AC1027" s="35"/>
      <c r="AD1027" s="35"/>
      <c r="AE1027" s="36"/>
      <c r="AF1027" s="879"/>
      <c r="AG1027" s="880"/>
      <c r="AH1027" s="880"/>
      <c r="AI1027" s="881"/>
      <c r="AJ1027" s="1670"/>
      <c r="AK1027" s="1671"/>
      <c r="AL1027" s="1671"/>
      <c r="AM1027" s="1671"/>
      <c r="AN1027" s="1671"/>
      <c r="AO1027" s="1671"/>
      <c r="AP1027" s="1671"/>
      <c r="AQ1027" s="1672"/>
      <c r="AR1027" s="1016"/>
      <c r="AS1027" s="1016"/>
      <c r="AT1027" s="1016"/>
      <c r="AU1027" s="1016"/>
      <c r="AV1027" s="1016"/>
      <c r="AW1027" s="1016"/>
      <c r="AX1027" s="1016"/>
      <c r="AY1027" s="1016"/>
    </row>
    <row r="1028" spans="1:51" ht="12.75" customHeight="1">
      <c r="A1028" s="12"/>
      <c r="B1028" s="49"/>
      <c r="C1028" s="1102" t="s">
        <v>1753</v>
      </c>
      <c r="D1028" s="1539" t="s">
        <v>1754</v>
      </c>
      <c r="E1028" s="1540"/>
      <c r="F1028" s="1540"/>
      <c r="G1028" s="1540"/>
      <c r="H1028" s="1540"/>
      <c r="I1028" s="1540"/>
      <c r="J1028" s="1540"/>
      <c r="K1028" s="1540"/>
      <c r="L1028" s="1540"/>
      <c r="M1028" s="1540"/>
      <c r="N1028" s="1540"/>
      <c r="O1028" s="1540"/>
      <c r="P1028" s="1540"/>
      <c r="Q1028" s="1540"/>
      <c r="R1028" s="1540"/>
      <c r="S1028" s="1540"/>
      <c r="T1028" s="1540"/>
      <c r="U1028" s="1540"/>
      <c r="V1028" s="1540"/>
      <c r="W1028" s="1540"/>
      <c r="X1028" s="1540"/>
      <c r="Y1028" s="1540"/>
      <c r="Z1028" s="1540"/>
      <c r="AA1028" s="1540"/>
      <c r="AB1028" s="1540"/>
      <c r="AC1028" s="1540"/>
      <c r="AD1028" s="1540"/>
      <c r="AE1028" s="1541"/>
      <c r="AF1028" s="46"/>
      <c r="AG1028" s="1654" t="str">
        <f>IF(X1031&gt;0,"Yes","No")</f>
        <v>Yes</v>
      </c>
      <c r="AH1028" s="1655"/>
      <c r="AI1028" s="50"/>
      <c r="AJ1028" s="1665">
        <f>IF((X1031=0),0,(2*BA990)*AJ975)</f>
        <v>10034092.199999999</v>
      </c>
      <c r="AK1028" s="1666"/>
      <c r="AL1028" s="1666"/>
      <c r="AM1028" s="1666"/>
      <c r="AN1028" s="1666"/>
      <c r="AO1028" s="1666"/>
      <c r="AP1028" s="1666"/>
      <c r="AQ1028" s="1667"/>
      <c r="AR1028" s="1016"/>
      <c r="AS1028" s="1016"/>
      <c r="AT1028" s="1016"/>
      <c r="AU1028" s="1016"/>
      <c r="AV1028" s="1016"/>
      <c r="AW1028" s="1016"/>
      <c r="AX1028" s="1016"/>
      <c r="AY1028" s="1016"/>
    </row>
    <row r="1029" spans="1:51" ht="12.75" customHeight="1">
      <c r="A1029" s="12"/>
      <c r="B1029" s="46"/>
      <c r="C1029" s="341"/>
      <c r="D1029" s="1542" t="s">
        <v>1755</v>
      </c>
      <c r="E1029" s="1543"/>
      <c r="F1029" s="1543"/>
      <c r="G1029" s="1543"/>
      <c r="H1029" s="1543"/>
      <c r="I1029" s="1543"/>
      <c r="J1029" s="1543"/>
      <c r="K1029" s="1543"/>
      <c r="L1029" s="1543"/>
      <c r="M1029" s="1543"/>
      <c r="N1029" s="1543"/>
      <c r="O1029" s="1543"/>
      <c r="P1029" s="1543"/>
      <c r="Q1029" s="1543"/>
      <c r="R1029" s="1543"/>
      <c r="S1029" s="1543"/>
      <c r="T1029" s="1543"/>
      <c r="U1029" s="1543"/>
      <c r="V1029" s="1543"/>
      <c r="W1029" s="1543"/>
      <c r="X1029" s="1543"/>
      <c r="Y1029" s="1543"/>
      <c r="Z1029" s="1543"/>
      <c r="AA1029" s="1543"/>
      <c r="AB1029" s="1543"/>
      <c r="AC1029" s="1543"/>
      <c r="AD1029" s="1543"/>
      <c r="AE1029" s="1544"/>
      <c r="AF1029" s="46"/>
      <c r="AG1029" s="1032"/>
      <c r="AH1029" s="1032"/>
      <c r="AI1029" s="50"/>
      <c r="AJ1029" s="1668"/>
      <c r="AK1029" s="1550"/>
      <c r="AL1029" s="1550"/>
      <c r="AM1029" s="1550"/>
      <c r="AN1029" s="1550"/>
      <c r="AO1029" s="1550"/>
      <c r="AP1029" s="1550"/>
      <c r="AQ1029" s="1669"/>
      <c r="AR1029" s="1016"/>
      <c r="AS1029" s="1016"/>
      <c r="AT1029" s="1016"/>
      <c r="AU1029" s="1016"/>
      <c r="AV1029" s="1016"/>
      <c r="AW1029" s="1016"/>
      <c r="AX1029" s="1016"/>
      <c r="AY1029" s="1016"/>
    </row>
    <row r="1030" spans="1:51" ht="12.75" customHeight="1">
      <c r="A1030" s="12"/>
      <c r="B1030" s="46"/>
      <c r="C1030" s="50"/>
      <c r="D1030" s="1542"/>
      <c r="E1030" s="1543"/>
      <c r="F1030" s="1543"/>
      <c r="G1030" s="1543"/>
      <c r="H1030" s="1543"/>
      <c r="I1030" s="1543"/>
      <c r="J1030" s="1543"/>
      <c r="K1030" s="1543"/>
      <c r="L1030" s="1543"/>
      <c r="M1030" s="1543"/>
      <c r="N1030" s="1543"/>
      <c r="O1030" s="1543"/>
      <c r="P1030" s="1543"/>
      <c r="Q1030" s="1543"/>
      <c r="R1030" s="1543"/>
      <c r="S1030" s="1543"/>
      <c r="T1030" s="1543"/>
      <c r="U1030" s="1543"/>
      <c r="V1030" s="1543"/>
      <c r="W1030" s="1543"/>
      <c r="X1030" s="1543"/>
      <c r="Y1030" s="1543"/>
      <c r="Z1030" s="1543"/>
      <c r="AA1030" s="1543"/>
      <c r="AB1030" s="1543"/>
      <c r="AC1030" s="1543"/>
      <c r="AD1030" s="1543"/>
      <c r="AE1030" s="1544"/>
      <c r="AF1030" s="876"/>
      <c r="AG1030" s="877"/>
      <c r="AH1030" s="877"/>
      <c r="AI1030" s="878"/>
      <c r="AJ1030" s="1668"/>
      <c r="AK1030" s="1550"/>
      <c r="AL1030" s="1550"/>
      <c r="AM1030" s="1550"/>
      <c r="AN1030" s="1550"/>
      <c r="AO1030" s="1550"/>
      <c r="AP1030" s="1550"/>
      <c r="AQ1030" s="1669"/>
      <c r="AR1030" s="1016"/>
      <c r="AS1030" s="1016"/>
      <c r="AT1030" s="1016"/>
      <c r="AU1030" s="1016"/>
      <c r="AV1030" s="1016"/>
      <c r="AW1030" s="1016"/>
      <c r="AX1030" s="1016"/>
      <c r="AY1030" s="1016"/>
    </row>
    <row r="1031" spans="1:51" ht="12.75" customHeight="1">
      <c r="A1031" s="12"/>
      <c r="B1031" s="47"/>
      <c r="C1031" s="48"/>
      <c r="D1031" s="80" t="s">
        <v>1751</v>
      </c>
      <c r="E1031" s="1033"/>
      <c r="F1031" s="1033"/>
      <c r="G1031" s="1033"/>
      <c r="H1031" s="1033"/>
      <c r="I1031" s="1656">
        <f>BA987</f>
        <v>125</v>
      </c>
      <c r="J1031" s="1657"/>
      <c r="K1031" s="12"/>
      <c r="L1031" s="1033"/>
      <c r="M1031" s="1033"/>
      <c r="N1031" s="1033"/>
      <c r="O1031" s="1033"/>
      <c r="P1031" s="1033"/>
      <c r="Q1031" s="1033"/>
      <c r="R1031" s="1033"/>
      <c r="S1031" s="1033"/>
      <c r="T1031" s="1033"/>
      <c r="U1031" s="1033"/>
      <c r="V1031" s="81" t="s">
        <v>1756</v>
      </c>
      <c r="X1031" s="1654">
        <f>BK635</f>
        <v>14</v>
      </c>
      <c r="Y1031" s="1655"/>
      <c r="AF1031" s="879"/>
      <c r="AG1031" s="880"/>
      <c r="AH1031" s="880"/>
      <c r="AI1031" s="881"/>
      <c r="AJ1031" s="1670"/>
      <c r="AK1031" s="1671"/>
      <c r="AL1031" s="1671"/>
      <c r="AM1031" s="1671"/>
      <c r="AN1031" s="1671"/>
      <c r="AO1031" s="1671"/>
      <c r="AP1031" s="1671"/>
      <c r="AQ1031" s="1672"/>
      <c r="AR1031" s="1016"/>
      <c r="AS1031" s="1016"/>
      <c r="AT1031" s="1016"/>
      <c r="AU1031" s="1016"/>
      <c r="AV1031" s="1016"/>
      <c r="AW1031" s="1016"/>
      <c r="AX1031" s="1016"/>
      <c r="AY1031" s="1016"/>
    </row>
    <row r="1032" spans="1:51" ht="12.75" customHeight="1">
      <c r="A1032" s="12"/>
      <c r="B1032" s="63"/>
      <c r="C1032" s="1034"/>
      <c r="D1032" s="1537" t="s">
        <v>1757</v>
      </c>
      <c r="E1032" s="1537"/>
      <c r="F1032" s="1537"/>
      <c r="G1032" s="1537"/>
      <c r="H1032" s="1537"/>
      <c r="I1032" s="1537"/>
      <c r="J1032" s="1537"/>
      <c r="K1032" s="1537"/>
      <c r="L1032" s="1537"/>
      <c r="M1032" s="1537"/>
      <c r="N1032" s="1537"/>
      <c r="O1032" s="1537"/>
      <c r="P1032" s="1537"/>
      <c r="Q1032" s="1537"/>
      <c r="R1032" s="1537"/>
      <c r="S1032" s="1537"/>
      <c r="T1032" s="1537"/>
      <c r="U1032" s="1537"/>
      <c r="V1032" s="1537"/>
      <c r="W1032" s="1537"/>
      <c r="X1032" s="1537"/>
      <c r="Y1032" s="1537"/>
      <c r="Z1032" s="1537"/>
      <c r="AA1032" s="1537"/>
      <c r="AB1032" s="1537"/>
      <c r="AC1032" s="1537"/>
      <c r="AD1032" s="1537"/>
      <c r="AE1032" s="1537"/>
      <c r="AF1032" s="1537"/>
      <c r="AG1032" s="1537"/>
      <c r="AH1032" s="1537"/>
      <c r="AI1032" s="1538"/>
      <c r="AJ1032" s="1673">
        <f>SUM(AJ975:AQ1031)</f>
        <v>72302550.299999997</v>
      </c>
      <c r="AK1032" s="1674"/>
      <c r="AL1032" s="1674"/>
      <c r="AM1032" s="1674"/>
      <c r="AN1032" s="1674"/>
      <c r="AO1032" s="1674"/>
      <c r="AP1032" s="1674"/>
      <c r="AQ1032" s="1675"/>
      <c r="AR1032" s="1016"/>
      <c r="AS1032" s="1016"/>
      <c r="AT1032" s="1016"/>
      <c r="AU1032" s="1016"/>
      <c r="AV1032" s="1016"/>
      <c r="AW1032" s="1016"/>
      <c r="AX1032" s="1016"/>
      <c r="AY1032" s="1016"/>
    </row>
    <row r="1033" spans="1:51" ht="12.75" customHeight="1">
      <c r="A1033" s="12"/>
      <c r="B1033" s="12"/>
      <c r="C1033" s="1035"/>
      <c r="D1033" s="1036"/>
      <c r="E1033" s="1036"/>
      <c r="F1033" s="1036"/>
      <c r="G1033" s="1036"/>
      <c r="H1033" s="1036"/>
      <c r="I1033" s="1036"/>
      <c r="J1033" s="1036"/>
      <c r="K1033" s="1036"/>
      <c r="L1033" s="1036"/>
      <c r="M1033" s="1036"/>
      <c r="N1033" s="1036"/>
      <c r="O1033" s="1036"/>
      <c r="P1033" s="1036"/>
      <c r="Q1033" s="1036"/>
      <c r="R1033" s="1036"/>
      <c r="S1033" s="1036"/>
      <c r="T1033" s="1037"/>
      <c r="U1033" s="1037"/>
      <c r="V1033" s="1037"/>
      <c r="W1033" s="1037"/>
      <c r="X1033" s="1037"/>
      <c r="Y1033" s="1037"/>
      <c r="Z1033" s="1037"/>
      <c r="AA1033" s="1037"/>
      <c r="AB1033" s="1037"/>
      <c r="AC1033" s="1037"/>
      <c r="AD1033" s="125"/>
      <c r="AE1033" s="125"/>
      <c r="AF1033" s="125"/>
      <c r="AG1033" s="125"/>
      <c r="AH1033" s="125"/>
      <c r="AI1033" s="125"/>
      <c r="AJ1033" s="125"/>
      <c r="AK1033" s="125"/>
      <c r="AL1033" s="1016"/>
      <c r="AM1033" s="1016"/>
      <c r="AN1033" s="1016"/>
      <c r="AO1033" s="1016"/>
      <c r="AP1033" s="1016"/>
      <c r="AQ1033" s="1016"/>
      <c r="AR1033" s="1016"/>
      <c r="AS1033" s="1016"/>
      <c r="AT1033" s="1016"/>
      <c r="AU1033" s="1016"/>
      <c r="AV1033" s="1016"/>
      <c r="AW1033" s="1016"/>
      <c r="AX1033" s="1016"/>
      <c r="AY1033" s="1016"/>
    </row>
    <row r="1034" spans="1:51" ht="12.75" customHeight="1">
      <c r="A1034" s="12"/>
      <c r="B1034" s="1551" t="s">
        <v>1758</v>
      </c>
      <c r="C1034" s="1551"/>
      <c r="D1034" s="1551"/>
      <c r="E1034" s="1551"/>
      <c r="F1034" s="1551"/>
      <c r="G1034" s="1551"/>
      <c r="H1034" s="1551"/>
      <c r="I1034" s="1551"/>
      <c r="J1034" s="1551"/>
      <c r="K1034" s="1551"/>
      <c r="L1034" s="1551"/>
      <c r="M1034" s="1551"/>
      <c r="N1034" s="1551"/>
      <c r="O1034" s="1551"/>
      <c r="P1034" s="1551"/>
      <c r="Q1034" s="1551"/>
      <c r="R1034" s="1551"/>
      <c r="S1034" s="1551"/>
      <c r="T1034" s="1551"/>
      <c r="U1034" s="1551"/>
      <c r="V1034" s="1551"/>
      <c r="W1034" s="1551"/>
      <c r="X1034" s="1551"/>
      <c r="Y1034" s="1551"/>
      <c r="Z1034" s="129"/>
      <c r="AA1034" s="129"/>
      <c r="AB1034" s="129"/>
      <c r="AC1034" s="129"/>
      <c r="AL1034" s="1016"/>
      <c r="AM1034" s="1016"/>
      <c r="AN1034" s="1016"/>
      <c r="AO1034" s="1016"/>
      <c r="AP1034" s="1016"/>
      <c r="AQ1034" s="1016"/>
      <c r="AR1034" s="1016"/>
      <c r="AS1034" s="1016"/>
      <c r="AT1034" s="1016"/>
      <c r="AU1034" s="1016"/>
      <c r="AV1034" s="1016"/>
      <c r="AW1034" s="1016"/>
      <c r="AX1034" s="1016"/>
      <c r="AY1034" s="1016"/>
    </row>
    <row r="1035" spans="1:51" ht="12.75" customHeight="1">
      <c r="A1035" s="12"/>
      <c r="B1035" s="12" t="s">
        <v>1759</v>
      </c>
      <c r="C1035" s="1035"/>
      <c r="D1035" s="130"/>
      <c r="E1035" s="131"/>
      <c r="F1035" s="131"/>
      <c r="G1035" s="131"/>
      <c r="H1035" s="131"/>
      <c r="I1035" s="131"/>
      <c r="J1035" s="131"/>
      <c r="K1035" s="131"/>
      <c r="L1035" s="131"/>
      <c r="M1035" s="131"/>
      <c r="N1035" s="131"/>
      <c r="O1035" s="131"/>
      <c r="P1035" s="131"/>
      <c r="Q1035" s="131"/>
      <c r="R1035" s="131"/>
      <c r="S1035" s="131"/>
      <c r="T1035" s="131"/>
      <c r="U1035" s="131"/>
      <c r="V1035" s="131"/>
      <c r="W1035" s="131"/>
      <c r="X1035" s="1535"/>
      <c r="Y1035" s="1535"/>
      <c r="Z1035" s="1535"/>
      <c r="AA1035" s="1535"/>
      <c r="AB1035" s="1535"/>
      <c r="AC1035" s="1535"/>
      <c r="AD1035" s="1548">
        <f>R971</f>
        <v>362400</v>
      </c>
      <c r="AE1035" s="1211"/>
      <c r="AF1035" s="1211"/>
      <c r="AG1035" s="1211"/>
      <c r="AH1035" s="1211"/>
      <c r="AI1035" s="1211"/>
      <c r="AJ1035" s="1211"/>
      <c r="AK1035" s="1211"/>
      <c r="AL1035" s="1016"/>
      <c r="AM1035" s="1016"/>
      <c r="AN1035" s="1016"/>
      <c r="AO1035" s="1016"/>
      <c r="AP1035" s="1016"/>
      <c r="AQ1035" s="1016"/>
      <c r="AR1035" s="1016"/>
      <c r="AS1035" s="1016"/>
      <c r="AT1035" s="1016"/>
      <c r="AU1035" s="1016"/>
      <c r="AV1035" s="1016"/>
      <c r="AW1035" s="1016"/>
      <c r="AX1035" s="1016"/>
      <c r="AY1035" s="1016"/>
    </row>
    <row r="1036" spans="1:51" ht="12.75" customHeight="1">
      <c r="A1036" s="12"/>
      <c r="B1036" s="12" t="s">
        <v>1760</v>
      </c>
      <c r="C1036" s="1035"/>
      <c r="D1036" s="130"/>
      <c r="E1036" s="130"/>
      <c r="F1036" s="131"/>
      <c r="G1036" s="131"/>
      <c r="H1036" s="131"/>
      <c r="I1036" s="131"/>
      <c r="J1036" s="131"/>
      <c r="K1036" s="131"/>
      <c r="L1036" s="131"/>
      <c r="M1036" s="131"/>
      <c r="N1036" s="131"/>
      <c r="O1036" s="131"/>
      <c r="P1036" s="131"/>
      <c r="Q1036" s="131"/>
      <c r="R1036" s="131"/>
      <c r="S1036" s="131"/>
      <c r="T1036" s="131"/>
      <c r="U1036" s="131"/>
      <c r="V1036" s="131"/>
      <c r="W1036" s="131"/>
      <c r="X1036" s="1536"/>
      <c r="Y1036" s="1536"/>
      <c r="Z1036" s="1536"/>
      <c r="AA1036" s="1536"/>
      <c r="AB1036" s="1536"/>
      <c r="AC1036" s="1536"/>
      <c r="AD1036" s="1550">
        <f>MEDIAN((BR809:BR866))</f>
        <v>364800</v>
      </c>
      <c r="AE1036" s="1550"/>
      <c r="AF1036" s="1550"/>
      <c r="AG1036" s="1550"/>
      <c r="AH1036" s="1550"/>
      <c r="AI1036" s="1550"/>
      <c r="AJ1036" s="1550"/>
      <c r="AK1036" s="1550"/>
      <c r="AL1036" s="1016"/>
      <c r="AM1036" s="1016"/>
      <c r="AN1036" s="1016"/>
      <c r="AO1036" s="1016"/>
      <c r="AP1036" s="1016"/>
      <c r="AQ1036" s="1016"/>
      <c r="AR1036" s="1016"/>
      <c r="AS1036" s="1016"/>
      <c r="AT1036" s="1016"/>
      <c r="AU1036" s="1016"/>
      <c r="AV1036" s="1016"/>
      <c r="AW1036" s="1016"/>
      <c r="AX1036" s="1016"/>
      <c r="AY1036" s="1016"/>
    </row>
    <row r="1037" spans="1:51" ht="12.75" customHeight="1">
      <c r="A1037" s="12"/>
      <c r="B1037" s="1549" t="s">
        <v>1761</v>
      </c>
      <c r="C1037" s="1549"/>
      <c r="D1037" s="1549"/>
      <c r="E1037" s="1549"/>
      <c r="F1037" s="1549"/>
      <c r="G1037" s="1549"/>
      <c r="H1037" s="1549"/>
      <c r="I1037" s="1549"/>
      <c r="J1037" s="1549"/>
      <c r="K1037" s="1549"/>
      <c r="L1037" s="1549"/>
      <c r="M1037" s="1549"/>
      <c r="N1037" s="1549"/>
      <c r="O1037" s="1549"/>
      <c r="P1037" s="1549"/>
      <c r="Q1037" s="1549"/>
      <c r="R1037" s="1549"/>
      <c r="S1037" s="1549"/>
      <c r="T1037" s="1549"/>
      <c r="U1037" s="1549"/>
      <c r="V1037" s="1549"/>
      <c r="W1037" s="1549"/>
      <c r="X1037" s="1549"/>
      <c r="Y1037" s="1549"/>
      <c r="Z1037" s="1038"/>
      <c r="AA1037" s="1038"/>
      <c r="AB1037" s="1038"/>
      <c r="AC1037" s="1038"/>
      <c r="AD1037" s="1545">
        <f>IF(((AD1035-AD1036)/AD1036)&gt;0.3,0.3,((AD1035-AD1036)/AD1036))</f>
        <v>-6.5789473684210523E-3</v>
      </c>
      <c r="AE1037" s="1546"/>
      <c r="AF1037" s="1546"/>
      <c r="AG1037" s="1546"/>
      <c r="AH1037" s="1546"/>
      <c r="AI1037" s="1546"/>
      <c r="AJ1037" s="1546"/>
      <c r="AK1037" s="1547"/>
      <c r="AL1037" s="1016"/>
      <c r="AM1037" s="1016"/>
      <c r="AN1037" s="1016"/>
      <c r="AO1037" s="1016"/>
      <c r="AP1037" s="1016"/>
      <c r="AQ1037" s="1016"/>
      <c r="AR1037" s="1016"/>
      <c r="AS1037" s="1016"/>
      <c r="AT1037" s="1016"/>
      <c r="AU1037" s="1016"/>
      <c r="AV1037" s="1016"/>
      <c r="AW1037" s="1016"/>
      <c r="AX1037" s="1016"/>
      <c r="AY1037" s="1016"/>
    </row>
    <row r="1038" spans="1:51" ht="12.75" customHeight="1">
      <c r="A1038" s="12"/>
      <c r="B1038" s="12"/>
      <c r="C1038" s="1035"/>
      <c r="D1038" s="1038"/>
      <c r="E1038" s="1038"/>
      <c r="F1038" s="1038"/>
      <c r="G1038" s="1038"/>
      <c r="H1038" s="1038"/>
      <c r="I1038" s="1038"/>
      <c r="J1038" s="1038"/>
      <c r="K1038" s="1038"/>
      <c r="L1038" s="1038"/>
      <c r="M1038" s="1038"/>
      <c r="N1038" s="1038"/>
      <c r="O1038" s="1038"/>
      <c r="P1038" s="1038"/>
      <c r="Q1038" s="1038"/>
      <c r="R1038" s="1038"/>
      <c r="S1038" s="1038"/>
      <c r="T1038" s="1038"/>
      <c r="U1038" s="1038"/>
      <c r="V1038" s="1038"/>
      <c r="W1038" s="1038"/>
      <c r="X1038" s="1038"/>
      <c r="Y1038" s="1038"/>
      <c r="Z1038" s="1038"/>
      <c r="AA1038" s="1038"/>
      <c r="AB1038" s="1038"/>
      <c r="AC1038" s="1038"/>
      <c r="AD1038" s="1038"/>
      <c r="AE1038" s="1038"/>
      <c r="AF1038" s="1038"/>
      <c r="AG1038" s="1038"/>
      <c r="AH1038" s="1038"/>
      <c r="AI1038" s="1038"/>
      <c r="AJ1038" s="1038"/>
      <c r="AK1038" s="1038"/>
      <c r="AL1038" s="1016"/>
      <c r="AM1038" s="1016"/>
      <c r="AN1038" s="1016"/>
      <c r="AO1038" s="1016"/>
      <c r="AP1038" s="1016"/>
      <c r="AQ1038" s="1016"/>
      <c r="AR1038" s="1016"/>
      <c r="AS1038" s="1016"/>
      <c r="AT1038" s="1016"/>
      <c r="AU1038" s="1016"/>
      <c r="AV1038" s="1016"/>
      <c r="AW1038" s="1016"/>
      <c r="AX1038" s="1016"/>
      <c r="AY1038" s="1016"/>
    </row>
    <row r="1039" spans="1:51" ht="12.6" customHeight="1">
      <c r="A1039" s="1039"/>
      <c r="B1039" s="1616">
        <f>IF(ISNA(IF((AJ999&gt;(AJ975*0.15)),"(f) cannot be greater than 15% of unadjusted eligible basis.",0)),"",(IF((AJ999&gt;(AJ975*0.15)),"(f) cannot be greater than 15% of unadjusted eligible basis.",0)))</f>
        <v>0</v>
      </c>
      <c r="C1039" s="1616"/>
      <c r="D1039" s="1616"/>
      <c r="E1039" s="1616"/>
      <c r="F1039" s="1616"/>
      <c r="G1039" s="1616"/>
      <c r="H1039" s="1616"/>
      <c r="I1039" s="1616"/>
      <c r="J1039" s="1616"/>
      <c r="K1039" s="1616"/>
      <c r="L1039" s="1616"/>
      <c r="M1039" s="1616"/>
      <c r="N1039" s="1616"/>
      <c r="O1039" s="1616"/>
      <c r="P1039" s="1616"/>
      <c r="Q1039" s="1616"/>
      <c r="R1039" s="1616"/>
      <c r="S1039" s="1616"/>
      <c r="T1039" s="1616"/>
      <c r="U1039" s="1616"/>
      <c r="V1039" s="1616"/>
      <c r="W1039" s="1616"/>
      <c r="X1039" s="1616"/>
      <c r="Y1039" s="1616"/>
      <c r="Z1039" s="1616"/>
      <c r="AA1039" s="1616"/>
      <c r="AB1039" s="1616"/>
      <c r="AC1039" s="1616"/>
      <c r="AD1039" s="1616"/>
      <c r="AE1039" s="1616"/>
      <c r="AF1039" s="1616"/>
      <c r="AG1039" s="1616"/>
      <c r="AH1039" s="1616"/>
      <c r="AI1039" s="1616"/>
      <c r="AJ1039" s="1616"/>
      <c r="AK1039" s="1616"/>
      <c r="AL1039" s="1016"/>
      <c r="AM1039" s="1016"/>
      <c r="AN1039" s="1016"/>
      <c r="AO1039" s="1016"/>
      <c r="AP1039" s="1016"/>
      <c r="AQ1039" s="1016"/>
      <c r="AR1039" s="1016"/>
      <c r="AS1039" s="1016"/>
      <c r="AT1039" s="1016"/>
      <c r="AU1039" s="1016"/>
      <c r="AV1039" s="1016"/>
      <c r="AW1039" s="1016"/>
      <c r="AX1039" s="1016"/>
      <c r="AY1039" s="1016"/>
    </row>
    <row r="1040" spans="1:51" ht="12.6" customHeight="1" thickBot="1">
      <c r="A1040" s="1530" t="s">
        <v>1762</v>
      </c>
      <c r="B1040" s="1530"/>
      <c r="C1040" s="1530"/>
      <c r="D1040" s="1530"/>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0"/>
      <c r="AF1040" s="1530"/>
      <c r="AG1040" s="1530"/>
      <c r="AH1040" s="1530"/>
      <c r="AI1040" s="1530"/>
      <c r="AJ1040" s="1530"/>
      <c r="AK1040" s="1530"/>
      <c r="AL1040" s="1530"/>
      <c r="AM1040" s="1076"/>
      <c r="AN1040" s="1076"/>
      <c r="AO1040" s="1076"/>
      <c r="AP1040" s="1076"/>
      <c r="AQ1040" s="1076"/>
      <c r="AR1040" s="1076"/>
      <c r="AS1040" s="1076"/>
      <c r="AT1040" s="1076"/>
      <c r="AU1040" s="1076"/>
      <c r="AV1040" s="1076"/>
      <c r="AW1040" s="1076"/>
      <c r="AX1040" s="1076"/>
      <c r="AY1040" s="1076"/>
    </row>
    <row r="1041" spans="1:51" ht="12.6" customHeight="1" thickTop="1">
      <c r="A1041" s="12"/>
      <c r="B1041" s="12"/>
      <c r="C1041" s="12"/>
      <c r="D1041" s="12"/>
      <c r="E1041" s="12"/>
      <c r="F1041" s="12"/>
      <c r="G1041" s="12"/>
      <c r="H1041" s="12"/>
      <c r="I1041" s="12"/>
      <c r="J1041" s="12"/>
      <c r="K1041" s="12"/>
      <c r="L1041" s="12"/>
      <c r="M1041" s="12"/>
      <c r="N1041" s="12"/>
      <c r="O1041" s="12"/>
      <c r="P1041" s="12"/>
      <c r="Q1041" s="1076"/>
      <c r="R1041" s="1076"/>
      <c r="S1041" s="1076"/>
      <c r="T1041" s="1076"/>
      <c r="U1041" s="1076"/>
      <c r="V1041" s="1076"/>
      <c r="W1041" s="1076"/>
      <c r="X1041" s="1076"/>
      <c r="Y1041" s="1076"/>
      <c r="Z1041" s="1076"/>
      <c r="AA1041" s="1076"/>
      <c r="AB1041" s="1076"/>
      <c r="AC1041" s="1076"/>
      <c r="AD1041" s="1076"/>
      <c r="AE1041" s="1076"/>
      <c r="AF1041" s="1076"/>
      <c r="AG1041" s="1076"/>
      <c r="AH1041" s="1076"/>
      <c r="AI1041" s="1076"/>
      <c r="AJ1041" s="1076"/>
      <c r="AK1041" s="1076"/>
      <c r="AL1041" s="1076"/>
      <c r="AM1041" s="1076"/>
      <c r="AN1041" s="1076"/>
      <c r="AO1041" s="1076"/>
      <c r="AP1041" s="1076"/>
      <c r="AQ1041" s="1076"/>
      <c r="AR1041" s="1076"/>
      <c r="AS1041" s="1076"/>
      <c r="AT1041" s="1076"/>
      <c r="AU1041" s="1076"/>
      <c r="AV1041" s="1076"/>
      <c r="AW1041" s="1076"/>
      <c r="AX1041" s="1076"/>
      <c r="AY1041" s="1076"/>
    </row>
    <row r="1042" spans="1:51" ht="12.6" customHeight="1">
      <c r="A1042" s="1067" t="s">
        <v>1763</v>
      </c>
      <c r="B1042" s="1076"/>
      <c r="C1042" s="1076"/>
      <c r="D1042" s="1076"/>
      <c r="E1042" s="1076"/>
      <c r="F1042" s="1076"/>
      <c r="G1042" s="1076"/>
      <c r="H1042" s="1076"/>
      <c r="I1042" s="1076"/>
      <c r="J1042" s="1076"/>
      <c r="K1042" s="1076"/>
      <c r="L1042" s="1076"/>
      <c r="M1042" s="1076"/>
      <c r="N1042" s="1076"/>
      <c r="O1042" s="1076"/>
      <c r="P1042" s="1076"/>
      <c r="Q1042" s="1076"/>
      <c r="R1042" s="1076"/>
      <c r="S1042" s="1076"/>
      <c r="T1042" s="1076"/>
      <c r="U1042" s="1076"/>
      <c r="V1042" s="1076"/>
      <c r="W1042" s="1076"/>
      <c r="X1042" s="1076"/>
      <c r="AJ1042" s="12"/>
      <c r="AK1042" s="12"/>
      <c r="AL1042" s="12"/>
      <c r="AM1042" s="12"/>
      <c r="AN1042" s="12"/>
      <c r="AO1042" s="12"/>
      <c r="AP1042" s="12"/>
      <c r="AQ1042" s="12"/>
      <c r="AR1042" s="12"/>
      <c r="AS1042" s="12"/>
      <c r="AT1042" s="12"/>
      <c r="AU1042" s="12"/>
      <c r="AV1042" s="12"/>
      <c r="AW1042" s="12"/>
      <c r="AX1042" s="12"/>
      <c r="AY1042" s="12"/>
    </row>
    <row r="1043" spans="1:51" ht="12.6" customHeight="1">
      <c r="A1043" s="118" t="s">
        <v>1764</v>
      </c>
      <c r="B1043" s="1007"/>
      <c r="C1043" s="1007"/>
      <c r="D1043" s="1007"/>
      <c r="E1043" s="1007"/>
      <c r="F1043" s="1007"/>
      <c r="G1043" s="1007"/>
      <c r="H1043" s="1007"/>
      <c r="I1043" s="1007"/>
      <c r="J1043" s="1007"/>
      <c r="K1043" s="1007"/>
      <c r="L1043" s="1007"/>
      <c r="M1043" s="1007"/>
      <c r="N1043" s="1007"/>
      <c r="O1043" s="1007"/>
      <c r="P1043" s="1007"/>
      <c r="Q1043" s="1076"/>
      <c r="R1043" s="1076"/>
      <c r="S1043" s="1076"/>
      <c r="T1043" s="1076"/>
      <c r="U1043" s="1076"/>
      <c r="V1043" s="1076"/>
      <c r="W1043" s="1076"/>
      <c r="X1043" s="1076"/>
      <c r="Y1043" s="2"/>
      <c r="Z1043" s="2"/>
      <c r="AA1043" s="2"/>
      <c r="AB1043" s="2"/>
      <c r="AC1043" s="2"/>
      <c r="AD1043" s="2"/>
      <c r="AE1043" s="2"/>
      <c r="AF1043" s="2"/>
      <c r="AG1043" s="2"/>
      <c r="AH1043" s="2"/>
      <c r="AI1043" s="2"/>
      <c r="AJ1043" s="12"/>
      <c r="AK1043" s="12"/>
      <c r="AL1043" s="12"/>
      <c r="AM1043" s="12"/>
      <c r="AN1043" s="12"/>
      <c r="AO1043" s="12"/>
      <c r="AP1043" s="12"/>
      <c r="AQ1043" s="12"/>
      <c r="AR1043" s="12"/>
      <c r="AS1043" s="12"/>
      <c r="AT1043" s="12"/>
      <c r="AU1043" s="12"/>
      <c r="AV1043" s="12"/>
      <c r="AW1043" s="12"/>
      <c r="AX1043" s="12"/>
      <c r="AY1043" s="12"/>
    </row>
    <row r="1044" spans="1:51" ht="12.6" customHeight="1">
      <c r="A1044" s="1292" t="s">
        <v>299</v>
      </c>
      <c r="B1044" s="1292"/>
      <c r="C1044" s="7">
        <v>1</v>
      </c>
      <c r="D1044" s="1174" t="s">
        <v>1765</v>
      </c>
      <c r="E1044" s="1174"/>
      <c r="F1044" s="1174"/>
      <c r="G1044" s="1174"/>
      <c r="H1044" s="1174"/>
      <c r="I1044" s="1174"/>
      <c r="J1044" s="1174"/>
      <c r="K1044" s="1174"/>
      <c r="L1044" s="1174"/>
      <c r="M1044" s="1174"/>
      <c r="N1044" s="1174"/>
      <c r="O1044" s="1174"/>
      <c r="P1044" s="1174"/>
      <c r="Q1044" s="1174"/>
      <c r="R1044" s="1174"/>
      <c r="S1044" s="1174"/>
      <c r="T1044" s="1174"/>
      <c r="U1044" s="1174"/>
      <c r="V1044" s="1174"/>
      <c r="W1044" s="1174"/>
      <c r="X1044" s="1174"/>
      <c r="Y1044" s="1174"/>
      <c r="Z1044" s="1174"/>
      <c r="AA1044" s="1174"/>
      <c r="AB1044" s="1174"/>
      <c r="AC1044" s="1174"/>
      <c r="AD1044" s="1174"/>
      <c r="AE1044" s="1174"/>
      <c r="AF1044" s="1174"/>
      <c r="AG1044" s="1174"/>
      <c r="AH1044" s="1174"/>
      <c r="AI1044" s="1174"/>
      <c r="AJ1044" s="1174"/>
      <c r="AK1044" s="1174"/>
      <c r="AL1044" s="1016"/>
      <c r="AM1044" s="1016"/>
      <c r="AN1044" s="1016"/>
      <c r="AO1044" s="1016"/>
      <c r="AP1044" s="1016"/>
      <c r="AQ1044" s="1016"/>
      <c r="AR1044" s="1016"/>
      <c r="AS1044" s="1016"/>
      <c r="AT1044" s="1016"/>
      <c r="AU1044" s="1016"/>
      <c r="AV1044" s="1016"/>
      <c r="AW1044" s="1016"/>
      <c r="AX1044" s="1016"/>
      <c r="AY1044" s="1016"/>
    </row>
    <row r="1045" spans="1:51" ht="12.6" customHeight="1">
      <c r="A1045" s="1075"/>
      <c r="B1045" s="1075"/>
      <c r="C1045" s="7"/>
      <c r="D1045" s="1174"/>
      <c r="E1045" s="1174"/>
      <c r="F1045" s="1174"/>
      <c r="G1045" s="1174"/>
      <c r="H1045" s="1174"/>
      <c r="I1045" s="1174"/>
      <c r="J1045" s="1174"/>
      <c r="K1045" s="1174"/>
      <c r="L1045" s="1174"/>
      <c r="M1045" s="1174"/>
      <c r="N1045" s="1174"/>
      <c r="O1045" s="1174"/>
      <c r="P1045" s="1174"/>
      <c r="Q1045" s="1174"/>
      <c r="R1045" s="1174"/>
      <c r="S1045" s="1174"/>
      <c r="T1045" s="1174"/>
      <c r="U1045" s="1174"/>
      <c r="V1045" s="1174"/>
      <c r="W1045" s="1174"/>
      <c r="X1045" s="1174"/>
      <c r="Y1045" s="1174"/>
      <c r="Z1045" s="1174"/>
      <c r="AA1045" s="1174"/>
      <c r="AB1045" s="1174"/>
      <c r="AC1045" s="1174"/>
      <c r="AD1045" s="1174"/>
      <c r="AE1045" s="1174"/>
      <c r="AF1045" s="1174"/>
      <c r="AG1045" s="1174"/>
      <c r="AH1045" s="1174"/>
      <c r="AI1045" s="1174"/>
      <c r="AJ1045" s="1174"/>
      <c r="AK1045" s="1174"/>
      <c r="AL1045" s="1016"/>
      <c r="AM1045" s="1016"/>
      <c r="AN1045" s="1016"/>
      <c r="AO1045" s="1016"/>
      <c r="AP1045" s="1016"/>
      <c r="AQ1045" s="1016"/>
      <c r="AR1045" s="1016"/>
      <c r="AS1045" s="1016"/>
      <c r="AT1045" s="1016"/>
      <c r="AU1045" s="1016"/>
      <c r="AV1045" s="1016"/>
      <c r="AW1045" s="1016"/>
      <c r="AX1045" s="1016"/>
      <c r="AY1045" s="1016"/>
    </row>
    <row r="1046" spans="1:51" ht="12.6" customHeight="1">
      <c r="A1046" s="1075"/>
      <c r="B1046" s="1075"/>
      <c r="C1046" s="7"/>
      <c r="D1046" s="1174"/>
      <c r="E1046" s="1174"/>
      <c r="F1046" s="1174"/>
      <c r="G1046" s="1174"/>
      <c r="H1046" s="1174"/>
      <c r="I1046" s="1174"/>
      <c r="J1046" s="1174"/>
      <c r="K1046" s="1174"/>
      <c r="L1046" s="1174"/>
      <c r="M1046" s="1174"/>
      <c r="N1046" s="1174"/>
      <c r="O1046" s="1174"/>
      <c r="P1046" s="1174"/>
      <c r="Q1046" s="1174"/>
      <c r="R1046" s="1174"/>
      <c r="S1046" s="1174"/>
      <c r="T1046" s="1174"/>
      <c r="U1046" s="1174"/>
      <c r="V1046" s="1174"/>
      <c r="W1046" s="1174"/>
      <c r="X1046" s="1174"/>
      <c r="Y1046" s="1174"/>
      <c r="Z1046" s="1174"/>
      <c r="AA1046" s="1174"/>
      <c r="AB1046" s="1174"/>
      <c r="AC1046" s="1174"/>
      <c r="AD1046" s="1174"/>
      <c r="AE1046" s="1174"/>
      <c r="AF1046" s="1174"/>
      <c r="AG1046" s="1174"/>
      <c r="AH1046" s="1174"/>
      <c r="AI1046" s="1174"/>
      <c r="AJ1046" s="1174"/>
      <c r="AK1046" s="1174"/>
      <c r="AL1046" s="1016"/>
      <c r="AM1046" s="1016"/>
      <c r="AN1046" s="1016"/>
      <c r="AO1046" s="1016"/>
      <c r="AP1046" s="1016"/>
      <c r="AQ1046" s="1016"/>
      <c r="AR1046" s="1016"/>
      <c r="AS1046" s="1016"/>
      <c r="AT1046" s="1016"/>
      <c r="AU1046" s="1016"/>
      <c r="AV1046" s="1016"/>
      <c r="AW1046" s="1016"/>
      <c r="AX1046" s="1016"/>
      <c r="AY1046" s="1016"/>
    </row>
    <row r="1047" spans="1:51" ht="12.6" customHeight="1">
      <c r="A1047" s="1075"/>
      <c r="B1047" s="1075"/>
      <c r="C1047" s="7"/>
      <c r="D1047" s="1174"/>
      <c r="E1047" s="1174"/>
      <c r="F1047" s="1174"/>
      <c r="G1047" s="1174"/>
      <c r="H1047" s="1174"/>
      <c r="I1047" s="1174"/>
      <c r="J1047" s="1174"/>
      <c r="K1047" s="1174"/>
      <c r="L1047" s="1174"/>
      <c r="M1047" s="1174"/>
      <c r="N1047" s="1174"/>
      <c r="O1047" s="1174"/>
      <c r="P1047" s="1174"/>
      <c r="Q1047" s="1174"/>
      <c r="R1047" s="1174"/>
      <c r="S1047" s="1174"/>
      <c r="T1047" s="1174"/>
      <c r="U1047" s="1174"/>
      <c r="V1047" s="1174"/>
      <c r="W1047" s="1174"/>
      <c r="X1047" s="1174"/>
      <c r="Y1047" s="1174"/>
      <c r="Z1047" s="1174"/>
      <c r="AA1047" s="1174"/>
      <c r="AB1047" s="1174"/>
      <c r="AC1047" s="1174"/>
      <c r="AD1047" s="1174"/>
      <c r="AE1047" s="1174"/>
      <c r="AF1047" s="1174"/>
      <c r="AG1047" s="1174"/>
      <c r="AH1047" s="1174"/>
      <c r="AI1047" s="1174"/>
      <c r="AJ1047" s="1174"/>
      <c r="AK1047" s="1174"/>
      <c r="AL1047" s="1016"/>
      <c r="AM1047" s="1016"/>
      <c r="AN1047" s="1016"/>
      <c r="AO1047" s="1016"/>
      <c r="AP1047" s="1016"/>
      <c r="AQ1047" s="1016"/>
      <c r="AR1047" s="1016"/>
      <c r="AS1047" s="1016"/>
      <c r="AT1047" s="1016"/>
      <c r="AU1047" s="1016"/>
      <c r="AV1047" s="1016"/>
      <c r="AW1047" s="1016"/>
      <c r="AX1047" s="1016"/>
      <c r="AY1047" s="1016"/>
    </row>
    <row r="1048" spans="1:51" ht="12.6" customHeight="1">
      <c r="A1048" s="1075"/>
      <c r="B1048" s="1075"/>
      <c r="C1048" s="7"/>
      <c r="D1048" s="1174"/>
      <c r="E1048" s="1174"/>
      <c r="F1048" s="1174"/>
      <c r="G1048" s="1174"/>
      <c r="H1048" s="1174"/>
      <c r="I1048" s="1174"/>
      <c r="J1048" s="1174"/>
      <c r="K1048" s="1174"/>
      <c r="L1048" s="1174"/>
      <c r="M1048" s="1174"/>
      <c r="N1048" s="1174"/>
      <c r="O1048" s="1174"/>
      <c r="P1048" s="1174"/>
      <c r="Q1048" s="1174"/>
      <c r="R1048" s="1174"/>
      <c r="S1048" s="1174"/>
      <c r="T1048" s="1174"/>
      <c r="U1048" s="1174"/>
      <c r="V1048" s="1174"/>
      <c r="W1048" s="1174"/>
      <c r="X1048" s="1174"/>
      <c r="Y1048" s="1174"/>
      <c r="Z1048" s="1174"/>
      <c r="AA1048" s="1174"/>
      <c r="AB1048" s="1174"/>
      <c r="AC1048" s="1174"/>
      <c r="AD1048" s="1174"/>
      <c r="AE1048" s="1174"/>
      <c r="AF1048" s="1174"/>
      <c r="AG1048" s="1174"/>
      <c r="AH1048" s="1174"/>
      <c r="AI1048" s="1174"/>
      <c r="AJ1048" s="1174"/>
      <c r="AK1048" s="1174"/>
      <c r="AL1048" s="1016"/>
      <c r="AM1048" s="1016"/>
      <c r="AN1048" s="1016"/>
      <c r="AO1048" s="1016"/>
      <c r="AP1048" s="1016"/>
      <c r="AQ1048" s="1016"/>
      <c r="AR1048" s="1016"/>
      <c r="AS1048" s="1016"/>
      <c r="AT1048" s="1016"/>
      <c r="AU1048" s="1016"/>
      <c r="AV1048" s="1016"/>
      <c r="AW1048" s="1016"/>
      <c r="AX1048" s="1016"/>
      <c r="AY1048" s="1016"/>
    </row>
    <row r="1049" spans="1:51" ht="12.6" customHeight="1">
      <c r="A1049" s="1"/>
      <c r="B1049" s="20"/>
      <c r="C1049" s="7"/>
      <c r="D1049" s="1174"/>
      <c r="E1049" s="1174"/>
      <c r="F1049" s="1174"/>
      <c r="G1049" s="1174"/>
      <c r="H1049" s="1174"/>
      <c r="I1049" s="1174"/>
      <c r="J1049" s="1174"/>
      <c r="K1049" s="1174"/>
      <c r="L1049" s="1174"/>
      <c r="M1049" s="1174"/>
      <c r="N1049" s="1174"/>
      <c r="O1049" s="1174"/>
      <c r="P1049" s="1174"/>
      <c r="Q1049" s="1174"/>
      <c r="R1049" s="1174"/>
      <c r="S1049" s="1174"/>
      <c r="T1049" s="1174"/>
      <c r="U1049" s="1174"/>
      <c r="V1049" s="1174"/>
      <c r="W1049" s="1174"/>
      <c r="X1049" s="1174"/>
      <c r="Y1049" s="1174"/>
      <c r="Z1049" s="1174"/>
      <c r="AA1049" s="1174"/>
      <c r="AB1049" s="1174"/>
      <c r="AC1049" s="1174"/>
      <c r="AD1049" s="1174"/>
      <c r="AE1049" s="1174"/>
      <c r="AF1049" s="1174"/>
      <c r="AG1049" s="1174"/>
      <c r="AH1049" s="1174"/>
      <c r="AI1049" s="1174"/>
      <c r="AJ1049" s="1174"/>
      <c r="AK1049" s="1174"/>
      <c r="AL1049" s="1016"/>
      <c r="AM1049" s="1016"/>
      <c r="AN1049" s="1016"/>
      <c r="AO1049" s="1016"/>
      <c r="AP1049" s="1016"/>
      <c r="AQ1049" s="1016"/>
      <c r="AR1049" s="1016"/>
      <c r="AS1049" s="1016"/>
      <c r="AT1049" s="1016"/>
      <c r="AU1049" s="1016"/>
      <c r="AV1049" s="1016"/>
      <c r="AW1049" s="1016"/>
      <c r="AX1049" s="1016"/>
      <c r="AY1049" s="1016"/>
    </row>
    <row r="1050" spans="1:51" ht="12.6" customHeight="1">
      <c r="A1050" s="1292" t="s">
        <v>299</v>
      </c>
      <c r="B1050" s="1292"/>
      <c r="C1050" s="7">
        <v>2</v>
      </c>
      <c r="D1050" s="1174" t="s">
        <v>1766</v>
      </c>
      <c r="E1050" s="1174"/>
      <c r="F1050" s="1174"/>
      <c r="G1050" s="1174"/>
      <c r="H1050" s="1174"/>
      <c r="I1050" s="1174"/>
      <c r="J1050" s="1174"/>
      <c r="K1050" s="1174"/>
      <c r="L1050" s="1174"/>
      <c r="M1050" s="1174"/>
      <c r="N1050" s="1174"/>
      <c r="O1050" s="1174"/>
      <c r="P1050" s="1174"/>
      <c r="Q1050" s="1174"/>
      <c r="R1050" s="1174"/>
      <c r="S1050" s="1174"/>
      <c r="T1050" s="1174"/>
      <c r="U1050" s="1174"/>
      <c r="V1050" s="1174"/>
      <c r="W1050" s="1174"/>
      <c r="X1050" s="1174"/>
      <c r="Y1050" s="1174"/>
      <c r="Z1050" s="1174"/>
      <c r="AA1050" s="1174"/>
      <c r="AB1050" s="1174"/>
      <c r="AC1050" s="1174"/>
      <c r="AD1050" s="1174"/>
      <c r="AE1050" s="1174"/>
      <c r="AF1050" s="1174"/>
      <c r="AG1050" s="1174"/>
      <c r="AH1050" s="1174"/>
      <c r="AI1050" s="1174"/>
      <c r="AJ1050" s="1174"/>
      <c r="AK1050" s="1174"/>
      <c r="AL1050" s="1016"/>
      <c r="AM1050" s="1016"/>
      <c r="AN1050" s="1016"/>
      <c r="AO1050" s="1016"/>
      <c r="AP1050" s="1016"/>
      <c r="AQ1050" s="1016"/>
      <c r="AR1050" s="1016"/>
      <c r="AS1050" s="1016"/>
      <c r="AT1050" s="1016"/>
      <c r="AU1050" s="1016"/>
      <c r="AV1050" s="1016"/>
      <c r="AW1050" s="1016"/>
      <c r="AX1050" s="1016"/>
      <c r="AY1050" s="1016"/>
    </row>
    <row r="1051" spans="1:51" ht="12.6" customHeight="1">
      <c r="A1051" s="1075"/>
      <c r="B1051" s="1075"/>
      <c r="C1051" s="7"/>
      <c r="D1051" s="1174"/>
      <c r="E1051" s="1174"/>
      <c r="F1051" s="1174"/>
      <c r="G1051" s="1174"/>
      <c r="H1051" s="1174"/>
      <c r="I1051" s="1174"/>
      <c r="J1051" s="1174"/>
      <c r="K1051" s="1174"/>
      <c r="L1051" s="1174"/>
      <c r="M1051" s="1174"/>
      <c r="N1051" s="1174"/>
      <c r="O1051" s="1174"/>
      <c r="P1051" s="1174"/>
      <c r="Q1051" s="1174"/>
      <c r="R1051" s="1174"/>
      <c r="S1051" s="1174"/>
      <c r="T1051" s="1174"/>
      <c r="U1051" s="1174"/>
      <c r="V1051" s="1174"/>
      <c r="W1051" s="1174"/>
      <c r="X1051" s="1174"/>
      <c r="Y1051" s="1174"/>
      <c r="Z1051" s="1174"/>
      <c r="AA1051" s="1174"/>
      <c r="AB1051" s="1174"/>
      <c r="AC1051" s="1174"/>
      <c r="AD1051" s="1174"/>
      <c r="AE1051" s="1174"/>
      <c r="AF1051" s="1174"/>
      <c r="AG1051" s="1174"/>
      <c r="AH1051" s="1174"/>
      <c r="AI1051" s="1174"/>
      <c r="AJ1051" s="1174"/>
      <c r="AK1051" s="1174"/>
      <c r="AL1051" s="1016"/>
      <c r="AM1051" s="1016"/>
      <c r="AN1051" s="1016"/>
      <c r="AO1051" s="1016"/>
      <c r="AP1051" s="1016"/>
      <c r="AQ1051" s="1016"/>
      <c r="AR1051" s="1016"/>
      <c r="AS1051" s="1016"/>
      <c r="AT1051" s="1016"/>
      <c r="AU1051" s="1016"/>
      <c r="AV1051" s="1016"/>
      <c r="AW1051" s="1016"/>
      <c r="AX1051" s="1016"/>
      <c r="AY1051" s="1016"/>
    </row>
    <row r="1052" spans="1:51" ht="12.6" customHeight="1">
      <c r="A1052" s="1075"/>
      <c r="B1052" s="1075"/>
      <c r="C1052" s="7"/>
      <c r="D1052" s="1174"/>
      <c r="E1052" s="1174"/>
      <c r="F1052" s="1174"/>
      <c r="G1052" s="1174"/>
      <c r="H1052" s="1174"/>
      <c r="I1052" s="1174"/>
      <c r="J1052" s="1174"/>
      <c r="K1052" s="1174"/>
      <c r="L1052" s="1174"/>
      <c r="M1052" s="1174"/>
      <c r="N1052" s="1174"/>
      <c r="O1052" s="1174"/>
      <c r="P1052" s="1174"/>
      <c r="Q1052" s="1174"/>
      <c r="R1052" s="1174"/>
      <c r="S1052" s="1174"/>
      <c r="T1052" s="1174"/>
      <c r="U1052" s="1174"/>
      <c r="V1052" s="1174"/>
      <c r="W1052" s="1174"/>
      <c r="X1052" s="1174"/>
      <c r="Y1052" s="1174"/>
      <c r="Z1052" s="1174"/>
      <c r="AA1052" s="1174"/>
      <c r="AB1052" s="1174"/>
      <c r="AC1052" s="1174"/>
      <c r="AD1052" s="1174"/>
      <c r="AE1052" s="1174"/>
      <c r="AF1052" s="1174"/>
      <c r="AG1052" s="1174"/>
      <c r="AH1052" s="1174"/>
      <c r="AI1052" s="1174"/>
      <c r="AJ1052" s="1174"/>
      <c r="AK1052" s="1174"/>
      <c r="AL1052" s="1016"/>
      <c r="AM1052" s="1016"/>
      <c r="AN1052" s="1016"/>
      <c r="AO1052" s="1016"/>
      <c r="AP1052" s="1016"/>
      <c r="AQ1052" s="1016"/>
      <c r="AR1052" s="1016"/>
      <c r="AS1052" s="1016"/>
      <c r="AT1052" s="1016"/>
      <c r="AU1052" s="1016"/>
      <c r="AV1052" s="1016"/>
      <c r="AW1052" s="1016"/>
      <c r="AX1052" s="1016"/>
      <c r="AY1052" s="1016"/>
    </row>
    <row r="1053" spans="1:51" ht="12.6" customHeight="1">
      <c r="A1053" s="1075"/>
      <c r="B1053" s="1075"/>
      <c r="C1053" s="7"/>
      <c r="D1053" s="1174"/>
      <c r="E1053" s="1174"/>
      <c r="F1053" s="1174"/>
      <c r="G1053" s="1174"/>
      <c r="H1053" s="1174"/>
      <c r="I1053" s="1174"/>
      <c r="J1053" s="1174"/>
      <c r="K1053" s="1174"/>
      <c r="L1053" s="1174"/>
      <c r="M1053" s="1174"/>
      <c r="N1053" s="1174"/>
      <c r="O1053" s="1174"/>
      <c r="P1053" s="1174"/>
      <c r="Q1053" s="1174"/>
      <c r="R1053" s="1174"/>
      <c r="S1053" s="1174"/>
      <c r="T1053" s="1174"/>
      <c r="U1053" s="1174"/>
      <c r="V1053" s="1174"/>
      <c r="W1053" s="1174"/>
      <c r="X1053" s="1174"/>
      <c r="Y1053" s="1174"/>
      <c r="Z1053" s="1174"/>
      <c r="AA1053" s="1174"/>
      <c r="AB1053" s="1174"/>
      <c r="AC1053" s="1174"/>
      <c r="AD1053" s="1174"/>
      <c r="AE1053" s="1174"/>
      <c r="AF1053" s="1174"/>
      <c r="AG1053" s="1174"/>
      <c r="AH1053" s="1174"/>
      <c r="AI1053" s="1174"/>
      <c r="AJ1053" s="1174"/>
      <c r="AK1053" s="1174"/>
      <c r="AL1053" s="1016"/>
      <c r="AM1053" s="1016"/>
      <c r="AN1053" s="1016"/>
      <c r="AO1053" s="1016"/>
      <c r="AP1053" s="1016"/>
      <c r="AQ1053" s="1016"/>
      <c r="AR1053" s="1016"/>
      <c r="AS1053" s="1016"/>
      <c r="AT1053" s="1016"/>
      <c r="AU1053" s="1016"/>
      <c r="AV1053" s="1016"/>
      <c r="AW1053" s="1016"/>
      <c r="AX1053" s="1016"/>
      <c r="AY1053" s="1016"/>
    </row>
    <row r="1054" spans="1:51" ht="12.6" customHeight="1">
      <c r="A1054" s="1075"/>
      <c r="B1054" s="1075"/>
      <c r="C1054" s="7"/>
      <c r="D1054" s="1174"/>
      <c r="E1054" s="1174"/>
      <c r="F1054" s="1174"/>
      <c r="G1054" s="1174"/>
      <c r="H1054" s="1174"/>
      <c r="I1054" s="1174"/>
      <c r="J1054" s="1174"/>
      <c r="K1054" s="1174"/>
      <c r="L1054" s="1174"/>
      <c r="M1054" s="1174"/>
      <c r="N1054" s="1174"/>
      <c r="O1054" s="1174"/>
      <c r="P1054" s="1174"/>
      <c r="Q1054" s="1174"/>
      <c r="R1054" s="1174"/>
      <c r="S1054" s="1174"/>
      <c r="T1054" s="1174"/>
      <c r="U1054" s="1174"/>
      <c r="V1054" s="1174"/>
      <c r="W1054" s="1174"/>
      <c r="X1054" s="1174"/>
      <c r="Y1054" s="1174"/>
      <c r="Z1054" s="1174"/>
      <c r="AA1054" s="1174"/>
      <c r="AB1054" s="1174"/>
      <c r="AC1054" s="1174"/>
      <c r="AD1054" s="1174"/>
      <c r="AE1054" s="1174"/>
      <c r="AF1054" s="1174"/>
      <c r="AG1054" s="1174"/>
      <c r="AH1054" s="1174"/>
      <c r="AI1054" s="1174"/>
      <c r="AJ1054" s="1174"/>
      <c r="AK1054" s="1174"/>
      <c r="AL1054" s="1016"/>
      <c r="AM1054" s="1016"/>
      <c r="AN1054" s="1016"/>
      <c r="AO1054" s="1016"/>
      <c r="AP1054" s="1016"/>
      <c r="AQ1054" s="1016"/>
      <c r="AR1054" s="1016"/>
      <c r="AS1054" s="1016"/>
      <c r="AT1054" s="1016"/>
      <c r="AU1054" s="1016"/>
      <c r="AV1054" s="1016"/>
      <c r="AW1054" s="1016"/>
      <c r="AX1054" s="1016"/>
      <c r="AY1054" s="1016"/>
    </row>
    <row r="1055" spans="1:51" ht="12.6" customHeight="1">
      <c r="A1055" s="1075"/>
      <c r="B1055" s="1075"/>
      <c r="C1055" s="7"/>
      <c r="D1055" s="1174"/>
      <c r="E1055" s="1174"/>
      <c r="F1055" s="1174"/>
      <c r="G1055" s="1174"/>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4"/>
      <c r="AH1055" s="1174"/>
      <c r="AI1055" s="1174"/>
      <c r="AJ1055" s="1174"/>
      <c r="AK1055" s="1174"/>
    </row>
    <row r="1056" spans="1:51" ht="12.6" customHeight="1">
      <c r="A1056" s="1292" t="s">
        <v>299</v>
      </c>
      <c r="B1056" s="1292"/>
      <c r="C1056" s="7">
        <v>3</v>
      </c>
      <c r="D1056" s="1174" t="s">
        <v>1767</v>
      </c>
      <c r="E1056" s="1174"/>
      <c r="F1056" s="1174"/>
      <c r="G1056" s="1174"/>
      <c r="H1056" s="1174"/>
      <c r="I1056" s="1174"/>
      <c r="J1056" s="1174"/>
      <c r="K1056" s="1174"/>
      <c r="L1056" s="1174"/>
      <c r="M1056" s="1174"/>
      <c r="N1056" s="1174"/>
      <c r="O1056" s="1174"/>
      <c r="P1056" s="1174"/>
      <c r="Q1056" s="1174"/>
      <c r="R1056" s="1174"/>
      <c r="S1056" s="1174"/>
      <c r="T1056" s="1174"/>
      <c r="U1056" s="1174"/>
      <c r="V1056" s="1174"/>
      <c r="W1056" s="1174"/>
      <c r="X1056" s="1174"/>
      <c r="Y1056" s="1174"/>
      <c r="Z1056" s="1174"/>
      <c r="AA1056" s="1174"/>
      <c r="AB1056" s="1174"/>
      <c r="AC1056" s="1174"/>
      <c r="AD1056" s="1174"/>
      <c r="AE1056" s="1174"/>
      <c r="AF1056" s="1174"/>
      <c r="AG1056" s="1174"/>
      <c r="AH1056" s="1174"/>
      <c r="AI1056" s="1174"/>
      <c r="AJ1056" s="1174"/>
      <c r="AK1056" s="1174"/>
    </row>
    <row r="1057" spans="1:37" ht="12.6" customHeight="1">
      <c r="A1057" s="2"/>
      <c r="B1057" s="2"/>
      <c r="C1057" s="7"/>
      <c r="D1057" s="1174"/>
      <c r="E1057" s="1174"/>
      <c r="F1057" s="1174"/>
      <c r="G1057" s="1174"/>
      <c r="H1057" s="1174"/>
      <c r="I1057" s="1174"/>
      <c r="J1057" s="1174"/>
      <c r="K1057" s="1174"/>
      <c r="L1057" s="1174"/>
      <c r="M1057" s="1174"/>
      <c r="N1057" s="1174"/>
      <c r="O1057" s="1174"/>
      <c r="P1057" s="1174"/>
      <c r="Q1057" s="1174"/>
      <c r="R1057" s="1174"/>
      <c r="S1057" s="1174"/>
      <c r="T1057" s="1174"/>
      <c r="U1057" s="1174"/>
      <c r="V1057" s="1174"/>
      <c r="W1057" s="1174"/>
      <c r="X1057" s="1174"/>
      <c r="Y1057" s="1174"/>
      <c r="Z1057" s="1174"/>
      <c r="AA1057" s="1174"/>
      <c r="AB1057" s="1174"/>
      <c r="AC1057" s="1174"/>
      <c r="AD1057" s="1174"/>
      <c r="AE1057" s="1174"/>
      <c r="AF1057" s="1174"/>
      <c r="AG1057" s="1174"/>
      <c r="AH1057" s="1174"/>
      <c r="AI1057" s="1174"/>
      <c r="AJ1057" s="1174"/>
      <c r="AK1057" s="1174"/>
    </row>
    <row r="1058" spans="1:37" ht="12.6" customHeight="1">
      <c r="A1058" s="2"/>
      <c r="B1058" s="2"/>
      <c r="C1058" s="7"/>
      <c r="D1058" s="1174"/>
      <c r="E1058" s="1174"/>
      <c r="F1058" s="1174"/>
      <c r="G1058" s="1174"/>
      <c r="H1058" s="1174"/>
      <c r="I1058" s="1174"/>
      <c r="J1058" s="1174"/>
      <c r="K1058" s="1174"/>
      <c r="L1058" s="1174"/>
      <c r="M1058" s="1174"/>
      <c r="N1058" s="1174"/>
      <c r="O1058" s="1174"/>
      <c r="P1058" s="1174"/>
      <c r="Q1058" s="1174"/>
      <c r="R1058" s="1174"/>
      <c r="S1058" s="1174"/>
      <c r="T1058" s="1174"/>
      <c r="U1058" s="1174"/>
      <c r="V1058" s="1174"/>
      <c r="W1058" s="1174"/>
      <c r="X1058" s="1174"/>
      <c r="Y1058" s="1174"/>
      <c r="Z1058" s="1174"/>
      <c r="AA1058" s="1174"/>
      <c r="AB1058" s="1174"/>
      <c r="AC1058" s="1174"/>
      <c r="AD1058" s="1174"/>
      <c r="AE1058" s="1174"/>
      <c r="AF1058" s="1174"/>
      <c r="AG1058" s="1174"/>
      <c r="AH1058" s="1174"/>
      <c r="AI1058" s="1174"/>
      <c r="AJ1058" s="1174"/>
      <c r="AK1058" s="1174"/>
    </row>
    <row r="1059" spans="1:37" ht="12.6" customHeight="1">
      <c r="A1059" s="1063"/>
      <c r="B1059" s="20"/>
      <c r="C1059" s="7"/>
      <c r="D1059" s="1174"/>
      <c r="E1059" s="1174"/>
      <c r="F1059" s="1174"/>
      <c r="G1059" s="1174"/>
      <c r="H1059" s="1174"/>
      <c r="I1059" s="1174"/>
      <c r="J1059" s="1174"/>
      <c r="K1059" s="1174"/>
      <c r="L1059" s="1174"/>
      <c r="M1059" s="1174"/>
      <c r="N1059" s="1174"/>
      <c r="O1059" s="1174"/>
      <c r="P1059" s="1174"/>
      <c r="Q1059" s="1174"/>
      <c r="R1059" s="1174"/>
      <c r="S1059" s="1174"/>
      <c r="T1059" s="1174"/>
      <c r="U1059" s="1174"/>
      <c r="V1059" s="1174"/>
      <c r="W1059" s="1174"/>
      <c r="X1059" s="1174"/>
      <c r="Y1059" s="1174"/>
      <c r="Z1059" s="1174"/>
      <c r="AA1059" s="1174"/>
      <c r="AB1059" s="1174"/>
      <c r="AC1059" s="1174"/>
      <c r="AD1059" s="1174"/>
      <c r="AE1059" s="1174"/>
      <c r="AF1059" s="1174"/>
      <c r="AG1059" s="1174"/>
      <c r="AH1059" s="1174"/>
      <c r="AI1059" s="1174"/>
      <c r="AJ1059" s="1174"/>
      <c r="AK1059" s="1174"/>
    </row>
    <row r="1060" spans="1:37" ht="12.6" customHeight="1">
      <c r="A1060" s="1063"/>
      <c r="B1060" s="20"/>
      <c r="C1060" s="7"/>
      <c r="D1060" s="1174"/>
      <c r="E1060" s="1174"/>
      <c r="F1060" s="1174"/>
      <c r="G1060" s="1174"/>
      <c r="H1060" s="1174"/>
      <c r="I1060" s="1174"/>
      <c r="J1060" s="1174"/>
      <c r="K1060" s="1174"/>
      <c r="L1060" s="1174"/>
      <c r="M1060" s="1174"/>
      <c r="N1060" s="1174"/>
      <c r="O1060" s="1174"/>
      <c r="P1060" s="1174"/>
      <c r="Q1060" s="1174"/>
      <c r="R1060" s="1174"/>
      <c r="S1060" s="1174"/>
      <c r="T1060" s="1174"/>
      <c r="U1060" s="1174"/>
      <c r="V1060" s="1174"/>
      <c r="W1060" s="1174"/>
      <c r="X1060" s="1174"/>
      <c r="Y1060" s="1174"/>
      <c r="Z1060" s="1174"/>
      <c r="AA1060" s="1174"/>
      <c r="AB1060" s="1174"/>
      <c r="AC1060" s="1174"/>
      <c r="AD1060" s="1174"/>
      <c r="AE1060" s="1174"/>
      <c r="AF1060" s="1174"/>
      <c r="AG1060" s="1174"/>
      <c r="AH1060" s="1174"/>
      <c r="AI1060" s="1174"/>
      <c r="AJ1060" s="1174"/>
      <c r="AK1060" s="1174"/>
    </row>
    <row r="1061" spans="1:37" ht="12.6" customHeight="1">
      <c r="A1061" s="1063"/>
      <c r="B1061" s="20"/>
      <c r="C1061" s="7"/>
      <c r="D1061" s="1174"/>
      <c r="E1061" s="1174"/>
      <c r="F1061" s="1174"/>
      <c r="G1061" s="1174"/>
      <c r="H1061" s="1174"/>
      <c r="I1061" s="1174"/>
      <c r="J1061" s="1174"/>
      <c r="K1061" s="1174"/>
      <c r="L1061" s="1174"/>
      <c r="M1061" s="1174"/>
      <c r="N1061" s="1174"/>
      <c r="O1061" s="1174"/>
      <c r="P1061" s="1174"/>
      <c r="Q1061" s="1174"/>
      <c r="R1061" s="1174"/>
      <c r="S1061" s="1174"/>
      <c r="T1061" s="1174"/>
      <c r="U1061" s="1174"/>
      <c r="V1061" s="1174"/>
      <c r="W1061" s="1174"/>
      <c r="X1061" s="1174"/>
      <c r="Y1061" s="1174"/>
      <c r="Z1061" s="1174"/>
      <c r="AA1061" s="1174"/>
      <c r="AB1061" s="1174"/>
      <c r="AC1061" s="1174"/>
      <c r="AD1061" s="1174"/>
      <c r="AE1061" s="1174"/>
      <c r="AF1061" s="1174"/>
      <c r="AG1061" s="1174"/>
      <c r="AH1061" s="1174"/>
      <c r="AI1061" s="1174"/>
      <c r="AJ1061" s="1174"/>
      <c r="AK1061" s="1174"/>
    </row>
    <row r="1062" spans="1:37" ht="12.6" customHeight="1">
      <c r="A1062" s="1063"/>
      <c r="B1062" s="20"/>
      <c r="C1062" s="7"/>
      <c r="D1062" s="1174"/>
      <c r="E1062" s="1174"/>
      <c r="F1062" s="1174"/>
      <c r="G1062" s="1174"/>
      <c r="H1062" s="1174"/>
      <c r="I1062" s="1174"/>
      <c r="J1062" s="1174"/>
      <c r="K1062" s="1174"/>
      <c r="L1062" s="1174"/>
      <c r="M1062" s="1174"/>
      <c r="N1062" s="1174"/>
      <c r="O1062" s="1174"/>
      <c r="P1062" s="1174"/>
      <c r="Q1062" s="1174"/>
      <c r="R1062" s="1174"/>
      <c r="S1062" s="1174"/>
      <c r="T1062" s="1174"/>
      <c r="U1062" s="1174"/>
      <c r="V1062" s="1174"/>
      <c r="W1062" s="1174"/>
      <c r="X1062" s="1174"/>
      <c r="Y1062" s="1174"/>
      <c r="Z1062" s="1174"/>
      <c r="AA1062" s="1174"/>
      <c r="AB1062" s="1174"/>
      <c r="AC1062" s="1174"/>
      <c r="AD1062" s="1174"/>
      <c r="AE1062" s="1174"/>
      <c r="AF1062" s="1174"/>
      <c r="AG1062" s="1174"/>
      <c r="AH1062" s="1174"/>
      <c r="AI1062" s="1174"/>
      <c r="AJ1062" s="1174"/>
      <c r="AK1062" s="1174"/>
    </row>
    <row r="1063" spans="1:37" ht="12.6" customHeight="1">
      <c r="A1063" s="1292" t="s">
        <v>299</v>
      </c>
      <c r="B1063" s="1292"/>
      <c r="C1063" s="7">
        <v>4</v>
      </c>
      <c r="D1063" s="1174" t="s">
        <v>1768</v>
      </c>
      <c r="E1063" s="1174"/>
      <c r="F1063" s="1174"/>
      <c r="G1063" s="1174"/>
      <c r="H1063" s="1174"/>
      <c r="I1063" s="1174"/>
      <c r="J1063" s="1174"/>
      <c r="K1063" s="1174"/>
      <c r="L1063" s="1174"/>
      <c r="M1063" s="1174"/>
      <c r="N1063" s="1174"/>
      <c r="O1063" s="1174"/>
      <c r="P1063" s="1174"/>
      <c r="Q1063" s="1174"/>
      <c r="R1063" s="1174"/>
      <c r="S1063" s="1174"/>
      <c r="T1063" s="1174"/>
      <c r="U1063" s="1174"/>
      <c r="V1063" s="1174"/>
      <c r="W1063" s="1174"/>
      <c r="X1063" s="1174"/>
      <c r="Y1063" s="1174"/>
      <c r="Z1063" s="1174"/>
      <c r="AA1063" s="1174"/>
      <c r="AB1063" s="1174"/>
      <c r="AC1063" s="1174"/>
      <c r="AD1063" s="1174"/>
      <c r="AE1063" s="1174"/>
      <c r="AF1063" s="1174"/>
      <c r="AG1063" s="1174"/>
      <c r="AH1063" s="1174"/>
      <c r="AI1063" s="1174"/>
      <c r="AJ1063" s="1174"/>
      <c r="AK1063" s="1174"/>
    </row>
    <row r="1064" spans="1:37" ht="12.6" customHeight="1">
      <c r="A1064" s="1075"/>
      <c r="B1064" s="1075"/>
      <c r="C1064" s="7"/>
      <c r="D1064" s="1174"/>
      <c r="E1064" s="1174"/>
      <c r="F1064" s="1174"/>
      <c r="G1064" s="1174"/>
      <c r="H1064" s="1174"/>
      <c r="I1064" s="1174"/>
      <c r="J1064" s="1174"/>
      <c r="K1064" s="1174"/>
      <c r="L1064" s="1174"/>
      <c r="M1064" s="1174"/>
      <c r="N1064" s="1174"/>
      <c r="O1064" s="1174"/>
      <c r="P1064" s="1174"/>
      <c r="Q1064" s="1174"/>
      <c r="R1064" s="1174"/>
      <c r="S1064" s="1174"/>
      <c r="T1064" s="1174"/>
      <c r="U1064" s="1174"/>
      <c r="V1064" s="1174"/>
      <c r="W1064" s="1174"/>
      <c r="X1064" s="1174"/>
      <c r="Y1064" s="1174"/>
      <c r="Z1064" s="1174"/>
      <c r="AA1064" s="1174"/>
      <c r="AB1064" s="1174"/>
      <c r="AC1064" s="1174"/>
      <c r="AD1064" s="1174"/>
      <c r="AE1064" s="1174"/>
      <c r="AF1064" s="1174"/>
      <c r="AG1064" s="1174"/>
      <c r="AH1064" s="1174"/>
      <c r="AI1064" s="1174"/>
      <c r="AJ1064" s="1174"/>
      <c r="AK1064" s="1174"/>
    </row>
    <row r="1065" spans="1:37" ht="12.6" customHeight="1">
      <c r="A1065" s="1063"/>
      <c r="B1065" s="20"/>
      <c r="C1065" s="7"/>
      <c r="D1065" s="1174"/>
      <c r="E1065" s="1174"/>
      <c r="F1065" s="1174"/>
      <c r="G1065" s="1174"/>
      <c r="H1065" s="1174"/>
      <c r="I1065" s="1174"/>
      <c r="J1065" s="1174"/>
      <c r="K1065" s="1174"/>
      <c r="L1065" s="1174"/>
      <c r="M1065" s="1174"/>
      <c r="N1065" s="1174"/>
      <c r="O1065" s="1174"/>
      <c r="P1065" s="1174"/>
      <c r="Q1065" s="1174"/>
      <c r="R1065" s="1174"/>
      <c r="S1065" s="1174"/>
      <c r="T1065" s="1174"/>
      <c r="U1065" s="1174"/>
      <c r="V1065" s="1174"/>
      <c r="W1065" s="1174"/>
      <c r="X1065" s="1174"/>
      <c r="Y1065" s="1174"/>
      <c r="Z1065" s="1174"/>
      <c r="AA1065" s="1174"/>
      <c r="AB1065" s="1174"/>
      <c r="AC1065" s="1174"/>
      <c r="AD1065" s="1174"/>
      <c r="AE1065" s="1174"/>
      <c r="AF1065" s="1174"/>
      <c r="AG1065" s="1174"/>
      <c r="AH1065" s="1174"/>
      <c r="AI1065" s="1174"/>
      <c r="AJ1065" s="1174"/>
      <c r="AK1065" s="1174"/>
    </row>
    <row r="1066" spans="1:37" ht="12.6" customHeight="1">
      <c r="A1066" s="1292" t="s">
        <v>299</v>
      </c>
      <c r="B1066" s="1292"/>
      <c r="C1066" s="7">
        <v>5</v>
      </c>
      <c r="D1066" s="1174" t="s">
        <v>1769</v>
      </c>
      <c r="E1066" s="1174"/>
      <c r="F1066" s="1174"/>
      <c r="G1066" s="1174"/>
      <c r="H1066" s="1174"/>
      <c r="I1066" s="1174"/>
      <c r="J1066" s="1174"/>
      <c r="K1066" s="1174"/>
      <c r="L1066" s="1174"/>
      <c r="M1066" s="1174"/>
      <c r="N1066" s="1174"/>
      <c r="O1066" s="1174"/>
      <c r="P1066" s="1174"/>
      <c r="Q1066" s="1174"/>
      <c r="R1066" s="1174"/>
      <c r="S1066" s="1174"/>
      <c r="T1066" s="1174"/>
      <c r="U1066" s="1174"/>
      <c r="V1066" s="1174"/>
      <c r="W1066" s="1174"/>
      <c r="X1066" s="1174"/>
      <c r="Y1066" s="1174"/>
      <c r="Z1066" s="1174"/>
      <c r="AA1066" s="1174"/>
      <c r="AB1066" s="1174"/>
      <c r="AC1066" s="1174"/>
      <c r="AD1066" s="1174"/>
      <c r="AE1066" s="1174"/>
      <c r="AF1066" s="1174"/>
      <c r="AG1066" s="1174"/>
      <c r="AH1066" s="1174"/>
      <c r="AI1066" s="1174"/>
      <c r="AJ1066" s="1174"/>
      <c r="AK1066" s="1174"/>
    </row>
    <row r="1067" spans="1:37" ht="12.6" customHeight="1">
      <c r="A1067" s="1075"/>
      <c r="B1067" s="1075"/>
      <c r="C1067" s="7"/>
      <c r="D1067" s="1174"/>
      <c r="E1067" s="1174"/>
      <c r="F1067" s="1174"/>
      <c r="G1067" s="1174"/>
      <c r="H1067" s="1174"/>
      <c r="I1067" s="1174"/>
      <c r="J1067" s="1174"/>
      <c r="K1067" s="1174"/>
      <c r="L1067" s="1174"/>
      <c r="M1067" s="1174"/>
      <c r="N1067" s="1174"/>
      <c r="O1067" s="1174"/>
      <c r="P1067" s="1174"/>
      <c r="Q1067" s="1174"/>
      <c r="R1067" s="1174"/>
      <c r="S1067" s="1174"/>
      <c r="T1067" s="1174"/>
      <c r="U1067" s="1174"/>
      <c r="V1067" s="1174"/>
      <c r="W1067" s="1174"/>
      <c r="X1067" s="1174"/>
      <c r="Y1067" s="1174"/>
      <c r="Z1067" s="1174"/>
      <c r="AA1067" s="1174"/>
      <c r="AB1067" s="1174"/>
      <c r="AC1067" s="1174"/>
      <c r="AD1067" s="1174"/>
      <c r="AE1067" s="1174"/>
      <c r="AF1067" s="1174"/>
      <c r="AG1067" s="1174"/>
      <c r="AH1067" s="1174"/>
      <c r="AI1067" s="1174"/>
      <c r="AJ1067" s="1174"/>
      <c r="AK1067" s="1174"/>
    </row>
    <row r="1068" spans="1:37" ht="12.6" customHeight="1">
      <c r="A1068" s="1075"/>
      <c r="B1068" s="1075"/>
      <c r="C1068" s="7"/>
      <c r="D1068" s="1174"/>
      <c r="E1068" s="1174"/>
      <c r="F1068" s="1174"/>
      <c r="G1068" s="1174"/>
      <c r="H1068" s="1174"/>
      <c r="I1068" s="1174"/>
      <c r="J1068" s="1174"/>
      <c r="K1068" s="1174"/>
      <c r="L1068" s="1174"/>
      <c r="M1068" s="1174"/>
      <c r="N1068" s="1174"/>
      <c r="O1068" s="1174"/>
      <c r="P1068" s="1174"/>
      <c r="Q1068" s="1174"/>
      <c r="R1068" s="1174"/>
      <c r="S1068" s="1174"/>
      <c r="T1068" s="1174"/>
      <c r="U1068" s="1174"/>
      <c r="V1068" s="1174"/>
      <c r="W1068" s="1174"/>
      <c r="X1068" s="1174"/>
      <c r="Y1068" s="1174"/>
      <c r="Z1068" s="1174"/>
      <c r="AA1068" s="1174"/>
      <c r="AB1068" s="1174"/>
      <c r="AC1068" s="1174"/>
      <c r="AD1068" s="1174"/>
      <c r="AE1068" s="1174"/>
      <c r="AF1068" s="1174"/>
      <c r="AG1068" s="1174"/>
      <c r="AH1068" s="1174"/>
      <c r="AI1068" s="1174"/>
      <c r="AJ1068" s="1174"/>
      <c r="AK1068" s="1174"/>
    </row>
    <row r="1069" spans="1:37" ht="12.6" customHeight="1">
      <c r="A1069" s="1075"/>
      <c r="B1069" s="1075"/>
      <c r="C1069" s="7"/>
      <c r="D1069" s="1174"/>
      <c r="E1069" s="1174"/>
      <c r="F1069" s="1174"/>
      <c r="G1069" s="1174"/>
      <c r="H1069" s="1174"/>
      <c r="I1069" s="1174"/>
      <c r="J1069" s="1174"/>
      <c r="K1069" s="1174"/>
      <c r="L1069" s="1174"/>
      <c r="M1069" s="1174"/>
      <c r="N1069" s="1174"/>
      <c r="O1069" s="1174"/>
      <c r="P1069" s="1174"/>
      <c r="Q1069" s="1174"/>
      <c r="R1069" s="1174"/>
      <c r="S1069" s="1174"/>
      <c r="T1069" s="1174"/>
      <c r="U1069" s="1174"/>
      <c r="V1069" s="1174"/>
      <c r="W1069" s="1174"/>
      <c r="X1069" s="1174"/>
      <c r="Y1069" s="1174"/>
      <c r="Z1069" s="1174"/>
      <c r="AA1069" s="1174"/>
      <c r="AB1069" s="1174"/>
      <c r="AC1069" s="1174"/>
      <c r="AD1069" s="1174"/>
      <c r="AE1069" s="1174"/>
      <c r="AF1069" s="1174"/>
      <c r="AG1069" s="1174"/>
      <c r="AH1069" s="1174"/>
      <c r="AI1069" s="1174"/>
      <c r="AJ1069" s="1174"/>
      <c r="AK1069" s="1174"/>
    </row>
    <row r="1070" spans="1:37" ht="12.6" customHeight="1">
      <c r="A1070" s="1063"/>
      <c r="B1070" s="20"/>
      <c r="C1070" s="7"/>
      <c r="D1070" s="1174"/>
      <c r="E1070" s="1174"/>
      <c r="F1070" s="1174"/>
      <c r="G1070" s="1174"/>
      <c r="H1070" s="1174"/>
      <c r="I1070" s="1174"/>
      <c r="J1070" s="1174"/>
      <c r="K1070" s="1174"/>
      <c r="L1070" s="1174"/>
      <c r="M1070" s="1174"/>
      <c r="N1070" s="1174"/>
      <c r="O1070" s="1174"/>
      <c r="P1070" s="1174"/>
      <c r="Q1070" s="1174"/>
      <c r="R1070" s="1174"/>
      <c r="S1070" s="1174"/>
      <c r="T1070" s="1174"/>
      <c r="U1070" s="1174"/>
      <c r="V1070" s="1174"/>
      <c r="W1070" s="1174"/>
      <c r="X1070" s="1174"/>
      <c r="Y1070" s="1174"/>
      <c r="Z1070" s="1174"/>
      <c r="AA1070" s="1174"/>
      <c r="AB1070" s="1174"/>
      <c r="AC1070" s="1174"/>
      <c r="AD1070" s="1174"/>
      <c r="AE1070" s="1174"/>
      <c r="AF1070" s="1174"/>
      <c r="AG1070" s="1174"/>
      <c r="AH1070" s="1174"/>
      <c r="AI1070" s="1174"/>
      <c r="AJ1070" s="1174"/>
      <c r="AK1070" s="1174"/>
    </row>
    <row r="1071" spans="1:37" ht="12.6" customHeight="1">
      <c r="A1071" s="1292" t="s">
        <v>299</v>
      </c>
      <c r="B1071" s="1292"/>
      <c r="C1071" s="7">
        <v>6</v>
      </c>
      <c r="D1071" s="1174" t="s">
        <v>1770</v>
      </c>
      <c r="E1071" s="1174"/>
      <c r="F1071" s="1174"/>
      <c r="G1071" s="1174"/>
      <c r="H1071" s="1174"/>
      <c r="I1071" s="1174"/>
      <c r="J1071" s="1174"/>
      <c r="K1071" s="1174"/>
      <c r="L1071" s="1174"/>
      <c r="M1071" s="1174"/>
      <c r="N1071" s="1174"/>
      <c r="O1071" s="1174"/>
      <c r="P1071" s="1174"/>
      <c r="Q1071" s="1174"/>
      <c r="R1071" s="1174"/>
      <c r="S1071" s="1174"/>
      <c r="T1071" s="1174"/>
      <c r="U1071" s="1174"/>
      <c r="V1071" s="1174"/>
      <c r="W1071" s="1174"/>
      <c r="X1071" s="1174"/>
      <c r="Y1071" s="1174"/>
      <c r="Z1071" s="1174"/>
      <c r="AA1071" s="1174"/>
      <c r="AB1071" s="1174"/>
      <c r="AC1071" s="1174"/>
      <c r="AD1071" s="1174"/>
      <c r="AE1071" s="1174"/>
      <c r="AF1071" s="1174"/>
      <c r="AG1071" s="1174"/>
      <c r="AH1071" s="1174"/>
      <c r="AI1071" s="1174"/>
      <c r="AJ1071" s="1174"/>
      <c r="AK1071" s="1174"/>
    </row>
    <row r="1072" spans="1:37" ht="12.6" customHeight="1">
      <c r="A1072" s="1063"/>
      <c r="B1072" s="20"/>
      <c r="C1072" s="7"/>
      <c r="D1072" s="1174"/>
      <c r="E1072" s="1174"/>
      <c r="F1072" s="1174"/>
      <c r="G1072" s="1174"/>
      <c r="H1072" s="1174"/>
      <c r="I1072" s="1174"/>
      <c r="J1072" s="1174"/>
      <c r="K1072" s="1174"/>
      <c r="L1072" s="1174"/>
      <c r="M1072" s="1174"/>
      <c r="N1072" s="1174"/>
      <c r="O1072" s="1174"/>
      <c r="P1072" s="1174"/>
      <c r="Q1072" s="1174"/>
      <c r="R1072" s="1174"/>
      <c r="S1072" s="1174"/>
      <c r="T1072" s="1174"/>
      <c r="U1072" s="1174"/>
      <c r="V1072" s="1174"/>
      <c r="W1072" s="1174"/>
      <c r="X1072" s="1174"/>
      <c r="Y1072" s="1174"/>
      <c r="Z1072" s="1174"/>
      <c r="AA1072" s="1174"/>
      <c r="AB1072" s="1174"/>
      <c r="AC1072" s="1174"/>
      <c r="AD1072" s="1174"/>
      <c r="AE1072" s="1174"/>
      <c r="AF1072" s="1174"/>
      <c r="AG1072" s="1174"/>
      <c r="AH1072" s="1174"/>
      <c r="AI1072" s="1174"/>
      <c r="AJ1072" s="1174"/>
      <c r="AK1072" s="1174"/>
    </row>
    <row r="1073" spans="1:37" ht="12.6" customHeight="1">
      <c r="A1073" s="1063"/>
      <c r="B1073" s="20"/>
      <c r="C1073" s="7"/>
      <c r="D1073" s="1174"/>
      <c r="E1073" s="1174"/>
      <c r="F1073" s="1174"/>
      <c r="G1073" s="1174"/>
      <c r="H1073" s="1174"/>
      <c r="I1073" s="1174"/>
      <c r="J1073" s="1174"/>
      <c r="K1073" s="1174"/>
      <c r="L1073" s="1174"/>
      <c r="M1073" s="1174"/>
      <c r="N1073" s="1174"/>
      <c r="O1073" s="1174"/>
      <c r="P1073" s="1174"/>
      <c r="Q1073" s="1174"/>
      <c r="R1073" s="1174"/>
      <c r="S1073" s="1174"/>
      <c r="T1073" s="1174"/>
      <c r="U1073" s="1174"/>
      <c r="V1073" s="1174"/>
      <c r="W1073" s="1174"/>
      <c r="X1073" s="1174"/>
      <c r="Y1073" s="1174"/>
      <c r="Z1073" s="1174"/>
      <c r="AA1073" s="1174"/>
      <c r="AB1073" s="1174"/>
      <c r="AC1073" s="1174"/>
      <c r="AD1073" s="1174"/>
      <c r="AE1073" s="1174"/>
      <c r="AF1073" s="1174"/>
      <c r="AG1073" s="1174"/>
      <c r="AH1073" s="1174"/>
      <c r="AI1073" s="1174"/>
      <c r="AJ1073" s="1174"/>
      <c r="AK1073" s="1174"/>
    </row>
    <row r="1074" spans="1:37" ht="12.6" customHeight="1">
      <c r="A1074" s="1292" t="s">
        <v>299</v>
      </c>
      <c r="B1074" s="1292"/>
      <c r="C1074" s="1040">
        <v>7</v>
      </c>
      <c r="D1074" s="1174" t="s">
        <v>1771</v>
      </c>
      <c r="E1074" s="1174"/>
      <c r="F1074" s="1174"/>
      <c r="G1074" s="1174"/>
      <c r="H1074" s="1174"/>
      <c r="I1074" s="1174"/>
      <c r="J1074" s="1174"/>
      <c r="K1074" s="1174"/>
      <c r="L1074" s="1174"/>
      <c r="M1074" s="1174"/>
      <c r="N1074" s="1174"/>
      <c r="O1074" s="1174"/>
      <c r="P1074" s="1174"/>
      <c r="Q1074" s="1174"/>
      <c r="R1074" s="1174"/>
      <c r="S1074" s="1174"/>
      <c r="T1074" s="1174"/>
      <c r="U1074" s="1174"/>
      <c r="V1074" s="1174"/>
      <c r="W1074" s="1174"/>
      <c r="X1074" s="1174"/>
      <c r="Y1074" s="1174"/>
      <c r="Z1074" s="1174"/>
      <c r="AA1074" s="1174"/>
      <c r="AB1074" s="1174"/>
      <c r="AC1074" s="1174"/>
      <c r="AD1074" s="1174"/>
      <c r="AE1074" s="1174"/>
      <c r="AF1074" s="1174"/>
      <c r="AG1074" s="1174"/>
      <c r="AH1074" s="1174"/>
      <c r="AI1074" s="1174"/>
      <c r="AJ1074" s="1174"/>
      <c r="AK1074" s="1174"/>
    </row>
    <row r="1075" spans="1:37" ht="12.6" customHeight="1">
      <c r="A1075" s="1075"/>
      <c r="B1075" s="1075"/>
      <c r="C1075" s="1040"/>
      <c r="D1075" s="1174"/>
      <c r="E1075" s="1174"/>
      <c r="F1075" s="1174"/>
      <c r="G1075" s="1174"/>
      <c r="H1075" s="1174"/>
      <c r="I1075" s="1174"/>
      <c r="J1075" s="1174"/>
      <c r="K1075" s="1174"/>
      <c r="L1075" s="1174"/>
      <c r="M1075" s="1174"/>
      <c r="N1075" s="1174"/>
      <c r="O1075" s="1174"/>
      <c r="P1075" s="1174"/>
      <c r="Q1075" s="1174"/>
      <c r="R1075" s="1174"/>
      <c r="S1075" s="1174"/>
      <c r="T1075" s="1174"/>
      <c r="U1075" s="1174"/>
      <c r="V1075" s="1174"/>
      <c r="W1075" s="1174"/>
      <c r="X1075" s="1174"/>
      <c r="Y1075" s="1174"/>
      <c r="Z1075" s="1174"/>
      <c r="AA1075" s="1174"/>
      <c r="AB1075" s="1174"/>
      <c r="AC1075" s="1174"/>
      <c r="AD1075" s="1174"/>
      <c r="AE1075" s="1174"/>
      <c r="AF1075" s="1174"/>
      <c r="AG1075" s="1174"/>
      <c r="AH1075" s="1174"/>
      <c r="AI1075" s="1174"/>
      <c r="AJ1075" s="1174"/>
      <c r="AK1075" s="1174"/>
    </row>
    <row r="1076" spans="1:37" ht="12.6" customHeight="1">
      <c r="A1076" s="1075"/>
      <c r="B1076" s="1075"/>
      <c r="C1076" s="1040"/>
      <c r="D1076" s="1174"/>
      <c r="E1076" s="1174"/>
      <c r="F1076" s="1174"/>
      <c r="G1076" s="1174"/>
      <c r="H1076" s="1174"/>
      <c r="I1076" s="1174"/>
      <c r="J1076" s="1174"/>
      <c r="K1076" s="1174"/>
      <c r="L1076" s="1174"/>
      <c r="M1076" s="1174"/>
      <c r="N1076" s="1174"/>
      <c r="O1076" s="1174"/>
      <c r="P1076" s="1174"/>
      <c r="Q1076" s="1174"/>
      <c r="R1076" s="1174"/>
      <c r="S1076" s="1174"/>
      <c r="T1076" s="1174"/>
      <c r="U1076" s="1174"/>
      <c r="V1076" s="1174"/>
      <c r="W1076" s="1174"/>
      <c r="X1076" s="1174"/>
      <c r="Y1076" s="1174"/>
      <c r="Z1076" s="1174"/>
      <c r="AA1076" s="1174"/>
      <c r="AB1076" s="1174"/>
      <c r="AC1076" s="1174"/>
      <c r="AD1076" s="1174"/>
      <c r="AE1076" s="1174"/>
      <c r="AF1076" s="1174"/>
      <c r="AG1076" s="1174"/>
      <c r="AH1076" s="1174"/>
      <c r="AI1076" s="1174"/>
      <c r="AJ1076" s="1174"/>
      <c r="AK1076" s="1174"/>
    </row>
    <row r="1077" spans="1:37" ht="12.6" customHeight="1">
      <c r="A1077" s="1063"/>
      <c r="B1077" s="20"/>
      <c r="C1077" s="1040"/>
      <c r="D1077" s="1174"/>
      <c r="E1077" s="1174"/>
      <c r="F1077" s="1174"/>
      <c r="G1077" s="1174"/>
      <c r="H1077" s="1174"/>
      <c r="I1077" s="1174"/>
      <c r="J1077" s="1174"/>
      <c r="K1077" s="1174"/>
      <c r="L1077" s="1174"/>
      <c r="M1077" s="1174"/>
      <c r="N1077" s="1174"/>
      <c r="O1077" s="1174"/>
      <c r="P1077" s="1174"/>
      <c r="Q1077" s="1174"/>
      <c r="R1077" s="1174"/>
      <c r="S1077" s="1174"/>
      <c r="T1077" s="1174"/>
      <c r="U1077" s="1174"/>
      <c r="V1077" s="1174"/>
      <c r="W1077" s="1174"/>
      <c r="X1077" s="1174"/>
      <c r="Y1077" s="1174"/>
      <c r="Z1077" s="1174"/>
      <c r="AA1077" s="1174"/>
      <c r="AB1077" s="1174"/>
      <c r="AC1077" s="1174"/>
      <c r="AD1077" s="1174"/>
      <c r="AE1077" s="1174"/>
      <c r="AF1077" s="1174"/>
      <c r="AG1077" s="1174"/>
      <c r="AH1077" s="1174"/>
      <c r="AI1077" s="1174"/>
      <c r="AJ1077" s="1174"/>
      <c r="AK1077" s="1174"/>
    </row>
    <row r="1078" spans="1:37" ht="12.6" customHeight="1">
      <c r="A1078" s="1292" t="s">
        <v>299</v>
      </c>
      <c r="B1078" s="1292"/>
      <c r="C1078" s="1040">
        <v>8</v>
      </c>
      <c r="D1078" s="1257" t="s">
        <v>1772</v>
      </c>
      <c r="E1078" s="1257"/>
      <c r="F1078" s="1257"/>
      <c r="G1078" s="1257"/>
      <c r="H1078" s="1257"/>
      <c r="I1078" s="1257"/>
      <c r="J1078" s="1257"/>
      <c r="K1078" s="1257"/>
      <c r="L1078" s="1257"/>
      <c r="M1078" s="1257"/>
      <c r="N1078" s="1257"/>
      <c r="O1078" s="1257"/>
      <c r="P1078" s="1257"/>
      <c r="Q1078" s="1257"/>
      <c r="R1078" s="1257"/>
      <c r="S1078" s="1257"/>
      <c r="T1078" s="1257"/>
      <c r="U1078" s="1257"/>
      <c r="V1078" s="1257"/>
      <c r="W1078" s="1257"/>
      <c r="X1078" s="1257"/>
      <c r="Y1078" s="1257"/>
      <c r="Z1078" s="1257"/>
      <c r="AA1078" s="1257"/>
      <c r="AB1078" s="1257"/>
      <c r="AC1078" s="1257"/>
      <c r="AD1078" s="1257"/>
      <c r="AE1078" s="1257"/>
      <c r="AF1078" s="1257"/>
      <c r="AG1078" s="1257"/>
      <c r="AH1078" s="1257"/>
      <c r="AI1078" s="1257"/>
      <c r="AJ1078" s="1257"/>
      <c r="AK1078" s="1257"/>
    </row>
    <row r="1079" spans="1:37" ht="12.6" customHeight="1">
      <c r="A1079" s="1075"/>
      <c r="B1079" s="1075"/>
      <c r="C1079" s="1040"/>
      <c r="D1079" s="1257"/>
      <c r="E1079" s="1257"/>
      <c r="F1079" s="1257"/>
      <c r="G1079" s="1257"/>
      <c r="H1079" s="1257"/>
      <c r="I1079" s="1257"/>
      <c r="J1079" s="1257"/>
      <c r="K1079" s="1257"/>
      <c r="L1079" s="1257"/>
      <c r="M1079" s="1257"/>
      <c r="N1079" s="1257"/>
      <c r="O1079" s="1257"/>
      <c r="P1079" s="1257"/>
      <c r="Q1079" s="1257"/>
      <c r="R1079" s="1257"/>
      <c r="S1079" s="1257"/>
      <c r="T1079" s="1257"/>
      <c r="U1079" s="1257"/>
      <c r="V1079" s="1257"/>
      <c r="W1079" s="1257"/>
      <c r="X1079" s="1257"/>
      <c r="Y1079" s="1257"/>
      <c r="Z1079" s="1257"/>
      <c r="AA1079" s="1257"/>
      <c r="AB1079" s="1257"/>
      <c r="AC1079" s="1257"/>
      <c r="AD1079" s="1257"/>
      <c r="AE1079" s="1257"/>
      <c r="AF1079" s="1257"/>
      <c r="AG1079" s="1257"/>
      <c r="AH1079" s="1257"/>
      <c r="AI1079" s="1257"/>
      <c r="AJ1079" s="1257"/>
      <c r="AK1079" s="1257"/>
    </row>
    <row r="1080" spans="1:37" ht="12.6" customHeight="1">
      <c r="A1080" s="1075"/>
      <c r="B1080" s="1075"/>
      <c r="C1080" s="1040"/>
      <c r="D1080" s="1257"/>
      <c r="E1080" s="1257"/>
      <c r="F1080" s="1257"/>
      <c r="G1080" s="1257"/>
      <c r="H1080" s="1257"/>
      <c r="I1080" s="1257"/>
      <c r="J1080" s="1257"/>
      <c r="K1080" s="1257"/>
      <c r="L1080" s="1257"/>
      <c r="M1080" s="1257"/>
      <c r="N1080" s="1257"/>
      <c r="O1080" s="1257"/>
      <c r="P1080" s="1257"/>
      <c r="Q1080" s="1257"/>
      <c r="R1080" s="1257"/>
      <c r="S1080" s="1257"/>
      <c r="T1080" s="1257"/>
      <c r="U1080" s="1257"/>
      <c r="V1080" s="1257"/>
      <c r="W1080" s="1257"/>
      <c r="X1080" s="1257"/>
      <c r="Y1080" s="1257"/>
      <c r="Z1080" s="1257"/>
      <c r="AA1080" s="1257"/>
      <c r="AB1080" s="1257"/>
      <c r="AC1080" s="1257"/>
      <c r="AD1080" s="1257"/>
      <c r="AE1080" s="1257"/>
      <c r="AF1080" s="1257"/>
      <c r="AG1080" s="1257"/>
      <c r="AH1080" s="1257"/>
      <c r="AI1080" s="1257"/>
      <c r="AJ1080" s="1257"/>
      <c r="AK1080" s="1257"/>
    </row>
    <row r="1081" spans="1:37" ht="12" customHeight="1">
      <c r="A1081" s="1063"/>
      <c r="B1081" s="20"/>
      <c r="C1081" s="1040"/>
      <c r="D1081" s="1257"/>
      <c r="E1081" s="1257"/>
      <c r="F1081" s="1257"/>
      <c r="G1081" s="1257"/>
      <c r="H1081" s="1257"/>
      <c r="I1081" s="1257"/>
      <c r="J1081" s="1257"/>
      <c r="K1081" s="1257"/>
      <c r="L1081" s="1257"/>
      <c r="M1081" s="1257"/>
      <c r="N1081" s="1257"/>
      <c r="O1081" s="1257"/>
      <c r="P1081" s="1257"/>
      <c r="Q1081" s="1257"/>
      <c r="R1081" s="1257"/>
      <c r="S1081" s="1257"/>
      <c r="T1081" s="1257"/>
      <c r="U1081" s="1257"/>
      <c r="V1081" s="1257"/>
      <c r="W1081" s="1257"/>
      <c r="X1081" s="1257"/>
      <c r="Y1081" s="1257"/>
      <c r="Z1081" s="1257"/>
      <c r="AA1081" s="1257"/>
      <c r="AB1081" s="1257"/>
      <c r="AC1081" s="1257"/>
      <c r="AD1081" s="1257"/>
      <c r="AE1081" s="1257"/>
      <c r="AF1081" s="1257"/>
      <c r="AG1081" s="1257"/>
      <c r="AH1081" s="1257"/>
      <c r="AI1081" s="1257"/>
      <c r="AJ1081" s="1257"/>
      <c r="AK1081" s="1257"/>
    </row>
    <row r="1082" spans="1:37" ht="12.6" customHeight="1">
      <c r="A1082" s="1292" t="s">
        <v>299</v>
      </c>
      <c r="B1082" s="1292"/>
      <c r="C1082" s="1040">
        <v>9</v>
      </c>
      <c r="D1082" s="1174" t="s">
        <v>1773</v>
      </c>
      <c r="E1082" s="1174"/>
      <c r="F1082" s="1174"/>
      <c r="G1082" s="1174"/>
      <c r="H1082" s="1174"/>
      <c r="I1082" s="1174"/>
      <c r="J1082" s="1174"/>
      <c r="K1082" s="1174"/>
      <c r="L1082" s="1174"/>
      <c r="M1082" s="1174"/>
      <c r="N1082" s="1174"/>
      <c r="O1082" s="1174"/>
      <c r="P1082" s="1174"/>
      <c r="Q1082" s="1174"/>
      <c r="R1082" s="1174"/>
      <c r="S1082" s="1174"/>
      <c r="T1082" s="1174"/>
      <c r="U1082" s="1174"/>
      <c r="V1082" s="1174"/>
      <c r="W1082" s="1174"/>
      <c r="X1082" s="1174"/>
      <c r="Y1082" s="1174"/>
      <c r="Z1082" s="1174"/>
      <c r="AA1082" s="1174"/>
      <c r="AB1082" s="1174"/>
      <c r="AC1082" s="1174"/>
      <c r="AD1082" s="1174"/>
      <c r="AE1082" s="1174"/>
      <c r="AF1082" s="1174"/>
      <c r="AG1082" s="1174"/>
      <c r="AH1082" s="1174"/>
      <c r="AI1082" s="1174"/>
      <c r="AJ1082" s="1174"/>
      <c r="AK1082" s="1174"/>
    </row>
    <row r="1083" spans="1:37" ht="15" customHeight="1">
      <c r="A1083" s="1063"/>
      <c r="B1083" s="20"/>
      <c r="C1083" s="1040"/>
      <c r="D1083" s="1174"/>
      <c r="E1083" s="1174"/>
      <c r="F1083" s="1174"/>
      <c r="G1083" s="1174"/>
      <c r="H1083" s="1174"/>
      <c r="I1083" s="1174"/>
      <c r="J1083" s="1174"/>
      <c r="K1083" s="1174"/>
      <c r="L1083" s="1174"/>
      <c r="M1083" s="1174"/>
      <c r="N1083" s="1174"/>
      <c r="O1083" s="1174"/>
      <c r="P1083" s="1174"/>
      <c r="Q1083" s="1174"/>
      <c r="R1083" s="1174"/>
      <c r="S1083" s="1174"/>
      <c r="T1083" s="1174"/>
      <c r="U1083" s="1174"/>
      <c r="V1083" s="1174"/>
      <c r="W1083" s="1174"/>
      <c r="X1083" s="1174"/>
      <c r="Y1083" s="1174"/>
      <c r="Z1083" s="1174"/>
      <c r="AA1083" s="1174"/>
      <c r="AB1083" s="1174"/>
      <c r="AC1083" s="1174"/>
      <c r="AD1083" s="1174"/>
      <c r="AE1083" s="1174"/>
      <c r="AF1083" s="1174"/>
      <c r="AG1083" s="1174"/>
      <c r="AH1083" s="1174"/>
      <c r="AI1083" s="1174"/>
      <c r="AJ1083" s="1174"/>
      <c r="AK1083" s="1174"/>
    </row>
    <row r="1084" spans="1:37" ht="15" customHeight="1">
      <c r="D1084" s="1174"/>
      <c r="E1084" s="1174"/>
      <c r="F1084" s="1174"/>
      <c r="G1084" s="1174"/>
      <c r="H1084" s="1174"/>
      <c r="I1084" s="1174"/>
      <c r="J1084" s="1174"/>
      <c r="K1084" s="1174"/>
      <c r="L1084" s="1174"/>
      <c r="M1084" s="1174"/>
      <c r="N1084" s="1174"/>
      <c r="O1084" s="1174"/>
      <c r="P1084" s="1174"/>
      <c r="Q1084" s="1174"/>
      <c r="R1084" s="1174"/>
      <c r="S1084" s="1174"/>
      <c r="T1084" s="1174"/>
      <c r="U1084" s="1174"/>
      <c r="V1084" s="1174"/>
      <c r="W1084" s="1174"/>
      <c r="X1084" s="1174"/>
      <c r="Y1084" s="1174"/>
      <c r="Z1084" s="1174"/>
      <c r="AA1084" s="1174"/>
      <c r="AB1084" s="1174"/>
      <c r="AC1084" s="1174"/>
      <c r="AD1084" s="1174"/>
      <c r="AE1084" s="1174"/>
      <c r="AF1084" s="1174"/>
      <c r="AG1084" s="1174"/>
      <c r="AH1084" s="1174"/>
      <c r="AI1084" s="1174"/>
      <c r="AJ1084" s="1174"/>
      <c r="AK1084" s="1174"/>
    </row>
    <row r="1085" spans="1:37" ht="15" customHeight="1"/>
    <row r="1086" spans="1:37" ht="15" hidden="1" customHeight="1"/>
    <row r="1087" spans="1:37"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H739:AL739"/>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0:CW630"/>
    <mergeCell ref="CX630:DB630"/>
    <mergeCell ref="DC630:DG630"/>
    <mergeCell ref="DH630:DL630"/>
    <mergeCell ref="AK646:AN646"/>
    <mergeCell ref="AK647:AN647"/>
    <mergeCell ref="AK648:AN648"/>
    <mergeCell ref="AF638:AJ638"/>
    <mergeCell ref="AC640:AE64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O634:Q636"/>
    <mergeCell ref="W571:Y571"/>
    <mergeCell ref="W572:Y572"/>
    <mergeCell ref="R634:T636"/>
    <mergeCell ref="B634:N636"/>
    <mergeCell ref="G596:R596"/>
    <mergeCell ref="G613:R613"/>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37:AS637"/>
    <mergeCell ref="O646:Q646"/>
    <mergeCell ref="O637:Q637"/>
    <mergeCell ref="O643:Q643"/>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980:AE980"/>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R973:AA973"/>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AJ968:AQ968"/>
    <mergeCell ref="AJ969:AQ969"/>
    <mergeCell ref="AJ970:AQ970"/>
    <mergeCell ref="AJ971:AQ971"/>
    <mergeCell ref="D1011:AE1011"/>
    <mergeCell ref="B975:AI975"/>
    <mergeCell ref="AJ975:AQ975"/>
    <mergeCell ref="AB968:AI968"/>
    <mergeCell ref="AB969:AI969"/>
    <mergeCell ref="AB970:AI970"/>
    <mergeCell ref="AB971:AI971"/>
    <mergeCell ref="AB972:AI972"/>
    <mergeCell ref="AB973:AI973"/>
    <mergeCell ref="AB974:AI974"/>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D996:AE998"/>
    <mergeCell ref="AG1011:AH1011"/>
    <mergeCell ref="R970:AA970"/>
    <mergeCell ref="R971:AA971"/>
    <mergeCell ref="R972:AA972"/>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AM742:AO742"/>
    <mergeCell ref="G741:J741"/>
    <mergeCell ref="AE944:AK944"/>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963:AS964"/>
    <mergeCell ref="M944:S944"/>
    <mergeCell ref="AH751:AL751"/>
    <mergeCell ref="AH747:AL747"/>
    <mergeCell ref="AC750:AG750"/>
    <mergeCell ref="J789:N789"/>
    <mergeCell ref="O789:S789"/>
    <mergeCell ref="AH792:AL792"/>
    <mergeCell ref="AH793:AL793"/>
    <mergeCell ref="O746:S746"/>
    <mergeCell ref="AH750:AL750"/>
    <mergeCell ref="D968:Q968"/>
    <mergeCell ref="D969:Q969"/>
    <mergeCell ref="D970:Q970"/>
    <mergeCell ref="D971:Q971"/>
    <mergeCell ref="D972:Q972"/>
    <mergeCell ref="D973:Q973"/>
    <mergeCell ref="Z804:AE80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J787:N787"/>
    <mergeCell ref="T745:X745"/>
    <mergeCell ref="T746:X746"/>
    <mergeCell ref="AC740:AG740"/>
    <mergeCell ref="K741:N741"/>
    <mergeCell ref="K742:N742"/>
    <mergeCell ref="K743:N743"/>
    <mergeCell ref="T741:X741"/>
    <mergeCell ref="G744:J744"/>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AI697:AK697"/>
    <mergeCell ref="AA690:AK690"/>
    <mergeCell ref="G681:L681"/>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AH729:AL729"/>
    <mergeCell ref="G687:R687"/>
    <mergeCell ref="Y730:AB730"/>
    <mergeCell ref="Z688:AK688"/>
    <mergeCell ref="AE705:AI705"/>
    <mergeCell ref="N691:O691"/>
    <mergeCell ref="K730:N730"/>
    <mergeCell ref="G695:R695"/>
    <mergeCell ref="H698:R698"/>
    <mergeCell ref="T742:X742"/>
    <mergeCell ref="AM736:AO736"/>
    <mergeCell ref="AM739:AO739"/>
    <mergeCell ref="Y737:AB737"/>
    <mergeCell ref="AM737:AO737"/>
    <mergeCell ref="G679:R679"/>
    <mergeCell ref="Z898:AE898"/>
    <mergeCell ref="AH728:AL728"/>
    <mergeCell ref="AC751:AG751"/>
    <mergeCell ref="AC752:AG752"/>
    <mergeCell ref="AM740:AO740"/>
    <mergeCell ref="Z812:AE812"/>
    <mergeCell ref="W843:AC843"/>
    <mergeCell ref="AM733:AO733"/>
    <mergeCell ref="AM729:AO729"/>
    <mergeCell ref="AC728:AG728"/>
    <mergeCell ref="G686:R686"/>
    <mergeCell ref="U828:X828"/>
    <mergeCell ref="Q824:T824"/>
    <mergeCell ref="U827:X827"/>
    <mergeCell ref="AG824:AJ824"/>
    <mergeCell ref="AG823:AJ823"/>
    <mergeCell ref="Z813:AE813"/>
    <mergeCell ref="Z806:AE806"/>
    <mergeCell ref="Z816:AE816"/>
    <mergeCell ref="T787:W787"/>
    <mergeCell ref="U821:X822"/>
    <mergeCell ref="AH752:AL752"/>
    <mergeCell ref="Z686:AK686"/>
    <mergeCell ref="AM741:AO741"/>
    <mergeCell ref="K729:N729"/>
    <mergeCell ref="AE708:AI708"/>
    <mergeCell ref="T793:W79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Z695:AK695"/>
    <mergeCell ref="AC724:AG727"/>
    <mergeCell ref="O782:S785"/>
    <mergeCell ref="Y746:AB746"/>
    <mergeCell ref="AF755:AH755"/>
    <mergeCell ref="AC793:AG793"/>
    <mergeCell ref="AC794:AG794"/>
    <mergeCell ref="X794:AB794"/>
    <mergeCell ref="X795:AB795"/>
    <mergeCell ref="T782:W785"/>
    <mergeCell ref="T786:W786"/>
    <mergeCell ref="Z678:AK678"/>
    <mergeCell ref="E717:AK717"/>
    <mergeCell ref="W716:AK716"/>
    <mergeCell ref="AA698:AK698"/>
    <mergeCell ref="T743:X743"/>
    <mergeCell ref="T744:X744"/>
    <mergeCell ref="K740:N740"/>
    <mergeCell ref="Z693:AK693"/>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05:AE805"/>
    <mergeCell ref="X776:AB776"/>
    <mergeCell ref="X768:AB771"/>
    <mergeCell ref="AC742:AG742"/>
    <mergeCell ref="AC792:AG792"/>
    <mergeCell ref="X774:AB774"/>
    <mergeCell ref="X775:AB775"/>
    <mergeCell ref="AC748:AG748"/>
    <mergeCell ref="AC749:AG749"/>
    <mergeCell ref="Y742:AB742"/>
    <mergeCell ref="Y741:AB741"/>
    <mergeCell ref="AM743:AO743"/>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J790:N790"/>
    <mergeCell ref="Y748:AB748"/>
    <mergeCell ref="AH753:AL753"/>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U928:Z928"/>
    <mergeCell ref="AG821:AJ822"/>
    <mergeCell ref="G697:L697"/>
    <mergeCell ref="K728:N728"/>
    <mergeCell ref="BG851:BL851"/>
    <mergeCell ref="BD905:BE905"/>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M627:DQ627"/>
    <mergeCell ref="DH625:DL625"/>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X628:DB628"/>
    <mergeCell ref="DC628:DG628"/>
    <mergeCell ref="DH628:DL628"/>
    <mergeCell ref="DR627:DV627"/>
    <mergeCell ref="DM628:DQ628"/>
    <mergeCell ref="DR628:DV628"/>
    <mergeCell ref="CX627:DB627"/>
    <mergeCell ref="DC627:DG627"/>
    <mergeCell ref="DH627:DL627"/>
    <mergeCell ref="DH626:DL626"/>
    <mergeCell ref="DC625:DG625"/>
    <mergeCell ref="DR629:DV629"/>
    <mergeCell ref="DH618:DL618"/>
    <mergeCell ref="DC609:DG609"/>
    <mergeCell ref="CX611:DB611"/>
    <mergeCell ref="DM622:DQ622"/>
    <mergeCell ref="DR622:DV622"/>
    <mergeCell ref="CX621:DB621"/>
    <mergeCell ref="CX622:DB622"/>
    <mergeCell ref="DC622:DG622"/>
    <mergeCell ref="DH622:DL622"/>
    <mergeCell ref="DC621:DG621"/>
    <mergeCell ref="DM623:DQ623"/>
    <mergeCell ref="DR623:DV623"/>
    <mergeCell ref="DH619:DL619"/>
    <mergeCell ref="DM621:DQ621"/>
    <mergeCell ref="DR621:DV621"/>
    <mergeCell ref="DM629:DQ629"/>
    <mergeCell ref="DH620:DL620"/>
    <mergeCell ref="DM619:DQ619"/>
    <mergeCell ref="DR619:DV619"/>
    <mergeCell ref="DM620:DQ620"/>
    <mergeCell ref="DR620:DV620"/>
    <mergeCell ref="CS619:CW619"/>
    <mergeCell ref="CX619:DB619"/>
    <mergeCell ref="DC619:DG619"/>
    <mergeCell ref="DM616:DQ616"/>
    <mergeCell ref="DR616:DV616"/>
    <mergeCell ref="DM618:DQ618"/>
    <mergeCell ref="DH621:DL621"/>
    <mergeCell ref="DR618:DV618"/>
    <mergeCell ref="CS617:CW617"/>
    <mergeCell ref="CX617:DB617"/>
    <mergeCell ref="DC618:DG618"/>
    <mergeCell ref="CS626:CW626"/>
    <mergeCell ref="CX626:DB626"/>
    <mergeCell ref="DC626:DG626"/>
    <mergeCell ref="CS621:CW621"/>
    <mergeCell ref="CS622:CW622"/>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DR614:DV614"/>
    <mergeCell ref="CS613:CW613"/>
    <mergeCell ref="DR612:DV612"/>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J355:AK355"/>
    <mergeCell ref="H336:R336"/>
    <mergeCell ref="AA322:AF322"/>
    <mergeCell ref="P322:R322"/>
    <mergeCell ref="DH609:DL609"/>
    <mergeCell ref="P345:AE345"/>
    <mergeCell ref="O158:R158"/>
    <mergeCell ref="H323:M323"/>
    <mergeCell ref="H318:R318"/>
    <mergeCell ref="AA320:AK320"/>
    <mergeCell ref="H324:R324"/>
    <mergeCell ref="N371:Q371"/>
    <mergeCell ref="AI330:AK330"/>
    <mergeCell ref="AA318:AK318"/>
    <mergeCell ref="AP204:AQ204"/>
    <mergeCell ref="I420:K420"/>
    <mergeCell ref="AA321:AK321"/>
    <mergeCell ref="H335:R335"/>
    <mergeCell ref="H327:R327"/>
    <mergeCell ref="T574:V574"/>
    <mergeCell ref="H334:R334"/>
    <mergeCell ref="M357:N357"/>
    <mergeCell ref="AA337:AK337"/>
    <mergeCell ref="M354:N354"/>
    <mergeCell ref="AC346:AE346"/>
    <mergeCell ref="H319:R319"/>
    <mergeCell ref="AA289:AK289"/>
    <mergeCell ref="N362:O362"/>
    <mergeCell ref="M356:N356"/>
    <mergeCell ref="AJ356:AK356"/>
    <mergeCell ref="W159:X159"/>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CH630:CL630"/>
    <mergeCell ref="CH629:CL629"/>
    <mergeCell ref="BS649:BW649"/>
    <mergeCell ref="AO644:AS644"/>
    <mergeCell ref="P623:R623"/>
    <mergeCell ref="Z622:AK622"/>
    <mergeCell ref="CH624:CL624"/>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CS615:CW615"/>
    <mergeCell ref="BS656:BW656"/>
    <mergeCell ref="CX615:DB615"/>
    <mergeCell ref="CS620:CW620"/>
    <mergeCell ref="CX620:DB620"/>
    <mergeCell ref="DC620:DG620"/>
    <mergeCell ref="BS657:BW657"/>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82:R682"/>
    <mergeCell ref="G673:L673"/>
    <mergeCell ref="Z687:AK687"/>
    <mergeCell ref="G693:R693"/>
    <mergeCell ref="AI681:AK681"/>
    <mergeCell ref="N675:O675"/>
    <mergeCell ref="G670:R670"/>
    <mergeCell ref="P665:R665"/>
    <mergeCell ref="Z677:AK677"/>
    <mergeCell ref="Z672:AK672"/>
    <mergeCell ref="Z663:AK663"/>
    <mergeCell ref="AI665:AK665"/>
    <mergeCell ref="BS653:BW653"/>
    <mergeCell ref="BS655:BW655"/>
    <mergeCell ref="Z696:AK696"/>
    <mergeCell ref="G672:R672"/>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R715:T715"/>
    <mergeCell ref="G728:J728"/>
    <mergeCell ref="W713:AK713"/>
    <mergeCell ref="O730:S730"/>
    <mergeCell ref="AC736:AG736"/>
    <mergeCell ref="K734:N734"/>
    <mergeCell ref="K735:N735"/>
    <mergeCell ref="O734:S734"/>
    <mergeCell ref="K737:N737"/>
    <mergeCell ref="K738:N738"/>
    <mergeCell ref="T738:X738"/>
    <mergeCell ref="AC735:AG735"/>
    <mergeCell ref="AC734:AG734"/>
    <mergeCell ref="AC730:AG730"/>
    <mergeCell ref="B733:F733"/>
    <mergeCell ref="Y732:AB732"/>
    <mergeCell ref="B742:F742"/>
    <mergeCell ref="B735:F735"/>
    <mergeCell ref="AA956:AG956"/>
    <mergeCell ref="B734:F734"/>
    <mergeCell ref="B731:F731"/>
    <mergeCell ref="Y735:AB735"/>
    <mergeCell ref="AC738:AG738"/>
    <mergeCell ref="AH734:AL734"/>
    <mergeCell ref="AH735:AL735"/>
    <mergeCell ref="AH736:AL736"/>
    <mergeCell ref="W852:AC852"/>
    <mergeCell ref="W860:AC860"/>
    <mergeCell ref="M859:V859"/>
    <mergeCell ref="W869:AC869"/>
    <mergeCell ref="M829:P829"/>
    <mergeCell ref="Q823:T823"/>
    <mergeCell ref="G739:J739"/>
    <mergeCell ref="M869:V869"/>
    <mergeCell ref="K739:N739"/>
    <mergeCell ref="O740:S740"/>
    <mergeCell ref="O741:S741"/>
    <mergeCell ref="O742:S742"/>
    <mergeCell ref="O743:S743"/>
    <mergeCell ref="K750:N750"/>
    <mergeCell ref="T768:W771"/>
    <mergeCell ref="B741:F741"/>
    <mergeCell ref="AE943:AK943"/>
    <mergeCell ref="AC741:AG741"/>
    <mergeCell ref="AE945:AK945"/>
    <mergeCell ref="AA932:AF932"/>
    <mergeCell ref="W864:AC864"/>
    <mergeCell ref="M940:S940"/>
    <mergeCell ref="AA933:AF933"/>
    <mergeCell ref="AA919:AF919"/>
    <mergeCell ref="O744:S744"/>
    <mergeCell ref="K744:N744"/>
    <mergeCell ref="K745:N745"/>
    <mergeCell ref="K746:N746"/>
    <mergeCell ref="K747:N747"/>
    <mergeCell ref="AH794:AL794"/>
    <mergeCell ref="M957:S957"/>
    <mergeCell ref="M956:S956"/>
    <mergeCell ref="M945:S945"/>
    <mergeCell ref="U922:Z922"/>
    <mergeCell ref="M954:S954"/>
    <mergeCell ref="F912:T912"/>
    <mergeCell ref="I932:T932"/>
    <mergeCell ref="U920:Z920"/>
    <mergeCell ref="AA953:AG953"/>
    <mergeCell ref="T956:Z956"/>
    <mergeCell ref="AA928:AF928"/>
    <mergeCell ref="W872:AC872"/>
    <mergeCell ref="Y828:AB828"/>
    <mergeCell ref="B748:F748"/>
    <mergeCell ref="J791:N791"/>
    <mergeCell ref="AC796:AG796"/>
    <mergeCell ref="AC786:AG786"/>
    <mergeCell ref="M946:S946"/>
    <mergeCell ref="U923:Z923"/>
    <mergeCell ref="AA916:AF916"/>
    <mergeCell ref="M875:V875"/>
    <mergeCell ref="AC892:AH892"/>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1:AG731"/>
    <mergeCell ref="T724:X727"/>
    <mergeCell ref="O732:S732"/>
    <mergeCell ref="O739:S739"/>
    <mergeCell ref="AC737:AG737"/>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M959:S959"/>
    <mergeCell ref="M953:S953"/>
    <mergeCell ref="M952:S952"/>
    <mergeCell ref="AC885:AH885"/>
    <mergeCell ref="U934:Z934"/>
    <mergeCell ref="AA959:AG959"/>
    <mergeCell ref="AA930:AF930"/>
    <mergeCell ref="U915:Z915"/>
    <mergeCell ref="T957:Z957"/>
    <mergeCell ref="I931:T931"/>
    <mergeCell ref="F913:T914"/>
    <mergeCell ref="U917:Z917"/>
    <mergeCell ref="U927:Z9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X1035:AC1035"/>
    <mergeCell ref="X1036:AC1036"/>
    <mergeCell ref="D1032:AI1032"/>
    <mergeCell ref="D1028:AE1028"/>
    <mergeCell ref="D1025:AE1026"/>
    <mergeCell ref="D1029:AE1030"/>
    <mergeCell ref="I934:T934"/>
    <mergeCell ref="AA929:AF929"/>
    <mergeCell ref="AD1037:AK1037"/>
    <mergeCell ref="AD1035:AK1035"/>
    <mergeCell ref="B1037:Y1037"/>
    <mergeCell ref="AD1036:AK1036"/>
    <mergeCell ref="B1034:Y1034"/>
    <mergeCell ref="W958:AG958"/>
    <mergeCell ref="AA955:AG955"/>
    <mergeCell ref="AE946:AK946"/>
    <mergeCell ref="AE942:AK942"/>
    <mergeCell ref="AA952:AG952"/>
    <mergeCell ref="AE939:AK939"/>
    <mergeCell ref="AA951:AG951"/>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AA922:AF922"/>
    <mergeCell ref="AA957:AG957"/>
    <mergeCell ref="M955:S955"/>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W847:AC847"/>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AC790:AG790"/>
    <mergeCell ref="AC791:AG791"/>
    <mergeCell ref="O786:S786"/>
    <mergeCell ref="AH782:AL785"/>
    <mergeCell ref="AH786:AL786"/>
    <mergeCell ref="AH787:AL787"/>
    <mergeCell ref="AH788:AL788"/>
    <mergeCell ref="AH789:AL789"/>
    <mergeCell ref="AH790:AL790"/>
    <mergeCell ref="AH791:AL791"/>
    <mergeCell ref="AC746:AG746"/>
    <mergeCell ref="B752:F752"/>
    <mergeCell ref="AC772:AG772"/>
    <mergeCell ref="O774:S77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Z815:AE815"/>
    <mergeCell ref="P814:Y814"/>
    <mergeCell ref="O787:S787"/>
    <mergeCell ref="O794:S794"/>
    <mergeCell ref="AM738:AO738"/>
    <mergeCell ref="H330:M330"/>
    <mergeCell ref="H340:R340"/>
    <mergeCell ref="H337:R337"/>
    <mergeCell ref="H322:M322"/>
    <mergeCell ref="AA340:AK340"/>
    <mergeCell ref="AA334:AK334"/>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AC745:AG745"/>
    <mergeCell ref="P338:R33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C747:AG747"/>
    <mergeCell ref="O790:S790"/>
    <mergeCell ref="N683:O683"/>
    <mergeCell ref="G662:R662"/>
    <mergeCell ref="Z689:AE689"/>
    <mergeCell ref="H690:R690"/>
    <mergeCell ref="Z680:AK680"/>
    <mergeCell ref="G688:R688"/>
    <mergeCell ref="AO646:AS646"/>
    <mergeCell ref="B649:AN649"/>
    <mergeCell ref="B650:AN650"/>
    <mergeCell ref="B651:AN651"/>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P417:R417"/>
    <mergeCell ref="AG389:AJ389"/>
    <mergeCell ref="J384:U384"/>
    <mergeCell ref="V380:W380"/>
    <mergeCell ref="Q390:U390"/>
    <mergeCell ref="AD376:AE376"/>
    <mergeCell ref="J385:U385"/>
    <mergeCell ref="AC541:AF541"/>
    <mergeCell ref="AH539:AK539"/>
    <mergeCell ref="O544:AA544"/>
    <mergeCell ref="AC549:AF549"/>
    <mergeCell ref="S391:U391"/>
    <mergeCell ref="R410:S410"/>
    <mergeCell ref="Q388:U388"/>
    <mergeCell ref="P423:Q423"/>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P290:R290"/>
    <mergeCell ref="AA296:AK296"/>
    <mergeCell ref="L273:AJ273"/>
    <mergeCell ref="AA237:AK237"/>
    <mergeCell ref="AA298:AF298"/>
    <mergeCell ref="AA286:AK286"/>
    <mergeCell ref="T266:X266"/>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C244:AE244"/>
    <mergeCell ref="M245:AE245"/>
    <mergeCell ref="W244:X244"/>
    <mergeCell ref="U246:W246"/>
    <mergeCell ref="M236:AE236"/>
    <mergeCell ref="AI226:AJ226"/>
    <mergeCell ref="A169:AL170"/>
    <mergeCell ref="H297:R297"/>
    <mergeCell ref="T189:AE189"/>
    <mergeCell ref="T194:U194"/>
    <mergeCell ref="E187:AE188"/>
    <mergeCell ref="I189:P189"/>
    <mergeCell ref="Y198:Z198"/>
    <mergeCell ref="U175:V175"/>
    <mergeCell ref="I184:AE184"/>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H287:R287"/>
    <mergeCell ref="AI298:AK298"/>
    <mergeCell ref="H296:R296"/>
    <mergeCell ref="H313:R313"/>
    <mergeCell ref="AA311:AK311"/>
    <mergeCell ref="AI306:AK30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X180:Y180"/>
    <mergeCell ref="AA307:AF307"/>
    <mergeCell ref="H311:R311"/>
    <mergeCell ref="H304:R304"/>
    <mergeCell ref="AA299:AF299"/>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4:M314"/>
    <mergeCell ref="AA315:AF315"/>
    <mergeCell ref="H316:R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D449:AF449"/>
    <mergeCell ref="D450:AJ451"/>
    <mergeCell ref="W469:Y469"/>
    <mergeCell ref="AD492:AH492"/>
    <mergeCell ref="AC512:AF512"/>
    <mergeCell ref="W464:Y464"/>
    <mergeCell ref="T486:X486"/>
    <mergeCell ref="N370:Q370"/>
    <mergeCell ref="V381:W381"/>
    <mergeCell ref="AF417:AH417"/>
    <mergeCell ref="D438:AF438"/>
    <mergeCell ref="T492:X492"/>
    <mergeCell ref="T495:X495"/>
    <mergeCell ref="D470:V470"/>
    <mergeCell ref="B529:H531"/>
    <mergeCell ref="AC537:AF537"/>
    <mergeCell ref="AH540:AK540"/>
    <mergeCell ref="AH515:AK515"/>
    <mergeCell ref="Q505:AK505"/>
    <mergeCell ref="V376:W376"/>
    <mergeCell ref="A478:AL479"/>
    <mergeCell ref="AC536:AF536"/>
    <mergeCell ref="AD484:AH485"/>
    <mergeCell ref="AC370:AF370"/>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612:R612"/>
    <mergeCell ref="G589:R589"/>
    <mergeCell ref="AG593:AH593"/>
    <mergeCell ref="AI591:AK591"/>
    <mergeCell ref="Z598:AK598"/>
    <mergeCell ref="Z597:AK597"/>
    <mergeCell ref="AA608:AK608"/>
    <mergeCell ref="P599:R599"/>
    <mergeCell ref="N601:O601"/>
    <mergeCell ref="G597:R597"/>
    <mergeCell ref="G588:R588"/>
    <mergeCell ref="Z613:AK613"/>
    <mergeCell ref="AG617:AH617"/>
    <mergeCell ref="H616:R616"/>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Z614:AK614"/>
    <mergeCell ref="BG611:BH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K611:BL611"/>
    <mergeCell ref="BN611:BR611"/>
    <mergeCell ref="CC625:CG625"/>
    <mergeCell ref="BS627:BW627"/>
    <mergeCell ref="BX620:CB620"/>
    <mergeCell ref="BG626:BH626"/>
    <mergeCell ref="BG619:BH619"/>
    <mergeCell ref="BN625:BR625"/>
    <mergeCell ref="BE622:BF622"/>
    <mergeCell ref="BE621:BF621"/>
    <mergeCell ref="BE620:BF620"/>
    <mergeCell ref="BE623:BF623"/>
    <mergeCell ref="BE627:BF627"/>
    <mergeCell ref="BE629:BF62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19:CG619"/>
    <mergeCell ref="CC609:CG609"/>
    <mergeCell ref="CH609:CL609"/>
    <mergeCell ref="BG624:BH624"/>
    <mergeCell ref="BX630:CB630"/>
    <mergeCell ref="BI625:BJ625"/>
    <mergeCell ref="BK625:BL625"/>
    <mergeCell ref="BG625:BH625"/>
    <mergeCell ref="BG629:BH629"/>
    <mergeCell ref="BE628:BF628"/>
    <mergeCell ref="BI619:BJ619"/>
    <mergeCell ref="BG623:BH623"/>
    <mergeCell ref="BN628:BR628"/>
    <mergeCell ref="BG628:BH628"/>
    <mergeCell ref="BI628:BJ628"/>
    <mergeCell ref="BK628:BL628"/>
    <mergeCell ref="BS628:BW628"/>
    <mergeCell ref="BX628:CB628"/>
    <mergeCell ref="BX626:CB626"/>
    <mergeCell ref="BG627:BH627"/>
    <mergeCell ref="BN627:BR627"/>
    <mergeCell ref="BN629:BR629"/>
    <mergeCell ref="BS625:BW625"/>
    <mergeCell ref="BX625:CB625"/>
    <mergeCell ref="BE619:BF619"/>
    <mergeCell ref="BK624:BL624"/>
    <mergeCell ref="BS624:BW624"/>
    <mergeCell ref="BX624:CB624"/>
    <mergeCell ref="BS622:BW622"/>
    <mergeCell ref="CM625:CQ625"/>
    <mergeCell ref="CM626:CQ626"/>
    <mergeCell ref="CM627:CQ627"/>
    <mergeCell ref="CM628:CQ628"/>
    <mergeCell ref="CH635:CL635"/>
    <mergeCell ref="CH634:CL634"/>
    <mergeCell ref="CM629:CQ629"/>
    <mergeCell ref="CM630:CQ630"/>
    <mergeCell ref="CM631:CQ631"/>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CH623:CL623"/>
    <mergeCell ref="CH621:CL621"/>
    <mergeCell ref="CH622:CL622"/>
    <mergeCell ref="CH626:CL626"/>
    <mergeCell ref="CH627:CL627"/>
    <mergeCell ref="CM632:CQ632"/>
    <mergeCell ref="CC632:CG632"/>
    <mergeCell ref="CH632:CL632"/>
    <mergeCell ref="BX632:CB632"/>
    <mergeCell ref="BN632:BR632"/>
    <mergeCell ref="BS632:BW632"/>
    <mergeCell ref="BG631:BH631"/>
    <mergeCell ref="BI631:BJ631"/>
    <mergeCell ref="BK631:BL631"/>
    <mergeCell ref="BX640:CB640"/>
    <mergeCell ref="BX635:CB635"/>
    <mergeCell ref="CC635:CG635"/>
    <mergeCell ref="CM633:CQ633"/>
    <mergeCell ref="CM634:CQ634"/>
    <mergeCell ref="CM635:CQ635"/>
    <mergeCell ref="CM640:CQ640"/>
    <mergeCell ref="CH633:CL633"/>
    <mergeCell ref="CH628:CL628"/>
    <mergeCell ref="BI630:BJ630"/>
    <mergeCell ref="BK630:BL630"/>
    <mergeCell ref="BN630:BR630"/>
    <mergeCell ref="BS630:BW630"/>
    <mergeCell ref="BI627:BJ627"/>
    <mergeCell ref="BK627:BL627"/>
    <mergeCell ref="BI626:BJ626"/>
    <mergeCell ref="BK626:BL626"/>
    <mergeCell ref="BG630:BH630"/>
    <mergeCell ref="BX627:CB627"/>
    <mergeCell ref="BS626:BW626"/>
    <mergeCell ref="CM644:CQ644"/>
    <mergeCell ref="BK632:BL632"/>
    <mergeCell ref="CC640:CG640"/>
    <mergeCell ref="BN631:BR631"/>
    <mergeCell ref="BS631:BW631"/>
    <mergeCell ref="BX644:CB644"/>
    <mergeCell ref="CC644:CG644"/>
    <mergeCell ref="CC642:CG642"/>
    <mergeCell ref="CH641:CL641"/>
    <mergeCell ref="CM636:CQ636"/>
    <mergeCell ref="CC633:CG633"/>
    <mergeCell ref="AH529:AK529"/>
    <mergeCell ref="BX649:CB649"/>
    <mergeCell ref="BG635:BH635"/>
    <mergeCell ref="BK635:BL635"/>
    <mergeCell ref="BN635:BR635"/>
    <mergeCell ref="BS635:BW635"/>
    <mergeCell ref="BK634:BL634"/>
    <mergeCell ref="BN634:BR634"/>
    <mergeCell ref="B576:AL576"/>
    <mergeCell ref="AI573:AL573"/>
    <mergeCell ref="C564:P564"/>
    <mergeCell ref="C565:P565"/>
    <mergeCell ref="AH533:AK533"/>
    <mergeCell ref="AC529:AF529"/>
    <mergeCell ref="Z582:AE582"/>
    <mergeCell ref="AM575:AS575"/>
    <mergeCell ref="AI565:AL565"/>
    <mergeCell ref="AE566:AH566"/>
    <mergeCell ref="BX621:CB621"/>
    <mergeCell ref="CC621:CG621"/>
    <mergeCell ref="BG621:BH621"/>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BS641:BW641"/>
    <mergeCell ref="CH644:CL644"/>
    <mergeCell ref="CC629:CG629"/>
    <mergeCell ref="BX631:CB631"/>
    <mergeCell ref="CC631:CG631"/>
    <mergeCell ref="CH631:CL631"/>
    <mergeCell ref="BI632:BJ632"/>
    <mergeCell ref="BX633:CB633"/>
    <mergeCell ref="BE630:BF630"/>
    <mergeCell ref="Y489:AC489"/>
    <mergeCell ref="T484:X485"/>
    <mergeCell ref="Y487:AC487"/>
    <mergeCell ref="AH516:AK516"/>
    <mergeCell ref="AI567:AL567"/>
    <mergeCell ref="B515:H520"/>
    <mergeCell ref="AH517:AK517"/>
    <mergeCell ref="AH549:AK549"/>
    <mergeCell ref="AC540:AF540"/>
    <mergeCell ref="O541:AA541"/>
    <mergeCell ref="AH538:AK538"/>
    <mergeCell ref="C566:P566"/>
    <mergeCell ref="C567:P567"/>
    <mergeCell ref="AD488:AH488"/>
    <mergeCell ref="Q500:AK500"/>
    <mergeCell ref="W563:Y563"/>
    <mergeCell ref="AC548:AF548"/>
    <mergeCell ref="AH554:AK554"/>
    <mergeCell ref="AC538:AF538"/>
    <mergeCell ref="Q504:AK504"/>
    <mergeCell ref="AD493:AH493"/>
    <mergeCell ref="Y493:AC493"/>
    <mergeCell ref="AC513:AF513"/>
    <mergeCell ref="T493:X493"/>
    <mergeCell ref="AC550:AF550"/>
    <mergeCell ref="AC543:AF543"/>
    <mergeCell ref="AH543:AK543"/>
    <mergeCell ref="AC546:AF546"/>
    <mergeCell ref="AI571:AL571"/>
    <mergeCell ref="AE572:AH572"/>
    <mergeCell ref="AI572:AL572"/>
    <mergeCell ref="Z568:AD568"/>
    <mergeCell ref="Z569:AD569"/>
    <mergeCell ref="Z570:AD570"/>
    <mergeCell ref="Z567:AD567"/>
    <mergeCell ref="AH542:AK542"/>
    <mergeCell ref="AI570:AL570"/>
    <mergeCell ref="BX634:CB634"/>
    <mergeCell ref="CC634:CG634"/>
    <mergeCell ref="B501:P502"/>
    <mergeCell ref="AC518:AF518"/>
    <mergeCell ref="C568:P568"/>
    <mergeCell ref="AE568:AH568"/>
    <mergeCell ref="AI568:AL568"/>
    <mergeCell ref="T567:V567"/>
    <mergeCell ref="W564:Y564"/>
    <mergeCell ref="W565:Y565"/>
    <mergeCell ref="AM576:AS576"/>
    <mergeCell ref="AM571:AS571"/>
    <mergeCell ref="AM569:AS569"/>
    <mergeCell ref="BG632:BH632"/>
    <mergeCell ref="BX629:CB629"/>
    <mergeCell ref="CC627:CG627"/>
    <mergeCell ref="CC628:CG628"/>
    <mergeCell ref="CC626:CG626"/>
    <mergeCell ref="BN624:BR624"/>
    <mergeCell ref="BX622:CB622"/>
    <mergeCell ref="BI624:BJ624"/>
    <mergeCell ref="BG622:BH622"/>
    <mergeCell ref="BK622:BL622"/>
    <mergeCell ref="AE574:AH574"/>
    <mergeCell ref="AH553:AK553"/>
    <mergeCell ref="AC547:AF547"/>
    <mergeCell ref="AE563:AH563"/>
    <mergeCell ref="AM574:AS574"/>
    <mergeCell ref="Z563:AD563"/>
    <mergeCell ref="AM566:AS566"/>
    <mergeCell ref="O538:AA538"/>
    <mergeCell ref="AH546:AK546"/>
    <mergeCell ref="AH541:AK541"/>
    <mergeCell ref="T563:V563"/>
    <mergeCell ref="AC516:AF516"/>
    <mergeCell ref="AC520:AF520"/>
    <mergeCell ref="AH528:AK528"/>
    <mergeCell ref="AC535:AF535"/>
    <mergeCell ref="T575:V575"/>
    <mergeCell ref="W569:Y569"/>
    <mergeCell ref="W570:Y570"/>
    <mergeCell ref="W573:Y573"/>
    <mergeCell ref="W574:Y574"/>
    <mergeCell ref="W575:Y575"/>
    <mergeCell ref="AC533:AF533"/>
    <mergeCell ref="Q569:S569"/>
    <mergeCell ref="Q570:S570"/>
    <mergeCell ref="T569:V569"/>
    <mergeCell ref="T570:V570"/>
    <mergeCell ref="AM567:AS567"/>
    <mergeCell ref="AH551:AK551"/>
    <mergeCell ref="AE569:AH569"/>
    <mergeCell ref="AI569:AL569"/>
    <mergeCell ref="AE570:AH570"/>
    <mergeCell ref="AC544:AF544"/>
    <mergeCell ref="B532:H554"/>
    <mergeCell ref="W566:Y566"/>
    <mergeCell ref="AI564:AL564"/>
    <mergeCell ref="AI566:AL566"/>
    <mergeCell ref="W568:Y568"/>
    <mergeCell ref="Q567:S567"/>
    <mergeCell ref="Q568:S568"/>
    <mergeCell ref="C571:P571"/>
    <mergeCell ref="C572:P572"/>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Z571:AD571"/>
    <mergeCell ref="Z581:AK581"/>
    <mergeCell ref="M584:R584"/>
    <mergeCell ref="G582:L582"/>
    <mergeCell ref="AM573:AS573"/>
    <mergeCell ref="AM568:AS568"/>
    <mergeCell ref="T568:V568"/>
    <mergeCell ref="P615:R615"/>
    <mergeCell ref="AM564:AS564"/>
    <mergeCell ref="B526:H528"/>
    <mergeCell ref="AM572:AS572"/>
    <mergeCell ref="AD494:AH494"/>
    <mergeCell ref="AC514:AF514"/>
    <mergeCell ref="AH512:AK512"/>
    <mergeCell ref="Q501:R502"/>
    <mergeCell ref="AC531:AF531"/>
    <mergeCell ref="AC519:AF519"/>
    <mergeCell ref="AH519:AK519"/>
    <mergeCell ref="AC530:AF530"/>
    <mergeCell ref="BE613:BF613"/>
    <mergeCell ref="BE612:BF612"/>
    <mergeCell ref="G580:R580"/>
    <mergeCell ref="G581:R581"/>
    <mergeCell ref="G595:R595"/>
    <mergeCell ref="AG585:AH585"/>
    <mergeCell ref="AE575:AH575"/>
    <mergeCell ref="G607:L607"/>
    <mergeCell ref="T571:V571"/>
    <mergeCell ref="T572:V572"/>
    <mergeCell ref="AA592:AK592"/>
    <mergeCell ref="AH536:AK536"/>
    <mergeCell ref="AH537:AK537"/>
    <mergeCell ref="T564:V564"/>
    <mergeCell ref="B563:P563"/>
    <mergeCell ref="C569:P569"/>
    <mergeCell ref="C570:P570"/>
    <mergeCell ref="AE571:AH571"/>
    <mergeCell ref="AH544:AK544"/>
    <mergeCell ref="T573:V573"/>
    <mergeCell ref="Q499:AK499"/>
    <mergeCell ref="T494:X494"/>
    <mergeCell ref="Y495:AC495"/>
    <mergeCell ref="Q498:AK498"/>
    <mergeCell ref="T565:V565"/>
    <mergeCell ref="T566:V566"/>
    <mergeCell ref="AE564:AH564"/>
    <mergeCell ref="L520:AB520"/>
    <mergeCell ref="Z566:AD566"/>
    <mergeCell ref="Y494:AC494"/>
    <mergeCell ref="AE567:AH567"/>
    <mergeCell ref="AH532:AK532"/>
    <mergeCell ref="AH527:AK527"/>
    <mergeCell ref="AC528:AF528"/>
    <mergeCell ref="Q563:S563"/>
    <mergeCell ref="W567:Y567"/>
    <mergeCell ref="AH534:AK534"/>
    <mergeCell ref="AC532:AF532"/>
    <mergeCell ref="AC554:AF554"/>
    <mergeCell ref="Q565:S565"/>
    <mergeCell ref="AC539:AF539"/>
    <mergeCell ref="AC542:AF542"/>
    <mergeCell ref="Q564:S564"/>
    <mergeCell ref="AE565:AH565"/>
    <mergeCell ref="O535:AA535"/>
    <mergeCell ref="O532:AA532"/>
    <mergeCell ref="AC545:AF545"/>
    <mergeCell ref="AH545:AK545"/>
    <mergeCell ref="AH547:AK547"/>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AE424:AF424"/>
    <mergeCell ref="Y490:AC490"/>
    <mergeCell ref="D436:AF436"/>
    <mergeCell ref="Q428:R428"/>
    <mergeCell ref="AF429:AG429"/>
    <mergeCell ref="D448:AF448"/>
    <mergeCell ref="AM563:AS563"/>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B513:H514"/>
    <mergeCell ref="AI615:AK615"/>
    <mergeCell ref="T490:X490"/>
    <mergeCell ref="X791:AB791"/>
    <mergeCell ref="X792:AB792"/>
    <mergeCell ref="AA583:AK583"/>
    <mergeCell ref="Z604:AK604"/>
    <mergeCell ref="Z588:AK588"/>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AC768:AG771"/>
    <mergeCell ref="E419:AJ419"/>
    <mergeCell ref="P424:Q424"/>
    <mergeCell ref="I417:K417"/>
    <mergeCell ref="Z431:AA431"/>
    <mergeCell ref="AC455:AF455"/>
    <mergeCell ref="D443:AF443"/>
    <mergeCell ref="S412:T412"/>
    <mergeCell ref="E417:G417"/>
    <mergeCell ref="D467:V467"/>
    <mergeCell ref="F426:AH427"/>
    <mergeCell ref="Z578:AK578"/>
    <mergeCell ref="D469:V469"/>
    <mergeCell ref="G587:R587"/>
    <mergeCell ref="G598:R59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P342:AE342"/>
    <mergeCell ref="N369:Q369"/>
    <mergeCell ref="D444:AF444"/>
    <mergeCell ref="J386:U386"/>
    <mergeCell ref="AG394:AJ394"/>
    <mergeCell ref="AI391:AJ391"/>
    <mergeCell ref="AG392:AJ392"/>
    <mergeCell ref="AG390:AJ390"/>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AD410:AE410"/>
    <mergeCell ref="S376:T376"/>
    <mergeCell ref="Z580:AK580"/>
    <mergeCell ref="C573:P573"/>
    <mergeCell ref="C574:P574"/>
    <mergeCell ref="C575:P575"/>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P344:AE344"/>
    <mergeCell ref="P343:AE343"/>
    <mergeCell ref="P346:Z346"/>
    <mergeCell ref="P348:AE34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s>
  <phoneticPr fontId="0" type="noConversion"/>
  <conditionalFormatting sqref="AF1000">
    <cfRule type="cellIs" dxfId="128" priority="4" stopIfTrue="1" operator="equal">
      <formula>"Please Enter Amount:"</formula>
    </cfRule>
  </conditionalFormatting>
  <conditionalFormatting sqref="AJ1024">
    <cfRule type="cellIs" dxfId="127" priority="7" stopIfTrue="1" operator="equal">
      <formula>"#DIV/0!"</formula>
    </cfRule>
  </conditionalFormatting>
  <conditionalFormatting sqref="AG440:AJ440">
    <cfRule type="expression" dxfId="126" priority="8" stopIfTrue="1">
      <formula>"iserror(d31)"</formula>
    </cfRule>
  </conditionalFormatting>
  <conditionalFormatting sqref="AF1012">
    <cfRule type="cellIs" dxfId="125" priority="2" stopIfTrue="1" operator="equal">
      <formula>"Please Enter Amount:"</formula>
    </cfRule>
  </conditionalFormatting>
  <conditionalFormatting sqref="AF1005">
    <cfRule type="cellIs" dxfId="124" priority="1" stopIfTrue="1" operator="equal">
      <formula>"Please Enter Amount:"</formula>
    </cfRule>
  </conditionalFormatting>
  <dataValidations xWindow="329" yWindow="269" count="46">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64:T264"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58:AK258 AF250:AK250"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9" zoomScale="85" zoomScaleNormal="100" zoomScaleSheetLayoutView="85" workbookViewId="0">
      <selection activeCell="S107" sqref="S107:T107"/>
    </sheetView>
  </sheetViews>
  <sheetFormatPr defaultColWidth="0" defaultRowHeight="12" zeroHeight="1"/>
  <cols>
    <col min="1" max="1" width="35.7109375" style="113" customWidth="1"/>
    <col min="2" max="12" width="12.140625" style="95" customWidth="1"/>
    <col min="13" max="17" width="11.28515625" style="95" customWidth="1"/>
    <col min="18" max="18" width="12.7109375" style="95" customWidth="1"/>
    <col min="19" max="20" width="12.140625" style="95" customWidth="1"/>
    <col min="21" max="21" width="0.28515625" style="97" customWidth="1"/>
    <col min="22" max="16383" width="8.85546875" style="95" hidden="1"/>
    <col min="16384" max="16384" width="0.140625" style="95" customWidth="1"/>
  </cols>
  <sheetData>
    <row r="1" spans="1:21" s="64" customFormat="1" ht="13.5">
      <c r="A1" s="100" t="s">
        <v>1774</v>
      </c>
      <c r="B1" s="77"/>
      <c r="C1" s="77"/>
      <c r="D1" s="77"/>
      <c r="E1" s="78"/>
      <c r="F1" s="1758" t="s">
        <v>1775</v>
      </c>
      <c r="G1" s="1759"/>
      <c r="H1" s="1759"/>
      <c r="I1" s="1759"/>
      <c r="J1" s="1759"/>
      <c r="K1" s="1759"/>
      <c r="L1" s="1759"/>
      <c r="M1" s="1759"/>
      <c r="N1" s="1759"/>
      <c r="O1" s="1759"/>
      <c r="P1" s="1759"/>
      <c r="Q1" s="1759"/>
      <c r="R1" s="1760"/>
      <c r="S1" s="66"/>
      <c r="T1" s="65"/>
      <c r="U1" s="67"/>
    </row>
    <row r="2" spans="1:21" s="84" customFormat="1" ht="71.25" customHeight="1">
      <c r="A2" s="83"/>
      <c r="B2" s="84" t="s">
        <v>1776</v>
      </c>
      <c r="C2" s="84" t="s">
        <v>1777</v>
      </c>
      <c r="D2" s="84" t="s">
        <v>1778</v>
      </c>
      <c r="E2" s="84" t="s">
        <v>1779</v>
      </c>
      <c r="F2" s="85" t="str">
        <f>Application!B637&amp;Application!C637</f>
        <v>1)Citibank Permanent Loan</v>
      </c>
      <c r="G2" s="85" t="str">
        <f>Application!B638&amp;Application!C638</f>
        <v>2)Deferred Developer Fee</v>
      </c>
      <c r="H2" s="85" t="str">
        <f>Application!B639&amp;Application!C639</f>
        <v>3)</v>
      </c>
      <c r="I2" s="85" t="str">
        <f>Application!B640&amp;Application!C640</f>
        <v>4)</v>
      </c>
      <c r="J2" s="85" t="str">
        <f>Application!B641&amp;Application!C641</f>
        <v>5)</v>
      </c>
      <c r="K2" s="85" t="str">
        <f>Application!B642&amp;Application!C642</f>
        <v>6)</v>
      </c>
      <c r="L2" s="85" t="str">
        <f>Application!B643&amp;Application!C643</f>
        <v>7)</v>
      </c>
      <c r="M2" s="85" t="str">
        <f>Application!B644&amp;Application!C644</f>
        <v>8)</v>
      </c>
      <c r="N2" s="85" t="str">
        <f>Application!B645&amp;Application!C645</f>
        <v>9)</v>
      </c>
      <c r="O2" s="85" t="str">
        <f>Application!B646&amp;Application!C646</f>
        <v>10)</v>
      </c>
      <c r="P2" s="85" t="str">
        <f>Application!B647&amp;Application!C647</f>
        <v>11)</v>
      </c>
      <c r="Q2" s="85" t="str">
        <f>Application!B648&amp;Application!C648</f>
        <v>12)</v>
      </c>
      <c r="R2" s="85" t="s">
        <v>1780</v>
      </c>
      <c r="S2" s="84" t="s">
        <v>1781</v>
      </c>
      <c r="T2" s="84" t="s">
        <v>1782</v>
      </c>
      <c r="U2" s="86"/>
    </row>
    <row r="3" spans="1:21" s="88" customFormat="1">
      <c r="A3" s="87" t="s">
        <v>1783</v>
      </c>
      <c r="B3" s="1041"/>
      <c r="C3" s="1041"/>
      <c r="D3" s="1041"/>
      <c r="E3" s="1041"/>
      <c r="F3" s="1041"/>
      <c r="G3" s="1041"/>
      <c r="H3" s="1041"/>
      <c r="I3" s="1041"/>
      <c r="J3" s="1041"/>
      <c r="K3" s="1041"/>
      <c r="L3" s="1041"/>
      <c r="M3" s="1041"/>
      <c r="N3" s="1041"/>
      <c r="O3" s="1041"/>
      <c r="P3" s="1041"/>
      <c r="Q3" s="1041"/>
      <c r="R3" s="1041"/>
      <c r="S3" s="1041"/>
      <c r="T3" s="1041"/>
      <c r="U3" s="1042"/>
    </row>
    <row r="4" spans="1:21" s="88" customFormat="1">
      <c r="A4" s="188" t="s">
        <v>1784</v>
      </c>
      <c r="B4" s="244">
        <f>SUM(C4+D4)</f>
        <v>4000000</v>
      </c>
      <c r="C4" s="932">
        <v>4000000</v>
      </c>
      <c r="D4" s="932"/>
      <c r="E4" s="932">
        <f>C4-SUM(F4:Q4)</f>
        <v>2600000</v>
      </c>
      <c r="F4" s="932">
        <v>1400000</v>
      </c>
      <c r="G4" s="932"/>
      <c r="H4" s="932"/>
      <c r="I4" s="932"/>
      <c r="J4" s="932"/>
      <c r="K4" s="932"/>
      <c r="L4" s="932"/>
      <c r="M4" s="932"/>
      <c r="N4" s="932"/>
      <c r="O4" s="932"/>
      <c r="P4" s="932"/>
      <c r="Q4" s="932"/>
      <c r="R4" s="401">
        <f>SUM(E4:Q4)</f>
        <v>4000000</v>
      </c>
      <c r="S4" s="1043"/>
      <c r="T4" s="1043"/>
      <c r="U4" s="1042"/>
    </row>
    <row r="5" spans="1:21" s="88" customFormat="1">
      <c r="A5" s="188" t="s">
        <v>1785</v>
      </c>
      <c r="B5" s="244">
        <f>SUM(C5+D5)</f>
        <v>0</v>
      </c>
      <c r="C5" s="932"/>
      <c r="D5" s="932"/>
      <c r="E5" s="932">
        <f t="shared" ref="E5:E7" si="0">C5-SUM(F5:Q5)</f>
        <v>0</v>
      </c>
      <c r="F5" s="932"/>
      <c r="G5" s="932"/>
      <c r="H5" s="932"/>
      <c r="I5" s="932"/>
      <c r="J5" s="932"/>
      <c r="K5" s="932"/>
      <c r="L5" s="932"/>
      <c r="M5" s="932"/>
      <c r="N5" s="932"/>
      <c r="O5" s="932"/>
      <c r="P5" s="932"/>
      <c r="Q5" s="932"/>
      <c r="R5" s="401">
        <f>SUM(E5:Q5)</f>
        <v>0</v>
      </c>
      <c r="S5" s="1043"/>
      <c r="T5" s="1043"/>
      <c r="U5" s="1042"/>
    </row>
    <row r="6" spans="1:21" s="88" customFormat="1">
      <c r="A6" s="188" t="s">
        <v>1786</v>
      </c>
      <c r="B6" s="244">
        <f>SUM(C6+D6)</f>
        <v>5000</v>
      </c>
      <c r="C6" s="932">
        <v>5000</v>
      </c>
      <c r="D6" s="932"/>
      <c r="E6" s="932">
        <f t="shared" si="0"/>
        <v>0</v>
      </c>
      <c r="F6" s="932">
        <v>5000</v>
      </c>
      <c r="G6" s="932"/>
      <c r="H6" s="932"/>
      <c r="I6" s="932"/>
      <c r="J6" s="932"/>
      <c r="K6" s="932"/>
      <c r="L6" s="932"/>
      <c r="M6" s="932"/>
      <c r="N6" s="932"/>
      <c r="O6" s="932"/>
      <c r="P6" s="932"/>
      <c r="Q6" s="932"/>
      <c r="R6" s="401">
        <f>SUM(E6:Q6)</f>
        <v>5000</v>
      </c>
      <c r="S6" s="1043"/>
      <c r="T6" s="1043"/>
      <c r="U6" s="1042"/>
    </row>
    <row r="7" spans="1:21" s="88" customFormat="1">
      <c r="A7" s="188" t="s">
        <v>1787</v>
      </c>
      <c r="B7" s="244">
        <f>SUM(C7+D7)</f>
        <v>0</v>
      </c>
      <c r="C7" s="932"/>
      <c r="D7" s="932"/>
      <c r="E7" s="932">
        <f t="shared" si="0"/>
        <v>0</v>
      </c>
      <c r="F7" s="932"/>
      <c r="G7" s="932"/>
      <c r="H7" s="932"/>
      <c r="I7" s="932"/>
      <c r="J7" s="932"/>
      <c r="K7" s="932"/>
      <c r="L7" s="932"/>
      <c r="M7" s="932"/>
      <c r="N7" s="932"/>
      <c r="O7" s="932"/>
      <c r="P7" s="932"/>
      <c r="Q7" s="932"/>
      <c r="R7" s="401">
        <f>SUM(E7:Q7)</f>
        <v>0</v>
      </c>
      <c r="S7" s="1043"/>
      <c r="T7" s="1043"/>
      <c r="U7" s="1042"/>
    </row>
    <row r="8" spans="1:21" s="88" customFormat="1">
      <c r="A8" s="89" t="s">
        <v>1788</v>
      </c>
      <c r="B8" s="244">
        <f>SUM(C8:D8)</f>
        <v>4005000</v>
      </c>
      <c r="C8" s="244">
        <f t="shared" ref="C8:Q8" si="1">SUM(C4:C7)</f>
        <v>4005000</v>
      </c>
      <c r="D8" s="244">
        <f t="shared" si="1"/>
        <v>0</v>
      </c>
      <c r="E8" s="244">
        <f t="shared" si="1"/>
        <v>2600000</v>
      </c>
      <c r="F8" s="244">
        <f t="shared" si="1"/>
        <v>1405000</v>
      </c>
      <c r="G8" s="244">
        <f t="shared" si="1"/>
        <v>0</v>
      </c>
      <c r="H8" s="244">
        <f t="shared" si="1"/>
        <v>0</v>
      </c>
      <c r="I8" s="244">
        <f t="shared" si="1"/>
        <v>0</v>
      </c>
      <c r="J8" s="244">
        <f t="shared" si="1"/>
        <v>0</v>
      </c>
      <c r="K8" s="244">
        <f t="shared" si="1"/>
        <v>0</v>
      </c>
      <c r="L8" s="244">
        <f t="shared" si="1"/>
        <v>0</v>
      </c>
      <c r="M8" s="244">
        <f t="shared" si="1"/>
        <v>0</v>
      </c>
      <c r="N8" s="244">
        <f t="shared" si="1"/>
        <v>0</v>
      </c>
      <c r="O8" s="244">
        <f t="shared" si="1"/>
        <v>0</v>
      </c>
      <c r="P8" s="244"/>
      <c r="Q8" s="244">
        <f t="shared" si="1"/>
        <v>0</v>
      </c>
      <c r="R8" s="244">
        <f>SUM(R4:R7)</f>
        <v>4005000</v>
      </c>
      <c r="S8" s="1043"/>
      <c r="T8" s="1043"/>
      <c r="U8" s="1042"/>
    </row>
    <row r="9" spans="1:21" s="88" customFormat="1">
      <c r="A9" s="188" t="s">
        <v>1789</v>
      </c>
      <c r="B9" s="244">
        <f>SUM(C9+D9)</f>
        <v>0</v>
      </c>
      <c r="C9" s="932"/>
      <c r="D9" s="932"/>
      <c r="E9" s="932">
        <f t="shared" ref="E9:E10" si="2">C9-SUM(F9:Q9)</f>
        <v>0</v>
      </c>
      <c r="F9" s="932"/>
      <c r="G9" s="932"/>
      <c r="H9" s="932"/>
      <c r="I9" s="932"/>
      <c r="J9" s="932"/>
      <c r="K9" s="932"/>
      <c r="L9" s="932"/>
      <c r="M9" s="932"/>
      <c r="N9" s="932"/>
      <c r="O9" s="932"/>
      <c r="P9" s="932"/>
      <c r="Q9" s="932"/>
      <c r="R9" s="401">
        <f>SUM(E9:Q9)</f>
        <v>0</v>
      </c>
      <c r="S9" s="1043"/>
      <c r="T9" s="932"/>
      <c r="U9" s="1042"/>
    </row>
    <row r="10" spans="1:21" s="88" customFormat="1">
      <c r="A10" s="188" t="s">
        <v>1790</v>
      </c>
      <c r="B10" s="244">
        <f>SUM(C10+D10)</f>
        <v>1000000</v>
      </c>
      <c r="C10" s="932">
        <v>1000000</v>
      </c>
      <c r="D10" s="932"/>
      <c r="E10" s="932">
        <f t="shared" si="2"/>
        <v>0</v>
      </c>
      <c r="F10" s="932">
        <v>1000000</v>
      </c>
      <c r="G10" s="932"/>
      <c r="H10" s="932"/>
      <c r="I10" s="932"/>
      <c r="J10" s="932"/>
      <c r="K10" s="932"/>
      <c r="L10" s="932"/>
      <c r="M10" s="932"/>
      <c r="N10" s="932"/>
      <c r="O10" s="932"/>
      <c r="P10" s="932"/>
      <c r="Q10" s="932"/>
      <c r="R10" s="401">
        <f>SUM(E10:Q10)</f>
        <v>1000000</v>
      </c>
      <c r="S10" s="932"/>
      <c r="T10" s="932">
        <f>R10</f>
        <v>1000000</v>
      </c>
      <c r="U10" s="1042"/>
    </row>
    <row r="11" spans="1:21" s="88" customFormat="1">
      <c r="A11" s="89" t="s">
        <v>1791</v>
      </c>
      <c r="B11" s="244">
        <f>SUM(C11:D11)</f>
        <v>1000000</v>
      </c>
      <c r="C11" s="244">
        <f t="shared" ref="C11:Q11" si="3">SUM(C9:C10)</f>
        <v>1000000</v>
      </c>
      <c r="D11" s="244">
        <f t="shared" si="3"/>
        <v>0</v>
      </c>
      <c r="E11" s="244">
        <f t="shared" si="3"/>
        <v>0</v>
      </c>
      <c r="F11" s="244">
        <f t="shared" si="3"/>
        <v>1000000</v>
      </c>
      <c r="G11" s="244">
        <f t="shared" si="3"/>
        <v>0</v>
      </c>
      <c r="H11" s="244">
        <f t="shared" si="3"/>
        <v>0</v>
      </c>
      <c r="I11" s="244">
        <f t="shared" si="3"/>
        <v>0</v>
      </c>
      <c r="J11" s="244">
        <f t="shared" si="3"/>
        <v>0</v>
      </c>
      <c r="K11" s="244">
        <f t="shared" si="3"/>
        <v>0</v>
      </c>
      <c r="L11" s="244">
        <f t="shared" si="3"/>
        <v>0</v>
      </c>
      <c r="M11" s="244">
        <f t="shared" si="3"/>
        <v>0</v>
      </c>
      <c r="N11" s="244">
        <f t="shared" si="3"/>
        <v>0</v>
      </c>
      <c r="O11" s="244">
        <f t="shared" si="3"/>
        <v>0</v>
      </c>
      <c r="P11" s="244"/>
      <c r="Q11" s="244">
        <f t="shared" si="3"/>
        <v>0</v>
      </c>
      <c r="R11" s="244">
        <f>SUM(R9:R10)</f>
        <v>1000000</v>
      </c>
      <c r="S11" s="1043"/>
      <c r="T11" s="90">
        <f>SUM(T9:T10)</f>
        <v>1000000</v>
      </c>
      <c r="U11" s="1042"/>
    </row>
    <row r="12" spans="1:21" s="88" customFormat="1">
      <c r="A12" s="89" t="s">
        <v>1792</v>
      </c>
      <c r="B12" s="244">
        <f t="shared" ref="B12:Q12" si="4">SUM(B8+B11)</f>
        <v>5005000</v>
      </c>
      <c r="C12" s="244">
        <f t="shared" si="4"/>
        <v>5005000</v>
      </c>
      <c r="D12" s="244">
        <f t="shared" si="4"/>
        <v>0</v>
      </c>
      <c r="E12" s="244">
        <f t="shared" si="4"/>
        <v>2600000</v>
      </c>
      <c r="F12" s="244">
        <f t="shared" si="4"/>
        <v>2405000</v>
      </c>
      <c r="G12" s="244">
        <f t="shared" si="4"/>
        <v>0</v>
      </c>
      <c r="H12" s="244">
        <f t="shared" si="4"/>
        <v>0</v>
      </c>
      <c r="I12" s="244">
        <f t="shared" si="4"/>
        <v>0</v>
      </c>
      <c r="J12" s="244">
        <f t="shared" si="4"/>
        <v>0</v>
      </c>
      <c r="K12" s="244">
        <f t="shared" si="4"/>
        <v>0</v>
      </c>
      <c r="L12" s="244">
        <f t="shared" si="4"/>
        <v>0</v>
      </c>
      <c r="M12" s="244">
        <f t="shared" si="4"/>
        <v>0</v>
      </c>
      <c r="N12" s="244">
        <f t="shared" si="4"/>
        <v>0</v>
      </c>
      <c r="O12" s="244">
        <f t="shared" si="4"/>
        <v>0</v>
      </c>
      <c r="P12" s="244"/>
      <c r="Q12" s="244">
        <f t="shared" si="4"/>
        <v>0</v>
      </c>
      <c r="R12" s="244">
        <f>SUM(R8+R11)</f>
        <v>5005000</v>
      </c>
      <c r="S12" s="1043"/>
      <c r="T12" s="1043"/>
      <c r="U12" s="1042"/>
    </row>
    <row r="13" spans="1:21" s="88" customFormat="1">
      <c r="A13" s="191" t="s">
        <v>1793</v>
      </c>
      <c r="B13" s="244">
        <f>SUM(C13+D13)</f>
        <v>0</v>
      </c>
      <c r="C13" s="932"/>
      <c r="D13" s="932"/>
      <c r="E13" s="932">
        <f t="shared" ref="E13:E15" si="5">C13-SUM(F13:Q13)</f>
        <v>0</v>
      </c>
      <c r="F13" s="932"/>
      <c r="G13" s="932"/>
      <c r="H13" s="932"/>
      <c r="I13" s="932"/>
      <c r="J13" s="932"/>
      <c r="K13" s="932"/>
      <c r="L13" s="932"/>
      <c r="M13" s="932"/>
      <c r="N13" s="932"/>
      <c r="O13" s="932"/>
      <c r="P13" s="932"/>
      <c r="Q13" s="932"/>
      <c r="R13" s="401">
        <f>SUM(E13:Q13)</f>
        <v>0</v>
      </c>
      <c r="S13" s="932"/>
      <c r="T13" s="932"/>
      <c r="U13" s="1042"/>
    </row>
    <row r="14" spans="1:21" s="88" customFormat="1" ht="24">
      <c r="A14" s="192" t="s">
        <v>1794</v>
      </c>
      <c r="B14" s="244">
        <f>SUM(C14+D14)</f>
        <v>0</v>
      </c>
      <c r="C14" s="932"/>
      <c r="D14" s="932"/>
      <c r="E14" s="932">
        <f t="shared" si="5"/>
        <v>0</v>
      </c>
      <c r="F14" s="932"/>
      <c r="G14" s="932"/>
      <c r="H14" s="932"/>
      <c r="I14" s="932"/>
      <c r="J14" s="932"/>
      <c r="K14" s="932"/>
      <c r="L14" s="932"/>
      <c r="M14" s="932"/>
      <c r="N14" s="932"/>
      <c r="O14" s="932"/>
      <c r="P14" s="932"/>
      <c r="Q14" s="932"/>
      <c r="R14" s="401">
        <f>SUM(E14:Q14)</f>
        <v>0</v>
      </c>
      <c r="S14" s="932"/>
      <c r="T14" s="932"/>
      <c r="U14" s="1042"/>
    </row>
    <row r="15" spans="1:21" s="88" customFormat="1">
      <c r="A15" s="192" t="s">
        <v>1795</v>
      </c>
      <c r="B15" s="244">
        <f>SUM(C15+D15)</f>
        <v>0</v>
      </c>
      <c r="C15" s="932"/>
      <c r="D15" s="932"/>
      <c r="E15" s="932">
        <f t="shared" si="5"/>
        <v>0</v>
      </c>
      <c r="F15" s="932"/>
      <c r="G15" s="932"/>
      <c r="H15" s="932"/>
      <c r="I15" s="932"/>
      <c r="J15" s="932"/>
      <c r="K15" s="932"/>
      <c r="L15" s="932"/>
      <c r="M15" s="932"/>
      <c r="N15" s="932"/>
      <c r="O15" s="932"/>
      <c r="P15" s="932"/>
      <c r="Q15" s="932"/>
      <c r="R15" s="401">
        <f>SUM(E15:Q15)</f>
        <v>0</v>
      </c>
      <c r="S15" s="1043"/>
      <c r="T15" s="1043"/>
      <c r="U15" s="1042"/>
    </row>
    <row r="16" spans="1:21" s="88" customFormat="1">
      <c r="A16" s="87" t="s">
        <v>1796</v>
      </c>
      <c r="B16" s="1041"/>
      <c r="C16" s="1041"/>
      <c r="D16" s="1041"/>
      <c r="E16" s="245"/>
      <c r="F16" s="245"/>
      <c r="G16" s="245"/>
      <c r="H16" s="245"/>
      <c r="I16" s="245"/>
      <c r="J16" s="245"/>
      <c r="K16" s="245"/>
      <c r="L16" s="245"/>
      <c r="M16" s="245"/>
      <c r="N16" s="245"/>
      <c r="O16" s="245"/>
      <c r="P16" s="245"/>
      <c r="Q16" s="245"/>
      <c r="R16" s="245"/>
      <c r="S16" s="1041"/>
      <c r="T16" s="1041"/>
      <c r="U16" s="1042"/>
    </row>
    <row r="17" spans="1:21" s="88" customFormat="1">
      <c r="A17" s="188" t="s">
        <v>1797</v>
      </c>
      <c r="B17" s="244">
        <f t="shared" ref="B17:B26" si="6">SUM(C17+D17)</f>
        <v>0</v>
      </c>
      <c r="C17" s="932"/>
      <c r="D17" s="932"/>
      <c r="E17" s="932">
        <f t="shared" ref="E17:E25" si="7">C17-SUM(F17:Q17)</f>
        <v>0</v>
      </c>
      <c r="F17" s="932"/>
      <c r="G17" s="932"/>
      <c r="H17" s="932"/>
      <c r="I17" s="932"/>
      <c r="J17" s="932"/>
      <c r="K17" s="932"/>
      <c r="L17" s="932"/>
      <c r="M17" s="932"/>
      <c r="N17" s="932"/>
      <c r="O17" s="932"/>
      <c r="P17" s="932"/>
      <c r="Q17" s="932"/>
      <c r="R17" s="401">
        <f>SUM(E17:Q17)</f>
        <v>0</v>
      </c>
      <c r="S17" s="932"/>
      <c r="T17" s="932"/>
      <c r="U17" s="1042"/>
    </row>
    <row r="18" spans="1:21" s="88" customFormat="1">
      <c r="A18" s="188" t="s">
        <v>1798</v>
      </c>
      <c r="B18" s="244">
        <f t="shared" si="6"/>
        <v>0</v>
      </c>
      <c r="C18" s="932"/>
      <c r="D18" s="932"/>
      <c r="E18" s="932">
        <f t="shared" si="7"/>
        <v>0</v>
      </c>
      <c r="F18" s="932"/>
      <c r="G18" s="932"/>
      <c r="H18" s="932"/>
      <c r="I18" s="932"/>
      <c r="J18" s="932"/>
      <c r="K18" s="932"/>
      <c r="L18" s="932"/>
      <c r="M18" s="932"/>
      <c r="N18" s="932"/>
      <c r="O18" s="932"/>
      <c r="P18" s="932"/>
      <c r="Q18" s="932"/>
      <c r="R18" s="401">
        <f>SUM(E18:Q18)</f>
        <v>0</v>
      </c>
      <c r="S18" s="932"/>
      <c r="T18" s="932"/>
      <c r="U18" s="1042"/>
    </row>
    <row r="19" spans="1:21" s="88" customFormat="1">
      <c r="A19" s="188" t="s">
        <v>1799</v>
      </c>
      <c r="B19" s="244">
        <f t="shared" si="6"/>
        <v>0</v>
      </c>
      <c r="C19" s="932"/>
      <c r="D19" s="932"/>
      <c r="E19" s="932">
        <f t="shared" si="7"/>
        <v>0</v>
      </c>
      <c r="F19" s="932"/>
      <c r="G19" s="932"/>
      <c r="H19" s="932"/>
      <c r="I19" s="932"/>
      <c r="J19" s="932"/>
      <c r="K19" s="932"/>
      <c r="L19" s="932"/>
      <c r="M19" s="932"/>
      <c r="N19" s="932"/>
      <c r="O19" s="932"/>
      <c r="P19" s="932"/>
      <c r="Q19" s="932"/>
      <c r="R19" s="401">
        <f>SUM(E19:Q19)</f>
        <v>0</v>
      </c>
      <c r="S19" s="932"/>
      <c r="T19" s="932"/>
      <c r="U19" s="1042"/>
    </row>
    <row r="20" spans="1:21" s="88" customFormat="1">
      <c r="A20" s="188" t="s">
        <v>1800</v>
      </c>
      <c r="B20" s="244">
        <f t="shared" si="6"/>
        <v>0</v>
      </c>
      <c r="C20" s="932"/>
      <c r="D20" s="932"/>
      <c r="E20" s="932">
        <f t="shared" si="7"/>
        <v>0</v>
      </c>
      <c r="F20" s="932"/>
      <c r="G20" s="932"/>
      <c r="H20" s="932"/>
      <c r="I20" s="932"/>
      <c r="J20" s="932"/>
      <c r="K20" s="932"/>
      <c r="L20" s="932"/>
      <c r="M20" s="932"/>
      <c r="N20" s="932"/>
      <c r="O20" s="932"/>
      <c r="P20" s="932"/>
      <c r="Q20" s="932"/>
      <c r="R20" s="401">
        <f t="shared" ref="R20:R27" si="8">SUM(E20:Q20)</f>
        <v>0</v>
      </c>
      <c r="S20" s="932"/>
      <c r="T20" s="932"/>
      <c r="U20" s="1042"/>
    </row>
    <row r="21" spans="1:21" s="88" customFormat="1">
      <c r="A21" s="188" t="s">
        <v>1801</v>
      </c>
      <c r="B21" s="244">
        <f t="shared" si="6"/>
        <v>0</v>
      </c>
      <c r="C21" s="932"/>
      <c r="D21" s="932"/>
      <c r="E21" s="932">
        <f t="shared" si="7"/>
        <v>0</v>
      </c>
      <c r="F21" s="932"/>
      <c r="G21" s="932"/>
      <c r="H21" s="932"/>
      <c r="I21" s="932"/>
      <c r="J21" s="932"/>
      <c r="K21" s="932"/>
      <c r="L21" s="932"/>
      <c r="M21" s="932"/>
      <c r="N21" s="932"/>
      <c r="O21" s="932"/>
      <c r="P21" s="932"/>
      <c r="Q21" s="932"/>
      <c r="R21" s="401">
        <f t="shared" si="8"/>
        <v>0</v>
      </c>
      <c r="S21" s="932"/>
      <c r="T21" s="932"/>
      <c r="U21" s="1042"/>
    </row>
    <row r="22" spans="1:21" s="88" customFormat="1">
      <c r="A22" s="188" t="s">
        <v>1802</v>
      </c>
      <c r="B22" s="244">
        <f t="shared" si="6"/>
        <v>0</v>
      </c>
      <c r="C22" s="932"/>
      <c r="D22" s="932"/>
      <c r="E22" s="932">
        <f t="shared" si="7"/>
        <v>0</v>
      </c>
      <c r="F22" s="932"/>
      <c r="G22" s="932"/>
      <c r="H22" s="932"/>
      <c r="I22" s="932"/>
      <c r="J22" s="932"/>
      <c r="K22" s="932"/>
      <c r="L22" s="932"/>
      <c r="M22" s="932"/>
      <c r="N22" s="932"/>
      <c r="O22" s="932"/>
      <c r="P22" s="932"/>
      <c r="Q22" s="932"/>
      <c r="R22" s="401">
        <f t="shared" si="8"/>
        <v>0</v>
      </c>
      <c r="S22" s="932"/>
      <c r="T22" s="932"/>
      <c r="U22" s="1042"/>
    </row>
    <row r="23" spans="1:21" s="88" customFormat="1">
      <c r="A23" s="188" t="s">
        <v>1803</v>
      </c>
      <c r="B23" s="244">
        <f t="shared" si="6"/>
        <v>0</v>
      </c>
      <c r="C23" s="932"/>
      <c r="D23" s="932"/>
      <c r="E23" s="932">
        <f t="shared" si="7"/>
        <v>0</v>
      </c>
      <c r="F23" s="932"/>
      <c r="G23" s="932"/>
      <c r="H23" s="932"/>
      <c r="I23" s="932"/>
      <c r="J23" s="932"/>
      <c r="K23" s="932"/>
      <c r="L23" s="932"/>
      <c r="M23" s="932"/>
      <c r="N23" s="932"/>
      <c r="O23" s="932"/>
      <c r="P23" s="932"/>
      <c r="Q23" s="932"/>
      <c r="R23" s="401">
        <f t="shared" si="8"/>
        <v>0</v>
      </c>
      <c r="S23" s="932"/>
      <c r="T23" s="932"/>
      <c r="U23" s="1042"/>
    </row>
    <row r="24" spans="1:21" s="88" customFormat="1">
      <c r="A24" s="394" t="s">
        <v>1804</v>
      </c>
      <c r="B24" s="244">
        <f t="shared" si="6"/>
        <v>0</v>
      </c>
      <c r="C24" s="932"/>
      <c r="D24" s="932"/>
      <c r="E24" s="932">
        <f t="shared" si="7"/>
        <v>0</v>
      </c>
      <c r="F24" s="932"/>
      <c r="G24" s="932"/>
      <c r="H24" s="932"/>
      <c r="I24" s="932"/>
      <c r="J24" s="932"/>
      <c r="K24" s="932"/>
      <c r="L24" s="932"/>
      <c r="M24" s="932"/>
      <c r="N24" s="932"/>
      <c r="O24" s="932"/>
      <c r="P24" s="932"/>
      <c r="Q24" s="932"/>
      <c r="R24" s="401"/>
      <c r="S24" s="932"/>
      <c r="T24" s="932"/>
      <c r="U24" s="1042"/>
    </row>
    <row r="25" spans="1:21" s="88" customFormat="1">
      <c r="A25" s="978" t="s">
        <v>1805</v>
      </c>
      <c r="B25" s="244">
        <f t="shared" si="6"/>
        <v>0</v>
      </c>
      <c r="C25" s="932"/>
      <c r="D25" s="932"/>
      <c r="E25" s="932">
        <f t="shared" si="7"/>
        <v>0</v>
      </c>
      <c r="F25" s="932"/>
      <c r="G25" s="932"/>
      <c r="H25" s="932"/>
      <c r="I25" s="932"/>
      <c r="J25" s="932"/>
      <c r="K25" s="932"/>
      <c r="L25" s="932"/>
      <c r="M25" s="932"/>
      <c r="N25" s="932"/>
      <c r="O25" s="932"/>
      <c r="P25" s="932"/>
      <c r="Q25" s="932"/>
      <c r="R25" s="401">
        <f t="shared" si="8"/>
        <v>0</v>
      </c>
      <c r="S25" s="932"/>
      <c r="T25" s="932"/>
      <c r="U25" s="1042"/>
    </row>
    <row r="26" spans="1:21" s="88" customFormat="1">
      <c r="A26" s="89" t="s">
        <v>1806</v>
      </c>
      <c r="B26" s="244">
        <f t="shared" si="6"/>
        <v>0</v>
      </c>
      <c r="C26" s="244">
        <f>SUM(C17:C25)</f>
        <v>0</v>
      </c>
      <c r="D26" s="244">
        <f t="shared" ref="D26:Q26" si="9">SUM(D17:D25)</f>
        <v>0</v>
      </c>
      <c r="E26" s="244">
        <f t="shared" si="9"/>
        <v>0</v>
      </c>
      <c r="F26" s="244">
        <f t="shared" si="9"/>
        <v>0</v>
      </c>
      <c r="G26" s="244">
        <f t="shared" si="9"/>
        <v>0</v>
      </c>
      <c r="H26" s="244">
        <f t="shared" si="9"/>
        <v>0</v>
      </c>
      <c r="I26" s="244">
        <f t="shared" si="9"/>
        <v>0</v>
      </c>
      <c r="J26" s="244">
        <f t="shared" si="9"/>
        <v>0</v>
      </c>
      <c r="K26" s="244">
        <f t="shared" si="9"/>
        <v>0</v>
      </c>
      <c r="L26" s="244">
        <f t="shared" si="9"/>
        <v>0</v>
      </c>
      <c r="M26" s="244">
        <f t="shared" si="9"/>
        <v>0</v>
      </c>
      <c r="N26" s="244">
        <f t="shared" si="9"/>
        <v>0</v>
      </c>
      <c r="O26" s="244">
        <f t="shared" si="9"/>
        <v>0</v>
      </c>
      <c r="P26" s="244">
        <f t="shared" si="9"/>
        <v>0</v>
      </c>
      <c r="Q26" s="244">
        <f t="shared" si="9"/>
        <v>0</v>
      </c>
      <c r="R26" s="244">
        <f>SUM(R17:R25)</f>
        <v>0</v>
      </c>
      <c r="S26" s="90">
        <f>SUM(S17:S25)</f>
        <v>0</v>
      </c>
      <c r="T26" s="90">
        <f>SUM(T17:T25)</f>
        <v>0</v>
      </c>
      <c r="U26" s="1042"/>
    </row>
    <row r="27" spans="1:21" s="88" customFormat="1">
      <c r="A27" s="89" t="s">
        <v>1807</v>
      </c>
      <c r="B27" s="244">
        <f>SUM(C27:D27)</f>
        <v>0</v>
      </c>
      <c r="C27" s="932">
        <v>0</v>
      </c>
      <c r="D27" s="932"/>
      <c r="E27" s="932">
        <f>C27-SUM(F27:Q27)</f>
        <v>0</v>
      </c>
      <c r="F27" s="932"/>
      <c r="G27" s="932"/>
      <c r="H27" s="932"/>
      <c r="I27" s="932"/>
      <c r="J27" s="932"/>
      <c r="K27" s="932"/>
      <c r="L27" s="932"/>
      <c r="M27" s="932"/>
      <c r="N27" s="932"/>
      <c r="O27" s="932"/>
      <c r="P27" s="932"/>
      <c r="Q27" s="932"/>
      <c r="R27" s="401">
        <f t="shared" si="8"/>
        <v>0</v>
      </c>
      <c r="S27" s="932"/>
      <c r="T27" s="932"/>
      <c r="U27" s="1042"/>
    </row>
    <row r="28" spans="1:21" s="88" customFormat="1">
      <c r="A28" s="87" t="s">
        <v>1808</v>
      </c>
      <c r="B28" s="1041"/>
      <c r="C28" s="1041"/>
      <c r="D28" s="1041"/>
      <c r="E28" s="245"/>
      <c r="F28" s="245"/>
      <c r="G28" s="245"/>
      <c r="H28" s="245"/>
      <c r="I28" s="245"/>
      <c r="J28" s="245"/>
      <c r="K28" s="245"/>
      <c r="L28" s="245"/>
      <c r="M28" s="245"/>
      <c r="N28" s="245"/>
      <c r="O28" s="245"/>
      <c r="P28" s="245"/>
      <c r="Q28" s="245"/>
      <c r="R28" s="245"/>
      <c r="S28" s="1041"/>
      <c r="T28" s="1041"/>
      <c r="U28" s="1042"/>
    </row>
    <row r="29" spans="1:21" s="88" customFormat="1">
      <c r="A29" s="188" t="s">
        <v>1797</v>
      </c>
      <c r="B29" s="244">
        <f t="shared" ref="B29:B38" si="10">SUM(C29+D29)</f>
        <v>300000</v>
      </c>
      <c r="C29" s="932">
        <v>300000</v>
      </c>
      <c r="D29" s="932"/>
      <c r="E29" s="932">
        <f t="shared" ref="E29:E37" si="11">C29-SUM(F29:Q29)</f>
        <v>0</v>
      </c>
      <c r="F29" s="932">
        <f>C29</f>
        <v>300000</v>
      </c>
      <c r="G29" s="932"/>
      <c r="H29" s="932"/>
      <c r="I29" s="932"/>
      <c r="J29" s="932"/>
      <c r="K29" s="932"/>
      <c r="L29" s="932"/>
      <c r="M29" s="932"/>
      <c r="N29" s="932"/>
      <c r="O29" s="932"/>
      <c r="P29" s="932"/>
      <c r="Q29" s="932"/>
      <c r="R29" s="401">
        <f t="shared" ref="R29:R37" si="12">SUM(E29:Q29)</f>
        <v>300000</v>
      </c>
      <c r="S29" s="932">
        <f>R29</f>
        <v>300000</v>
      </c>
      <c r="T29" s="932"/>
      <c r="U29" s="1042"/>
    </row>
    <row r="30" spans="1:21" s="88" customFormat="1">
      <c r="A30" s="188" t="s">
        <v>1798</v>
      </c>
      <c r="B30" s="244">
        <f t="shared" si="10"/>
        <v>24948000</v>
      </c>
      <c r="C30" s="932">
        <v>24948000</v>
      </c>
      <c r="D30" s="932"/>
      <c r="E30" s="932">
        <f t="shared" si="11"/>
        <v>13648000</v>
      </c>
      <c r="F30" s="932">
        <v>11300000</v>
      </c>
      <c r="G30" s="932"/>
      <c r="H30" s="932"/>
      <c r="I30" s="932"/>
      <c r="J30" s="932"/>
      <c r="K30" s="932"/>
      <c r="L30" s="932"/>
      <c r="M30" s="932"/>
      <c r="N30" s="932"/>
      <c r="O30" s="932"/>
      <c r="P30" s="932"/>
      <c r="Q30" s="932"/>
      <c r="R30" s="401">
        <f t="shared" si="12"/>
        <v>24948000</v>
      </c>
      <c r="S30" s="932">
        <f t="shared" ref="S30:S37" si="13">R30</f>
        <v>24948000</v>
      </c>
      <c r="T30" s="932"/>
      <c r="U30" s="1042"/>
    </row>
    <row r="31" spans="1:21" s="88" customFormat="1">
      <c r="A31" s="188" t="s">
        <v>1799</v>
      </c>
      <c r="B31" s="244">
        <f t="shared" si="10"/>
        <v>1608809</v>
      </c>
      <c r="C31" s="932">
        <v>1608809</v>
      </c>
      <c r="D31" s="932"/>
      <c r="E31" s="932">
        <f t="shared" si="11"/>
        <v>0</v>
      </c>
      <c r="F31" s="932">
        <f>C31</f>
        <v>1608809</v>
      </c>
      <c r="G31" s="932"/>
      <c r="H31" s="932"/>
      <c r="I31" s="932"/>
      <c r="J31" s="932"/>
      <c r="K31" s="932"/>
      <c r="L31" s="932"/>
      <c r="M31" s="932"/>
      <c r="N31" s="932"/>
      <c r="O31" s="932"/>
      <c r="P31" s="932"/>
      <c r="Q31" s="932"/>
      <c r="R31" s="401">
        <f t="shared" si="12"/>
        <v>1608809</v>
      </c>
      <c r="S31" s="932">
        <f t="shared" si="13"/>
        <v>1608809</v>
      </c>
      <c r="T31" s="932"/>
      <c r="U31" s="1042"/>
    </row>
    <row r="32" spans="1:21" s="88" customFormat="1">
      <c r="A32" s="188" t="s">
        <v>1800</v>
      </c>
      <c r="B32" s="244">
        <f t="shared" si="10"/>
        <v>536270</v>
      </c>
      <c r="C32" s="932">
        <v>536270</v>
      </c>
      <c r="D32" s="932"/>
      <c r="E32" s="932">
        <f t="shared" si="11"/>
        <v>0</v>
      </c>
      <c r="F32" s="932">
        <f>C32</f>
        <v>536270</v>
      </c>
      <c r="G32" s="932"/>
      <c r="H32" s="932"/>
      <c r="I32" s="932"/>
      <c r="J32" s="932"/>
      <c r="K32" s="932"/>
      <c r="L32" s="932"/>
      <c r="M32" s="932"/>
      <c r="N32" s="932"/>
      <c r="O32" s="932"/>
      <c r="P32" s="932"/>
      <c r="Q32" s="932"/>
      <c r="R32" s="401">
        <f t="shared" si="12"/>
        <v>536270</v>
      </c>
      <c r="S32" s="932">
        <f t="shared" si="13"/>
        <v>536270</v>
      </c>
      <c r="T32" s="932"/>
      <c r="U32" s="1042"/>
    </row>
    <row r="33" spans="1:21" s="88" customFormat="1">
      <c r="A33" s="188" t="s">
        <v>1801</v>
      </c>
      <c r="B33" s="244">
        <f t="shared" si="10"/>
        <v>1608809</v>
      </c>
      <c r="C33" s="932">
        <f>C31</f>
        <v>1608809</v>
      </c>
      <c r="D33" s="932"/>
      <c r="E33" s="932">
        <f t="shared" si="11"/>
        <v>0</v>
      </c>
      <c r="F33" s="932">
        <f>C33</f>
        <v>1608809</v>
      </c>
      <c r="G33" s="932"/>
      <c r="H33" s="932"/>
      <c r="I33" s="932"/>
      <c r="J33" s="932"/>
      <c r="K33" s="932"/>
      <c r="L33" s="932"/>
      <c r="M33" s="932"/>
      <c r="N33" s="932"/>
      <c r="O33" s="932"/>
      <c r="P33" s="932"/>
      <c r="Q33" s="932"/>
      <c r="R33" s="401">
        <f t="shared" si="12"/>
        <v>1608809</v>
      </c>
      <c r="S33" s="932">
        <f t="shared" si="13"/>
        <v>1608809</v>
      </c>
      <c r="T33" s="932"/>
      <c r="U33" s="1042"/>
    </row>
    <row r="34" spans="1:21" s="88" customFormat="1">
      <c r="A34" s="188" t="s">
        <v>1802</v>
      </c>
      <c r="B34" s="244">
        <f t="shared" si="10"/>
        <v>0</v>
      </c>
      <c r="C34" s="932"/>
      <c r="D34" s="932"/>
      <c r="E34" s="932">
        <f t="shared" si="11"/>
        <v>0</v>
      </c>
      <c r="F34" s="932"/>
      <c r="G34" s="932"/>
      <c r="H34" s="932"/>
      <c r="I34" s="932"/>
      <c r="J34" s="932"/>
      <c r="K34" s="932"/>
      <c r="L34" s="932"/>
      <c r="M34" s="932"/>
      <c r="N34" s="932"/>
      <c r="O34" s="932"/>
      <c r="P34" s="932"/>
      <c r="Q34" s="932"/>
      <c r="R34" s="401">
        <f t="shared" si="12"/>
        <v>0</v>
      </c>
      <c r="S34" s="932">
        <f t="shared" si="13"/>
        <v>0</v>
      </c>
      <c r="T34" s="932"/>
      <c r="U34" s="1042"/>
    </row>
    <row r="35" spans="1:21" s="88" customFormat="1">
      <c r="A35" s="188" t="s">
        <v>1803</v>
      </c>
      <c r="B35" s="244">
        <f t="shared" si="10"/>
        <v>268135</v>
      </c>
      <c r="C35" s="932">
        <v>268135</v>
      </c>
      <c r="D35" s="932"/>
      <c r="E35" s="932">
        <f t="shared" si="11"/>
        <v>0</v>
      </c>
      <c r="F35" s="932">
        <f>C35</f>
        <v>268135</v>
      </c>
      <c r="G35" s="932"/>
      <c r="H35" s="932"/>
      <c r="I35" s="932"/>
      <c r="J35" s="932"/>
      <c r="K35" s="932"/>
      <c r="L35" s="932"/>
      <c r="M35" s="932"/>
      <c r="N35" s="932"/>
      <c r="O35" s="932"/>
      <c r="P35" s="932"/>
      <c r="Q35" s="932"/>
      <c r="R35" s="401">
        <f t="shared" si="12"/>
        <v>268135</v>
      </c>
      <c r="S35" s="932">
        <f t="shared" si="13"/>
        <v>268135</v>
      </c>
      <c r="T35" s="932"/>
      <c r="U35" s="1042"/>
    </row>
    <row r="36" spans="1:21" s="88" customFormat="1">
      <c r="A36" s="188" t="s">
        <v>1804</v>
      </c>
      <c r="B36" s="244">
        <f t="shared" si="10"/>
        <v>0</v>
      </c>
      <c r="C36" s="932"/>
      <c r="D36" s="932"/>
      <c r="E36" s="932">
        <f t="shared" si="11"/>
        <v>0</v>
      </c>
      <c r="F36" s="932"/>
      <c r="G36" s="932"/>
      <c r="H36" s="932"/>
      <c r="I36" s="932"/>
      <c r="J36" s="932"/>
      <c r="K36" s="932"/>
      <c r="L36" s="932"/>
      <c r="M36" s="932"/>
      <c r="N36" s="932"/>
      <c r="O36" s="932"/>
      <c r="P36" s="932"/>
      <c r="Q36" s="932"/>
      <c r="R36" s="401">
        <f t="shared" si="12"/>
        <v>0</v>
      </c>
      <c r="S36" s="932">
        <f t="shared" si="13"/>
        <v>0</v>
      </c>
      <c r="T36" s="932"/>
      <c r="U36" s="1042"/>
    </row>
    <row r="37" spans="1:21" s="88" customFormat="1" ht="24">
      <c r="A37" s="978" t="s">
        <v>1809</v>
      </c>
      <c r="B37" s="244">
        <f t="shared" si="10"/>
        <v>1565480</v>
      </c>
      <c r="C37" s="932">
        <f>300000+1000000+265480</f>
        <v>1565480</v>
      </c>
      <c r="D37" s="932"/>
      <c r="E37" s="932">
        <f t="shared" si="11"/>
        <v>0</v>
      </c>
      <c r="F37" s="932">
        <f>C37</f>
        <v>1565480</v>
      </c>
      <c r="G37" s="932"/>
      <c r="H37" s="932"/>
      <c r="I37" s="932"/>
      <c r="J37" s="932"/>
      <c r="K37" s="932"/>
      <c r="L37" s="932"/>
      <c r="M37" s="932"/>
      <c r="N37" s="932"/>
      <c r="O37" s="932"/>
      <c r="P37" s="932"/>
      <c r="Q37" s="932"/>
      <c r="R37" s="401">
        <f t="shared" si="12"/>
        <v>1565480</v>
      </c>
      <c r="S37" s="932">
        <f t="shared" si="13"/>
        <v>1565480</v>
      </c>
      <c r="T37" s="932"/>
      <c r="U37" s="1042"/>
    </row>
    <row r="38" spans="1:21" s="88" customFormat="1">
      <c r="A38" s="89" t="s">
        <v>1810</v>
      </c>
      <c r="B38" s="244">
        <f t="shared" si="10"/>
        <v>30835503</v>
      </c>
      <c r="C38" s="244">
        <f>SUM(C29:C37)</f>
        <v>30835503</v>
      </c>
      <c r="D38" s="244">
        <f t="shared" ref="D38:Q38" si="14">SUM(D29:D37)</f>
        <v>0</v>
      </c>
      <c r="E38" s="244">
        <f t="shared" si="14"/>
        <v>13648000</v>
      </c>
      <c r="F38" s="244">
        <f t="shared" si="14"/>
        <v>17187503</v>
      </c>
      <c r="G38" s="244">
        <f t="shared" si="14"/>
        <v>0</v>
      </c>
      <c r="H38" s="244">
        <f t="shared" si="14"/>
        <v>0</v>
      </c>
      <c r="I38" s="244">
        <f t="shared" si="14"/>
        <v>0</v>
      </c>
      <c r="J38" s="244">
        <f t="shared" si="14"/>
        <v>0</v>
      </c>
      <c r="K38" s="244">
        <f t="shared" si="14"/>
        <v>0</v>
      </c>
      <c r="L38" s="244">
        <f t="shared" si="14"/>
        <v>0</v>
      </c>
      <c r="M38" s="244">
        <f t="shared" si="14"/>
        <v>0</v>
      </c>
      <c r="N38" s="244">
        <f t="shared" si="14"/>
        <v>0</v>
      </c>
      <c r="O38" s="244">
        <f t="shared" si="14"/>
        <v>0</v>
      </c>
      <c r="P38" s="244">
        <f t="shared" si="14"/>
        <v>0</v>
      </c>
      <c r="Q38" s="244">
        <f t="shared" si="14"/>
        <v>0</v>
      </c>
      <c r="R38" s="244">
        <f>SUM(R29:R37)</f>
        <v>30835503</v>
      </c>
      <c r="S38" s="90">
        <f>SUM(S29:S37)</f>
        <v>30835503</v>
      </c>
      <c r="T38" s="90">
        <f>SUM(T29:T37)</f>
        <v>0</v>
      </c>
      <c r="U38" s="1042"/>
    </row>
    <row r="39" spans="1:21" s="88" customFormat="1">
      <c r="A39" s="87" t="s">
        <v>1811</v>
      </c>
      <c r="B39" s="1041"/>
      <c r="C39" s="1041"/>
      <c r="D39" s="1041"/>
      <c r="E39" s="245"/>
      <c r="F39" s="245"/>
      <c r="G39" s="245"/>
      <c r="H39" s="245"/>
      <c r="I39" s="245"/>
      <c r="J39" s="245"/>
      <c r="K39" s="245"/>
      <c r="L39" s="245"/>
      <c r="M39" s="245"/>
      <c r="N39" s="245"/>
      <c r="O39" s="245"/>
      <c r="P39" s="245"/>
      <c r="Q39" s="245"/>
      <c r="R39" s="245"/>
      <c r="S39" s="1041"/>
      <c r="T39" s="1041"/>
      <c r="U39" s="1042"/>
    </row>
    <row r="40" spans="1:21" s="88" customFormat="1">
      <c r="A40" s="188" t="s">
        <v>1812</v>
      </c>
      <c r="B40" s="244">
        <f>SUM(C40+D40)</f>
        <v>825000</v>
      </c>
      <c r="C40" s="932">
        <v>825000</v>
      </c>
      <c r="D40" s="932"/>
      <c r="E40" s="932">
        <f t="shared" ref="E40:E41" si="15">C40-SUM(F40:Q40)</f>
        <v>525000</v>
      </c>
      <c r="F40" s="932">
        <v>300000</v>
      </c>
      <c r="G40" s="932"/>
      <c r="H40" s="932"/>
      <c r="I40" s="932"/>
      <c r="J40" s="932"/>
      <c r="K40" s="932"/>
      <c r="L40" s="932"/>
      <c r="M40" s="932"/>
      <c r="N40" s="932"/>
      <c r="O40" s="932"/>
      <c r="P40" s="932"/>
      <c r="Q40" s="932"/>
      <c r="R40" s="401">
        <f>SUM(E40:Q40)</f>
        <v>825000</v>
      </c>
      <c r="S40" s="932">
        <f>R40</f>
        <v>825000</v>
      </c>
      <c r="T40" s="932"/>
      <c r="U40" s="1042"/>
    </row>
    <row r="41" spans="1:21" s="88" customFormat="1">
      <c r="A41" s="188" t="s">
        <v>1813</v>
      </c>
      <c r="B41" s="244">
        <f>SUM(C41+D41)</f>
        <v>0</v>
      </c>
      <c r="C41" s="932"/>
      <c r="D41" s="932"/>
      <c r="E41" s="932">
        <f t="shared" si="15"/>
        <v>0</v>
      </c>
      <c r="F41" s="932"/>
      <c r="G41" s="932"/>
      <c r="H41" s="932"/>
      <c r="I41" s="932"/>
      <c r="J41" s="932"/>
      <c r="K41" s="932"/>
      <c r="L41" s="932"/>
      <c r="M41" s="932"/>
      <c r="N41" s="932"/>
      <c r="O41" s="932"/>
      <c r="P41" s="932"/>
      <c r="Q41" s="932"/>
      <c r="R41" s="401">
        <f>SUM(E41:Q41)</f>
        <v>0</v>
      </c>
      <c r="S41" s="932"/>
      <c r="T41" s="932"/>
      <c r="U41" s="1042"/>
    </row>
    <row r="42" spans="1:21" s="88" customFormat="1">
      <c r="A42" s="89" t="s">
        <v>1814</v>
      </c>
      <c r="B42" s="244">
        <f>SUM(C42:D42)</f>
        <v>825000</v>
      </c>
      <c r="C42" s="244">
        <f>SUM(C39:C41)</f>
        <v>825000</v>
      </c>
      <c r="D42" s="244">
        <f>SUM(D39:D41)</f>
        <v>0</v>
      </c>
      <c r="E42" s="244">
        <f t="shared" ref="E42:T42" si="16">SUM(E40:E41)</f>
        <v>525000</v>
      </c>
      <c r="F42" s="244">
        <f t="shared" si="16"/>
        <v>300000</v>
      </c>
      <c r="G42" s="244">
        <f t="shared" si="16"/>
        <v>0</v>
      </c>
      <c r="H42" s="244">
        <f t="shared" si="16"/>
        <v>0</v>
      </c>
      <c r="I42" s="244">
        <f t="shared" si="16"/>
        <v>0</v>
      </c>
      <c r="J42" s="244">
        <f t="shared" si="16"/>
        <v>0</v>
      </c>
      <c r="K42" s="244">
        <f t="shared" si="16"/>
        <v>0</v>
      </c>
      <c r="L42" s="244">
        <f t="shared" si="16"/>
        <v>0</v>
      </c>
      <c r="M42" s="244">
        <f t="shared" si="16"/>
        <v>0</v>
      </c>
      <c r="N42" s="244">
        <f t="shared" si="16"/>
        <v>0</v>
      </c>
      <c r="O42" s="244">
        <f t="shared" si="16"/>
        <v>0</v>
      </c>
      <c r="P42" s="244">
        <f t="shared" si="16"/>
        <v>0</v>
      </c>
      <c r="Q42" s="244">
        <f t="shared" si="16"/>
        <v>0</v>
      </c>
      <c r="R42" s="244">
        <f>SUM(R40:R41)</f>
        <v>825000</v>
      </c>
      <c r="S42" s="90">
        <f t="shared" si="16"/>
        <v>825000</v>
      </c>
      <c r="T42" s="90">
        <f t="shared" si="16"/>
        <v>0</v>
      </c>
      <c r="U42" s="1042"/>
    </row>
    <row r="43" spans="1:21" s="88" customFormat="1">
      <c r="A43" s="89" t="s">
        <v>1815</v>
      </c>
      <c r="B43" s="244">
        <f>SUM(C43:D43)</f>
        <v>435287</v>
      </c>
      <c r="C43" s="932">
        <v>435287</v>
      </c>
      <c r="D43" s="932"/>
      <c r="E43" s="932">
        <f>C43-SUM(F43:Q43)</f>
        <v>285287</v>
      </c>
      <c r="F43" s="932">
        <v>150000</v>
      </c>
      <c r="G43" s="932"/>
      <c r="H43" s="932"/>
      <c r="I43" s="932"/>
      <c r="J43" s="932"/>
      <c r="K43" s="932"/>
      <c r="L43" s="932"/>
      <c r="M43" s="932"/>
      <c r="N43" s="932"/>
      <c r="O43" s="932"/>
      <c r="P43" s="932"/>
      <c r="Q43" s="932"/>
      <c r="R43" s="401">
        <f>SUM(E43:Q43)</f>
        <v>435287</v>
      </c>
      <c r="S43" s="932">
        <f>R43</f>
        <v>435287</v>
      </c>
      <c r="T43" s="932"/>
      <c r="U43" s="1042"/>
    </row>
    <row r="44" spans="1:21" s="88" customFormat="1">
      <c r="A44" s="87" t="s">
        <v>1816</v>
      </c>
      <c r="B44" s="1041"/>
      <c r="C44" s="1041"/>
      <c r="D44" s="1041"/>
      <c r="E44" s="245"/>
      <c r="F44" s="245"/>
      <c r="G44" s="245"/>
      <c r="H44" s="245"/>
      <c r="I44" s="245"/>
      <c r="J44" s="245"/>
      <c r="K44" s="245"/>
      <c r="L44" s="245"/>
      <c r="M44" s="245"/>
      <c r="N44" s="245"/>
      <c r="O44" s="245"/>
      <c r="P44" s="245"/>
      <c r="Q44" s="245"/>
      <c r="R44" s="245"/>
      <c r="S44" s="1041"/>
      <c r="T44" s="1041"/>
      <c r="U44" s="1042"/>
    </row>
    <row r="45" spans="1:21" s="88" customFormat="1">
      <c r="A45" s="188" t="s">
        <v>1817</v>
      </c>
      <c r="B45" s="244">
        <f t="shared" ref="B45:B53" si="17">SUM(C45+D45)</f>
        <v>1438875</v>
      </c>
      <c r="C45" s="932">
        <v>1438875</v>
      </c>
      <c r="D45" s="932"/>
      <c r="E45" s="932">
        <f t="shared" ref="E45:E53" si="18">C45-SUM(F45:Q45)</f>
        <v>458875</v>
      </c>
      <c r="F45" s="932">
        <v>980000</v>
      </c>
      <c r="G45" s="932"/>
      <c r="H45" s="932"/>
      <c r="I45" s="932"/>
      <c r="J45" s="932"/>
      <c r="K45" s="932"/>
      <c r="L45" s="932"/>
      <c r="M45" s="932"/>
      <c r="N45" s="932"/>
      <c r="O45" s="932"/>
      <c r="P45" s="932"/>
      <c r="Q45" s="932"/>
      <c r="R45" s="401">
        <f t="shared" ref="R45:R53" si="19">SUM(E45:Q45)</f>
        <v>1438875</v>
      </c>
      <c r="S45" s="932">
        <v>764192</v>
      </c>
      <c r="T45" s="932"/>
      <c r="U45" s="1042"/>
    </row>
    <row r="46" spans="1:21" s="88" customFormat="1">
      <c r="A46" s="188" t="s">
        <v>1818</v>
      </c>
      <c r="B46" s="244">
        <f t="shared" si="17"/>
        <v>346183</v>
      </c>
      <c r="C46" s="932">
        <v>346183</v>
      </c>
      <c r="D46" s="932"/>
      <c r="E46" s="932">
        <f t="shared" si="18"/>
        <v>0</v>
      </c>
      <c r="F46" s="932">
        <f>C46</f>
        <v>346183</v>
      </c>
      <c r="G46" s="932"/>
      <c r="H46" s="932"/>
      <c r="I46" s="932"/>
      <c r="J46" s="932"/>
      <c r="K46" s="932"/>
      <c r="L46" s="932"/>
      <c r="M46" s="932"/>
      <c r="N46" s="932"/>
      <c r="O46" s="932"/>
      <c r="P46" s="932"/>
      <c r="Q46" s="932"/>
      <c r="R46" s="401">
        <f t="shared" si="19"/>
        <v>346183</v>
      </c>
      <c r="S46" s="932">
        <f t="shared" ref="S46:S53" si="20">R46</f>
        <v>346183</v>
      </c>
      <c r="T46" s="932"/>
      <c r="U46" s="1042"/>
    </row>
    <row r="47" spans="1:21" s="88" customFormat="1">
      <c r="A47" s="1044" t="s">
        <v>1819</v>
      </c>
      <c r="B47" s="244">
        <f t="shared" si="17"/>
        <v>0</v>
      </c>
      <c r="C47" s="932"/>
      <c r="D47" s="932"/>
      <c r="E47" s="932">
        <f t="shared" si="18"/>
        <v>0</v>
      </c>
      <c r="F47" s="932"/>
      <c r="G47" s="932"/>
      <c r="H47" s="932"/>
      <c r="I47" s="932"/>
      <c r="J47" s="932"/>
      <c r="K47" s="932"/>
      <c r="L47" s="932"/>
      <c r="M47" s="932"/>
      <c r="N47" s="932"/>
      <c r="O47" s="932"/>
      <c r="P47" s="932"/>
      <c r="Q47" s="932"/>
      <c r="R47" s="401">
        <f t="shared" si="19"/>
        <v>0</v>
      </c>
      <c r="S47" s="932">
        <f t="shared" si="20"/>
        <v>0</v>
      </c>
      <c r="T47" s="932"/>
      <c r="U47" s="1042"/>
    </row>
    <row r="48" spans="1:21" s="88" customFormat="1">
      <c r="A48" s="188" t="s">
        <v>1820</v>
      </c>
      <c r="B48" s="244">
        <f t="shared" si="17"/>
        <v>0</v>
      </c>
      <c r="C48" s="932"/>
      <c r="D48" s="932"/>
      <c r="E48" s="932">
        <f t="shared" si="18"/>
        <v>0</v>
      </c>
      <c r="F48" s="932"/>
      <c r="G48" s="932"/>
      <c r="H48" s="932"/>
      <c r="I48" s="932"/>
      <c r="J48" s="932"/>
      <c r="K48" s="932"/>
      <c r="L48" s="932"/>
      <c r="M48" s="932"/>
      <c r="N48" s="932"/>
      <c r="O48" s="932"/>
      <c r="P48" s="932"/>
      <c r="Q48" s="932"/>
      <c r="R48" s="401">
        <f t="shared" si="19"/>
        <v>0</v>
      </c>
      <c r="S48" s="932">
        <f t="shared" si="20"/>
        <v>0</v>
      </c>
      <c r="T48" s="932"/>
      <c r="U48" s="1042"/>
    </row>
    <row r="49" spans="1:21" s="88" customFormat="1">
      <c r="A49" s="188" t="s">
        <v>1821</v>
      </c>
      <c r="B49" s="244">
        <f t="shared" si="17"/>
        <v>0</v>
      </c>
      <c r="C49" s="932"/>
      <c r="D49" s="932"/>
      <c r="E49" s="932">
        <f t="shared" si="18"/>
        <v>0</v>
      </c>
      <c r="F49" s="932"/>
      <c r="G49" s="932"/>
      <c r="H49" s="932"/>
      <c r="I49" s="932"/>
      <c r="J49" s="932"/>
      <c r="K49" s="932"/>
      <c r="L49" s="932"/>
      <c r="M49" s="932"/>
      <c r="N49" s="932"/>
      <c r="O49" s="932"/>
      <c r="P49" s="932"/>
      <c r="Q49" s="932"/>
      <c r="R49" s="401">
        <f t="shared" si="19"/>
        <v>0</v>
      </c>
      <c r="S49" s="932">
        <f t="shared" si="20"/>
        <v>0</v>
      </c>
      <c r="T49" s="932"/>
      <c r="U49" s="1042"/>
    </row>
    <row r="50" spans="1:21" s="88" customFormat="1">
      <c r="A50" s="188" t="s">
        <v>1822</v>
      </c>
      <c r="B50" s="244">
        <f t="shared" si="17"/>
        <v>25000</v>
      </c>
      <c r="C50" s="932">
        <v>25000</v>
      </c>
      <c r="D50" s="932"/>
      <c r="E50" s="932">
        <f t="shared" si="18"/>
        <v>25000</v>
      </c>
      <c r="F50" s="932"/>
      <c r="G50" s="932"/>
      <c r="H50" s="932"/>
      <c r="I50" s="932"/>
      <c r="J50" s="932"/>
      <c r="K50" s="932"/>
      <c r="L50" s="932"/>
      <c r="M50" s="932"/>
      <c r="N50" s="932"/>
      <c r="O50" s="932"/>
      <c r="P50" s="932"/>
      <c r="Q50" s="932"/>
      <c r="R50" s="401">
        <f t="shared" si="19"/>
        <v>25000</v>
      </c>
      <c r="S50" s="932">
        <f t="shared" si="20"/>
        <v>25000</v>
      </c>
      <c r="T50" s="932"/>
      <c r="U50" s="1042"/>
    </row>
    <row r="51" spans="1:21" s="88" customFormat="1">
      <c r="A51" s="188" t="s">
        <v>1634</v>
      </c>
      <c r="B51" s="244">
        <f t="shared" si="17"/>
        <v>2500</v>
      </c>
      <c r="C51" s="932">
        <v>2500</v>
      </c>
      <c r="D51" s="932"/>
      <c r="E51" s="932">
        <f t="shared" si="18"/>
        <v>2500</v>
      </c>
      <c r="F51" s="932"/>
      <c r="G51" s="932"/>
      <c r="H51" s="932"/>
      <c r="I51" s="932"/>
      <c r="J51" s="932"/>
      <c r="K51" s="932"/>
      <c r="L51" s="932"/>
      <c r="M51" s="932"/>
      <c r="N51" s="932"/>
      <c r="O51" s="932"/>
      <c r="P51" s="932"/>
      <c r="Q51" s="932"/>
      <c r="R51" s="401">
        <f t="shared" si="19"/>
        <v>2500</v>
      </c>
      <c r="S51" s="932">
        <f t="shared" si="20"/>
        <v>2500</v>
      </c>
      <c r="T51" s="932"/>
      <c r="U51" s="1042"/>
    </row>
    <row r="52" spans="1:21" s="88" customFormat="1">
      <c r="A52" s="188" t="s">
        <v>1632</v>
      </c>
      <c r="B52" s="244">
        <f t="shared" si="17"/>
        <v>35000</v>
      </c>
      <c r="C52" s="932">
        <v>35000</v>
      </c>
      <c r="D52" s="932"/>
      <c r="E52" s="932">
        <f t="shared" si="18"/>
        <v>35000</v>
      </c>
      <c r="F52" s="932">
        <v>0</v>
      </c>
      <c r="G52" s="932"/>
      <c r="H52" s="932"/>
      <c r="I52" s="932"/>
      <c r="J52" s="932"/>
      <c r="K52" s="932"/>
      <c r="L52" s="932"/>
      <c r="M52" s="932"/>
      <c r="N52" s="932"/>
      <c r="O52" s="932"/>
      <c r="P52" s="932"/>
      <c r="Q52" s="932"/>
      <c r="R52" s="401">
        <f t="shared" si="19"/>
        <v>35000</v>
      </c>
      <c r="S52" s="932">
        <f t="shared" si="20"/>
        <v>35000</v>
      </c>
      <c r="T52" s="932"/>
      <c r="U52" s="1042"/>
    </row>
    <row r="53" spans="1:21" s="88" customFormat="1" ht="24">
      <c r="A53" s="978" t="s">
        <v>1823</v>
      </c>
      <c r="B53" s="244">
        <f t="shared" si="17"/>
        <v>87500</v>
      </c>
      <c r="C53" s="932">
        <f>30000+57500</f>
        <v>87500</v>
      </c>
      <c r="D53" s="932"/>
      <c r="E53" s="932">
        <f t="shared" si="18"/>
        <v>57500</v>
      </c>
      <c r="F53" s="932">
        <v>30000</v>
      </c>
      <c r="G53" s="932"/>
      <c r="H53" s="932"/>
      <c r="I53" s="932"/>
      <c r="J53" s="932"/>
      <c r="K53" s="932"/>
      <c r="L53" s="932"/>
      <c r="M53" s="932"/>
      <c r="N53" s="932"/>
      <c r="O53" s="932"/>
      <c r="P53" s="932"/>
      <c r="Q53" s="932"/>
      <c r="R53" s="401">
        <f t="shared" si="19"/>
        <v>87500</v>
      </c>
      <c r="S53" s="932">
        <f t="shared" si="20"/>
        <v>87500</v>
      </c>
      <c r="T53" s="932"/>
      <c r="U53" s="1042"/>
    </row>
    <row r="54" spans="1:21" s="92" customFormat="1">
      <c r="A54" s="89" t="s">
        <v>1824</v>
      </c>
      <c r="B54" s="90">
        <f>SUM(C54:D54)</f>
        <v>1935058</v>
      </c>
      <c r="C54" s="90">
        <f t="shared" ref="C54:T54" si="21">SUM(C45:C53)</f>
        <v>1935058</v>
      </c>
      <c r="D54" s="90">
        <f t="shared" si="21"/>
        <v>0</v>
      </c>
      <c r="E54" s="90">
        <f t="shared" si="21"/>
        <v>578875</v>
      </c>
      <c r="F54" s="90">
        <f t="shared" si="21"/>
        <v>1356183</v>
      </c>
      <c r="G54" s="90">
        <f t="shared" si="21"/>
        <v>0</v>
      </c>
      <c r="H54" s="90">
        <f t="shared" si="21"/>
        <v>0</v>
      </c>
      <c r="I54" s="90">
        <f t="shared" si="21"/>
        <v>0</v>
      </c>
      <c r="J54" s="90">
        <f t="shared" si="21"/>
        <v>0</v>
      </c>
      <c r="K54" s="90">
        <f t="shared" si="21"/>
        <v>0</v>
      </c>
      <c r="L54" s="90">
        <f t="shared" si="21"/>
        <v>0</v>
      </c>
      <c r="M54" s="90">
        <f t="shared" si="21"/>
        <v>0</v>
      </c>
      <c r="N54" s="90">
        <f t="shared" si="21"/>
        <v>0</v>
      </c>
      <c r="O54" s="90">
        <f t="shared" si="21"/>
        <v>0</v>
      </c>
      <c r="P54" s="90">
        <f t="shared" si="21"/>
        <v>0</v>
      </c>
      <c r="Q54" s="90">
        <f t="shared" si="21"/>
        <v>0</v>
      </c>
      <c r="R54" s="244">
        <f t="shared" si="21"/>
        <v>1935058</v>
      </c>
      <c r="S54" s="90">
        <f t="shared" si="21"/>
        <v>1260375</v>
      </c>
      <c r="T54" s="90">
        <f t="shared" si="21"/>
        <v>0</v>
      </c>
      <c r="U54" s="91"/>
    </row>
    <row r="55" spans="1:21" s="88" customFormat="1">
      <c r="A55" s="87" t="s">
        <v>1430</v>
      </c>
      <c r="B55" s="1041"/>
      <c r="C55" s="1041"/>
      <c r="D55" s="1041"/>
      <c r="E55" s="245"/>
      <c r="F55" s="245"/>
      <c r="G55" s="245"/>
      <c r="H55" s="245"/>
      <c r="I55" s="245"/>
      <c r="J55" s="245"/>
      <c r="K55" s="245"/>
      <c r="L55" s="245"/>
      <c r="M55" s="245"/>
      <c r="N55" s="245"/>
      <c r="O55" s="245"/>
      <c r="P55" s="245"/>
      <c r="Q55" s="245"/>
      <c r="R55" s="245"/>
      <c r="S55" s="1041"/>
      <c r="T55" s="1041"/>
      <c r="U55" s="1042"/>
    </row>
    <row r="56" spans="1:21" s="88" customFormat="1">
      <c r="A56" s="188" t="s">
        <v>1825</v>
      </c>
      <c r="B56" s="244">
        <f t="shared" ref="B56:B61" si="22">SUM(C56+D56)</f>
        <v>82077</v>
      </c>
      <c r="C56" s="932">
        <v>82077</v>
      </c>
      <c r="D56" s="932"/>
      <c r="E56" s="932">
        <f t="shared" ref="E56:E61" si="23">C56-SUM(F56:Q56)</f>
        <v>82077</v>
      </c>
      <c r="F56" s="932"/>
      <c r="G56" s="932"/>
      <c r="H56" s="932"/>
      <c r="I56" s="932"/>
      <c r="J56" s="932"/>
      <c r="K56" s="932"/>
      <c r="L56" s="932"/>
      <c r="M56" s="932"/>
      <c r="N56" s="932"/>
      <c r="O56" s="932"/>
      <c r="P56" s="932"/>
      <c r="Q56" s="932"/>
      <c r="R56" s="401">
        <f t="shared" ref="R56:R61" si="24">SUM(E56:Q56)</f>
        <v>82077</v>
      </c>
      <c r="S56" s="1043"/>
      <c r="T56" s="1043"/>
      <c r="U56" s="1042"/>
    </row>
    <row r="57" spans="1:21" s="115" customFormat="1">
      <c r="A57" s="1044" t="s">
        <v>1819</v>
      </c>
      <c r="B57" s="1045">
        <f t="shared" si="22"/>
        <v>0</v>
      </c>
      <c r="C57" s="1046"/>
      <c r="D57" s="1046"/>
      <c r="E57" s="932">
        <f t="shared" si="23"/>
        <v>0</v>
      </c>
      <c r="F57" s="1046"/>
      <c r="G57" s="1046"/>
      <c r="H57" s="1046"/>
      <c r="I57" s="1046"/>
      <c r="J57" s="1046"/>
      <c r="K57" s="1046"/>
      <c r="L57" s="1046"/>
      <c r="M57" s="1046"/>
      <c r="N57" s="1046"/>
      <c r="O57" s="1046"/>
      <c r="P57" s="1046"/>
      <c r="Q57" s="1046"/>
      <c r="R57" s="401">
        <f t="shared" si="24"/>
        <v>0</v>
      </c>
      <c r="S57" s="1047"/>
      <c r="T57" s="1047"/>
      <c r="U57" s="1048"/>
    </row>
    <row r="58" spans="1:21" s="88" customFormat="1">
      <c r="A58" s="188" t="s">
        <v>1822</v>
      </c>
      <c r="B58" s="244">
        <f t="shared" si="22"/>
        <v>12500</v>
      </c>
      <c r="C58" s="932">
        <v>12500</v>
      </c>
      <c r="D58" s="932"/>
      <c r="E58" s="932">
        <f t="shared" si="23"/>
        <v>12500</v>
      </c>
      <c r="F58" s="932"/>
      <c r="G58" s="932"/>
      <c r="H58" s="932"/>
      <c r="I58" s="932"/>
      <c r="J58" s="932"/>
      <c r="K58" s="932"/>
      <c r="L58" s="932"/>
      <c r="M58" s="932"/>
      <c r="N58" s="932"/>
      <c r="O58" s="932"/>
      <c r="P58" s="932"/>
      <c r="Q58" s="932"/>
      <c r="R58" s="401">
        <f t="shared" si="24"/>
        <v>12500</v>
      </c>
      <c r="S58" s="1043"/>
      <c r="T58" s="1043"/>
      <c r="U58" s="1042"/>
    </row>
    <row r="59" spans="1:21" s="88" customFormat="1">
      <c r="A59" s="188" t="s">
        <v>1634</v>
      </c>
      <c r="B59" s="244">
        <f t="shared" si="22"/>
        <v>0</v>
      </c>
      <c r="C59" s="932"/>
      <c r="D59" s="932"/>
      <c r="E59" s="932">
        <f t="shared" si="23"/>
        <v>0</v>
      </c>
      <c r="F59" s="932"/>
      <c r="G59" s="932"/>
      <c r="H59" s="932"/>
      <c r="I59" s="932"/>
      <c r="J59" s="932"/>
      <c r="K59" s="932"/>
      <c r="L59" s="932"/>
      <c r="M59" s="932"/>
      <c r="N59" s="932"/>
      <c r="O59" s="932"/>
      <c r="P59" s="932"/>
      <c r="Q59" s="932"/>
      <c r="R59" s="401">
        <f t="shared" si="24"/>
        <v>0</v>
      </c>
      <c r="S59" s="1043"/>
      <c r="T59" s="1043"/>
      <c r="U59" s="1042"/>
    </row>
    <row r="60" spans="1:21" s="88" customFormat="1">
      <c r="A60" s="188" t="s">
        <v>1632</v>
      </c>
      <c r="B60" s="244">
        <f t="shared" si="22"/>
        <v>0</v>
      </c>
      <c r="C60" s="932"/>
      <c r="D60" s="932"/>
      <c r="E60" s="932">
        <f t="shared" si="23"/>
        <v>0</v>
      </c>
      <c r="F60" s="932"/>
      <c r="G60" s="932"/>
      <c r="H60" s="932"/>
      <c r="I60" s="932"/>
      <c r="J60" s="932"/>
      <c r="K60" s="932"/>
      <c r="L60" s="932"/>
      <c r="M60" s="932"/>
      <c r="N60" s="932"/>
      <c r="O60" s="932"/>
      <c r="P60" s="932"/>
      <c r="Q60" s="932"/>
      <c r="R60" s="401">
        <f t="shared" si="24"/>
        <v>0</v>
      </c>
      <c r="S60" s="1043"/>
      <c r="T60" s="1043"/>
      <c r="U60" s="1042"/>
    </row>
    <row r="61" spans="1:21" s="88" customFormat="1">
      <c r="A61" s="978" t="s">
        <v>1648</v>
      </c>
      <c r="B61" s="244">
        <f t="shared" si="22"/>
        <v>60735</v>
      </c>
      <c r="C61" s="932">
        <v>60735</v>
      </c>
      <c r="D61" s="932"/>
      <c r="E61" s="932">
        <f t="shared" si="23"/>
        <v>60735</v>
      </c>
      <c r="F61" s="932"/>
      <c r="G61" s="932"/>
      <c r="H61" s="932"/>
      <c r="I61" s="932"/>
      <c r="J61" s="932"/>
      <c r="K61" s="932"/>
      <c r="L61" s="932"/>
      <c r="M61" s="932"/>
      <c r="N61" s="932"/>
      <c r="O61" s="932"/>
      <c r="P61" s="932"/>
      <c r="Q61" s="932"/>
      <c r="R61" s="401">
        <f t="shared" si="24"/>
        <v>60735</v>
      </c>
      <c r="S61" s="1043"/>
      <c r="T61" s="1043"/>
      <c r="U61" s="1042"/>
    </row>
    <row r="62" spans="1:21" s="88" customFormat="1" ht="13.7" customHeight="1">
      <c r="A62" s="89" t="s">
        <v>1826</v>
      </c>
      <c r="B62" s="244">
        <f>SUM(C62:D62)</f>
        <v>155312</v>
      </c>
      <c r="C62" s="244">
        <f t="shared" ref="C62:R62" si="25">SUM(C56:C61)</f>
        <v>155312</v>
      </c>
      <c r="D62" s="244">
        <f t="shared" si="25"/>
        <v>0</v>
      </c>
      <c r="E62" s="244">
        <f t="shared" si="25"/>
        <v>155312</v>
      </c>
      <c r="F62" s="244">
        <f t="shared" si="25"/>
        <v>0</v>
      </c>
      <c r="G62" s="244">
        <f t="shared" si="25"/>
        <v>0</v>
      </c>
      <c r="H62" s="244">
        <f t="shared" si="25"/>
        <v>0</v>
      </c>
      <c r="I62" s="244">
        <f t="shared" si="25"/>
        <v>0</v>
      </c>
      <c r="J62" s="244">
        <f t="shared" si="25"/>
        <v>0</v>
      </c>
      <c r="K62" s="244">
        <f t="shared" si="25"/>
        <v>0</v>
      </c>
      <c r="L62" s="244">
        <f t="shared" si="25"/>
        <v>0</v>
      </c>
      <c r="M62" s="244">
        <f t="shared" si="25"/>
        <v>0</v>
      </c>
      <c r="N62" s="244">
        <f t="shared" si="25"/>
        <v>0</v>
      </c>
      <c r="O62" s="244">
        <f t="shared" si="25"/>
        <v>0</v>
      </c>
      <c r="P62" s="244">
        <f t="shared" si="25"/>
        <v>0</v>
      </c>
      <c r="Q62" s="244">
        <f t="shared" si="25"/>
        <v>0</v>
      </c>
      <c r="R62" s="244">
        <f t="shared" si="25"/>
        <v>155312</v>
      </c>
      <c r="S62" s="1043"/>
      <c r="T62" s="1043"/>
      <c r="U62" s="1042"/>
    </row>
    <row r="63" spans="1:21" s="88" customFormat="1">
      <c r="A63" s="93" t="s">
        <v>1827</v>
      </c>
      <c r="B63" s="244">
        <f t="shared" ref="B63:R63" si="26">SUM(B8+B11+B13+B14+B15+B26+B27+B38+B42+B43+B54+B62)</f>
        <v>39191160</v>
      </c>
      <c r="C63" s="244">
        <f t="shared" si="26"/>
        <v>39191160</v>
      </c>
      <c r="D63" s="244">
        <f t="shared" si="26"/>
        <v>0</v>
      </c>
      <c r="E63" s="244">
        <f t="shared" si="26"/>
        <v>17792474</v>
      </c>
      <c r="F63" s="244">
        <f t="shared" si="26"/>
        <v>21398686</v>
      </c>
      <c r="G63" s="244">
        <f t="shared" si="26"/>
        <v>0</v>
      </c>
      <c r="H63" s="244">
        <f t="shared" si="26"/>
        <v>0</v>
      </c>
      <c r="I63" s="244">
        <f t="shared" si="26"/>
        <v>0</v>
      </c>
      <c r="J63" s="244">
        <f t="shared" si="26"/>
        <v>0</v>
      </c>
      <c r="K63" s="244">
        <f t="shared" si="26"/>
        <v>0</v>
      </c>
      <c r="L63" s="244">
        <f t="shared" si="26"/>
        <v>0</v>
      </c>
      <c r="M63" s="244">
        <f t="shared" si="26"/>
        <v>0</v>
      </c>
      <c r="N63" s="244">
        <f t="shared" si="26"/>
        <v>0</v>
      </c>
      <c r="O63" s="244">
        <f t="shared" si="26"/>
        <v>0</v>
      </c>
      <c r="P63" s="244">
        <f t="shared" si="26"/>
        <v>0</v>
      </c>
      <c r="Q63" s="244">
        <f t="shared" si="26"/>
        <v>0</v>
      </c>
      <c r="R63" s="244">
        <f t="shared" si="26"/>
        <v>39191160</v>
      </c>
      <c r="S63" s="244">
        <f>SUM(S10+S13+S14+S15+S26+S27+S38+S42+S43+S54)</f>
        <v>33356165</v>
      </c>
      <c r="T63" s="244">
        <f>SUM(T11+T13+T14+T15+T26+T27+T38+T42+T43+T54)</f>
        <v>1000000</v>
      </c>
      <c r="U63" s="1042"/>
    </row>
    <row r="64" spans="1:21" s="88" customFormat="1" ht="24">
      <c r="A64" s="87" t="s">
        <v>1828</v>
      </c>
      <c r="B64" s="1041"/>
      <c r="C64" s="1041"/>
      <c r="D64" s="1041"/>
      <c r="E64" s="245"/>
      <c r="F64" s="245"/>
      <c r="G64" s="245"/>
      <c r="H64" s="245"/>
      <c r="I64" s="245"/>
      <c r="J64" s="245"/>
      <c r="K64" s="245"/>
      <c r="L64" s="245"/>
      <c r="M64" s="245"/>
      <c r="N64" s="245"/>
      <c r="O64" s="245"/>
      <c r="P64" s="245"/>
      <c r="Q64" s="245"/>
      <c r="R64" s="245"/>
      <c r="S64" s="1041"/>
      <c r="T64" s="1041"/>
      <c r="U64" s="1042"/>
    </row>
    <row r="65" spans="1:21" s="88" customFormat="1">
      <c r="A65" s="188" t="s">
        <v>1829</v>
      </c>
      <c r="B65" s="244">
        <f>SUM(C65+D65)</f>
        <v>375000</v>
      </c>
      <c r="C65" s="932">
        <v>375000</v>
      </c>
      <c r="D65" s="932"/>
      <c r="E65" s="932">
        <f t="shared" ref="E65:E69" si="27">C65-SUM(F65:Q65)</f>
        <v>51457</v>
      </c>
      <c r="F65" s="932">
        <v>323543</v>
      </c>
      <c r="G65" s="932"/>
      <c r="H65" s="932"/>
      <c r="I65" s="932"/>
      <c r="J65" s="932"/>
      <c r="K65" s="932"/>
      <c r="L65" s="932"/>
      <c r="M65" s="932"/>
      <c r="N65" s="932"/>
      <c r="O65" s="932"/>
      <c r="P65" s="932"/>
      <c r="Q65" s="932"/>
      <c r="R65" s="401">
        <f>SUM(E65:Q65)</f>
        <v>375000</v>
      </c>
      <c r="S65" s="932">
        <v>110000</v>
      </c>
      <c r="T65" s="932"/>
      <c r="U65" s="1042"/>
    </row>
    <row r="66" spans="1:21" s="88" customFormat="1" ht="24" customHeight="1">
      <c r="A66" s="188" t="s">
        <v>1830</v>
      </c>
      <c r="B66" s="244">
        <f t="shared" ref="B66:B69" si="28">SUM(C66+D66)</f>
        <v>0</v>
      </c>
      <c r="C66" s="932"/>
      <c r="D66" s="932"/>
      <c r="E66" s="932">
        <f t="shared" si="27"/>
        <v>0</v>
      </c>
      <c r="F66" s="932"/>
      <c r="G66" s="932"/>
      <c r="H66" s="932"/>
      <c r="I66" s="932"/>
      <c r="J66" s="932"/>
      <c r="K66" s="932"/>
      <c r="L66" s="932"/>
      <c r="M66" s="932"/>
      <c r="N66" s="932"/>
      <c r="O66" s="932"/>
      <c r="P66" s="932"/>
      <c r="Q66" s="932"/>
      <c r="R66" s="401">
        <f t="shared" ref="R66:R68" si="29">SUM(E66:Q66)</f>
        <v>0</v>
      </c>
      <c r="S66" s="932">
        <f t="shared" ref="S66:S69" si="30">R66</f>
        <v>0</v>
      </c>
      <c r="T66" s="932"/>
      <c r="U66" s="1042"/>
    </row>
    <row r="67" spans="1:21" s="88" customFormat="1" ht="24" customHeight="1">
      <c r="A67" s="188" t="s">
        <v>1831</v>
      </c>
      <c r="B67" s="244">
        <f t="shared" si="28"/>
        <v>0</v>
      </c>
      <c r="C67" s="932"/>
      <c r="D67" s="932"/>
      <c r="E67" s="932">
        <f t="shared" si="27"/>
        <v>0</v>
      </c>
      <c r="F67" s="932"/>
      <c r="G67" s="932"/>
      <c r="H67" s="932"/>
      <c r="I67" s="932"/>
      <c r="J67" s="932"/>
      <c r="K67" s="932"/>
      <c r="L67" s="932"/>
      <c r="M67" s="932"/>
      <c r="N67" s="932"/>
      <c r="O67" s="932"/>
      <c r="P67" s="932"/>
      <c r="Q67" s="932"/>
      <c r="R67" s="401">
        <f t="shared" si="29"/>
        <v>0</v>
      </c>
      <c r="S67" s="932">
        <f t="shared" si="30"/>
        <v>0</v>
      </c>
      <c r="T67" s="932"/>
      <c r="U67" s="1042"/>
    </row>
    <row r="68" spans="1:21" s="88" customFormat="1" ht="12" customHeight="1">
      <c r="A68" s="188" t="s">
        <v>1832</v>
      </c>
      <c r="B68" s="244">
        <f t="shared" si="28"/>
        <v>0</v>
      </c>
      <c r="C68" s="932"/>
      <c r="D68" s="932"/>
      <c r="E68" s="932">
        <f t="shared" si="27"/>
        <v>0</v>
      </c>
      <c r="F68" s="932"/>
      <c r="G68" s="932"/>
      <c r="H68" s="932"/>
      <c r="I68" s="932"/>
      <c r="J68" s="932"/>
      <c r="K68" s="932"/>
      <c r="L68" s="932"/>
      <c r="M68" s="932"/>
      <c r="N68" s="932"/>
      <c r="O68" s="932"/>
      <c r="P68" s="932"/>
      <c r="Q68" s="932"/>
      <c r="R68" s="401">
        <f t="shared" si="29"/>
        <v>0</v>
      </c>
      <c r="S68" s="932">
        <f t="shared" si="30"/>
        <v>0</v>
      </c>
      <c r="T68" s="932"/>
      <c r="U68" s="1042"/>
    </row>
    <row r="69" spans="1:21" s="88" customFormat="1">
      <c r="A69" s="978" t="s">
        <v>1805</v>
      </c>
      <c r="B69" s="244">
        <f t="shared" si="28"/>
        <v>0</v>
      </c>
      <c r="C69" s="932"/>
      <c r="D69" s="932"/>
      <c r="E69" s="932">
        <f t="shared" si="27"/>
        <v>0</v>
      </c>
      <c r="F69" s="932"/>
      <c r="G69" s="932"/>
      <c r="H69" s="932"/>
      <c r="I69" s="932"/>
      <c r="J69" s="932"/>
      <c r="K69" s="932"/>
      <c r="L69" s="932"/>
      <c r="M69" s="932"/>
      <c r="N69" s="932"/>
      <c r="O69" s="932"/>
      <c r="P69" s="932"/>
      <c r="Q69" s="932"/>
      <c r="R69" s="401">
        <f>SUM(E69:Q69)</f>
        <v>0</v>
      </c>
      <c r="S69" s="932">
        <f t="shared" si="30"/>
        <v>0</v>
      </c>
      <c r="T69" s="932"/>
      <c r="U69" s="1042"/>
    </row>
    <row r="70" spans="1:21" s="88" customFormat="1">
      <c r="A70" s="89" t="s">
        <v>1833</v>
      </c>
      <c r="B70" s="244">
        <f>SUM(C70:D70)</f>
        <v>375000</v>
      </c>
      <c r="C70" s="244">
        <f>SUM(C65:C69)</f>
        <v>375000</v>
      </c>
      <c r="D70" s="244">
        <f>SUM(D65:D69)</f>
        <v>0</v>
      </c>
      <c r="E70" s="244">
        <f t="shared" ref="E70:T70" si="31">SUM(E65:E69)</f>
        <v>51457</v>
      </c>
      <c r="F70" s="244">
        <f t="shared" si="31"/>
        <v>323543</v>
      </c>
      <c r="G70" s="244">
        <f t="shared" si="31"/>
        <v>0</v>
      </c>
      <c r="H70" s="244">
        <f t="shared" si="31"/>
        <v>0</v>
      </c>
      <c r="I70" s="244">
        <f t="shared" si="31"/>
        <v>0</v>
      </c>
      <c r="J70" s="244">
        <f t="shared" si="31"/>
        <v>0</v>
      </c>
      <c r="K70" s="244">
        <f t="shared" si="31"/>
        <v>0</v>
      </c>
      <c r="L70" s="244">
        <f t="shared" si="31"/>
        <v>0</v>
      </c>
      <c r="M70" s="244">
        <f t="shared" si="31"/>
        <v>0</v>
      </c>
      <c r="N70" s="244">
        <f t="shared" si="31"/>
        <v>0</v>
      </c>
      <c r="O70" s="244">
        <f t="shared" si="31"/>
        <v>0</v>
      </c>
      <c r="P70" s="244">
        <f t="shared" si="31"/>
        <v>0</v>
      </c>
      <c r="Q70" s="244">
        <f t="shared" si="31"/>
        <v>0</v>
      </c>
      <c r="R70" s="244">
        <f t="shared" si="31"/>
        <v>375000</v>
      </c>
      <c r="S70" s="90">
        <f t="shared" si="31"/>
        <v>110000</v>
      </c>
      <c r="T70" s="90">
        <f t="shared" si="31"/>
        <v>0</v>
      </c>
      <c r="U70" s="1042"/>
    </row>
    <row r="71" spans="1:21" s="88" customFormat="1">
      <c r="A71" s="87" t="s">
        <v>1834</v>
      </c>
      <c r="B71" s="245"/>
      <c r="C71" s="245"/>
      <c r="D71" s="245"/>
      <c r="E71" s="245"/>
      <c r="F71" s="245"/>
      <c r="G71" s="245"/>
      <c r="H71" s="245"/>
      <c r="I71" s="245"/>
      <c r="J71" s="245"/>
      <c r="K71" s="245"/>
      <c r="L71" s="245"/>
      <c r="M71" s="245"/>
      <c r="N71" s="245"/>
      <c r="O71" s="245"/>
      <c r="P71" s="245"/>
      <c r="Q71" s="245"/>
      <c r="R71" s="245"/>
      <c r="S71" s="245"/>
      <c r="T71" s="245"/>
      <c r="U71" s="1042"/>
    </row>
    <row r="72" spans="1:21" s="88" customFormat="1">
      <c r="A72" s="188" t="s">
        <v>1835</v>
      </c>
      <c r="B72" s="244">
        <f>SUM(C72+D72)</f>
        <v>0</v>
      </c>
      <c r="C72" s="932"/>
      <c r="D72" s="932"/>
      <c r="E72" s="932">
        <f t="shared" ref="E72:E76" si="32">C72-SUM(F72:Q72)</f>
        <v>0</v>
      </c>
      <c r="F72" s="932"/>
      <c r="G72" s="932"/>
      <c r="H72" s="932"/>
      <c r="I72" s="932"/>
      <c r="J72" s="932"/>
      <c r="K72" s="932"/>
      <c r="L72" s="932"/>
      <c r="M72" s="932"/>
      <c r="N72" s="932"/>
      <c r="O72" s="932"/>
      <c r="P72" s="932"/>
      <c r="Q72" s="932"/>
      <c r="R72" s="401">
        <f>SUM(E72:Q72)</f>
        <v>0</v>
      </c>
      <c r="S72" s="1043"/>
      <c r="T72" s="1043"/>
      <c r="U72" s="1042"/>
    </row>
    <row r="73" spans="1:21" s="88" customFormat="1">
      <c r="A73" s="188" t="s">
        <v>1836</v>
      </c>
      <c r="B73" s="244">
        <f>SUM(C73+D73)</f>
        <v>0</v>
      </c>
      <c r="C73" s="932"/>
      <c r="D73" s="932"/>
      <c r="E73" s="932">
        <f t="shared" si="32"/>
        <v>0</v>
      </c>
      <c r="F73" s="932"/>
      <c r="G73" s="932"/>
      <c r="H73" s="932"/>
      <c r="I73" s="932"/>
      <c r="J73" s="932"/>
      <c r="K73" s="932"/>
      <c r="L73" s="932"/>
      <c r="M73" s="932"/>
      <c r="N73" s="932"/>
      <c r="O73" s="932"/>
      <c r="P73" s="932"/>
      <c r="Q73" s="932"/>
      <c r="R73" s="401">
        <f>SUM(E73:Q73)</f>
        <v>0</v>
      </c>
      <c r="S73" s="1043"/>
      <c r="T73" s="1043"/>
      <c r="U73" s="1042"/>
    </row>
    <row r="74" spans="1:21" s="88" customFormat="1">
      <c r="A74" s="343" t="s">
        <v>1837</v>
      </c>
      <c r="B74" s="244">
        <f>SUM(C74+D74)</f>
        <v>0</v>
      </c>
      <c r="C74" s="932"/>
      <c r="D74" s="932"/>
      <c r="E74" s="932">
        <f t="shared" si="32"/>
        <v>0</v>
      </c>
      <c r="F74" s="932"/>
      <c r="G74" s="932"/>
      <c r="H74" s="932"/>
      <c r="I74" s="932"/>
      <c r="J74" s="932"/>
      <c r="K74" s="932"/>
      <c r="L74" s="932"/>
      <c r="M74" s="932"/>
      <c r="N74" s="932"/>
      <c r="O74" s="932"/>
      <c r="P74" s="932"/>
      <c r="Q74" s="932"/>
      <c r="R74" s="401">
        <f>SUM(E74:Q74)</f>
        <v>0</v>
      </c>
      <c r="S74" s="1043"/>
      <c r="T74" s="1043"/>
      <c r="U74" s="1042"/>
    </row>
    <row r="75" spans="1:21" s="88" customFormat="1">
      <c r="A75" s="188" t="s">
        <v>1838</v>
      </c>
      <c r="B75" s="244">
        <f>SUM(C75+D75)</f>
        <v>490386</v>
      </c>
      <c r="C75" s="932">
        <v>490386</v>
      </c>
      <c r="D75" s="932"/>
      <c r="E75" s="932">
        <f t="shared" si="32"/>
        <v>490386</v>
      </c>
      <c r="F75" s="932"/>
      <c r="G75" s="932"/>
      <c r="H75" s="932"/>
      <c r="I75" s="932"/>
      <c r="J75" s="932"/>
      <c r="K75" s="932"/>
      <c r="L75" s="932"/>
      <c r="M75" s="932"/>
      <c r="N75" s="932"/>
      <c r="O75" s="932"/>
      <c r="P75" s="932"/>
      <c r="Q75" s="932"/>
      <c r="R75" s="401">
        <f>SUM(E75:Q75)</f>
        <v>490386</v>
      </c>
      <c r="S75" s="1043"/>
      <c r="T75" s="1043"/>
      <c r="U75" s="1042"/>
    </row>
    <row r="76" spans="1:21" s="88" customFormat="1">
      <c r="A76" s="978" t="s">
        <v>1805</v>
      </c>
      <c r="B76" s="244">
        <f>SUM(C76+D76)</f>
        <v>0</v>
      </c>
      <c r="C76" s="932"/>
      <c r="D76" s="932"/>
      <c r="E76" s="932">
        <f t="shared" si="32"/>
        <v>0</v>
      </c>
      <c r="F76" s="932"/>
      <c r="G76" s="932"/>
      <c r="H76" s="932"/>
      <c r="I76" s="932"/>
      <c r="J76" s="932"/>
      <c r="K76" s="932"/>
      <c r="L76" s="932"/>
      <c r="M76" s="932"/>
      <c r="N76" s="932"/>
      <c r="O76" s="932"/>
      <c r="P76" s="932"/>
      <c r="Q76" s="932"/>
      <c r="R76" s="401">
        <f>SUM(E76:Q76)</f>
        <v>0</v>
      </c>
      <c r="S76" s="1043"/>
      <c r="T76" s="1043"/>
      <c r="U76" s="1042"/>
    </row>
    <row r="77" spans="1:21" s="88" customFormat="1">
      <c r="A77" s="89" t="s">
        <v>1839</v>
      </c>
      <c r="B77" s="244">
        <f>SUM(C77:D77)</f>
        <v>490386</v>
      </c>
      <c r="C77" s="244">
        <f>SUM(C72:C76)</f>
        <v>490386</v>
      </c>
      <c r="D77" s="244">
        <f>SUM(D72:D76)</f>
        <v>0</v>
      </c>
      <c r="E77" s="244">
        <f t="shared" ref="E77:Q77" si="33">SUM(E72:E76)</f>
        <v>490386</v>
      </c>
      <c r="F77" s="244">
        <f t="shared" si="33"/>
        <v>0</v>
      </c>
      <c r="G77" s="244">
        <f t="shared" si="33"/>
        <v>0</v>
      </c>
      <c r="H77" s="244">
        <f t="shared" si="33"/>
        <v>0</v>
      </c>
      <c r="I77" s="244">
        <f t="shared" si="33"/>
        <v>0</v>
      </c>
      <c r="J77" s="244">
        <f t="shared" si="33"/>
        <v>0</v>
      </c>
      <c r="K77" s="244">
        <f t="shared" si="33"/>
        <v>0</v>
      </c>
      <c r="L77" s="244">
        <f t="shared" si="33"/>
        <v>0</v>
      </c>
      <c r="M77" s="244">
        <f t="shared" si="33"/>
        <v>0</v>
      </c>
      <c r="N77" s="244">
        <f t="shared" si="33"/>
        <v>0</v>
      </c>
      <c r="O77" s="244">
        <f t="shared" si="33"/>
        <v>0</v>
      </c>
      <c r="P77" s="244">
        <f t="shared" si="33"/>
        <v>0</v>
      </c>
      <c r="Q77" s="244">
        <f t="shared" si="33"/>
        <v>0</v>
      </c>
      <c r="R77" s="244">
        <f>SUM(R72:R76)</f>
        <v>490386</v>
      </c>
      <c r="S77" s="1043"/>
      <c r="T77" s="1043"/>
      <c r="U77" s="1042"/>
    </row>
    <row r="78" spans="1:21" s="88" customFormat="1">
      <c r="A78" s="87" t="s">
        <v>1840</v>
      </c>
      <c r="B78" s="245"/>
      <c r="C78" s="245"/>
      <c r="D78" s="245"/>
      <c r="E78" s="245"/>
      <c r="F78" s="245"/>
      <c r="G78" s="245"/>
      <c r="H78" s="245"/>
      <c r="I78" s="245"/>
      <c r="J78" s="245"/>
      <c r="K78" s="245"/>
      <c r="L78" s="245"/>
      <c r="M78" s="245"/>
      <c r="N78" s="245"/>
      <c r="O78" s="245"/>
      <c r="P78" s="245"/>
      <c r="Q78" s="245"/>
      <c r="R78" s="245"/>
      <c r="S78" s="245"/>
      <c r="T78" s="245"/>
      <c r="U78" s="1042"/>
    </row>
    <row r="79" spans="1:21" s="88" customFormat="1">
      <c r="A79" s="188" t="s">
        <v>1841</v>
      </c>
      <c r="B79" s="244">
        <f>SUM(C79:D79)</f>
        <v>1541775</v>
      </c>
      <c r="C79" s="932">
        <v>1541775</v>
      </c>
      <c r="D79" s="932"/>
      <c r="E79" s="932">
        <f t="shared" ref="E79:E80" si="34">C79-SUM(F79:Q79)</f>
        <v>1541775</v>
      </c>
      <c r="F79" s="932"/>
      <c r="G79" s="932"/>
      <c r="H79" s="932"/>
      <c r="I79" s="932"/>
      <c r="J79" s="932"/>
      <c r="K79" s="932"/>
      <c r="L79" s="932"/>
      <c r="M79" s="932"/>
      <c r="N79" s="932"/>
      <c r="O79" s="932"/>
      <c r="P79" s="932"/>
      <c r="Q79" s="932"/>
      <c r="R79" s="401">
        <f>SUM(E79:Q79)</f>
        <v>1541775</v>
      </c>
      <c r="S79" s="932">
        <f t="shared" ref="S79:S80" si="35">R79</f>
        <v>1541775</v>
      </c>
      <c r="T79" s="932"/>
      <c r="U79" s="1042"/>
    </row>
    <row r="80" spans="1:21" s="88" customFormat="1">
      <c r="A80" s="188" t="s">
        <v>1842</v>
      </c>
      <c r="B80" s="244">
        <f>SUM(C80:D80)</f>
        <v>199506</v>
      </c>
      <c r="C80" s="932">
        <v>199506</v>
      </c>
      <c r="D80" s="932"/>
      <c r="E80" s="932">
        <f t="shared" si="34"/>
        <v>199506</v>
      </c>
      <c r="F80" s="932"/>
      <c r="G80" s="932"/>
      <c r="H80" s="932"/>
      <c r="I80" s="932"/>
      <c r="J80" s="932"/>
      <c r="K80" s="932"/>
      <c r="L80" s="932"/>
      <c r="M80" s="932"/>
      <c r="N80" s="932"/>
      <c r="O80" s="932"/>
      <c r="P80" s="932"/>
      <c r="Q80" s="932"/>
      <c r="R80" s="401">
        <f>SUM(E80:Q80)</f>
        <v>199506</v>
      </c>
      <c r="S80" s="932">
        <f t="shared" si="35"/>
        <v>199506</v>
      </c>
      <c r="T80" s="932"/>
      <c r="U80" s="1042"/>
    </row>
    <row r="81" spans="1:21" s="88" customFormat="1">
      <c r="A81" s="89" t="s">
        <v>1843</v>
      </c>
      <c r="B81" s="244">
        <f>SUM(C81:D81)</f>
        <v>1741281</v>
      </c>
      <c r="C81" s="1049">
        <f>SUM(C79:C80)</f>
        <v>1741281</v>
      </c>
      <c r="D81" s="1049">
        <f t="shared" ref="D81:T81" si="36">SUM(D79:D80)</f>
        <v>0</v>
      </c>
      <c r="E81" s="1049">
        <f t="shared" si="36"/>
        <v>1741281</v>
      </c>
      <c r="F81" s="1049">
        <f t="shared" si="36"/>
        <v>0</v>
      </c>
      <c r="G81" s="1049">
        <f t="shared" si="36"/>
        <v>0</v>
      </c>
      <c r="H81" s="1049">
        <f t="shared" si="36"/>
        <v>0</v>
      </c>
      <c r="I81" s="1049">
        <f t="shared" si="36"/>
        <v>0</v>
      </c>
      <c r="J81" s="1049">
        <f t="shared" si="36"/>
        <v>0</v>
      </c>
      <c r="K81" s="1049">
        <f t="shared" si="36"/>
        <v>0</v>
      </c>
      <c r="L81" s="1049">
        <f t="shared" si="36"/>
        <v>0</v>
      </c>
      <c r="M81" s="1049">
        <f t="shared" si="36"/>
        <v>0</v>
      </c>
      <c r="N81" s="1049">
        <f t="shared" si="36"/>
        <v>0</v>
      </c>
      <c r="O81" s="1049">
        <f t="shared" si="36"/>
        <v>0</v>
      </c>
      <c r="P81" s="1049">
        <f t="shared" si="36"/>
        <v>0</v>
      </c>
      <c r="Q81" s="1049">
        <f t="shared" si="36"/>
        <v>0</v>
      </c>
      <c r="R81" s="1049">
        <f t="shared" si="36"/>
        <v>1741281</v>
      </c>
      <c r="S81" s="1049">
        <f t="shared" si="36"/>
        <v>1741281</v>
      </c>
      <c r="T81" s="1049">
        <f t="shared" si="36"/>
        <v>0</v>
      </c>
      <c r="U81" s="1042"/>
    </row>
    <row r="82" spans="1:21" s="88" customFormat="1">
      <c r="A82" s="87" t="s">
        <v>1844</v>
      </c>
      <c r="B82" s="245"/>
      <c r="C82" s="245"/>
      <c r="D82" s="245"/>
      <c r="E82" s="245"/>
      <c r="F82" s="245"/>
      <c r="G82" s="245"/>
      <c r="H82" s="245"/>
      <c r="I82" s="245"/>
      <c r="J82" s="245"/>
      <c r="K82" s="245"/>
      <c r="L82" s="245"/>
      <c r="M82" s="245"/>
      <c r="N82" s="245"/>
      <c r="O82" s="245"/>
      <c r="P82" s="245"/>
      <c r="Q82" s="245"/>
      <c r="R82" s="245"/>
      <c r="S82" s="245"/>
      <c r="T82" s="245"/>
      <c r="U82" s="1042"/>
    </row>
    <row r="83" spans="1:21" s="88" customFormat="1" ht="13.7" customHeight="1">
      <c r="A83" s="188" t="s">
        <v>1845</v>
      </c>
      <c r="B83" s="244">
        <f t="shared" ref="B83:B95" si="37">SUM(C83+D83)</f>
        <v>67547</v>
      </c>
      <c r="C83" s="932">
        <v>67547</v>
      </c>
      <c r="D83" s="932"/>
      <c r="E83" s="932">
        <f t="shared" ref="E83:E95" si="38">C83-SUM(F83:Q83)</f>
        <v>0</v>
      </c>
      <c r="F83" s="932">
        <f>C83</f>
        <v>67547</v>
      </c>
      <c r="G83" s="932"/>
      <c r="H83" s="932"/>
      <c r="I83" s="932"/>
      <c r="J83" s="932"/>
      <c r="K83" s="932"/>
      <c r="L83" s="932"/>
      <c r="M83" s="932"/>
      <c r="N83" s="932"/>
      <c r="O83" s="932"/>
      <c r="P83" s="932"/>
      <c r="Q83" s="932"/>
      <c r="R83" s="401">
        <f t="shared" ref="R83:R95" si="39">SUM(E83:Q83)</f>
        <v>67547</v>
      </c>
      <c r="S83" s="1043"/>
      <c r="T83" s="1043"/>
      <c r="U83" s="1042"/>
    </row>
    <row r="84" spans="1:21" s="88" customFormat="1">
      <c r="A84" s="188" t="s">
        <v>1846</v>
      </c>
      <c r="B84" s="244">
        <f t="shared" si="37"/>
        <v>20000</v>
      </c>
      <c r="C84" s="932">
        <v>20000</v>
      </c>
      <c r="D84" s="932"/>
      <c r="E84" s="932">
        <f t="shared" si="38"/>
        <v>0</v>
      </c>
      <c r="F84" s="932">
        <f>C84</f>
        <v>20000</v>
      </c>
      <c r="G84" s="932"/>
      <c r="H84" s="932"/>
      <c r="I84" s="932"/>
      <c r="J84" s="932"/>
      <c r="K84" s="932"/>
      <c r="L84" s="932"/>
      <c r="M84" s="932"/>
      <c r="N84" s="932"/>
      <c r="O84" s="932"/>
      <c r="P84" s="932"/>
      <c r="Q84" s="932"/>
      <c r="R84" s="401">
        <f t="shared" si="39"/>
        <v>20000</v>
      </c>
      <c r="S84" s="932">
        <f t="shared" ref="S84:S87" si="40">R84</f>
        <v>20000</v>
      </c>
      <c r="T84" s="932"/>
      <c r="U84" s="1042"/>
    </row>
    <row r="85" spans="1:21" s="88" customFormat="1">
      <c r="A85" s="188" t="s">
        <v>1847</v>
      </c>
      <c r="B85" s="244">
        <f t="shared" si="37"/>
        <v>2520000</v>
      </c>
      <c r="C85" s="932">
        <v>2520000</v>
      </c>
      <c r="D85" s="932"/>
      <c r="E85" s="932">
        <f t="shared" si="38"/>
        <v>0</v>
      </c>
      <c r="F85" s="932">
        <v>2520000</v>
      </c>
      <c r="G85" s="932"/>
      <c r="H85" s="932"/>
      <c r="I85" s="932"/>
      <c r="J85" s="932"/>
      <c r="K85" s="932"/>
      <c r="L85" s="932"/>
      <c r="M85" s="932"/>
      <c r="N85" s="932"/>
      <c r="O85" s="932"/>
      <c r="P85" s="932"/>
      <c r="Q85" s="932"/>
      <c r="R85" s="401">
        <f t="shared" si="39"/>
        <v>2520000</v>
      </c>
      <c r="S85" s="932">
        <f t="shared" si="40"/>
        <v>2520000</v>
      </c>
      <c r="T85" s="932"/>
      <c r="U85" s="1042"/>
    </row>
    <row r="86" spans="1:21" s="88" customFormat="1">
      <c r="A86" s="188" t="s">
        <v>1848</v>
      </c>
      <c r="B86" s="244">
        <f t="shared" si="37"/>
        <v>441000</v>
      </c>
      <c r="C86" s="932">
        <v>441000</v>
      </c>
      <c r="D86" s="932"/>
      <c r="E86" s="932">
        <f t="shared" si="38"/>
        <v>0</v>
      </c>
      <c r="F86" s="932">
        <v>441000</v>
      </c>
      <c r="G86" s="932"/>
      <c r="H86" s="932"/>
      <c r="I86" s="932"/>
      <c r="J86" s="932"/>
      <c r="K86" s="932"/>
      <c r="L86" s="932"/>
      <c r="M86" s="932"/>
      <c r="N86" s="932"/>
      <c r="O86" s="932"/>
      <c r="P86" s="932"/>
      <c r="Q86" s="932"/>
      <c r="R86" s="401">
        <f t="shared" si="39"/>
        <v>441000</v>
      </c>
      <c r="S86" s="932">
        <f t="shared" si="40"/>
        <v>441000</v>
      </c>
      <c r="T86" s="932"/>
      <c r="U86" s="1042"/>
    </row>
    <row r="87" spans="1:21" s="88" customFormat="1">
      <c r="A87" s="188" t="s">
        <v>1849</v>
      </c>
      <c r="B87" s="244">
        <f t="shared" si="37"/>
        <v>0</v>
      </c>
      <c r="C87" s="932"/>
      <c r="D87" s="932"/>
      <c r="E87" s="932">
        <f t="shared" si="38"/>
        <v>0</v>
      </c>
      <c r="F87" s="932"/>
      <c r="G87" s="932"/>
      <c r="H87" s="932"/>
      <c r="I87" s="932"/>
      <c r="J87" s="932"/>
      <c r="K87" s="932"/>
      <c r="L87" s="932"/>
      <c r="M87" s="932"/>
      <c r="N87" s="932"/>
      <c r="O87" s="932"/>
      <c r="P87" s="932"/>
      <c r="Q87" s="932"/>
      <c r="R87" s="401">
        <f t="shared" si="39"/>
        <v>0</v>
      </c>
      <c r="S87" s="932">
        <f t="shared" si="40"/>
        <v>0</v>
      </c>
      <c r="T87" s="932"/>
      <c r="U87" s="1042"/>
    </row>
    <row r="88" spans="1:21" s="88" customFormat="1">
      <c r="A88" s="188" t="s">
        <v>1850</v>
      </c>
      <c r="B88" s="244">
        <f t="shared" si="37"/>
        <v>20000</v>
      </c>
      <c r="C88" s="932">
        <v>20000</v>
      </c>
      <c r="D88" s="932"/>
      <c r="E88" s="932">
        <f t="shared" si="38"/>
        <v>20000</v>
      </c>
      <c r="F88" s="932"/>
      <c r="G88" s="932"/>
      <c r="H88" s="932"/>
      <c r="I88" s="932"/>
      <c r="J88" s="932"/>
      <c r="K88" s="932"/>
      <c r="L88" s="932"/>
      <c r="M88" s="932"/>
      <c r="N88" s="932"/>
      <c r="O88" s="932"/>
      <c r="P88" s="932"/>
      <c r="Q88" s="932"/>
      <c r="R88" s="401">
        <f t="shared" si="39"/>
        <v>20000</v>
      </c>
      <c r="S88" s="1043"/>
      <c r="T88" s="1043"/>
      <c r="U88" s="1042"/>
    </row>
    <row r="89" spans="1:21" s="88" customFormat="1">
      <c r="A89" s="188" t="s">
        <v>1851</v>
      </c>
      <c r="B89" s="244">
        <f t="shared" si="37"/>
        <v>20000</v>
      </c>
      <c r="C89" s="932">
        <v>20000</v>
      </c>
      <c r="D89" s="932"/>
      <c r="E89" s="932">
        <f t="shared" si="38"/>
        <v>20000</v>
      </c>
      <c r="F89" s="932"/>
      <c r="G89" s="932"/>
      <c r="H89" s="932"/>
      <c r="I89" s="932"/>
      <c r="J89" s="932"/>
      <c r="K89" s="932"/>
      <c r="L89" s="932"/>
      <c r="M89" s="932"/>
      <c r="N89" s="932"/>
      <c r="O89" s="932"/>
      <c r="P89" s="932"/>
      <c r="Q89" s="932"/>
      <c r="R89" s="401">
        <f t="shared" si="39"/>
        <v>20000</v>
      </c>
      <c r="S89" s="932">
        <f t="shared" ref="S89:S93" si="41">R89</f>
        <v>20000</v>
      </c>
      <c r="T89" s="932"/>
      <c r="U89" s="1042"/>
    </row>
    <row r="90" spans="1:21" s="88" customFormat="1">
      <c r="A90" s="188" t="s">
        <v>1852</v>
      </c>
      <c r="B90" s="244">
        <f t="shared" si="37"/>
        <v>10000</v>
      </c>
      <c r="C90" s="932">
        <v>10000</v>
      </c>
      <c r="D90" s="932"/>
      <c r="E90" s="932">
        <f t="shared" si="38"/>
        <v>10000</v>
      </c>
      <c r="F90" s="932"/>
      <c r="G90" s="932"/>
      <c r="H90" s="932"/>
      <c r="I90" s="932"/>
      <c r="J90" s="932"/>
      <c r="K90" s="932"/>
      <c r="L90" s="932"/>
      <c r="M90" s="932"/>
      <c r="N90" s="932"/>
      <c r="O90" s="932"/>
      <c r="P90" s="932"/>
      <c r="Q90" s="932"/>
      <c r="R90" s="401">
        <f t="shared" si="39"/>
        <v>10000</v>
      </c>
      <c r="S90" s="932">
        <v>5000</v>
      </c>
      <c r="T90" s="932"/>
      <c r="U90" s="1042"/>
    </row>
    <row r="91" spans="1:21" s="88" customFormat="1">
      <c r="A91" s="188" t="s">
        <v>1853</v>
      </c>
      <c r="B91" s="244">
        <f t="shared" si="37"/>
        <v>50000</v>
      </c>
      <c r="C91" s="932">
        <v>50000</v>
      </c>
      <c r="D91" s="932"/>
      <c r="E91" s="932">
        <f t="shared" si="38"/>
        <v>50000</v>
      </c>
      <c r="F91" s="932"/>
      <c r="G91" s="932"/>
      <c r="H91" s="932"/>
      <c r="I91" s="932"/>
      <c r="J91" s="932"/>
      <c r="K91" s="932"/>
      <c r="L91" s="932"/>
      <c r="M91" s="932"/>
      <c r="N91" s="932"/>
      <c r="O91" s="932"/>
      <c r="P91" s="932"/>
      <c r="Q91" s="932"/>
      <c r="R91" s="401">
        <f t="shared" si="39"/>
        <v>50000</v>
      </c>
      <c r="S91" s="932">
        <f t="shared" si="41"/>
        <v>50000</v>
      </c>
      <c r="T91" s="932"/>
      <c r="U91" s="1042"/>
    </row>
    <row r="92" spans="1:21" s="88" customFormat="1">
      <c r="A92" s="188" t="s">
        <v>1854</v>
      </c>
      <c r="B92" s="244">
        <f t="shared" si="37"/>
        <v>10000</v>
      </c>
      <c r="C92" s="932">
        <v>10000</v>
      </c>
      <c r="D92" s="932"/>
      <c r="E92" s="932">
        <f t="shared" si="38"/>
        <v>10000</v>
      </c>
      <c r="F92" s="932"/>
      <c r="G92" s="932"/>
      <c r="H92" s="932"/>
      <c r="I92" s="932"/>
      <c r="J92" s="932"/>
      <c r="K92" s="932"/>
      <c r="L92" s="932"/>
      <c r="M92" s="932"/>
      <c r="N92" s="932"/>
      <c r="O92" s="932"/>
      <c r="P92" s="932"/>
      <c r="Q92" s="932"/>
      <c r="R92" s="401">
        <f t="shared" si="39"/>
        <v>10000</v>
      </c>
      <c r="S92" s="932">
        <f t="shared" si="41"/>
        <v>10000</v>
      </c>
      <c r="T92" s="932"/>
      <c r="U92" s="1042"/>
    </row>
    <row r="93" spans="1:21" s="88" customFormat="1">
      <c r="A93" s="978" t="s">
        <v>1855</v>
      </c>
      <c r="B93" s="244">
        <f t="shared" si="37"/>
        <v>90000</v>
      </c>
      <c r="C93" s="932">
        <f>15000+75000</f>
        <v>90000</v>
      </c>
      <c r="D93" s="932"/>
      <c r="E93" s="932">
        <f t="shared" si="38"/>
        <v>90000</v>
      </c>
      <c r="F93" s="932"/>
      <c r="G93" s="932"/>
      <c r="H93" s="932"/>
      <c r="I93" s="932"/>
      <c r="J93" s="932"/>
      <c r="K93" s="932"/>
      <c r="L93" s="932"/>
      <c r="M93" s="932"/>
      <c r="N93" s="932"/>
      <c r="O93" s="932"/>
      <c r="P93" s="932"/>
      <c r="Q93" s="932"/>
      <c r="R93" s="401">
        <f t="shared" si="39"/>
        <v>90000</v>
      </c>
      <c r="S93" s="932">
        <f t="shared" si="41"/>
        <v>90000</v>
      </c>
      <c r="T93" s="932"/>
      <c r="U93" s="1042"/>
    </row>
    <row r="94" spans="1:21" s="88" customFormat="1">
      <c r="A94" s="978" t="s">
        <v>1856</v>
      </c>
      <c r="B94" s="244">
        <f t="shared" si="37"/>
        <v>30000</v>
      </c>
      <c r="C94" s="932">
        <f>15000+15000</f>
        <v>30000</v>
      </c>
      <c r="D94" s="932"/>
      <c r="E94" s="932">
        <f t="shared" si="38"/>
        <v>30000</v>
      </c>
      <c r="F94" s="932"/>
      <c r="G94" s="932"/>
      <c r="H94" s="932"/>
      <c r="I94" s="932"/>
      <c r="J94" s="932"/>
      <c r="K94" s="932"/>
      <c r="L94" s="932"/>
      <c r="M94" s="932"/>
      <c r="N94" s="932"/>
      <c r="O94" s="932"/>
      <c r="P94" s="932"/>
      <c r="Q94" s="932"/>
      <c r="R94" s="401">
        <f t="shared" si="39"/>
        <v>30000</v>
      </c>
      <c r="S94" s="932"/>
      <c r="T94" s="932"/>
      <c r="U94" s="1042"/>
    </row>
    <row r="95" spans="1:21" s="88" customFormat="1">
      <c r="A95" s="978" t="s">
        <v>1857</v>
      </c>
      <c r="B95" s="244">
        <f t="shared" si="37"/>
        <v>5000</v>
      </c>
      <c r="C95" s="932">
        <f>5000</f>
        <v>5000</v>
      </c>
      <c r="D95" s="932"/>
      <c r="E95" s="932">
        <f t="shared" si="38"/>
        <v>5000</v>
      </c>
      <c r="F95" s="932"/>
      <c r="G95" s="932"/>
      <c r="H95" s="932"/>
      <c r="I95" s="932"/>
      <c r="J95" s="932"/>
      <c r="K95" s="932"/>
      <c r="L95" s="932"/>
      <c r="M95" s="932"/>
      <c r="N95" s="932"/>
      <c r="O95" s="932"/>
      <c r="P95" s="932"/>
      <c r="Q95" s="932"/>
      <c r="R95" s="401">
        <f t="shared" si="39"/>
        <v>5000</v>
      </c>
      <c r="S95" s="932"/>
      <c r="T95" s="932"/>
      <c r="U95" s="1042"/>
    </row>
    <row r="96" spans="1:21" s="88" customFormat="1">
      <c r="A96" s="89" t="s">
        <v>1858</v>
      </c>
      <c r="B96" s="244">
        <f>SUM(C96:D96)</f>
        <v>3283547</v>
      </c>
      <c r="C96" s="244">
        <f t="shared" ref="C96:R96" si="42">SUM(C83:C95)</f>
        <v>3283547</v>
      </c>
      <c r="D96" s="244">
        <f t="shared" si="42"/>
        <v>0</v>
      </c>
      <c r="E96" s="244">
        <f t="shared" si="42"/>
        <v>235000</v>
      </c>
      <c r="F96" s="244">
        <f t="shared" si="42"/>
        <v>3048547</v>
      </c>
      <c r="G96" s="244">
        <f t="shared" si="42"/>
        <v>0</v>
      </c>
      <c r="H96" s="244">
        <f t="shared" si="42"/>
        <v>0</v>
      </c>
      <c r="I96" s="244">
        <f t="shared" si="42"/>
        <v>0</v>
      </c>
      <c r="J96" s="244">
        <f t="shared" si="42"/>
        <v>0</v>
      </c>
      <c r="K96" s="244">
        <f t="shared" si="42"/>
        <v>0</v>
      </c>
      <c r="L96" s="244">
        <f t="shared" si="42"/>
        <v>0</v>
      </c>
      <c r="M96" s="244">
        <f t="shared" si="42"/>
        <v>0</v>
      </c>
      <c r="N96" s="244">
        <f t="shared" si="42"/>
        <v>0</v>
      </c>
      <c r="O96" s="244">
        <f t="shared" si="42"/>
        <v>0</v>
      </c>
      <c r="P96" s="244">
        <f t="shared" si="42"/>
        <v>0</v>
      </c>
      <c r="Q96" s="244">
        <f t="shared" si="42"/>
        <v>0</v>
      </c>
      <c r="R96" s="244">
        <f t="shared" si="42"/>
        <v>3283547</v>
      </c>
      <c r="S96" s="90">
        <f>SUM(S84:S87,S89:S95)</f>
        <v>3156000</v>
      </c>
      <c r="T96" s="244">
        <f>SUM(T84:T87,T89:T95)</f>
        <v>0</v>
      </c>
      <c r="U96" s="1042"/>
    </row>
    <row r="97" spans="1:21" s="88" customFormat="1">
      <c r="A97" s="89" t="s">
        <v>1859</v>
      </c>
      <c r="B97" s="244">
        <f>SUM(C97:D97)</f>
        <v>45081374</v>
      </c>
      <c r="C97" s="244">
        <f t="shared" ref="C97:R97" si="43">SUM(C63+C70+C77+C81+C96)</f>
        <v>45081374</v>
      </c>
      <c r="D97" s="244">
        <f t="shared" si="43"/>
        <v>0</v>
      </c>
      <c r="E97" s="244">
        <f t="shared" si="43"/>
        <v>20310598</v>
      </c>
      <c r="F97" s="244">
        <f t="shared" si="43"/>
        <v>24770776</v>
      </c>
      <c r="G97" s="244">
        <f t="shared" si="43"/>
        <v>0</v>
      </c>
      <c r="H97" s="244">
        <f t="shared" si="43"/>
        <v>0</v>
      </c>
      <c r="I97" s="244">
        <f t="shared" si="43"/>
        <v>0</v>
      </c>
      <c r="J97" s="244">
        <f t="shared" si="43"/>
        <v>0</v>
      </c>
      <c r="K97" s="244">
        <f t="shared" si="43"/>
        <v>0</v>
      </c>
      <c r="L97" s="244">
        <f t="shared" si="43"/>
        <v>0</v>
      </c>
      <c r="M97" s="244">
        <f t="shared" si="43"/>
        <v>0</v>
      </c>
      <c r="N97" s="244">
        <f t="shared" si="43"/>
        <v>0</v>
      </c>
      <c r="O97" s="244">
        <f t="shared" si="43"/>
        <v>0</v>
      </c>
      <c r="P97" s="244">
        <f t="shared" si="43"/>
        <v>0</v>
      </c>
      <c r="Q97" s="244">
        <f t="shared" si="43"/>
        <v>0</v>
      </c>
      <c r="R97" s="244">
        <f t="shared" si="43"/>
        <v>45081374</v>
      </c>
      <c r="S97" s="244">
        <f>SUM(S63+S70+S81+S96)</f>
        <v>38363446</v>
      </c>
      <c r="T97" s="244">
        <f>SUM(T63+T70+T81+T96)</f>
        <v>1000000</v>
      </c>
      <c r="U97" s="1042"/>
    </row>
    <row r="98" spans="1:21" s="88" customFormat="1">
      <c r="A98" s="87" t="s">
        <v>1860</v>
      </c>
      <c r="B98" s="245"/>
      <c r="C98" s="245"/>
      <c r="D98" s="245"/>
      <c r="E98" s="245"/>
      <c r="F98" s="245"/>
      <c r="G98" s="245"/>
      <c r="H98" s="245"/>
      <c r="I98" s="245"/>
      <c r="J98" s="245"/>
      <c r="K98" s="245"/>
      <c r="L98" s="245"/>
      <c r="M98" s="245"/>
      <c r="N98" s="245"/>
      <c r="O98" s="245"/>
      <c r="P98" s="245"/>
      <c r="Q98" s="245"/>
      <c r="R98" s="245"/>
      <c r="S98" s="245"/>
      <c r="T98" s="245"/>
      <c r="U98" s="1042"/>
    </row>
    <row r="99" spans="1:21" s="88" customFormat="1">
      <c r="A99" s="188" t="s">
        <v>1861</v>
      </c>
      <c r="B99" s="244">
        <f>SUM(C99+D99)</f>
        <v>5904517</v>
      </c>
      <c r="C99" s="932">
        <v>5904517</v>
      </c>
      <c r="D99" s="932"/>
      <c r="E99" s="932">
        <f t="shared" ref="E99:E103" si="44">C99-SUM(F99:Q99)</f>
        <v>1383975</v>
      </c>
      <c r="F99" s="932"/>
      <c r="G99" s="932">
        <f>Application!AO638</f>
        <v>4520542</v>
      </c>
      <c r="H99" s="932">
        <f>Application!AO639</f>
        <v>0</v>
      </c>
      <c r="I99" s="932"/>
      <c r="J99" s="932"/>
      <c r="K99" s="932"/>
      <c r="L99" s="932"/>
      <c r="M99" s="932"/>
      <c r="N99" s="932"/>
      <c r="O99" s="932"/>
      <c r="P99" s="932"/>
      <c r="Q99" s="932"/>
      <c r="R99" s="401">
        <f t="shared" ref="R99:R103" si="45">SUM(E99:Q99)</f>
        <v>5904517</v>
      </c>
      <c r="S99" s="932">
        <f>R99-T99</f>
        <v>5754517</v>
      </c>
      <c r="T99" s="932">
        <v>150000</v>
      </c>
      <c r="U99" s="1042"/>
    </row>
    <row r="100" spans="1:21" s="88" customFormat="1">
      <c r="A100" s="188" t="s">
        <v>1862</v>
      </c>
      <c r="B100" s="244">
        <f t="shared" ref="B100:B103" si="46">SUM(C100+D100)</f>
        <v>0</v>
      </c>
      <c r="C100" s="932"/>
      <c r="D100" s="932"/>
      <c r="E100" s="932">
        <f t="shared" si="44"/>
        <v>0</v>
      </c>
      <c r="F100" s="932"/>
      <c r="G100" s="932"/>
      <c r="H100" s="932"/>
      <c r="I100" s="932"/>
      <c r="J100" s="932"/>
      <c r="K100" s="932"/>
      <c r="L100" s="932"/>
      <c r="M100" s="932"/>
      <c r="N100" s="932"/>
      <c r="O100" s="932"/>
      <c r="P100" s="932"/>
      <c r="Q100" s="932"/>
      <c r="R100" s="401">
        <f t="shared" si="45"/>
        <v>0</v>
      </c>
      <c r="S100" s="932"/>
      <c r="T100" s="932"/>
      <c r="U100" s="1042"/>
    </row>
    <row r="101" spans="1:21" s="88" customFormat="1" ht="12" customHeight="1">
      <c r="A101" s="188" t="s">
        <v>1863</v>
      </c>
      <c r="B101" s="244">
        <f t="shared" si="46"/>
        <v>0</v>
      </c>
      <c r="C101" s="932"/>
      <c r="D101" s="932"/>
      <c r="E101" s="932">
        <f t="shared" si="44"/>
        <v>0</v>
      </c>
      <c r="F101" s="932"/>
      <c r="G101" s="932"/>
      <c r="H101" s="932"/>
      <c r="I101" s="932"/>
      <c r="J101" s="932"/>
      <c r="K101" s="932"/>
      <c r="L101" s="932"/>
      <c r="M101" s="932"/>
      <c r="N101" s="932"/>
      <c r="O101" s="932"/>
      <c r="P101" s="932"/>
      <c r="Q101" s="932"/>
      <c r="R101" s="401">
        <f t="shared" si="45"/>
        <v>0</v>
      </c>
      <c r="S101" s="932"/>
      <c r="T101" s="932"/>
      <c r="U101" s="1042"/>
    </row>
    <row r="102" spans="1:21" s="88" customFormat="1">
      <c r="A102" s="188" t="s">
        <v>1864</v>
      </c>
      <c r="B102" s="244">
        <f t="shared" si="46"/>
        <v>0</v>
      </c>
      <c r="C102" s="932"/>
      <c r="D102" s="932"/>
      <c r="E102" s="932">
        <f t="shared" si="44"/>
        <v>0</v>
      </c>
      <c r="F102" s="932"/>
      <c r="G102" s="932"/>
      <c r="H102" s="932"/>
      <c r="I102" s="932"/>
      <c r="J102" s="932"/>
      <c r="K102" s="932"/>
      <c r="L102" s="932"/>
      <c r="M102" s="932"/>
      <c r="N102" s="932"/>
      <c r="O102" s="932"/>
      <c r="P102" s="932"/>
      <c r="Q102" s="932"/>
      <c r="R102" s="401">
        <f t="shared" si="45"/>
        <v>0</v>
      </c>
      <c r="S102" s="932"/>
      <c r="T102" s="932"/>
      <c r="U102" s="1042"/>
    </row>
    <row r="103" spans="1:21" s="88" customFormat="1">
      <c r="A103" s="978" t="s">
        <v>1805</v>
      </c>
      <c r="B103" s="244">
        <f t="shared" si="46"/>
        <v>0</v>
      </c>
      <c r="C103" s="932"/>
      <c r="D103" s="932"/>
      <c r="E103" s="932">
        <f t="shared" si="44"/>
        <v>0</v>
      </c>
      <c r="F103" s="932"/>
      <c r="G103" s="932"/>
      <c r="H103" s="932"/>
      <c r="I103" s="932"/>
      <c r="J103" s="932"/>
      <c r="K103" s="932"/>
      <c r="L103" s="932"/>
      <c r="M103" s="932"/>
      <c r="N103" s="932"/>
      <c r="O103" s="932"/>
      <c r="P103" s="932"/>
      <c r="Q103" s="932"/>
      <c r="R103" s="401">
        <f t="shared" si="45"/>
        <v>0</v>
      </c>
      <c r="S103" s="932"/>
      <c r="T103" s="932"/>
      <c r="U103" s="1042"/>
    </row>
    <row r="104" spans="1:21" s="88" customFormat="1">
      <c r="A104" s="89" t="s">
        <v>1865</v>
      </c>
      <c r="B104" s="244">
        <f>SUM(C104:D104)</f>
        <v>5904517</v>
      </c>
      <c r="C104" s="244">
        <f>SUM(C99:C103)</f>
        <v>5904517</v>
      </c>
      <c r="D104" s="244">
        <f t="shared" ref="D104:T104" si="47">SUM(D99:D103)</f>
        <v>0</v>
      </c>
      <c r="E104" s="244">
        <f t="shared" si="47"/>
        <v>1383975</v>
      </c>
      <c r="F104" s="244">
        <f t="shared" si="47"/>
        <v>0</v>
      </c>
      <c r="G104" s="244">
        <f t="shared" si="47"/>
        <v>4520542</v>
      </c>
      <c r="H104" s="244">
        <f t="shared" si="47"/>
        <v>0</v>
      </c>
      <c r="I104" s="244">
        <f t="shared" si="47"/>
        <v>0</v>
      </c>
      <c r="J104" s="244">
        <f t="shared" si="47"/>
        <v>0</v>
      </c>
      <c r="K104" s="244">
        <f t="shared" si="47"/>
        <v>0</v>
      </c>
      <c r="L104" s="244">
        <f t="shared" si="47"/>
        <v>0</v>
      </c>
      <c r="M104" s="244">
        <f t="shared" si="47"/>
        <v>0</v>
      </c>
      <c r="N104" s="244">
        <f t="shared" si="47"/>
        <v>0</v>
      </c>
      <c r="O104" s="244">
        <f t="shared" si="47"/>
        <v>0</v>
      </c>
      <c r="P104" s="244">
        <f t="shared" si="47"/>
        <v>0</v>
      </c>
      <c r="Q104" s="244">
        <f t="shared" si="47"/>
        <v>0</v>
      </c>
      <c r="R104" s="244">
        <f t="shared" si="47"/>
        <v>5904517</v>
      </c>
      <c r="S104" s="90">
        <f t="shared" si="47"/>
        <v>5754517</v>
      </c>
      <c r="T104" s="90">
        <f t="shared" si="47"/>
        <v>150000</v>
      </c>
      <c r="U104" s="1042"/>
    </row>
    <row r="105" spans="1:21" s="88" customFormat="1">
      <c r="A105" s="89" t="s">
        <v>1866</v>
      </c>
      <c r="B105" s="90">
        <f>SUM(C105:D105)</f>
        <v>50985891</v>
      </c>
      <c r="C105" s="90">
        <f t="shared" ref="C105:R105" si="48">SUM(C97+C104)</f>
        <v>50985891</v>
      </c>
      <c r="D105" s="90">
        <f t="shared" si="48"/>
        <v>0</v>
      </c>
      <c r="E105" s="90">
        <f t="shared" si="48"/>
        <v>21694573</v>
      </c>
      <c r="F105" s="90">
        <f t="shared" si="48"/>
        <v>24770776</v>
      </c>
      <c r="G105" s="90">
        <f t="shared" si="48"/>
        <v>4520542</v>
      </c>
      <c r="H105" s="90">
        <f t="shared" si="48"/>
        <v>0</v>
      </c>
      <c r="I105" s="90">
        <f t="shared" si="48"/>
        <v>0</v>
      </c>
      <c r="J105" s="90">
        <f t="shared" si="48"/>
        <v>0</v>
      </c>
      <c r="K105" s="90">
        <f t="shared" si="48"/>
        <v>0</v>
      </c>
      <c r="L105" s="90">
        <f t="shared" si="48"/>
        <v>0</v>
      </c>
      <c r="M105" s="90">
        <f t="shared" si="48"/>
        <v>0</v>
      </c>
      <c r="N105" s="90">
        <f t="shared" si="48"/>
        <v>0</v>
      </c>
      <c r="O105" s="90">
        <f t="shared" si="48"/>
        <v>0</v>
      </c>
      <c r="P105" s="90">
        <f t="shared" si="48"/>
        <v>0</v>
      </c>
      <c r="Q105" s="90">
        <f t="shared" si="48"/>
        <v>0</v>
      </c>
      <c r="R105" s="244">
        <f t="shared" si="48"/>
        <v>50985891</v>
      </c>
      <c r="S105" s="90">
        <f>S97+S104</f>
        <v>44117963</v>
      </c>
      <c r="T105" s="90">
        <f>T97+T104</f>
        <v>1150000</v>
      </c>
      <c r="U105" s="1042"/>
    </row>
    <row r="106" spans="1:21">
      <c r="A106" s="399" t="s">
        <v>1867</v>
      </c>
      <c r="B106" s="1050"/>
      <c r="C106" s="1050"/>
      <c r="D106" s="1050"/>
      <c r="E106" s="1126"/>
      <c r="F106" s="1126"/>
      <c r="G106" s="1126"/>
      <c r="H106" s="231" t="s">
        <v>1868</v>
      </c>
      <c r="I106" s="231"/>
      <c r="J106" s="231"/>
      <c r="K106" s="1126"/>
      <c r="L106" s="1126"/>
      <c r="M106" s="1126"/>
      <c r="N106" s="1126"/>
      <c r="O106" s="1126"/>
      <c r="P106" s="1126"/>
      <c r="Q106" s="1126"/>
      <c r="R106" s="96" t="s">
        <v>1869</v>
      </c>
      <c r="S106" s="932"/>
      <c r="T106" s="932"/>
      <c r="U106" s="232"/>
    </row>
    <row r="107" spans="1:21">
      <c r="A107" s="1050" t="s">
        <v>1870</v>
      </c>
      <c r="B107" s="1126"/>
      <c r="C107" s="1050"/>
      <c r="D107" s="1050"/>
      <c r="E107" s="1126"/>
      <c r="F107" s="1126"/>
      <c r="G107" s="1126"/>
      <c r="H107" s="1126"/>
      <c r="I107" s="98" t="s">
        <v>1871</v>
      </c>
      <c r="J107" s="98"/>
      <c r="K107" s="1126"/>
      <c r="L107" s="1126"/>
      <c r="M107" s="1126"/>
      <c r="N107" s="1126"/>
      <c r="O107" s="1126"/>
      <c r="P107" s="1126"/>
      <c r="Q107" s="1126"/>
      <c r="R107" s="96" t="s">
        <v>1872</v>
      </c>
      <c r="S107" s="90">
        <f>S105+S106</f>
        <v>44117963</v>
      </c>
      <c r="T107" s="90">
        <f>T105+T106</f>
        <v>1150000</v>
      </c>
      <c r="U107" s="232"/>
    </row>
    <row r="108" spans="1:21" s="114" customFormat="1">
      <c r="A108" s="98" t="s">
        <v>1873</v>
      </c>
      <c r="B108" s="1050"/>
      <c r="C108" s="1050"/>
      <c r="D108" s="1050"/>
      <c r="E108" s="1051">
        <f>Application!AO650</f>
        <v>21694573</v>
      </c>
      <c r="F108" s="1051">
        <f>Application!AO637</f>
        <v>24770776</v>
      </c>
      <c r="G108" s="1051">
        <f>Application!AO638</f>
        <v>4520542</v>
      </c>
      <c r="H108" s="1051">
        <f>Application!AO639</f>
        <v>0</v>
      </c>
      <c r="I108" s="1051">
        <f>Application!AO640</f>
        <v>0</v>
      </c>
      <c r="J108" s="1051">
        <f>Application!AO641</f>
        <v>0</v>
      </c>
      <c r="K108" s="1051">
        <f>Application!AO642</f>
        <v>0</v>
      </c>
      <c r="L108" s="1051">
        <f>Application!AO643</f>
        <v>0</v>
      </c>
      <c r="M108" s="1051">
        <f>Application!AO644</f>
        <v>0</v>
      </c>
      <c r="N108" s="1051">
        <f>Application!AO645</f>
        <v>0</v>
      </c>
      <c r="O108" s="1051">
        <f>Application!AO646</f>
        <v>0</v>
      </c>
      <c r="P108" s="1051">
        <f>Application!AO647</f>
        <v>0</v>
      </c>
      <c r="Q108" s="1051">
        <f>Application!AO648</f>
        <v>0</v>
      </c>
      <c r="R108" s="1126"/>
      <c r="S108" s="1126"/>
      <c r="T108" s="1126"/>
      <c r="U108" s="1052"/>
    </row>
    <row r="109" spans="1:21" ht="10.15" customHeight="1">
      <c r="A109" s="1050"/>
      <c r="B109" s="1050"/>
      <c r="C109" s="1050"/>
      <c r="D109" s="1050"/>
      <c r="E109" s="1126"/>
      <c r="F109" s="1126"/>
      <c r="G109" s="1126"/>
      <c r="H109" s="1126"/>
      <c r="I109" s="1126"/>
      <c r="J109" s="1126"/>
      <c r="K109" s="1126"/>
      <c r="L109" s="1126"/>
      <c r="M109" s="1126"/>
      <c r="N109" s="1126"/>
      <c r="O109" s="1126"/>
      <c r="P109" s="1126"/>
      <c r="Q109" s="1126"/>
      <c r="R109" s="1126"/>
      <c r="S109" s="1126"/>
      <c r="T109" s="1126"/>
      <c r="U109" s="232"/>
    </row>
    <row r="110" spans="1:21">
      <c r="A110" s="98" t="s">
        <v>1874</v>
      </c>
      <c r="B110" s="1050"/>
      <c r="C110" s="1050"/>
      <c r="D110" s="1050"/>
      <c r="E110" s="1126"/>
      <c r="F110" s="1126"/>
      <c r="G110" s="1126"/>
      <c r="H110" s="1126"/>
      <c r="I110" s="1126"/>
      <c r="J110" s="1126"/>
      <c r="K110" s="1126"/>
      <c r="L110" s="1126"/>
      <c r="M110" s="1126"/>
      <c r="N110" s="1126"/>
      <c r="O110" s="1126"/>
      <c r="P110" s="1126"/>
      <c r="Q110" s="1126"/>
      <c r="R110" s="1126"/>
      <c r="S110" s="1126"/>
      <c r="T110" s="1126"/>
      <c r="U110" s="232"/>
    </row>
    <row r="111" spans="1:21">
      <c r="A111" s="94" t="s">
        <v>1875</v>
      </c>
      <c r="B111" s="1050"/>
      <c r="C111" s="1050"/>
      <c r="D111" s="1050"/>
      <c r="E111" s="1126"/>
      <c r="F111" s="1126"/>
      <c r="G111" s="1126"/>
      <c r="H111" s="1126"/>
      <c r="I111" s="1126"/>
      <c r="J111" s="1126"/>
      <c r="K111" s="1126"/>
      <c r="L111" s="1126"/>
      <c r="M111" s="1126"/>
      <c r="N111" s="1126"/>
      <c r="O111" s="1126"/>
      <c r="P111" s="1126"/>
      <c r="Q111" s="1126"/>
      <c r="R111" s="1126"/>
      <c r="S111" s="1126"/>
      <c r="T111" s="1126"/>
      <c r="U111" s="232"/>
    </row>
    <row r="112" spans="1:21" ht="12" customHeight="1">
      <c r="A112" s="1085"/>
      <c r="B112" s="1050"/>
      <c r="C112" s="1050"/>
      <c r="D112" s="1050"/>
      <c r="E112" s="1126"/>
      <c r="F112" s="1126"/>
      <c r="G112" s="1126"/>
      <c r="H112" s="1126"/>
      <c r="I112" s="1126"/>
      <c r="J112" s="1126"/>
      <c r="K112" s="1126"/>
      <c r="L112" s="1126"/>
      <c r="M112" s="1126"/>
      <c r="N112" s="1126"/>
      <c r="O112" s="1126"/>
      <c r="P112" s="1126"/>
      <c r="Q112" s="1126"/>
      <c r="R112" s="1126"/>
      <c r="S112" s="1126"/>
      <c r="T112" s="1126"/>
      <c r="U112" s="232"/>
    </row>
    <row r="113" spans="1:21">
      <c r="A113" s="94" t="s">
        <v>1876</v>
      </c>
      <c r="B113" s="1050"/>
      <c r="C113" s="1050"/>
      <c r="D113" s="1050"/>
      <c r="E113" s="1126"/>
      <c r="F113" s="1126"/>
      <c r="G113" s="1126"/>
      <c r="H113" s="1126"/>
      <c r="I113" s="1126"/>
      <c r="J113" s="1126"/>
      <c r="K113" s="1126"/>
      <c r="L113" s="1126"/>
      <c r="M113" s="1126"/>
      <c r="N113" s="1126"/>
      <c r="O113" s="1126"/>
      <c r="P113" s="1126"/>
      <c r="Q113" s="1126"/>
      <c r="R113" s="1126"/>
      <c r="S113" s="1126"/>
      <c r="T113" s="1126"/>
      <c r="U113" s="232"/>
    </row>
    <row r="114" spans="1:21">
      <c r="A114" s="94" t="s">
        <v>1877</v>
      </c>
      <c r="B114" s="1050"/>
      <c r="C114" s="1050"/>
      <c r="D114" s="1050"/>
      <c r="E114" s="1126"/>
      <c r="F114" s="1126"/>
      <c r="G114" s="1126"/>
      <c r="H114" s="1126"/>
      <c r="I114" s="1126"/>
      <c r="J114" s="1126"/>
      <c r="K114" s="1126"/>
      <c r="L114" s="1126"/>
      <c r="M114" s="1126"/>
      <c r="N114" s="1126"/>
      <c r="O114" s="1126"/>
      <c r="P114" s="1126"/>
      <c r="Q114" s="1126"/>
      <c r="R114" s="1126"/>
      <c r="S114" s="1126"/>
      <c r="T114" s="1126"/>
      <c r="U114" s="232"/>
    </row>
    <row r="115" spans="1:21" ht="12" customHeight="1">
      <c r="A115" s="1085"/>
      <c r="B115" s="1050"/>
      <c r="C115" s="1050"/>
      <c r="D115" s="1050"/>
      <c r="E115" s="1126"/>
      <c r="F115" s="1126"/>
      <c r="G115" s="1126"/>
      <c r="H115" s="1126"/>
      <c r="I115" s="1126"/>
      <c r="J115" s="1126"/>
      <c r="K115" s="1126"/>
      <c r="L115" s="1126"/>
      <c r="M115" s="1126"/>
      <c r="N115" s="1126"/>
      <c r="O115" s="1126"/>
      <c r="P115" s="1126"/>
      <c r="Q115" s="1126"/>
      <c r="R115" s="1126"/>
      <c r="S115" s="1126"/>
      <c r="T115" s="1126"/>
      <c r="U115" s="232"/>
    </row>
    <row r="116" spans="1:21">
      <c r="A116" s="247" t="s">
        <v>1878</v>
      </c>
      <c r="B116" s="1050"/>
      <c r="C116" s="1050"/>
      <c r="D116" s="1050"/>
      <c r="E116" s="1126"/>
      <c r="F116" s="1126"/>
      <c r="G116" s="1126"/>
      <c r="H116" s="1126"/>
      <c r="I116" s="1126"/>
      <c r="J116" s="1126"/>
      <c r="K116" s="1126"/>
      <c r="L116" s="1126"/>
      <c r="M116" s="1126"/>
      <c r="N116" s="1126"/>
      <c r="O116" s="1126"/>
      <c r="P116" s="1126"/>
      <c r="Q116" s="1126"/>
      <c r="R116" s="1126"/>
      <c r="S116" s="1126"/>
      <c r="T116" s="1126"/>
      <c r="U116" s="232"/>
    </row>
    <row r="117" spans="1:21">
      <c r="A117" s="247" t="s">
        <v>1879</v>
      </c>
      <c r="B117" s="1050"/>
      <c r="C117" s="1050"/>
      <c r="D117" s="1050"/>
      <c r="E117" s="1126"/>
      <c r="F117" s="1126"/>
      <c r="G117" s="1126"/>
      <c r="H117" s="1126"/>
      <c r="I117" s="1126"/>
      <c r="J117" s="1126"/>
      <c r="K117" s="1126"/>
      <c r="L117" s="1126"/>
      <c r="M117" s="1126"/>
      <c r="N117" s="1126"/>
      <c r="O117" s="1126"/>
      <c r="P117" s="1126"/>
      <c r="Q117" s="1126"/>
      <c r="R117" s="1126"/>
      <c r="S117" s="1126"/>
      <c r="T117" s="1126"/>
      <c r="U117" s="232"/>
    </row>
    <row r="118" spans="1:21">
      <c r="A118" s="247" t="s">
        <v>1880</v>
      </c>
      <c r="B118" s="1050"/>
      <c r="C118" s="1050"/>
      <c r="D118" s="1050"/>
      <c r="E118" s="1126"/>
      <c r="F118" s="1126"/>
      <c r="G118" s="1126"/>
      <c r="H118" s="1126"/>
      <c r="I118" s="1126"/>
      <c r="J118" s="1126"/>
      <c r="K118" s="1126"/>
      <c r="L118" s="1126"/>
      <c r="M118" s="1126"/>
      <c r="N118" s="1126"/>
      <c r="O118" s="1126"/>
      <c r="P118" s="1126"/>
      <c r="Q118" s="1126"/>
      <c r="R118" s="1126"/>
      <c r="S118" s="1126"/>
      <c r="T118" s="1126"/>
      <c r="U118" s="232"/>
    </row>
    <row r="119" spans="1:21">
      <c r="A119" s="247" t="s">
        <v>1881</v>
      </c>
      <c r="B119" s="1050"/>
      <c r="C119" s="1050"/>
      <c r="D119" s="1050"/>
      <c r="E119" s="1126"/>
      <c r="F119" s="1126"/>
      <c r="G119" s="1126"/>
      <c r="H119" s="1126"/>
      <c r="I119" s="1126"/>
      <c r="J119" s="1126"/>
      <c r="K119" s="1126"/>
      <c r="L119" s="1126"/>
      <c r="M119" s="1126"/>
      <c r="N119" s="1126"/>
      <c r="O119" s="1126"/>
      <c r="P119" s="1126"/>
      <c r="Q119" s="1126"/>
      <c r="R119" s="1126"/>
      <c r="S119" s="1126"/>
      <c r="T119" s="1126"/>
      <c r="U119" s="232"/>
    </row>
    <row r="120" spans="1:21" ht="12" customHeight="1">
      <c r="A120" s="246"/>
      <c r="B120" s="1050"/>
      <c r="C120" s="1050"/>
      <c r="D120" s="1050"/>
      <c r="E120" s="1126"/>
      <c r="F120" s="1126"/>
      <c r="G120" s="1126"/>
      <c r="H120" s="1126"/>
      <c r="I120" s="1126"/>
      <c r="J120" s="1126"/>
      <c r="K120" s="1126"/>
      <c r="L120" s="1126"/>
      <c r="M120" s="1126"/>
      <c r="N120" s="1126"/>
      <c r="O120" s="1126"/>
      <c r="P120" s="1126"/>
      <c r="Q120" s="1126"/>
      <c r="R120" s="1126"/>
      <c r="S120" s="1126"/>
      <c r="T120" s="1126"/>
      <c r="U120" s="232"/>
    </row>
    <row r="121" spans="1:21" ht="15.75">
      <c r="A121" s="241" t="s">
        <v>1882</v>
      </c>
      <c r="B121" s="1050"/>
      <c r="C121" s="1050"/>
      <c r="D121" s="1050"/>
      <c r="E121" s="1126"/>
      <c r="F121" s="1126"/>
      <c r="G121" s="1126"/>
      <c r="H121" s="1126"/>
      <c r="I121" s="1126"/>
      <c r="J121" s="1126"/>
      <c r="K121" s="1126"/>
      <c r="L121" s="1126"/>
      <c r="M121" s="1126"/>
      <c r="N121" s="1126"/>
      <c r="O121" s="1126"/>
      <c r="P121" s="1126"/>
      <c r="Q121" s="1126"/>
      <c r="R121" s="1126"/>
      <c r="S121" s="1126"/>
      <c r="T121" s="1126"/>
      <c r="U121" s="232"/>
    </row>
    <row r="122" spans="1:21">
      <c r="A122" s="231" t="s">
        <v>1883</v>
      </c>
      <c r="B122" s="1126"/>
      <c r="C122" s="1126"/>
      <c r="D122" s="1762" t="s">
        <v>1884</v>
      </c>
      <c r="E122" s="1762"/>
      <c r="F122" s="1762"/>
      <c r="G122" s="1126"/>
      <c r="H122" s="1126"/>
      <c r="I122" s="1126"/>
      <c r="J122" s="1126"/>
      <c r="K122" s="1126"/>
      <c r="L122" s="1126"/>
      <c r="M122" s="1126"/>
      <c r="N122" s="1126"/>
      <c r="O122" s="1126"/>
      <c r="P122" s="1126"/>
      <c r="Q122" s="1126"/>
      <c r="R122" s="1126"/>
      <c r="S122" s="1126"/>
      <c r="T122" s="1126"/>
      <c r="U122" s="232"/>
    </row>
    <row r="123" spans="1:21">
      <c r="A123" s="1126" t="s">
        <v>1885</v>
      </c>
      <c r="B123" s="239"/>
      <c r="C123" s="1126"/>
      <c r="D123" s="1753" t="s">
        <v>1886</v>
      </c>
      <c r="E123" s="1754"/>
      <c r="F123" s="1754"/>
      <c r="G123" s="1754"/>
      <c r="H123" s="1754"/>
      <c r="I123" s="1754"/>
      <c r="J123" s="1754"/>
      <c r="K123" s="1754"/>
      <c r="L123" s="1754"/>
      <c r="M123" s="1754"/>
      <c r="N123" s="1754"/>
      <c r="O123" s="1754"/>
      <c r="P123" s="1754"/>
      <c r="Q123" s="1754"/>
      <c r="R123" s="1754"/>
      <c r="S123" s="1754"/>
      <c r="T123" s="1126"/>
      <c r="U123" s="232"/>
    </row>
    <row r="124" spans="1:21" ht="12.75">
      <c r="A124" s="1128" t="s">
        <v>1887</v>
      </c>
      <c r="B124" s="239"/>
      <c r="C124" s="1128"/>
      <c r="D124" s="1754"/>
      <c r="E124" s="1754"/>
      <c r="F124" s="1754"/>
      <c r="G124" s="1754"/>
      <c r="H124" s="1754"/>
      <c r="I124" s="1754"/>
      <c r="J124" s="1754"/>
      <c r="K124" s="1754"/>
      <c r="L124" s="1754"/>
      <c r="M124" s="1754"/>
      <c r="N124" s="1754"/>
      <c r="O124" s="1754"/>
      <c r="P124" s="1754"/>
      <c r="Q124" s="1754"/>
      <c r="R124" s="1754"/>
      <c r="S124" s="1754"/>
      <c r="T124" s="1126"/>
      <c r="U124" s="232"/>
    </row>
    <row r="125" spans="1:21" ht="12.75">
      <c r="A125" s="1128" t="s">
        <v>1888</v>
      </c>
      <c r="B125" s="239"/>
      <c r="C125" s="1128"/>
      <c r="D125" s="1754"/>
      <c r="E125" s="1754"/>
      <c r="F125" s="1754"/>
      <c r="G125" s="1754"/>
      <c r="H125" s="1754"/>
      <c r="I125" s="1754"/>
      <c r="J125" s="1754"/>
      <c r="K125" s="1754"/>
      <c r="L125" s="1754"/>
      <c r="M125" s="1754"/>
      <c r="N125" s="1754"/>
      <c r="O125" s="1754"/>
      <c r="P125" s="1754"/>
      <c r="Q125" s="1754"/>
      <c r="R125" s="1754"/>
      <c r="S125" s="1754"/>
      <c r="T125" s="1126"/>
      <c r="U125" s="232"/>
    </row>
    <row r="126" spans="1:21" ht="12.75">
      <c r="A126" s="1128" t="s">
        <v>1889</v>
      </c>
      <c r="B126" s="239"/>
      <c r="C126" s="1128"/>
      <c r="D126" s="71"/>
      <c r="E126" s="71"/>
      <c r="F126" s="71"/>
      <c r="G126" s="71"/>
      <c r="H126" s="71"/>
      <c r="I126" s="71"/>
      <c r="J126" s="71"/>
      <c r="K126" s="71"/>
      <c r="L126" s="71"/>
      <c r="M126" s="71"/>
      <c r="N126" s="71"/>
      <c r="O126" s="1128"/>
      <c r="P126" s="1128"/>
      <c r="Q126" s="1128"/>
      <c r="R126" s="1128"/>
      <c r="S126" s="1128"/>
      <c r="T126" s="1126"/>
      <c r="U126" s="232"/>
    </row>
    <row r="127" spans="1:21" ht="12.75">
      <c r="A127" s="1128" t="s">
        <v>1890</v>
      </c>
      <c r="B127" s="239"/>
      <c r="C127" s="1128"/>
      <c r="D127" s="71"/>
      <c r="E127" s="71"/>
      <c r="F127" s="71"/>
      <c r="G127" s="71"/>
      <c r="H127" s="71"/>
      <c r="I127" s="71"/>
      <c r="J127" s="71"/>
      <c r="K127" s="71"/>
      <c r="L127" s="71"/>
      <c r="M127" s="71"/>
      <c r="N127" s="71"/>
      <c r="O127" s="1128"/>
      <c r="P127" s="1128"/>
      <c r="Q127" s="1128"/>
      <c r="R127" s="1128"/>
      <c r="S127" s="1128"/>
      <c r="T127" s="1126"/>
      <c r="U127" s="232"/>
    </row>
    <row r="128" spans="1:21" ht="12.75">
      <c r="A128" s="1128" t="s">
        <v>1891</v>
      </c>
      <c r="B128" s="239"/>
      <c r="C128" s="1128"/>
      <c r="D128" s="1757"/>
      <c r="E128" s="1757"/>
      <c r="F128" s="1757"/>
      <c r="G128" s="1757"/>
      <c r="H128" s="1757"/>
      <c r="I128" s="1128"/>
      <c r="J128" s="1752"/>
      <c r="K128" s="1752"/>
      <c r="L128" s="1128"/>
      <c r="M128" s="1128"/>
      <c r="N128" s="1128"/>
      <c r="O128" s="1128"/>
      <c r="P128" s="1128"/>
      <c r="Q128" s="1128"/>
      <c r="R128" s="1128"/>
      <c r="S128" s="1128"/>
      <c r="T128" s="1126"/>
      <c r="U128" s="232"/>
    </row>
    <row r="129" spans="1:21" ht="12.75">
      <c r="A129" s="1128" t="s">
        <v>1107</v>
      </c>
      <c r="B129" s="239"/>
      <c r="C129" s="1128"/>
      <c r="D129" s="1761" t="s">
        <v>1892</v>
      </c>
      <c r="E129" s="1761"/>
      <c r="F129" s="1761"/>
      <c r="G129" s="1761"/>
      <c r="H129" s="1761"/>
      <c r="I129" s="1128"/>
      <c r="J129" s="1128" t="s">
        <v>1893</v>
      </c>
      <c r="K129" s="1128"/>
      <c r="L129" s="1128"/>
      <c r="M129" s="1128"/>
      <c r="N129" s="1128"/>
      <c r="O129" s="1128"/>
      <c r="P129" s="1128"/>
      <c r="Q129" s="1128"/>
      <c r="R129" s="1128"/>
      <c r="S129" s="1128"/>
      <c r="T129" s="1126"/>
      <c r="U129" s="232"/>
    </row>
    <row r="130" spans="1:21" ht="12" customHeight="1">
      <c r="A130" s="1128"/>
      <c r="B130" s="238"/>
      <c r="C130" s="1128"/>
      <c r="D130" s="1128"/>
      <c r="E130" s="1128"/>
      <c r="F130" s="1128"/>
      <c r="G130" s="1128"/>
      <c r="H130" s="1128"/>
      <c r="I130" s="1128"/>
      <c r="J130" s="1128"/>
      <c r="K130" s="1128"/>
      <c r="L130" s="1128"/>
      <c r="M130" s="1128"/>
      <c r="N130" s="1128"/>
      <c r="O130" s="1128"/>
      <c r="P130" s="1128"/>
      <c r="Q130" s="1128"/>
      <c r="R130" s="1128"/>
      <c r="S130" s="1128"/>
      <c r="T130" s="1126"/>
      <c r="U130" s="232"/>
    </row>
    <row r="131" spans="1:21" ht="12.75">
      <c r="A131" s="1062" t="s">
        <v>1894</v>
      </c>
      <c r="B131" s="240">
        <f>SUM(B123:B129)</f>
        <v>0</v>
      </c>
      <c r="C131" s="1128"/>
      <c r="D131" s="1296"/>
      <c r="E131" s="1296"/>
      <c r="F131" s="1296"/>
      <c r="G131" s="1296"/>
      <c r="H131" s="1296"/>
      <c r="I131" s="1128"/>
      <c r="J131" s="1296"/>
      <c r="K131" s="1296"/>
      <c r="L131" s="1296"/>
      <c r="M131" s="1296"/>
      <c r="N131" s="1128"/>
      <c r="O131" s="1128"/>
      <c r="P131" s="1128"/>
      <c r="Q131" s="1128"/>
      <c r="R131" s="1128"/>
      <c r="S131" s="1128"/>
      <c r="T131" s="1126"/>
      <c r="U131" s="232"/>
    </row>
    <row r="132" spans="1:21" ht="12" customHeight="1">
      <c r="A132" s="1053"/>
      <c r="B132" s="1128"/>
      <c r="C132" s="1128"/>
      <c r="D132" s="1755" t="s">
        <v>1895</v>
      </c>
      <c r="E132" s="1755"/>
      <c r="F132" s="1755"/>
      <c r="G132" s="1755"/>
      <c r="H132" s="1755"/>
      <c r="I132" s="1128"/>
      <c r="J132" s="1755" t="s">
        <v>1896</v>
      </c>
      <c r="K132" s="1755"/>
      <c r="L132" s="1755"/>
      <c r="M132" s="1755"/>
      <c r="N132" s="1128"/>
      <c r="O132" s="1128"/>
      <c r="P132" s="1128"/>
      <c r="Q132" s="1128"/>
      <c r="R132" s="1128"/>
      <c r="S132" s="1128"/>
      <c r="T132" s="1126"/>
      <c r="U132" s="232"/>
    </row>
    <row r="133" spans="1:21" ht="12" customHeight="1">
      <c r="A133" s="1053"/>
      <c r="B133" s="1128"/>
      <c r="C133" s="1128"/>
      <c r="D133" s="1128"/>
      <c r="E133" s="1128"/>
      <c r="F133" s="1128"/>
      <c r="G133" s="1128"/>
      <c r="H133" s="1128"/>
      <c r="I133" s="1128"/>
      <c r="J133" s="1128"/>
      <c r="K133" s="1128"/>
      <c r="L133" s="1128"/>
      <c r="M133" s="1128"/>
      <c r="N133" s="1128"/>
      <c r="O133" s="1128"/>
      <c r="P133" s="1128"/>
      <c r="Q133" s="1128"/>
      <c r="R133" s="1128"/>
      <c r="S133" s="1128"/>
      <c r="T133" s="1126"/>
      <c r="U133" s="232"/>
    </row>
    <row r="134" spans="1:21" ht="12.75">
      <c r="A134" s="1073" t="s">
        <v>1897</v>
      </c>
      <c r="B134" s="1128"/>
      <c r="C134" s="1128"/>
      <c r="D134" s="1128"/>
      <c r="E134" s="1128"/>
      <c r="F134" s="1128"/>
      <c r="G134" s="1128"/>
      <c r="H134" s="1128"/>
      <c r="I134" s="1128"/>
      <c r="J134" s="1128"/>
      <c r="K134" s="1128"/>
      <c r="L134" s="1128"/>
      <c r="M134" s="1128"/>
      <c r="N134" s="1128"/>
      <c r="O134" s="1128"/>
      <c r="P134" s="1128"/>
      <c r="Q134" s="1128"/>
      <c r="R134" s="1128"/>
      <c r="S134" s="1128"/>
      <c r="T134" s="1126"/>
      <c r="U134" s="232"/>
    </row>
    <row r="135" spans="1:21" ht="12.75">
      <c r="A135" s="1085" t="s">
        <v>1898</v>
      </c>
      <c r="B135" s="1128"/>
      <c r="C135" s="1128"/>
      <c r="D135" s="1128"/>
      <c r="E135" s="1128"/>
      <c r="F135" s="1128"/>
      <c r="G135" s="1128"/>
      <c r="H135" s="1128"/>
      <c r="I135" s="1128"/>
      <c r="J135" s="1128"/>
      <c r="K135" s="1128"/>
      <c r="L135" s="1128"/>
      <c r="M135" s="1128"/>
      <c r="N135" s="1054"/>
      <c r="O135" s="1128"/>
      <c r="P135" s="1128"/>
      <c r="Q135" s="1128"/>
      <c r="R135" s="1128"/>
      <c r="S135" s="1128"/>
      <c r="T135" s="1126"/>
      <c r="U135" s="232"/>
    </row>
    <row r="136" spans="1:21" ht="12" customHeight="1">
      <c r="A136" s="1053"/>
      <c r="B136" s="1128"/>
      <c r="C136" s="1128"/>
      <c r="D136" s="1128"/>
      <c r="E136" s="1128"/>
      <c r="F136" s="1128"/>
      <c r="G136" s="1128"/>
      <c r="H136" s="1128"/>
      <c r="I136" s="1128"/>
      <c r="J136" s="1128"/>
      <c r="K136" s="1128"/>
      <c r="L136" s="1128"/>
      <c r="M136" s="1128"/>
      <c r="N136" s="1128"/>
      <c r="O136" s="1128"/>
      <c r="P136" s="1128"/>
      <c r="Q136" s="1128"/>
      <c r="R136" s="1128"/>
      <c r="S136" s="1128"/>
      <c r="T136" s="236"/>
      <c r="U136" s="237"/>
    </row>
    <row r="137" spans="1:21" ht="12.75">
      <c r="A137" s="1053"/>
      <c r="B137" s="1128"/>
      <c r="C137" s="1128"/>
      <c r="D137" s="1128"/>
      <c r="E137" s="1128"/>
      <c r="F137" s="1128"/>
      <c r="G137" s="1128"/>
      <c r="H137" s="1128"/>
      <c r="I137" s="1128"/>
      <c r="J137" s="1128"/>
      <c r="K137" s="1128"/>
      <c r="L137" s="1128"/>
      <c r="M137" s="1128"/>
      <c r="N137" s="1128"/>
      <c r="O137" s="1128"/>
      <c r="P137" s="1128"/>
      <c r="Q137" s="1128"/>
      <c r="R137" s="1128"/>
      <c r="S137" s="1128"/>
      <c r="T137" s="236"/>
      <c r="U137" s="237"/>
    </row>
    <row r="138" spans="1:21" ht="12" customHeight="1">
      <c r="A138" s="1756"/>
      <c r="B138" s="1757"/>
      <c r="C138" s="1757"/>
      <c r="D138" s="234"/>
      <c r="E138" s="1752"/>
      <c r="F138" s="1752"/>
      <c r="G138" s="1128"/>
      <c r="H138" s="1128"/>
      <c r="I138" s="1128"/>
      <c r="J138" s="1128"/>
      <c r="K138" s="1128"/>
      <c r="L138" s="1128"/>
      <c r="M138" s="1128"/>
      <c r="N138" s="1128"/>
      <c r="O138" s="1128"/>
      <c r="P138" s="1128"/>
      <c r="Q138" s="1128"/>
      <c r="R138" s="1128"/>
      <c r="S138" s="1128"/>
      <c r="T138" s="236"/>
      <c r="U138" s="237"/>
    </row>
    <row r="139" spans="1:21" ht="12.75">
      <c r="A139" s="1751" t="s">
        <v>1899</v>
      </c>
      <c r="B139" s="1751"/>
      <c r="C139" s="1751"/>
      <c r="D139" s="234"/>
      <c r="E139" s="1128" t="s">
        <v>1893</v>
      </c>
      <c r="F139" s="1128"/>
      <c r="G139" s="1128"/>
      <c r="H139" s="1128"/>
      <c r="I139" s="1128"/>
      <c r="J139" s="1128"/>
      <c r="K139" s="1128"/>
      <c r="L139" s="1128"/>
      <c r="M139" s="1128"/>
      <c r="N139" s="1128"/>
      <c r="O139" s="1128"/>
      <c r="P139" s="1128"/>
      <c r="Q139" s="1128"/>
      <c r="R139" s="1128"/>
      <c r="S139" s="1128"/>
      <c r="T139" s="236"/>
      <c r="U139" s="237"/>
    </row>
    <row r="140" spans="1:21" ht="12.75">
      <c r="A140" s="1053"/>
      <c r="B140" s="1128"/>
      <c r="C140" s="1128"/>
      <c r="D140" s="234"/>
      <c r="E140" s="1128"/>
      <c r="F140" s="1128"/>
      <c r="G140" s="1128"/>
      <c r="H140" s="1128"/>
      <c r="I140" s="1128"/>
      <c r="J140" s="1128"/>
      <c r="K140" s="1128"/>
      <c r="L140" s="1128"/>
      <c r="M140" s="1128"/>
      <c r="N140" s="1128"/>
      <c r="O140" s="1128"/>
      <c r="P140" s="1128"/>
      <c r="Q140" s="1128"/>
      <c r="R140" s="1128"/>
      <c r="S140" s="1128"/>
      <c r="T140" s="233"/>
      <c r="U140" s="235"/>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55" stopIfTrue="1">
      <formula>T9&gt;C9</formula>
    </cfRule>
  </conditionalFormatting>
  <conditionalFormatting sqref="S10">
    <cfRule type="expression" dxfId="122" priority="254" stopIfTrue="1">
      <formula>(S10+T10)&gt;C10</formula>
    </cfRule>
  </conditionalFormatting>
  <conditionalFormatting sqref="R8">
    <cfRule type="cellIs" dxfId="121" priority="243" stopIfTrue="1" operator="notEqual">
      <formula>$B8</formula>
    </cfRule>
    <cfRule type="cellIs" priority="246" stopIfTrue="1" operator="notEqual">
      <formula>$B8</formula>
    </cfRule>
  </conditionalFormatting>
  <conditionalFormatting sqref="R4:R7 R56:R61 R45:R53 R83:R95 R99:R103">
    <cfRule type="cellIs" dxfId="120" priority="245" stopIfTrue="1" operator="notEqual">
      <formula>$B4</formula>
    </cfRule>
  </conditionalFormatting>
  <conditionalFormatting sqref="R9:R10">
    <cfRule type="cellIs" dxfId="119" priority="244" stopIfTrue="1" operator="notEqual">
      <formula>$B9</formula>
    </cfRule>
  </conditionalFormatting>
  <conditionalFormatting sqref="R11:R12">
    <cfRule type="cellIs" dxfId="118" priority="241" stopIfTrue="1" operator="notEqual">
      <formula>$B11</formula>
    </cfRule>
    <cfRule type="cellIs" priority="242" stopIfTrue="1" operator="notEqual">
      <formula>$B11</formula>
    </cfRule>
  </conditionalFormatting>
  <conditionalFormatting sqref="R13:R15">
    <cfRule type="cellIs" dxfId="117" priority="240" stopIfTrue="1" operator="notEqual">
      <formula>$B13</formula>
    </cfRule>
  </conditionalFormatting>
  <conditionalFormatting sqref="R26">
    <cfRule type="cellIs" dxfId="116" priority="238" stopIfTrue="1" operator="notEqual">
      <formula>$B26</formula>
    </cfRule>
    <cfRule type="cellIs" priority="239" stopIfTrue="1" operator="notEqual">
      <formula>$B26</formula>
    </cfRule>
  </conditionalFormatting>
  <conditionalFormatting sqref="R17:R25">
    <cfRule type="cellIs" dxfId="115" priority="237" stopIfTrue="1" operator="notEqual">
      <formula>$B17</formula>
    </cfRule>
  </conditionalFormatting>
  <conditionalFormatting sqref="R27">
    <cfRule type="cellIs" dxfId="114" priority="236" stopIfTrue="1" operator="notEqual">
      <formula>$B27</formula>
    </cfRule>
  </conditionalFormatting>
  <conditionalFormatting sqref="R38">
    <cfRule type="cellIs" dxfId="113" priority="234" stopIfTrue="1" operator="notEqual">
      <formula>$B38</formula>
    </cfRule>
    <cfRule type="cellIs" priority="235" stopIfTrue="1" operator="notEqual">
      <formula>$B38</formula>
    </cfRule>
  </conditionalFormatting>
  <conditionalFormatting sqref="R29:R37">
    <cfRule type="cellIs" dxfId="112" priority="233" stopIfTrue="1" operator="notEqual">
      <formula>$B29</formula>
    </cfRule>
  </conditionalFormatting>
  <conditionalFormatting sqref="R42">
    <cfRule type="cellIs" dxfId="111" priority="231" stopIfTrue="1" operator="notEqual">
      <formula>$B42</formula>
    </cfRule>
    <cfRule type="cellIs" priority="232" stopIfTrue="1" operator="notEqual">
      <formula>$B42</formula>
    </cfRule>
  </conditionalFormatting>
  <conditionalFormatting sqref="R40:R41">
    <cfRule type="cellIs" dxfId="110" priority="230" stopIfTrue="1" operator="notEqual">
      <formula>$B40</formula>
    </cfRule>
  </conditionalFormatting>
  <conditionalFormatting sqref="R43">
    <cfRule type="cellIs" dxfId="109" priority="229" stopIfTrue="1" operator="notEqual">
      <formula>$B43</formula>
    </cfRule>
  </conditionalFormatting>
  <conditionalFormatting sqref="R54">
    <cfRule type="cellIs" dxfId="108" priority="227" stopIfTrue="1" operator="notEqual">
      <formula>$B54</formula>
    </cfRule>
    <cfRule type="cellIs" priority="228" stopIfTrue="1" operator="notEqual">
      <formula>$B54</formula>
    </cfRule>
  </conditionalFormatting>
  <conditionalFormatting sqref="R62:R63">
    <cfRule type="cellIs" dxfId="107" priority="224" stopIfTrue="1" operator="notEqual">
      <formula>$B62</formula>
    </cfRule>
    <cfRule type="cellIs" priority="225" stopIfTrue="1" operator="notEqual">
      <formula>$B62</formula>
    </cfRule>
  </conditionalFormatting>
  <conditionalFormatting sqref="R70">
    <cfRule type="cellIs" dxfId="106" priority="221" stopIfTrue="1" operator="notEqual">
      <formula>$B70</formula>
    </cfRule>
    <cfRule type="cellIs" priority="222" stopIfTrue="1" operator="notEqual">
      <formula>$B70</formula>
    </cfRule>
  </conditionalFormatting>
  <conditionalFormatting sqref="R65:R69">
    <cfRule type="cellIs" dxfId="105" priority="220" stopIfTrue="1" operator="notEqual">
      <formula>$B65</formula>
    </cfRule>
  </conditionalFormatting>
  <conditionalFormatting sqref="R77">
    <cfRule type="cellIs" dxfId="104" priority="218" stopIfTrue="1" operator="notEqual">
      <formula>$B77</formula>
    </cfRule>
    <cfRule type="cellIs" priority="219" stopIfTrue="1" operator="notEqual">
      <formula>$B77</formula>
    </cfRule>
  </conditionalFormatting>
  <conditionalFormatting sqref="R96">
    <cfRule type="cellIs" dxfId="103" priority="216" stopIfTrue="1" operator="notEqual">
      <formula>$B96</formula>
    </cfRule>
    <cfRule type="cellIs" priority="217" stopIfTrue="1" operator="notEqual">
      <formula>$B96</formula>
    </cfRule>
  </conditionalFormatting>
  <conditionalFormatting sqref="R72:R76">
    <cfRule type="cellIs" dxfId="102" priority="215" stopIfTrue="1" operator="notEqual">
      <formula>$B72</formula>
    </cfRule>
  </conditionalFormatting>
  <conditionalFormatting sqref="R79:R80">
    <cfRule type="cellIs" dxfId="101" priority="214" stopIfTrue="1" operator="notEqual">
      <formula>$B79</formula>
    </cfRule>
  </conditionalFormatting>
  <conditionalFormatting sqref="R104:R105">
    <cfRule type="cellIs" dxfId="100" priority="211" stopIfTrue="1" operator="notEqual">
      <formula>$B104</formula>
    </cfRule>
    <cfRule type="cellIs" priority="212" stopIfTrue="1" operator="notEqual">
      <formula>$B104</formula>
    </cfRule>
  </conditionalFormatting>
  <conditionalFormatting sqref="E105:Q105">
    <cfRule type="cellIs" dxfId="99" priority="209" stopIfTrue="1" operator="notEqual">
      <formula>E$108</formula>
    </cfRule>
  </conditionalFormatting>
  <conditionalFormatting sqref="S13">
    <cfRule type="expression" dxfId="98" priority="206" stopIfTrue="1">
      <formula>(S13+T13)&gt;C13</formula>
    </cfRule>
  </conditionalFormatting>
  <conditionalFormatting sqref="S14">
    <cfRule type="expression" dxfId="97" priority="203" stopIfTrue="1">
      <formula>(S14+T14)&gt;C14</formula>
    </cfRule>
  </conditionalFormatting>
  <conditionalFormatting sqref="S17">
    <cfRule type="expression" dxfId="96" priority="202" stopIfTrue="1">
      <formula>(S17+T17)&gt;C17</formula>
    </cfRule>
  </conditionalFormatting>
  <conditionalFormatting sqref="S18">
    <cfRule type="expression" dxfId="95" priority="194" stopIfTrue="1">
      <formula>(S18+T18)&gt;C18</formula>
    </cfRule>
  </conditionalFormatting>
  <conditionalFormatting sqref="S19">
    <cfRule type="expression" dxfId="94" priority="192" stopIfTrue="1">
      <formula>(S19+T19)&gt;C19</formula>
    </cfRule>
  </conditionalFormatting>
  <conditionalFormatting sqref="S20">
    <cfRule type="expression" dxfId="93" priority="191" stopIfTrue="1">
      <formula>(S20+T20)&gt;C20</formula>
    </cfRule>
  </conditionalFormatting>
  <conditionalFormatting sqref="S21">
    <cfRule type="expression" dxfId="92" priority="190" stopIfTrue="1">
      <formula>(S21+T21)&gt;C21</formula>
    </cfRule>
  </conditionalFormatting>
  <conditionalFormatting sqref="S22">
    <cfRule type="expression" dxfId="91" priority="189" stopIfTrue="1">
      <formula>(S22+T22)&gt;C22</formula>
    </cfRule>
  </conditionalFormatting>
  <conditionalFormatting sqref="S23:S24">
    <cfRule type="expression" dxfId="90" priority="188" stopIfTrue="1">
      <formula>(S23+T23)&gt;C23</formula>
    </cfRule>
  </conditionalFormatting>
  <conditionalFormatting sqref="S25">
    <cfRule type="expression" dxfId="89" priority="187" stopIfTrue="1">
      <formula>(S25+T25)&gt;C25</formula>
    </cfRule>
  </conditionalFormatting>
  <conditionalFormatting sqref="S27">
    <cfRule type="expression" dxfId="88" priority="180" stopIfTrue="1">
      <formula>(S27+T27)&gt;C27</formula>
    </cfRule>
  </conditionalFormatting>
  <conditionalFormatting sqref="S29">
    <cfRule type="expression" dxfId="87" priority="178" stopIfTrue="1">
      <formula>(S29+T29)&gt;C29</formula>
    </cfRule>
  </conditionalFormatting>
  <conditionalFormatting sqref="S41">
    <cfRule type="expression" dxfId="86" priority="161" stopIfTrue="1">
      <formula>(S41+T41)&gt;C41</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30:S37">
    <cfRule type="expression" dxfId="28" priority="9" stopIfTrue="1">
      <formula>(S30+T30)&gt;C30</formula>
    </cfRule>
  </conditionalFormatting>
  <conditionalFormatting sqref="S40">
    <cfRule type="expression" dxfId="27" priority="8" stopIfTrue="1">
      <formula>(S40+T40)&gt;C40</formula>
    </cfRule>
  </conditionalFormatting>
  <conditionalFormatting sqref="S43">
    <cfRule type="expression" dxfId="26" priority="7" stopIfTrue="1">
      <formula>(S43+T43)&gt;C43</formula>
    </cfRule>
  </conditionalFormatting>
  <conditionalFormatting sqref="S45:S53">
    <cfRule type="expression" dxfId="25" priority="6" stopIfTrue="1">
      <formula>(S45+T45)&gt;C45</formula>
    </cfRule>
  </conditionalFormatting>
  <conditionalFormatting sqref="S65:S69">
    <cfRule type="expression" dxfId="24" priority="5" stopIfTrue="1">
      <formula>(S65+T65)&gt;C65</formula>
    </cfRule>
  </conditionalFormatting>
  <conditionalFormatting sqref="S79:S80">
    <cfRule type="expression" dxfId="23" priority="4" stopIfTrue="1">
      <formula>(S79+T79)&gt;C79</formula>
    </cfRule>
  </conditionalFormatting>
  <conditionalFormatting sqref="S84:S87">
    <cfRule type="expression" dxfId="22" priority="3" stopIfTrue="1">
      <formula>(S84+T84)&gt;C84</formula>
    </cfRule>
  </conditionalFormatting>
  <conditionalFormatting sqref="S89:S95">
    <cfRule type="expression" dxfId="21" priority="2" stopIfTrue="1">
      <formula>(S89+T89)&gt;C89</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J107" activeCellId="1" sqref="F107 J107"/>
    </sheetView>
  </sheetViews>
  <sheetFormatPr defaultColWidth="0" defaultRowHeight="12" zeroHeight="1"/>
  <cols>
    <col min="1" max="1" width="32.7109375" style="296" customWidth="1"/>
    <col min="2" max="3" width="12.140625" style="292" customWidth="1"/>
    <col min="4" max="6" width="12.85546875" style="292" customWidth="1"/>
    <col min="7" max="9" width="12.140625" style="292" customWidth="1"/>
    <col min="10" max="10" width="12.140625" style="293" customWidth="1"/>
    <col min="11" max="11" width="8.85546875" style="294" hidden="1" customWidth="1"/>
    <col min="12" max="21" width="8.85546875" style="292" hidden="1" customWidth="1"/>
    <col min="22" max="23" width="0" style="292" hidden="1"/>
    <col min="24" max="256" width="8.85546875" style="292" hidden="1"/>
    <col min="257" max="257" width="32.7109375" style="292" hidden="1" customWidth="1"/>
    <col min="258" max="259" width="12.140625" style="292" hidden="1" customWidth="1"/>
    <col min="260" max="260" width="12.85546875" style="292" hidden="1" customWidth="1"/>
    <col min="261" max="266" width="12.140625" style="292" hidden="1" customWidth="1"/>
    <col min="267" max="277" width="8.85546875" style="292" hidden="1" customWidth="1"/>
    <col min="278" max="512" width="8.85546875" style="292" hidden="1"/>
    <col min="513" max="513" width="32.7109375" style="292" hidden="1" customWidth="1"/>
    <col min="514" max="515" width="12.140625" style="292" hidden="1" customWidth="1"/>
    <col min="516" max="516" width="12.85546875" style="292" hidden="1" customWidth="1"/>
    <col min="517" max="522" width="12.140625" style="292" hidden="1" customWidth="1"/>
    <col min="523" max="533" width="8.85546875" style="292" hidden="1" customWidth="1"/>
    <col min="534" max="768" width="8.85546875" style="292" hidden="1"/>
    <col min="769" max="769" width="32.7109375" style="292" hidden="1" customWidth="1"/>
    <col min="770" max="771" width="12.140625" style="292" hidden="1" customWidth="1"/>
    <col min="772" max="772" width="12.85546875" style="292" hidden="1" customWidth="1"/>
    <col min="773" max="778" width="12.140625" style="292" hidden="1" customWidth="1"/>
    <col min="779" max="789" width="8.85546875" style="292" hidden="1" customWidth="1"/>
    <col min="790" max="1024" width="8.85546875" style="292" hidden="1"/>
    <col min="1025" max="1025" width="32.7109375" style="292" hidden="1" customWidth="1"/>
    <col min="1026" max="1027" width="12.140625" style="292" hidden="1" customWidth="1"/>
    <col min="1028" max="1028" width="12.85546875" style="292" hidden="1" customWidth="1"/>
    <col min="1029" max="1034" width="12.140625" style="292" hidden="1" customWidth="1"/>
    <col min="1035" max="1045" width="8.85546875" style="292" hidden="1" customWidth="1"/>
    <col min="1046" max="1280" width="8.85546875" style="292" hidden="1"/>
    <col min="1281" max="1281" width="32.7109375" style="292" hidden="1" customWidth="1"/>
    <col min="1282" max="1283" width="12.140625" style="292" hidden="1" customWidth="1"/>
    <col min="1284" max="1284" width="12.85546875" style="292" hidden="1" customWidth="1"/>
    <col min="1285" max="1290" width="12.140625" style="292" hidden="1" customWidth="1"/>
    <col min="1291" max="1301" width="8.85546875" style="292" hidden="1" customWidth="1"/>
    <col min="1302" max="1536" width="8.85546875" style="292" hidden="1"/>
    <col min="1537" max="1537" width="32.7109375" style="292" hidden="1" customWidth="1"/>
    <col min="1538" max="1539" width="12.140625" style="292" hidden="1" customWidth="1"/>
    <col min="1540" max="1540" width="12.85546875" style="292" hidden="1" customWidth="1"/>
    <col min="1541" max="1546" width="12.140625" style="292" hidden="1" customWidth="1"/>
    <col min="1547" max="1557" width="8.85546875" style="292" hidden="1" customWidth="1"/>
    <col min="1558" max="1792" width="8.85546875" style="292" hidden="1"/>
    <col min="1793" max="1793" width="32.7109375" style="292" hidden="1" customWidth="1"/>
    <col min="1794" max="1795" width="12.140625" style="292" hidden="1" customWidth="1"/>
    <col min="1796" max="1796" width="12.85546875" style="292" hidden="1" customWidth="1"/>
    <col min="1797" max="1802" width="12.140625" style="292" hidden="1" customWidth="1"/>
    <col min="1803" max="1813" width="8.85546875" style="292" hidden="1" customWidth="1"/>
    <col min="1814" max="2048" width="8.85546875" style="292" hidden="1"/>
    <col min="2049" max="2049" width="32.7109375" style="292" hidden="1" customWidth="1"/>
    <col min="2050" max="2051" width="12.140625" style="292" hidden="1" customWidth="1"/>
    <col min="2052" max="2052" width="12.85546875" style="292" hidden="1" customWidth="1"/>
    <col min="2053" max="2058" width="12.140625" style="292" hidden="1" customWidth="1"/>
    <col min="2059" max="2069" width="8.85546875" style="292" hidden="1" customWidth="1"/>
    <col min="2070" max="2304" width="8.85546875" style="292" hidden="1"/>
    <col min="2305" max="2305" width="32.7109375" style="292" hidden="1" customWidth="1"/>
    <col min="2306" max="2307" width="12.140625" style="292" hidden="1" customWidth="1"/>
    <col min="2308" max="2308" width="12.85546875" style="292" hidden="1" customWidth="1"/>
    <col min="2309" max="2314" width="12.140625" style="292" hidden="1" customWidth="1"/>
    <col min="2315" max="2325" width="8.85546875" style="292" hidden="1" customWidth="1"/>
    <col min="2326" max="2560" width="8.85546875" style="292" hidden="1"/>
    <col min="2561" max="2561" width="32.7109375" style="292" hidden="1" customWidth="1"/>
    <col min="2562" max="2563" width="12.140625" style="292" hidden="1" customWidth="1"/>
    <col min="2564" max="2564" width="12.85546875" style="292" hidden="1" customWidth="1"/>
    <col min="2565" max="2570" width="12.140625" style="292" hidden="1" customWidth="1"/>
    <col min="2571" max="2581" width="8.85546875" style="292" hidden="1" customWidth="1"/>
    <col min="2582" max="2816" width="8.85546875" style="292" hidden="1"/>
    <col min="2817" max="2817" width="32.7109375" style="292" hidden="1" customWidth="1"/>
    <col min="2818" max="2819" width="12.140625" style="292" hidden="1" customWidth="1"/>
    <col min="2820" max="2820" width="12.85546875" style="292" hidden="1" customWidth="1"/>
    <col min="2821" max="2826" width="12.140625" style="292" hidden="1" customWidth="1"/>
    <col min="2827" max="2837" width="8.85546875" style="292" hidden="1" customWidth="1"/>
    <col min="2838" max="3072" width="8.85546875" style="292" hidden="1"/>
    <col min="3073" max="3073" width="32.7109375" style="292" hidden="1" customWidth="1"/>
    <col min="3074" max="3075" width="12.140625" style="292" hidden="1" customWidth="1"/>
    <col min="3076" max="3076" width="12.85546875" style="292" hidden="1" customWidth="1"/>
    <col min="3077" max="3082" width="12.140625" style="292" hidden="1" customWidth="1"/>
    <col min="3083" max="3093" width="8.85546875" style="292" hidden="1" customWidth="1"/>
    <col min="3094" max="3328" width="8.85546875" style="292" hidden="1"/>
    <col min="3329" max="3329" width="32.7109375" style="292" hidden="1" customWidth="1"/>
    <col min="3330" max="3331" width="12.140625" style="292" hidden="1" customWidth="1"/>
    <col min="3332" max="3332" width="12.85546875" style="292" hidden="1" customWidth="1"/>
    <col min="3333" max="3338" width="12.140625" style="292" hidden="1" customWidth="1"/>
    <col min="3339" max="3349" width="8.85546875" style="292" hidden="1" customWidth="1"/>
    <col min="3350" max="3584" width="8.85546875" style="292" hidden="1"/>
    <col min="3585" max="3585" width="32.7109375" style="292" hidden="1" customWidth="1"/>
    <col min="3586" max="3587" width="12.140625" style="292" hidden="1" customWidth="1"/>
    <col min="3588" max="3588" width="12.85546875" style="292" hidden="1" customWidth="1"/>
    <col min="3589" max="3594" width="12.140625" style="292" hidden="1" customWidth="1"/>
    <col min="3595" max="3605" width="8.85546875" style="292" hidden="1" customWidth="1"/>
    <col min="3606" max="3840" width="8.85546875" style="292" hidden="1"/>
    <col min="3841" max="3841" width="32.7109375" style="292" hidden="1" customWidth="1"/>
    <col min="3842" max="3843" width="12.140625" style="292" hidden="1" customWidth="1"/>
    <col min="3844" max="3844" width="12.85546875" style="292" hidden="1" customWidth="1"/>
    <col min="3845" max="3850" width="12.140625" style="292" hidden="1" customWidth="1"/>
    <col min="3851" max="3861" width="8.85546875" style="292" hidden="1" customWidth="1"/>
    <col min="3862" max="4096" width="8.85546875" style="292" hidden="1"/>
    <col min="4097" max="4097" width="32.7109375" style="292" hidden="1" customWidth="1"/>
    <col min="4098" max="4099" width="12.140625" style="292" hidden="1" customWidth="1"/>
    <col min="4100" max="4100" width="12.85546875" style="292" hidden="1" customWidth="1"/>
    <col min="4101" max="4106" width="12.140625" style="292" hidden="1" customWidth="1"/>
    <col min="4107" max="4117" width="8.85546875" style="292" hidden="1" customWidth="1"/>
    <col min="4118" max="4352" width="8.85546875" style="292" hidden="1"/>
    <col min="4353" max="4353" width="32.7109375" style="292" hidden="1" customWidth="1"/>
    <col min="4354" max="4355" width="12.140625" style="292" hidden="1" customWidth="1"/>
    <col min="4356" max="4356" width="12.85546875" style="292" hidden="1" customWidth="1"/>
    <col min="4357" max="4362" width="12.140625" style="292" hidden="1" customWidth="1"/>
    <col min="4363" max="4373" width="8.85546875" style="292" hidden="1" customWidth="1"/>
    <col min="4374" max="4608" width="8.85546875" style="292" hidden="1"/>
    <col min="4609" max="4609" width="32.7109375" style="292" hidden="1" customWidth="1"/>
    <col min="4610" max="4611" width="12.140625" style="292" hidden="1" customWidth="1"/>
    <col min="4612" max="4612" width="12.85546875" style="292" hidden="1" customWidth="1"/>
    <col min="4613" max="4618" width="12.140625" style="292" hidden="1" customWidth="1"/>
    <col min="4619" max="4629" width="8.85546875" style="292" hidden="1" customWidth="1"/>
    <col min="4630" max="4864" width="8.85546875" style="292" hidden="1"/>
    <col min="4865" max="4865" width="32.7109375" style="292" hidden="1" customWidth="1"/>
    <col min="4866" max="4867" width="12.140625" style="292" hidden="1" customWidth="1"/>
    <col min="4868" max="4868" width="12.85546875" style="292" hidden="1" customWidth="1"/>
    <col min="4869" max="4874" width="12.140625" style="292" hidden="1" customWidth="1"/>
    <col min="4875" max="4885" width="8.85546875" style="292" hidden="1" customWidth="1"/>
    <col min="4886" max="5120" width="8.85546875" style="292" hidden="1"/>
    <col min="5121" max="5121" width="32.7109375" style="292" hidden="1" customWidth="1"/>
    <col min="5122" max="5123" width="12.140625" style="292" hidden="1" customWidth="1"/>
    <col min="5124" max="5124" width="12.85546875" style="292" hidden="1" customWidth="1"/>
    <col min="5125" max="5130" width="12.140625" style="292" hidden="1" customWidth="1"/>
    <col min="5131" max="5141" width="8.85546875" style="292" hidden="1" customWidth="1"/>
    <col min="5142" max="5376" width="8.85546875" style="292" hidden="1"/>
    <col min="5377" max="5377" width="32.7109375" style="292" hidden="1" customWidth="1"/>
    <col min="5378" max="5379" width="12.140625" style="292" hidden="1" customWidth="1"/>
    <col min="5380" max="5380" width="12.85546875" style="292" hidden="1" customWidth="1"/>
    <col min="5381" max="5386" width="12.140625" style="292" hidden="1" customWidth="1"/>
    <col min="5387" max="5397" width="8.85546875" style="292" hidden="1" customWidth="1"/>
    <col min="5398" max="5632" width="8.85546875" style="292" hidden="1"/>
    <col min="5633" max="5633" width="32.7109375" style="292" hidden="1" customWidth="1"/>
    <col min="5634" max="5635" width="12.140625" style="292" hidden="1" customWidth="1"/>
    <col min="5636" max="5636" width="12.85546875" style="292" hidden="1" customWidth="1"/>
    <col min="5637" max="5642" width="12.140625" style="292" hidden="1" customWidth="1"/>
    <col min="5643" max="5653" width="8.85546875" style="292" hidden="1" customWidth="1"/>
    <col min="5654" max="5888" width="8.85546875" style="292" hidden="1"/>
    <col min="5889" max="5889" width="32.7109375" style="292" hidden="1" customWidth="1"/>
    <col min="5890" max="5891" width="12.140625" style="292" hidden="1" customWidth="1"/>
    <col min="5892" max="5892" width="12.85546875" style="292" hidden="1" customWidth="1"/>
    <col min="5893" max="5898" width="12.140625" style="292" hidden="1" customWidth="1"/>
    <col min="5899" max="5909" width="8.85546875" style="292" hidden="1" customWidth="1"/>
    <col min="5910" max="6144" width="8.85546875" style="292" hidden="1"/>
    <col min="6145" max="6145" width="32.7109375" style="292" hidden="1" customWidth="1"/>
    <col min="6146" max="6147" width="12.140625" style="292" hidden="1" customWidth="1"/>
    <col min="6148" max="6148" width="12.85546875" style="292" hidden="1" customWidth="1"/>
    <col min="6149" max="6154" width="12.140625" style="292" hidden="1" customWidth="1"/>
    <col min="6155" max="6165" width="8.85546875" style="292" hidden="1" customWidth="1"/>
    <col min="6166" max="6400" width="8.85546875" style="292" hidden="1"/>
    <col min="6401" max="6401" width="32.7109375" style="292" hidden="1" customWidth="1"/>
    <col min="6402" max="6403" width="12.140625" style="292" hidden="1" customWidth="1"/>
    <col min="6404" max="6404" width="12.85546875" style="292" hidden="1" customWidth="1"/>
    <col min="6405" max="6410" width="12.140625" style="292" hidden="1" customWidth="1"/>
    <col min="6411" max="6421" width="8.85546875" style="292" hidden="1" customWidth="1"/>
    <col min="6422" max="6656" width="8.85546875" style="292" hidden="1"/>
    <col min="6657" max="6657" width="32.7109375" style="292" hidden="1" customWidth="1"/>
    <col min="6658" max="6659" width="12.140625" style="292" hidden="1" customWidth="1"/>
    <col min="6660" max="6660" width="12.85546875" style="292" hidden="1" customWidth="1"/>
    <col min="6661" max="6666" width="12.140625" style="292" hidden="1" customWidth="1"/>
    <col min="6667" max="6677" width="8.85546875" style="292" hidden="1" customWidth="1"/>
    <col min="6678" max="6912" width="8.85546875" style="292" hidden="1"/>
    <col min="6913" max="6913" width="32.7109375" style="292" hidden="1" customWidth="1"/>
    <col min="6914" max="6915" width="12.140625" style="292" hidden="1" customWidth="1"/>
    <col min="6916" max="6916" width="12.85546875" style="292" hidden="1" customWidth="1"/>
    <col min="6917" max="6922" width="12.140625" style="292" hidden="1" customWidth="1"/>
    <col min="6923" max="6933" width="8.85546875" style="292" hidden="1" customWidth="1"/>
    <col min="6934" max="7168" width="8.85546875" style="292" hidden="1"/>
    <col min="7169" max="7169" width="32.7109375" style="292" hidden="1" customWidth="1"/>
    <col min="7170" max="7171" width="12.140625" style="292" hidden="1" customWidth="1"/>
    <col min="7172" max="7172" width="12.85546875" style="292" hidden="1" customWidth="1"/>
    <col min="7173" max="7178" width="12.140625" style="292" hidden="1" customWidth="1"/>
    <col min="7179" max="7189" width="8.85546875" style="292" hidden="1" customWidth="1"/>
    <col min="7190" max="7424" width="8.85546875" style="292" hidden="1"/>
    <col min="7425" max="7425" width="32.7109375" style="292" hidden="1" customWidth="1"/>
    <col min="7426" max="7427" width="12.140625" style="292" hidden="1" customWidth="1"/>
    <col min="7428" max="7428" width="12.85546875" style="292" hidden="1" customWidth="1"/>
    <col min="7429" max="7434" width="12.140625" style="292" hidden="1" customWidth="1"/>
    <col min="7435" max="7445" width="8.85546875" style="292" hidden="1" customWidth="1"/>
    <col min="7446" max="7680" width="8.85546875" style="292" hidden="1"/>
    <col min="7681" max="7681" width="32.7109375" style="292" hidden="1" customWidth="1"/>
    <col min="7682" max="7683" width="12.140625" style="292" hidden="1" customWidth="1"/>
    <col min="7684" max="7684" width="12.85546875" style="292" hidden="1" customWidth="1"/>
    <col min="7685" max="7690" width="12.140625" style="292" hidden="1" customWidth="1"/>
    <col min="7691" max="7701" width="8.85546875" style="292" hidden="1" customWidth="1"/>
    <col min="7702" max="7936" width="8.85546875" style="292" hidden="1"/>
    <col min="7937" max="7937" width="32.7109375" style="292" hidden="1" customWidth="1"/>
    <col min="7938" max="7939" width="12.140625" style="292" hidden="1" customWidth="1"/>
    <col min="7940" max="7940" width="12.85546875" style="292" hidden="1" customWidth="1"/>
    <col min="7941" max="7946" width="12.140625" style="292" hidden="1" customWidth="1"/>
    <col min="7947" max="7957" width="8.85546875" style="292" hidden="1" customWidth="1"/>
    <col min="7958" max="8192" width="8.85546875" style="292" hidden="1"/>
    <col min="8193" max="8193" width="32.7109375" style="292" hidden="1" customWidth="1"/>
    <col min="8194" max="8195" width="12.140625" style="292" hidden="1" customWidth="1"/>
    <col min="8196" max="8196" width="12.85546875" style="292" hidden="1" customWidth="1"/>
    <col min="8197" max="8202" width="12.140625" style="292" hidden="1" customWidth="1"/>
    <col min="8203" max="8213" width="8.85546875" style="292" hidden="1" customWidth="1"/>
    <col min="8214" max="8448" width="8.85546875" style="292" hidden="1"/>
    <col min="8449" max="8449" width="32.7109375" style="292" hidden="1" customWidth="1"/>
    <col min="8450" max="8451" width="12.140625" style="292" hidden="1" customWidth="1"/>
    <col min="8452" max="8452" width="12.85546875" style="292" hidden="1" customWidth="1"/>
    <col min="8453" max="8458" width="12.140625" style="292" hidden="1" customWidth="1"/>
    <col min="8459" max="8469" width="8.85546875" style="292" hidden="1" customWidth="1"/>
    <col min="8470" max="8704" width="8.85546875" style="292" hidden="1"/>
    <col min="8705" max="8705" width="32.7109375" style="292" hidden="1" customWidth="1"/>
    <col min="8706" max="8707" width="12.140625" style="292" hidden="1" customWidth="1"/>
    <col min="8708" max="8708" width="12.85546875" style="292" hidden="1" customWidth="1"/>
    <col min="8709" max="8714" width="12.140625" style="292" hidden="1" customWidth="1"/>
    <col min="8715" max="8725" width="8.85546875" style="292" hidden="1" customWidth="1"/>
    <col min="8726" max="8960" width="8.85546875" style="292" hidden="1"/>
    <col min="8961" max="8961" width="32.7109375" style="292" hidden="1" customWidth="1"/>
    <col min="8962" max="8963" width="12.140625" style="292" hidden="1" customWidth="1"/>
    <col min="8964" max="8964" width="12.85546875" style="292" hidden="1" customWidth="1"/>
    <col min="8965" max="8970" width="12.140625" style="292" hidden="1" customWidth="1"/>
    <col min="8971" max="8981" width="8.85546875" style="292" hidden="1" customWidth="1"/>
    <col min="8982" max="9216" width="8.85546875" style="292" hidden="1"/>
    <col min="9217" max="9217" width="32.7109375" style="292" hidden="1" customWidth="1"/>
    <col min="9218" max="9219" width="12.140625" style="292" hidden="1" customWidth="1"/>
    <col min="9220" max="9220" width="12.85546875" style="292" hidden="1" customWidth="1"/>
    <col min="9221" max="9226" width="12.140625" style="292" hidden="1" customWidth="1"/>
    <col min="9227" max="9237" width="8.85546875" style="292" hidden="1" customWidth="1"/>
    <col min="9238" max="9472" width="8.85546875" style="292" hidden="1"/>
    <col min="9473" max="9473" width="32.7109375" style="292" hidden="1" customWidth="1"/>
    <col min="9474" max="9475" width="12.140625" style="292" hidden="1" customWidth="1"/>
    <col min="9476" max="9476" width="12.85546875" style="292" hidden="1" customWidth="1"/>
    <col min="9477" max="9482" width="12.140625" style="292" hidden="1" customWidth="1"/>
    <col min="9483" max="9493" width="8.85546875" style="292" hidden="1" customWidth="1"/>
    <col min="9494" max="9728" width="8.85546875" style="292" hidden="1"/>
    <col min="9729" max="9729" width="32.7109375" style="292" hidden="1" customWidth="1"/>
    <col min="9730" max="9731" width="12.140625" style="292" hidden="1" customWidth="1"/>
    <col min="9732" max="9732" width="12.85546875" style="292" hidden="1" customWidth="1"/>
    <col min="9733" max="9738" width="12.140625" style="292" hidden="1" customWidth="1"/>
    <col min="9739" max="9749" width="8.85546875" style="292" hidden="1" customWidth="1"/>
    <col min="9750" max="9984" width="8.85546875" style="292" hidden="1"/>
    <col min="9985" max="9985" width="32.7109375" style="292" hidden="1" customWidth="1"/>
    <col min="9986" max="9987" width="12.140625" style="292" hidden="1" customWidth="1"/>
    <col min="9988" max="9988" width="12.85546875" style="292" hidden="1" customWidth="1"/>
    <col min="9989" max="9994" width="12.140625" style="292" hidden="1" customWidth="1"/>
    <col min="9995" max="10005" width="8.85546875" style="292" hidden="1" customWidth="1"/>
    <col min="10006" max="10240" width="8.85546875" style="292" hidden="1"/>
    <col min="10241" max="10241" width="32.7109375" style="292" hidden="1" customWidth="1"/>
    <col min="10242" max="10243" width="12.140625" style="292" hidden="1" customWidth="1"/>
    <col min="10244" max="10244" width="12.85546875" style="292" hidden="1" customWidth="1"/>
    <col min="10245" max="10250" width="12.140625" style="292" hidden="1" customWidth="1"/>
    <col min="10251" max="10261" width="8.85546875" style="292" hidden="1" customWidth="1"/>
    <col min="10262" max="10496" width="8.85546875" style="292" hidden="1"/>
    <col min="10497" max="10497" width="32.7109375" style="292" hidden="1" customWidth="1"/>
    <col min="10498" max="10499" width="12.140625" style="292" hidden="1" customWidth="1"/>
    <col min="10500" max="10500" width="12.85546875" style="292" hidden="1" customWidth="1"/>
    <col min="10501" max="10506" width="12.140625" style="292" hidden="1" customWidth="1"/>
    <col min="10507" max="10517" width="8.85546875" style="292" hidden="1" customWidth="1"/>
    <col min="10518" max="10752" width="8.85546875" style="292" hidden="1"/>
    <col min="10753" max="10753" width="32.7109375" style="292" hidden="1" customWidth="1"/>
    <col min="10754" max="10755" width="12.140625" style="292" hidden="1" customWidth="1"/>
    <col min="10756" max="10756" width="12.85546875" style="292" hidden="1" customWidth="1"/>
    <col min="10757" max="10762" width="12.140625" style="292" hidden="1" customWidth="1"/>
    <col min="10763" max="10773" width="8.85546875" style="292" hidden="1" customWidth="1"/>
    <col min="10774" max="11008" width="8.85546875" style="292" hidden="1"/>
    <col min="11009" max="11009" width="32.7109375" style="292" hidden="1" customWidth="1"/>
    <col min="11010" max="11011" width="12.140625" style="292" hidden="1" customWidth="1"/>
    <col min="11012" max="11012" width="12.85546875" style="292" hidden="1" customWidth="1"/>
    <col min="11013" max="11018" width="12.140625" style="292" hidden="1" customWidth="1"/>
    <col min="11019" max="11029" width="8.85546875" style="292" hidden="1" customWidth="1"/>
    <col min="11030" max="11264" width="8.85546875" style="292" hidden="1"/>
    <col min="11265" max="11265" width="32.7109375" style="292" hidden="1" customWidth="1"/>
    <col min="11266" max="11267" width="12.140625" style="292" hidden="1" customWidth="1"/>
    <col min="11268" max="11268" width="12.85546875" style="292" hidden="1" customWidth="1"/>
    <col min="11269" max="11274" width="12.140625" style="292" hidden="1" customWidth="1"/>
    <col min="11275" max="11285" width="8.85546875" style="292" hidden="1" customWidth="1"/>
    <col min="11286" max="11520" width="8.85546875" style="292" hidden="1"/>
    <col min="11521" max="11521" width="32.7109375" style="292" hidden="1" customWidth="1"/>
    <col min="11522" max="11523" width="12.140625" style="292" hidden="1" customWidth="1"/>
    <col min="11524" max="11524" width="12.85546875" style="292" hidden="1" customWidth="1"/>
    <col min="11525" max="11530" width="12.140625" style="292" hidden="1" customWidth="1"/>
    <col min="11531" max="11541" width="8.85546875" style="292" hidden="1" customWidth="1"/>
    <col min="11542" max="11776" width="8.85546875" style="292" hidden="1"/>
    <col min="11777" max="11777" width="32.7109375" style="292" hidden="1" customWidth="1"/>
    <col min="11778" max="11779" width="12.140625" style="292" hidden="1" customWidth="1"/>
    <col min="11780" max="11780" width="12.85546875" style="292" hidden="1" customWidth="1"/>
    <col min="11781" max="11786" width="12.140625" style="292" hidden="1" customWidth="1"/>
    <col min="11787" max="11797" width="8.85546875" style="292" hidden="1" customWidth="1"/>
    <col min="11798" max="12032" width="8.85546875" style="292" hidden="1"/>
    <col min="12033" max="12033" width="32.7109375" style="292" hidden="1" customWidth="1"/>
    <col min="12034" max="12035" width="12.140625" style="292" hidden="1" customWidth="1"/>
    <col min="12036" max="12036" width="12.85546875" style="292" hidden="1" customWidth="1"/>
    <col min="12037" max="12042" width="12.140625" style="292" hidden="1" customWidth="1"/>
    <col min="12043" max="12053" width="8.85546875" style="292" hidden="1" customWidth="1"/>
    <col min="12054" max="12288" width="8.85546875" style="292" hidden="1"/>
    <col min="12289" max="12289" width="32.7109375" style="292" hidden="1" customWidth="1"/>
    <col min="12290" max="12291" width="12.140625" style="292" hidden="1" customWidth="1"/>
    <col min="12292" max="12292" width="12.85546875" style="292" hidden="1" customWidth="1"/>
    <col min="12293" max="12298" width="12.140625" style="292" hidden="1" customWidth="1"/>
    <col min="12299" max="12309" width="8.85546875" style="292" hidden="1" customWidth="1"/>
    <col min="12310" max="12544" width="8.85546875" style="292" hidden="1"/>
    <col min="12545" max="12545" width="32.7109375" style="292" hidden="1" customWidth="1"/>
    <col min="12546" max="12547" width="12.140625" style="292" hidden="1" customWidth="1"/>
    <col min="12548" max="12548" width="12.85546875" style="292" hidden="1" customWidth="1"/>
    <col min="12549" max="12554" width="12.140625" style="292" hidden="1" customWidth="1"/>
    <col min="12555" max="12565" width="8.85546875" style="292" hidden="1" customWidth="1"/>
    <col min="12566" max="12800" width="8.85546875" style="292" hidden="1"/>
    <col min="12801" max="12801" width="32.7109375" style="292" hidden="1" customWidth="1"/>
    <col min="12802" max="12803" width="12.140625" style="292" hidden="1" customWidth="1"/>
    <col min="12804" max="12804" width="12.85546875" style="292" hidden="1" customWidth="1"/>
    <col min="12805" max="12810" width="12.140625" style="292" hidden="1" customWidth="1"/>
    <col min="12811" max="12821" width="8.85546875" style="292" hidden="1" customWidth="1"/>
    <col min="12822" max="13056" width="8.85546875" style="292" hidden="1"/>
    <col min="13057" max="13057" width="32.7109375" style="292" hidden="1" customWidth="1"/>
    <col min="13058" max="13059" width="12.140625" style="292" hidden="1" customWidth="1"/>
    <col min="13060" max="13060" width="12.85546875" style="292" hidden="1" customWidth="1"/>
    <col min="13061" max="13066" width="12.140625" style="292" hidden="1" customWidth="1"/>
    <col min="13067" max="13077" width="8.85546875" style="292" hidden="1" customWidth="1"/>
    <col min="13078" max="13312" width="8.85546875" style="292" hidden="1"/>
    <col min="13313" max="13313" width="32.7109375" style="292" hidden="1" customWidth="1"/>
    <col min="13314" max="13315" width="12.140625" style="292" hidden="1" customWidth="1"/>
    <col min="13316" max="13316" width="12.85546875" style="292" hidden="1" customWidth="1"/>
    <col min="13317" max="13322" width="12.140625" style="292" hidden="1" customWidth="1"/>
    <col min="13323" max="13333" width="8.85546875" style="292" hidden="1" customWidth="1"/>
    <col min="13334" max="13568" width="8.85546875" style="292" hidden="1"/>
    <col min="13569" max="13569" width="32.7109375" style="292" hidden="1" customWidth="1"/>
    <col min="13570" max="13571" width="12.140625" style="292" hidden="1" customWidth="1"/>
    <col min="13572" max="13572" width="12.85546875" style="292" hidden="1" customWidth="1"/>
    <col min="13573" max="13578" width="12.140625" style="292" hidden="1" customWidth="1"/>
    <col min="13579" max="13589" width="8.85546875" style="292" hidden="1" customWidth="1"/>
    <col min="13590" max="13824" width="8.85546875" style="292" hidden="1"/>
    <col min="13825" max="13825" width="32.7109375" style="292" hidden="1" customWidth="1"/>
    <col min="13826" max="13827" width="12.140625" style="292" hidden="1" customWidth="1"/>
    <col min="13828" max="13828" width="12.85546875" style="292" hidden="1" customWidth="1"/>
    <col min="13829" max="13834" width="12.140625" style="292" hidden="1" customWidth="1"/>
    <col min="13835" max="13845" width="8.85546875" style="292" hidden="1" customWidth="1"/>
    <col min="13846" max="14080" width="8.85546875" style="292" hidden="1"/>
    <col min="14081" max="14081" width="32.7109375" style="292" hidden="1" customWidth="1"/>
    <col min="14082" max="14083" width="12.140625" style="292" hidden="1" customWidth="1"/>
    <col min="14084" max="14084" width="12.85546875" style="292" hidden="1" customWidth="1"/>
    <col min="14085" max="14090" width="12.140625" style="292" hidden="1" customWidth="1"/>
    <col min="14091" max="14101" width="8.85546875" style="292" hidden="1" customWidth="1"/>
    <col min="14102" max="14336" width="8.85546875" style="292" hidden="1"/>
    <col min="14337" max="14337" width="32.7109375" style="292" hidden="1" customWidth="1"/>
    <col min="14338" max="14339" width="12.140625" style="292" hidden="1" customWidth="1"/>
    <col min="14340" max="14340" width="12.85546875" style="292" hidden="1" customWidth="1"/>
    <col min="14341" max="14346" width="12.140625" style="292" hidden="1" customWidth="1"/>
    <col min="14347" max="14357" width="8.85546875" style="292" hidden="1" customWidth="1"/>
    <col min="14358" max="14592" width="8.85546875" style="292" hidden="1"/>
    <col min="14593" max="14593" width="32.7109375" style="292" hidden="1" customWidth="1"/>
    <col min="14594" max="14595" width="12.140625" style="292" hidden="1" customWidth="1"/>
    <col min="14596" max="14596" width="12.85546875" style="292" hidden="1" customWidth="1"/>
    <col min="14597" max="14602" width="12.140625" style="292" hidden="1" customWidth="1"/>
    <col min="14603" max="14613" width="8.85546875" style="292" hidden="1" customWidth="1"/>
    <col min="14614" max="14848" width="8.85546875" style="292" hidden="1"/>
    <col min="14849" max="14849" width="32.7109375" style="292" hidden="1" customWidth="1"/>
    <col min="14850" max="14851" width="12.140625" style="292" hidden="1" customWidth="1"/>
    <col min="14852" max="14852" width="12.85546875" style="292" hidden="1" customWidth="1"/>
    <col min="14853" max="14858" width="12.140625" style="292" hidden="1" customWidth="1"/>
    <col min="14859" max="14869" width="8.85546875" style="292" hidden="1" customWidth="1"/>
    <col min="14870" max="15104" width="8.85546875" style="292" hidden="1"/>
    <col min="15105" max="15105" width="32.7109375" style="292" hidden="1" customWidth="1"/>
    <col min="15106" max="15107" width="12.140625" style="292" hidden="1" customWidth="1"/>
    <col min="15108" max="15108" width="12.85546875" style="292" hidden="1" customWidth="1"/>
    <col min="15109" max="15114" width="12.140625" style="292" hidden="1" customWidth="1"/>
    <col min="15115" max="15125" width="8.85546875" style="292" hidden="1" customWidth="1"/>
    <col min="15126" max="15360" width="8.85546875" style="292" hidden="1"/>
    <col min="15361" max="15361" width="32.7109375" style="292" hidden="1" customWidth="1"/>
    <col min="15362" max="15363" width="12.140625" style="292" hidden="1" customWidth="1"/>
    <col min="15364" max="15364" width="12.85546875" style="292" hidden="1" customWidth="1"/>
    <col min="15365" max="15370" width="12.140625" style="292" hidden="1" customWidth="1"/>
    <col min="15371" max="15381" width="8.85546875" style="292" hidden="1" customWidth="1"/>
    <col min="15382" max="15616" width="8.85546875" style="292" hidden="1"/>
    <col min="15617" max="15617" width="32.7109375" style="292" hidden="1" customWidth="1"/>
    <col min="15618" max="15619" width="12.140625" style="292" hidden="1" customWidth="1"/>
    <col min="15620" max="15620" width="12.85546875" style="292" hidden="1" customWidth="1"/>
    <col min="15621" max="15626" width="12.140625" style="292" hidden="1" customWidth="1"/>
    <col min="15627" max="15637" width="8.85546875" style="292" hidden="1" customWidth="1"/>
    <col min="15638" max="15872" width="8.85546875" style="292" hidden="1"/>
    <col min="15873" max="15873" width="32.7109375" style="292" hidden="1" customWidth="1"/>
    <col min="15874" max="15875" width="12.140625" style="292" hidden="1" customWidth="1"/>
    <col min="15876" max="15876" width="12.85546875" style="292" hidden="1" customWidth="1"/>
    <col min="15877" max="15882" width="12.140625" style="292" hidden="1" customWidth="1"/>
    <col min="15883" max="15893" width="8.85546875" style="292" hidden="1" customWidth="1"/>
    <col min="15894" max="16128" width="8.85546875" style="292" hidden="1"/>
    <col min="16129" max="16129" width="32.7109375" style="292" hidden="1" customWidth="1"/>
    <col min="16130" max="16131" width="12.140625" style="292" hidden="1" customWidth="1"/>
    <col min="16132" max="16132" width="12.85546875" style="292" hidden="1" customWidth="1"/>
    <col min="16133" max="16138" width="12.140625" style="292" hidden="1" customWidth="1"/>
    <col min="16139" max="16149" width="8.85546875" style="292" hidden="1" customWidth="1"/>
    <col min="16150" max="16384" width="8.85546875" style="292" hidden="1"/>
  </cols>
  <sheetData>
    <row r="1" spans="1:11" s="260" customFormat="1" ht="12.75">
      <c r="A1" s="1766" t="s">
        <v>1900</v>
      </c>
      <c r="B1" s="1767"/>
      <c r="C1" s="1767"/>
      <c r="D1" s="1767"/>
      <c r="E1" s="1767"/>
      <c r="F1" s="1767"/>
      <c r="G1" s="1767"/>
      <c r="H1" s="1767"/>
      <c r="I1" s="1767"/>
      <c r="J1" s="1768"/>
      <c r="K1" s="259"/>
    </row>
    <row r="2" spans="1:11" s="300" customFormat="1" ht="72">
      <c r="A2" s="297"/>
      <c r="B2" s="298" t="s">
        <v>1901</v>
      </c>
      <c r="C2" s="298" t="s">
        <v>1902</v>
      </c>
      <c r="D2" s="298" t="s">
        <v>1903</v>
      </c>
      <c r="E2" s="298" t="s">
        <v>1904</v>
      </c>
      <c r="F2" s="298" t="s">
        <v>1905</v>
      </c>
      <c r="G2" s="298" t="s">
        <v>1906</v>
      </c>
      <c r="H2" s="298" t="s">
        <v>1907</v>
      </c>
      <c r="I2" s="298" t="s">
        <v>1908</v>
      </c>
      <c r="J2" s="298" t="s">
        <v>1909</v>
      </c>
      <c r="K2" s="299"/>
    </row>
    <row r="3" spans="1:11" s="264" customFormat="1">
      <c r="A3" s="261" t="s">
        <v>1783</v>
      </c>
      <c r="B3" s="262"/>
      <c r="C3" s="262"/>
      <c r="D3" s="262"/>
      <c r="E3" s="262"/>
      <c r="F3" s="262"/>
      <c r="G3" s="262"/>
      <c r="H3" s="262"/>
      <c r="I3" s="262"/>
      <c r="J3" s="262"/>
      <c r="K3" s="263"/>
    </row>
    <row r="4" spans="1:11" s="264" customFormat="1">
      <c r="A4" s="268" t="s">
        <v>1784</v>
      </c>
      <c r="B4" s="265">
        <f>'Sources and Uses Budget'!C4</f>
        <v>4000000</v>
      </c>
      <c r="C4" s="266">
        <f>B4</f>
        <v>4000000</v>
      </c>
      <c r="D4" s="266"/>
      <c r="E4" s="267"/>
      <c r="F4" s="267"/>
      <c r="G4" s="267"/>
      <c r="H4" s="267"/>
      <c r="I4" s="267"/>
      <c r="J4" s="267"/>
      <c r="K4" s="263"/>
    </row>
    <row r="5" spans="1:11" s="264" customFormat="1">
      <c r="A5" s="268" t="s">
        <v>1785</v>
      </c>
      <c r="B5" s="265">
        <f>'Sources and Uses Budget'!C5</f>
        <v>0</v>
      </c>
      <c r="C5" s="266"/>
      <c r="D5" s="266"/>
      <c r="E5" s="267"/>
      <c r="F5" s="267"/>
      <c r="G5" s="267"/>
      <c r="H5" s="267"/>
      <c r="I5" s="267"/>
      <c r="J5" s="267"/>
      <c r="K5" s="263"/>
    </row>
    <row r="6" spans="1:11" s="264" customFormat="1">
      <c r="A6" s="268" t="s">
        <v>1786</v>
      </c>
      <c r="B6" s="265">
        <f>'Sources and Uses Budget'!C6</f>
        <v>5000</v>
      </c>
      <c r="C6" s="266">
        <f>B6</f>
        <v>5000</v>
      </c>
      <c r="D6" s="266"/>
      <c r="E6" s="267"/>
      <c r="F6" s="267"/>
      <c r="G6" s="267"/>
      <c r="H6" s="267"/>
      <c r="I6" s="267"/>
      <c r="J6" s="267"/>
      <c r="K6" s="263"/>
    </row>
    <row r="7" spans="1:11" s="264" customFormat="1">
      <c r="A7" s="268" t="s">
        <v>1787</v>
      </c>
      <c r="B7" s="265">
        <f>'Sources and Uses Budget'!C7</f>
        <v>0</v>
      </c>
      <c r="C7" s="266"/>
      <c r="D7" s="266"/>
      <c r="E7" s="267"/>
      <c r="F7" s="267"/>
      <c r="G7" s="267"/>
      <c r="H7" s="267"/>
      <c r="I7" s="267"/>
      <c r="J7" s="267"/>
      <c r="K7" s="263"/>
    </row>
    <row r="8" spans="1:11" s="264" customFormat="1">
      <c r="A8" s="269" t="s">
        <v>1788</v>
      </c>
      <c r="B8" s="265">
        <f>'Sources and Uses Budget'!C8</f>
        <v>4005000</v>
      </c>
      <c r="C8" s="265">
        <f>SUM(C4:C7)</f>
        <v>4005000</v>
      </c>
      <c r="D8" s="265">
        <f>SUM(D4:D7)</f>
        <v>0</v>
      </c>
      <c r="E8" s="267"/>
      <c r="F8" s="267"/>
      <c r="G8" s="267"/>
      <c r="H8" s="267"/>
      <c r="I8" s="267"/>
      <c r="J8" s="267"/>
      <c r="K8" s="263"/>
    </row>
    <row r="9" spans="1:11" s="264" customFormat="1">
      <c r="A9" s="268" t="s">
        <v>1789</v>
      </c>
      <c r="B9" s="265">
        <f>'Sources and Uses Budget'!C9</f>
        <v>0</v>
      </c>
      <c r="C9" s="266"/>
      <c r="D9" s="266"/>
      <c r="E9" s="267"/>
      <c r="F9" s="267"/>
      <c r="G9" s="267"/>
      <c r="H9" s="265">
        <f>'Sources and Uses Budget'!T9</f>
        <v>0</v>
      </c>
      <c r="I9" s="266"/>
      <c r="J9" s="266"/>
      <c r="K9" s="263"/>
    </row>
    <row r="10" spans="1:11" s="264" customFormat="1">
      <c r="A10" s="268" t="s">
        <v>1790</v>
      </c>
      <c r="B10" s="265">
        <f>'Sources and Uses Budget'!C10</f>
        <v>1000000</v>
      </c>
      <c r="C10" s="266">
        <f>B10</f>
        <v>1000000</v>
      </c>
      <c r="D10" s="266"/>
      <c r="E10" s="265">
        <f>'Sources and Uses Budget'!S10</f>
        <v>0</v>
      </c>
      <c r="F10" s="266"/>
      <c r="G10" s="266"/>
      <c r="H10" s="265">
        <f>'Sources and Uses Budget'!T10</f>
        <v>1000000</v>
      </c>
      <c r="I10" s="266"/>
      <c r="J10" s="266">
        <f>H10</f>
        <v>1000000</v>
      </c>
      <c r="K10" s="263"/>
    </row>
    <row r="11" spans="1:11" s="264" customFormat="1">
      <c r="A11" s="269" t="s">
        <v>1791</v>
      </c>
      <c r="B11" s="265">
        <f>'Sources and Uses Budget'!C11</f>
        <v>1000000</v>
      </c>
      <c r="C11" s="265">
        <f>SUM(C9:C10)</f>
        <v>1000000</v>
      </c>
      <c r="D11" s="265">
        <f>SUM(D9:D10)</f>
        <v>0</v>
      </c>
      <c r="E11" s="267"/>
      <c r="F11" s="267"/>
      <c r="G11" s="267"/>
      <c r="H11" s="265">
        <f>'Sources and Uses Budget'!T11</f>
        <v>1000000</v>
      </c>
      <c r="I11" s="265">
        <f>SUM(I9:I10)</f>
        <v>0</v>
      </c>
      <c r="J11" s="265">
        <f>SUM(J9:J10)</f>
        <v>1000000</v>
      </c>
      <c r="K11" s="263"/>
    </row>
    <row r="12" spans="1:11" s="264" customFormat="1">
      <c r="A12" s="269" t="s">
        <v>1792</v>
      </c>
      <c r="B12" s="265">
        <f>'Sources and Uses Budget'!C12</f>
        <v>5005000</v>
      </c>
      <c r="C12" s="265">
        <f>SUM(C8+C11)</f>
        <v>5005000</v>
      </c>
      <c r="D12" s="265">
        <f>SUM(D8+D11)</f>
        <v>0</v>
      </c>
      <c r="E12" s="267"/>
      <c r="F12" s="267"/>
      <c r="G12" s="267"/>
      <c r="H12" s="267"/>
      <c r="I12" s="267"/>
      <c r="J12" s="267"/>
      <c r="K12" s="263"/>
    </row>
    <row r="13" spans="1:11" s="264" customFormat="1">
      <c r="A13" s="270" t="s">
        <v>1793</v>
      </c>
      <c r="B13" s="265">
        <f>'Sources and Uses Budget'!C13</f>
        <v>0</v>
      </c>
      <c r="C13" s="266"/>
      <c r="D13" s="266"/>
      <c r="E13" s="265">
        <f>'Sources and Uses Budget'!S13</f>
        <v>0</v>
      </c>
      <c r="F13" s="266"/>
      <c r="G13" s="266"/>
      <c r="H13" s="265">
        <f>'Sources and Uses Budget'!T13</f>
        <v>0</v>
      </c>
      <c r="I13" s="266"/>
      <c r="J13" s="266"/>
      <c r="K13" s="263"/>
    </row>
    <row r="14" spans="1:11" s="264" customFormat="1" ht="24">
      <c r="A14" s="268" t="s">
        <v>1910</v>
      </c>
      <c r="B14" s="265">
        <f>'Sources and Uses Budget'!C14</f>
        <v>0</v>
      </c>
      <c r="C14" s="266"/>
      <c r="D14" s="266"/>
      <c r="E14" s="265">
        <f>'Sources and Uses Budget'!S14</f>
        <v>0</v>
      </c>
      <c r="F14" s="266"/>
      <c r="G14" s="266"/>
      <c r="H14" s="265">
        <f>'Sources and Uses Budget'!T14</f>
        <v>0</v>
      </c>
      <c r="I14" s="266"/>
      <c r="J14" s="266"/>
      <c r="K14" s="263"/>
    </row>
    <row r="15" spans="1:11" s="264" customFormat="1">
      <c r="A15" s="268" t="s">
        <v>1795</v>
      </c>
      <c r="B15" s="265">
        <f>'Sources and Uses Budget'!C15</f>
        <v>0</v>
      </c>
      <c r="C15" s="266"/>
      <c r="D15" s="266"/>
      <c r="E15" s="267">
        <f>'Sources and Uses Budget'!S15</f>
        <v>0</v>
      </c>
      <c r="F15" s="267"/>
      <c r="G15" s="267"/>
      <c r="H15" s="267">
        <f>'Sources and Uses Budget'!T15</f>
        <v>0</v>
      </c>
      <c r="I15" s="267"/>
      <c r="J15" s="267"/>
      <c r="K15" s="263"/>
    </row>
    <row r="16" spans="1:11" s="264" customFormat="1">
      <c r="A16" s="261" t="s">
        <v>1796</v>
      </c>
      <c r="B16" s="262"/>
      <c r="C16" s="262"/>
      <c r="D16" s="262"/>
      <c r="E16" s="262"/>
      <c r="F16" s="262"/>
      <c r="G16" s="262"/>
      <c r="H16" s="262"/>
      <c r="I16" s="262"/>
      <c r="J16" s="262"/>
      <c r="K16" s="263"/>
    </row>
    <row r="17" spans="1:11" s="264" customFormat="1">
      <c r="A17" s="268" t="s">
        <v>1797</v>
      </c>
      <c r="B17" s="265">
        <f>'Sources and Uses Budget'!C17</f>
        <v>0</v>
      </c>
      <c r="C17" s="266"/>
      <c r="D17" s="266"/>
      <c r="E17" s="265">
        <f>'Sources and Uses Budget'!S17</f>
        <v>0</v>
      </c>
      <c r="F17" s="266"/>
      <c r="G17" s="266"/>
      <c r="H17" s="265">
        <f>'Sources and Uses Budget'!T17</f>
        <v>0</v>
      </c>
      <c r="I17" s="266"/>
      <c r="J17" s="266"/>
      <c r="K17" s="263"/>
    </row>
    <row r="18" spans="1:11" s="264" customFormat="1">
      <c r="A18" s="268" t="s">
        <v>1798</v>
      </c>
      <c r="B18" s="265">
        <f>'Sources and Uses Budget'!C18</f>
        <v>0</v>
      </c>
      <c r="C18" s="266"/>
      <c r="D18" s="266"/>
      <c r="E18" s="265">
        <f>'Sources and Uses Budget'!S18</f>
        <v>0</v>
      </c>
      <c r="F18" s="266"/>
      <c r="G18" s="266"/>
      <c r="H18" s="265">
        <f>'Sources and Uses Budget'!T18</f>
        <v>0</v>
      </c>
      <c r="I18" s="266"/>
      <c r="J18" s="266"/>
      <c r="K18" s="263"/>
    </row>
    <row r="19" spans="1:11" s="264" customFormat="1">
      <c r="A19" s="268" t="s">
        <v>1799</v>
      </c>
      <c r="B19" s="265">
        <f>'Sources and Uses Budget'!C19</f>
        <v>0</v>
      </c>
      <c r="C19" s="266"/>
      <c r="D19" s="266"/>
      <c r="E19" s="265">
        <f>'Sources and Uses Budget'!S19</f>
        <v>0</v>
      </c>
      <c r="F19" s="266"/>
      <c r="G19" s="266"/>
      <c r="H19" s="265">
        <f>'Sources and Uses Budget'!T19</f>
        <v>0</v>
      </c>
      <c r="I19" s="266"/>
      <c r="J19" s="266"/>
      <c r="K19" s="263"/>
    </row>
    <row r="20" spans="1:11" s="264" customFormat="1">
      <c r="A20" s="268" t="s">
        <v>1800</v>
      </c>
      <c r="B20" s="265">
        <f>'Sources and Uses Budget'!C20</f>
        <v>0</v>
      </c>
      <c r="C20" s="266"/>
      <c r="D20" s="266"/>
      <c r="E20" s="265">
        <f>'Sources and Uses Budget'!S20</f>
        <v>0</v>
      </c>
      <c r="F20" s="266"/>
      <c r="G20" s="266"/>
      <c r="H20" s="265">
        <f>'Sources and Uses Budget'!T20</f>
        <v>0</v>
      </c>
      <c r="I20" s="266"/>
      <c r="J20" s="266"/>
      <c r="K20" s="263"/>
    </row>
    <row r="21" spans="1:11" s="264" customFormat="1">
      <c r="A21" s="268" t="s">
        <v>1801</v>
      </c>
      <c r="B21" s="265">
        <f>'Sources and Uses Budget'!C21</f>
        <v>0</v>
      </c>
      <c r="C21" s="266"/>
      <c r="D21" s="266"/>
      <c r="E21" s="265">
        <f>'Sources and Uses Budget'!S21</f>
        <v>0</v>
      </c>
      <c r="F21" s="266"/>
      <c r="G21" s="266"/>
      <c r="H21" s="265">
        <f>'Sources and Uses Budget'!T21</f>
        <v>0</v>
      </c>
      <c r="I21" s="266"/>
      <c r="J21" s="266"/>
      <c r="K21" s="263"/>
    </row>
    <row r="22" spans="1:11" s="264" customFormat="1">
      <c r="A22" s="268" t="s">
        <v>1802</v>
      </c>
      <c r="B22" s="265">
        <f>'Sources and Uses Budget'!C22</f>
        <v>0</v>
      </c>
      <c r="C22" s="266"/>
      <c r="D22" s="266"/>
      <c r="E22" s="265">
        <f>'Sources and Uses Budget'!S22</f>
        <v>0</v>
      </c>
      <c r="F22" s="266"/>
      <c r="G22" s="266"/>
      <c r="H22" s="265">
        <f>'Sources and Uses Budget'!T22</f>
        <v>0</v>
      </c>
      <c r="I22" s="266"/>
      <c r="J22" s="266"/>
      <c r="K22" s="263"/>
    </row>
    <row r="23" spans="1:11" s="264" customFormat="1">
      <c r="A23" s="268" t="s">
        <v>1803</v>
      </c>
      <c r="B23" s="265">
        <f>'Sources and Uses Budget'!C23</f>
        <v>0</v>
      </c>
      <c r="C23" s="266"/>
      <c r="D23" s="266"/>
      <c r="E23" s="265">
        <f>'Sources and Uses Budget'!S23</f>
        <v>0</v>
      </c>
      <c r="F23" s="266"/>
      <c r="G23" s="266"/>
      <c r="H23" s="265">
        <f>'Sources and Uses Budget'!T23</f>
        <v>0</v>
      </c>
      <c r="I23" s="266"/>
      <c r="J23" s="266"/>
      <c r="K23" s="263"/>
    </row>
    <row r="24" spans="1:11" s="264" customFormat="1">
      <c r="A24" s="394" t="s">
        <v>1804</v>
      </c>
      <c r="B24" s="265">
        <f>'Sources and Uses Budget'!C24</f>
        <v>0</v>
      </c>
      <c r="C24" s="266"/>
      <c r="D24" s="266"/>
      <c r="E24" s="265">
        <f>'Sources and Uses Budget'!S24</f>
        <v>0</v>
      </c>
      <c r="F24" s="266"/>
      <c r="G24" s="266"/>
      <c r="H24" s="265">
        <f>'Sources and Uses Budget'!T24</f>
        <v>0</v>
      </c>
      <c r="I24" s="266"/>
      <c r="J24" s="266"/>
      <c r="K24" s="263"/>
    </row>
    <row r="25" spans="1:11" s="264" customFormat="1">
      <c r="A25" s="268" t="str">
        <f>'Sources and Uses Budget'!$A25</f>
        <v>Other: (Specify)</v>
      </c>
      <c r="B25" s="265">
        <f>'Sources and Uses Budget'!C25</f>
        <v>0</v>
      </c>
      <c r="C25" s="266"/>
      <c r="D25" s="266"/>
      <c r="E25" s="265">
        <f>'Sources and Uses Budget'!S25</f>
        <v>0</v>
      </c>
      <c r="F25" s="266"/>
      <c r="G25" s="266"/>
      <c r="H25" s="265">
        <f>'Sources and Uses Budget'!T25</f>
        <v>0</v>
      </c>
      <c r="I25" s="266"/>
      <c r="J25" s="266"/>
      <c r="K25" s="263"/>
    </row>
    <row r="26" spans="1:11" s="264" customFormat="1">
      <c r="A26" s="269" t="s">
        <v>1806</v>
      </c>
      <c r="B26" s="265">
        <f>'Sources and Uses Budget'!C26</f>
        <v>0</v>
      </c>
      <c r="C26" s="265">
        <f>SUM(C17:C25)</f>
        <v>0</v>
      </c>
      <c r="D26" s="265">
        <f>SUM(D17:D25)</f>
        <v>0</v>
      </c>
      <c r="E26" s="265">
        <f>'Sources and Uses Budget'!S26</f>
        <v>0</v>
      </c>
      <c r="F26" s="271">
        <f>SUM(F17:F25)</f>
        <v>0</v>
      </c>
      <c r="G26" s="271">
        <f>SUM(G17:G25)</f>
        <v>0</v>
      </c>
      <c r="H26" s="265">
        <f>'Sources and Uses Budget'!T26</f>
        <v>0</v>
      </c>
      <c r="I26" s="271">
        <f>SUM(I17:I25)</f>
        <v>0</v>
      </c>
      <c r="J26" s="271">
        <f>SUM(J17:J25)</f>
        <v>0</v>
      </c>
      <c r="K26" s="263"/>
    </row>
    <row r="27" spans="1:11" s="264" customFormat="1">
      <c r="A27" s="269" t="s">
        <v>1807</v>
      </c>
      <c r="B27" s="265">
        <f>'Sources and Uses Budget'!C27</f>
        <v>0</v>
      </c>
      <c r="C27" s="266"/>
      <c r="D27" s="266"/>
      <c r="E27" s="265">
        <f>'Sources and Uses Budget'!S27</f>
        <v>0</v>
      </c>
      <c r="F27" s="266"/>
      <c r="G27" s="266"/>
      <c r="H27" s="265">
        <f>'Sources and Uses Budget'!T27</f>
        <v>0</v>
      </c>
      <c r="I27" s="266"/>
      <c r="J27" s="266"/>
      <c r="K27" s="263"/>
    </row>
    <row r="28" spans="1:11" s="264" customFormat="1">
      <c r="A28" s="261" t="s">
        <v>1808</v>
      </c>
      <c r="B28" s="262"/>
      <c r="C28" s="262"/>
      <c r="D28" s="262"/>
      <c r="E28" s="262"/>
      <c r="F28" s="262"/>
      <c r="G28" s="262"/>
      <c r="H28" s="262"/>
      <c r="I28" s="262"/>
      <c r="J28" s="262"/>
      <c r="K28" s="263"/>
    </row>
    <row r="29" spans="1:11" s="264" customFormat="1">
      <c r="A29" s="188" t="s">
        <v>1797</v>
      </c>
      <c r="B29" s="265">
        <f>'Sources and Uses Budget'!C29</f>
        <v>300000</v>
      </c>
      <c r="C29" s="266">
        <f t="shared" ref="C29:C33" si="0">B29</f>
        <v>300000</v>
      </c>
      <c r="D29" s="266"/>
      <c r="E29" s="265">
        <f>'Sources and Uses Budget'!S29</f>
        <v>300000</v>
      </c>
      <c r="F29" s="266">
        <f>E29</f>
        <v>300000</v>
      </c>
      <c r="G29" s="266"/>
      <c r="H29" s="265">
        <f>'Sources and Uses Budget'!T29</f>
        <v>0</v>
      </c>
      <c r="I29" s="266"/>
      <c r="J29" s="266"/>
      <c r="K29" s="263"/>
    </row>
    <row r="30" spans="1:11" s="264" customFormat="1">
      <c r="A30" s="188" t="s">
        <v>1798</v>
      </c>
      <c r="B30" s="265">
        <f>'Sources and Uses Budget'!C30</f>
        <v>24948000</v>
      </c>
      <c r="C30" s="266">
        <f t="shared" si="0"/>
        <v>24948000</v>
      </c>
      <c r="D30" s="266"/>
      <c r="E30" s="265">
        <f>'Sources and Uses Budget'!S30</f>
        <v>24948000</v>
      </c>
      <c r="F30" s="266">
        <f t="shared" ref="F30:F37" si="1">E30</f>
        <v>24948000</v>
      </c>
      <c r="G30" s="266"/>
      <c r="H30" s="265">
        <f>'Sources and Uses Budget'!T30</f>
        <v>0</v>
      </c>
      <c r="I30" s="266"/>
      <c r="J30" s="266"/>
      <c r="K30" s="263"/>
    </row>
    <row r="31" spans="1:11" s="264" customFormat="1">
      <c r="A31" s="188" t="s">
        <v>1799</v>
      </c>
      <c r="B31" s="265">
        <f>'Sources and Uses Budget'!C31</f>
        <v>1608809</v>
      </c>
      <c r="C31" s="266">
        <f t="shared" si="0"/>
        <v>1608809</v>
      </c>
      <c r="D31" s="266"/>
      <c r="E31" s="265">
        <f>'Sources and Uses Budget'!S31</f>
        <v>1608809</v>
      </c>
      <c r="F31" s="266">
        <f t="shared" si="1"/>
        <v>1608809</v>
      </c>
      <c r="G31" s="266"/>
      <c r="H31" s="265">
        <f>'Sources and Uses Budget'!T31</f>
        <v>0</v>
      </c>
      <c r="I31" s="266"/>
      <c r="J31" s="266"/>
      <c r="K31" s="263"/>
    </row>
    <row r="32" spans="1:11" s="264" customFormat="1">
      <c r="A32" s="188" t="s">
        <v>1800</v>
      </c>
      <c r="B32" s="265">
        <f>'Sources and Uses Budget'!C32</f>
        <v>536270</v>
      </c>
      <c r="C32" s="266">
        <f t="shared" si="0"/>
        <v>536270</v>
      </c>
      <c r="D32" s="266"/>
      <c r="E32" s="265">
        <f>'Sources and Uses Budget'!S32</f>
        <v>536270</v>
      </c>
      <c r="F32" s="266">
        <f t="shared" si="1"/>
        <v>536270</v>
      </c>
      <c r="G32" s="266"/>
      <c r="H32" s="265">
        <f>'Sources and Uses Budget'!T32</f>
        <v>0</v>
      </c>
      <c r="I32" s="266"/>
      <c r="J32" s="266"/>
      <c r="K32" s="263"/>
    </row>
    <row r="33" spans="1:11" s="264" customFormat="1">
      <c r="A33" s="188" t="s">
        <v>1801</v>
      </c>
      <c r="B33" s="265">
        <f>'Sources and Uses Budget'!C33</f>
        <v>1608809</v>
      </c>
      <c r="C33" s="266">
        <f t="shared" si="0"/>
        <v>1608809</v>
      </c>
      <c r="D33" s="266"/>
      <c r="E33" s="265">
        <f>'Sources and Uses Budget'!S33</f>
        <v>1608809</v>
      </c>
      <c r="F33" s="266">
        <f t="shared" si="1"/>
        <v>1608809</v>
      </c>
      <c r="G33" s="266"/>
      <c r="H33" s="265">
        <f>'Sources and Uses Budget'!T33</f>
        <v>0</v>
      </c>
      <c r="I33" s="266"/>
      <c r="J33" s="266"/>
      <c r="K33" s="263"/>
    </row>
    <row r="34" spans="1:11" s="264" customFormat="1">
      <c r="A34" s="188" t="s">
        <v>1802</v>
      </c>
      <c r="B34" s="265">
        <f>'Sources and Uses Budget'!C34</f>
        <v>0</v>
      </c>
      <c r="C34" s="266"/>
      <c r="D34" s="266"/>
      <c r="E34" s="265">
        <f>'Sources and Uses Budget'!S34</f>
        <v>0</v>
      </c>
      <c r="F34" s="266">
        <f t="shared" si="1"/>
        <v>0</v>
      </c>
      <c r="G34" s="266"/>
      <c r="H34" s="265">
        <f>'Sources and Uses Budget'!T34</f>
        <v>0</v>
      </c>
      <c r="I34" s="266"/>
      <c r="J34" s="266"/>
      <c r="K34" s="263"/>
    </row>
    <row r="35" spans="1:11" s="264" customFormat="1">
      <c r="A35" s="188" t="s">
        <v>1803</v>
      </c>
      <c r="B35" s="265">
        <f>'Sources and Uses Budget'!C35</f>
        <v>268135</v>
      </c>
      <c r="C35" s="266">
        <f>B35</f>
        <v>268135</v>
      </c>
      <c r="D35" s="266"/>
      <c r="E35" s="265">
        <f>'Sources and Uses Budget'!S35</f>
        <v>268135</v>
      </c>
      <c r="F35" s="266">
        <f t="shared" si="1"/>
        <v>268135</v>
      </c>
      <c r="G35" s="266"/>
      <c r="H35" s="265">
        <f>'Sources and Uses Budget'!T35</f>
        <v>0</v>
      </c>
      <c r="I35" s="266"/>
      <c r="J35" s="266"/>
      <c r="K35" s="263"/>
    </row>
    <row r="36" spans="1:11" s="264" customFormat="1">
      <c r="A36" s="394" t="s">
        <v>1804</v>
      </c>
      <c r="B36" s="265">
        <f>'Sources and Uses Budget'!C36</f>
        <v>0</v>
      </c>
      <c r="C36" s="266"/>
      <c r="D36" s="266"/>
      <c r="E36" s="265">
        <f>'Sources and Uses Budget'!S36</f>
        <v>0</v>
      </c>
      <c r="F36" s="266">
        <f t="shared" si="1"/>
        <v>0</v>
      </c>
      <c r="G36" s="266"/>
      <c r="H36" s="265">
        <f>'Sources and Uses Budget'!T36</f>
        <v>0</v>
      </c>
      <c r="I36" s="266"/>
      <c r="J36" s="266"/>
      <c r="K36" s="263"/>
    </row>
    <row r="37" spans="1:11" s="264" customFormat="1" ht="24">
      <c r="A37" s="268" t="str">
        <f>'Sources and Uses Budget'!$A37</f>
        <v>Off-Site Improvements, Parking Garage, GC Contingency</v>
      </c>
      <c r="B37" s="265">
        <f>'Sources and Uses Budget'!C37</f>
        <v>1565480</v>
      </c>
      <c r="C37" s="266">
        <f>B37</f>
        <v>1565480</v>
      </c>
      <c r="D37" s="266"/>
      <c r="E37" s="265">
        <f>'Sources and Uses Budget'!S37</f>
        <v>1565480</v>
      </c>
      <c r="F37" s="266">
        <f t="shared" si="1"/>
        <v>1565480</v>
      </c>
      <c r="G37" s="266"/>
      <c r="H37" s="265">
        <f>'Sources and Uses Budget'!T37</f>
        <v>0</v>
      </c>
      <c r="I37" s="266"/>
      <c r="J37" s="266"/>
      <c r="K37" s="263"/>
    </row>
    <row r="38" spans="1:11" s="264" customFormat="1">
      <c r="A38" s="269" t="s">
        <v>1810</v>
      </c>
      <c r="B38" s="265">
        <f>'Sources and Uses Budget'!C38</f>
        <v>30835503</v>
      </c>
      <c r="C38" s="265">
        <f>SUM(C29:C37)</f>
        <v>30835503</v>
      </c>
      <c r="D38" s="265">
        <f>SUM(D29:D37)</f>
        <v>0</v>
      </c>
      <c r="E38" s="265">
        <f>'Sources and Uses Budget'!S38</f>
        <v>30835503</v>
      </c>
      <c r="F38" s="271">
        <f>SUM(F29:F37)</f>
        <v>30835503</v>
      </c>
      <c r="G38" s="271">
        <f>SUM(G29:G37)</f>
        <v>0</v>
      </c>
      <c r="H38" s="265">
        <f>'Sources and Uses Budget'!T38</f>
        <v>0</v>
      </c>
      <c r="I38" s="271">
        <f>SUM(I29:I37)</f>
        <v>0</v>
      </c>
      <c r="J38" s="271">
        <f>SUM(J29:J37)</f>
        <v>0</v>
      </c>
      <c r="K38" s="263"/>
    </row>
    <row r="39" spans="1:11" s="264" customFormat="1">
      <c r="A39" s="261" t="s">
        <v>1811</v>
      </c>
      <c r="B39" s="262"/>
      <c r="C39" s="262"/>
      <c r="D39" s="262"/>
      <c r="E39" s="262"/>
      <c r="F39" s="262"/>
      <c r="G39" s="262"/>
      <c r="H39" s="262"/>
      <c r="I39" s="262"/>
      <c r="J39" s="262"/>
      <c r="K39" s="263"/>
    </row>
    <row r="40" spans="1:11" s="264" customFormat="1">
      <c r="A40" s="268" t="s">
        <v>1812</v>
      </c>
      <c r="B40" s="265">
        <f>'Sources and Uses Budget'!C40</f>
        <v>825000</v>
      </c>
      <c r="C40" s="266">
        <f>B40</f>
        <v>825000</v>
      </c>
      <c r="D40" s="266"/>
      <c r="E40" s="265">
        <f>'Sources and Uses Budget'!S40</f>
        <v>825000</v>
      </c>
      <c r="F40" s="266">
        <f>E40</f>
        <v>825000</v>
      </c>
      <c r="G40" s="266"/>
      <c r="H40" s="265">
        <f>'Sources and Uses Budget'!T40</f>
        <v>0</v>
      </c>
      <c r="I40" s="266"/>
      <c r="J40" s="266"/>
      <c r="K40" s="263"/>
    </row>
    <row r="41" spans="1:11" s="264" customFormat="1">
      <c r="A41" s="268" t="s">
        <v>1813</v>
      </c>
      <c r="B41" s="265">
        <f>'Sources and Uses Budget'!C41</f>
        <v>0</v>
      </c>
      <c r="C41" s="266"/>
      <c r="D41" s="266"/>
      <c r="E41" s="265">
        <f>'Sources and Uses Budget'!S41</f>
        <v>0</v>
      </c>
      <c r="F41" s="266"/>
      <c r="G41" s="266"/>
      <c r="H41" s="265">
        <f>'Sources and Uses Budget'!T41</f>
        <v>0</v>
      </c>
      <c r="I41" s="266"/>
      <c r="J41" s="266"/>
      <c r="K41" s="263"/>
    </row>
    <row r="42" spans="1:11" s="264" customFormat="1">
      <c r="A42" s="269" t="s">
        <v>1814</v>
      </c>
      <c r="B42" s="265">
        <f>'Sources and Uses Budget'!C42</f>
        <v>825000</v>
      </c>
      <c r="C42" s="265">
        <f>SUM(C39:C41)</f>
        <v>825000</v>
      </c>
      <c r="D42" s="265">
        <f>SUM(D39:D41)</f>
        <v>0</v>
      </c>
      <c r="E42" s="265">
        <f>'Sources and Uses Budget'!S42</f>
        <v>825000</v>
      </c>
      <c r="F42" s="271">
        <f>SUM(F40:F41)</f>
        <v>825000</v>
      </c>
      <c r="G42" s="271">
        <f>SUM(G40:G41)</f>
        <v>0</v>
      </c>
      <c r="H42" s="265">
        <f>'Sources and Uses Budget'!T42</f>
        <v>0</v>
      </c>
      <c r="I42" s="271">
        <f>SUM(I40:I41)</f>
        <v>0</v>
      </c>
      <c r="J42" s="271">
        <f>SUM(J40:J41)</f>
        <v>0</v>
      </c>
      <c r="K42" s="263"/>
    </row>
    <row r="43" spans="1:11" s="264" customFormat="1">
      <c r="A43" s="269" t="s">
        <v>1815</v>
      </c>
      <c r="B43" s="265">
        <f>'Sources and Uses Budget'!C43</f>
        <v>435287</v>
      </c>
      <c r="C43" s="266">
        <f>B43</f>
        <v>435287</v>
      </c>
      <c r="D43" s="266"/>
      <c r="E43" s="265">
        <f>'Sources and Uses Budget'!S43</f>
        <v>435287</v>
      </c>
      <c r="F43" s="266">
        <f>E43</f>
        <v>435287</v>
      </c>
      <c r="G43" s="266"/>
      <c r="H43" s="265">
        <f>'Sources and Uses Budget'!T43</f>
        <v>0</v>
      </c>
      <c r="I43" s="266"/>
      <c r="J43" s="266"/>
      <c r="K43" s="263"/>
    </row>
    <row r="44" spans="1:11" s="264" customFormat="1">
      <c r="A44" s="261" t="s">
        <v>1816</v>
      </c>
      <c r="B44" s="262"/>
      <c r="C44" s="262"/>
      <c r="D44" s="262"/>
      <c r="E44" s="262"/>
      <c r="F44" s="262"/>
      <c r="G44" s="262"/>
      <c r="H44" s="262"/>
      <c r="I44" s="262"/>
      <c r="J44" s="262"/>
      <c r="K44" s="263"/>
    </row>
    <row r="45" spans="1:11" s="264" customFormat="1">
      <c r="A45" s="268" t="s">
        <v>1817</v>
      </c>
      <c r="B45" s="265">
        <f>'Sources and Uses Budget'!C45</f>
        <v>1438875</v>
      </c>
      <c r="C45" s="266">
        <f t="shared" ref="C45:C53" si="2">B45</f>
        <v>1438875</v>
      </c>
      <c r="D45" s="266"/>
      <c r="E45" s="265">
        <f>'Sources and Uses Budget'!S45</f>
        <v>764192</v>
      </c>
      <c r="F45" s="266">
        <f t="shared" ref="F45:F53" si="3">E45</f>
        <v>764192</v>
      </c>
      <c r="G45" s="266"/>
      <c r="H45" s="265">
        <f>'Sources and Uses Budget'!T45</f>
        <v>0</v>
      </c>
      <c r="I45" s="266"/>
      <c r="J45" s="266"/>
      <c r="K45" s="263"/>
    </row>
    <row r="46" spans="1:11" s="264" customFormat="1">
      <c r="A46" s="268" t="s">
        <v>1818</v>
      </c>
      <c r="B46" s="265">
        <f>'Sources and Uses Budget'!C46</f>
        <v>346183</v>
      </c>
      <c r="C46" s="266">
        <f t="shared" si="2"/>
        <v>346183</v>
      </c>
      <c r="D46" s="266"/>
      <c r="E46" s="265">
        <f>'Sources and Uses Budget'!S46</f>
        <v>346183</v>
      </c>
      <c r="F46" s="266">
        <f t="shared" si="3"/>
        <v>346183</v>
      </c>
      <c r="G46" s="266"/>
      <c r="H46" s="265">
        <f>'Sources and Uses Budget'!T46</f>
        <v>0</v>
      </c>
      <c r="I46" s="266"/>
      <c r="J46" s="266"/>
      <c r="K46" s="263"/>
    </row>
    <row r="47" spans="1:11" s="264" customFormat="1" ht="12" customHeight="1">
      <c r="A47" s="268" t="s">
        <v>1819</v>
      </c>
      <c r="B47" s="265">
        <f>'Sources and Uses Budget'!C47</f>
        <v>0</v>
      </c>
      <c r="C47" s="266">
        <f t="shared" si="2"/>
        <v>0</v>
      </c>
      <c r="D47" s="266"/>
      <c r="E47" s="265">
        <f>'Sources and Uses Budget'!S47</f>
        <v>0</v>
      </c>
      <c r="F47" s="266">
        <f t="shared" si="3"/>
        <v>0</v>
      </c>
      <c r="G47" s="266"/>
      <c r="H47" s="265">
        <f>'Sources and Uses Budget'!T47</f>
        <v>0</v>
      </c>
      <c r="I47" s="266"/>
      <c r="J47" s="266"/>
      <c r="K47" s="263"/>
    </row>
    <row r="48" spans="1:11" s="264" customFormat="1">
      <c r="A48" s="268" t="s">
        <v>1820</v>
      </c>
      <c r="B48" s="265">
        <f>'Sources and Uses Budget'!C48</f>
        <v>0</v>
      </c>
      <c r="C48" s="266">
        <f t="shared" si="2"/>
        <v>0</v>
      </c>
      <c r="D48" s="266"/>
      <c r="E48" s="265">
        <f>'Sources and Uses Budget'!S48</f>
        <v>0</v>
      </c>
      <c r="F48" s="266">
        <f t="shared" si="3"/>
        <v>0</v>
      </c>
      <c r="G48" s="266"/>
      <c r="H48" s="265">
        <f>'Sources and Uses Budget'!T48</f>
        <v>0</v>
      </c>
      <c r="I48" s="266"/>
      <c r="J48" s="266"/>
      <c r="K48" s="263"/>
    </row>
    <row r="49" spans="1:11" s="264" customFormat="1">
      <c r="A49" s="188" t="s">
        <v>1821</v>
      </c>
      <c r="B49" s="265">
        <f>'Sources and Uses Budget'!C49</f>
        <v>0</v>
      </c>
      <c r="C49" s="266">
        <f t="shared" si="2"/>
        <v>0</v>
      </c>
      <c r="D49" s="266"/>
      <c r="E49" s="265">
        <f>'Sources and Uses Budget'!S49</f>
        <v>0</v>
      </c>
      <c r="F49" s="266">
        <f t="shared" si="3"/>
        <v>0</v>
      </c>
      <c r="G49" s="266"/>
      <c r="H49" s="265">
        <f>'Sources and Uses Budget'!T49</f>
        <v>0</v>
      </c>
      <c r="I49" s="266"/>
      <c r="J49" s="266"/>
      <c r="K49" s="263"/>
    </row>
    <row r="50" spans="1:11" s="264" customFormat="1">
      <c r="A50" s="268" t="s">
        <v>1822</v>
      </c>
      <c r="B50" s="265">
        <f>'Sources and Uses Budget'!C50</f>
        <v>25000</v>
      </c>
      <c r="C50" s="266">
        <f t="shared" si="2"/>
        <v>25000</v>
      </c>
      <c r="D50" s="266"/>
      <c r="E50" s="265">
        <f>'Sources and Uses Budget'!S50</f>
        <v>25000</v>
      </c>
      <c r="F50" s="266">
        <f t="shared" si="3"/>
        <v>25000</v>
      </c>
      <c r="G50" s="266"/>
      <c r="H50" s="265">
        <f>'Sources and Uses Budget'!T50</f>
        <v>0</v>
      </c>
      <c r="I50" s="266"/>
      <c r="J50" s="266"/>
      <c r="K50" s="263"/>
    </row>
    <row r="51" spans="1:11" s="264" customFormat="1">
      <c r="A51" s="268" t="s">
        <v>1634</v>
      </c>
      <c r="B51" s="265">
        <f>'Sources and Uses Budget'!C51</f>
        <v>2500</v>
      </c>
      <c r="C51" s="266">
        <f t="shared" si="2"/>
        <v>2500</v>
      </c>
      <c r="D51" s="266"/>
      <c r="E51" s="265">
        <f>'Sources and Uses Budget'!S51</f>
        <v>2500</v>
      </c>
      <c r="F51" s="266">
        <f t="shared" si="3"/>
        <v>2500</v>
      </c>
      <c r="G51" s="266"/>
      <c r="H51" s="265">
        <f>'Sources and Uses Budget'!T51</f>
        <v>0</v>
      </c>
      <c r="I51" s="266"/>
      <c r="J51" s="266"/>
      <c r="K51" s="263"/>
    </row>
    <row r="52" spans="1:11" s="264" customFormat="1">
      <c r="A52" s="268" t="s">
        <v>1632</v>
      </c>
      <c r="B52" s="265">
        <f>'Sources and Uses Budget'!C52</f>
        <v>35000</v>
      </c>
      <c r="C52" s="266">
        <f t="shared" si="2"/>
        <v>35000</v>
      </c>
      <c r="D52" s="266"/>
      <c r="E52" s="265">
        <f>'Sources and Uses Budget'!S52</f>
        <v>35000</v>
      </c>
      <c r="F52" s="266">
        <f t="shared" si="3"/>
        <v>35000</v>
      </c>
      <c r="G52" s="266"/>
      <c r="H52" s="265">
        <f>'Sources and Uses Budget'!T52</f>
        <v>0</v>
      </c>
      <c r="I52" s="266"/>
      <c r="J52" s="266"/>
      <c r="K52" s="263"/>
    </row>
    <row r="53" spans="1:11" s="264" customFormat="1" ht="24">
      <c r="A53" s="268" t="str">
        <f>'Sources and Uses Budget'!$A53</f>
        <v>Lender Inspection Fee, Construction Management and Monitoring</v>
      </c>
      <c r="B53" s="265">
        <f>'Sources and Uses Budget'!C53</f>
        <v>87500</v>
      </c>
      <c r="C53" s="266">
        <f t="shared" si="2"/>
        <v>87500</v>
      </c>
      <c r="D53" s="266"/>
      <c r="E53" s="265">
        <f>'Sources and Uses Budget'!S53</f>
        <v>87500</v>
      </c>
      <c r="F53" s="266">
        <f t="shared" si="3"/>
        <v>87500</v>
      </c>
      <c r="G53" s="266"/>
      <c r="H53" s="265">
        <f>'Sources and Uses Budget'!T53</f>
        <v>0</v>
      </c>
      <c r="I53" s="266"/>
      <c r="J53" s="266"/>
      <c r="K53" s="263"/>
    </row>
    <row r="54" spans="1:11" s="273" customFormat="1">
      <c r="A54" s="269" t="s">
        <v>1824</v>
      </c>
      <c r="B54" s="265">
        <f>'Sources and Uses Budget'!C54</f>
        <v>1935058</v>
      </c>
      <c r="C54" s="271">
        <f>SUM(C45:C53)</f>
        <v>1935058</v>
      </c>
      <c r="D54" s="271">
        <f>SUM(D45:D53)</f>
        <v>0</v>
      </c>
      <c r="E54" s="265">
        <f>'Sources and Uses Budget'!S54</f>
        <v>1260375</v>
      </c>
      <c r="F54" s="271">
        <f>SUM(F45:F53)</f>
        <v>1260375</v>
      </c>
      <c r="G54" s="271">
        <f>SUM(G45:G53)</f>
        <v>0</v>
      </c>
      <c r="H54" s="265">
        <f>'Sources and Uses Budget'!T54</f>
        <v>0</v>
      </c>
      <c r="I54" s="271">
        <f>SUM(I45:I53)</f>
        <v>0</v>
      </c>
      <c r="J54" s="271">
        <f>SUM(J45:J53)</f>
        <v>0</v>
      </c>
      <c r="K54" s="272"/>
    </row>
    <row r="55" spans="1:11" s="264" customFormat="1">
      <c r="A55" s="261" t="s">
        <v>1430</v>
      </c>
      <c r="B55" s="262"/>
      <c r="C55" s="262"/>
      <c r="D55" s="262"/>
      <c r="E55" s="262"/>
      <c r="F55" s="262"/>
      <c r="G55" s="262"/>
      <c r="H55" s="262"/>
      <c r="I55" s="262"/>
      <c r="J55" s="262"/>
      <c r="K55" s="263"/>
    </row>
    <row r="56" spans="1:11" s="264" customFormat="1">
      <c r="A56" s="268" t="s">
        <v>1825</v>
      </c>
      <c r="B56" s="265">
        <f>'Sources and Uses Budget'!C56</f>
        <v>82077</v>
      </c>
      <c r="C56" s="266">
        <f t="shared" ref="C56:C61" si="4">B56</f>
        <v>82077</v>
      </c>
      <c r="D56" s="266"/>
      <c r="E56" s="267"/>
      <c r="F56" s="267"/>
      <c r="G56" s="267"/>
      <c r="H56" s="267"/>
      <c r="I56" s="267"/>
      <c r="J56" s="267"/>
      <c r="K56" s="263"/>
    </row>
    <row r="57" spans="1:11" s="264" customFormat="1" ht="12" customHeight="1">
      <c r="A57" s="268" t="s">
        <v>1819</v>
      </c>
      <c r="B57" s="265">
        <f>'Sources and Uses Budget'!C57</f>
        <v>0</v>
      </c>
      <c r="C57" s="266">
        <f t="shared" si="4"/>
        <v>0</v>
      </c>
      <c r="D57" s="266"/>
      <c r="E57" s="267"/>
      <c r="F57" s="267"/>
      <c r="G57" s="267"/>
      <c r="H57" s="267"/>
      <c r="I57" s="267"/>
      <c r="J57" s="267"/>
      <c r="K57" s="263"/>
    </row>
    <row r="58" spans="1:11" s="264" customFormat="1">
      <c r="A58" s="268" t="s">
        <v>1822</v>
      </c>
      <c r="B58" s="265">
        <f>'Sources and Uses Budget'!C58</f>
        <v>12500</v>
      </c>
      <c r="C58" s="266">
        <f t="shared" si="4"/>
        <v>12500</v>
      </c>
      <c r="D58" s="266"/>
      <c r="E58" s="267"/>
      <c r="F58" s="267"/>
      <c r="G58" s="267"/>
      <c r="H58" s="267"/>
      <c r="I58" s="267"/>
      <c r="J58" s="267"/>
      <c r="K58" s="263"/>
    </row>
    <row r="59" spans="1:11" s="264" customFormat="1">
      <c r="A59" s="268" t="s">
        <v>1634</v>
      </c>
      <c r="B59" s="265">
        <f>'Sources and Uses Budget'!C59</f>
        <v>0</v>
      </c>
      <c r="C59" s="266">
        <f t="shared" si="4"/>
        <v>0</v>
      </c>
      <c r="D59" s="266"/>
      <c r="E59" s="267"/>
      <c r="F59" s="267"/>
      <c r="G59" s="267"/>
      <c r="H59" s="267"/>
      <c r="I59" s="267"/>
      <c r="J59" s="267"/>
      <c r="K59" s="263"/>
    </row>
    <row r="60" spans="1:11" s="264" customFormat="1">
      <c r="A60" s="268" t="s">
        <v>1632</v>
      </c>
      <c r="B60" s="265">
        <f>'Sources and Uses Budget'!C60</f>
        <v>0</v>
      </c>
      <c r="C60" s="266">
        <f t="shared" si="4"/>
        <v>0</v>
      </c>
      <c r="D60" s="266"/>
      <c r="E60" s="267"/>
      <c r="F60" s="267"/>
      <c r="G60" s="267"/>
      <c r="H60" s="267"/>
      <c r="I60" s="267"/>
      <c r="J60" s="267"/>
      <c r="K60" s="263"/>
    </row>
    <row r="61" spans="1:11" s="264" customFormat="1">
      <c r="A61" s="268" t="str">
        <f>'Sources and Uses Budget'!$A61</f>
        <v>Issuer Fee</v>
      </c>
      <c r="B61" s="265">
        <f>'Sources and Uses Budget'!C61</f>
        <v>60735</v>
      </c>
      <c r="C61" s="266">
        <f t="shared" si="4"/>
        <v>60735</v>
      </c>
      <c r="D61" s="266"/>
      <c r="E61" s="267"/>
      <c r="F61" s="267"/>
      <c r="G61" s="267"/>
      <c r="H61" s="267"/>
      <c r="I61" s="267"/>
      <c r="J61" s="267"/>
      <c r="K61" s="263"/>
    </row>
    <row r="62" spans="1:11" s="264" customFormat="1" ht="13.7" customHeight="1">
      <c r="A62" s="269" t="s">
        <v>1826</v>
      </c>
      <c r="B62" s="265">
        <f>'Sources and Uses Budget'!C62</f>
        <v>155312</v>
      </c>
      <c r="C62" s="265">
        <f>SUM(C56:C61)</f>
        <v>155312</v>
      </c>
      <c r="D62" s="265">
        <f>SUM(D56:D61)</f>
        <v>0</v>
      </c>
      <c r="E62" s="267"/>
      <c r="F62" s="267"/>
      <c r="G62" s="267"/>
      <c r="H62" s="267"/>
      <c r="I62" s="267"/>
      <c r="J62" s="267"/>
      <c r="K62" s="263"/>
    </row>
    <row r="63" spans="1:11" s="264" customFormat="1">
      <c r="A63" s="274" t="s">
        <v>1827</v>
      </c>
      <c r="B63" s="265">
        <f>'Sources and Uses Budget'!C63</f>
        <v>39191160</v>
      </c>
      <c r="C63" s="265">
        <f>SUM(C8+C11+C13+C14+C15+C26+C27+C38+C42+C43+C54+C62)</f>
        <v>39191160</v>
      </c>
      <c r="D63" s="265">
        <f>SUM(D8+D11+D13+D14+D15+D26+D27+D38+D42+D43+D54+D62)</f>
        <v>0</v>
      </c>
      <c r="E63" s="265">
        <f>'Sources and Uses Budget'!S63</f>
        <v>33356165</v>
      </c>
      <c r="F63" s="265">
        <f>SUM(F10+F13+F14+F15+F26+F27+F38+F42+F43+F54)</f>
        <v>33356165</v>
      </c>
      <c r="G63" s="265">
        <f>SUM(G10+G13+G14+G15+G26+G27+G38+G42+G43+G54)</f>
        <v>0</v>
      </c>
      <c r="H63" s="265">
        <f>'Sources and Uses Budget'!T63</f>
        <v>1000000</v>
      </c>
      <c r="I63" s="265">
        <f>SUM(I11+I13+I14+I15+I26+I27+I38+I42+I43+I54)</f>
        <v>0</v>
      </c>
      <c r="J63" s="265">
        <f>SUM(J11+J13+J14+J15+J26+J27+J38+J42+J43+J54)</f>
        <v>1000000</v>
      </c>
      <c r="K63" s="263"/>
    </row>
    <row r="64" spans="1:11" s="264" customFormat="1" ht="24">
      <c r="A64" s="87" t="s">
        <v>1828</v>
      </c>
      <c r="B64" s="262"/>
      <c r="C64" s="262"/>
      <c r="D64" s="262"/>
      <c r="E64" s="262"/>
      <c r="F64" s="262"/>
      <c r="G64" s="262"/>
      <c r="H64" s="262"/>
      <c r="I64" s="262"/>
      <c r="J64" s="262"/>
      <c r="K64" s="263"/>
    </row>
    <row r="65" spans="1:11" s="264" customFormat="1">
      <c r="A65" s="188" t="s">
        <v>1829</v>
      </c>
      <c r="B65" s="265">
        <f>'Sources and Uses Budget'!C65</f>
        <v>375000</v>
      </c>
      <c r="C65" s="266">
        <f t="shared" ref="C65:C69" si="5">B65</f>
        <v>375000</v>
      </c>
      <c r="D65" s="266"/>
      <c r="E65" s="265">
        <f>'Sources and Uses Budget'!S65</f>
        <v>110000</v>
      </c>
      <c r="F65" s="266">
        <f>E65</f>
        <v>110000</v>
      </c>
      <c r="G65" s="266"/>
      <c r="H65" s="265">
        <f>'Sources and Uses Budget'!T65</f>
        <v>0</v>
      </c>
      <c r="I65" s="266"/>
      <c r="J65" s="266"/>
      <c r="K65" s="263"/>
    </row>
    <row r="66" spans="1:11" s="264" customFormat="1" ht="24">
      <c r="A66" s="188" t="s">
        <v>1830</v>
      </c>
      <c r="B66" s="265">
        <f>'Sources and Uses Budget'!C66</f>
        <v>0</v>
      </c>
      <c r="C66" s="266">
        <f t="shared" si="5"/>
        <v>0</v>
      </c>
      <c r="D66" s="266"/>
      <c r="E66" s="265">
        <f>'Sources and Uses Budget'!S66</f>
        <v>0</v>
      </c>
      <c r="F66" s="266"/>
      <c r="G66" s="266"/>
      <c r="H66" s="265">
        <f>'Sources and Uses Budget'!T66</f>
        <v>0</v>
      </c>
      <c r="I66" s="266"/>
      <c r="J66" s="266"/>
      <c r="K66" s="263"/>
    </row>
    <row r="67" spans="1:11" s="264" customFormat="1" ht="24">
      <c r="A67" s="188" t="s">
        <v>1831</v>
      </c>
      <c r="B67" s="265">
        <f>'Sources and Uses Budget'!C67</f>
        <v>0</v>
      </c>
      <c r="C67" s="266">
        <f t="shared" si="5"/>
        <v>0</v>
      </c>
      <c r="D67" s="266"/>
      <c r="E67" s="265">
        <f>'Sources and Uses Budget'!S67</f>
        <v>0</v>
      </c>
      <c r="F67" s="266"/>
      <c r="G67" s="266"/>
      <c r="H67" s="265">
        <f>'Sources and Uses Budget'!T67</f>
        <v>0</v>
      </c>
      <c r="I67" s="266"/>
      <c r="J67" s="266"/>
      <c r="K67" s="263"/>
    </row>
    <row r="68" spans="1:11" s="264" customFormat="1">
      <c r="A68" s="188" t="s">
        <v>1832</v>
      </c>
      <c r="B68" s="265">
        <f>'Sources and Uses Budget'!C68</f>
        <v>0</v>
      </c>
      <c r="C68" s="266">
        <f t="shared" si="5"/>
        <v>0</v>
      </c>
      <c r="D68" s="266"/>
      <c r="E68" s="265">
        <f>'Sources and Uses Budget'!S68</f>
        <v>0</v>
      </c>
      <c r="F68" s="266"/>
      <c r="G68" s="266"/>
      <c r="H68" s="265">
        <f>'Sources and Uses Budget'!T68</f>
        <v>0</v>
      </c>
      <c r="I68" s="266"/>
      <c r="J68" s="266"/>
      <c r="K68" s="263"/>
    </row>
    <row r="69" spans="1:11" s="264" customFormat="1">
      <c r="A69" s="268" t="str">
        <f>'Sources and Uses Budget'!$A69</f>
        <v>Other: (Specify)</v>
      </c>
      <c r="B69" s="265">
        <f>'Sources and Uses Budget'!C69</f>
        <v>0</v>
      </c>
      <c r="C69" s="266">
        <f t="shared" si="5"/>
        <v>0</v>
      </c>
      <c r="D69" s="266"/>
      <c r="E69" s="265">
        <f>'Sources and Uses Budget'!S69</f>
        <v>0</v>
      </c>
      <c r="F69" s="266"/>
      <c r="G69" s="266"/>
      <c r="H69" s="265">
        <f>'Sources and Uses Budget'!T69</f>
        <v>0</v>
      </c>
      <c r="I69" s="266"/>
      <c r="J69" s="266"/>
      <c r="K69" s="263"/>
    </row>
    <row r="70" spans="1:11" s="264" customFormat="1">
      <c r="A70" s="269" t="s">
        <v>1911</v>
      </c>
      <c r="B70" s="265">
        <f>'Sources and Uses Budget'!C70</f>
        <v>375000</v>
      </c>
      <c r="C70" s="265">
        <f>SUM(C64:C69)</f>
        <v>375000</v>
      </c>
      <c r="D70" s="265">
        <f>SUM(D64:D69)</f>
        <v>0</v>
      </c>
      <c r="E70" s="265">
        <f>'Sources and Uses Budget'!S70</f>
        <v>110000</v>
      </c>
      <c r="F70" s="271">
        <f>SUM(F65:F69)</f>
        <v>110000</v>
      </c>
      <c r="G70" s="271">
        <f>SUM(G65:G69)</f>
        <v>0</v>
      </c>
      <c r="H70" s="265">
        <f>'Sources and Uses Budget'!T70</f>
        <v>0</v>
      </c>
      <c r="I70" s="271">
        <f>SUM(I65:I69)</f>
        <v>0</v>
      </c>
      <c r="J70" s="271">
        <f>SUM(J65:J69)</f>
        <v>0</v>
      </c>
      <c r="K70" s="263"/>
    </row>
    <row r="71" spans="1:11" s="264" customFormat="1">
      <c r="A71" s="261" t="s">
        <v>1834</v>
      </c>
      <c r="B71" s="262"/>
      <c r="C71" s="262"/>
      <c r="D71" s="262"/>
      <c r="E71" s="262"/>
      <c r="F71" s="262"/>
      <c r="G71" s="262"/>
      <c r="H71" s="262"/>
      <c r="I71" s="262"/>
      <c r="J71" s="262"/>
      <c r="K71" s="263"/>
    </row>
    <row r="72" spans="1:11" s="264" customFormat="1">
      <c r="A72" s="268" t="s">
        <v>1835</v>
      </c>
      <c r="B72" s="265">
        <f>'Sources and Uses Budget'!C72</f>
        <v>0</v>
      </c>
      <c r="C72" s="266"/>
      <c r="D72" s="266"/>
      <c r="E72" s="267"/>
      <c r="F72" s="267"/>
      <c r="G72" s="267"/>
      <c r="H72" s="267"/>
      <c r="I72" s="267"/>
      <c r="J72" s="267"/>
      <c r="K72" s="263"/>
    </row>
    <row r="73" spans="1:11" s="264" customFormat="1">
      <c r="A73" s="268" t="s">
        <v>1836</v>
      </c>
      <c r="B73" s="265">
        <f>'Sources and Uses Budget'!C73</f>
        <v>0</v>
      </c>
      <c r="C73" s="266"/>
      <c r="D73" s="266"/>
      <c r="E73" s="267"/>
      <c r="F73" s="267"/>
      <c r="G73" s="267"/>
      <c r="H73" s="267"/>
      <c r="I73" s="267"/>
      <c r="J73" s="267"/>
      <c r="K73" s="263"/>
    </row>
    <row r="74" spans="1:11" s="264" customFormat="1">
      <c r="A74" s="270" t="s">
        <v>1837</v>
      </c>
      <c r="B74" s="265">
        <f>'Sources and Uses Budget'!C74</f>
        <v>0</v>
      </c>
      <c r="C74" s="266"/>
      <c r="D74" s="266"/>
      <c r="E74" s="267"/>
      <c r="F74" s="267"/>
      <c r="G74" s="267"/>
      <c r="H74" s="267"/>
      <c r="I74" s="267"/>
      <c r="J74" s="267"/>
      <c r="K74" s="263"/>
    </row>
    <row r="75" spans="1:11" s="264" customFormat="1">
      <c r="A75" s="268" t="s">
        <v>1838</v>
      </c>
      <c r="B75" s="265">
        <f>'Sources and Uses Budget'!C75</f>
        <v>490386</v>
      </c>
      <c r="C75" s="266">
        <f>B75</f>
        <v>490386</v>
      </c>
      <c r="D75" s="266"/>
      <c r="E75" s="267"/>
      <c r="F75" s="267"/>
      <c r="G75" s="267"/>
      <c r="H75" s="267"/>
      <c r="I75" s="267"/>
      <c r="J75" s="267"/>
      <c r="K75" s="263"/>
    </row>
    <row r="76" spans="1:11" s="264" customFormat="1">
      <c r="A76" s="268" t="str">
        <f>'Sources and Uses Budget'!$A76</f>
        <v>Other: (Specify)</v>
      </c>
      <c r="B76" s="265">
        <f>'Sources and Uses Budget'!C76</f>
        <v>0</v>
      </c>
      <c r="C76" s="266"/>
      <c r="D76" s="266"/>
      <c r="E76" s="267"/>
      <c r="F76" s="267"/>
      <c r="G76" s="267"/>
      <c r="H76" s="267"/>
      <c r="I76" s="267"/>
      <c r="J76" s="267"/>
      <c r="K76" s="263"/>
    </row>
    <row r="77" spans="1:11" s="264" customFormat="1">
      <c r="A77" s="269" t="s">
        <v>1839</v>
      </c>
      <c r="B77" s="265">
        <f>'Sources and Uses Budget'!C77</f>
        <v>490386</v>
      </c>
      <c r="C77" s="265">
        <f>SUM(C72:C76)</f>
        <v>490386</v>
      </c>
      <c r="D77" s="265">
        <f>SUM(D72:D76)</f>
        <v>0</v>
      </c>
      <c r="E77" s="267"/>
      <c r="F77" s="267"/>
      <c r="G77" s="267"/>
      <c r="H77" s="267"/>
      <c r="I77" s="267"/>
      <c r="J77" s="267"/>
      <c r="K77" s="263"/>
    </row>
    <row r="78" spans="1:11" s="264" customFormat="1">
      <c r="A78" s="261" t="s">
        <v>1840</v>
      </c>
      <c r="B78" s="262"/>
      <c r="C78" s="262"/>
      <c r="D78" s="262"/>
      <c r="E78" s="262"/>
      <c r="F78" s="262"/>
      <c r="G78" s="262"/>
      <c r="H78" s="262"/>
      <c r="I78" s="262"/>
      <c r="J78" s="262"/>
      <c r="K78" s="263"/>
    </row>
    <row r="79" spans="1:11" s="264" customFormat="1">
      <c r="A79" s="268" t="s">
        <v>1841</v>
      </c>
      <c r="B79" s="265">
        <f>'Sources and Uses Budget'!C79</f>
        <v>1541775</v>
      </c>
      <c r="C79" s="266">
        <f t="shared" ref="C79:C80" si="6">B79</f>
        <v>1541775</v>
      </c>
      <c r="D79" s="266"/>
      <c r="E79" s="265">
        <f>'Sources and Uses Budget'!S79</f>
        <v>1541775</v>
      </c>
      <c r="F79" s="266">
        <f t="shared" ref="F79:F80" si="7">E79</f>
        <v>1541775</v>
      </c>
      <c r="G79" s="266"/>
      <c r="H79" s="265">
        <f>'Sources and Uses Budget'!T79</f>
        <v>0</v>
      </c>
      <c r="I79" s="266"/>
      <c r="J79" s="266"/>
      <c r="K79" s="263"/>
    </row>
    <row r="80" spans="1:11" s="264" customFormat="1">
      <c r="A80" s="268" t="s">
        <v>1842</v>
      </c>
      <c r="B80" s="265">
        <f>'Sources and Uses Budget'!C80</f>
        <v>199506</v>
      </c>
      <c r="C80" s="266">
        <f t="shared" si="6"/>
        <v>199506</v>
      </c>
      <c r="D80" s="266"/>
      <c r="E80" s="265">
        <f>'Sources and Uses Budget'!S80</f>
        <v>199506</v>
      </c>
      <c r="F80" s="266">
        <f t="shared" si="7"/>
        <v>199506</v>
      </c>
      <c r="G80" s="266"/>
      <c r="H80" s="265">
        <f>'Sources and Uses Budget'!T80</f>
        <v>0</v>
      </c>
      <c r="I80" s="266"/>
      <c r="J80" s="266"/>
      <c r="K80" s="263"/>
    </row>
    <row r="81" spans="1:11" s="264" customFormat="1">
      <c r="A81" s="269" t="s">
        <v>1843</v>
      </c>
      <c r="B81" s="265">
        <f>'Sources and Uses Budget'!C81</f>
        <v>1741281</v>
      </c>
      <c r="C81" s="265">
        <f>SUM(C79:C80)</f>
        <v>1741281</v>
      </c>
      <c r="D81" s="265">
        <f>SUM(D79:D80)</f>
        <v>0</v>
      </c>
      <c r="E81" s="265">
        <f>'Sources and Uses Budget'!S81</f>
        <v>1741281</v>
      </c>
      <c r="F81" s="265">
        <f>SUM(F79:F80)</f>
        <v>1741281</v>
      </c>
      <c r="G81" s="265">
        <f>SUM(G79:G80)</f>
        <v>0</v>
      </c>
      <c r="H81" s="265">
        <f>'Sources and Uses Budget'!T81</f>
        <v>0</v>
      </c>
      <c r="I81" s="265">
        <f>SUM(I79:I80)</f>
        <v>0</v>
      </c>
      <c r="J81" s="265">
        <f>SUM(J79:J80)</f>
        <v>0</v>
      </c>
      <c r="K81" s="263"/>
    </row>
    <row r="82" spans="1:11" s="264" customFormat="1">
      <c r="A82" s="261" t="s">
        <v>1844</v>
      </c>
      <c r="B82" s="262"/>
      <c r="C82" s="262"/>
      <c r="D82" s="262"/>
      <c r="E82" s="262"/>
      <c r="F82" s="262"/>
      <c r="G82" s="262"/>
      <c r="H82" s="262"/>
      <c r="I82" s="262"/>
      <c r="J82" s="262"/>
      <c r="K82" s="263"/>
    </row>
    <row r="83" spans="1:11" s="264" customFormat="1" ht="13.7" customHeight="1">
      <c r="A83" s="188" t="s">
        <v>1845</v>
      </c>
      <c r="B83" s="265">
        <f>'Sources and Uses Budget'!C83</f>
        <v>67547</v>
      </c>
      <c r="C83" s="266">
        <f t="shared" ref="C83:C95" si="8">B83</f>
        <v>67547</v>
      </c>
      <c r="D83" s="266"/>
      <c r="E83" s="267"/>
      <c r="F83" s="267"/>
      <c r="G83" s="267"/>
      <c r="H83" s="267"/>
      <c r="I83" s="267"/>
      <c r="J83" s="267"/>
      <c r="K83" s="263"/>
    </row>
    <row r="84" spans="1:11" s="264" customFormat="1">
      <c r="A84" s="188" t="s">
        <v>1846</v>
      </c>
      <c r="B84" s="265">
        <f>'Sources and Uses Budget'!C84</f>
        <v>20000</v>
      </c>
      <c r="C84" s="266">
        <f t="shared" si="8"/>
        <v>20000</v>
      </c>
      <c r="D84" s="266"/>
      <c r="E84" s="265">
        <f>'Sources and Uses Budget'!S84</f>
        <v>20000</v>
      </c>
      <c r="F84" s="266">
        <f t="shared" ref="F84:F86" si="9">E84</f>
        <v>20000</v>
      </c>
      <c r="G84" s="266"/>
      <c r="H84" s="265">
        <f>'Sources and Uses Budget'!T84</f>
        <v>0</v>
      </c>
      <c r="I84" s="266"/>
      <c r="J84" s="266"/>
      <c r="K84" s="263"/>
    </row>
    <row r="85" spans="1:11" s="264" customFormat="1">
      <c r="A85" s="188" t="s">
        <v>1847</v>
      </c>
      <c r="B85" s="265">
        <f>'Sources and Uses Budget'!C85</f>
        <v>2520000</v>
      </c>
      <c r="C85" s="266">
        <f t="shared" si="8"/>
        <v>2520000</v>
      </c>
      <c r="D85" s="266"/>
      <c r="E85" s="265">
        <f>'Sources and Uses Budget'!S85</f>
        <v>2520000</v>
      </c>
      <c r="F85" s="266">
        <f t="shared" si="9"/>
        <v>2520000</v>
      </c>
      <c r="G85" s="266"/>
      <c r="H85" s="265">
        <f>'Sources and Uses Budget'!T85</f>
        <v>0</v>
      </c>
      <c r="I85" s="266"/>
      <c r="J85" s="266"/>
      <c r="K85" s="263"/>
    </row>
    <row r="86" spans="1:11" s="264" customFormat="1">
      <c r="A86" s="188" t="s">
        <v>1848</v>
      </c>
      <c r="B86" s="265">
        <f>'Sources and Uses Budget'!C86</f>
        <v>441000</v>
      </c>
      <c r="C86" s="266">
        <f t="shared" si="8"/>
        <v>441000</v>
      </c>
      <c r="D86" s="266"/>
      <c r="E86" s="265">
        <f>'Sources and Uses Budget'!S86</f>
        <v>441000</v>
      </c>
      <c r="F86" s="266">
        <f t="shared" si="9"/>
        <v>441000</v>
      </c>
      <c r="G86" s="266"/>
      <c r="H86" s="265">
        <f>'Sources and Uses Budget'!T86</f>
        <v>0</v>
      </c>
      <c r="I86" s="266"/>
      <c r="J86" s="266"/>
      <c r="K86" s="263"/>
    </row>
    <row r="87" spans="1:11" s="264" customFormat="1">
      <c r="A87" s="188" t="s">
        <v>1849</v>
      </c>
      <c r="B87" s="265">
        <f>'Sources and Uses Budget'!C87</f>
        <v>0</v>
      </c>
      <c r="C87" s="266">
        <f t="shared" si="8"/>
        <v>0</v>
      </c>
      <c r="D87" s="266"/>
      <c r="E87" s="265">
        <f>'Sources and Uses Budget'!S87</f>
        <v>0</v>
      </c>
      <c r="F87" s="266"/>
      <c r="G87" s="266"/>
      <c r="H87" s="265">
        <f>'Sources and Uses Budget'!T87</f>
        <v>0</v>
      </c>
      <c r="I87" s="266"/>
      <c r="J87" s="266"/>
      <c r="K87" s="263"/>
    </row>
    <row r="88" spans="1:11" s="264" customFormat="1">
      <c r="A88" s="188" t="s">
        <v>1850</v>
      </c>
      <c r="B88" s="265">
        <f>'Sources and Uses Budget'!C88</f>
        <v>20000</v>
      </c>
      <c r="C88" s="266">
        <f t="shared" si="8"/>
        <v>20000</v>
      </c>
      <c r="D88" s="266"/>
      <c r="E88" s="267"/>
      <c r="F88" s="267"/>
      <c r="G88" s="267"/>
      <c r="H88" s="267"/>
      <c r="I88" s="267"/>
      <c r="J88" s="267"/>
      <c r="K88" s="263"/>
    </row>
    <row r="89" spans="1:11" s="264" customFormat="1">
      <c r="A89" s="188" t="s">
        <v>1851</v>
      </c>
      <c r="B89" s="265">
        <f>'Sources and Uses Budget'!C89</f>
        <v>20000</v>
      </c>
      <c r="C89" s="266">
        <f t="shared" si="8"/>
        <v>20000</v>
      </c>
      <c r="D89" s="266"/>
      <c r="E89" s="265">
        <f>'Sources and Uses Budget'!S89</f>
        <v>20000</v>
      </c>
      <c r="F89" s="266">
        <f t="shared" ref="F89:F93" si="10">E89</f>
        <v>20000</v>
      </c>
      <c r="G89" s="266"/>
      <c r="H89" s="265">
        <f>'Sources and Uses Budget'!T89</f>
        <v>0</v>
      </c>
      <c r="I89" s="266"/>
      <c r="J89" s="266"/>
      <c r="K89" s="263"/>
    </row>
    <row r="90" spans="1:11" s="264" customFormat="1">
      <c r="A90" s="188" t="s">
        <v>1852</v>
      </c>
      <c r="B90" s="265">
        <f>'Sources and Uses Budget'!C90</f>
        <v>10000</v>
      </c>
      <c r="C90" s="266">
        <f t="shared" si="8"/>
        <v>10000</v>
      </c>
      <c r="D90" s="266"/>
      <c r="E90" s="265">
        <f>'Sources and Uses Budget'!S90</f>
        <v>5000</v>
      </c>
      <c r="F90" s="266">
        <f t="shared" si="10"/>
        <v>5000</v>
      </c>
      <c r="G90" s="266"/>
      <c r="H90" s="265">
        <f>'Sources and Uses Budget'!T90</f>
        <v>0</v>
      </c>
      <c r="I90" s="266"/>
      <c r="J90" s="266"/>
      <c r="K90" s="263"/>
    </row>
    <row r="91" spans="1:11" s="264" customFormat="1">
      <c r="A91" s="394" t="s">
        <v>1853</v>
      </c>
      <c r="B91" s="265">
        <f>'Sources and Uses Budget'!C91</f>
        <v>50000</v>
      </c>
      <c r="C91" s="266">
        <f t="shared" si="8"/>
        <v>50000</v>
      </c>
      <c r="D91" s="266"/>
      <c r="E91" s="265">
        <f>'Sources and Uses Budget'!S91</f>
        <v>50000</v>
      </c>
      <c r="F91" s="266">
        <f t="shared" si="10"/>
        <v>50000</v>
      </c>
      <c r="G91" s="266"/>
      <c r="H91" s="265">
        <f>'Sources and Uses Budget'!T91</f>
        <v>0</v>
      </c>
      <c r="I91" s="266"/>
      <c r="J91" s="266"/>
      <c r="K91" s="263"/>
    </row>
    <row r="92" spans="1:11" s="264" customFormat="1">
      <c r="A92" s="394" t="s">
        <v>1854</v>
      </c>
      <c r="B92" s="265">
        <f>'Sources and Uses Budget'!C92</f>
        <v>10000</v>
      </c>
      <c r="C92" s="266">
        <f t="shared" si="8"/>
        <v>10000</v>
      </c>
      <c r="D92" s="266"/>
      <c r="E92" s="265">
        <f>'Sources and Uses Budget'!S92</f>
        <v>10000</v>
      </c>
      <c r="F92" s="266">
        <f t="shared" si="10"/>
        <v>10000</v>
      </c>
      <c r="G92" s="266"/>
      <c r="H92" s="265">
        <f>'Sources and Uses Budget'!T92</f>
        <v>0</v>
      </c>
      <c r="I92" s="266"/>
      <c r="J92" s="266"/>
      <c r="K92" s="263"/>
    </row>
    <row r="93" spans="1:11" s="264" customFormat="1">
      <c r="A93" s="268" t="str">
        <f>'Sources and Uses Budget'!$A93</f>
        <v>Soils Report, Phase 1</v>
      </c>
      <c r="B93" s="265">
        <f>'Sources and Uses Budget'!C93</f>
        <v>90000</v>
      </c>
      <c r="C93" s="266">
        <f t="shared" si="8"/>
        <v>90000</v>
      </c>
      <c r="D93" s="266"/>
      <c r="E93" s="265">
        <f>'Sources and Uses Budget'!S93</f>
        <v>90000</v>
      </c>
      <c r="F93" s="266">
        <f t="shared" si="10"/>
        <v>90000</v>
      </c>
      <c r="G93" s="266"/>
      <c r="H93" s="265">
        <f>'Sources and Uses Budget'!T93</f>
        <v>0</v>
      </c>
      <c r="I93" s="266"/>
      <c r="J93" s="266"/>
      <c r="K93" s="263"/>
    </row>
    <row r="94" spans="1:11" s="264" customFormat="1">
      <c r="A94" s="268" t="str">
        <f>'Sources and Uses Budget'!$A94</f>
        <v>Lender, Investor Deposit</v>
      </c>
      <c r="B94" s="265">
        <f>'Sources and Uses Budget'!C94</f>
        <v>30000</v>
      </c>
      <c r="C94" s="266">
        <f t="shared" si="8"/>
        <v>30000</v>
      </c>
      <c r="D94" s="266"/>
      <c r="E94" s="265">
        <f>'Sources and Uses Budget'!S94</f>
        <v>0</v>
      </c>
      <c r="F94" s="266"/>
      <c r="G94" s="266"/>
      <c r="H94" s="265">
        <f>'Sources and Uses Budget'!T94</f>
        <v>0</v>
      </c>
      <c r="I94" s="266"/>
      <c r="J94" s="266"/>
      <c r="K94" s="263"/>
    </row>
    <row r="95" spans="1:11" s="264" customFormat="1">
      <c r="A95" s="268" t="str">
        <f>'Sources and Uses Budget'!$A95</f>
        <v>Final Cost Audit Expense</v>
      </c>
      <c r="B95" s="265">
        <f>'Sources and Uses Budget'!C95</f>
        <v>5000</v>
      </c>
      <c r="C95" s="266">
        <f t="shared" si="8"/>
        <v>5000</v>
      </c>
      <c r="D95" s="266"/>
      <c r="E95" s="265">
        <f>'Sources and Uses Budget'!S95</f>
        <v>0</v>
      </c>
      <c r="F95" s="266"/>
      <c r="G95" s="266"/>
      <c r="H95" s="265">
        <f>'Sources and Uses Budget'!T95</f>
        <v>0</v>
      </c>
      <c r="I95" s="266"/>
      <c r="J95" s="266"/>
      <c r="K95" s="263"/>
    </row>
    <row r="96" spans="1:11" s="264" customFormat="1">
      <c r="A96" s="269" t="s">
        <v>1858</v>
      </c>
      <c r="B96" s="265">
        <f>'Sources and Uses Budget'!C96</f>
        <v>3283547</v>
      </c>
      <c r="C96" s="265">
        <f>SUM(C83:C95)</f>
        <v>3283547</v>
      </c>
      <c r="D96" s="265">
        <f>SUM(D83:D95)</f>
        <v>0</v>
      </c>
      <c r="E96" s="265">
        <f>'Sources and Uses Budget'!S96</f>
        <v>3156000</v>
      </c>
      <c r="F96" s="271">
        <f>SUM(F84:F87,F89:F95)</f>
        <v>3156000</v>
      </c>
      <c r="G96" s="271">
        <f>SUM(G84:G87,G89:G95)</f>
        <v>0</v>
      </c>
      <c r="H96" s="265">
        <f>'Sources and Uses Budget'!T96</f>
        <v>0</v>
      </c>
      <c r="I96" s="265">
        <f>SUM(I84:I87,I89:I95)</f>
        <v>0</v>
      </c>
      <c r="J96" s="265">
        <f>SUM(J84:J87,J89:J95)</f>
        <v>0</v>
      </c>
      <c r="K96" s="263"/>
    </row>
    <row r="97" spans="1:11" s="264" customFormat="1">
      <c r="A97" s="269" t="s">
        <v>1912</v>
      </c>
      <c r="B97" s="265">
        <f>'Sources and Uses Budget'!C97</f>
        <v>45081374</v>
      </c>
      <c r="C97" s="265">
        <f>SUM(C63+C70+C77+C81+C96)</f>
        <v>45081374</v>
      </c>
      <c r="D97" s="265">
        <f>SUM(D63+D70+D77+D81+D96)</f>
        <v>0</v>
      </c>
      <c r="E97" s="265">
        <f>'Sources and Uses Budget'!S97</f>
        <v>38363446</v>
      </c>
      <c r="F97" s="271">
        <f>SUM(+F63+F70+F81+F96)</f>
        <v>38363446</v>
      </c>
      <c r="G97" s="271">
        <f>SUM(+G63+G70+G81+G96)</f>
        <v>0</v>
      </c>
      <c r="H97" s="265">
        <f>'Sources and Uses Budget'!T97</f>
        <v>1000000</v>
      </c>
      <c r="I97" s="271">
        <f>SUM(I63+I70+I81+I96)</f>
        <v>0</v>
      </c>
      <c r="J97" s="271">
        <f>SUM(J63+J70+J81+J96)</f>
        <v>1000000</v>
      </c>
      <c r="K97" s="263"/>
    </row>
    <row r="98" spans="1:11" s="264" customFormat="1">
      <c r="A98" s="261" t="s">
        <v>1860</v>
      </c>
      <c r="B98" s="262"/>
      <c r="C98" s="262"/>
      <c r="D98" s="262"/>
      <c r="E98" s="262"/>
      <c r="F98" s="262"/>
      <c r="G98" s="262"/>
      <c r="H98" s="262"/>
      <c r="I98" s="262"/>
      <c r="J98" s="262"/>
      <c r="K98" s="263"/>
    </row>
    <row r="99" spans="1:11" s="264" customFormat="1">
      <c r="A99" s="188" t="s">
        <v>1861</v>
      </c>
      <c r="B99" s="265">
        <f>'Sources and Uses Budget'!C99</f>
        <v>5904517</v>
      </c>
      <c r="C99" s="266">
        <f>B99</f>
        <v>5904517</v>
      </c>
      <c r="D99" s="266"/>
      <c r="E99" s="265">
        <f>'Sources and Uses Budget'!S99</f>
        <v>5754517</v>
      </c>
      <c r="F99" s="266">
        <f>E99</f>
        <v>5754517</v>
      </c>
      <c r="G99" s="266"/>
      <c r="H99" s="265">
        <f>'Sources and Uses Budget'!T99</f>
        <v>150000</v>
      </c>
      <c r="I99" s="266"/>
      <c r="J99" s="266">
        <f>H99</f>
        <v>150000</v>
      </c>
      <c r="K99" s="263"/>
    </row>
    <row r="100" spans="1:11" s="264" customFormat="1">
      <c r="A100" s="188" t="s">
        <v>1862</v>
      </c>
      <c r="B100" s="265">
        <f>'Sources and Uses Budget'!C100</f>
        <v>0</v>
      </c>
      <c r="C100" s="266"/>
      <c r="D100" s="266"/>
      <c r="E100" s="265">
        <f>'Sources and Uses Budget'!S100</f>
        <v>0</v>
      </c>
      <c r="F100" s="266"/>
      <c r="G100" s="266"/>
      <c r="H100" s="265">
        <f>'Sources and Uses Budget'!T100</f>
        <v>0</v>
      </c>
      <c r="I100" s="266"/>
      <c r="J100" s="266"/>
      <c r="K100" s="263"/>
    </row>
    <row r="101" spans="1:11" s="264" customFormat="1">
      <c r="A101" s="188" t="s">
        <v>1863</v>
      </c>
      <c r="B101" s="265">
        <f>'Sources and Uses Budget'!C101</f>
        <v>0</v>
      </c>
      <c r="C101" s="266"/>
      <c r="D101" s="266"/>
      <c r="E101" s="265">
        <f>'Sources and Uses Budget'!S101</f>
        <v>0</v>
      </c>
      <c r="F101" s="266"/>
      <c r="G101" s="266"/>
      <c r="H101" s="265">
        <f>'Sources and Uses Budget'!T101</f>
        <v>0</v>
      </c>
      <c r="I101" s="266"/>
      <c r="J101" s="266"/>
      <c r="K101" s="263"/>
    </row>
    <row r="102" spans="1:11" s="264" customFormat="1" ht="12" customHeight="1">
      <c r="A102" s="188" t="s">
        <v>1864</v>
      </c>
      <c r="B102" s="265">
        <f>'Sources and Uses Budget'!C102</f>
        <v>0</v>
      </c>
      <c r="C102" s="266"/>
      <c r="D102" s="266"/>
      <c r="E102" s="265">
        <f>'Sources and Uses Budget'!S102</f>
        <v>0</v>
      </c>
      <c r="F102" s="266"/>
      <c r="G102" s="266"/>
      <c r="H102" s="265">
        <f>'Sources and Uses Budget'!T102</f>
        <v>0</v>
      </c>
      <c r="I102" s="266"/>
      <c r="J102" s="266"/>
      <c r="K102" s="263"/>
    </row>
    <row r="103" spans="1:11" s="264" customFormat="1">
      <c r="A103" s="268" t="str">
        <f>'Sources and Uses Budget'!$A103</f>
        <v>Other: (Specify)</v>
      </c>
      <c r="B103" s="265">
        <f>'Sources and Uses Budget'!C103</f>
        <v>0</v>
      </c>
      <c r="C103" s="266"/>
      <c r="D103" s="266"/>
      <c r="E103" s="265">
        <f>'Sources and Uses Budget'!S103</f>
        <v>0</v>
      </c>
      <c r="F103" s="266"/>
      <c r="G103" s="266"/>
      <c r="H103" s="265">
        <f>'Sources and Uses Budget'!T103</f>
        <v>0</v>
      </c>
      <c r="I103" s="266"/>
      <c r="J103" s="266"/>
      <c r="K103" s="263"/>
    </row>
    <row r="104" spans="1:11" s="264" customFormat="1">
      <c r="A104" s="269" t="s">
        <v>1865</v>
      </c>
      <c r="B104" s="265">
        <f>'Sources and Uses Budget'!C104</f>
        <v>5904517</v>
      </c>
      <c r="C104" s="265">
        <f>SUM(C99:C103)</f>
        <v>5904517</v>
      </c>
      <c r="D104" s="265">
        <f>SUM(D99:D103)</f>
        <v>0</v>
      </c>
      <c r="E104" s="265">
        <f>'Sources and Uses Budget'!S104</f>
        <v>5754517</v>
      </c>
      <c r="F104" s="271">
        <f>SUM(F99:F103)</f>
        <v>5754517</v>
      </c>
      <c r="G104" s="271">
        <f>SUM(G99:G103)</f>
        <v>0</v>
      </c>
      <c r="H104" s="265">
        <f>'Sources and Uses Budget'!T104</f>
        <v>150000</v>
      </c>
      <c r="I104" s="271">
        <f>SUM(I99:I103)</f>
        <v>0</v>
      </c>
      <c r="J104" s="271">
        <f>SUM(J99:J103)</f>
        <v>150000</v>
      </c>
      <c r="K104" s="263"/>
    </row>
    <row r="105" spans="1:11" s="264" customFormat="1">
      <c r="A105" s="269" t="s">
        <v>1913</v>
      </c>
      <c r="B105" s="265">
        <f>'Sources and Uses Budget'!C105</f>
        <v>50985891</v>
      </c>
      <c r="C105" s="271">
        <f>SUM(C97+C104)</f>
        <v>50985891</v>
      </c>
      <c r="D105" s="271">
        <f>SUM(D97+D104)</f>
        <v>0</v>
      </c>
      <c r="E105" s="265">
        <f>'Sources and Uses Budget'!S105</f>
        <v>44117963</v>
      </c>
      <c r="F105" s="271">
        <f>F97+F104</f>
        <v>44117963</v>
      </c>
      <c r="G105" s="271">
        <f>G97+G104</f>
        <v>0</v>
      </c>
      <c r="H105" s="265">
        <f>'Sources and Uses Budget'!T105</f>
        <v>1150000</v>
      </c>
      <c r="I105" s="271">
        <f>I97+I104</f>
        <v>0</v>
      </c>
      <c r="J105" s="271">
        <f>J97+J104</f>
        <v>1150000</v>
      </c>
      <c r="K105" s="263"/>
    </row>
    <row r="106" spans="1:11" s="264" customFormat="1">
      <c r="A106" s="275"/>
      <c r="B106" s="276"/>
      <c r="C106" s="276"/>
      <c r="D106" s="276"/>
      <c r="E106" s="265">
        <f>'Sources and Uses Budget'!S106</f>
        <v>0</v>
      </c>
      <c r="F106" s="266"/>
      <c r="G106" s="266"/>
      <c r="H106" s="265">
        <f>'Sources and Uses Budget'!T106</f>
        <v>0</v>
      </c>
      <c r="I106" s="266"/>
      <c r="J106" s="266"/>
      <c r="K106" s="263"/>
    </row>
    <row r="107" spans="1:11" s="264" customFormat="1">
      <c r="A107" s="277"/>
      <c r="B107" s="278"/>
      <c r="C107" s="276"/>
      <c r="D107" s="345" t="s">
        <v>1914</v>
      </c>
      <c r="E107" s="265">
        <f>'Sources and Uses Budget'!S107</f>
        <v>44117963</v>
      </c>
      <c r="F107" s="271">
        <f>F105+F106</f>
        <v>44117963</v>
      </c>
      <c r="G107" s="271">
        <f>G105+G106</f>
        <v>0</v>
      </c>
      <c r="H107" s="265">
        <f>'Sources and Uses Budget'!T107</f>
        <v>1150000</v>
      </c>
      <c r="I107" s="271">
        <f>I105+I106</f>
        <v>0</v>
      </c>
      <c r="J107" s="271">
        <f>J105+J106</f>
        <v>1150000</v>
      </c>
      <c r="K107" s="263"/>
    </row>
    <row r="108" spans="1:11" s="264" customFormat="1">
      <c r="A108" s="277"/>
      <c r="B108" s="279"/>
      <c r="C108" s="279"/>
      <c r="D108" s="279"/>
      <c r="J108" s="280"/>
      <c r="K108" s="263"/>
    </row>
    <row r="109" spans="1:11" s="264" customFormat="1">
      <c r="A109" s="277"/>
      <c r="B109" s="279"/>
      <c r="C109" s="279"/>
      <c r="D109" s="279"/>
      <c r="J109" s="280"/>
      <c r="K109" s="263"/>
    </row>
    <row r="110" spans="1:11" s="264" customFormat="1">
      <c r="A110" s="277"/>
      <c r="B110" s="279"/>
      <c r="C110" s="279"/>
      <c r="D110" s="279"/>
      <c r="J110" s="280"/>
      <c r="K110" s="263"/>
    </row>
    <row r="111" spans="1:11" s="264" customFormat="1" ht="12.75">
      <c r="A111" s="1079"/>
      <c r="B111" s="279"/>
      <c r="C111" s="279"/>
      <c r="D111" s="279"/>
      <c r="J111" s="280"/>
      <c r="K111" s="263"/>
    </row>
    <row r="112" spans="1:11" s="264" customFormat="1" ht="12.75">
      <c r="A112" s="1079"/>
      <c r="B112" s="279"/>
      <c r="C112" s="279"/>
      <c r="D112" s="279"/>
      <c r="J112" s="280"/>
      <c r="K112" s="263"/>
    </row>
    <row r="113" spans="1:11" s="264" customFormat="1" ht="14.25">
      <c r="A113" s="281"/>
      <c r="B113" s="279"/>
      <c r="C113" s="279"/>
      <c r="D113" s="279"/>
      <c r="J113" s="280"/>
      <c r="K113" s="263"/>
    </row>
    <row r="114" spans="1:11" s="264" customFormat="1" ht="12.75">
      <c r="A114" s="1079"/>
      <c r="J114" s="280"/>
      <c r="K114" s="263"/>
    </row>
    <row r="115" spans="1:11" s="264" customFormat="1" ht="14.25">
      <c r="A115" s="281"/>
      <c r="J115" s="280"/>
      <c r="K115" s="263"/>
    </row>
    <row r="116" spans="1:11" s="264" customFormat="1" ht="14.25">
      <c r="A116" s="281"/>
      <c r="J116" s="280"/>
      <c r="K116" s="263"/>
    </row>
    <row r="117" spans="1:11" s="264" customFormat="1">
      <c r="B117" s="279"/>
      <c r="C117" s="279"/>
      <c r="D117" s="279"/>
      <c r="J117" s="280"/>
      <c r="K117" s="263"/>
    </row>
    <row r="118" spans="1:11" s="264" customFormat="1">
      <c r="J118" s="280"/>
      <c r="K118" s="263"/>
    </row>
    <row r="119" spans="1:11" s="264" customFormat="1">
      <c r="J119" s="280"/>
      <c r="K119" s="263"/>
    </row>
    <row r="120" spans="1:11" s="264" customFormat="1">
      <c r="J120" s="280"/>
      <c r="K120" s="263"/>
    </row>
    <row r="121" spans="1:11" s="264" customFormat="1" ht="14.25">
      <c r="A121" s="281"/>
      <c r="J121" s="280"/>
      <c r="K121" s="263"/>
    </row>
    <row r="122" spans="1:11" s="283" customFormat="1" ht="15.75">
      <c r="A122" s="282"/>
      <c r="J122" s="284"/>
      <c r="K122" s="285"/>
    </row>
    <row r="123" spans="1:11" s="264" customFormat="1">
      <c r="A123" s="286"/>
      <c r="J123" s="280"/>
      <c r="K123" s="263"/>
    </row>
    <row r="124" spans="1:11" s="264" customFormat="1">
      <c r="B124" s="287"/>
      <c r="D124" s="1763"/>
      <c r="E124" s="1764"/>
      <c r="F124" s="1764"/>
      <c r="G124" s="1764"/>
      <c r="H124" s="1764"/>
      <c r="I124" s="1764"/>
      <c r="J124" s="280"/>
      <c r="K124" s="263"/>
    </row>
    <row r="125" spans="1:11" s="264" customFormat="1" ht="12.75">
      <c r="A125" s="1129"/>
      <c r="B125" s="287"/>
      <c r="C125" s="1129"/>
      <c r="D125" s="1764"/>
      <c r="E125" s="1764"/>
      <c r="F125" s="1764"/>
      <c r="G125" s="1764"/>
      <c r="H125" s="1764"/>
      <c r="I125" s="1764"/>
      <c r="J125" s="280"/>
      <c r="K125" s="263"/>
    </row>
    <row r="126" spans="1:11" s="264" customFormat="1" ht="12.75">
      <c r="A126" s="1129"/>
      <c r="B126" s="287"/>
      <c r="C126" s="1129"/>
      <c r="D126" s="1764"/>
      <c r="E126" s="1764"/>
      <c r="F126" s="1764"/>
      <c r="G126" s="1764"/>
      <c r="H126" s="1764"/>
      <c r="I126" s="1764"/>
      <c r="J126" s="280"/>
      <c r="K126" s="263"/>
    </row>
    <row r="127" spans="1:11" s="264" customFormat="1" ht="12.75">
      <c r="A127" s="1129"/>
      <c r="B127" s="287"/>
      <c r="C127" s="1129"/>
      <c r="D127" s="288"/>
      <c r="E127" s="1129"/>
      <c r="F127" s="1129"/>
      <c r="G127" s="1129"/>
      <c r="J127" s="280"/>
      <c r="K127" s="263"/>
    </row>
    <row r="128" spans="1:11" s="264" customFormat="1" ht="12.75">
      <c r="A128" s="1129"/>
      <c r="B128" s="287"/>
      <c r="C128" s="1129"/>
      <c r="D128" s="288"/>
      <c r="E128" s="1129"/>
      <c r="F128" s="1129"/>
      <c r="G128" s="1129"/>
      <c r="J128" s="280"/>
      <c r="K128" s="263"/>
    </row>
    <row r="129" spans="1:11" s="264" customFormat="1" ht="12.75">
      <c r="A129" s="1129"/>
      <c r="B129" s="287"/>
      <c r="C129" s="1129"/>
      <c r="D129" s="1129"/>
      <c r="E129" s="1129"/>
      <c r="F129" s="1129"/>
      <c r="G129" s="1129"/>
      <c r="J129" s="280"/>
      <c r="K129" s="263"/>
    </row>
    <row r="130" spans="1:11" s="264" customFormat="1" ht="12.75">
      <c r="A130" s="1129"/>
      <c r="B130" s="287"/>
      <c r="C130" s="1129"/>
      <c r="D130" s="1129"/>
      <c r="E130" s="1129"/>
      <c r="F130" s="1129"/>
      <c r="G130" s="1129"/>
      <c r="J130" s="280"/>
      <c r="K130" s="263"/>
    </row>
    <row r="131" spans="1:11" s="264" customFormat="1" ht="12.75">
      <c r="A131" s="1129"/>
      <c r="B131" s="289"/>
      <c r="C131" s="1129"/>
      <c r="D131" s="1129"/>
      <c r="E131" s="1129"/>
      <c r="F131" s="1129"/>
      <c r="G131" s="1129"/>
      <c r="J131" s="280"/>
      <c r="K131" s="263"/>
    </row>
    <row r="132" spans="1:11" s="264" customFormat="1" ht="12.75">
      <c r="A132" s="1094"/>
      <c r="B132" s="290"/>
      <c r="C132" s="1129"/>
      <c r="D132" s="291"/>
      <c r="E132" s="1129"/>
      <c r="F132" s="1129"/>
      <c r="G132" s="1129"/>
      <c r="J132" s="280"/>
      <c r="K132" s="263"/>
    </row>
    <row r="133" spans="1:11" s="264" customFormat="1" ht="12.75">
      <c r="A133" s="1130"/>
      <c r="B133" s="1129"/>
      <c r="C133" s="1129"/>
      <c r="D133" s="1129"/>
      <c r="E133" s="1129"/>
      <c r="F133" s="1129"/>
      <c r="G133" s="1129"/>
      <c r="J133" s="280"/>
      <c r="K133" s="263"/>
    </row>
    <row r="134" spans="1:11" s="264" customFormat="1" ht="12.75">
      <c r="A134" s="1130"/>
      <c r="B134" s="1129"/>
      <c r="C134" s="1129"/>
      <c r="D134" s="1129"/>
      <c r="E134" s="1129"/>
      <c r="F134" s="1129"/>
      <c r="G134" s="1129"/>
      <c r="J134" s="280"/>
      <c r="K134" s="263"/>
    </row>
    <row r="135" spans="1:11" s="264" customFormat="1" ht="12.75">
      <c r="A135" s="1071"/>
      <c r="B135" s="1129"/>
      <c r="C135" s="1129"/>
      <c r="D135" s="1129"/>
      <c r="E135" s="1129"/>
      <c r="F135" s="1129"/>
      <c r="G135" s="1129"/>
      <c r="J135" s="280"/>
      <c r="K135" s="263"/>
    </row>
    <row r="136" spans="1:11" s="264" customFormat="1" ht="12.75">
      <c r="A136" s="1079"/>
      <c r="B136" s="1129"/>
      <c r="C136" s="1129"/>
      <c r="D136" s="1129"/>
      <c r="E136" s="1129"/>
      <c r="F136" s="1129"/>
      <c r="G136" s="1129"/>
      <c r="J136" s="280"/>
      <c r="K136" s="263"/>
    </row>
    <row r="137" spans="1:11" ht="12.75">
      <c r="A137" s="1130"/>
      <c r="B137" s="1129"/>
      <c r="C137" s="1129"/>
      <c r="D137" s="1129"/>
      <c r="E137" s="1129"/>
      <c r="F137" s="1129"/>
      <c r="G137" s="1129"/>
    </row>
    <row r="138" spans="1:11" ht="12" customHeight="1">
      <c r="A138" s="1130"/>
      <c r="B138" s="1129"/>
      <c r="C138" s="1129"/>
      <c r="D138" s="1129"/>
      <c r="E138" s="1129"/>
      <c r="F138" s="1129"/>
      <c r="G138" s="1129"/>
    </row>
    <row r="139" spans="1:11" ht="12" customHeight="1">
      <c r="A139" s="1765"/>
      <c r="B139" s="1764"/>
      <c r="C139" s="1764"/>
      <c r="D139" s="260"/>
      <c r="E139" s="1129"/>
      <c r="F139" s="1129"/>
      <c r="G139" s="1129"/>
    </row>
    <row r="140" spans="1:11" ht="12" customHeight="1">
      <c r="A140" s="1188"/>
      <c r="B140" s="1188"/>
      <c r="C140" s="1188"/>
      <c r="D140" s="260"/>
      <c r="E140" s="1129"/>
      <c r="F140" s="1129"/>
      <c r="G140" s="1129"/>
    </row>
    <row r="141" spans="1:11" ht="12" customHeight="1">
      <c r="A141" s="1130"/>
      <c r="B141" s="1129"/>
      <c r="C141" s="1129"/>
      <c r="D141" s="260"/>
      <c r="E141" s="1129"/>
      <c r="F141" s="1129"/>
      <c r="G141" s="1129"/>
      <c r="H141" s="293"/>
      <c r="I141" s="293"/>
    </row>
    <row r="142" spans="1:11" ht="12" customHeight="1">
      <c r="A142" s="295"/>
      <c r="B142" s="260"/>
      <c r="C142" s="260"/>
      <c r="D142" s="260"/>
      <c r="E142" s="1129"/>
      <c r="F142" s="1129"/>
      <c r="G142" s="1129"/>
      <c r="H142" s="293"/>
      <c r="I142" s="29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Y9" sqref="AY9"/>
    </sheetView>
  </sheetViews>
  <sheetFormatPr defaultColWidth="2.7109375" defaultRowHeight="15.75" customHeight="1"/>
  <cols>
    <col min="1" max="37" width="2.7109375" style="820"/>
    <col min="38" max="38" width="3" style="820" customWidth="1"/>
    <col min="39" max="64" width="2.7109375" style="820"/>
    <col min="65" max="65" width="6.140625" style="820" bestFit="1" customWidth="1"/>
    <col min="66" max="70" width="5.5703125" style="820" bestFit="1" customWidth="1"/>
    <col min="71" max="71" width="6.140625" style="820" bestFit="1" customWidth="1"/>
    <col min="72" max="76" width="5.5703125" style="820" bestFit="1" customWidth="1"/>
    <col min="77" max="77" width="6.140625" style="820" bestFit="1" customWidth="1"/>
    <col min="78" max="78" width="5.5703125" style="820" bestFit="1" customWidth="1"/>
    <col min="79" max="16384" width="2.7109375" style="820"/>
  </cols>
  <sheetData>
    <row r="1" spans="1:58" ht="15.75" customHeight="1">
      <c r="A1" s="1769" t="s">
        <v>1915</v>
      </c>
      <c r="B1" s="1770"/>
      <c r="C1" s="1770"/>
      <c r="D1" s="1770"/>
      <c r="E1" s="1770"/>
      <c r="F1" s="1770"/>
      <c r="G1" s="1770"/>
      <c r="H1" s="1770"/>
      <c r="I1" s="1770"/>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1770"/>
      <c r="AQ1" s="1770"/>
      <c r="AR1" s="1770"/>
      <c r="AS1" s="1770"/>
      <c r="AT1" s="1770"/>
      <c r="AU1" s="1770"/>
      <c r="AV1" s="1770"/>
      <c r="AW1" s="1770"/>
      <c r="AX1" s="1770"/>
      <c r="AY1" s="1770"/>
      <c r="AZ1" s="1770"/>
      <c r="BA1" s="1770"/>
      <c r="BB1" s="1770"/>
      <c r="BC1" s="1770"/>
      <c r="BD1" s="1770"/>
      <c r="BE1" s="1771"/>
    </row>
    <row r="2" spans="1:58" ht="15.75" customHeight="1">
      <c r="A2" s="1772" t="s">
        <v>1916</v>
      </c>
      <c r="B2" s="1773"/>
      <c r="C2" s="1773"/>
      <c r="D2" s="1773"/>
      <c r="E2" s="1773"/>
      <c r="F2" s="1773"/>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3"/>
      <c r="AS2" s="1773"/>
      <c r="AT2" s="1773"/>
      <c r="AU2" s="1773"/>
      <c r="AV2" s="1773"/>
      <c r="AW2" s="1773"/>
      <c r="AX2" s="1773"/>
      <c r="AY2" s="1773"/>
      <c r="AZ2" s="1773"/>
      <c r="BA2" s="1773"/>
      <c r="BB2" s="1773"/>
      <c r="BC2" s="1773"/>
      <c r="BD2" s="1773"/>
      <c r="BE2" s="1774"/>
      <c r="BF2" s="821"/>
    </row>
    <row r="3" spans="1:58" ht="15.75" customHeight="1" thickBot="1">
      <c r="A3" s="822"/>
      <c r="B3" s="823"/>
      <c r="C3" s="823"/>
      <c r="D3" s="823"/>
      <c r="E3" s="823"/>
      <c r="F3" s="823"/>
      <c r="G3" s="823"/>
      <c r="H3" s="823"/>
      <c r="I3" s="823"/>
      <c r="J3" s="823"/>
      <c r="K3" s="823"/>
      <c r="L3" s="823"/>
      <c r="M3" s="823"/>
      <c r="N3" s="823"/>
      <c r="O3" s="823"/>
      <c r="P3" s="823"/>
      <c r="Q3" s="823"/>
      <c r="R3" s="823"/>
      <c r="S3" s="823"/>
      <c r="T3" s="823"/>
      <c r="U3" s="823"/>
      <c r="V3" s="823"/>
      <c r="W3" s="823"/>
      <c r="X3" s="823"/>
      <c r="Y3" s="823"/>
      <c r="Z3" s="823"/>
      <c r="AA3" s="823"/>
      <c r="AB3" s="823"/>
      <c r="AC3" s="823"/>
      <c r="AD3" s="823"/>
      <c r="AE3" s="823"/>
      <c r="AF3" s="823"/>
      <c r="AG3" s="823"/>
      <c r="AH3" s="823"/>
      <c r="AI3" s="823"/>
      <c r="AJ3" s="823"/>
      <c r="AK3" s="823"/>
      <c r="AL3" s="823"/>
      <c r="AM3" s="823"/>
      <c r="AN3" s="823"/>
      <c r="AO3" s="823"/>
      <c r="AP3" s="823"/>
      <c r="AQ3" s="823"/>
      <c r="AR3" s="823"/>
      <c r="AS3" s="823"/>
      <c r="AT3" s="823"/>
      <c r="AU3" s="823"/>
      <c r="AV3" s="823"/>
      <c r="AW3" s="823"/>
      <c r="AX3" s="823"/>
      <c r="AY3" s="823"/>
      <c r="AZ3" s="823"/>
      <c r="BA3" s="823"/>
      <c r="BB3" s="823"/>
      <c r="BC3" s="823"/>
      <c r="BD3" s="823"/>
      <c r="BE3" s="1131"/>
    </row>
    <row r="4" spans="1:58" ht="15.75" customHeight="1" thickBot="1">
      <c r="A4" s="822"/>
      <c r="B4" s="824" t="s">
        <v>76</v>
      </c>
      <c r="C4" s="824"/>
      <c r="D4" s="824"/>
      <c r="E4" s="824"/>
      <c r="F4" s="824"/>
      <c r="G4" s="823"/>
      <c r="H4" s="823"/>
      <c r="I4" s="823"/>
      <c r="J4" s="823"/>
      <c r="K4" s="823"/>
      <c r="L4" s="1775" t="str">
        <f>IF(Application!H18="","",Application!H18)</f>
        <v>The Ivy</v>
      </c>
      <c r="M4" s="1776"/>
      <c r="N4" s="1776"/>
      <c r="O4" s="1776"/>
      <c r="P4" s="1776"/>
      <c r="Q4" s="1776"/>
      <c r="R4" s="1776"/>
      <c r="S4" s="1776"/>
      <c r="T4" s="1776"/>
      <c r="U4" s="1776"/>
      <c r="V4" s="1776"/>
      <c r="W4" s="1776"/>
      <c r="X4" s="1776"/>
      <c r="Y4" s="1776"/>
      <c r="Z4" s="1776"/>
      <c r="AA4" s="1776"/>
      <c r="AB4" s="1776"/>
      <c r="AC4" s="1777"/>
      <c r="AD4" s="823"/>
      <c r="AE4" s="823"/>
      <c r="AF4" s="1778" t="s">
        <v>1917</v>
      </c>
      <c r="AG4" s="1779"/>
      <c r="AH4" s="1779"/>
      <c r="AI4" s="1779"/>
      <c r="AJ4" s="1779"/>
      <c r="AK4" s="1779"/>
      <c r="AL4" s="1779"/>
      <c r="AM4" s="1779"/>
      <c r="AN4" s="1779"/>
      <c r="AO4" s="1779"/>
      <c r="AP4" s="1780">
        <v>44562</v>
      </c>
      <c r="AQ4" s="1781"/>
      <c r="AR4" s="1781"/>
      <c r="AS4" s="1781"/>
      <c r="AT4" s="1781"/>
      <c r="AU4" s="1782"/>
      <c r="AV4" s="823"/>
      <c r="AW4" s="823"/>
      <c r="AX4" s="823"/>
      <c r="AY4" s="823"/>
      <c r="AZ4" s="823"/>
      <c r="BA4" s="823"/>
      <c r="BB4" s="823"/>
      <c r="BC4" s="823"/>
      <c r="BD4" s="823"/>
      <c r="BE4" s="1131"/>
    </row>
    <row r="5" spans="1:58" ht="15.75" customHeight="1" thickBot="1">
      <c r="A5" s="822"/>
      <c r="B5" s="823"/>
      <c r="C5" s="823"/>
      <c r="D5" s="823"/>
      <c r="E5" s="823"/>
      <c r="F5" s="82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1783" t="s">
        <v>1918</v>
      </c>
      <c r="AG5" s="1784"/>
      <c r="AH5" s="1784"/>
      <c r="AI5" s="1784"/>
      <c r="AJ5" s="1784"/>
      <c r="AK5" s="1784"/>
      <c r="AL5" s="1784"/>
      <c r="AM5" s="1784"/>
      <c r="AN5" s="1784"/>
      <c r="AO5" s="1784"/>
      <c r="AP5" s="1780">
        <v>44562</v>
      </c>
      <c r="AQ5" s="1781"/>
      <c r="AR5" s="1781"/>
      <c r="AS5" s="1781"/>
      <c r="AT5" s="1781"/>
      <c r="AU5" s="1782"/>
      <c r="AV5" s="823"/>
      <c r="AW5" s="823"/>
      <c r="AX5" s="823"/>
      <c r="AY5" s="823"/>
      <c r="AZ5" s="823"/>
      <c r="BA5" s="823"/>
      <c r="BB5" s="823"/>
      <c r="BC5" s="823"/>
      <c r="BD5" s="823"/>
      <c r="BE5" s="1131"/>
    </row>
    <row r="6" spans="1:58" ht="15.75" customHeight="1" thickBot="1">
      <c r="A6" s="822"/>
      <c r="B6" s="824" t="s">
        <v>1919</v>
      </c>
      <c r="C6" s="823"/>
      <c r="D6" s="823"/>
      <c r="E6" s="823"/>
      <c r="F6" s="823"/>
      <c r="G6" s="823"/>
      <c r="H6" s="823"/>
      <c r="I6" s="823"/>
      <c r="J6" s="823"/>
      <c r="K6" s="823"/>
      <c r="L6" s="1799" t="str">
        <f>IF(Application!H16="","",Application!H16)</f>
        <v>MAAC IVY LP</v>
      </c>
      <c r="M6" s="1800"/>
      <c r="N6" s="1800"/>
      <c r="O6" s="1800"/>
      <c r="P6" s="1800"/>
      <c r="Q6" s="1800"/>
      <c r="R6" s="1800"/>
      <c r="S6" s="1800"/>
      <c r="T6" s="1800"/>
      <c r="U6" s="1800"/>
      <c r="V6" s="1800"/>
      <c r="W6" s="1800"/>
      <c r="X6" s="1800"/>
      <c r="Y6" s="1800"/>
      <c r="Z6" s="1800"/>
      <c r="AA6" s="1800"/>
      <c r="AB6" s="1800"/>
      <c r="AC6" s="1801"/>
      <c r="AD6" s="823"/>
      <c r="AE6" s="823"/>
      <c r="AF6" s="823"/>
      <c r="AG6" s="823"/>
      <c r="AH6" s="823"/>
      <c r="AI6" s="823"/>
      <c r="AJ6" s="823"/>
      <c r="AK6" s="823"/>
      <c r="AL6" s="823"/>
      <c r="AM6" s="823"/>
      <c r="AN6" s="823"/>
      <c r="AO6" s="823"/>
      <c r="AP6" s="823"/>
      <c r="AQ6" s="823"/>
      <c r="AR6" s="823"/>
      <c r="AS6" s="823"/>
      <c r="AT6" s="823"/>
      <c r="AU6" s="823"/>
      <c r="AV6" s="823"/>
      <c r="AW6" s="823"/>
      <c r="AX6" s="823"/>
      <c r="AY6" s="823"/>
      <c r="AZ6" s="823"/>
      <c r="BA6" s="823"/>
      <c r="BB6" s="823"/>
      <c r="BC6" s="823"/>
      <c r="BD6" s="823"/>
      <c r="BE6" s="1131"/>
    </row>
    <row r="7" spans="1:58" thickBot="1">
      <c r="A7" s="822"/>
      <c r="B7" s="823"/>
      <c r="C7" s="823"/>
      <c r="D7" s="823"/>
      <c r="E7" s="823"/>
      <c r="F7" s="823"/>
      <c r="G7" s="823"/>
      <c r="H7" s="823"/>
      <c r="I7" s="823"/>
      <c r="J7" s="823"/>
      <c r="K7" s="823"/>
      <c r="L7" s="823"/>
      <c r="M7" s="823"/>
      <c r="N7" s="823"/>
      <c r="O7" s="823"/>
      <c r="P7" s="823"/>
      <c r="Q7" s="823"/>
      <c r="R7" s="823"/>
      <c r="S7" s="823"/>
      <c r="T7" s="823"/>
      <c r="U7" s="823"/>
      <c r="V7" s="823"/>
      <c r="W7" s="823"/>
      <c r="X7" s="823"/>
      <c r="Y7" s="823"/>
      <c r="Z7" s="823"/>
      <c r="AA7" s="823"/>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1131"/>
    </row>
    <row r="8" spans="1:58" thickBot="1">
      <c r="A8" s="822"/>
      <c r="B8" s="824" t="s">
        <v>1920</v>
      </c>
      <c r="C8" s="823"/>
      <c r="D8" s="823"/>
      <c r="E8" s="823"/>
      <c r="F8" s="823"/>
      <c r="G8" s="823"/>
      <c r="H8" s="823"/>
      <c r="I8" s="823"/>
      <c r="J8" s="823"/>
      <c r="K8" s="823"/>
      <c r="L8" s="823"/>
      <c r="M8" s="823"/>
      <c r="N8" s="823"/>
      <c r="O8" s="823"/>
      <c r="P8" s="823"/>
      <c r="Q8" s="823"/>
      <c r="R8" s="823"/>
      <c r="S8" s="823"/>
      <c r="T8" s="823"/>
      <c r="U8" s="823"/>
      <c r="V8" s="823"/>
      <c r="W8" s="823"/>
      <c r="X8" s="823"/>
      <c r="Y8" s="823"/>
      <c r="Z8" s="823"/>
      <c r="AA8" s="823"/>
      <c r="AB8" s="1802" t="str">
        <f>Application!T196</f>
        <v>No</v>
      </c>
      <c r="AC8" s="1803"/>
      <c r="AD8" s="1804"/>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1131"/>
    </row>
    <row r="9" spans="1:58" thickBot="1">
      <c r="A9" s="823"/>
      <c r="B9" s="823"/>
      <c r="C9" s="823"/>
      <c r="D9" s="823"/>
      <c r="E9" s="823"/>
      <c r="F9" s="823"/>
      <c r="G9" s="823"/>
      <c r="H9" s="823"/>
      <c r="I9" s="823"/>
      <c r="J9" s="823"/>
      <c r="K9" s="823"/>
      <c r="L9" s="823"/>
      <c r="M9" s="823"/>
      <c r="N9" s="823"/>
      <c r="O9" s="823"/>
      <c r="P9" s="823"/>
      <c r="Q9" s="823"/>
      <c r="R9" s="823"/>
      <c r="S9" s="823"/>
      <c r="T9" s="823"/>
      <c r="U9" s="823"/>
      <c r="V9" s="823"/>
      <c r="W9" s="823"/>
      <c r="X9" s="823"/>
      <c r="Y9" s="823"/>
      <c r="Z9" s="823"/>
      <c r="AA9" s="823"/>
      <c r="AB9" s="823"/>
      <c r="AC9" s="823"/>
      <c r="AD9" s="823"/>
      <c r="AE9" s="823"/>
      <c r="AF9" s="823"/>
      <c r="AG9" s="823"/>
      <c r="AH9" s="823"/>
      <c r="AI9" s="823"/>
      <c r="AJ9" s="823"/>
      <c r="AK9" s="823"/>
      <c r="AL9" s="823"/>
      <c r="AM9" s="823"/>
      <c r="AN9" s="823"/>
      <c r="AO9" s="823"/>
      <c r="AP9" s="823"/>
      <c r="AQ9" s="825"/>
      <c r="AR9" s="825"/>
      <c r="AS9" s="823"/>
      <c r="AT9" s="823"/>
      <c r="AU9" s="823"/>
      <c r="AV9" s="823"/>
      <c r="AW9" s="823"/>
      <c r="AX9" s="823"/>
      <c r="AY9" s="823"/>
      <c r="AZ9" s="823"/>
      <c r="BA9" s="823"/>
      <c r="BB9" s="823"/>
      <c r="BC9" s="823"/>
      <c r="BD9" s="823"/>
      <c r="BE9" s="1131"/>
    </row>
    <row r="10" spans="1:58" thickBot="1">
      <c r="A10" s="822"/>
      <c r="B10" s="824" t="s">
        <v>1921</v>
      </c>
      <c r="C10" s="824"/>
      <c r="D10" s="824"/>
      <c r="E10" s="824"/>
      <c r="F10" s="824"/>
      <c r="G10" s="824"/>
      <c r="H10" s="824"/>
      <c r="I10" s="824"/>
      <c r="J10" s="824"/>
      <c r="K10" s="824"/>
      <c r="L10" s="824"/>
      <c r="M10" s="823"/>
      <c r="N10" s="1805" t="e">
        <f>VLOOKUP("CalHFA Permanent Loan",Application!C564:AS575,37,TRUE)</f>
        <v>#N/A</v>
      </c>
      <c r="O10" s="1806"/>
      <c r="P10" s="1806"/>
      <c r="Q10" s="1806"/>
      <c r="R10" s="1806"/>
      <c r="S10" s="1806"/>
      <c r="T10" s="1807"/>
      <c r="U10" s="823"/>
      <c r="V10" s="823"/>
      <c r="W10" s="823"/>
      <c r="X10" s="1785" t="s">
        <v>1922</v>
      </c>
      <c r="Y10" s="1786"/>
      <c r="Z10" s="1786"/>
      <c r="AA10" s="1786"/>
      <c r="AB10" s="1786"/>
      <c r="AC10" s="1786"/>
      <c r="AD10" s="1786"/>
      <c r="AE10" s="1786"/>
      <c r="AF10" s="1786"/>
      <c r="AG10" s="1786"/>
      <c r="AH10" s="1786"/>
      <c r="AI10" s="1786"/>
      <c r="AJ10" s="1786"/>
      <c r="AK10" s="1787"/>
      <c r="AL10" s="1791">
        <f>Application!W471</f>
        <v>0</v>
      </c>
      <c r="AM10" s="1792"/>
      <c r="AN10" s="1792"/>
      <c r="AO10" s="1792"/>
      <c r="AP10" s="1793"/>
      <c r="AQ10" s="825"/>
      <c r="AR10" s="825"/>
      <c r="AS10" s="825"/>
      <c r="AT10" s="825"/>
      <c r="AU10" s="825"/>
      <c r="AV10" s="825"/>
      <c r="AW10" s="825"/>
      <c r="AX10" s="823"/>
      <c r="AY10" s="823"/>
      <c r="AZ10" s="823"/>
      <c r="BA10" s="823"/>
      <c r="BB10" s="823"/>
      <c r="BC10" s="823"/>
      <c r="BD10" s="823"/>
      <c r="BE10" s="1131"/>
    </row>
    <row r="11" spans="1:58" thickBot="1">
      <c r="A11" s="822"/>
      <c r="B11" s="824" t="s">
        <v>1923</v>
      </c>
      <c r="C11" s="824"/>
      <c r="D11" s="824"/>
      <c r="E11" s="824"/>
      <c r="F11" s="824"/>
      <c r="G11" s="824"/>
      <c r="H11" s="824"/>
      <c r="I11" s="824"/>
      <c r="J11" s="824"/>
      <c r="K11" s="824"/>
      <c r="L11" s="824"/>
      <c r="M11" s="823"/>
      <c r="N11" s="1808">
        <f>Application!AA925</f>
        <v>0</v>
      </c>
      <c r="O11" s="1809"/>
      <c r="P11" s="1809"/>
      <c r="Q11" s="1809"/>
      <c r="R11" s="1809"/>
      <c r="S11" s="1809"/>
      <c r="T11" s="1810"/>
      <c r="U11" s="823"/>
      <c r="V11" s="823"/>
      <c r="W11" s="823"/>
      <c r="X11" s="1811" t="s">
        <v>1924</v>
      </c>
      <c r="Y11" s="1812"/>
      <c r="Z11" s="1812"/>
      <c r="AA11" s="1812"/>
      <c r="AB11" s="1812"/>
      <c r="AC11" s="1812"/>
      <c r="AD11" s="1812"/>
      <c r="AE11" s="1812"/>
      <c r="AF11" s="1812"/>
      <c r="AG11" s="1812"/>
      <c r="AH11" s="1812"/>
      <c r="AI11" s="1812"/>
      <c r="AJ11" s="1812"/>
      <c r="AK11" s="1813"/>
      <c r="AL11" s="1788">
        <v>44317</v>
      </c>
      <c r="AM11" s="1789"/>
      <c r="AN11" s="1789"/>
      <c r="AO11" s="1789"/>
      <c r="AP11" s="1790"/>
      <c r="AQ11" s="826"/>
      <c r="AR11" s="827"/>
      <c r="AS11" s="825"/>
      <c r="AT11" s="825"/>
      <c r="AU11" s="825"/>
      <c r="AV11" s="825"/>
      <c r="AW11" s="825"/>
      <c r="AX11" s="823"/>
      <c r="AY11" s="823"/>
      <c r="AZ11" s="823"/>
      <c r="BA11" s="823"/>
      <c r="BB11" s="823"/>
      <c r="BC11" s="823"/>
      <c r="BD11" s="823"/>
      <c r="BE11" s="1131"/>
    </row>
    <row r="12" spans="1:58" thickBot="1">
      <c r="A12" s="823"/>
      <c r="B12" s="823"/>
      <c r="C12" s="823"/>
      <c r="D12" s="823"/>
      <c r="E12" s="823"/>
      <c r="F12" s="823"/>
      <c r="G12" s="823"/>
      <c r="H12" s="823"/>
      <c r="I12" s="823"/>
      <c r="J12" s="823"/>
      <c r="K12" s="823"/>
      <c r="L12" s="823"/>
      <c r="M12" s="823"/>
      <c r="N12" s="823"/>
      <c r="O12" s="823"/>
      <c r="P12" s="823"/>
      <c r="Q12" s="823"/>
      <c r="R12" s="823"/>
      <c r="S12" s="823"/>
      <c r="T12" s="823"/>
      <c r="U12" s="823"/>
      <c r="V12" s="823"/>
      <c r="W12" s="823"/>
      <c r="X12" s="1785" t="s">
        <v>1925</v>
      </c>
      <c r="Y12" s="1786"/>
      <c r="Z12" s="1786"/>
      <c r="AA12" s="1786"/>
      <c r="AB12" s="1786"/>
      <c r="AC12" s="1786"/>
      <c r="AD12" s="1786"/>
      <c r="AE12" s="1786"/>
      <c r="AF12" s="1786"/>
      <c r="AG12" s="1786"/>
      <c r="AH12" s="1786"/>
      <c r="AI12" s="1786"/>
      <c r="AJ12" s="1786"/>
      <c r="AK12" s="1787"/>
      <c r="AL12" s="1788">
        <v>44813</v>
      </c>
      <c r="AM12" s="1789"/>
      <c r="AN12" s="1789"/>
      <c r="AO12" s="1789"/>
      <c r="AP12" s="1790"/>
      <c r="AQ12" s="825"/>
      <c r="AR12" s="825"/>
      <c r="AS12" s="825"/>
      <c r="AT12" s="825"/>
      <c r="AU12" s="825"/>
      <c r="AV12" s="823"/>
      <c r="AW12" s="823"/>
      <c r="AX12" s="823"/>
      <c r="AY12" s="823"/>
      <c r="AZ12" s="823"/>
      <c r="BA12" s="823"/>
      <c r="BB12" s="823"/>
      <c r="BC12" s="823"/>
      <c r="BD12" s="823"/>
      <c r="BE12" s="828"/>
    </row>
    <row r="13" spans="1:58" thickBot="1">
      <c r="A13" s="823"/>
      <c r="B13" s="1785" t="s">
        <v>1926</v>
      </c>
      <c r="C13" s="1786"/>
      <c r="D13" s="1786"/>
      <c r="E13" s="1786"/>
      <c r="F13" s="1786"/>
      <c r="G13" s="1786"/>
      <c r="H13" s="1786"/>
      <c r="I13" s="1786"/>
      <c r="J13" s="1786"/>
      <c r="K13" s="1786"/>
      <c r="L13" s="1786"/>
      <c r="M13" s="1786"/>
      <c r="N13" s="1786"/>
      <c r="O13" s="1786"/>
      <c r="P13" s="1787"/>
      <c r="Q13" s="1794" t="s">
        <v>1927</v>
      </c>
      <c r="R13" s="1781"/>
      <c r="S13" s="1781"/>
      <c r="T13" s="1782"/>
      <c r="U13" s="825"/>
      <c r="V13" s="823"/>
      <c r="W13" s="823"/>
      <c r="X13" s="823"/>
      <c r="Y13" s="823"/>
      <c r="Z13" s="823"/>
      <c r="AA13" s="825"/>
      <c r="AB13" s="825"/>
      <c r="AC13" s="825"/>
      <c r="AD13" s="825"/>
      <c r="AE13" s="825"/>
      <c r="AF13" s="825"/>
      <c r="AG13" s="825"/>
      <c r="AH13" s="825"/>
      <c r="AI13" s="825"/>
      <c r="AJ13" s="825"/>
      <c r="AK13" s="825"/>
      <c r="AL13" s="825"/>
      <c r="AM13" s="825"/>
      <c r="AN13" s="825"/>
      <c r="AO13" s="825"/>
      <c r="AP13" s="825"/>
      <c r="AQ13" s="825"/>
      <c r="AR13" s="825"/>
      <c r="AS13" s="825"/>
      <c r="AT13" s="825"/>
      <c r="AU13" s="825"/>
      <c r="AV13" s="825"/>
      <c r="AW13" s="825"/>
      <c r="AX13" s="825"/>
      <c r="AY13" s="825"/>
      <c r="AZ13" s="825"/>
      <c r="BA13" s="825"/>
      <c r="BB13" s="825"/>
      <c r="BC13" s="825"/>
      <c r="BD13" s="825"/>
      <c r="BE13" s="828"/>
    </row>
    <row r="14" spans="1:58" thickBot="1">
      <c r="A14" s="823"/>
      <c r="B14" s="823"/>
      <c r="C14" s="823"/>
      <c r="D14" s="823"/>
      <c r="E14" s="823"/>
      <c r="F14" s="823"/>
      <c r="G14" s="823"/>
      <c r="H14" s="823"/>
      <c r="I14" s="823"/>
      <c r="J14" s="823"/>
      <c r="K14" s="823"/>
      <c r="L14" s="823"/>
      <c r="M14" s="823"/>
      <c r="N14" s="823"/>
      <c r="O14" s="823"/>
      <c r="P14" s="823"/>
      <c r="Q14" s="823"/>
      <c r="R14" s="823"/>
      <c r="S14" s="823"/>
      <c r="T14" s="823"/>
      <c r="U14" s="823"/>
      <c r="V14" s="823"/>
      <c r="W14" s="823"/>
      <c r="X14" s="823"/>
      <c r="Y14" s="823"/>
      <c r="Z14" s="823"/>
      <c r="AA14" s="825"/>
      <c r="AB14" s="825"/>
      <c r="AC14" s="825"/>
      <c r="AD14" s="825"/>
      <c r="AE14" s="825"/>
      <c r="AF14" s="825"/>
      <c r="AG14" s="825"/>
      <c r="AH14" s="825"/>
      <c r="AI14" s="825"/>
      <c r="AJ14" s="825"/>
      <c r="AK14" s="825"/>
      <c r="AL14" s="825"/>
      <c r="AM14" s="825"/>
      <c r="AN14" s="825"/>
      <c r="AO14" s="825"/>
      <c r="AP14" s="825"/>
      <c r="AQ14" s="825"/>
      <c r="AR14" s="825"/>
      <c r="AS14" s="825"/>
      <c r="AT14" s="825"/>
      <c r="AU14" s="825"/>
      <c r="AV14" s="825"/>
      <c r="AW14" s="825"/>
      <c r="AX14" s="825"/>
      <c r="AY14" s="825"/>
      <c r="AZ14" s="825"/>
      <c r="BA14" s="825"/>
      <c r="BB14" s="825"/>
      <c r="BC14" s="825"/>
      <c r="BD14" s="825"/>
      <c r="BE14" s="828"/>
    </row>
    <row r="15" spans="1:58" ht="15">
      <c r="A15" s="823"/>
      <c r="B15" s="1795" t="s">
        <v>1928</v>
      </c>
      <c r="C15" s="1795"/>
      <c r="D15" s="1795"/>
      <c r="E15" s="1795"/>
      <c r="F15" s="1795"/>
      <c r="G15" s="1795"/>
      <c r="H15" s="1795"/>
      <c r="I15" s="1795"/>
      <c r="J15" s="1795"/>
      <c r="K15" s="1795"/>
      <c r="L15" s="1796"/>
      <c r="M15" s="1778" t="s">
        <v>1929</v>
      </c>
      <c r="N15" s="1779"/>
      <c r="O15" s="1779"/>
      <c r="P15" s="1779"/>
      <c r="Q15" s="1779"/>
      <c r="R15" s="1779"/>
      <c r="S15" s="1797" t="str">
        <f>IF(Application!AB214="","",Application!AB214)</f>
        <v/>
      </c>
      <c r="T15" s="1797"/>
      <c r="U15" s="1797"/>
      <c r="V15" s="1797"/>
      <c r="W15" s="1798"/>
      <c r="X15" s="825"/>
      <c r="Y15" s="823"/>
      <c r="Z15" s="823"/>
      <c r="AA15" s="825"/>
      <c r="AB15" s="825"/>
      <c r="AC15" s="825"/>
      <c r="AD15" s="825"/>
      <c r="AE15" s="825"/>
      <c r="AF15" s="825"/>
      <c r="AG15" s="825"/>
      <c r="AH15" s="825"/>
      <c r="AI15" s="825"/>
      <c r="AJ15" s="825"/>
      <c r="AK15" s="825"/>
      <c r="AL15" s="825"/>
      <c r="AM15" s="825"/>
      <c r="AN15" s="825"/>
      <c r="AO15" s="825"/>
      <c r="AP15" s="825"/>
      <c r="AQ15" s="825"/>
      <c r="AR15" s="825"/>
      <c r="AS15" s="825"/>
      <c r="AT15" s="825"/>
      <c r="AU15" s="825"/>
      <c r="AV15" s="825"/>
      <c r="AW15" s="825"/>
      <c r="AX15" s="825"/>
      <c r="AY15" s="825"/>
      <c r="AZ15" s="825"/>
      <c r="BA15" s="825"/>
      <c r="BB15" s="825"/>
      <c r="BC15" s="825"/>
      <c r="BD15" s="825"/>
      <c r="BE15" s="828"/>
    </row>
    <row r="16" spans="1:58" thickBot="1">
      <c r="A16" s="822"/>
      <c r="B16" s="823"/>
      <c r="C16" s="823"/>
      <c r="D16" s="823"/>
      <c r="E16" s="823"/>
      <c r="F16" s="823"/>
      <c r="G16" s="823"/>
      <c r="H16" s="823"/>
      <c r="I16" s="823"/>
      <c r="J16" s="823"/>
      <c r="K16" s="823"/>
      <c r="L16" s="823"/>
      <c r="M16" s="823"/>
      <c r="N16" s="823"/>
      <c r="O16" s="823"/>
      <c r="P16" s="823"/>
      <c r="Q16" s="823"/>
      <c r="R16" s="823"/>
      <c r="S16" s="823"/>
      <c r="T16" s="823"/>
      <c r="U16" s="823"/>
      <c r="V16" s="823"/>
      <c r="W16" s="823"/>
      <c r="X16" s="823"/>
      <c r="Y16" s="823"/>
      <c r="Z16" s="823"/>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8"/>
    </row>
    <row r="17" spans="1:58" ht="15">
      <c r="A17" s="823"/>
      <c r="B17" s="1814" t="s">
        <v>1930</v>
      </c>
      <c r="C17" s="1815"/>
      <c r="D17" s="1815"/>
      <c r="E17" s="1815"/>
      <c r="F17" s="1815"/>
      <c r="G17" s="1815"/>
      <c r="H17" s="1815"/>
      <c r="I17" s="1815"/>
      <c r="J17" s="1815"/>
      <c r="K17" s="1815"/>
      <c r="L17" s="1815"/>
      <c r="M17" s="1815"/>
      <c r="N17" s="1815"/>
      <c r="O17" s="1815"/>
      <c r="P17" s="1815"/>
      <c r="Q17" s="1815"/>
      <c r="R17" s="1815"/>
      <c r="S17" s="1815"/>
      <c r="T17" s="1815"/>
      <c r="U17" s="1815"/>
      <c r="V17" s="1815"/>
      <c r="W17" s="1815"/>
      <c r="X17" s="1815"/>
      <c r="Y17" s="1815"/>
      <c r="Z17" s="1815"/>
      <c r="AA17" s="1815"/>
      <c r="AB17" s="1815"/>
      <c r="AC17" s="1815"/>
      <c r="AD17" s="1815"/>
      <c r="AE17" s="1815"/>
      <c r="AF17" s="1815"/>
      <c r="AG17" s="1815"/>
      <c r="AH17" s="1815"/>
      <c r="AI17" s="1815"/>
      <c r="AJ17" s="1815"/>
      <c r="AK17" s="1815"/>
      <c r="AL17" s="1815"/>
      <c r="AM17" s="1815"/>
      <c r="AN17" s="1815"/>
      <c r="AO17" s="1815"/>
      <c r="AP17" s="1815"/>
      <c r="AQ17" s="1815"/>
      <c r="AR17" s="1815"/>
      <c r="AS17" s="1815"/>
      <c r="AT17" s="1815"/>
      <c r="AU17" s="1815"/>
      <c r="AV17" s="1815"/>
      <c r="AW17" s="1815"/>
      <c r="AX17" s="1815"/>
      <c r="AY17" s="1816"/>
      <c r="AZ17" s="823"/>
      <c r="BA17" s="823"/>
      <c r="BB17" s="823"/>
      <c r="BC17" s="823"/>
      <c r="BD17" s="823"/>
      <c r="BE17" s="828"/>
      <c r="BF17" s="821"/>
    </row>
    <row r="18" spans="1:58" ht="15.75" customHeight="1">
      <c r="A18" s="823"/>
      <c r="B18" s="1817" t="s">
        <v>1931</v>
      </c>
      <c r="C18" s="1818"/>
      <c r="D18" s="1818"/>
      <c r="E18" s="1818"/>
      <c r="F18" s="1818"/>
      <c r="G18" s="1818"/>
      <c r="H18" s="1818"/>
      <c r="I18" s="1819"/>
      <c r="J18" s="1820" t="s">
        <v>1932</v>
      </c>
      <c r="K18" s="1821"/>
      <c r="L18" s="1821"/>
      <c r="M18" s="1821"/>
      <c r="N18" s="1821"/>
      <c r="O18" s="1822"/>
      <c r="P18" s="1820" t="s">
        <v>1480</v>
      </c>
      <c r="Q18" s="1821"/>
      <c r="R18" s="1821"/>
      <c r="S18" s="1821"/>
      <c r="T18" s="1821"/>
      <c r="U18" s="1822"/>
      <c r="V18" s="1820" t="s">
        <v>1484</v>
      </c>
      <c r="W18" s="1821"/>
      <c r="X18" s="1821"/>
      <c r="Y18" s="1821"/>
      <c r="Z18" s="1821"/>
      <c r="AA18" s="1822"/>
      <c r="AB18" s="1820" t="s">
        <v>1485</v>
      </c>
      <c r="AC18" s="1821"/>
      <c r="AD18" s="1821"/>
      <c r="AE18" s="1821"/>
      <c r="AF18" s="1821"/>
      <c r="AG18" s="1822"/>
      <c r="AH18" s="1820" t="s">
        <v>1486</v>
      </c>
      <c r="AI18" s="1821"/>
      <c r="AJ18" s="1821"/>
      <c r="AK18" s="1821"/>
      <c r="AL18" s="1821"/>
      <c r="AM18" s="1822"/>
      <c r="AN18" s="1820" t="s">
        <v>1489</v>
      </c>
      <c r="AO18" s="1821"/>
      <c r="AP18" s="1821"/>
      <c r="AQ18" s="1821"/>
      <c r="AR18" s="1821"/>
      <c r="AS18" s="1822"/>
      <c r="AT18" s="1820" t="s">
        <v>1933</v>
      </c>
      <c r="AU18" s="1821"/>
      <c r="AV18" s="1821"/>
      <c r="AW18" s="1821"/>
      <c r="AX18" s="1821"/>
      <c r="AY18" s="1823"/>
      <c r="AZ18" s="823"/>
      <c r="BA18" s="823"/>
      <c r="BB18" s="823"/>
      <c r="BC18" s="823"/>
      <c r="BD18" s="823"/>
      <c r="BE18" s="828"/>
    </row>
    <row r="19" spans="1:58" ht="15">
      <c r="A19" s="823"/>
      <c r="B19" s="1830">
        <v>0.2</v>
      </c>
      <c r="C19" s="1831"/>
      <c r="D19" s="1831"/>
      <c r="E19" s="1831"/>
      <c r="F19" s="1831"/>
      <c r="G19" s="1831"/>
      <c r="H19" s="1831"/>
      <c r="I19" s="1831"/>
      <c r="J19" s="1820">
        <f>SUM(P19:AS19)</f>
        <v>0</v>
      </c>
      <c r="K19" s="1821"/>
      <c r="L19" s="1821"/>
      <c r="M19" s="1821"/>
      <c r="N19" s="1821"/>
      <c r="O19" s="1822"/>
      <c r="P19" s="1824" cm="1">
        <f t="array" ref="P19">SUMPRODUCT((Application!$B$728:$B$752 = 'CalHFA Addendum'!P$18)*(Application!$AH$728:$AH$752 = 'CalHFA Addendum'!$B19),Application!$G$728:$G$752)</f>
        <v>0</v>
      </c>
      <c r="Q19" s="1825"/>
      <c r="R19" s="1825"/>
      <c r="S19" s="1825"/>
      <c r="T19" s="1825"/>
      <c r="U19" s="1826"/>
      <c r="V19" s="1824" cm="1">
        <f t="array" ref="V19">SUMPRODUCT((Application!$B$728:$B$752 = 'CalHFA Addendum'!V$18)*(Application!$AH$728:$AH$752 = 'CalHFA Addendum'!$B19),Application!$G$728:$G$752)</f>
        <v>0</v>
      </c>
      <c r="W19" s="1825"/>
      <c r="X19" s="1825"/>
      <c r="Y19" s="1825"/>
      <c r="Z19" s="1825"/>
      <c r="AA19" s="1826"/>
      <c r="AB19" s="1824" cm="1">
        <f t="array" ref="AB19">SUMPRODUCT((Application!$B$728:$B$752 = 'CalHFA Addendum'!AB$18)*(Application!$AH$728:$AH$752 = 'CalHFA Addendum'!$B19),Application!$G$728:$G$752)</f>
        <v>0</v>
      </c>
      <c r="AC19" s="1825"/>
      <c r="AD19" s="1825"/>
      <c r="AE19" s="1825"/>
      <c r="AF19" s="1825"/>
      <c r="AG19" s="1826"/>
      <c r="AH19" s="1824" cm="1">
        <f t="array" ref="AH19">SUMPRODUCT((Application!$B$728:$B$752 = 'CalHFA Addendum'!AH$18)*(Application!$AH$728:$AH$752 = 'CalHFA Addendum'!$B19),Application!$G$728:$G$752)</f>
        <v>0</v>
      </c>
      <c r="AI19" s="1825"/>
      <c r="AJ19" s="1825"/>
      <c r="AK19" s="1825"/>
      <c r="AL19" s="1825"/>
      <c r="AM19" s="1826"/>
      <c r="AN19" s="1824" cm="1">
        <f t="array" ref="AN19">SUMPRODUCT((Application!$B$728:$B$752 = 'CalHFA Addendum'!AN$18)*(Application!$AH$728:$AH$752 = 'CalHFA Addendum'!$B19),Application!$G$728:$G$752)</f>
        <v>0</v>
      </c>
      <c r="AO19" s="1825"/>
      <c r="AP19" s="1825"/>
      <c r="AQ19" s="1825"/>
      <c r="AR19" s="1825"/>
      <c r="AS19" s="1826"/>
      <c r="AT19" s="1827">
        <f t="shared" ref="AT19:AT27" si="0">J19/$J$29</f>
        <v>0</v>
      </c>
      <c r="AU19" s="1828"/>
      <c r="AV19" s="1828"/>
      <c r="AW19" s="1828"/>
      <c r="AX19" s="1828"/>
      <c r="AY19" s="1829"/>
      <c r="AZ19" s="829"/>
      <c r="BA19" s="823"/>
      <c r="BB19" s="823"/>
      <c r="BC19" s="823"/>
      <c r="BD19" s="823"/>
      <c r="BE19" s="828"/>
    </row>
    <row r="20" spans="1:58" ht="15" customHeight="1">
      <c r="A20" s="823"/>
      <c r="B20" s="1830">
        <v>0.3</v>
      </c>
      <c r="C20" s="1831"/>
      <c r="D20" s="1831"/>
      <c r="E20" s="1831"/>
      <c r="F20" s="1831"/>
      <c r="G20" s="1831"/>
      <c r="H20" s="1831"/>
      <c r="I20" s="1831"/>
      <c r="J20" s="1820">
        <f t="shared" ref="J20:J27" si="1">SUM(P20:AS20)</f>
        <v>14</v>
      </c>
      <c r="K20" s="1821"/>
      <c r="L20" s="1821"/>
      <c r="M20" s="1821"/>
      <c r="N20" s="1821"/>
      <c r="O20" s="1822"/>
      <c r="P20" s="1824" cm="1">
        <f t="array" ref="P20">SUMPRODUCT((Application!$B$728:$B$752 = 'CalHFA Addendum'!P$18)*(Application!$AH$728:$AH$752 = 'CalHFA Addendum'!$B20),Application!$G$728:$G$752)</f>
        <v>1</v>
      </c>
      <c r="Q20" s="1825"/>
      <c r="R20" s="1825"/>
      <c r="S20" s="1825"/>
      <c r="T20" s="1825"/>
      <c r="U20" s="1826"/>
      <c r="V20" s="1824" cm="1">
        <f t="array" ref="V20">SUMPRODUCT((Application!$B$728:$B$752 = 'CalHFA Addendum'!V$18)*(Application!$AH$728:$AH$752 = 'CalHFA Addendum'!$B20),Application!$G$728:$G$752)</f>
        <v>5</v>
      </c>
      <c r="W20" s="1825"/>
      <c r="X20" s="1825"/>
      <c r="Y20" s="1825"/>
      <c r="Z20" s="1825"/>
      <c r="AA20" s="1826"/>
      <c r="AB20" s="1824" cm="1">
        <f t="array" ref="AB20">SUMPRODUCT((Application!$B$728:$B$752 = 'CalHFA Addendum'!AB$18)*(Application!$AH$728:$AH$752 = 'CalHFA Addendum'!$B20),Application!$G$728:$G$752)</f>
        <v>4</v>
      </c>
      <c r="AC20" s="1825"/>
      <c r="AD20" s="1825"/>
      <c r="AE20" s="1825"/>
      <c r="AF20" s="1825"/>
      <c r="AG20" s="1826"/>
      <c r="AH20" s="1824" cm="1">
        <f t="array" ref="AH20">SUMPRODUCT((Application!$B$728:$B$752 = 'CalHFA Addendum'!AH$18)*(Application!$AH$728:$AH$752 = 'CalHFA Addendum'!$B20),Application!$G$728:$G$752)</f>
        <v>3</v>
      </c>
      <c r="AI20" s="1825"/>
      <c r="AJ20" s="1825"/>
      <c r="AK20" s="1825"/>
      <c r="AL20" s="1825"/>
      <c r="AM20" s="1826"/>
      <c r="AN20" s="1824" cm="1">
        <f t="array" ref="AN20">SUMPRODUCT((Application!$B$728:$B$752 = 'CalHFA Addendum'!AN$18)*(Application!$AH$728:$AH$752 = 'CalHFA Addendum'!$B20),Application!$G$728:$G$752)</f>
        <v>1</v>
      </c>
      <c r="AO20" s="1825"/>
      <c r="AP20" s="1825"/>
      <c r="AQ20" s="1825"/>
      <c r="AR20" s="1825"/>
      <c r="AS20" s="1826"/>
      <c r="AT20" s="1827">
        <f t="shared" si="0"/>
        <v>0.1111111111111111</v>
      </c>
      <c r="AU20" s="1828"/>
      <c r="AV20" s="1828"/>
      <c r="AW20" s="1828"/>
      <c r="AX20" s="1828"/>
      <c r="AY20" s="1829"/>
      <c r="AZ20" s="823"/>
      <c r="BA20" s="823"/>
      <c r="BB20" s="823"/>
      <c r="BC20" s="823"/>
      <c r="BD20" s="823"/>
      <c r="BE20" s="828"/>
    </row>
    <row r="21" spans="1:58" ht="15">
      <c r="A21" s="823"/>
      <c r="B21" s="1830">
        <v>0.4</v>
      </c>
      <c r="C21" s="1831"/>
      <c r="D21" s="1831"/>
      <c r="E21" s="1831"/>
      <c r="F21" s="1831"/>
      <c r="G21" s="1831"/>
      <c r="H21" s="1831"/>
      <c r="I21" s="1831"/>
      <c r="J21" s="1820">
        <f t="shared" si="1"/>
        <v>0</v>
      </c>
      <c r="K21" s="1821"/>
      <c r="L21" s="1821"/>
      <c r="M21" s="1821"/>
      <c r="N21" s="1821"/>
      <c r="O21" s="1822"/>
      <c r="P21" s="1824" cm="1">
        <f t="array" ref="P21">SUMPRODUCT((Application!$B$728:$B$752 = 'CalHFA Addendum'!P$18)*(Application!$AH$728:$AH$752 = 'CalHFA Addendum'!$B21),Application!$G$728:$G$752)</f>
        <v>0</v>
      </c>
      <c r="Q21" s="1825"/>
      <c r="R21" s="1825"/>
      <c r="S21" s="1825"/>
      <c r="T21" s="1825"/>
      <c r="U21" s="1826"/>
      <c r="V21" s="1824" cm="1">
        <f t="array" ref="V21">SUMPRODUCT((Application!$B$728:$B$752 = 'CalHFA Addendum'!V$18)*(Application!$AH$728:$AH$752 = 'CalHFA Addendum'!$B21),Application!$G$728:$G$752)</f>
        <v>0</v>
      </c>
      <c r="W21" s="1825"/>
      <c r="X21" s="1825"/>
      <c r="Y21" s="1825"/>
      <c r="Z21" s="1825"/>
      <c r="AA21" s="1826"/>
      <c r="AB21" s="1824" cm="1">
        <f t="array" ref="AB21">SUMPRODUCT((Application!$B$728:$B$752 = 'CalHFA Addendum'!AB$18)*(Application!$AH$728:$AH$752 = 'CalHFA Addendum'!$B21),Application!$G$728:$G$752)</f>
        <v>0</v>
      </c>
      <c r="AC21" s="1825"/>
      <c r="AD21" s="1825"/>
      <c r="AE21" s="1825"/>
      <c r="AF21" s="1825"/>
      <c r="AG21" s="1826"/>
      <c r="AH21" s="1824" cm="1">
        <f t="array" ref="AH21">SUMPRODUCT((Application!$B$728:$B$752 = 'CalHFA Addendum'!AH$18)*(Application!$AH$728:$AH$752 = 'CalHFA Addendum'!$B21),Application!$G$728:$G$752)</f>
        <v>0</v>
      </c>
      <c r="AI21" s="1825"/>
      <c r="AJ21" s="1825"/>
      <c r="AK21" s="1825"/>
      <c r="AL21" s="1825"/>
      <c r="AM21" s="1826"/>
      <c r="AN21" s="1824" cm="1">
        <f t="array" ref="AN21">SUMPRODUCT((Application!$B$728:$B$752 = 'CalHFA Addendum'!AN$18)*(Application!$AH$728:$AH$752 = 'CalHFA Addendum'!$B21),Application!$G$728:$G$752)</f>
        <v>0</v>
      </c>
      <c r="AO21" s="1825"/>
      <c r="AP21" s="1825"/>
      <c r="AQ21" s="1825"/>
      <c r="AR21" s="1825"/>
      <c r="AS21" s="1826"/>
      <c r="AT21" s="1827">
        <f t="shared" si="0"/>
        <v>0</v>
      </c>
      <c r="AU21" s="1828"/>
      <c r="AV21" s="1828"/>
      <c r="AW21" s="1828"/>
      <c r="AX21" s="1828"/>
      <c r="AY21" s="1829"/>
      <c r="AZ21" s="823"/>
      <c r="BA21" s="823"/>
      <c r="BB21" s="823"/>
      <c r="BC21" s="823"/>
      <c r="BD21" s="823"/>
      <c r="BE21" s="828"/>
    </row>
    <row r="22" spans="1:58" ht="15">
      <c r="A22" s="823"/>
      <c r="B22" s="1830">
        <v>0.5</v>
      </c>
      <c r="C22" s="1831"/>
      <c r="D22" s="1831"/>
      <c r="E22" s="1831"/>
      <c r="F22" s="1831"/>
      <c r="G22" s="1831"/>
      <c r="H22" s="1831"/>
      <c r="I22" s="1831"/>
      <c r="J22" s="1820">
        <f t="shared" si="1"/>
        <v>14</v>
      </c>
      <c r="K22" s="1821"/>
      <c r="L22" s="1821"/>
      <c r="M22" s="1821"/>
      <c r="N22" s="1821"/>
      <c r="O22" s="1822"/>
      <c r="P22" s="1824" cm="1">
        <f t="array" ref="P22">SUMPRODUCT((Application!$B$728:$B$752 = 'CalHFA Addendum'!P$18)*(Application!$AH$728:$AH$752 = 'CalHFA Addendum'!$B22),Application!$G$728:$G$752)</f>
        <v>1</v>
      </c>
      <c r="Q22" s="1825"/>
      <c r="R22" s="1825"/>
      <c r="S22" s="1825"/>
      <c r="T22" s="1825"/>
      <c r="U22" s="1826"/>
      <c r="V22" s="1824" cm="1">
        <f t="array" ref="V22">SUMPRODUCT((Application!$B$728:$B$752 = 'CalHFA Addendum'!V$18)*(Application!$AH$728:$AH$752 = 'CalHFA Addendum'!$B22),Application!$G$728:$G$752)</f>
        <v>5</v>
      </c>
      <c r="W22" s="1825"/>
      <c r="X22" s="1825"/>
      <c r="Y22" s="1825"/>
      <c r="Z22" s="1825"/>
      <c r="AA22" s="1826"/>
      <c r="AB22" s="1824" cm="1">
        <f t="array" ref="AB22">SUMPRODUCT((Application!$B$728:$B$752 = 'CalHFA Addendum'!AB$18)*(Application!$AH$728:$AH$752 = 'CalHFA Addendum'!$B22),Application!$G$728:$G$752)</f>
        <v>4</v>
      </c>
      <c r="AC22" s="1825"/>
      <c r="AD22" s="1825"/>
      <c r="AE22" s="1825"/>
      <c r="AF22" s="1825"/>
      <c r="AG22" s="1826"/>
      <c r="AH22" s="1824" cm="1">
        <f t="array" ref="AH22">SUMPRODUCT((Application!$B$728:$B$752 = 'CalHFA Addendum'!AH$18)*(Application!$AH$728:$AH$752 = 'CalHFA Addendum'!$B22),Application!$G$728:$G$752)</f>
        <v>3</v>
      </c>
      <c r="AI22" s="1825"/>
      <c r="AJ22" s="1825"/>
      <c r="AK22" s="1825"/>
      <c r="AL22" s="1825"/>
      <c r="AM22" s="1826"/>
      <c r="AN22" s="1824" cm="1">
        <f t="array" ref="AN22">SUMPRODUCT((Application!$B$728:$B$752 = 'CalHFA Addendum'!AN$18)*(Application!$AH$728:$AH$752 = 'CalHFA Addendum'!$B22),Application!$G$728:$G$752)</f>
        <v>1</v>
      </c>
      <c r="AO22" s="1825"/>
      <c r="AP22" s="1825"/>
      <c r="AQ22" s="1825"/>
      <c r="AR22" s="1825"/>
      <c r="AS22" s="1826"/>
      <c r="AT22" s="1827">
        <f t="shared" si="0"/>
        <v>0.1111111111111111</v>
      </c>
      <c r="AU22" s="1828"/>
      <c r="AV22" s="1828"/>
      <c r="AW22" s="1828"/>
      <c r="AX22" s="1828"/>
      <c r="AY22" s="1829"/>
      <c r="AZ22" s="823"/>
      <c r="BA22" s="823"/>
      <c r="BB22" s="823"/>
      <c r="BC22" s="823"/>
      <c r="BD22" s="823"/>
      <c r="BE22" s="828"/>
    </row>
    <row r="23" spans="1:58" ht="15">
      <c r="A23" s="823"/>
      <c r="B23" s="1830">
        <v>0.6</v>
      </c>
      <c r="C23" s="1831"/>
      <c r="D23" s="1831"/>
      <c r="E23" s="1831"/>
      <c r="F23" s="1831"/>
      <c r="G23" s="1831"/>
      <c r="H23" s="1831"/>
      <c r="I23" s="1831"/>
      <c r="J23" s="1820">
        <f t="shared" si="1"/>
        <v>69</v>
      </c>
      <c r="K23" s="1821"/>
      <c r="L23" s="1821"/>
      <c r="M23" s="1821"/>
      <c r="N23" s="1821"/>
      <c r="O23" s="1822"/>
      <c r="P23" s="1824" cm="1">
        <f t="array" ref="P23">SUMPRODUCT((Application!$B$728:$B$752 = 'CalHFA Addendum'!P$18)*(Application!$AH$728:$AH$752 = 'CalHFA Addendum'!$B23),Application!$G$728:$G$752)</f>
        <v>5</v>
      </c>
      <c r="Q23" s="1825"/>
      <c r="R23" s="1825"/>
      <c r="S23" s="1825"/>
      <c r="T23" s="1825"/>
      <c r="U23" s="1826"/>
      <c r="V23" s="1824" cm="1">
        <f t="array" ref="V23">SUMPRODUCT((Application!$B$728:$B$752 = 'CalHFA Addendum'!V$18)*(Application!$AH$728:$AH$752 = 'CalHFA Addendum'!$B23),Application!$G$728:$G$752)</f>
        <v>32</v>
      </c>
      <c r="W23" s="1825"/>
      <c r="X23" s="1825"/>
      <c r="Y23" s="1825"/>
      <c r="Z23" s="1825"/>
      <c r="AA23" s="1826"/>
      <c r="AB23" s="1824" cm="1">
        <f t="array" ref="AB23">SUMPRODUCT((Application!$B$728:$B$752 = 'CalHFA Addendum'!AB$18)*(Application!$AH$728:$AH$752 = 'CalHFA Addendum'!$B23),Application!$G$728:$G$752)</f>
        <v>16</v>
      </c>
      <c r="AC23" s="1825"/>
      <c r="AD23" s="1825"/>
      <c r="AE23" s="1825"/>
      <c r="AF23" s="1825"/>
      <c r="AG23" s="1826"/>
      <c r="AH23" s="1824" cm="1">
        <f t="array" ref="AH23">SUMPRODUCT((Application!$B$728:$B$752 = 'CalHFA Addendum'!AH$18)*(Application!$AH$728:$AH$752 = 'CalHFA Addendum'!$B23),Application!$G$728:$G$752)</f>
        <v>15</v>
      </c>
      <c r="AI23" s="1825"/>
      <c r="AJ23" s="1825"/>
      <c r="AK23" s="1825"/>
      <c r="AL23" s="1825"/>
      <c r="AM23" s="1826"/>
      <c r="AN23" s="1824" cm="1">
        <f t="array" ref="AN23">SUMPRODUCT((Application!$B$728:$B$752 = 'CalHFA Addendum'!AN$18)*(Application!$AH$728:$AH$752 = 'CalHFA Addendum'!$B23),Application!$G$728:$G$752)</f>
        <v>1</v>
      </c>
      <c r="AO23" s="1825"/>
      <c r="AP23" s="1825"/>
      <c r="AQ23" s="1825"/>
      <c r="AR23" s="1825"/>
      <c r="AS23" s="1826"/>
      <c r="AT23" s="1827">
        <f t="shared" si="0"/>
        <v>0.54761904761904767</v>
      </c>
      <c r="AU23" s="1828"/>
      <c r="AV23" s="1828"/>
      <c r="AW23" s="1828"/>
      <c r="AX23" s="1828"/>
      <c r="AY23" s="1829"/>
      <c r="AZ23" s="823"/>
      <c r="BA23" s="823"/>
      <c r="BB23" s="823"/>
      <c r="BC23" s="823"/>
      <c r="BD23" s="823"/>
      <c r="BE23" s="828"/>
    </row>
    <row r="24" spans="1:58" ht="15">
      <c r="A24" s="823"/>
      <c r="B24" s="1830">
        <v>0.7</v>
      </c>
      <c r="C24" s="1831"/>
      <c r="D24" s="1831"/>
      <c r="E24" s="1831"/>
      <c r="F24" s="1831"/>
      <c r="G24" s="1831"/>
      <c r="H24" s="1831"/>
      <c r="I24" s="1831"/>
      <c r="J24" s="1820">
        <f t="shared" si="1"/>
        <v>0</v>
      </c>
      <c r="K24" s="1821"/>
      <c r="L24" s="1821"/>
      <c r="M24" s="1821"/>
      <c r="N24" s="1821"/>
      <c r="O24" s="1822"/>
      <c r="P24" s="1824" cm="1">
        <f t="array" ref="P24">SUMPRODUCT((Application!$B$728:$B$752 = 'CalHFA Addendum'!P$18)*(Application!$AH$728:$AH$752 = 'CalHFA Addendum'!$B24),Application!$G$728:$G$752)</f>
        <v>0</v>
      </c>
      <c r="Q24" s="1825"/>
      <c r="R24" s="1825"/>
      <c r="S24" s="1825"/>
      <c r="T24" s="1825"/>
      <c r="U24" s="1826"/>
      <c r="V24" s="1824" cm="1">
        <f t="array" ref="V24">SUMPRODUCT((Application!$B$728:$B$752 = 'CalHFA Addendum'!V$18)*(Application!$AH$728:$AH$752 = 'CalHFA Addendum'!$B24),Application!$G$728:$G$752)</f>
        <v>0</v>
      </c>
      <c r="W24" s="1825"/>
      <c r="X24" s="1825"/>
      <c r="Y24" s="1825"/>
      <c r="Z24" s="1825"/>
      <c r="AA24" s="1826"/>
      <c r="AB24" s="1824" cm="1">
        <f t="array" ref="AB24">SUMPRODUCT((Application!$B$728:$B$752 = 'CalHFA Addendum'!AB$18)*(Application!$AH$728:$AH$752 = 'CalHFA Addendum'!$B24),Application!$G$728:$G$752)</f>
        <v>0</v>
      </c>
      <c r="AC24" s="1825"/>
      <c r="AD24" s="1825"/>
      <c r="AE24" s="1825"/>
      <c r="AF24" s="1825"/>
      <c r="AG24" s="1826"/>
      <c r="AH24" s="1824" cm="1">
        <f t="array" ref="AH24">SUMPRODUCT((Application!$B$728:$B$752 = 'CalHFA Addendum'!AH$18)*(Application!$AH$728:$AH$752 = 'CalHFA Addendum'!$B24),Application!$G$728:$G$752)</f>
        <v>0</v>
      </c>
      <c r="AI24" s="1825"/>
      <c r="AJ24" s="1825"/>
      <c r="AK24" s="1825"/>
      <c r="AL24" s="1825"/>
      <c r="AM24" s="1826"/>
      <c r="AN24" s="1824" cm="1">
        <f t="array" ref="AN24">SUMPRODUCT((Application!$B$728:$B$752 = 'CalHFA Addendum'!AN$18)*(Application!$AH$728:$AH$752 = 'CalHFA Addendum'!$B24),Application!$G$728:$G$752)</f>
        <v>0</v>
      </c>
      <c r="AO24" s="1825"/>
      <c r="AP24" s="1825"/>
      <c r="AQ24" s="1825"/>
      <c r="AR24" s="1825"/>
      <c r="AS24" s="1826"/>
      <c r="AT24" s="1827">
        <f t="shared" si="0"/>
        <v>0</v>
      </c>
      <c r="AU24" s="1828"/>
      <c r="AV24" s="1828"/>
      <c r="AW24" s="1828"/>
      <c r="AX24" s="1828"/>
      <c r="AY24" s="1829"/>
      <c r="AZ24" s="823"/>
      <c r="BA24" s="823"/>
      <c r="BB24" s="823"/>
      <c r="BC24" s="823"/>
      <c r="BD24" s="823"/>
      <c r="BE24" s="828"/>
    </row>
    <row r="25" spans="1:58" ht="15">
      <c r="A25" s="823"/>
      <c r="B25" s="1830">
        <v>0.8</v>
      </c>
      <c r="C25" s="1831"/>
      <c r="D25" s="1831"/>
      <c r="E25" s="1831"/>
      <c r="F25" s="1831"/>
      <c r="G25" s="1831"/>
      <c r="H25" s="1831"/>
      <c r="I25" s="1831"/>
      <c r="J25" s="1820">
        <f t="shared" si="1"/>
        <v>28</v>
      </c>
      <c r="K25" s="1821"/>
      <c r="L25" s="1821"/>
      <c r="M25" s="1821"/>
      <c r="N25" s="1821"/>
      <c r="O25" s="1822"/>
      <c r="P25" s="1824" cm="1">
        <f t="array" ref="P25">SUMPRODUCT((Application!$B$728:$B$752 = 'CalHFA Addendum'!P$18)*(Application!$AH$728:$AH$752 = 'CalHFA Addendum'!$B25),Application!$G$728:$G$752)</f>
        <v>3</v>
      </c>
      <c r="Q25" s="1825"/>
      <c r="R25" s="1825"/>
      <c r="S25" s="1825"/>
      <c r="T25" s="1825"/>
      <c r="U25" s="1826"/>
      <c r="V25" s="1824" cm="1">
        <f t="array" ref="V25">SUMPRODUCT((Application!$B$728:$B$752 = 'CalHFA Addendum'!V$18)*(Application!$AH$728:$AH$752 = 'CalHFA Addendum'!$B25),Application!$G$728:$G$752)</f>
        <v>4</v>
      </c>
      <c r="W25" s="1825"/>
      <c r="X25" s="1825"/>
      <c r="Y25" s="1825"/>
      <c r="Z25" s="1825"/>
      <c r="AA25" s="1826"/>
      <c r="AB25" s="1824" cm="1">
        <f t="array" ref="AB25">SUMPRODUCT((Application!$B$728:$B$752 = 'CalHFA Addendum'!AB$18)*(Application!$AH$728:$AH$752 = 'CalHFA Addendum'!$B25),Application!$G$728:$G$752)</f>
        <v>10</v>
      </c>
      <c r="AC25" s="1825"/>
      <c r="AD25" s="1825"/>
      <c r="AE25" s="1825"/>
      <c r="AF25" s="1825"/>
      <c r="AG25" s="1826"/>
      <c r="AH25" s="1824" cm="1">
        <f t="array" ref="AH25">SUMPRODUCT((Application!$B$728:$B$752 = 'CalHFA Addendum'!AH$18)*(Application!$AH$728:$AH$752 = 'CalHFA Addendum'!$B25),Application!$G$728:$G$752)</f>
        <v>9</v>
      </c>
      <c r="AI25" s="1825"/>
      <c r="AJ25" s="1825"/>
      <c r="AK25" s="1825"/>
      <c r="AL25" s="1825"/>
      <c r="AM25" s="1826"/>
      <c r="AN25" s="1824" cm="1">
        <f t="array" ref="AN25">SUMPRODUCT((Application!$B$728:$B$752 = 'CalHFA Addendum'!AN$18)*(Application!$AH$728:$AH$752 = 'CalHFA Addendum'!$B25),Application!$G$728:$G$752)</f>
        <v>2</v>
      </c>
      <c r="AO25" s="1825"/>
      <c r="AP25" s="1825"/>
      <c r="AQ25" s="1825"/>
      <c r="AR25" s="1825"/>
      <c r="AS25" s="1826"/>
      <c r="AT25" s="1827">
        <f t="shared" si="0"/>
        <v>0.22222222222222221</v>
      </c>
      <c r="AU25" s="1828"/>
      <c r="AV25" s="1828"/>
      <c r="AW25" s="1828"/>
      <c r="AX25" s="1828"/>
      <c r="AY25" s="1829"/>
      <c r="AZ25" s="823"/>
      <c r="BA25" s="823"/>
      <c r="BB25" s="823"/>
      <c r="BC25" s="823"/>
      <c r="BD25" s="823"/>
      <c r="BE25" s="828"/>
    </row>
    <row r="26" spans="1:58" ht="15">
      <c r="A26" s="823"/>
      <c r="B26" s="1830">
        <v>0.9</v>
      </c>
      <c r="C26" s="1831"/>
      <c r="D26" s="1831"/>
      <c r="E26" s="1831"/>
      <c r="F26" s="1831"/>
      <c r="G26" s="1831"/>
      <c r="H26" s="1831"/>
      <c r="I26" s="1831"/>
      <c r="J26" s="1820">
        <f t="shared" si="1"/>
        <v>0</v>
      </c>
      <c r="K26" s="1821"/>
      <c r="L26" s="1821"/>
      <c r="M26" s="1821"/>
      <c r="N26" s="1821"/>
      <c r="O26" s="1822"/>
      <c r="P26" s="1824" cm="1">
        <f t="array" ref="P26">SUMPRODUCT((Application!$B$728:$B$752 = 'CalHFA Addendum'!P$18)*(Application!$AH$728:$AH$752 = 'CalHFA Addendum'!$B26),Application!$G$728:$G$752)</f>
        <v>0</v>
      </c>
      <c r="Q26" s="1825"/>
      <c r="R26" s="1825"/>
      <c r="S26" s="1825"/>
      <c r="T26" s="1825"/>
      <c r="U26" s="1826"/>
      <c r="V26" s="1824" cm="1">
        <f t="array" ref="V26">SUMPRODUCT((Application!$B$728:$B$752 = 'CalHFA Addendum'!V$18)*(Application!$AH$728:$AH$752 = 'CalHFA Addendum'!$B26),Application!$G$728:$G$752)</f>
        <v>0</v>
      </c>
      <c r="W26" s="1825"/>
      <c r="X26" s="1825"/>
      <c r="Y26" s="1825"/>
      <c r="Z26" s="1825"/>
      <c r="AA26" s="1826"/>
      <c r="AB26" s="1824" cm="1">
        <f t="array" ref="AB26">SUMPRODUCT((Application!$B$728:$B$752 = 'CalHFA Addendum'!AB$18)*(Application!$AH$728:$AH$752 = 'CalHFA Addendum'!$B26),Application!$G$728:$G$752)</f>
        <v>0</v>
      </c>
      <c r="AC26" s="1825"/>
      <c r="AD26" s="1825"/>
      <c r="AE26" s="1825"/>
      <c r="AF26" s="1825"/>
      <c r="AG26" s="1826"/>
      <c r="AH26" s="1824" cm="1">
        <f t="array" ref="AH26">SUMPRODUCT((Application!$B$728:$B$752 = 'CalHFA Addendum'!AH$18)*(Application!$AH$728:$AH$752 = 'CalHFA Addendum'!$B26),Application!$G$728:$G$752)</f>
        <v>0</v>
      </c>
      <c r="AI26" s="1825"/>
      <c r="AJ26" s="1825"/>
      <c r="AK26" s="1825"/>
      <c r="AL26" s="1825"/>
      <c r="AM26" s="1826"/>
      <c r="AN26" s="1824" cm="1">
        <f t="array" ref="AN26">SUMPRODUCT((Application!$B$728:$B$752 = 'CalHFA Addendum'!AN$18)*(Application!$AH$728:$AH$752 = 'CalHFA Addendum'!$B26),Application!$G$728:$G$752)</f>
        <v>0</v>
      </c>
      <c r="AO26" s="1825"/>
      <c r="AP26" s="1825"/>
      <c r="AQ26" s="1825"/>
      <c r="AR26" s="1825"/>
      <c r="AS26" s="1826"/>
      <c r="AT26" s="1827">
        <f t="shared" si="0"/>
        <v>0</v>
      </c>
      <c r="AU26" s="1828"/>
      <c r="AV26" s="1828"/>
      <c r="AW26" s="1828"/>
      <c r="AX26" s="1828"/>
      <c r="AY26" s="1829"/>
      <c r="AZ26" s="823"/>
      <c r="BA26" s="823"/>
      <c r="BB26" s="823"/>
      <c r="BC26" s="823"/>
      <c r="BD26" s="823"/>
      <c r="BE26" s="828"/>
    </row>
    <row r="27" spans="1:58" ht="15">
      <c r="A27" s="823"/>
      <c r="B27" s="1830">
        <v>1</v>
      </c>
      <c r="C27" s="1831"/>
      <c r="D27" s="1831"/>
      <c r="E27" s="1831"/>
      <c r="F27" s="1831"/>
      <c r="G27" s="1831"/>
      <c r="H27" s="1831"/>
      <c r="I27" s="1831"/>
      <c r="J27" s="1820">
        <f t="shared" si="1"/>
        <v>0</v>
      </c>
      <c r="K27" s="1821"/>
      <c r="L27" s="1821"/>
      <c r="M27" s="1821"/>
      <c r="N27" s="1821"/>
      <c r="O27" s="1822"/>
      <c r="P27" s="1824" cm="1">
        <f t="array" ref="P27">SUMPRODUCT((Application!$B$728:$B$752 = 'CalHFA Addendum'!P$18)*(Application!$AH$728:$AH$752 = 'CalHFA Addendum'!$B27),Application!$G$728:$G$752)</f>
        <v>0</v>
      </c>
      <c r="Q27" s="1825"/>
      <c r="R27" s="1825"/>
      <c r="S27" s="1825"/>
      <c r="T27" s="1825"/>
      <c r="U27" s="1826"/>
      <c r="V27" s="1824" cm="1">
        <f t="array" ref="V27">SUMPRODUCT((Application!$B$728:$B$752 = 'CalHFA Addendum'!V$18)*(Application!$AH$728:$AH$752 = 'CalHFA Addendum'!$B27),Application!$G$728:$G$752)</f>
        <v>0</v>
      </c>
      <c r="W27" s="1825"/>
      <c r="X27" s="1825"/>
      <c r="Y27" s="1825"/>
      <c r="Z27" s="1825"/>
      <c r="AA27" s="1826"/>
      <c r="AB27" s="1824" cm="1">
        <f t="array" ref="AB27">SUMPRODUCT((Application!$B$728:$B$752 = 'CalHFA Addendum'!AB$18)*(Application!$AH$728:$AH$752 = 'CalHFA Addendum'!$B27),Application!$G$728:$G$752)</f>
        <v>0</v>
      </c>
      <c r="AC27" s="1825"/>
      <c r="AD27" s="1825"/>
      <c r="AE27" s="1825"/>
      <c r="AF27" s="1825"/>
      <c r="AG27" s="1826"/>
      <c r="AH27" s="1824" cm="1">
        <f t="array" ref="AH27">SUMPRODUCT((Application!$B$728:$B$752 = 'CalHFA Addendum'!AH$18)*(Application!$AH$728:$AH$752 = 'CalHFA Addendum'!$B27),Application!$G$728:$G$752)</f>
        <v>0</v>
      </c>
      <c r="AI27" s="1825"/>
      <c r="AJ27" s="1825"/>
      <c r="AK27" s="1825"/>
      <c r="AL27" s="1825"/>
      <c r="AM27" s="1826"/>
      <c r="AN27" s="1824" cm="1">
        <f t="array" ref="AN27">SUMPRODUCT((Application!$B$728:$B$752 = 'CalHFA Addendum'!AN$18)*(Application!$AH$728:$AH$752 = 'CalHFA Addendum'!$B27),Application!$G$728:$G$752)</f>
        <v>0</v>
      </c>
      <c r="AO27" s="1825"/>
      <c r="AP27" s="1825"/>
      <c r="AQ27" s="1825"/>
      <c r="AR27" s="1825"/>
      <c r="AS27" s="1826"/>
      <c r="AT27" s="1827">
        <f t="shared" si="0"/>
        <v>0</v>
      </c>
      <c r="AU27" s="1828"/>
      <c r="AV27" s="1828"/>
      <c r="AW27" s="1828"/>
      <c r="AX27" s="1828"/>
      <c r="AY27" s="1829"/>
      <c r="AZ27" s="823"/>
      <c r="BA27" s="823"/>
      <c r="BB27" s="823"/>
      <c r="BC27" s="823"/>
      <c r="BD27" s="823"/>
      <c r="BE27" s="828"/>
      <c r="BF27" s="2499"/>
    </row>
    <row r="28" spans="1:58" thickBot="1">
      <c r="A28" s="823"/>
      <c r="B28" s="1839" t="s">
        <v>1934</v>
      </c>
      <c r="C28" s="1840"/>
      <c r="D28" s="1840"/>
      <c r="E28" s="1840"/>
      <c r="F28" s="1840"/>
      <c r="G28" s="1840"/>
      <c r="H28" s="1840"/>
      <c r="I28" s="1841"/>
      <c r="J28" s="1820">
        <f t="shared" ref="J28" si="2">SUM(P28:AS28)</f>
        <v>1</v>
      </c>
      <c r="K28" s="1821"/>
      <c r="L28" s="1821"/>
      <c r="M28" s="1821"/>
      <c r="N28" s="1821"/>
      <c r="O28" s="1822"/>
      <c r="P28" s="1824">
        <f>_xlfn.IFNA(VLOOKUP(P$18,Application!$J$772:$S$775,6,FALSE), 0)</f>
        <v>0</v>
      </c>
      <c r="Q28" s="1825"/>
      <c r="R28" s="1825"/>
      <c r="S28" s="1825"/>
      <c r="T28" s="1825"/>
      <c r="U28" s="1826"/>
      <c r="V28" s="1824">
        <f>_xlfn.IFNA(VLOOKUP(V$18,Application!$J$772:$S$775,6,FALSE), 0)</f>
        <v>0</v>
      </c>
      <c r="W28" s="1825"/>
      <c r="X28" s="1825"/>
      <c r="Y28" s="1825"/>
      <c r="Z28" s="1825"/>
      <c r="AA28" s="1826"/>
      <c r="AB28" s="1824">
        <f>_xlfn.IFNA(VLOOKUP(AB$18,Application!$J$772:$S$775,6,FALSE), 0)</f>
        <v>1</v>
      </c>
      <c r="AC28" s="1825"/>
      <c r="AD28" s="1825"/>
      <c r="AE28" s="1825"/>
      <c r="AF28" s="1825"/>
      <c r="AG28" s="1826"/>
      <c r="AH28" s="1824">
        <f>_xlfn.IFNA(VLOOKUP(AH$18,Application!$J$772:$S$775,6,FALSE), 0)</f>
        <v>0</v>
      </c>
      <c r="AI28" s="1825"/>
      <c r="AJ28" s="1825"/>
      <c r="AK28" s="1825"/>
      <c r="AL28" s="1825"/>
      <c r="AM28" s="1826"/>
      <c r="AN28" s="1824">
        <f>_xlfn.IFNA(VLOOKUP(AN$18,Application!$J$772:$S$775,6,FALSE), 0)</f>
        <v>0</v>
      </c>
      <c r="AO28" s="1825"/>
      <c r="AP28" s="1825"/>
      <c r="AQ28" s="1825"/>
      <c r="AR28" s="1825"/>
      <c r="AS28" s="1826"/>
      <c r="AT28" s="1827">
        <f t="shared" ref="AT28" si="3">J28/$J$29</f>
        <v>7.9365079365079361E-3</v>
      </c>
      <c r="AU28" s="1828"/>
      <c r="AV28" s="1828"/>
      <c r="AW28" s="1828"/>
      <c r="AX28" s="1828"/>
      <c r="AY28" s="1829"/>
      <c r="AZ28" s="823"/>
      <c r="BA28" s="823"/>
      <c r="BB28" s="823"/>
      <c r="BC28" s="823"/>
      <c r="BD28" s="823"/>
      <c r="BE28" s="828"/>
    </row>
    <row r="29" spans="1:58" thickBot="1">
      <c r="A29" s="823"/>
      <c r="B29" s="1832" t="s">
        <v>1932</v>
      </c>
      <c r="C29" s="1833"/>
      <c r="D29" s="1833"/>
      <c r="E29" s="1833"/>
      <c r="F29" s="1833"/>
      <c r="G29" s="1833"/>
      <c r="H29" s="1833"/>
      <c r="I29" s="1834"/>
      <c r="J29" s="1835">
        <f>SUM(J19:O28)</f>
        <v>126</v>
      </c>
      <c r="K29" s="1833"/>
      <c r="L29" s="1833"/>
      <c r="M29" s="1833"/>
      <c r="N29" s="1833"/>
      <c r="O29" s="1834"/>
      <c r="P29" s="1835">
        <f>SUM(P19:U28)</f>
        <v>10</v>
      </c>
      <c r="Q29" s="1833"/>
      <c r="R29" s="1833"/>
      <c r="S29" s="1833"/>
      <c r="T29" s="1833"/>
      <c r="U29" s="1834"/>
      <c r="V29" s="1835">
        <f>SUM(V19:AA28)</f>
        <v>46</v>
      </c>
      <c r="W29" s="1833"/>
      <c r="X29" s="1833"/>
      <c r="Y29" s="1833"/>
      <c r="Z29" s="1833"/>
      <c r="AA29" s="1834"/>
      <c r="AB29" s="1835">
        <f>SUM(AB19:AG28)</f>
        <v>35</v>
      </c>
      <c r="AC29" s="1833"/>
      <c r="AD29" s="1833"/>
      <c r="AE29" s="1833"/>
      <c r="AF29" s="1833"/>
      <c r="AG29" s="1834"/>
      <c r="AH29" s="1835">
        <f>SUM(AH19:AM28)</f>
        <v>30</v>
      </c>
      <c r="AI29" s="1833"/>
      <c r="AJ29" s="1833"/>
      <c r="AK29" s="1833"/>
      <c r="AL29" s="1833"/>
      <c r="AM29" s="1834"/>
      <c r="AN29" s="1835">
        <f>SUM(AN19:AS28)</f>
        <v>5</v>
      </c>
      <c r="AO29" s="1833"/>
      <c r="AP29" s="1833"/>
      <c r="AQ29" s="1833"/>
      <c r="AR29" s="1833"/>
      <c r="AS29" s="1834"/>
      <c r="AT29" s="1836">
        <f>J29/$J$29</f>
        <v>1</v>
      </c>
      <c r="AU29" s="1837"/>
      <c r="AV29" s="1837"/>
      <c r="AW29" s="1837"/>
      <c r="AX29" s="1837"/>
      <c r="AY29" s="1838"/>
      <c r="AZ29" s="823"/>
      <c r="BA29" s="823"/>
      <c r="BB29" s="823"/>
      <c r="BC29" s="823"/>
      <c r="BD29" s="823"/>
      <c r="BE29" s="828"/>
    </row>
    <row r="30" spans="1:58" thickBot="1">
      <c r="A30" s="822"/>
      <c r="B30" s="823"/>
      <c r="C30" s="823"/>
      <c r="D30" s="823"/>
      <c r="E30" s="823"/>
      <c r="F30" s="823"/>
      <c r="G30" s="823"/>
      <c r="H30" s="823"/>
      <c r="I30" s="823"/>
      <c r="J30" s="823"/>
      <c r="K30" s="823"/>
      <c r="L30" s="823"/>
      <c r="M30" s="823"/>
      <c r="N30" s="823"/>
      <c r="O30" s="823"/>
      <c r="P30" s="823"/>
      <c r="Q30" s="823"/>
      <c r="R30" s="823"/>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8"/>
    </row>
    <row r="31" spans="1:58" thickBot="1">
      <c r="A31" s="823"/>
      <c r="B31" s="1842" t="s">
        <v>1935</v>
      </c>
      <c r="C31" s="1843"/>
      <c r="D31" s="1843"/>
      <c r="E31" s="1843"/>
      <c r="F31" s="1843"/>
      <c r="G31" s="1843"/>
      <c r="H31" s="1843"/>
      <c r="I31" s="1843"/>
      <c r="J31" s="1843"/>
      <c r="K31" s="1843"/>
      <c r="L31" s="1843"/>
      <c r="M31" s="1843"/>
      <c r="N31" s="1843"/>
      <c r="O31" s="1843"/>
      <c r="P31" s="1843"/>
      <c r="Q31" s="1843"/>
      <c r="R31" s="1843"/>
      <c r="S31" s="1843"/>
      <c r="T31" s="1843"/>
      <c r="U31" s="1843"/>
      <c r="V31" s="1843"/>
      <c r="W31" s="1843"/>
      <c r="X31" s="1843"/>
      <c r="Y31" s="1843"/>
      <c r="Z31" s="1843"/>
      <c r="AA31" s="1843"/>
      <c r="AB31" s="1843"/>
      <c r="AC31" s="1843"/>
      <c r="AD31" s="1843"/>
      <c r="AE31" s="1843"/>
      <c r="AF31" s="1843"/>
      <c r="AG31" s="1843"/>
      <c r="AH31" s="1843"/>
      <c r="AI31" s="1843"/>
      <c r="AJ31" s="1843"/>
      <c r="AK31" s="1843"/>
      <c r="AL31" s="1843"/>
      <c r="AM31" s="1843"/>
      <c r="AN31" s="1843"/>
      <c r="AO31" s="1843"/>
      <c r="AP31" s="1843"/>
      <c r="AQ31" s="1843"/>
      <c r="AR31" s="1843"/>
      <c r="AS31" s="1843"/>
      <c r="AT31" s="1843"/>
      <c r="AU31" s="1843"/>
      <c r="AV31" s="1843"/>
      <c r="AW31" s="1843"/>
      <c r="AX31" s="1843"/>
      <c r="AY31" s="1843"/>
      <c r="AZ31" s="1844"/>
      <c r="BA31" s="823"/>
      <c r="BB31" s="823"/>
      <c r="BC31" s="823"/>
      <c r="BD31" s="823"/>
      <c r="BE31" s="828"/>
    </row>
    <row r="32" spans="1:58" thickBot="1">
      <c r="A32" s="823"/>
      <c r="B32" s="1845" t="s">
        <v>1936</v>
      </c>
      <c r="C32" s="1846"/>
      <c r="D32" s="1846"/>
      <c r="E32" s="1846"/>
      <c r="F32" s="1846"/>
      <c r="G32" s="1846"/>
      <c r="H32" s="1846"/>
      <c r="I32" s="1847"/>
      <c r="J32" s="1849" t="s">
        <v>1937</v>
      </c>
      <c r="K32" s="1850"/>
      <c r="L32" s="1850"/>
      <c r="M32" s="1851"/>
      <c r="N32" s="1849" t="s">
        <v>1938</v>
      </c>
      <c r="O32" s="1850"/>
      <c r="P32" s="1850"/>
      <c r="Q32" s="1850"/>
      <c r="R32" s="1853" t="s">
        <v>1939</v>
      </c>
      <c r="S32" s="1854"/>
      <c r="T32" s="1854"/>
      <c r="U32" s="1854"/>
      <c r="V32" s="1854"/>
      <c r="W32" s="1854"/>
      <c r="X32" s="1854"/>
      <c r="Y32" s="1854"/>
      <c r="Z32" s="1854"/>
      <c r="AA32" s="1854"/>
      <c r="AB32" s="1854"/>
      <c r="AC32" s="1854"/>
      <c r="AD32" s="1854"/>
      <c r="AE32" s="1854"/>
      <c r="AF32" s="1854"/>
      <c r="AG32" s="1854"/>
      <c r="AH32" s="1854"/>
      <c r="AI32" s="1854"/>
      <c r="AJ32" s="1854"/>
      <c r="AK32" s="1854"/>
      <c r="AL32" s="1854"/>
      <c r="AM32" s="1854"/>
      <c r="AN32" s="1854"/>
      <c r="AO32" s="1854"/>
      <c r="AP32" s="1854"/>
      <c r="AQ32" s="1854"/>
      <c r="AR32" s="1854"/>
      <c r="AS32" s="1854"/>
      <c r="AT32" s="1854"/>
      <c r="AU32" s="1854"/>
      <c r="AV32" s="1854"/>
      <c r="AW32" s="1854"/>
      <c r="AX32" s="1854"/>
      <c r="AY32" s="1854"/>
      <c r="AZ32" s="1855"/>
      <c r="BA32" s="823"/>
      <c r="BB32" s="823"/>
      <c r="BC32" s="823"/>
      <c r="BD32" s="823"/>
      <c r="BE32" s="828"/>
    </row>
    <row r="33" spans="1:58" ht="15" customHeight="1">
      <c r="A33" s="823"/>
      <c r="B33" s="1848"/>
      <c r="C33" s="1846"/>
      <c r="D33" s="1846"/>
      <c r="E33" s="1846"/>
      <c r="F33" s="1846"/>
      <c r="G33" s="1846"/>
      <c r="H33" s="1846"/>
      <c r="I33" s="1847"/>
      <c r="J33" s="1852"/>
      <c r="K33" s="1850"/>
      <c r="L33" s="1850"/>
      <c r="M33" s="1851"/>
      <c r="N33" s="1852"/>
      <c r="O33" s="1850"/>
      <c r="P33" s="1850"/>
      <c r="Q33" s="1850"/>
      <c r="R33" s="1856" t="s">
        <v>1940</v>
      </c>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1857"/>
      <c r="AV33" s="1857"/>
      <c r="AW33" s="1857"/>
      <c r="AX33" s="1857"/>
      <c r="AY33" s="1857"/>
      <c r="AZ33" s="1858"/>
      <c r="BA33" s="829"/>
      <c r="BB33" s="823"/>
      <c r="BC33" s="823"/>
      <c r="BD33" s="823"/>
      <c r="BE33" s="828"/>
    </row>
    <row r="34" spans="1:58" ht="15.75" customHeight="1" thickBot="1">
      <c r="A34" s="823"/>
      <c r="B34" s="1848"/>
      <c r="C34" s="1846"/>
      <c r="D34" s="1846"/>
      <c r="E34" s="1846"/>
      <c r="F34" s="1846"/>
      <c r="G34" s="1846"/>
      <c r="H34" s="1846"/>
      <c r="I34" s="1847"/>
      <c r="J34" s="1852"/>
      <c r="K34" s="1850"/>
      <c r="L34" s="1850"/>
      <c r="M34" s="1851"/>
      <c r="N34" s="1852"/>
      <c r="O34" s="1850"/>
      <c r="P34" s="1850"/>
      <c r="Q34" s="1850"/>
      <c r="R34" s="1859"/>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60"/>
      <c r="AT34" s="1860"/>
      <c r="AU34" s="1860"/>
      <c r="AV34" s="1860"/>
      <c r="AW34" s="1860"/>
      <c r="AX34" s="1860"/>
      <c r="AY34" s="1860"/>
      <c r="AZ34" s="1861"/>
      <c r="BA34" s="829"/>
      <c r="BB34" s="823"/>
      <c r="BC34" s="823"/>
      <c r="BD34" s="823"/>
      <c r="BE34" s="828"/>
    </row>
    <row r="35" spans="1:58" ht="15.75" customHeight="1" thickBot="1">
      <c r="A35" s="823"/>
      <c r="B35" s="1848"/>
      <c r="C35" s="1846"/>
      <c r="D35" s="1846"/>
      <c r="E35" s="1846"/>
      <c r="F35" s="1846"/>
      <c r="G35" s="1846"/>
      <c r="H35" s="1846"/>
      <c r="I35" s="1847"/>
      <c r="J35" s="1852"/>
      <c r="K35" s="1850"/>
      <c r="L35" s="1850"/>
      <c r="M35" s="1851"/>
      <c r="N35" s="1852"/>
      <c r="O35" s="1850"/>
      <c r="P35" s="1850"/>
      <c r="Q35" s="1850"/>
      <c r="R35" s="1862">
        <v>0.5</v>
      </c>
      <c r="S35" s="1863"/>
      <c r="T35" s="1863"/>
      <c r="U35" s="1864"/>
      <c r="V35" s="1862">
        <v>0.6</v>
      </c>
      <c r="W35" s="1863"/>
      <c r="X35" s="1863"/>
      <c r="Y35" s="1864"/>
      <c r="Z35" s="1862">
        <v>0.7</v>
      </c>
      <c r="AA35" s="1863"/>
      <c r="AB35" s="1863"/>
      <c r="AC35" s="1864"/>
      <c r="AD35" s="1862">
        <v>0.8</v>
      </c>
      <c r="AE35" s="1863"/>
      <c r="AF35" s="1863"/>
      <c r="AG35" s="1864"/>
      <c r="AH35" s="1862">
        <v>1</v>
      </c>
      <c r="AI35" s="1863"/>
      <c r="AJ35" s="1863"/>
      <c r="AK35" s="1864"/>
      <c r="AL35" s="1862">
        <v>1.2</v>
      </c>
      <c r="AM35" s="1863"/>
      <c r="AN35" s="1864"/>
      <c r="AO35" s="1874" t="s">
        <v>1941</v>
      </c>
      <c r="AP35" s="1875"/>
      <c r="AQ35" s="1875"/>
      <c r="AR35" s="1875"/>
      <c r="AS35" s="1875"/>
      <c r="AT35" s="1876"/>
      <c r="AU35" s="1874" t="s">
        <v>1942</v>
      </c>
      <c r="AV35" s="1875"/>
      <c r="AW35" s="1875"/>
      <c r="AX35" s="1875"/>
      <c r="AY35" s="1875"/>
      <c r="AZ35" s="1876"/>
      <c r="BA35" s="829"/>
      <c r="BB35" s="823"/>
      <c r="BC35" s="823"/>
      <c r="BD35" s="823"/>
      <c r="BE35" s="828"/>
      <c r="BF35" s="821"/>
    </row>
    <row r="36" spans="1:58" ht="15.75" customHeight="1">
      <c r="A36" s="823"/>
      <c r="B36" s="1877" t="s">
        <v>1943</v>
      </c>
      <c r="C36" s="1878"/>
      <c r="D36" s="1878"/>
      <c r="E36" s="1878"/>
      <c r="F36" s="1878"/>
      <c r="G36" s="1878"/>
      <c r="H36" s="1878"/>
      <c r="I36" s="1879"/>
      <c r="J36" s="1880" t="s">
        <v>1944</v>
      </c>
      <c r="K36" s="1881"/>
      <c r="L36" s="1881"/>
      <c r="M36" s="1882"/>
      <c r="N36" s="1883">
        <v>55</v>
      </c>
      <c r="O36" s="1884"/>
      <c r="P36" s="1884"/>
      <c r="Q36" s="1885"/>
      <c r="R36" s="1886">
        <v>10</v>
      </c>
      <c r="S36" s="1886"/>
      <c r="T36" s="1886"/>
      <c r="U36" s="1886"/>
      <c r="V36" s="1886">
        <v>30</v>
      </c>
      <c r="W36" s="1886"/>
      <c r="X36" s="1886"/>
      <c r="Y36" s="1886"/>
      <c r="Z36" s="1886"/>
      <c r="AA36" s="1886"/>
      <c r="AB36" s="1886"/>
      <c r="AC36" s="1886"/>
      <c r="AD36" s="1886">
        <v>59</v>
      </c>
      <c r="AE36" s="1886"/>
      <c r="AF36" s="1886"/>
      <c r="AG36" s="1886"/>
      <c r="AH36" s="1889"/>
      <c r="AI36" s="1889"/>
      <c r="AJ36" s="1889"/>
      <c r="AK36" s="1889"/>
      <c r="AL36" s="1889"/>
      <c r="AM36" s="1889"/>
      <c r="AN36" s="1889"/>
      <c r="AO36" s="1887">
        <f>SUM(R36:AN36)</f>
        <v>99</v>
      </c>
      <c r="AP36" s="1887"/>
      <c r="AQ36" s="1887"/>
      <c r="AR36" s="1887"/>
      <c r="AS36" s="1887"/>
      <c r="AT36" s="1887"/>
      <c r="AU36" s="1888">
        <f>AO36/$J$29</f>
        <v>0.7857142857142857</v>
      </c>
      <c r="AV36" s="1888"/>
      <c r="AW36" s="1888"/>
      <c r="AX36" s="1888"/>
      <c r="AY36" s="1888"/>
      <c r="AZ36" s="1888"/>
      <c r="BA36" s="823"/>
      <c r="BB36" s="823"/>
      <c r="BC36" s="823"/>
      <c r="BD36" s="823"/>
      <c r="BE36" s="828"/>
      <c r="BF36" s="821"/>
    </row>
    <row r="37" spans="1:58" ht="15.75" customHeight="1">
      <c r="A37" s="823"/>
      <c r="B37" s="1865" t="s">
        <v>1945</v>
      </c>
      <c r="C37" s="1866"/>
      <c r="D37" s="1866"/>
      <c r="E37" s="1866"/>
      <c r="F37" s="1866"/>
      <c r="G37" s="1866"/>
      <c r="H37" s="1866"/>
      <c r="I37" s="1867"/>
      <c r="J37" s="1868" t="s">
        <v>1946</v>
      </c>
      <c r="K37" s="1869"/>
      <c r="L37" s="1869"/>
      <c r="M37" s="1870"/>
      <c r="N37" s="1871">
        <v>55</v>
      </c>
      <c r="O37" s="1869"/>
      <c r="P37" s="1869"/>
      <c r="Q37" s="1872"/>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c r="AN37" s="1873"/>
      <c r="AO37" s="1887">
        <f t="shared" ref="AO37:AO47" si="4">SUM(R37:AN37)</f>
        <v>0</v>
      </c>
      <c r="AP37" s="1887"/>
      <c r="AQ37" s="1887"/>
      <c r="AR37" s="1887"/>
      <c r="AS37" s="1887"/>
      <c r="AT37" s="1887"/>
      <c r="AU37" s="1888">
        <f t="shared" ref="AU37:AU47" si="5">AO37/$J$29</f>
        <v>0</v>
      </c>
      <c r="AV37" s="1888"/>
      <c r="AW37" s="1888"/>
      <c r="AX37" s="1888"/>
      <c r="AY37" s="1888"/>
      <c r="AZ37" s="1888"/>
      <c r="BA37" s="823"/>
      <c r="BB37" s="823"/>
      <c r="BC37" s="823"/>
      <c r="BD37" s="823"/>
      <c r="BE37" s="828"/>
      <c r="BF37" s="821"/>
    </row>
    <row r="38" spans="1:58" ht="15.75" customHeight="1">
      <c r="A38" s="823"/>
      <c r="B38" s="1865" t="s">
        <v>1947</v>
      </c>
      <c r="C38" s="1866"/>
      <c r="D38" s="1866"/>
      <c r="E38" s="1866"/>
      <c r="F38" s="1866"/>
      <c r="G38" s="1866"/>
      <c r="H38" s="1866"/>
      <c r="I38" s="1867"/>
      <c r="J38" s="1868" t="s">
        <v>1948</v>
      </c>
      <c r="K38" s="1869"/>
      <c r="L38" s="1869"/>
      <c r="M38" s="1870"/>
      <c r="N38" s="1871">
        <v>55</v>
      </c>
      <c r="O38" s="1869"/>
      <c r="P38" s="1869"/>
      <c r="Q38" s="1872"/>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c r="AN38" s="1873"/>
      <c r="AO38" s="1887">
        <f t="shared" si="4"/>
        <v>0</v>
      </c>
      <c r="AP38" s="1887"/>
      <c r="AQ38" s="1887"/>
      <c r="AR38" s="1887"/>
      <c r="AS38" s="1887"/>
      <c r="AT38" s="1887"/>
      <c r="AU38" s="1888">
        <f t="shared" si="5"/>
        <v>0</v>
      </c>
      <c r="AV38" s="1888"/>
      <c r="AW38" s="1888"/>
      <c r="AX38" s="1888"/>
      <c r="AY38" s="1888"/>
      <c r="AZ38" s="1888"/>
      <c r="BA38" s="823"/>
      <c r="BB38" s="823"/>
      <c r="BC38" s="823"/>
      <c r="BD38" s="823"/>
      <c r="BE38" s="828"/>
      <c r="BF38" s="821"/>
    </row>
    <row r="39" spans="1:58" ht="15.75" customHeight="1">
      <c r="A39" s="823"/>
      <c r="B39" s="1865" t="s">
        <v>1949</v>
      </c>
      <c r="C39" s="1866"/>
      <c r="D39" s="1866"/>
      <c r="E39" s="1866"/>
      <c r="F39" s="1866"/>
      <c r="G39" s="1866"/>
      <c r="H39" s="1866"/>
      <c r="I39" s="1867"/>
      <c r="J39" s="1890"/>
      <c r="K39" s="1891"/>
      <c r="L39" s="1891"/>
      <c r="M39" s="1892"/>
      <c r="N39" s="1893"/>
      <c r="O39" s="1891"/>
      <c r="P39" s="1891"/>
      <c r="Q39" s="1894"/>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c r="AN39" s="1873"/>
      <c r="AO39" s="1887">
        <f t="shared" si="4"/>
        <v>0</v>
      </c>
      <c r="AP39" s="1887"/>
      <c r="AQ39" s="1887"/>
      <c r="AR39" s="1887"/>
      <c r="AS39" s="1887"/>
      <c r="AT39" s="1887"/>
      <c r="AU39" s="1888">
        <f t="shared" si="5"/>
        <v>0</v>
      </c>
      <c r="AV39" s="1888"/>
      <c r="AW39" s="1888"/>
      <c r="AX39" s="1888"/>
      <c r="AY39" s="1888"/>
      <c r="AZ39" s="1888"/>
      <c r="BA39" s="823"/>
      <c r="BB39" s="823"/>
      <c r="BC39" s="823"/>
      <c r="BD39" s="823"/>
      <c r="BE39" s="828"/>
    </row>
    <row r="40" spans="1:58" ht="15.75" customHeight="1">
      <c r="A40" s="823"/>
      <c r="B40" s="1865" t="s">
        <v>1949</v>
      </c>
      <c r="C40" s="1866"/>
      <c r="D40" s="1866"/>
      <c r="E40" s="1866"/>
      <c r="F40" s="1866"/>
      <c r="G40" s="1866"/>
      <c r="H40" s="1866"/>
      <c r="I40" s="1867"/>
      <c r="J40" s="1890"/>
      <c r="K40" s="1891"/>
      <c r="L40" s="1891"/>
      <c r="M40" s="1892"/>
      <c r="N40" s="1893"/>
      <c r="O40" s="1891"/>
      <c r="P40" s="1891"/>
      <c r="Q40" s="1894"/>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c r="AN40" s="1873"/>
      <c r="AO40" s="1887">
        <f t="shared" si="4"/>
        <v>0</v>
      </c>
      <c r="AP40" s="1887"/>
      <c r="AQ40" s="1887"/>
      <c r="AR40" s="1887"/>
      <c r="AS40" s="1887"/>
      <c r="AT40" s="1887"/>
      <c r="AU40" s="1888">
        <f t="shared" si="5"/>
        <v>0</v>
      </c>
      <c r="AV40" s="1888"/>
      <c r="AW40" s="1888"/>
      <c r="AX40" s="1888"/>
      <c r="AY40" s="1888"/>
      <c r="AZ40" s="1888"/>
      <c r="BA40" s="823"/>
      <c r="BB40" s="823"/>
      <c r="BC40" s="823"/>
      <c r="BD40" s="823"/>
      <c r="BE40" s="828"/>
    </row>
    <row r="41" spans="1:58" ht="15.75" customHeight="1">
      <c r="A41" s="823"/>
      <c r="B41" s="1895" t="s">
        <v>1950</v>
      </c>
      <c r="C41" s="1896"/>
      <c r="D41" s="1896"/>
      <c r="E41" s="1896"/>
      <c r="F41" s="1896"/>
      <c r="G41" s="1896"/>
      <c r="H41" s="1896"/>
      <c r="I41" s="1897"/>
      <c r="J41" s="1890"/>
      <c r="K41" s="1891"/>
      <c r="L41" s="1891"/>
      <c r="M41" s="1892"/>
      <c r="N41" s="1893"/>
      <c r="O41" s="1891"/>
      <c r="P41" s="1891"/>
      <c r="Q41" s="1894"/>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c r="AN41" s="1873"/>
      <c r="AO41" s="1887">
        <f t="shared" si="4"/>
        <v>0</v>
      </c>
      <c r="AP41" s="1887"/>
      <c r="AQ41" s="1887"/>
      <c r="AR41" s="1887"/>
      <c r="AS41" s="1887"/>
      <c r="AT41" s="1887"/>
      <c r="AU41" s="1888">
        <f t="shared" si="5"/>
        <v>0</v>
      </c>
      <c r="AV41" s="1888"/>
      <c r="AW41" s="1888"/>
      <c r="AX41" s="1888"/>
      <c r="AY41" s="1888"/>
      <c r="AZ41" s="1888"/>
      <c r="BA41" s="823"/>
      <c r="BB41" s="823"/>
      <c r="BC41" s="823"/>
      <c r="BD41" s="823"/>
      <c r="BE41" s="828"/>
    </row>
    <row r="42" spans="1:58" ht="15.75" customHeight="1">
      <c r="A42" s="823"/>
      <c r="B42" s="1895" t="s">
        <v>1950</v>
      </c>
      <c r="C42" s="1896"/>
      <c r="D42" s="1896"/>
      <c r="E42" s="1896"/>
      <c r="F42" s="1896"/>
      <c r="G42" s="1896"/>
      <c r="H42" s="1896"/>
      <c r="I42" s="1897"/>
      <c r="J42" s="1890"/>
      <c r="K42" s="1891"/>
      <c r="L42" s="1891"/>
      <c r="M42" s="1892"/>
      <c r="N42" s="1893"/>
      <c r="O42" s="1891"/>
      <c r="P42" s="1891"/>
      <c r="Q42" s="1894"/>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c r="AN42" s="1873"/>
      <c r="AO42" s="1887">
        <f t="shared" si="4"/>
        <v>0</v>
      </c>
      <c r="AP42" s="1887"/>
      <c r="AQ42" s="1887"/>
      <c r="AR42" s="1887"/>
      <c r="AS42" s="1887"/>
      <c r="AT42" s="1887"/>
      <c r="AU42" s="1888">
        <f t="shared" si="5"/>
        <v>0</v>
      </c>
      <c r="AV42" s="1888"/>
      <c r="AW42" s="1888"/>
      <c r="AX42" s="1888"/>
      <c r="AY42" s="1888"/>
      <c r="AZ42" s="1888"/>
      <c r="BA42" s="823"/>
      <c r="BB42" s="823"/>
      <c r="BC42" s="823"/>
      <c r="BD42" s="823"/>
      <c r="BE42" s="828"/>
    </row>
    <row r="43" spans="1:58" ht="15.75" customHeight="1">
      <c r="A43" s="823"/>
      <c r="B43" s="1898" t="s">
        <v>1951</v>
      </c>
      <c r="C43" s="1899"/>
      <c r="D43" s="1899"/>
      <c r="E43" s="1899"/>
      <c r="F43" s="1899"/>
      <c r="G43" s="1899"/>
      <c r="H43" s="1899"/>
      <c r="I43" s="1900"/>
      <c r="J43" s="1890"/>
      <c r="K43" s="1891"/>
      <c r="L43" s="1891"/>
      <c r="M43" s="1892"/>
      <c r="N43" s="1893"/>
      <c r="O43" s="1891"/>
      <c r="P43" s="1891"/>
      <c r="Q43" s="1894"/>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c r="AN43" s="1873"/>
      <c r="AO43" s="1887">
        <f t="shared" si="4"/>
        <v>0</v>
      </c>
      <c r="AP43" s="1887"/>
      <c r="AQ43" s="1887"/>
      <c r="AR43" s="1887"/>
      <c r="AS43" s="1887"/>
      <c r="AT43" s="1887"/>
      <c r="AU43" s="1888">
        <f t="shared" si="5"/>
        <v>0</v>
      </c>
      <c r="AV43" s="1888"/>
      <c r="AW43" s="1888"/>
      <c r="AX43" s="1888"/>
      <c r="AY43" s="1888"/>
      <c r="AZ43" s="1888"/>
      <c r="BA43" s="823"/>
      <c r="BB43" s="823"/>
      <c r="BC43" s="823"/>
      <c r="BD43" s="823"/>
      <c r="BE43" s="828"/>
    </row>
    <row r="44" spans="1:58" ht="15.75" customHeight="1">
      <c r="A44" s="823"/>
      <c r="B44" s="1898" t="s">
        <v>1952</v>
      </c>
      <c r="C44" s="1899"/>
      <c r="D44" s="1899"/>
      <c r="E44" s="1899"/>
      <c r="F44" s="1899"/>
      <c r="G44" s="1899"/>
      <c r="H44" s="1899"/>
      <c r="I44" s="1900"/>
      <c r="J44" s="1890"/>
      <c r="K44" s="1891"/>
      <c r="L44" s="1891"/>
      <c r="M44" s="1892"/>
      <c r="N44" s="1893"/>
      <c r="O44" s="1891"/>
      <c r="P44" s="1891"/>
      <c r="Q44" s="1894"/>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c r="AN44" s="1873"/>
      <c r="AO44" s="1887">
        <f t="shared" si="4"/>
        <v>0</v>
      </c>
      <c r="AP44" s="1887"/>
      <c r="AQ44" s="1887"/>
      <c r="AR44" s="1887"/>
      <c r="AS44" s="1887"/>
      <c r="AT44" s="1887"/>
      <c r="AU44" s="1888">
        <f t="shared" si="5"/>
        <v>0</v>
      </c>
      <c r="AV44" s="1888"/>
      <c r="AW44" s="1888"/>
      <c r="AX44" s="1888"/>
      <c r="AY44" s="1888"/>
      <c r="AZ44" s="1888"/>
      <c r="BA44" s="823"/>
      <c r="BB44" s="823"/>
      <c r="BC44" s="823"/>
      <c r="BD44" s="823"/>
      <c r="BE44" s="828"/>
    </row>
    <row r="45" spans="1:58" ht="15.75" customHeight="1">
      <c r="A45" s="823"/>
      <c r="B45" s="1901" t="s">
        <v>1953</v>
      </c>
      <c r="C45" s="1902"/>
      <c r="D45" s="1902"/>
      <c r="E45" s="1902"/>
      <c r="F45" s="1902"/>
      <c r="G45" s="1902"/>
      <c r="H45" s="1902"/>
      <c r="I45" s="1903"/>
      <c r="J45" s="1890"/>
      <c r="K45" s="1891"/>
      <c r="L45" s="1891"/>
      <c r="M45" s="1892"/>
      <c r="N45" s="1893"/>
      <c r="O45" s="1891"/>
      <c r="P45" s="1891"/>
      <c r="Q45" s="1894"/>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c r="AN45" s="1873"/>
      <c r="AO45" s="1887">
        <f t="shared" si="4"/>
        <v>0</v>
      </c>
      <c r="AP45" s="1887"/>
      <c r="AQ45" s="1887"/>
      <c r="AR45" s="1887"/>
      <c r="AS45" s="1887"/>
      <c r="AT45" s="1887"/>
      <c r="AU45" s="1888">
        <f t="shared" si="5"/>
        <v>0</v>
      </c>
      <c r="AV45" s="1888"/>
      <c r="AW45" s="1888"/>
      <c r="AX45" s="1888"/>
      <c r="AY45" s="1888"/>
      <c r="AZ45" s="1888"/>
      <c r="BA45" s="823"/>
      <c r="BB45" s="823"/>
      <c r="BC45" s="823"/>
      <c r="BD45" s="823"/>
      <c r="BE45" s="828"/>
    </row>
    <row r="46" spans="1:58" ht="15.75" customHeight="1">
      <c r="A46" s="823"/>
      <c r="B46" s="1901" t="s">
        <v>1954</v>
      </c>
      <c r="C46" s="1902"/>
      <c r="D46" s="1902"/>
      <c r="E46" s="1902"/>
      <c r="F46" s="1902"/>
      <c r="G46" s="1902"/>
      <c r="H46" s="1902"/>
      <c r="I46" s="1903"/>
      <c r="J46" s="1890"/>
      <c r="K46" s="1891"/>
      <c r="L46" s="1891"/>
      <c r="M46" s="1892"/>
      <c r="N46" s="1871">
        <v>99</v>
      </c>
      <c r="O46" s="1869"/>
      <c r="P46" s="1869"/>
      <c r="Q46" s="1872"/>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c r="AN46" s="1873"/>
      <c r="AO46" s="1887">
        <f t="shared" si="4"/>
        <v>0</v>
      </c>
      <c r="AP46" s="1887"/>
      <c r="AQ46" s="1887"/>
      <c r="AR46" s="1887"/>
      <c r="AS46" s="1887"/>
      <c r="AT46" s="1887"/>
      <c r="AU46" s="1888">
        <f t="shared" si="5"/>
        <v>0</v>
      </c>
      <c r="AV46" s="1888"/>
      <c r="AW46" s="1888"/>
      <c r="AX46" s="1888"/>
      <c r="AY46" s="1888"/>
      <c r="AZ46" s="1888"/>
      <c r="BA46" s="823"/>
      <c r="BB46" s="823"/>
      <c r="BC46" s="823"/>
      <c r="BD46" s="823"/>
      <c r="BE46" s="828"/>
    </row>
    <row r="47" spans="1:58" ht="15.75" customHeight="1" thickBot="1">
      <c r="A47" s="823"/>
      <c r="B47" s="1904" t="s">
        <v>1107</v>
      </c>
      <c r="C47" s="1905"/>
      <c r="D47" s="1905"/>
      <c r="E47" s="1905"/>
      <c r="F47" s="1905"/>
      <c r="G47" s="1905"/>
      <c r="H47" s="1905"/>
      <c r="I47" s="1906"/>
      <c r="J47" s="1907"/>
      <c r="K47" s="1908"/>
      <c r="L47" s="1908"/>
      <c r="M47" s="1909"/>
      <c r="N47" s="1910"/>
      <c r="O47" s="1908"/>
      <c r="P47" s="1908"/>
      <c r="Q47" s="1911"/>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c r="AN47" s="1873"/>
      <c r="AO47" s="1887">
        <f t="shared" si="4"/>
        <v>0</v>
      </c>
      <c r="AP47" s="1887"/>
      <c r="AQ47" s="1887"/>
      <c r="AR47" s="1887"/>
      <c r="AS47" s="1887"/>
      <c r="AT47" s="1887"/>
      <c r="AU47" s="1888">
        <f t="shared" si="5"/>
        <v>0</v>
      </c>
      <c r="AV47" s="1888"/>
      <c r="AW47" s="1888"/>
      <c r="AX47" s="1888"/>
      <c r="AY47" s="1888"/>
      <c r="AZ47" s="1888"/>
      <c r="BA47" s="823"/>
      <c r="BB47" s="823"/>
      <c r="BC47" s="823"/>
      <c r="BD47" s="823"/>
      <c r="BE47" s="828"/>
    </row>
    <row r="48" spans="1:58" ht="15.75" customHeight="1">
      <c r="A48" s="823"/>
      <c r="B48" s="830" t="s">
        <v>1955</v>
      </c>
      <c r="C48" s="823"/>
      <c r="D48" s="823"/>
      <c r="E48" s="823"/>
      <c r="F48" s="823"/>
      <c r="G48" s="823"/>
      <c r="H48" s="823"/>
      <c r="I48" s="823"/>
      <c r="J48" s="823"/>
      <c r="K48" s="823"/>
      <c r="L48" s="823"/>
      <c r="M48" s="823"/>
      <c r="N48" s="823"/>
      <c r="O48" s="823"/>
      <c r="P48" s="823"/>
      <c r="Q48" s="823"/>
      <c r="R48" s="823"/>
      <c r="S48" s="823"/>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8"/>
      <c r="BF48" s="821"/>
    </row>
    <row r="49" spans="1:58" ht="15.75" customHeight="1" thickBot="1">
      <c r="A49" s="823"/>
      <c r="B49" s="830" t="s">
        <v>1956</v>
      </c>
      <c r="C49" s="823"/>
      <c r="D49" s="823"/>
      <c r="E49" s="823"/>
      <c r="F49" s="823"/>
      <c r="G49" s="823"/>
      <c r="H49" s="823"/>
      <c r="I49" s="823"/>
      <c r="J49" s="823"/>
      <c r="K49" s="823"/>
      <c r="L49" s="823"/>
      <c r="M49" s="823"/>
      <c r="N49" s="823"/>
      <c r="O49" s="823"/>
      <c r="P49" s="823"/>
      <c r="Q49" s="823"/>
      <c r="R49" s="823"/>
      <c r="S49" s="823"/>
      <c r="T49" s="823"/>
      <c r="U49" s="823"/>
      <c r="V49" s="823"/>
      <c r="W49" s="823"/>
      <c r="X49" s="823"/>
      <c r="Y49" s="823"/>
      <c r="Z49" s="823"/>
      <c r="AA49" s="823"/>
      <c r="AB49" s="823"/>
      <c r="AC49" s="823"/>
      <c r="AD49" s="823"/>
      <c r="AE49" s="823"/>
      <c r="AF49" s="823"/>
      <c r="AG49" s="823"/>
      <c r="AH49" s="823"/>
      <c r="AI49" s="823"/>
      <c r="AJ49" s="823"/>
      <c r="AK49" s="823"/>
      <c r="AL49" s="823"/>
      <c r="AM49" s="823"/>
      <c r="AN49" s="823"/>
      <c r="AO49" s="823"/>
      <c r="AP49" s="824"/>
      <c r="AQ49" s="824"/>
      <c r="AR49" s="824"/>
      <c r="AS49" s="824"/>
      <c r="AT49" s="824"/>
      <c r="AU49" s="824"/>
      <c r="AV49" s="824"/>
      <c r="AW49" s="824"/>
      <c r="AX49" s="823"/>
      <c r="AY49" s="823"/>
      <c r="AZ49" s="823"/>
      <c r="BA49" s="823"/>
      <c r="BB49" s="823"/>
      <c r="BC49" s="823"/>
      <c r="BD49" s="823"/>
      <c r="BE49" s="828"/>
      <c r="BF49" s="821"/>
    </row>
    <row r="50" spans="1:58" ht="15.75" customHeight="1" thickBot="1">
      <c r="A50" s="823"/>
      <c r="B50" s="1912" t="s">
        <v>1957</v>
      </c>
      <c r="C50" s="1913"/>
      <c r="D50" s="1913"/>
      <c r="E50" s="1913"/>
      <c r="F50" s="1913"/>
      <c r="G50" s="1913"/>
      <c r="H50" s="1913"/>
      <c r="I50" s="1913"/>
      <c r="J50" s="1913"/>
      <c r="K50" s="1913"/>
      <c r="L50" s="1913"/>
      <c r="M50" s="1913"/>
      <c r="N50" s="1913"/>
      <c r="O50" s="1913"/>
      <c r="P50" s="1913"/>
      <c r="Q50" s="1913"/>
      <c r="R50" s="1913"/>
      <c r="S50" s="1913"/>
      <c r="T50" s="1913"/>
      <c r="U50" s="1913"/>
      <c r="V50" s="1913"/>
      <c r="W50" s="1913"/>
      <c r="X50" s="1913"/>
      <c r="Y50" s="1913"/>
      <c r="Z50" s="1913"/>
      <c r="AA50" s="1913"/>
      <c r="AB50" s="1913"/>
      <c r="AC50" s="1913"/>
      <c r="AD50" s="1913"/>
      <c r="AE50" s="1913"/>
      <c r="AF50" s="1913"/>
      <c r="AG50" s="1913"/>
      <c r="AH50" s="1913"/>
      <c r="AI50" s="1913"/>
      <c r="AJ50" s="1913"/>
      <c r="AK50" s="1913"/>
      <c r="AL50" s="1913"/>
      <c r="AM50" s="1913"/>
      <c r="AN50" s="1913"/>
      <c r="AO50" s="1914"/>
      <c r="AP50" s="824"/>
      <c r="AQ50" s="824"/>
      <c r="AR50" s="824"/>
      <c r="AS50" s="824"/>
      <c r="AT50" s="824"/>
      <c r="AU50" s="824"/>
      <c r="AV50" s="824"/>
      <c r="AW50" s="824"/>
      <c r="AX50" s="823"/>
      <c r="AY50" s="823"/>
      <c r="AZ50" s="823"/>
      <c r="BA50" s="823"/>
      <c r="BB50" s="823"/>
      <c r="BC50" s="823"/>
      <c r="BD50" s="823"/>
      <c r="BE50" s="828"/>
    </row>
    <row r="51" spans="1:58" ht="33.75" customHeight="1">
      <c r="A51" s="823"/>
      <c r="B51" s="1915" t="s">
        <v>1958</v>
      </c>
      <c r="C51" s="1916"/>
      <c r="D51" s="1916"/>
      <c r="E51" s="1916"/>
      <c r="F51" s="1916"/>
      <c r="G51" s="1916"/>
      <c r="H51" s="1916"/>
      <c r="I51" s="1917"/>
      <c r="J51" s="1915" t="s">
        <v>1959</v>
      </c>
      <c r="K51" s="1916"/>
      <c r="L51" s="1916"/>
      <c r="M51" s="1916"/>
      <c r="N51" s="1916"/>
      <c r="O51" s="1916"/>
      <c r="P51" s="1916"/>
      <c r="Q51" s="1917"/>
      <c r="R51" s="1918" t="s">
        <v>1960</v>
      </c>
      <c r="S51" s="1919"/>
      <c r="T51" s="1919"/>
      <c r="U51" s="1919"/>
      <c r="V51" s="1919"/>
      <c r="W51" s="1919"/>
      <c r="X51" s="1919"/>
      <c r="Y51" s="1920"/>
      <c r="Z51" s="1921" t="s">
        <v>1961</v>
      </c>
      <c r="AA51" s="1922"/>
      <c r="AB51" s="1922"/>
      <c r="AC51" s="1922"/>
      <c r="AD51" s="1922"/>
      <c r="AE51" s="1922"/>
      <c r="AF51" s="1922"/>
      <c r="AG51" s="1923"/>
      <c r="AH51" s="1921" t="s">
        <v>1962</v>
      </c>
      <c r="AI51" s="1922"/>
      <c r="AJ51" s="1922"/>
      <c r="AK51" s="1922"/>
      <c r="AL51" s="1922"/>
      <c r="AM51" s="1922"/>
      <c r="AN51" s="1922"/>
      <c r="AO51" s="1923"/>
      <c r="AP51" s="824"/>
      <c r="AQ51" s="824"/>
      <c r="AR51" s="824"/>
      <c r="AS51" s="824"/>
      <c r="AT51" s="824"/>
      <c r="AU51" s="824"/>
      <c r="AV51" s="824"/>
      <c r="AW51" s="824"/>
      <c r="AX51" s="829"/>
      <c r="AY51" s="823"/>
      <c r="AZ51" s="823"/>
      <c r="BA51" s="823"/>
      <c r="BB51" s="823"/>
      <c r="BC51" s="823"/>
      <c r="BD51" s="823"/>
      <c r="BE51" s="828"/>
    </row>
    <row r="52" spans="1:58" ht="15.75" customHeight="1">
      <c r="A52" s="823"/>
      <c r="B52" s="1924" t="s">
        <v>1171</v>
      </c>
      <c r="C52" s="1925"/>
      <c r="D52" s="1925"/>
      <c r="E52" s="1925"/>
      <c r="F52" s="1925"/>
      <c r="G52" s="1925"/>
      <c r="H52" s="1925"/>
      <c r="I52" s="1925"/>
      <c r="J52" s="1925" t="s">
        <v>1963</v>
      </c>
      <c r="K52" s="1925"/>
      <c r="L52" s="1925"/>
      <c r="M52" s="1925"/>
      <c r="N52" s="1925"/>
      <c r="O52" s="1925"/>
      <c r="P52" s="1925"/>
      <c r="Q52" s="1925"/>
      <c r="R52" s="1926">
        <v>495000</v>
      </c>
      <c r="S52" s="1926"/>
      <c r="T52" s="1926"/>
      <c r="U52" s="1926"/>
      <c r="V52" s="1926"/>
      <c r="W52" s="1926"/>
      <c r="X52" s="1926"/>
      <c r="Y52" s="1926"/>
      <c r="Z52" s="1925">
        <v>16.553846</v>
      </c>
      <c r="AA52" s="1925"/>
      <c r="AB52" s="1925"/>
      <c r="AC52" s="1925"/>
      <c r="AD52" s="1925"/>
      <c r="AE52" s="1925"/>
      <c r="AF52" s="1925"/>
      <c r="AG52" s="1925"/>
      <c r="AH52" s="1925" t="s">
        <v>1242</v>
      </c>
      <c r="AI52" s="1925"/>
      <c r="AJ52" s="1925"/>
      <c r="AK52" s="1925"/>
      <c r="AL52" s="1925"/>
      <c r="AM52" s="1925"/>
      <c r="AN52" s="1925"/>
      <c r="AO52" s="1927"/>
      <c r="AP52" s="824"/>
      <c r="AQ52" s="824"/>
      <c r="AR52" s="824"/>
      <c r="AS52" s="824"/>
      <c r="AT52" s="824"/>
      <c r="AU52" s="824"/>
      <c r="AV52" s="824"/>
      <c r="AW52" s="824"/>
      <c r="AX52" s="829"/>
      <c r="AY52" s="823"/>
      <c r="AZ52" s="823"/>
      <c r="BA52" s="823"/>
      <c r="BB52" s="823"/>
      <c r="BC52" s="823"/>
      <c r="BD52" s="823"/>
      <c r="BE52" s="828"/>
    </row>
    <row r="53" spans="1:58" ht="15.75" customHeight="1">
      <c r="A53" s="823"/>
      <c r="B53" s="1924"/>
      <c r="C53" s="1925"/>
      <c r="D53" s="1925"/>
      <c r="E53" s="1925"/>
      <c r="F53" s="1925"/>
      <c r="G53" s="1925"/>
      <c r="H53" s="1925"/>
      <c r="I53" s="1925"/>
      <c r="J53" s="1925"/>
      <c r="K53" s="1925"/>
      <c r="L53" s="1925"/>
      <c r="M53" s="1925"/>
      <c r="N53" s="1925"/>
      <c r="O53" s="1925"/>
      <c r="P53" s="1925"/>
      <c r="Q53" s="1925"/>
      <c r="R53" s="1926"/>
      <c r="S53" s="1926"/>
      <c r="T53" s="1926"/>
      <c r="U53" s="1926"/>
      <c r="V53" s="1926"/>
      <c r="W53" s="1926"/>
      <c r="X53" s="1926"/>
      <c r="Y53" s="1926"/>
      <c r="Z53" s="1925"/>
      <c r="AA53" s="1925"/>
      <c r="AB53" s="1925"/>
      <c r="AC53" s="1925"/>
      <c r="AD53" s="1925"/>
      <c r="AE53" s="1925"/>
      <c r="AF53" s="1925"/>
      <c r="AG53" s="1925"/>
      <c r="AH53" s="1925"/>
      <c r="AI53" s="1925"/>
      <c r="AJ53" s="1925"/>
      <c r="AK53" s="1925"/>
      <c r="AL53" s="1925"/>
      <c r="AM53" s="1925"/>
      <c r="AN53" s="1925"/>
      <c r="AO53" s="1927"/>
      <c r="AP53" s="824"/>
      <c r="AQ53" s="824"/>
      <c r="AR53" s="824"/>
      <c r="AS53" s="824"/>
      <c r="AT53" s="824"/>
      <c r="AU53" s="824"/>
      <c r="AV53" s="824"/>
      <c r="AW53" s="824"/>
      <c r="AX53" s="823"/>
      <c r="AY53" s="823"/>
      <c r="AZ53" s="823"/>
      <c r="BA53" s="823"/>
      <c r="BB53" s="823"/>
      <c r="BC53" s="823"/>
      <c r="BD53" s="823"/>
      <c r="BE53" s="828"/>
    </row>
    <row r="54" spans="1:58" ht="15.75" customHeight="1">
      <c r="A54" s="823"/>
      <c r="B54" s="1924"/>
      <c r="C54" s="1925"/>
      <c r="D54" s="1925"/>
      <c r="E54" s="1925"/>
      <c r="F54" s="1925"/>
      <c r="G54" s="1925"/>
      <c r="H54" s="1925"/>
      <c r="I54" s="1925"/>
      <c r="J54" s="1925"/>
      <c r="K54" s="1925"/>
      <c r="L54" s="1925"/>
      <c r="M54" s="1925"/>
      <c r="N54" s="1925"/>
      <c r="O54" s="1925"/>
      <c r="P54" s="1925"/>
      <c r="Q54" s="1925"/>
      <c r="R54" s="1926"/>
      <c r="S54" s="1926"/>
      <c r="T54" s="1926"/>
      <c r="U54" s="1926"/>
      <c r="V54" s="1926"/>
      <c r="W54" s="1926"/>
      <c r="X54" s="1926"/>
      <c r="Y54" s="1926"/>
      <c r="Z54" s="1925"/>
      <c r="AA54" s="1925"/>
      <c r="AB54" s="1925"/>
      <c r="AC54" s="1925"/>
      <c r="AD54" s="1925"/>
      <c r="AE54" s="1925"/>
      <c r="AF54" s="1925"/>
      <c r="AG54" s="1925"/>
      <c r="AH54" s="1925"/>
      <c r="AI54" s="1925"/>
      <c r="AJ54" s="1925"/>
      <c r="AK54" s="1925"/>
      <c r="AL54" s="1925"/>
      <c r="AM54" s="1925"/>
      <c r="AN54" s="1925"/>
      <c r="AO54" s="1927"/>
      <c r="AP54" s="824"/>
      <c r="AQ54" s="824"/>
      <c r="AR54" s="824"/>
      <c r="AS54" s="824"/>
      <c r="AT54" s="824"/>
      <c r="AU54" s="824"/>
      <c r="AV54" s="824"/>
      <c r="AW54" s="824"/>
      <c r="AX54" s="823"/>
      <c r="AY54" s="823"/>
      <c r="AZ54" s="823"/>
      <c r="BA54" s="823"/>
      <c r="BB54" s="823"/>
      <c r="BC54" s="823"/>
      <c r="BD54" s="823"/>
      <c r="BE54" s="828"/>
    </row>
    <row r="55" spans="1:58" ht="15.75" customHeight="1">
      <c r="A55" s="823"/>
      <c r="B55" s="1924"/>
      <c r="C55" s="1925"/>
      <c r="D55" s="1925"/>
      <c r="E55" s="1925"/>
      <c r="F55" s="1925"/>
      <c r="G55" s="1925"/>
      <c r="H55" s="1925"/>
      <c r="I55" s="1925"/>
      <c r="J55" s="1925"/>
      <c r="K55" s="1925"/>
      <c r="L55" s="1925"/>
      <c r="M55" s="1925"/>
      <c r="N55" s="1925"/>
      <c r="O55" s="1925"/>
      <c r="P55" s="1925"/>
      <c r="Q55" s="1925"/>
      <c r="R55" s="1926"/>
      <c r="S55" s="1926"/>
      <c r="T55" s="1926"/>
      <c r="U55" s="1926"/>
      <c r="V55" s="1926"/>
      <c r="W55" s="1926"/>
      <c r="X55" s="1926"/>
      <c r="Y55" s="1926"/>
      <c r="Z55" s="1925"/>
      <c r="AA55" s="1925"/>
      <c r="AB55" s="1925"/>
      <c r="AC55" s="1925"/>
      <c r="AD55" s="1925"/>
      <c r="AE55" s="1925"/>
      <c r="AF55" s="1925"/>
      <c r="AG55" s="1925"/>
      <c r="AH55" s="1925"/>
      <c r="AI55" s="1925"/>
      <c r="AJ55" s="1925"/>
      <c r="AK55" s="1925"/>
      <c r="AL55" s="1925"/>
      <c r="AM55" s="1925"/>
      <c r="AN55" s="1925"/>
      <c r="AO55" s="1927"/>
      <c r="AP55" s="824"/>
      <c r="AQ55" s="824"/>
      <c r="AR55" s="824"/>
      <c r="AS55" s="824"/>
      <c r="AT55" s="824" t="s">
        <v>253</v>
      </c>
      <c r="AU55" s="824"/>
      <c r="AV55" s="824"/>
      <c r="AW55" s="824"/>
      <c r="AX55" s="823"/>
      <c r="AY55" s="823"/>
      <c r="AZ55" s="823"/>
      <c r="BA55" s="823"/>
      <c r="BB55" s="823"/>
      <c r="BC55" s="823"/>
      <c r="BD55" s="823"/>
      <c r="BE55" s="828"/>
    </row>
    <row r="56" spans="1:58" ht="15.75" customHeight="1" thickBot="1">
      <c r="A56" s="823"/>
      <c r="B56" s="1934"/>
      <c r="C56" s="1935"/>
      <c r="D56" s="1935"/>
      <c r="E56" s="1935"/>
      <c r="F56" s="1935"/>
      <c r="G56" s="1935"/>
      <c r="H56" s="1935"/>
      <c r="I56" s="1935"/>
      <c r="J56" s="1935"/>
      <c r="K56" s="1935"/>
      <c r="L56" s="1935"/>
      <c r="M56" s="1935"/>
      <c r="N56" s="1935"/>
      <c r="O56" s="1935"/>
      <c r="P56" s="1935"/>
      <c r="Q56" s="1935"/>
      <c r="R56" s="1936"/>
      <c r="S56" s="1936"/>
      <c r="T56" s="1936"/>
      <c r="U56" s="1936"/>
      <c r="V56" s="1936"/>
      <c r="W56" s="1936"/>
      <c r="X56" s="1936"/>
      <c r="Y56" s="1936"/>
      <c r="Z56" s="1935"/>
      <c r="AA56" s="1935"/>
      <c r="AB56" s="1935"/>
      <c r="AC56" s="1935"/>
      <c r="AD56" s="1935"/>
      <c r="AE56" s="1935"/>
      <c r="AF56" s="1935"/>
      <c r="AG56" s="1935"/>
      <c r="AH56" s="1935"/>
      <c r="AI56" s="1935"/>
      <c r="AJ56" s="1935"/>
      <c r="AK56" s="1935"/>
      <c r="AL56" s="1935"/>
      <c r="AM56" s="1935"/>
      <c r="AN56" s="1935"/>
      <c r="AO56" s="1937"/>
      <c r="AP56" s="824"/>
      <c r="AQ56" s="824"/>
      <c r="AR56" s="824"/>
      <c r="AS56" s="824"/>
      <c r="AT56" s="824"/>
      <c r="AU56" s="824"/>
      <c r="AV56" s="824"/>
      <c r="AW56" s="824"/>
      <c r="AX56" s="823"/>
      <c r="AY56" s="823"/>
      <c r="AZ56" s="823"/>
      <c r="BA56" s="823"/>
      <c r="BB56" s="823"/>
      <c r="BC56" s="823"/>
      <c r="BD56" s="823"/>
      <c r="BE56" s="828"/>
    </row>
    <row r="57" spans="1:58" s="832" customFormat="1" ht="15.75" customHeight="1" thickBot="1">
      <c r="A57" s="824"/>
      <c r="B57" s="1938" t="s">
        <v>1932</v>
      </c>
      <c r="C57" s="1939"/>
      <c r="D57" s="1939"/>
      <c r="E57" s="1939"/>
      <c r="F57" s="1939"/>
      <c r="G57" s="1939"/>
      <c r="H57" s="1939"/>
      <c r="I57" s="1939"/>
      <c r="J57" s="1939"/>
      <c r="K57" s="1939"/>
      <c r="L57" s="1939"/>
      <c r="M57" s="1939"/>
      <c r="N57" s="1939"/>
      <c r="O57" s="1939"/>
      <c r="P57" s="1939"/>
      <c r="Q57" s="1939"/>
      <c r="R57" s="1940">
        <f>SUM(R52:Y56)</f>
        <v>495000</v>
      </c>
      <c r="S57" s="1940"/>
      <c r="T57" s="1940"/>
      <c r="U57" s="1940"/>
      <c r="V57" s="1940"/>
      <c r="W57" s="1940"/>
      <c r="X57" s="1940"/>
      <c r="Y57" s="1940"/>
      <c r="Z57" s="1940">
        <f t="shared" ref="Z57" si="6">SUM(Z52:AG56)</f>
        <v>16.553846</v>
      </c>
      <c r="AA57" s="1940"/>
      <c r="AB57" s="1940"/>
      <c r="AC57" s="1940"/>
      <c r="AD57" s="1940"/>
      <c r="AE57" s="1940"/>
      <c r="AF57" s="1940"/>
      <c r="AG57" s="1940"/>
      <c r="AH57" s="1940">
        <f t="shared" ref="AH57" si="7">SUM(AH52:AO56)</f>
        <v>0</v>
      </c>
      <c r="AI57" s="1940"/>
      <c r="AJ57" s="1940"/>
      <c r="AK57" s="1940"/>
      <c r="AL57" s="1940"/>
      <c r="AM57" s="1940"/>
      <c r="AN57" s="1940"/>
      <c r="AO57" s="1940"/>
      <c r="AP57" s="824"/>
      <c r="AQ57" s="824"/>
      <c r="AR57" s="824"/>
      <c r="AS57" s="824"/>
      <c r="AT57" s="824"/>
      <c r="AU57" s="824"/>
      <c r="AV57" s="824"/>
      <c r="AW57" s="824"/>
      <c r="AX57" s="824"/>
      <c r="AY57" s="824"/>
      <c r="AZ57" s="824"/>
      <c r="BA57" s="824"/>
      <c r="BB57" s="824"/>
      <c r="BC57" s="824"/>
      <c r="BD57" s="824"/>
      <c r="BE57" s="831"/>
    </row>
    <row r="58" spans="1:58" ht="15.75" customHeight="1" thickBot="1">
      <c r="A58" s="823"/>
      <c r="B58" s="823"/>
      <c r="C58" s="823"/>
      <c r="D58" s="823"/>
      <c r="E58" s="823"/>
      <c r="F58" s="823"/>
      <c r="G58" s="823"/>
      <c r="H58" s="823"/>
      <c r="I58" s="823"/>
      <c r="J58" s="823"/>
      <c r="K58" s="823"/>
      <c r="L58" s="823"/>
      <c r="M58" s="823"/>
      <c r="N58" s="823"/>
      <c r="O58" s="823"/>
      <c r="P58" s="823"/>
      <c r="Q58" s="823"/>
      <c r="R58" s="823"/>
      <c r="S58" s="823"/>
      <c r="T58" s="823"/>
      <c r="U58" s="823"/>
      <c r="V58" s="823"/>
      <c r="W58" s="823"/>
      <c r="X58" s="823"/>
      <c r="Y58" s="823"/>
      <c r="Z58" s="823"/>
      <c r="AA58" s="823"/>
      <c r="AB58" s="823"/>
      <c r="AC58" s="823"/>
      <c r="AD58" s="823"/>
      <c r="AE58" s="823"/>
      <c r="AF58" s="823"/>
      <c r="AG58" s="823"/>
      <c r="AH58" s="823"/>
      <c r="AI58" s="823"/>
      <c r="AJ58" s="823"/>
      <c r="AK58" s="823"/>
      <c r="AL58" s="823"/>
      <c r="AM58" s="823"/>
      <c r="AN58" s="823"/>
      <c r="AO58" s="823"/>
      <c r="AP58" s="823"/>
      <c r="AQ58" s="823"/>
      <c r="AR58" s="823"/>
      <c r="AS58" s="823"/>
      <c r="AT58" s="823"/>
      <c r="AU58" s="823"/>
      <c r="AV58" s="823"/>
      <c r="AW58" s="823"/>
      <c r="AX58" s="823"/>
      <c r="AY58" s="823"/>
      <c r="AZ58" s="823"/>
      <c r="BA58" s="823"/>
      <c r="BB58" s="823"/>
      <c r="BC58" s="823"/>
      <c r="BD58" s="823"/>
      <c r="BE58" s="828"/>
    </row>
    <row r="59" spans="1:58" ht="15.75" customHeight="1">
      <c r="A59" s="823"/>
      <c r="B59" s="1928" t="s">
        <v>1958</v>
      </c>
      <c r="C59" s="1929"/>
      <c r="D59" s="1929"/>
      <c r="E59" s="1929"/>
      <c r="F59" s="1929"/>
      <c r="G59" s="1929"/>
      <c r="H59" s="1929"/>
      <c r="I59" s="1930"/>
      <c r="J59" s="1931" t="s">
        <v>1964</v>
      </c>
      <c r="K59" s="1931"/>
      <c r="L59" s="1931"/>
      <c r="M59" s="1931"/>
      <c r="N59" s="1931"/>
      <c r="O59" s="1931"/>
      <c r="P59" s="1931"/>
      <c r="Q59" s="1931"/>
      <c r="R59" s="1931"/>
      <c r="S59" s="1931"/>
      <c r="T59" s="1931"/>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c r="AS59" s="1931"/>
      <c r="AT59" s="1931"/>
      <c r="AU59" s="1931"/>
      <c r="AV59" s="1931"/>
      <c r="AW59" s="1932"/>
      <c r="AX59" s="823"/>
      <c r="AY59" s="823"/>
      <c r="AZ59" s="823"/>
      <c r="BA59" s="823"/>
      <c r="BB59" s="823"/>
      <c r="BC59" s="823"/>
      <c r="BD59" s="823"/>
      <c r="BE59" s="828"/>
    </row>
    <row r="60" spans="1:58" ht="15.75" customHeight="1">
      <c r="A60" s="823"/>
      <c r="B60" s="1924" t="str">
        <f>IF(B52="", "", B52)</f>
        <v>MAAC, Inc</v>
      </c>
      <c r="C60" s="1925"/>
      <c r="D60" s="1925"/>
      <c r="E60" s="1925"/>
      <c r="F60" s="1925"/>
      <c r="G60" s="1925"/>
      <c r="H60" s="1925"/>
      <c r="I60" s="1927"/>
      <c r="J60" s="1933" t="s">
        <v>1965</v>
      </c>
      <c r="K60" s="1925"/>
      <c r="L60" s="1925"/>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c r="AS60" s="1925"/>
      <c r="AT60" s="1925"/>
      <c r="AU60" s="1925"/>
      <c r="AV60" s="1925"/>
      <c r="AW60" s="1927"/>
      <c r="AX60" s="823"/>
      <c r="AY60" s="823"/>
      <c r="AZ60" s="823"/>
      <c r="BA60" s="823"/>
      <c r="BB60" s="823"/>
      <c r="BC60" s="823"/>
      <c r="BD60" s="823"/>
      <c r="BE60" s="828"/>
    </row>
    <row r="61" spans="1:58" ht="15.75" customHeight="1">
      <c r="A61" s="823"/>
      <c r="B61" s="1924" t="str">
        <f t="shared" ref="B61:B64" si="8">IF(B53="", "", B53)</f>
        <v/>
      </c>
      <c r="C61" s="1925"/>
      <c r="D61" s="1925"/>
      <c r="E61" s="1925"/>
      <c r="F61" s="1925"/>
      <c r="G61" s="1925"/>
      <c r="H61" s="1925"/>
      <c r="I61" s="1927"/>
      <c r="J61" s="1933"/>
      <c r="K61" s="1925"/>
      <c r="L61" s="1925"/>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c r="AS61" s="1925"/>
      <c r="AT61" s="1925"/>
      <c r="AU61" s="1925"/>
      <c r="AV61" s="1925"/>
      <c r="AW61" s="1927"/>
      <c r="AX61" s="823"/>
      <c r="AY61" s="823"/>
      <c r="AZ61" s="823"/>
      <c r="BA61" s="823"/>
      <c r="BB61" s="823"/>
      <c r="BC61" s="823"/>
      <c r="BD61" s="823"/>
      <c r="BE61" s="828"/>
    </row>
    <row r="62" spans="1:58" ht="15.75" customHeight="1">
      <c r="A62" s="823"/>
      <c r="B62" s="1924" t="str">
        <f t="shared" si="8"/>
        <v/>
      </c>
      <c r="C62" s="1925"/>
      <c r="D62" s="1925"/>
      <c r="E62" s="1925"/>
      <c r="F62" s="1925"/>
      <c r="G62" s="1925"/>
      <c r="H62" s="1925"/>
      <c r="I62" s="1927"/>
      <c r="J62" s="1933"/>
      <c r="K62" s="1925"/>
      <c r="L62" s="1925"/>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c r="AS62" s="1925"/>
      <c r="AT62" s="1925"/>
      <c r="AU62" s="1925"/>
      <c r="AV62" s="1925"/>
      <c r="AW62" s="1927"/>
      <c r="AX62" s="823"/>
      <c r="AY62" s="823"/>
      <c r="AZ62" s="823"/>
      <c r="BA62" s="823"/>
      <c r="BB62" s="823"/>
      <c r="BC62" s="823"/>
      <c r="BD62" s="823"/>
      <c r="BE62" s="828"/>
    </row>
    <row r="63" spans="1:58" ht="15.75" customHeight="1">
      <c r="A63" s="823"/>
      <c r="B63" s="1924" t="str">
        <f t="shared" si="8"/>
        <v/>
      </c>
      <c r="C63" s="1925"/>
      <c r="D63" s="1925"/>
      <c r="E63" s="1925"/>
      <c r="F63" s="1925"/>
      <c r="G63" s="1925"/>
      <c r="H63" s="1925"/>
      <c r="I63" s="1927"/>
      <c r="J63" s="1933"/>
      <c r="K63" s="1925"/>
      <c r="L63" s="1925"/>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c r="AS63" s="1925"/>
      <c r="AT63" s="1925"/>
      <c r="AU63" s="1925"/>
      <c r="AV63" s="1925"/>
      <c r="AW63" s="1927"/>
      <c r="AX63" s="823"/>
      <c r="AY63" s="823"/>
      <c r="AZ63" s="823"/>
      <c r="BA63" s="823"/>
      <c r="BB63" s="823"/>
      <c r="BC63" s="823"/>
      <c r="BD63" s="823"/>
      <c r="BE63" s="828"/>
    </row>
    <row r="64" spans="1:58" ht="15.75" customHeight="1" thickBot="1">
      <c r="A64" s="823"/>
      <c r="B64" s="1934" t="str">
        <f t="shared" si="8"/>
        <v/>
      </c>
      <c r="C64" s="1935"/>
      <c r="D64" s="1935"/>
      <c r="E64" s="1935"/>
      <c r="F64" s="1935"/>
      <c r="G64" s="1935"/>
      <c r="H64" s="1935"/>
      <c r="I64" s="1937"/>
      <c r="J64" s="1953"/>
      <c r="K64" s="1935"/>
      <c r="L64" s="1935"/>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1935"/>
      <c r="AP64" s="1935"/>
      <c r="AQ64" s="1935"/>
      <c r="AR64" s="1935"/>
      <c r="AS64" s="1935"/>
      <c r="AT64" s="1935"/>
      <c r="AU64" s="1935"/>
      <c r="AV64" s="1935"/>
      <c r="AW64" s="1937"/>
      <c r="AX64" s="823"/>
      <c r="AY64" s="823"/>
      <c r="AZ64" s="823"/>
      <c r="BA64" s="823"/>
      <c r="BB64" s="823"/>
      <c r="BC64" s="823"/>
      <c r="BD64" s="823"/>
      <c r="BE64" s="828"/>
    </row>
    <row r="65" spans="1:57" ht="15.75" customHeight="1">
      <c r="A65" s="823"/>
      <c r="B65" s="823"/>
      <c r="C65" s="823"/>
      <c r="D65" s="823"/>
      <c r="E65" s="823"/>
      <c r="F65" s="823"/>
      <c r="G65" s="823"/>
      <c r="H65" s="823"/>
      <c r="I65" s="823"/>
      <c r="J65" s="823"/>
      <c r="K65" s="823"/>
      <c r="L65" s="823"/>
      <c r="M65" s="823"/>
      <c r="N65" s="823"/>
      <c r="O65" s="823"/>
      <c r="P65" s="823"/>
      <c r="Q65" s="823"/>
      <c r="R65" s="823"/>
      <c r="S65" s="823"/>
      <c r="T65" s="823"/>
      <c r="U65" s="823"/>
      <c r="V65" s="823"/>
      <c r="W65" s="823"/>
      <c r="X65" s="823"/>
      <c r="Y65" s="823"/>
      <c r="Z65" s="823"/>
      <c r="AA65" s="823"/>
      <c r="AB65" s="823"/>
      <c r="AC65" s="823"/>
      <c r="AD65" s="823"/>
      <c r="AE65" s="823"/>
      <c r="AF65" s="823"/>
      <c r="AG65" s="823"/>
      <c r="AH65" s="823"/>
      <c r="AI65" s="823"/>
      <c r="AJ65" s="823"/>
      <c r="AK65" s="823"/>
      <c r="AL65" s="823"/>
      <c r="AM65" s="823"/>
      <c r="AN65" s="823"/>
      <c r="AO65" s="823"/>
      <c r="AP65" s="823"/>
      <c r="AQ65" s="823"/>
      <c r="AR65" s="823"/>
      <c r="AS65" s="823"/>
      <c r="AT65" s="823"/>
      <c r="AU65" s="823"/>
      <c r="AV65" s="823"/>
      <c r="AW65" s="823"/>
      <c r="AX65" s="823"/>
      <c r="AY65" s="823"/>
      <c r="AZ65" s="823"/>
      <c r="BA65" s="823"/>
      <c r="BB65" s="823"/>
      <c r="BC65" s="823"/>
      <c r="BD65" s="823"/>
      <c r="BE65" s="828"/>
    </row>
    <row r="66" spans="1:57" ht="15.75" customHeight="1">
      <c r="B66" s="832" t="s">
        <v>1966</v>
      </c>
      <c r="C66" s="832"/>
      <c r="D66" s="832"/>
      <c r="E66" s="832"/>
      <c r="F66" s="832"/>
      <c r="G66" s="832"/>
      <c r="H66" s="832"/>
      <c r="I66" s="832"/>
      <c r="J66" s="832"/>
      <c r="K66" s="832"/>
      <c r="L66" s="823"/>
      <c r="M66" s="823"/>
      <c r="N66" s="823"/>
      <c r="O66" s="823"/>
      <c r="P66" s="823"/>
      <c r="Q66" s="823"/>
      <c r="R66" s="823"/>
      <c r="S66" s="823"/>
      <c r="T66" s="823"/>
      <c r="U66" s="823"/>
      <c r="V66" s="823"/>
      <c r="W66" s="823"/>
      <c r="X66" s="823"/>
      <c r="Y66" s="823"/>
      <c r="Z66" s="823"/>
      <c r="AA66" s="823"/>
      <c r="AB66" s="823"/>
      <c r="AC66" s="823"/>
      <c r="AD66" s="823"/>
      <c r="AE66" s="823"/>
      <c r="AF66" s="823"/>
      <c r="AG66" s="823"/>
      <c r="AH66" s="823"/>
      <c r="AI66" s="823"/>
      <c r="AJ66" s="823"/>
      <c r="AK66" s="823"/>
      <c r="AL66" s="823"/>
      <c r="AM66" s="823"/>
      <c r="AN66" s="823"/>
      <c r="AO66" s="823"/>
      <c r="AP66" s="823"/>
      <c r="AQ66" s="823"/>
      <c r="AR66" s="823"/>
      <c r="AS66" s="823"/>
      <c r="AT66" s="823"/>
      <c r="AU66" s="823"/>
      <c r="AV66" s="823"/>
      <c r="AW66" s="823"/>
      <c r="AX66" s="823"/>
      <c r="AY66" s="823"/>
      <c r="AZ66" s="823"/>
      <c r="BA66" s="823"/>
      <c r="BB66" s="823"/>
      <c r="BC66" s="823"/>
      <c r="BD66" s="823"/>
      <c r="BE66" s="828"/>
    </row>
    <row r="67" spans="1:57" ht="15.75" customHeight="1" thickBot="1">
      <c r="A67" s="823"/>
      <c r="B67" s="823"/>
      <c r="C67" s="823"/>
      <c r="D67" s="823"/>
      <c r="E67" s="823"/>
      <c r="F67" s="823"/>
      <c r="G67" s="823"/>
      <c r="H67" s="823"/>
      <c r="I67" s="823"/>
      <c r="J67" s="823"/>
      <c r="K67" s="823"/>
      <c r="L67" s="823"/>
      <c r="M67" s="823"/>
      <c r="N67" s="823"/>
      <c r="O67" s="823"/>
      <c r="P67" s="823"/>
      <c r="Q67" s="823"/>
      <c r="R67" s="823"/>
      <c r="S67" s="823"/>
      <c r="T67" s="823"/>
      <c r="U67" s="823"/>
      <c r="V67" s="823"/>
      <c r="W67" s="823"/>
      <c r="X67" s="823"/>
      <c r="Y67" s="823"/>
      <c r="Z67" s="823"/>
      <c r="AA67" s="823"/>
      <c r="AB67" s="823"/>
      <c r="AC67" s="823"/>
      <c r="AD67" s="823"/>
      <c r="AE67" s="823"/>
      <c r="AF67" s="823"/>
      <c r="AG67" s="823"/>
      <c r="AH67" s="823"/>
      <c r="AI67" s="823"/>
      <c r="AJ67" s="823"/>
      <c r="AK67" s="823"/>
      <c r="AL67" s="823"/>
      <c r="AM67" s="823"/>
      <c r="AN67" s="823"/>
      <c r="AO67" s="823"/>
      <c r="AP67" s="823"/>
      <c r="AQ67" s="823"/>
      <c r="AR67" s="823"/>
      <c r="AS67" s="823"/>
      <c r="AT67" s="823"/>
      <c r="AU67" s="823"/>
      <c r="AV67" s="823"/>
      <c r="AW67" s="823"/>
      <c r="AX67" s="823"/>
      <c r="AY67" s="823"/>
      <c r="AZ67" s="823"/>
      <c r="BA67" s="823"/>
      <c r="BB67" s="823"/>
      <c r="BC67" s="823"/>
      <c r="BD67" s="823"/>
      <c r="BE67" s="828"/>
    </row>
    <row r="68" spans="1:57" ht="15.75" customHeight="1">
      <c r="A68" s="823"/>
      <c r="B68" s="1814" t="s">
        <v>1967</v>
      </c>
      <c r="C68" s="1815"/>
      <c r="D68" s="1815"/>
      <c r="E68" s="1815"/>
      <c r="F68" s="1815"/>
      <c r="G68" s="1815"/>
      <c r="H68" s="1815"/>
      <c r="I68" s="1815"/>
      <c r="J68" s="1815"/>
      <c r="K68" s="1815"/>
      <c r="L68" s="1815"/>
      <c r="M68" s="1815"/>
      <c r="N68" s="1815"/>
      <c r="O68" s="1815"/>
      <c r="P68" s="1815"/>
      <c r="Q68" s="1815"/>
      <c r="R68" s="1815"/>
      <c r="S68" s="1815"/>
      <c r="T68" s="1815"/>
      <c r="U68" s="1815"/>
      <c r="V68" s="1815"/>
      <c r="W68" s="1815"/>
      <c r="X68" s="1815"/>
      <c r="Y68" s="1815"/>
      <c r="Z68" s="1815"/>
      <c r="AA68" s="1816"/>
      <c r="AB68" s="823"/>
      <c r="AC68" s="1964" t="s">
        <v>1968</v>
      </c>
      <c r="AD68" s="1965"/>
      <c r="AE68" s="1965"/>
      <c r="AF68" s="1965"/>
      <c r="AG68" s="1965"/>
      <c r="AH68" s="1965"/>
      <c r="AI68" s="1965"/>
      <c r="AJ68" s="1965"/>
      <c r="AK68" s="1965"/>
      <c r="AL68" s="1965"/>
      <c r="AM68" s="1965"/>
      <c r="AN68" s="1965"/>
      <c r="AO68" s="1965"/>
      <c r="AP68" s="1965"/>
      <c r="AQ68" s="1965"/>
      <c r="AR68" s="1965"/>
      <c r="AS68" s="1965"/>
      <c r="AT68" s="1965"/>
      <c r="AU68" s="1965"/>
      <c r="AV68" s="1941" t="s">
        <v>1927</v>
      </c>
      <c r="AW68" s="1941"/>
      <c r="AX68" s="1941"/>
      <c r="AY68" s="1941"/>
      <c r="AZ68" s="1941"/>
      <c r="BA68" s="1941"/>
      <c r="BB68" s="1941"/>
      <c r="BC68" s="1942"/>
      <c r="BD68" s="823"/>
      <c r="BE68" s="828"/>
    </row>
    <row r="69" spans="1:57" ht="15.75" customHeight="1" thickBot="1">
      <c r="A69" s="823"/>
      <c r="B69" s="1943" t="s">
        <v>1969</v>
      </c>
      <c r="C69" s="1944"/>
      <c r="D69" s="1944"/>
      <c r="E69" s="1944"/>
      <c r="F69" s="1944"/>
      <c r="G69" s="1944"/>
      <c r="H69" s="1944"/>
      <c r="I69" s="1944"/>
      <c r="J69" s="1944"/>
      <c r="K69" s="1944"/>
      <c r="L69" s="1944"/>
      <c r="M69" s="1944"/>
      <c r="N69" s="1944"/>
      <c r="O69" s="1945" t="s">
        <v>1970</v>
      </c>
      <c r="P69" s="1946"/>
      <c r="Q69" s="1946"/>
      <c r="R69" s="1946"/>
      <c r="S69" s="1946"/>
      <c r="T69" s="1946"/>
      <c r="U69" s="1946"/>
      <c r="V69" s="1946"/>
      <c r="W69" s="1946"/>
      <c r="X69" s="1946"/>
      <c r="Y69" s="1946"/>
      <c r="Z69" s="1946"/>
      <c r="AA69" s="1947"/>
      <c r="AB69" s="823"/>
      <c r="AC69" s="1948" t="s">
        <v>1971</v>
      </c>
      <c r="AD69" s="1949"/>
      <c r="AE69" s="1949"/>
      <c r="AF69" s="1949"/>
      <c r="AG69" s="1949"/>
      <c r="AH69" s="1949"/>
      <c r="AI69" s="1949"/>
      <c r="AJ69" s="1949"/>
      <c r="AK69" s="1949"/>
      <c r="AL69" s="1949"/>
      <c r="AM69" s="1949"/>
      <c r="AN69" s="1949"/>
      <c r="AO69" s="1949"/>
      <c r="AP69" s="1949"/>
      <c r="AQ69" s="1949"/>
      <c r="AR69" s="1949"/>
      <c r="AS69" s="1949"/>
      <c r="AT69" s="1949"/>
      <c r="AU69" s="1949"/>
      <c r="AV69" s="1950"/>
      <c r="AW69" s="1951"/>
      <c r="AX69" s="1951"/>
      <c r="AY69" s="1951"/>
      <c r="AZ69" s="1951"/>
      <c r="BA69" s="1951"/>
      <c r="BB69" s="1951"/>
      <c r="BC69" s="1952"/>
      <c r="BD69" s="823"/>
      <c r="BE69" s="828"/>
    </row>
    <row r="70" spans="1:57" ht="15.75" customHeight="1">
      <c r="A70" s="823"/>
      <c r="B70" s="1954"/>
      <c r="C70" s="1955"/>
      <c r="D70" s="1955"/>
      <c r="E70" s="1955"/>
      <c r="F70" s="1955"/>
      <c r="G70" s="1955"/>
      <c r="H70" s="1955"/>
      <c r="I70" s="1955"/>
      <c r="J70" s="1955"/>
      <c r="K70" s="1955"/>
      <c r="L70" s="1955"/>
      <c r="M70" s="1955"/>
      <c r="N70" s="1955"/>
      <c r="O70" s="1956"/>
      <c r="P70" s="1956"/>
      <c r="Q70" s="1956"/>
      <c r="R70" s="1956"/>
      <c r="S70" s="1956"/>
      <c r="T70" s="1956"/>
      <c r="U70" s="1956"/>
      <c r="V70" s="1956"/>
      <c r="W70" s="1956"/>
      <c r="X70" s="1956"/>
      <c r="Y70" s="1956"/>
      <c r="Z70" s="1956"/>
      <c r="AA70" s="1957"/>
      <c r="AB70" s="823"/>
      <c r="AC70" s="1958" t="s">
        <v>1972</v>
      </c>
      <c r="AD70" s="1959"/>
      <c r="AE70" s="1959"/>
      <c r="AF70" s="1960"/>
      <c r="AG70" s="1960"/>
      <c r="AH70" s="1960"/>
      <c r="AI70" s="1960"/>
      <c r="AJ70" s="1960"/>
      <c r="AK70" s="1960"/>
      <c r="AL70" s="1960"/>
      <c r="AM70" s="1960"/>
      <c r="AN70" s="1960"/>
      <c r="AO70" s="1960"/>
      <c r="AP70" s="1960"/>
      <c r="AQ70" s="1960"/>
      <c r="AR70" s="1960"/>
      <c r="AS70" s="1960"/>
      <c r="AT70" s="1960"/>
      <c r="AU70" s="1961"/>
      <c r="AV70" s="823"/>
      <c r="AW70" s="823"/>
      <c r="AX70" s="823"/>
      <c r="AY70" s="823"/>
      <c r="AZ70" s="823"/>
      <c r="BA70" s="823"/>
      <c r="BB70" s="823"/>
      <c r="BC70" s="823"/>
      <c r="BD70" s="823"/>
      <c r="BE70" s="828"/>
    </row>
    <row r="71" spans="1:57" ht="15.75" customHeight="1" thickBot="1">
      <c r="A71" s="823"/>
      <c r="B71" s="1893"/>
      <c r="C71" s="1891"/>
      <c r="D71" s="1891"/>
      <c r="E71" s="1891"/>
      <c r="F71" s="1891"/>
      <c r="G71" s="1891"/>
      <c r="H71" s="1891"/>
      <c r="I71" s="1891"/>
      <c r="J71" s="1891"/>
      <c r="K71" s="1891"/>
      <c r="L71" s="1891"/>
      <c r="M71" s="1891"/>
      <c r="N71" s="1891"/>
      <c r="O71" s="1956"/>
      <c r="P71" s="1956"/>
      <c r="Q71" s="1956"/>
      <c r="R71" s="1956"/>
      <c r="S71" s="1956"/>
      <c r="T71" s="1956"/>
      <c r="U71" s="1956"/>
      <c r="V71" s="1956"/>
      <c r="W71" s="1956"/>
      <c r="X71" s="1956"/>
      <c r="Y71" s="1956"/>
      <c r="Z71" s="1956"/>
      <c r="AA71" s="1957"/>
      <c r="AB71" s="823"/>
      <c r="AC71" s="1962" t="s">
        <v>1973</v>
      </c>
      <c r="AD71" s="1963"/>
      <c r="AE71" s="1963"/>
      <c r="AF71" s="1908"/>
      <c r="AG71" s="1908"/>
      <c r="AH71" s="1908"/>
      <c r="AI71" s="1908"/>
      <c r="AJ71" s="1908"/>
      <c r="AK71" s="1908"/>
      <c r="AL71" s="1908"/>
      <c r="AM71" s="1908"/>
      <c r="AN71" s="1908"/>
      <c r="AO71" s="1908"/>
      <c r="AP71" s="1908"/>
      <c r="AQ71" s="1908"/>
      <c r="AR71" s="1908"/>
      <c r="AS71" s="1908"/>
      <c r="AT71" s="1908"/>
      <c r="AU71" s="1909"/>
      <c r="AV71" s="823"/>
      <c r="AW71" s="823"/>
      <c r="AX71" s="823"/>
      <c r="AY71" s="823"/>
      <c r="AZ71" s="823"/>
      <c r="BA71" s="823"/>
      <c r="BB71" s="823"/>
      <c r="BC71" s="823"/>
      <c r="BD71" s="823"/>
      <c r="BE71" s="828"/>
    </row>
    <row r="72" spans="1:57" ht="15.75" customHeight="1">
      <c r="A72" s="823"/>
      <c r="B72" s="1893"/>
      <c r="C72" s="1891"/>
      <c r="D72" s="1891"/>
      <c r="E72" s="1891"/>
      <c r="F72" s="1891"/>
      <c r="G72" s="1891"/>
      <c r="H72" s="1891"/>
      <c r="I72" s="1891"/>
      <c r="J72" s="1891"/>
      <c r="K72" s="1891"/>
      <c r="L72" s="1891"/>
      <c r="M72" s="1891"/>
      <c r="N72" s="1891"/>
      <c r="O72" s="1956"/>
      <c r="P72" s="1956"/>
      <c r="Q72" s="1956"/>
      <c r="R72" s="1956"/>
      <c r="S72" s="1956"/>
      <c r="T72" s="1956"/>
      <c r="U72" s="1956"/>
      <c r="V72" s="1956"/>
      <c r="W72" s="1956"/>
      <c r="X72" s="1956"/>
      <c r="Y72" s="1956"/>
      <c r="Z72" s="1956"/>
      <c r="AA72" s="1957"/>
      <c r="AB72" s="823"/>
      <c r="AC72" s="1971" t="s">
        <v>1974</v>
      </c>
      <c r="AD72" s="1972"/>
      <c r="AE72" s="1972"/>
      <c r="AF72" s="1972"/>
      <c r="AG72" s="1972"/>
      <c r="AH72" s="1972"/>
      <c r="AI72" s="1972"/>
      <c r="AJ72" s="1972"/>
      <c r="AK72" s="1972"/>
      <c r="AL72" s="1972"/>
      <c r="AM72" s="1972"/>
      <c r="AN72" s="1972"/>
      <c r="AO72" s="1972"/>
      <c r="AP72" s="1972"/>
      <c r="AQ72" s="1972"/>
      <c r="AR72" s="1972"/>
      <c r="AS72" s="1972"/>
      <c r="AT72" s="1972"/>
      <c r="AU72" s="1972"/>
      <c r="AV72" s="1972"/>
      <c r="AW72" s="1972"/>
      <c r="AX72" s="1972"/>
      <c r="AY72" s="1972"/>
      <c r="AZ72" s="1972"/>
      <c r="BA72" s="1972"/>
      <c r="BB72" s="1972"/>
      <c r="BC72" s="1973"/>
      <c r="BD72" s="823"/>
      <c r="BE72" s="828"/>
    </row>
    <row r="73" spans="1:57" ht="15.75" customHeight="1">
      <c r="A73" s="823"/>
      <c r="B73" s="1893"/>
      <c r="C73" s="1891"/>
      <c r="D73" s="1891"/>
      <c r="E73" s="1891"/>
      <c r="F73" s="1891"/>
      <c r="G73" s="1891"/>
      <c r="H73" s="1891"/>
      <c r="I73" s="1891"/>
      <c r="J73" s="1891"/>
      <c r="K73" s="1891"/>
      <c r="L73" s="1891"/>
      <c r="M73" s="1891"/>
      <c r="N73" s="1891"/>
      <c r="O73" s="1956"/>
      <c r="P73" s="1956"/>
      <c r="Q73" s="1956"/>
      <c r="R73" s="1956"/>
      <c r="S73" s="1956"/>
      <c r="T73" s="1956"/>
      <c r="U73" s="1956"/>
      <c r="V73" s="1956"/>
      <c r="W73" s="1956"/>
      <c r="X73" s="1956"/>
      <c r="Y73" s="1956"/>
      <c r="Z73" s="1956"/>
      <c r="AA73" s="1957"/>
      <c r="AB73" s="823"/>
      <c r="AC73" s="1893"/>
      <c r="AD73" s="1891"/>
      <c r="AE73" s="1891"/>
      <c r="AF73" s="1891"/>
      <c r="AG73" s="1891"/>
      <c r="AH73" s="1891"/>
      <c r="AI73" s="1891"/>
      <c r="AJ73" s="1891"/>
      <c r="AK73" s="1891"/>
      <c r="AL73" s="1891"/>
      <c r="AM73" s="1891"/>
      <c r="AN73" s="1891"/>
      <c r="AO73" s="1891"/>
      <c r="AP73" s="1891"/>
      <c r="AQ73" s="1891"/>
      <c r="AR73" s="1891"/>
      <c r="AS73" s="1891"/>
      <c r="AT73" s="1891"/>
      <c r="AU73" s="1891"/>
      <c r="AV73" s="1891"/>
      <c r="AW73" s="1891"/>
      <c r="AX73" s="1891"/>
      <c r="AY73" s="1891"/>
      <c r="AZ73" s="1891"/>
      <c r="BA73" s="1891"/>
      <c r="BB73" s="1891"/>
      <c r="BC73" s="1892"/>
      <c r="BD73" s="823"/>
      <c r="BE73" s="828"/>
    </row>
    <row r="74" spans="1:57" ht="15.75" customHeight="1" thickBot="1">
      <c r="A74" s="823"/>
      <c r="B74" s="1893"/>
      <c r="C74" s="1891"/>
      <c r="D74" s="1891"/>
      <c r="E74" s="1891"/>
      <c r="F74" s="1891"/>
      <c r="G74" s="1891"/>
      <c r="H74" s="1891"/>
      <c r="I74" s="1891"/>
      <c r="J74" s="1891"/>
      <c r="K74" s="1891"/>
      <c r="L74" s="1891"/>
      <c r="M74" s="1891"/>
      <c r="N74" s="1891"/>
      <c r="O74" s="1974"/>
      <c r="P74" s="1974"/>
      <c r="Q74" s="1974"/>
      <c r="R74" s="1974"/>
      <c r="S74" s="1974"/>
      <c r="T74" s="1974"/>
      <c r="U74" s="1974"/>
      <c r="V74" s="1974"/>
      <c r="W74" s="1974"/>
      <c r="X74" s="1974"/>
      <c r="Y74" s="1974"/>
      <c r="Z74" s="1974"/>
      <c r="AA74" s="1975"/>
      <c r="AB74" s="823"/>
      <c r="AC74" s="1893"/>
      <c r="AD74" s="1891"/>
      <c r="AE74" s="1891"/>
      <c r="AF74" s="1891"/>
      <c r="AG74" s="1891"/>
      <c r="AH74" s="1891"/>
      <c r="AI74" s="1891"/>
      <c r="AJ74" s="1891"/>
      <c r="AK74" s="1891"/>
      <c r="AL74" s="1891"/>
      <c r="AM74" s="1891"/>
      <c r="AN74" s="1891"/>
      <c r="AO74" s="1891"/>
      <c r="AP74" s="1891"/>
      <c r="AQ74" s="1891"/>
      <c r="AR74" s="1891"/>
      <c r="AS74" s="1891"/>
      <c r="AT74" s="1891"/>
      <c r="AU74" s="1891"/>
      <c r="AV74" s="1891"/>
      <c r="AW74" s="1891"/>
      <c r="AX74" s="1891"/>
      <c r="AY74" s="1891"/>
      <c r="AZ74" s="1891"/>
      <c r="BA74" s="1891"/>
      <c r="BB74" s="1891"/>
      <c r="BC74" s="1892"/>
      <c r="BD74" s="823"/>
      <c r="BE74" s="828"/>
    </row>
    <row r="75" spans="1:57" ht="15.75" customHeight="1" thickTop="1" thickBot="1">
      <c r="A75" s="823"/>
      <c r="B75" s="1976" t="s">
        <v>1547</v>
      </c>
      <c r="C75" s="1977"/>
      <c r="D75" s="1977"/>
      <c r="E75" s="1977"/>
      <c r="F75" s="1977"/>
      <c r="G75" s="1977"/>
      <c r="H75" s="1977"/>
      <c r="I75" s="1977"/>
      <c r="J75" s="1977"/>
      <c r="K75" s="1977"/>
      <c r="L75" s="1977"/>
      <c r="M75" s="1977"/>
      <c r="N75" s="1977"/>
      <c r="O75" s="1978">
        <f>SUM(O70:AA74)</f>
        <v>0</v>
      </c>
      <c r="P75" s="1979"/>
      <c r="Q75" s="1979"/>
      <c r="R75" s="1979"/>
      <c r="S75" s="1979"/>
      <c r="T75" s="1979"/>
      <c r="U75" s="1979"/>
      <c r="V75" s="1979"/>
      <c r="W75" s="1979"/>
      <c r="X75" s="1979"/>
      <c r="Y75" s="1979"/>
      <c r="Z75" s="1979"/>
      <c r="AA75" s="1980"/>
      <c r="AB75" s="823"/>
      <c r="AC75" s="1893"/>
      <c r="AD75" s="1891"/>
      <c r="AE75" s="1891"/>
      <c r="AF75" s="1891"/>
      <c r="AG75" s="1891"/>
      <c r="AH75" s="1891"/>
      <c r="AI75" s="1891"/>
      <c r="AJ75" s="1891"/>
      <c r="AK75" s="1891"/>
      <c r="AL75" s="1891"/>
      <c r="AM75" s="1891"/>
      <c r="AN75" s="1891"/>
      <c r="AO75" s="1891"/>
      <c r="AP75" s="1891"/>
      <c r="AQ75" s="1891"/>
      <c r="AR75" s="1891"/>
      <c r="AS75" s="1891"/>
      <c r="AT75" s="1891"/>
      <c r="AU75" s="1891"/>
      <c r="AV75" s="1891"/>
      <c r="AW75" s="1891"/>
      <c r="AX75" s="1891"/>
      <c r="AY75" s="1891"/>
      <c r="AZ75" s="1891"/>
      <c r="BA75" s="1891"/>
      <c r="BB75" s="1891"/>
      <c r="BC75" s="1892"/>
      <c r="BD75" s="823"/>
      <c r="BE75" s="828"/>
    </row>
    <row r="76" spans="1:57" ht="15.75" customHeight="1">
      <c r="A76" s="823"/>
      <c r="B76" s="823"/>
      <c r="C76" s="823"/>
      <c r="D76" s="823"/>
      <c r="E76" s="823"/>
      <c r="F76" s="823"/>
      <c r="G76" s="823"/>
      <c r="H76" s="823"/>
      <c r="I76" s="823"/>
      <c r="J76" s="823"/>
      <c r="K76" s="823"/>
      <c r="L76" s="823"/>
      <c r="M76" s="823"/>
      <c r="N76" s="823"/>
      <c r="O76" s="823"/>
      <c r="P76" s="823"/>
      <c r="Q76" s="823"/>
      <c r="R76" s="823"/>
      <c r="S76" s="823"/>
      <c r="T76" s="823"/>
      <c r="U76" s="823"/>
      <c r="V76" s="823"/>
      <c r="W76" s="823"/>
      <c r="X76" s="823"/>
      <c r="Y76" s="823"/>
      <c r="Z76" s="823"/>
      <c r="AA76" s="823"/>
      <c r="AB76" s="823"/>
      <c r="AC76" s="1893"/>
      <c r="AD76" s="1891"/>
      <c r="AE76" s="1891"/>
      <c r="AF76" s="1891"/>
      <c r="AG76" s="1891"/>
      <c r="AH76" s="1891"/>
      <c r="AI76" s="1891"/>
      <c r="AJ76" s="1891"/>
      <c r="AK76" s="1891"/>
      <c r="AL76" s="1891"/>
      <c r="AM76" s="1891"/>
      <c r="AN76" s="1891"/>
      <c r="AO76" s="1891"/>
      <c r="AP76" s="1891"/>
      <c r="AQ76" s="1891"/>
      <c r="AR76" s="1891"/>
      <c r="AS76" s="1891"/>
      <c r="AT76" s="1891"/>
      <c r="AU76" s="1891"/>
      <c r="AV76" s="1891"/>
      <c r="AW76" s="1891"/>
      <c r="AX76" s="1891"/>
      <c r="AY76" s="1891"/>
      <c r="AZ76" s="1891"/>
      <c r="BA76" s="1891"/>
      <c r="BB76" s="1891"/>
      <c r="BC76" s="1892"/>
      <c r="BD76" s="823"/>
      <c r="BE76" s="828"/>
    </row>
    <row r="77" spans="1:57" ht="15.75" customHeight="1" thickBot="1">
      <c r="A77" s="823"/>
      <c r="B77" s="833" t="s">
        <v>1975</v>
      </c>
      <c r="C77" s="834"/>
      <c r="D77" s="834"/>
      <c r="E77" s="834"/>
      <c r="F77" s="834"/>
      <c r="G77" s="834"/>
      <c r="H77" s="834"/>
      <c r="I77" s="834"/>
      <c r="J77" s="834"/>
      <c r="K77" s="834"/>
      <c r="L77" s="834"/>
      <c r="M77" s="834"/>
      <c r="N77" s="834"/>
      <c r="O77" s="834"/>
      <c r="P77" s="834"/>
      <c r="Q77" s="823"/>
      <c r="R77" s="823"/>
      <c r="S77" s="823"/>
      <c r="T77" s="823"/>
      <c r="U77" s="823"/>
      <c r="V77" s="823"/>
      <c r="W77" s="823"/>
      <c r="X77" s="823"/>
      <c r="Y77" s="823"/>
      <c r="Z77" s="823"/>
      <c r="AA77" s="823"/>
      <c r="AB77" s="823"/>
      <c r="AC77" s="1910"/>
      <c r="AD77" s="1908"/>
      <c r="AE77" s="1908"/>
      <c r="AF77" s="1908"/>
      <c r="AG77" s="1908"/>
      <c r="AH77" s="1908"/>
      <c r="AI77" s="1908"/>
      <c r="AJ77" s="1908"/>
      <c r="AK77" s="1908"/>
      <c r="AL77" s="1908"/>
      <c r="AM77" s="1908"/>
      <c r="AN77" s="1908"/>
      <c r="AO77" s="1908"/>
      <c r="AP77" s="1908"/>
      <c r="AQ77" s="1908"/>
      <c r="AR77" s="1908"/>
      <c r="AS77" s="1908"/>
      <c r="AT77" s="1908"/>
      <c r="AU77" s="1908"/>
      <c r="AV77" s="1908"/>
      <c r="AW77" s="1908"/>
      <c r="AX77" s="1908"/>
      <c r="AY77" s="1908"/>
      <c r="AZ77" s="1908"/>
      <c r="BA77" s="1908"/>
      <c r="BB77" s="1908"/>
      <c r="BC77" s="1909"/>
      <c r="BD77" s="823"/>
      <c r="BE77" s="828"/>
    </row>
    <row r="78" spans="1:57" ht="15.75" customHeight="1" thickBot="1">
      <c r="A78" s="823"/>
      <c r="B78" s="823"/>
      <c r="C78" s="823"/>
      <c r="D78" s="823"/>
      <c r="E78" s="823"/>
      <c r="F78" s="823"/>
      <c r="G78" s="823"/>
      <c r="H78" s="823"/>
      <c r="I78" s="823"/>
      <c r="J78" s="823"/>
      <c r="K78" s="823"/>
      <c r="L78" s="823"/>
      <c r="M78" s="823"/>
      <c r="N78" s="823"/>
      <c r="O78" s="823"/>
      <c r="P78" s="823"/>
      <c r="Q78" s="823"/>
      <c r="R78" s="823"/>
      <c r="S78" s="823"/>
      <c r="T78" s="823"/>
      <c r="U78" s="823"/>
      <c r="V78" s="823"/>
      <c r="W78" s="823"/>
      <c r="X78" s="823"/>
      <c r="Y78" s="823"/>
      <c r="Z78" s="823"/>
      <c r="AA78" s="823"/>
      <c r="AB78" s="823"/>
      <c r="AC78" s="823"/>
      <c r="AD78" s="823"/>
      <c r="AE78" s="823"/>
      <c r="AF78" s="823"/>
      <c r="AG78" s="823"/>
      <c r="AH78" s="823"/>
      <c r="AI78" s="823"/>
      <c r="AJ78" s="823"/>
      <c r="AK78" s="823"/>
      <c r="AL78" s="823"/>
      <c r="AM78" s="823"/>
      <c r="AN78" s="823"/>
      <c r="AO78" s="823"/>
      <c r="AP78" s="823"/>
      <c r="AQ78" s="823"/>
      <c r="AR78" s="823"/>
      <c r="AS78" s="823"/>
      <c r="AT78" s="823"/>
      <c r="AU78" s="823"/>
      <c r="AV78" s="823"/>
      <c r="AW78" s="823"/>
      <c r="AX78" s="823"/>
      <c r="AY78" s="823"/>
      <c r="AZ78" s="823"/>
      <c r="BA78" s="823"/>
      <c r="BB78" s="823"/>
      <c r="BC78" s="823"/>
      <c r="BD78" s="823"/>
      <c r="BE78" s="828"/>
    </row>
    <row r="79" spans="1:57" ht="15.75" customHeight="1" thickBot="1">
      <c r="A79" s="823"/>
      <c r="B79" s="1785" t="s">
        <v>1976</v>
      </c>
      <c r="C79" s="1786"/>
      <c r="D79" s="1786"/>
      <c r="E79" s="1786"/>
      <c r="F79" s="1786"/>
      <c r="G79" s="1786"/>
      <c r="H79" s="1786"/>
      <c r="I79" s="1786"/>
      <c r="J79" s="1786"/>
      <c r="K79" s="1786"/>
      <c r="L79" s="1786"/>
      <c r="M79" s="1786"/>
      <c r="N79" s="1786"/>
      <c r="O79" s="1786"/>
      <c r="P79" s="1786"/>
      <c r="Q79" s="1786"/>
      <c r="R79" s="1786"/>
      <c r="S79" s="1786"/>
      <c r="T79" s="1786"/>
      <c r="U79" s="1786"/>
      <c r="V79" s="1786"/>
      <c r="W79" s="1786"/>
      <c r="X79" s="1786"/>
      <c r="Y79" s="1786"/>
      <c r="Z79" s="1786"/>
      <c r="AA79" s="1786"/>
      <c r="AB79" s="1966"/>
      <c r="AC79" s="1966"/>
      <c r="AD79" s="1966"/>
      <c r="AE79" s="1966"/>
      <c r="AF79" s="1966"/>
      <c r="AG79" s="1967"/>
      <c r="AH79" s="823"/>
      <c r="AI79" s="823"/>
      <c r="AJ79" s="823"/>
      <c r="AK79" s="823"/>
      <c r="AL79" s="823"/>
      <c r="AM79" s="823"/>
      <c r="AN79" s="823"/>
      <c r="AO79" s="823"/>
      <c r="AP79" s="823"/>
      <c r="AQ79" s="823"/>
      <c r="AR79" s="823"/>
      <c r="AS79" s="823"/>
      <c r="AT79" s="823"/>
      <c r="AU79" s="823"/>
      <c r="AV79" s="823"/>
      <c r="AW79" s="823"/>
      <c r="AX79" s="823"/>
      <c r="AY79" s="823"/>
      <c r="AZ79" s="823"/>
      <c r="BA79" s="823"/>
      <c r="BB79" s="823"/>
      <c r="BC79" s="823"/>
      <c r="BD79" s="823"/>
      <c r="BE79" s="828"/>
    </row>
    <row r="80" spans="1:57" ht="15.75" customHeight="1" thickBot="1">
      <c r="A80" s="823"/>
      <c r="B80" s="1785"/>
      <c r="C80" s="1786"/>
      <c r="D80" s="1786"/>
      <c r="E80" s="1786"/>
      <c r="F80" s="1786"/>
      <c r="G80" s="1786"/>
      <c r="H80" s="1787"/>
      <c r="I80" s="1968" t="s">
        <v>1977</v>
      </c>
      <c r="J80" s="1969"/>
      <c r="K80" s="1969"/>
      <c r="L80" s="1969"/>
      <c r="M80" s="1969"/>
      <c r="N80" s="1970"/>
      <c r="O80" s="1968" t="s">
        <v>1978</v>
      </c>
      <c r="P80" s="1969"/>
      <c r="Q80" s="1969"/>
      <c r="R80" s="1969"/>
      <c r="S80" s="1969"/>
      <c r="T80" s="1969"/>
      <c r="U80" s="1970"/>
      <c r="V80" s="1968" t="s">
        <v>1979</v>
      </c>
      <c r="W80" s="1969"/>
      <c r="X80" s="1969"/>
      <c r="Y80" s="1969"/>
      <c r="Z80" s="1969"/>
      <c r="AA80" s="1970"/>
      <c r="AB80" s="1968" t="s">
        <v>1980</v>
      </c>
      <c r="AC80" s="1969"/>
      <c r="AD80" s="1969"/>
      <c r="AE80" s="1969"/>
      <c r="AF80" s="1969"/>
      <c r="AG80" s="1970"/>
      <c r="AH80" s="823"/>
      <c r="AI80" s="823"/>
      <c r="AJ80" s="823"/>
      <c r="AK80" s="823"/>
      <c r="AL80" s="823"/>
      <c r="AM80" s="823"/>
      <c r="AN80" s="823"/>
      <c r="AO80" s="823"/>
      <c r="AP80" s="823"/>
      <c r="AQ80" s="823"/>
      <c r="AR80" s="823"/>
      <c r="AS80" s="823"/>
      <c r="AT80" s="823"/>
      <c r="AU80" s="823"/>
      <c r="AV80" s="823"/>
      <c r="AW80" s="823"/>
      <c r="AX80" s="823"/>
      <c r="AY80" s="823"/>
      <c r="AZ80" s="823"/>
      <c r="BA80" s="823"/>
      <c r="BB80" s="823"/>
      <c r="BC80" s="823"/>
      <c r="BD80" s="823"/>
      <c r="BE80" s="828"/>
    </row>
    <row r="81" spans="1:57" ht="15.75" customHeight="1" thickBot="1">
      <c r="A81" s="823"/>
      <c r="B81" s="1968" t="s">
        <v>1981</v>
      </c>
      <c r="C81" s="1969"/>
      <c r="D81" s="1969"/>
      <c r="E81" s="1969"/>
      <c r="F81" s="1969"/>
      <c r="G81" s="1969"/>
      <c r="H81" s="1970"/>
      <c r="I81" s="1984">
        <v>10</v>
      </c>
      <c r="J81" s="1985"/>
      <c r="K81" s="1985"/>
      <c r="L81" s="1985"/>
      <c r="M81" s="1985"/>
      <c r="N81" s="1985"/>
      <c r="O81" s="1985">
        <v>3</v>
      </c>
      <c r="P81" s="1985"/>
      <c r="Q81" s="1985"/>
      <c r="R81" s="1985"/>
      <c r="S81" s="1985"/>
      <c r="T81" s="1985"/>
      <c r="U81" s="1985"/>
      <c r="V81" s="1985">
        <v>7</v>
      </c>
      <c r="W81" s="1985"/>
      <c r="X81" s="1985"/>
      <c r="Y81" s="1985"/>
      <c r="Z81" s="1985"/>
      <c r="AA81" s="1986"/>
      <c r="AB81" s="1985">
        <v>1</v>
      </c>
      <c r="AC81" s="1985"/>
      <c r="AD81" s="1985"/>
      <c r="AE81" s="1985"/>
      <c r="AF81" s="1985"/>
      <c r="AG81" s="1986"/>
      <c r="AH81" s="823"/>
      <c r="AI81" s="823"/>
      <c r="AJ81" s="823"/>
      <c r="AK81" s="823" t="s">
        <v>253</v>
      </c>
      <c r="AL81" s="823"/>
      <c r="AM81" s="823"/>
      <c r="AN81" s="823"/>
      <c r="AO81" s="823"/>
      <c r="AP81" s="823"/>
      <c r="AQ81" s="823"/>
      <c r="AR81" s="823"/>
      <c r="AS81" s="823"/>
      <c r="AT81" s="823"/>
      <c r="AU81" s="823"/>
      <c r="AV81" s="823"/>
      <c r="AW81" s="823"/>
      <c r="AX81" s="823"/>
      <c r="AY81" s="823"/>
      <c r="AZ81" s="823"/>
      <c r="BA81" s="823"/>
      <c r="BB81" s="823"/>
      <c r="BC81" s="823"/>
      <c r="BD81" s="823"/>
      <c r="BE81" s="828"/>
    </row>
    <row r="82" spans="1:57" ht="15.75" customHeight="1" thickBot="1">
      <c r="A82" s="823"/>
      <c r="B82" s="1968" t="s">
        <v>1982</v>
      </c>
      <c r="C82" s="1969"/>
      <c r="D82" s="1969"/>
      <c r="E82" s="1969"/>
      <c r="F82" s="1969"/>
      <c r="G82" s="1969"/>
      <c r="H82" s="1970"/>
      <c r="I82" s="1987">
        <v>1373</v>
      </c>
      <c r="J82" s="1988"/>
      <c r="K82" s="1988"/>
      <c r="L82" s="1988"/>
      <c r="M82" s="1988"/>
      <c r="N82" s="1988"/>
      <c r="O82" s="1988">
        <v>202</v>
      </c>
      <c r="P82" s="1988"/>
      <c r="Q82" s="1988"/>
      <c r="R82" s="1988"/>
      <c r="S82" s="1988"/>
      <c r="T82" s="1988"/>
      <c r="U82" s="1988"/>
      <c r="V82" s="1988">
        <v>1000</v>
      </c>
      <c r="W82" s="1988"/>
      <c r="X82" s="1988"/>
      <c r="Y82" s="1988"/>
      <c r="Z82" s="1988"/>
      <c r="AA82" s="1989"/>
      <c r="AB82" s="1988">
        <v>102</v>
      </c>
      <c r="AC82" s="1988"/>
      <c r="AD82" s="1988"/>
      <c r="AE82" s="1988"/>
      <c r="AF82" s="1988"/>
      <c r="AG82" s="1989"/>
      <c r="AH82" s="823"/>
      <c r="AI82" s="823"/>
      <c r="AJ82" s="823"/>
      <c r="AK82" s="823"/>
      <c r="AL82" s="823"/>
      <c r="AM82" s="823"/>
      <c r="AN82" s="823"/>
      <c r="AO82" s="823"/>
      <c r="AP82" s="823"/>
      <c r="AQ82" s="823"/>
      <c r="AR82" s="823"/>
      <c r="AS82" s="823"/>
      <c r="AT82" s="823"/>
      <c r="AU82" s="823"/>
      <c r="AV82" s="823"/>
      <c r="AW82" s="823"/>
      <c r="AX82" s="823"/>
      <c r="AY82" s="823"/>
      <c r="AZ82" s="823"/>
      <c r="BA82" s="823"/>
      <c r="BB82" s="823"/>
      <c r="BC82" s="823"/>
      <c r="BD82" s="823"/>
      <c r="BE82" s="828"/>
    </row>
    <row r="83" spans="1:57" ht="15.75" customHeight="1">
      <c r="A83" s="823"/>
      <c r="B83" s="823"/>
      <c r="C83" s="823"/>
      <c r="D83" s="823"/>
      <c r="E83" s="823"/>
      <c r="F83" s="823"/>
      <c r="G83" s="823"/>
      <c r="H83" s="823"/>
      <c r="I83" s="823"/>
      <c r="J83" s="823"/>
      <c r="K83" s="823"/>
      <c r="L83" s="823"/>
      <c r="M83" s="823"/>
      <c r="N83" s="823"/>
      <c r="O83" s="823"/>
      <c r="P83" s="823"/>
      <c r="Q83" s="823"/>
      <c r="R83" s="823"/>
      <c r="S83" s="823"/>
      <c r="T83" s="823"/>
      <c r="U83" s="823"/>
      <c r="V83" s="823"/>
      <c r="W83" s="823"/>
      <c r="X83" s="823"/>
      <c r="Y83" s="823"/>
      <c r="Z83" s="823"/>
      <c r="AA83" s="823"/>
      <c r="AB83" s="823"/>
      <c r="AC83" s="823"/>
      <c r="AD83" s="823"/>
      <c r="AE83" s="823"/>
      <c r="AF83" s="823"/>
      <c r="AG83" s="823"/>
      <c r="AH83" s="823"/>
      <c r="AI83" s="823"/>
      <c r="AJ83" s="823"/>
      <c r="AK83" s="823"/>
      <c r="AL83" s="823"/>
      <c r="AM83" s="823"/>
      <c r="AN83" s="823"/>
      <c r="AO83" s="823"/>
      <c r="AP83" s="823"/>
      <c r="AQ83" s="823"/>
      <c r="AR83" s="823"/>
      <c r="AS83" s="823"/>
      <c r="AT83" s="823"/>
      <c r="AU83" s="823"/>
      <c r="AV83" s="823"/>
      <c r="AW83" s="823"/>
      <c r="AX83" s="823"/>
      <c r="AY83" s="823"/>
      <c r="AZ83" s="823"/>
      <c r="BA83" s="823"/>
      <c r="BB83" s="823"/>
      <c r="BC83" s="823"/>
      <c r="BD83" s="823"/>
      <c r="BE83" s="828"/>
    </row>
    <row r="84" spans="1:57" ht="15.75" customHeight="1">
      <c r="A84" s="823"/>
      <c r="B84" s="832" t="s">
        <v>1983</v>
      </c>
      <c r="P84" s="823"/>
      <c r="Q84" s="823"/>
      <c r="R84" s="823"/>
      <c r="S84" s="823"/>
      <c r="T84" s="823"/>
      <c r="U84" s="823"/>
      <c r="V84" s="823"/>
      <c r="W84" s="823"/>
      <c r="X84" s="823"/>
      <c r="Y84" s="823"/>
      <c r="Z84" s="823"/>
      <c r="AA84" s="823"/>
      <c r="AB84" s="823"/>
      <c r="AC84" s="823"/>
      <c r="AD84" s="823"/>
      <c r="AE84" s="823"/>
      <c r="AF84" s="823"/>
      <c r="AG84" s="823"/>
      <c r="AH84" s="823"/>
      <c r="AI84" s="823"/>
      <c r="AJ84" s="823"/>
      <c r="AK84" s="823"/>
      <c r="AL84" s="823"/>
      <c r="AM84" s="823"/>
      <c r="AN84" s="823"/>
      <c r="AO84" s="823"/>
      <c r="AP84" s="823"/>
      <c r="AQ84" s="823"/>
      <c r="AR84" s="823"/>
      <c r="AS84" s="823"/>
      <c r="AT84" s="823"/>
      <c r="AU84" s="823"/>
      <c r="AV84" s="823"/>
      <c r="AW84" s="823"/>
      <c r="AX84" s="823"/>
      <c r="AY84" s="823"/>
      <c r="AZ84" s="823"/>
      <c r="BA84" s="823"/>
      <c r="BB84" s="823"/>
      <c r="BC84" s="823"/>
      <c r="BD84" s="823"/>
      <c r="BE84" s="828"/>
    </row>
    <row r="85" spans="1:57" ht="15.75" customHeight="1" thickBot="1">
      <c r="A85" s="823"/>
      <c r="B85" s="823"/>
      <c r="C85" s="823"/>
      <c r="D85" s="823"/>
      <c r="E85" s="823"/>
      <c r="F85" s="823"/>
      <c r="G85" s="823"/>
      <c r="H85" s="823"/>
      <c r="I85" s="823"/>
      <c r="J85" s="823"/>
      <c r="K85" s="823"/>
      <c r="L85" s="823"/>
      <c r="M85" s="823"/>
      <c r="N85" s="823"/>
      <c r="O85" s="823"/>
      <c r="P85" s="835"/>
      <c r="Q85" s="823"/>
      <c r="R85" s="823"/>
      <c r="S85" s="823"/>
      <c r="T85" s="823"/>
      <c r="U85" s="823"/>
      <c r="V85" s="823"/>
      <c r="W85" s="823"/>
      <c r="X85" s="823"/>
      <c r="Y85" s="823"/>
      <c r="Z85" s="823"/>
      <c r="AA85" s="823"/>
      <c r="AB85" s="823"/>
      <c r="AC85" s="823"/>
      <c r="AD85" s="823"/>
      <c r="AE85" s="823"/>
      <c r="AF85" s="823"/>
      <c r="AG85" s="823"/>
      <c r="AH85" s="823"/>
      <c r="AI85" s="823"/>
      <c r="AJ85" s="823"/>
      <c r="AK85" s="823"/>
      <c r="AL85" s="823"/>
      <c r="AM85" s="823"/>
      <c r="AN85" s="823"/>
      <c r="AO85" s="823"/>
      <c r="AP85" s="823"/>
      <c r="AQ85" s="823"/>
      <c r="AR85" s="823"/>
      <c r="AS85" s="823"/>
      <c r="AT85" s="823"/>
      <c r="AU85" s="823"/>
      <c r="AV85" s="823"/>
      <c r="AW85" s="823"/>
      <c r="AX85" s="823"/>
      <c r="AY85" s="823"/>
      <c r="AZ85" s="823"/>
      <c r="BA85" s="823"/>
      <c r="BB85" s="823"/>
      <c r="BC85" s="823"/>
      <c r="BD85" s="823"/>
      <c r="BE85" s="828"/>
    </row>
    <row r="86" spans="1:57" ht="15.75" customHeight="1" thickBot="1">
      <c r="A86" s="823"/>
      <c r="B86" s="1981" t="s">
        <v>1984</v>
      </c>
      <c r="C86" s="1982"/>
      <c r="D86" s="1982"/>
      <c r="E86" s="1982"/>
      <c r="F86" s="1982"/>
      <c r="G86" s="1982"/>
      <c r="H86" s="1982"/>
      <c r="I86" s="1982"/>
      <c r="J86" s="1982"/>
      <c r="K86" s="1982"/>
      <c r="L86" s="1982"/>
      <c r="M86" s="1982"/>
      <c r="N86" s="1982"/>
      <c r="O86" s="1982"/>
      <c r="P86" s="1982"/>
      <c r="Q86" s="1982"/>
      <c r="R86" s="1982"/>
      <c r="S86" s="1982"/>
      <c r="T86" s="1982"/>
      <c r="U86" s="1982"/>
      <c r="V86" s="1982"/>
      <c r="W86" s="1982"/>
      <c r="X86" s="1982"/>
      <c r="Y86" s="1982"/>
      <c r="Z86" s="1982"/>
      <c r="AA86" s="1982"/>
      <c r="AB86" s="1982"/>
      <c r="AC86" s="1982"/>
      <c r="AD86" s="1982"/>
      <c r="AE86" s="1982"/>
      <c r="AF86" s="1982"/>
      <c r="AG86" s="1982"/>
      <c r="AH86" s="1983"/>
      <c r="AI86" s="823"/>
      <c r="AJ86" s="823"/>
      <c r="AK86" s="823"/>
      <c r="AL86" s="823"/>
      <c r="AM86" s="823"/>
      <c r="AN86" s="823"/>
      <c r="AO86" s="823"/>
      <c r="AP86" s="823"/>
      <c r="AQ86" s="823"/>
      <c r="AR86" s="823"/>
      <c r="AS86" s="823"/>
      <c r="AT86" s="823"/>
      <c r="AU86" s="823"/>
      <c r="AV86" s="823"/>
      <c r="AW86" s="823"/>
      <c r="AX86" s="823"/>
      <c r="AY86" s="823"/>
      <c r="AZ86" s="823"/>
      <c r="BA86" s="823"/>
      <c r="BB86" s="823"/>
      <c r="BC86" s="823"/>
      <c r="BD86" s="823"/>
      <c r="BE86" s="828"/>
    </row>
    <row r="87" spans="1:57" ht="15.75" customHeight="1" thickBot="1">
      <c r="A87" s="823"/>
      <c r="B87" s="1785"/>
      <c r="C87" s="1786"/>
      <c r="D87" s="1786"/>
      <c r="E87" s="1786"/>
      <c r="F87" s="1786"/>
      <c r="G87" s="1786"/>
      <c r="H87" s="1787"/>
      <c r="I87" s="1968" t="s">
        <v>1977</v>
      </c>
      <c r="J87" s="1969"/>
      <c r="K87" s="1969"/>
      <c r="L87" s="1969"/>
      <c r="M87" s="1969"/>
      <c r="N87" s="1970"/>
      <c r="O87" s="1968" t="s">
        <v>1978</v>
      </c>
      <c r="P87" s="1969"/>
      <c r="Q87" s="1969"/>
      <c r="R87" s="1969"/>
      <c r="S87" s="1969"/>
      <c r="T87" s="1969"/>
      <c r="U87" s="1970"/>
      <c r="V87" s="1968" t="s">
        <v>1979</v>
      </c>
      <c r="W87" s="1969"/>
      <c r="X87" s="1969"/>
      <c r="Y87" s="1969"/>
      <c r="Z87" s="1969"/>
      <c r="AA87" s="1970"/>
      <c r="AB87" s="1912" t="s">
        <v>1980</v>
      </c>
      <c r="AC87" s="1913"/>
      <c r="AD87" s="1913"/>
      <c r="AE87" s="1913"/>
      <c r="AF87" s="1913"/>
      <c r="AG87" s="1913"/>
      <c r="AH87" s="1914"/>
      <c r="AI87" s="823"/>
      <c r="AJ87" s="823"/>
      <c r="AK87" s="823"/>
      <c r="AL87" s="823"/>
      <c r="AM87" s="823"/>
      <c r="AN87" s="823"/>
      <c r="AO87" s="823"/>
      <c r="AP87" s="823"/>
      <c r="AQ87" s="823"/>
      <c r="AR87" s="823"/>
      <c r="AS87" s="823"/>
      <c r="AT87" s="823"/>
      <c r="AU87" s="823"/>
      <c r="AV87" s="823"/>
      <c r="AW87" s="823"/>
      <c r="AX87" s="823"/>
      <c r="AY87" s="823"/>
      <c r="AZ87" s="823"/>
      <c r="BA87" s="823"/>
      <c r="BB87" s="823"/>
      <c r="BC87" s="823"/>
      <c r="BD87" s="823"/>
      <c r="BE87" s="828"/>
    </row>
    <row r="88" spans="1:57" ht="15.75" customHeight="1" thickBot="1">
      <c r="A88" s="823"/>
      <c r="B88" s="1968" t="s">
        <v>1981</v>
      </c>
      <c r="C88" s="1969"/>
      <c r="D88" s="1969"/>
      <c r="E88" s="1969"/>
      <c r="F88" s="1969"/>
      <c r="G88" s="1969"/>
      <c r="H88" s="1970"/>
      <c r="I88" s="1984">
        <v>10</v>
      </c>
      <c r="J88" s="1985"/>
      <c r="K88" s="1985"/>
      <c r="L88" s="1985"/>
      <c r="M88" s="1985"/>
      <c r="N88" s="1985"/>
      <c r="O88" s="1985">
        <v>3</v>
      </c>
      <c r="P88" s="1985"/>
      <c r="Q88" s="1985"/>
      <c r="R88" s="1985"/>
      <c r="S88" s="1985"/>
      <c r="T88" s="1985"/>
      <c r="U88" s="1985"/>
      <c r="V88" s="1985">
        <v>7</v>
      </c>
      <c r="W88" s="1985"/>
      <c r="X88" s="1985"/>
      <c r="Y88" s="1985"/>
      <c r="Z88" s="1985"/>
      <c r="AA88" s="1990"/>
      <c r="AB88" s="1960">
        <v>1</v>
      </c>
      <c r="AC88" s="1960"/>
      <c r="AD88" s="1960"/>
      <c r="AE88" s="1960"/>
      <c r="AF88" s="1960"/>
      <c r="AG88" s="1960"/>
      <c r="AH88" s="1961"/>
      <c r="AI88" s="823"/>
      <c r="AJ88" s="823"/>
      <c r="AK88" s="823"/>
      <c r="AL88" s="823"/>
      <c r="AM88" s="823"/>
      <c r="AN88" s="823"/>
      <c r="AO88" s="823"/>
      <c r="AP88" s="823"/>
      <c r="AQ88" s="823"/>
      <c r="AR88" s="823"/>
      <c r="AS88" s="823"/>
      <c r="AT88" s="823"/>
      <c r="AU88" s="823"/>
      <c r="AV88" s="823"/>
      <c r="AW88" s="823"/>
      <c r="AX88" s="823"/>
      <c r="AY88" s="823"/>
      <c r="AZ88" s="823"/>
      <c r="BA88" s="823"/>
      <c r="BB88" s="823"/>
      <c r="BC88" s="823"/>
      <c r="BD88" s="823"/>
      <c r="BE88" s="828"/>
    </row>
    <row r="89" spans="1:57" ht="15.75" customHeight="1" thickBot="1">
      <c r="A89" s="823"/>
      <c r="B89" s="1968" t="s">
        <v>1982</v>
      </c>
      <c r="C89" s="1969"/>
      <c r="D89" s="1969"/>
      <c r="E89" s="1969"/>
      <c r="F89" s="1969"/>
      <c r="G89" s="1969"/>
      <c r="H89" s="1970"/>
      <c r="I89" s="1987">
        <v>1373</v>
      </c>
      <c r="J89" s="1988"/>
      <c r="K89" s="1988"/>
      <c r="L89" s="1988"/>
      <c r="M89" s="1988"/>
      <c r="N89" s="1988"/>
      <c r="O89" s="1988">
        <v>202</v>
      </c>
      <c r="P89" s="1988"/>
      <c r="Q89" s="1988"/>
      <c r="R89" s="1988"/>
      <c r="S89" s="1988"/>
      <c r="T89" s="1988"/>
      <c r="U89" s="1988"/>
      <c r="V89" s="1988">
        <v>1000</v>
      </c>
      <c r="W89" s="1988"/>
      <c r="X89" s="1988"/>
      <c r="Y89" s="1988"/>
      <c r="Z89" s="1988"/>
      <c r="AA89" s="1991"/>
      <c r="AB89" s="1908">
        <v>102</v>
      </c>
      <c r="AC89" s="1908"/>
      <c r="AD89" s="1908"/>
      <c r="AE89" s="1908"/>
      <c r="AF89" s="1908"/>
      <c r="AG89" s="1908"/>
      <c r="AH89" s="1909"/>
      <c r="AI89" s="823"/>
      <c r="AJ89" s="823"/>
      <c r="AK89" s="823"/>
      <c r="AL89" s="823"/>
      <c r="AM89" s="823"/>
      <c r="AN89" s="823"/>
      <c r="AO89" s="823"/>
      <c r="AP89" s="823"/>
      <c r="AQ89" s="823"/>
      <c r="AR89" s="823"/>
      <c r="AS89" s="823"/>
      <c r="AT89" s="823"/>
      <c r="AU89" s="823"/>
      <c r="AV89" s="823"/>
      <c r="AW89" s="823"/>
      <c r="AX89" s="823"/>
      <c r="AY89" s="823"/>
      <c r="AZ89" s="823"/>
      <c r="BA89" s="823"/>
      <c r="BB89" s="823"/>
      <c r="BC89" s="823"/>
      <c r="BD89" s="823"/>
      <c r="BE89" s="828"/>
    </row>
    <row r="90" spans="1:57" ht="15.75" customHeight="1">
      <c r="A90" s="823"/>
      <c r="B90" s="823"/>
      <c r="C90" s="823"/>
      <c r="D90" s="823"/>
      <c r="E90" s="823"/>
      <c r="F90" s="823"/>
      <c r="G90" s="823"/>
      <c r="H90" s="823"/>
      <c r="I90" s="823"/>
      <c r="J90" s="823"/>
      <c r="K90" s="823"/>
      <c r="L90" s="823"/>
      <c r="M90" s="823"/>
      <c r="N90" s="823"/>
      <c r="O90" s="823"/>
      <c r="P90" s="823"/>
      <c r="Q90" s="823"/>
      <c r="R90" s="823"/>
      <c r="S90" s="823"/>
      <c r="T90" s="823"/>
      <c r="U90" s="823"/>
      <c r="V90" s="823"/>
      <c r="W90" s="823"/>
      <c r="X90" s="823"/>
      <c r="Y90" s="823"/>
      <c r="Z90" s="823"/>
      <c r="AA90" s="823"/>
      <c r="AB90" s="823"/>
      <c r="AC90" s="823"/>
      <c r="AD90" s="823"/>
      <c r="AE90" s="823"/>
      <c r="AF90" s="823"/>
      <c r="AG90" s="823"/>
      <c r="AH90" s="823"/>
      <c r="AI90" s="823"/>
      <c r="AJ90" s="823"/>
      <c r="AK90" s="823"/>
      <c r="AL90" s="823"/>
      <c r="AM90" s="823"/>
      <c r="AN90" s="823"/>
      <c r="AO90" s="823"/>
      <c r="AP90" s="823"/>
      <c r="AQ90" s="823"/>
      <c r="AR90" s="823"/>
      <c r="AS90" s="823"/>
      <c r="AT90" s="823"/>
      <c r="AU90" s="823"/>
      <c r="AV90" s="823"/>
      <c r="AW90" s="823"/>
      <c r="AX90" s="823"/>
      <c r="AY90" s="823"/>
      <c r="AZ90" s="823"/>
      <c r="BA90" s="823"/>
      <c r="BB90" s="823"/>
      <c r="BC90" s="823"/>
      <c r="BD90" s="823"/>
      <c r="BE90" s="828"/>
    </row>
    <row r="91" spans="1:57" ht="15.75" customHeight="1">
      <c r="A91" s="823"/>
      <c r="B91" s="832" t="s">
        <v>1985</v>
      </c>
      <c r="R91" s="823"/>
      <c r="S91" s="823"/>
      <c r="T91" s="823"/>
      <c r="U91" s="823"/>
      <c r="V91" s="823"/>
      <c r="W91" s="823"/>
      <c r="X91" s="823"/>
      <c r="Y91" s="823"/>
      <c r="Z91" s="823"/>
      <c r="AA91" s="823"/>
      <c r="AB91" s="823"/>
      <c r="AC91" s="823"/>
      <c r="AD91" s="823"/>
      <c r="AE91" s="823"/>
      <c r="AF91" s="823"/>
      <c r="AG91" s="823"/>
      <c r="AH91" s="823"/>
      <c r="AI91" s="823"/>
      <c r="AJ91" s="823"/>
      <c r="AK91" s="823"/>
      <c r="AL91" s="823"/>
      <c r="AM91" s="823"/>
      <c r="AN91" s="823"/>
      <c r="AO91" s="823"/>
      <c r="AP91" s="823"/>
      <c r="AQ91" s="823"/>
      <c r="AR91" s="823"/>
      <c r="AS91" s="823"/>
      <c r="AT91" s="823"/>
      <c r="AU91" s="823"/>
      <c r="AV91" s="823"/>
      <c r="AW91" s="823"/>
      <c r="AX91" s="823"/>
      <c r="AY91" s="823"/>
      <c r="AZ91" s="823"/>
      <c r="BA91" s="823"/>
      <c r="BB91" s="823"/>
      <c r="BC91" s="823"/>
      <c r="BD91" s="823"/>
      <c r="BE91" s="828"/>
    </row>
    <row r="92" spans="1:57" ht="15.75" customHeight="1" thickBot="1">
      <c r="A92" s="823"/>
      <c r="B92" s="823"/>
      <c r="C92" s="823"/>
      <c r="D92" s="823"/>
      <c r="E92" s="823"/>
      <c r="F92" s="823"/>
      <c r="G92" s="823"/>
      <c r="H92" s="823"/>
      <c r="I92" s="823"/>
      <c r="J92" s="823"/>
      <c r="K92" s="823"/>
      <c r="L92" s="823"/>
      <c r="M92" s="823"/>
      <c r="N92" s="823"/>
      <c r="O92" s="823"/>
      <c r="P92" s="835"/>
      <c r="Q92" s="823"/>
      <c r="R92" s="823"/>
      <c r="S92" s="823"/>
      <c r="T92" s="823"/>
      <c r="U92" s="823"/>
      <c r="V92" s="823"/>
      <c r="W92" s="823"/>
      <c r="X92" s="823"/>
      <c r="Y92" s="823"/>
      <c r="Z92" s="823"/>
      <c r="AA92" s="823"/>
      <c r="AB92" s="823"/>
      <c r="AC92" s="823"/>
      <c r="AD92" s="823"/>
      <c r="AE92" s="823"/>
      <c r="AF92" s="823"/>
      <c r="AG92" s="823"/>
      <c r="AH92" s="823"/>
      <c r="AI92" s="823"/>
      <c r="AJ92" s="823"/>
      <c r="AK92" s="823"/>
      <c r="AL92" s="823"/>
      <c r="AM92" s="823"/>
      <c r="AN92" s="823"/>
      <c r="AO92" s="823"/>
      <c r="AP92" s="823"/>
      <c r="AQ92" s="823"/>
      <c r="AR92" s="823"/>
      <c r="AS92" s="823"/>
      <c r="AT92" s="823"/>
      <c r="AU92" s="823"/>
      <c r="AV92" s="823"/>
      <c r="AW92" s="823"/>
      <c r="AX92" s="823"/>
      <c r="AY92" s="823"/>
      <c r="AZ92" s="823"/>
      <c r="BA92" s="823"/>
      <c r="BB92" s="823"/>
      <c r="BC92" s="823"/>
      <c r="BD92" s="823"/>
      <c r="BE92" s="828"/>
    </row>
    <row r="93" spans="1:57" ht="15.75" customHeight="1" thickBot="1">
      <c r="A93" s="823"/>
      <c r="B93" s="1785" t="s">
        <v>1986</v>
      </c>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7"/>
      <c r="AI93" s="823"/>
      <c r="AJ93" s="823"/>
      <c r="AK93" s="823"/>
      <c r="AL93" s="823"/>
      <c r="AM93" s="823"/>
      <c r="AN93" s="823"/>
      <c r="AO93" s="823"/>
      <c r="AP93" s="823"/>
      <c r="AQ93" s="823"/>
      <c r="AR93" s="823"/>
      <c r="AS93" s="823"/>
      <c r="AT93" s="823"/>
      <c r="AU93" s="823"/>
      <c r="AV93" s="823"/>
      <c r="AW93" s="823"/>
      <c r="AX93" s="823"/>
      <c r="AY93" s="823"/>
      <c r="AZ93" s="823"/>
      <c r="BA93" s="823"/>
      <c r="BB93" s="823"/>
      <c r="BC93" s="823"/>
      <c r="BD93" s="823"/>
      <c r="BE93" s="828"/>
    </row>
    <row r="94" spans="1:57" ht="15.75" customHeight="1" thickBot="1">
      <c r="A94" s="823"/>
      <c r="B94" s="1785"/>
      <c r="C94" s="1786"/>
      <c r="D94" s="1786"/>
      <c r="E94" s="1786"/>
      <c r="F94" s="1786"/>
      <c r="G94" s="1786"/>
      <c r="H94" s="1787"/>
      <c r="I94" s="1968" t="s">
        <v>1977</v>
      </c>
      <c r="J94" s="1969"/>
      <c r="K94" s="1969"/>
      <c r="L94" s="1969"/>
      <c r="M94" s="1969"/>
      <c r="N94" s="1970"/>
      <c r="O94" s="1968" t="s">
        <v>1978</v>
      </c>
      <c r="P94" s="1969"/>
      <c r="Q94" s="1969"/>
      <c r="R94" s="1969"/>
      <c r="S94" s="1969"/>
      <c r="T94" s="1969"/>
      <c r="U94" s="1970"/>
      <c r="V94" s="1968" t="s">
        <v>1979</v>
      </c>
      <c r="W94" s="1969"/>
      <c r="X94" s="1969"/>
      <c r="Y94" s="1969"/>
      <c r="Z94" s="1969"/>
      <c r="AA94" s="1970"/>
      <c r="AB94" s="1912" t="s">
        <v>1980</v>
      </c>
      <c r="AC94" s="1913"/>
      <c r="AD94" s="1913"/>
      <c r="AE94" s="1913"/>
      <c r="AF94" s="1913"/>
      <c r="AG94" s="1913"/>
      <c r="AH94" s="1914"/>
      <c r="AI94" s="823"/>
      <c r="AJ94" s="823"/>
      <c r="AK94" s="823"/>
      <c r="AL94" s="823" t="s">
        <v>253</v>
      </c>
      <c r="AM94" s="823"/>
      <c r="AN94" s="823"/>
      <c r="AO94" s="823"/>
      <c r="AP94" s="823"/>
      <c r="AQ94" s="823"/>
      <c r="AR94" s="823"/>
      <c r="AS94" s="823"/>
      <c r="AT94" s="823"/>
      <c r="AU94" s="823"/>
      <c r="AV94" s="823"/>
      <c r="AW94" s="823"/>
      <c r="AX94" s="823"/>
      <c r="AY94" s="823"/>
      <c r="AZ94" s="823"/>
      <c r="BA94" s="823"/>
      <c r="BB94" s="823"/>
      <c r="BC94" s="823"/>
      <c r="BD94" s="823"/>
      <c r="BE94" s="828"/>
    </row>
    <row r="95" spans="1:57" ht="15.75" customHeight="1" thickBot="1">
      <c r="A95" s="823"/>
      <c r="B95" s="1968" t="s">
        <v>1981</v>
      </c>
      <c r="C95" s="1969"/>
      <c r="D95" s="1969"/>
      <c r="E95" s="1969"/>
      <c r="F95" s="1969"/>
      <c r="G95" s="1969"/>
      <c r="H95" s="1970"/>
      <c r="I95" s="1984">
        <v>10</v>
      </c>
      <c r="J95" s="1985"/>
      <c r="K95" s="1985"/>
      <c r="L95" s="1985"/>
      <c r="M95" s="1985"/>
      <c r="N95" s="1985"/>
      <c r="O95" s="1985">
        <v>3</v>
      </c>
      <c r="P95" s="1985"/>
      <c r="Q95" s="1985"/>
      <c r="R95" s="1985"/>
      <c r="S95" s="1985"/>
      <c r="T95" s="1985"/>
      <c r="U95" s="1985"/>
      <c r="V95" s="1985">
        <v>7</v>
      </c>
      <c r="W95" s="1985"/>
      <c r="X95" s="1985"/>
      <c r="Y95" s="1985"/>
      <c r="Z95" s="1985"/>
      <c r="AA95" s="1986"/>
      <c r="AB95" s="1960">
        <v>1</v>
      </c>
      <c r="AC95" s="1960"/>
      <c r="AD95" s="1960"/>
      <c r="AE95" s="1960"/>
      <c r="AF95" s="1960"/>
      <c r="AG95" s="1960"/>
      <c r="AH95" s="1961"/>
      <c r="AI95" s="823"/>
      <c r="AJ95" s="823"/>
      <c r="AK95" s="823"/>
      <c r="AL95" s="823"/>
      <c r="AM95" s="823"/>
      <c r="AN95" s="823"/>
      <c r="AO95" s="823"/>
      <c r="AP95" s="823"/>
      <c r="AQ95" s="823"/>
      <c r="AR95" s="823"/>
      <c r="AS95" s="823"/>
      <c r="AT95" s="823"/>
      <c r="AU95" s="823"/>
      <c r="AV95" s="823"/>
      <c r="AW95" s="823"/>
      <c r="AX95" s="823"/>
      <c r="AY95" s="823"/>
      <c r="AZ95" s="823"/>
      <c r="BA95" s="823"/>
      <c r="BB95" s="823"/>
      <c r="BC95" s="823"/>
      <c r="BD95" s="823"/>
      <c r="BE95" s="828"/>
    </row>
    <row r="96" spans="1:57" ht="15.75" customHeight="1" thickBot="1">
      <c r="A96" s="823"/>
      <c r="B96" s="1968" t="s">
        <v>1982</v>
      </c>
      <c r="C96" s="1969"/>
      <c r="D96" s="1969"/>
      <c r="E96" s="1969"/>
      <c r="F96" s="1969"/>
      <c r="G96" s="1969"/>
      <c r="H96" s="1970"/>
      <c r="I96" s="1987">
        <v>1373</v>
      </c>
      <c r="J96" s="1988"/>
      <c r="K96" s="1988"/>
      <c r="L96" s="1988"/>
      <c r="M96" s="1988"/>
      <c r="N96" s="1988"/>
      <c r="O96" s="1988">
        <v>202</v>
      </c>
      <c r="P96" s="1988"/>
      <c r="Q96" s="1988"/>
      <c r="R96" s="1988"/>
      <c r="S96" s="1988"/>
      <c r="T96" s="1988"/>
      <c r="U96" s="1988"/>
      <c r="V96" s="1988">
        <v>1000</v>
      </c>
      <c r="W96" s="1988"/>
      <c r="X96" s="1988"/>
      <c r="Y96" s="1988"/>
      <c r="Z96" s="1988"/>
      <c r="AA96" s="1989"/>
      <c r="AB96" s="1908">
        <v>102</v>
      </c>
      <c r="AC96" s="1908"/>
      <c r="AD96" s="1908"/>
      <c r="AE96" s="1908"/>
      <c r="AF96" s="1908"/>
      <c r="AG96" s="1908"/>
      <c r="AH96" s="1909"/>
      <c r="AI96" s="823"/>
      <c r="AJ96" s="823"/>
      <c r="AK96" s="823"/>
      <c r="AL96" s="823"/>
      <c r="AM96" s="823"/>
      <c r="AN96" s="823"/>
      <c r="AO96" s="823"/>
      <c r="AP96" s="823"/>
      <c r="AQ96" s="823"/>
      <c r="AR96" s="823"/>
      <c r="AS96" s="823"/>
      <c r="AT96" s="823"/>
      <c r="AU96" s="823"/>
      <c r="AV96" s="823"/>
      <c r="AW96" s="823"/>
      <c r="AX96" s="823"/>
      <c r="AY96" s="823"/>
      <c r="AZ96" s="823"/>
      <c r="BA96" s="823"/>
      <c r="BB96" s="823"/>
      <c r="BC96" s="823"/>
      <c r="BD96" s="823"/>
      <c r="BE96" s="828"/>
    </row>
    <row r="97" spans="1:57" ht="15.75" customHeight="1">
      <c r="A97" s="823"/>
      <c r="B97" s="823"/>
      <c r="C97" s="823"/>
      <c r="D97" s="823"/>
      <c r="E97" s="823"/>
      <c r="F97" s="823"/>
      <c r="G97" s="823"/>
      <c r="H97" s="823"/>
      <c r="I97" s="823"/>
      <c r="J97" s="823"/>
      <c r="K97" s="823"/>
      <c r="L97" s="823"/>
      <c r="M97" s="823"/>
      <c r="N97" s="823"/>
      <c r="O97" s="823"/>
      <c r="P97" s="823"/>
      <c r="Q97" s="823"/>
      <c r="R97" s="823"/>
      <c r="S97" s="823"/>
      <c r="T97" s="823"/>
      <c r="U97" s="823"/>
      <c r="V97" s="823"/>
      <c r="W97" s="823"/>
      <c r="X97" s="823"/>
      <c r="Y97" s="823"/>
      <c r="Z97" s="823"/>
      <c r="AA97" s="823"/>
      <c r="AB97" s="823"/>
      <c r="AC97" s="823"/>
      <c r="AD97" s="823"/>
      <c r="AE97" s="823"/>
      <c r="AF97" s="823"/>
      <c r="AG97" s="823"/>
      <c r="AH97" s="823"/>
      <c r="AI97" s="823"/>
      <c r="AJ97" s="823"/>
      <c r="AK97" s="823"/>
      <c r="AL97" s="823"/>
      <c r="AM97" s="823"/>
      <c r="AN97" s="823"/>
      <c r="AO97" s="823"/>
      <c r="AP97" s="823"/>
      <c r="AQ97" s="823"/>
      <c r="AR97" s="823"/>
      <c r="AS97" s="823"/>
      <c r="AT97" s="823"/>
      <c r="AU97" s="823"/>
      <c r="AV97" s="823"/>
      <c r="AW97" s="823"/>
      <c r="AX97" s="823"/>
      <c r="AY97" s="823"/>
      <c r="AZ97" s="823"/>
      <c r="BA97" s="823"/>
      <c r="BB97" s="823"/>
      <c r="BC97" s="823"/>
      <c r="BD97" s="823"/>
      <c r="BE97" s="828"/>
    </row>
    <row r="98" spans="1:57" ht="15.75" customHeight="1">
      <c r="A98" s="823"/>
      <c r="B98" s="833" t="s">
        <v>1987</v>
      </c>
      <c r="C98" s="833"/>
      <c r="D98" s="833"/>
      <c r="E98" s="833"/>
      <c r="F98" s="833"/>
      <c r="G98" s="833"/>
      <c r="H98" s="833"/>
      <c r="I98" s="833"/>
      <c r="J98" s="833"/>
      <c r="K98" s="833"/>
      <c r="L98" s="833"/>
      <c r="M98" s="833"/>
      <c r="N98" s="833"/>
      <c r="O98" s="833"/>
      <c r="P98" s="833"/>
      <c r="Q98" s="829"/>
      <c r="R98" s="829"/>
      <c r="S98" s="823"/>
      <c r="T98" s="823"/>
      <c r="U98" s="823"/>
      <c r="V98" s="823"/>
      <c r="W98" s="823"/>
      <c r="X98" s="823"/>
      <c r="Y98" s="823"/>
      <c r="Z98" s="823"/>
      <c r="AA98" s="823"/>
      <c r="AB98" s="823"/>
      <c r="AC98" s="823"/>
      <c r="AD98" s="823"/>
      <c r="AE98" s="823"/>
      <c r="AF98" s="823"/>
      <c r="AG98" s="823"/>
      <c r="AH98" s="823"/>
      <c r="AI98" s="823"/>
      <c r="AJ98" s="823"/>
      <c r="AK98" s="823"/>
      <c r="AL98" s="823"/>
      <c r="AM98" s="823"/>
      <c r="AN98" s="823"/>
      <c r="AO98" s="823"/>
      <c r="AP98" s="823"/>
      <c r="AQ98" s="823"/>
      <c r="AR98" s="823"/>
      <c r="AS98" s="823"/>
      <c r="AT98" s="823"/>
      <c r="AU98" s="823"/>
      <c r="AV98" s="823"/>
      <c r="AW98" s="823"/>
      <c r="AX98" s="823"/>
      <c r="AY98" s="823"/>
      <c r="AZ98" s="823"/>
      <c r="BA98" s="823"/>
      <c r="BB98" s="823"/>
      <c r="BC98" s="823"/>
      <c r="BD98" s="823"/>
      <c r="BE98" s="828"/>
    </row>
    <row r="99" spans="1:57" ht="15.75" customHeight="1" thickBot="1">
      <c r="A99" s="823"/>
      <c r="B99" s="823"/>
      <c r="C99" s="823"/>
      <c r="D99" s="823"/>
      <c r="E99" s="823"/>
      <c r="F99" s="823"/>
      <c r="G99" s="823"/>
      <c r="H99" s="823"/>
      <c r="I99" s="823"/>
      <c r="J99" s="823"/>
      <c r="K99" s="823"/>
      <c r="L99" s="823"/>
      <c r="M99" s="823"/>
      <c r="N99" s="823"/>
      <c r="O99" s="823"/>
      <c r="P99" s="823"/>
      <c r="Q99" s="823"/>
      <c r="R99" s="823"/>
      <c r="S99" s="823"/>
      <c r="T99" s="823"/>
      <c r="U99" s="823"/>
      <c r="V99" s="823"/>
      <c r="W99" s="823"/>
      <c r="X99" s="823"/>
      <c r="Y99" s="823"/>
      <c r="Z99" s="823"/>
      <c r="AA99" s="823"/>
      <c r="AB99" s="823"/>
      <c r="AC99" s="823"/>
      <c r="AD99" s="823"/>
      <c r="AE99" s="823"/>
      <c r="AF99" s="823"/>
      <c r="AG99" s="823"/>
      <c r="AH99" s="823"/>
      <c r="AI99" s="823"/>
      <c r="AJ99" s="823"/>
      <c r="AK99" s="823"/>
      <c r="AL99" s="823"/>
      <c r="AM99" s="823"/>
      <c r="AN99" s="823"/>
      <c r="AO99" s="823"/>
      <c r="AP99" s="823"/>
      <c r="AQ99" s="823"/>
      <c r="AR99" s="823"/>
      <c r="AS99" s="823"/>
      <c r="AT99" s="823"/>
      <c r="AU99" s="823"/>
      <c r="AV99" s="823"/>
      <c r="AW99" s="823"/>
      <c r="AX99" s="823"/>
      <c r="AY99" s="823"/>
      <c r="AZ99" s="823"/>
      <c r="BA99" s="823"/>
      <c r="BB99" s="823"/>
      <c r="BC99" s="823"/>
      <c r="BD99" s="823"/>
      <c r="BE99" s="828"/>
    </row>
    <row r="100" spans="1:57" ht="15.75" customHeight="1">
      <c r="A100" s="823"/>
      <c r="B100" s="1814" t="s">
        <v>1988</v>
      </c>
      <c r="C100" s="1815"/>
      <c r="D100" s="1815"/>
      <c r="E100" s="1815"/>
      <c r="F100" s="1815"/>
      <c r="G100" s="1815"/>
      <c r="H100" s="1815"/>
      <c r="I100" s="1815"/>
      <c r="J100" s="1815"/>
      <c r="K100" s="1815"/>
      <c r="L100" s="1815"/>
      <c r="M100" s="1815"/>
      <c r="N100" s="1815"/>
      <c r="O100" s="1815"/>
      <c r="P100" s="1815"/>
      <c r="Q100" s="1815"/>
      <c r="R100" s="1815"/>
      <c r="S100" s="1815"/>
      <c r="T100" s="1815"/>
      <c r="U100" s="2006"/>
      <c r="V100" s="823"/>
      <c r="W100" s="823"/>
      <c r="X100" s="823"/>
      <c r="Y100" s="823"/>
      <c r="Z100" s="823"/>
      <c r="AA100" s="823"/>
      <c r="AB100" s="823"/>
      <c r="AC100" s="823"/>
      <c r="AD100" s="823"/>
      <c r="AE100" s="823"/>
      <c r="AF100" s="823"/>
      <c r="AG100" s="823"/>
      <c r="AH100" s="823"/>
      <c r="AI100" s="823"/>
      <c r="AJ100" s="823"/>
      <c r="AK100" s="823"/>
      <c r="AL100" s="823"/>
      <c r="AM100" s="823"/>
      <c r="AN100" s="823"/>
      <c r="AO100" s="823"/>
      <c r="AP100" s="823"/>
      <c r="AQ100" s="823"/>
      <c r="AR100" s="823"/>
      <c r="AS100" s="823"/>
      <c r="AT100" s="823"/>
      <c r="AU100" s="823"/>
      <c r="AV100" s="823"/>
      <c r="AW100" s="823"/>
      <c r="AX100" s="823"/>
      <c r="AY100" s="823"/>
      <c r="AZ100" s="823"/>
      <c r="BA100" s="823"/>
      <c r="BB100" s="823"/>
      <c r="BC100" s="823"/>
      <c r="BD100" s="823"/>
      <c r="BE100" s="828"/>
    </row>
    <row r="101" spans="1:57" ht="15.75" customHeight="1">
      <c r="A101" s="823"/>
      <c r="B101" s="2007"/>
      <c r="C101" s="2008"/>
      <c r="D101" s="2008"/>
      <c r="E101" s="2008"/>
      <c r="F101" s="2008"/>
      <c r="G101" s="2008"/>
      <c r="H101" s="2009"/>
      <c r="I101" s="1945" t="s">
        <v>1978</v>
      </c>
      <c r="J101" s="1946"/>
      <c r="K101" s="1946"/>
      <c r="L101" s="1946"/>
      <c r="M101" s="1946"/>
      <c r="N101" s="1946"/>
      <c r="O101" s="2010"/>
      <c r="P101" s="1945" t="s">
        <v>1989</v>
      </c>
      <c r="Q101" s="1946"/>
      <c r="R101" s="1946"/>
      <c r="S101" s="1946"/>
      <c r="T101" s="1946"/>
      <c r="U101" s="2010"/>
      <c r="V101" s="823"/>
      <c r="W101" s="823"/>
      <c r="X101" s="823"/>
      <c r="Y101" s="823"/>
      <c r="Z101" s="823"/>
      <c r="AA101" s="823"/>
      <c r="AB101" s="823" t="s">
        <v>253</v>
      </c>
      <c r="AC101" s="823"/>
      <c r="AD101" s="823"/>
      <c r="AE101" s="823"/>
      <c r="AF101" s="823"/>
      <c r="AG101" s="823"/>
      <c r="AH101" s="823"/>
      <c r="AI101" s="823"/>
      <c r="AJ101" s="823"/>
      <c r="AK101" s="823"/>
      <c r="AL101" s="823"/>
      <c r="AM101" s="823"/>
      <c r="AN101" s="823"/>
      <c r="AO101" s="823"/>
      <c r="AP101" s="823"/>
      <c r="AQ101" s="823"/>
      <c r="AR101" s="823"/>
      <c r="AS101" s="823"/>
      <c r="AT101" s="823"/>
      <c r="AU101" s="823"/>
      <c r="AV101" s="823"/>
      <c r="AW101" s="823"/>
      <c r="AX101" s="823"/>
      <c r="AY101" s="823"/>
      <c r="AZ101" s="823"/>
      <c r="BA101" s="823"/>
      <c r="BB101" s="823"/>
      <c r="BC101" s="823"/>
      <c r="BD101" s="823"/>
      <c r="BE101" s="828"/>
    </row>
    <row r="102" spans="1:57" ht="15.75" customHeight="1">
      <c r="A102" s="823"/>
      <c r="B102" s="2011" t="s">
        <v>1981</v>
      </c>
      <c r="C102" s="2012"/>
      <c r="D102" s="2012"/>
      <c r="E102" s="2012"/>
      <c r="F102" s="2012"/>
      <c r="G102" s="2012"/>
      <c r="H102" s="2012"/>
      <c r="I102" s="1992">
        <v>8</v>
      </c>
      <c r="J102" s="1993"/>
      <c r="K102" s="1993"/>
      <c r="L102" s="1993"/>
      <c r="M102" s="1993"/>
      <c r="N102" s="1993"/>
      <c r="O102" s="1994"/>
      <c r="P102" s="1992">
        <v>100</v>
      </c>
      <c r="Q102" s="1993"/>
      <c r="R102" s="1993"/>
      <c r="S102" s="1993"/>
      <c r="T102" s="1993"/>
      <c r="U102" s="1994"/>
      <c r="V102" s="823"/>
      <c r="W102" s="823"/>
      <c r="X102" s="823"/>
      <c r="Y102" s="823"/>
      <c r="Z102" s="823"/>
      <c r="AA102" s="823"/>
      <c r="AB102" s="823"/>
      <c r="AC102" s="823"/>
      <c r="AD102" s="823"/>
      <c r="AE102" s="823"/>
      <c r="AF102" s="823"/>
      <c r="AG102" s="823"/>
      <c r="AH102" s="823"/>
      <c r="AI102" s="823"/>
      <c r="AJ102" s="823"/>
      <c r="AK102" s="823"/>
      <c r="AL102" s="823"/>
      <c r="AM102" s="823"/>
      <c r="AN102" s="823"/>
      <c r="AO102" s="823"/>
      <c r="AP102" s="823"/>
      <c r="AQ102" s="823"/>
      <c r="AR102" s="823"/>
      <c r="AS102" s="823"/>
      <c r="AT102" s="823"/>
      <c r="AU102" s="823"/>
      <c r="AV102" s="823"/>
      <c r="AW102" s="823"/>
      <c r="AX102" s="823"/>
      <c r="AY102" s="823"/>
      <c r="AZ102" s="823"/>
      <c r="BA102" s="823"/>
      <c r="BB102" s="823"/>
      <c r="BC102" s="823"/>
      <c r="BD102" s="823"/>
      <c r="BE102" s="828"/>
    </row>
    <row r="103" spans="1:57" ht="15.75" customHeight="1" thickBot="1">
      <c r="A103" s="823"/>
      <c r="B103" s="1948" t="s">
        <v>1982</v>
      </c>
      <c r="C103" s="1949"/>
      <c r="D103" s="1949"/>
      <c r="E103" s="1949"/>
      <c r="F103" s="1949"/>
      <c r="G103" s="1949"/>
      <c r="H103" s="1949"/>
      <c r="I103" s="1992" t="s">
        <v>1990</v>
      </c>
      <c r="J103" s="1993"/>
      <c r="K103" s="1993"/>
      <c r="L103" s="1993"/>
      <c r="M103" s="1993"/>
      <c r="N103" s="1993"/>
      <c r="O103" s="1994"/>
      <c r="P103" s="1992" t="s">
        <v>1991</v>
      </c>
      <c r="Q103" s="1993"/>
      <c r="R103" s="1993"/>
      <c r="S103" s="1993"/>
      <c r="T103" s="1993"/>
      <c r="U103" s="1994"/>
      <c r="V103" s="823"/>
      <c r="W103" s="823"/>
      <c r="X103" s="823"/>
      <c r="Y103" s="823"/>
      <c r="Z103" s="823"/>
      <c r="AA103" s="823"/>
      <c r="AB103" s="823"/>
      <c r="AC103" s="823"/>
      <c r="AD103" s="823"/>
      <c r="AE103" s="823"/>
      <c r="AF103" s="823"/>
      <c r="AG103" s="823"/>
      <c r="AH103" s="823"/>
      <c r="AI103" s="823"/>
      <c r="AJ103" s="823"/>
      <c r="AK103" s="823"/>
      <c r="AL103" s="823"/>
      <c r="AM103" s="823"/>
      <c r="AN103" s="823"/>
      <c r="AO103" s="823"/>
      <c r="AP103" s="823"/>
      <c r="AQ103" s="823"/>
      <c r="AR103" s="823"/>
      <c r="AS103" s="823"/>
      <c r="AT103" s="823"/>
      <c r="AU103" s="823"/>
      <c r="AV103" s="823"/>
      <c r="AW103" s="823"/>
      <c r="AX103" s="823"/>
      <c r="AY103" s="823"/>
      <c r="AZ103" s="823"/>
      <c r="BA103" s="823"/>
      <c r="BB103" s="823"/>
      <c r="BC103" s="823"/>
      <c r="BD103" s="823"/>
      <c r="BE103" s="828"/>
    </row>
    <row r="104" spans="1:57" ht="15.75" customHeight="1" thickBot="1">
      <c r="A104" s="823"/>
      <c r="B104" s="823"/>
      <c r="C104" s="823"/>
      <c r="D104" s="823"/>
      <c r="E104" s="823"/>
      <c r="F104" s="823"/>
      <c r="G104" s="823"/>
      <c r="H104" s="823"/>
      <c r="I104" s="823"/>
      <c r="J104" s="823"/>
      <c r="K104" s="823"/>
      <c r="L104" s="823"/>
      <c r="M104" s="823"/>
      <c r="N104" s="823"/>
      <c r="O104" s="823"/>
      <c r="P104" s="823"/>
      <c r="Q104" s="823"/>
      <c r="R104" s="823"/>
      <c r="S104" s="823"/>
      <c r="T104" s="823"/>
      <c r="U104" s="823"/>
      <c r="V104" s="823"/>
      <c r="W104" s="823"/>
      <c r="X104" s="823"/>
      <c r="Y104" s="823"/>
      <c r="Z104" s="823"/>
      <c r="AA104" s="823"/>
      <c r="AB104" s="823"/>
      <c r="AC104" s="823"/>
      <c r="AD104" s="823"/>
      <c r="AE104" s="823"/>
      <c r="AF104" s="823"/>
      <c r="AG104" s="823"/>
      <c r="AH104" s="823"/>
      <c r="AI104" s="823"/>
      <c r="AJ104" s="823"/>
      <c r="AK104" s="823"/>
      <c r="AL104" s="823"/>
      <c r="AM104" s="823"/>
      <c r="AN104" s="823"/>
      <c r="AO104" s="823"/>
      <c r="AP104" s="823"/>
      <c r="AQ104" s="823"/>
      <c r="AR104" s="823"/>
      <c r="AS104" s="823"/>
      <c r="AT104" s="823"/>
      <c r="AU104" s="823"/>
      <c r="AV104" s="823"/>
      <c r="AW104" s="823"/>
      <c r="AX104" s="823"/>
      <c r="AY104" s="823"/>
      <c r="AZ104" s="823"/>
      <c r="BA104" s="823"/>
      <c r="BB104" s="823"/>
      <c r="BC104" s="823"/>
      <c r="BD104" s="823"/>
      <c r="BE104" s="828"/>
    </row>
    <row r="105" spans="1:57" ht="15.75" customHeight="1" thickBot="1">
      <c r="A105" s="823"/>
      <c r="B105" s="1995" t="s">
        <v>1992</v>
      </c>
      <c r="C105" s="1996"/>
      <c r="D105" s="1996"/>
      <c r="E105" s="1996"/>
      <c r="F105" s="1996"/>
      <c r="G105" s="1996"/>
      <c r="H105" s="1996"/>
      <c r="I105" s="1996"/>
      <c r="J105" s="1996"/>
      <c r="K105" s="1996"/>
      <c r="L105" s="1996"/>
      <c r="M105" s="1996"/>
      <c r="N105" s="1996"/>
      <c r="O105" s="1996"/>
      <c r="P105" s="1996"/>
      <c r="Q105" s="1996"/>
      <c r="R105" s="1997"/>
      <c r="S105" s="1997"/>
      <c r="T105" s="1997"/>
      <c r="U105" s="1997"/>
      <c r="V105" s="1997"/>
      <c r="W105" s="1997"/>
      <c r="X105" s="1997"/>
      <c r="Y105" s="1997"/>
      <c r="Z105" s="1997"/>
      <c r="AA105" s="1997"/>
      <c r="AB105" s="1997"/>
      <c r="AC105" s="1997"/>
      <c r="AD105" s="1997"/>
      <c r="AE105" s="1997"/>
      <c r="AF105" s="1997"/>
      <c r="AG105" s="1998" t="s">
        <v>1993</v>
      </c>
      <c r="AH105" s="1998"/>
      <c r="AI105" s="1998"/>
      <c r="AJ105" s="1999"/>
      <c r="AK105" s="823"/>
      <c r="AL105" s="823"/>
      <c r="AM105" s="823"/>
      <c r="AN105" s="823"/>
      <c r="AO105" s="823"/>
      <c r="AP105" s="823"/>
      <c r="AQ105" s="823"/>
      <c r="AR105" s="823"/>
      <c r="AS105" s="823"/>
      <c r="AT105" s="823"/>
      <c r="AU105" s="823"/>
      <c r="AV105" s="823"/>
      <c r="AW105" s="823"/>
      <c r="AX105" s="823"/>
      <c r="AY105" s="823"/>
      <c r="AZ105" s="823"/>
      <c r="BA105" s="823"/>
      <c r="BB105" s="823"/>
      <c r="BC105" s="823"/>
      <c r="BD105" s="823"/>
      <c r="BE105" s="828"/>
    </row>
    <row r="106" spans="1:57" ht="15.75" customHeight="1" thickBot="1">
      <c r="A106" s="823"/>
      <c r="B106" s="2000" t="s">
        <v>1994</v>
      </c>
      <c r="C106" s="2001"/>
      <c r="D106" s="2001"/>
      <c r="E106" s="2001"/>
      <c r="F106" s="2001"/>
      <c r="G106" s="2001"/>
      <c r="H106" s="2001"/>
      <c r="I106" s="2001"/>
      <c r="J106" s="2001"/>
      <c r="K106" s="2001"/>
      <c r="L106" s="2001"/>
      <c r="M106" s="2001"/>
      <c r="N106" s="2001"/>
      <c r="O106" s="2001"/>
      <c r="P106" s="2001"/>
      <c r="Q106" s="2002"/>
      <c r="R106" s="2003" t="s">
        <v>1995</v>
      </c>
      <c r="S106" s="2004"/>
      <c r="T106" s="2004"/>
      <c r="U106" s="2004"/>
      <c r="V106" s="2004"/>
      <c r="W106" s="2004"/>
      <c r="X106" s="2004"/>
      <c r="Y106" s="2004"/>
      <c r="Z106" s="2004"/>
      <c r="AA106" s="2004"/>
      <c r="AB106" s="2004"/>
      <c r="AC106" s="2004"/>
      <c r="AD106" s="2004"/>
      <c r="AE106" s="2004"/>
      <c r="AF106" s="2004"/>
      <c r="AG106" s="2004"/>
      <c r="AH106" s="2004"/>
      <c r="AI106" s="2004"/>
      <c r="AJ106" s="2004"/>
      <c r="AK106" s="2004"/>
      <c r="AL106" s="2004"/>
      <c r="AM106" s="2004"/>
      <c r="AN106" s="2004"/>
      <c r="AO106" s="2004"/>
      <c r="AP106" s="2004"/>
      <c r="AQ106" s="2004"/>
      <c r="AR106" s="2004"/>
      <c r="AS106" s="2004"/>
      <c r="AT106" s="2004"/>
      <c r="AU106" s="2004"/>
      <c r="AV106" s="2004"/>
      <c r="AW106" s="2004"/>
      <c r="AX106" s="2005"/>
      <c r="AY106" s="823"/>
      <c r="AZ106" s="823"/>
      <c r="BA106" s="823"/>
      <c r="BB106" s="823"/>
      <c r="BC106" s="823"/>
      <c r="BD106" s="823"/>
      <c r="BE106" s="828"/>
    </row>
    <row r="107" spans="1:57" ht="15.75" customHeight="1">
      <c r="A107" s="823"/>
      <c r="B107" s="2026" t="s">
        <v>1996</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27"/>
      <c r="AI107" s="2027"/>
      <c r="AJ107" s="2027"/>
      <c r="AK107" s="2027"/>
      <c r="AL107" s="2027"/>
      <c r="AM107" s="2027"/>
      <c r="AN107" s="2027"/>
      <c r="AO107" s="2027"/>
      <c r="AP107" s="2027"/>
      <c r="AQ107" s="2027"/>
      <c r="AR107" s="2027"/>
      <c r="AS107" s="2027"/>
      <c r="AT107" s="2027"/>
      <c r="AU107" s="2027"/>
      <c r="AV107" s="2027"/>
      <c r="AW107" s="2027"/>
      <c r="AX107" s="2028"/>
      <c r="AY107" s="823"/>
      <c r="AZ107" s="823"/>
      <c r="BA107" s="823"/>
      <c r="BB107" s="823"/>
      <c r="BC107" s="823"/>
      <c r="BD107" s="823"/>
      <c r="BE107" s="828"/>
    </row>
    <row r="108" spans="1:57" ht="15.75" customHeight="1">
      <c r="A108" s="823"/>
      <c r="B108" s="2029"/>
      <c r="C108" s="2030"/>
      <c r="D108" s="2030"/>
      <c r="E108" s="2030"/>
      <c r="F108" s="2030"/>
      <c r="G108" s="2030"/>
      <c r="H108" s="2030"/>
      <c r="I108" s="2030"/>
      <c r="J108" s="2030"/>
      <c r="K108" s="2030"/>
      <c r="L108" s="2030"/>
      <c r="M108" s="2030"/>
      <c r="N108" s="2030"/>
      <c r="O108" s="2030"/>
      <c r="P108" s="2030"/>
      <c r="Q108" s="2030"/>
      <c r="R108" s="2030"/>
      <c r="S108" s="2030"/>
      <c r="T108" s="2030"/>
      <c r="U108" s="2030"/>
      <c r="V108" s="2030"/>
      <c r="W108" s="2030"/>
      <c r="X108" s="2030"/>
      <c r="Y108" s="2030"/>
      <c r="Z108" s="2030"/>
      <c r="AA108" s="2030"/>
      <c r="AB108" s="2030"/>
      <c r="AC108" s="2030"/>
      <c r="AD108" s="2030"/>
      <c r="AE108" s="2030"/>
      <c r="AF108" s="2030"/>
      <c r="AG108" s="2030"/>
      <c r="AH108" s="2030"/>
      <c r="AI108" s="2030"/>
      <c r="AJ108" s="2030"/>
      <c r="AK108" s="2030"/>
      <c r="AL108" s="2030"/>
      <c r="AM108" s="2030"/>
      <c r="AN108" s="2030"/>
      <c r="AO108" s="2030"/>
      <c r="AP108" s="2030"/>
      <c r="AQ108" s="2030"/>
      <c r="AR108" s="2030"/>
      <c r="AS108" s="2030"/>
      <c r="AT108" s="2030"/>
      <c r="AU108" s="2030"/>
      <c r="AV108" s="2030"/>
      <c r="AW108" s="2030"/>
      <c r="AX108" s="2031"/>
      <c r="AY108" s="823"/>
      <c r="AZ108" s="823"/>
      <c r="BA108" s="823"/>
      <c r="BB108" s="823"/>
      <c r="BC108" s="823"/>
      <c r="BD108" s="823"/>
      <c r="BE108" s="828"/>
    </row>
    <row r="109" spans="1:57" ht="15.75" customHeight="1">
      <c r="A109" s="823"/>
      <c r="B109" s="2029"/>
      <c r="C109" s="2030"/>
      <c r="D109" s="2030"/>
      <c r="E109" s="2030"/>
      <c r="F109" s="2030"/>
      <c r="G109" s="2030"/>
      <c r="H109" s="2030"/>
      <c r="I109" s="2030"/>
      <c r="J109" s="2030"/>
      <c r="K109" s="2030"/>
      <c r="L109" s="2030"/>
      <c r="M109" s="2030"/>
      <c r="N109" s="2030"/>
      <c r="O109" s="2030"/>
      <c r="P109" s="2030"/>
      <c r="Q109" s="2030"/>
      <c r="R109" s="2030"/>
      <c r="S109" s="2030"/>
      <c r="T109" s="2030"/>
      <c r="U109" s="2030"/>
      <c r="V109" s="2030"/>
      <c r="W109" s="2030"/>
      <c r="X109" s="2030"/>
      <c r="Y109" s="2030"/>
      <c r="Z109" s="2030"/>
      <c r="AA109" s="2030"/>
      <c r="AB109" s="2030"/>
      <c r="AC109" s="2030"/>
      <c r="AD109" s="2030"/>
      <c r="AE109" s="2030"/>
      <c r="AF109" s="2030"/>
      <c r="AG109" s="2030"/>
      <c r="AH109" s="2030"/>
      <c r="AI109" s="2030"/>
      <c r="AJ109" s="2030"/>
      <c r="AK109" s="2030"/>
      <c r="AL109" s="2030"/>
      <c r="AM109" s="2030"/>
      <c r="AN109" s="2030"/>
      <c r="AO109" s="2030"/>
      <c r="AP109" s="2030"/>
      <c r="AQ109" s="2030"/>
      <c r="AR109" s="2030"/>
      <c r="AS109" s="2030"/>
      <c r="AT109" s="2030"/>
      <c r="AU109" s="2030"/>
      <c r="AV109" s="2030"/>
      <c r="AW109" s="2030"/>
      <c r="AX109" s="2031"/>
      <c r="AY109" s="823"/>
      <c r="AZ109" s="823"/>
      <c r="BA109" s="823"/>
      <c r="BB109" s="823"/>
      <c r="BC109" s="823"/>
      <c r="BD109" s="823"/>
      <c r="BE109" s="828"/>
    </row>
    <row r="110" spans="1:57" ht="15.75" customHeight="1">
      <c r="A110" s="823"/>
      <c r="B110" s="2029"/>
      <c r="C110" s="2030"/>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1"/>
      <c r="AY110" s="823"/>
      <c r="AZ110" s="823"/>
      <c r="BA110" s="823"/>
      <c r="BB110" s="823"/>
      <c r="BC110" s="823"/>
      <c r="BD110" s="823"/>
      <c r="BE110" s="828"/>
    </row>
    <row r="111" spans="1:57" ht="15.75" customHeight="1">
      <c r="A111" s="823"/>
      <c r="B111" s="2029"/>
      <c r="C111" s="2030"/>
      <c r="D111" s="2030"/>
      <c r="E111" s="2030"/>
      <c r="F111" s="2030"/>
      <c r="G111" s="2030"/>
      <c r="H111" s="2030"/>
      <c r="I111" s="2030"/>
      <c r="J111" s="2030"/>
      <c r="K111" s="2030"/>
      <c r="L111" s="2030"/>
      <c r="M111" s="2030"/>
      <c r="N111" s="2030"/>
      <c r="O111" s="2030"/>
      <c r="P111" s="2030"/>
      <c r="Q111" s="2030"/>
      <c r="R111" s="2030"/>
      <c r="S111" s="2030"/>
      <c r="T111" s="2030"/>
      <c r="U111" s="2030"/>
      <c r="V111" s="2030"/>
      <c r="W111" s="2030"/>
      <c r="X111" s="2030"/>
      <c r="Y111" s="2030"/>
      <c r="Z111" s="2030"/>
      <c r="AA111" s="2030"/>
      <c r="AB111" s="2030"/>
      <c r="AC111" s="2030"/>
      <c r="AD111" s="2030"/>
      <c r="AE111" s="2030"/>
      <c r="AF111" s="2030"/>
      <c r="AG111" s="2030"/>
      <c r="AH111" s="2030"/>
      <c r="AI111" s="2030"/>
      <c r="AJ111" s="2030"/>
      <c r="AK111" s="2030"/>
      <c r="AL111" s="2030"/>
      <c r="AM111" s="2030"/>
      <c r="AN111" s="2030"/>
      <c r="AO111" s="2030"/>
      <c r="AP111" s="2030"/>
      <c r="AQ111" s="2030"/>
      <c r="AR111" s="2030"/>
      <c r="AS111" s="2030"/>
      <c r="AT111" s="2030"/>
      <c r="AU111" s="2030"/>
      <c r="AV111" s="2030"/>
      <c r="AW111" s="2030"/>
      <c r="AX111" s="2031"/>
      <c r="AY111" s="823"/>
      <c r="AZ111" s="823"/>
      <c r="BA111" s="823"/>
      <c r="BB111" s="823"/>
      <c r="BC111" s="823"/>
      <c r="BD111" s="823"/>
      <c r="BE111" s="828"/>
    </row>
    <row r="112" spans="1:57" ht="15.75" customHeight="1">
      <c r="A112" s="823"/>
      <c r="B112" s="2029"/>
      <c r="C112" s="2030"/>
      <c r="D112" s="2030"/>
      <c r="E112" s="2030"/>
      <c r="F112" s="2030"/>
      <c r="G112" s="2030"/>
      <c r="H112" s="2030"/>
      <c r="I112" s="2030"/>
      <c r="J112" s="2030"/>
      <c r="K112" s="2030"/>
      <c r="L112" s="2030"/>
      <c r="M112" s="2030"/>
      <c r="N112" s="2030"/>
      <c r="O112" s="2030"/>
      <c r="P112" s="2030"/>
      <c r="Q112" s="2030"/>
      <c r="R112" s="2030"/>
      <c r="S112" s="2030"/>
      <c r="T112" s="2030"/>
      <c r="U112" s="2030"/>
      <c r="V112" s="2030"/>
      <c r="W112" s="2030"/>
      <c r="X112" s="2030"/>
      <c r="Y112" s="2030"/>
      <c r="Z112" s="2030"/>
      <c r="AA112" s="2030"/>
      <c r="AB112" s="2030"/>
      <c r="AC112" s="2030"/>
      <c r="AD112" s="2030"/>
      <c r="AE112" s="2030"/>
      <c r="AF112" s="2030"/>
      <c r="AG112" s="2030"/>
      <c r="AH112" s="2030"/>
      <c r="AI112" s="2030"/>
      <c r="AJ112" s="2030"/>
      <c r="AK112" s="2030"/>
      <c r="AL112" s="2030"/>
      <c r="AM112" s="2030"/>
      <c r="AN112" s="2030"/>
      <c r="AO112" s="2030"/>
      <c r="AP112" s="2030"/>
      <c r="AQ112" s="2030"/>
      <c r="AR112" s="2030"/>
      <c r="AS112" s="2030"/>
      <c r="AT112" s="2030"/>
      <c r="AU112" s="2030"/>
      <c r="AV112" s="2030"/>
      <c r="AW112" s="2030"/>
      <c r="AX112" s="2031"/>
      <c r="AY112" s="823"/>
      <c r="AZ112" s="823"/>
      <c r="BA112" s="823"/>
      <c r="BB112" s="823"/>
      <c r="BC112" s="823"/>
      <c r="BD112" s="823"/>
      <c r="BE112" s="828"/>
    </row>
    <row r="113" spans="1:57" ht="15.75" customHeight="1">
      <c r="A113" s="823"/>
      <c r="B113" s="2029"/>
      <c r="C113" s="2030"/>
      <c r="D113" s="2030"/>
      <c r="E113" s="2030"/>
      <c r="F113" s="2030"/>
      <c r="G113" s="2030"/>
      <c r="H113" s="2030"/>
      <c r="I113" s="2030"/>
      <c r="J113" s="2030"/>
      <c r="K113" s="2030"/>
      <c r="L113" s="2030"/>
      <c r="M113" s="2030"/>
      <c r="N113" s="2030"/>
      <c r="O113" s="2030"/>
      <c r="P113" s="2030"/>
      <c r="Q113" s="2030"/>
      <c r="R113" s="2030"/>
      <c r="S113" s="2030"/>
      <c r="T113" s="2030"/>
      <c r="U113" s="2030"/>
      <c r="V113" s="2030"/>
      <c r="W113" s="2030"/>
      <c r="X113" s="2030"/>
      <c r="Y113" s="2030"/>
      <c r="Z113" s="2030"/>
      <c r="AA113" s="2030"/>
      <c r="AB113" s="2030"/>
      <c r="AC113" s="2030"/>
      <c r="AD113" s="2030"/>
      <c r="AE113" s="2030"/>
      <c r="AF113" s="2030"/>
      <c r="AG113" s="2030"/>
      <c r="AH113" s="2030"/>
      <c r="AI113" s="2030"/>
      <c r="AJ113" s="2030"/>
      <c r="AK113" s="2030"/>
      <c r="AL113" s="2030"/>
      <c r="AM113" s="2030"/>
      <c r="AN113" s="2030"/>
      <c r="AO113" s="2030"/>
      <c r="AP113" s="2030"/>
      <c r="AQ113" s="2030"/>
      <c r="AR113" s="2030"/>
      <c r="AS113" s="2030"/>
      <c r="AT113" s="2030"/>
      <c r="AU113" s="2030"/>
      <c r="AV113" s="2030"/>
      <c r="AW113" s="2030"/>
      <c r="AX113" s="2031"/>
      <c r="AY113" s="823"/>
      <c r="AZ113" s="823"/>
      <c r="BA113" s="823"/>
      <c r="BB113" s="823"/>
      <c r="BC113" s="823"/>
      <c r="BD113" s="823"/>
      <c r="BE113" s="828"/>
    </row>
    <row r="114" spans="1:57" ht="15.75" customHeight="1">
      <c r="A114" s="823"/>
      <c r="B114" s="2029"/>
      <c r="C114" s="2030"/>
      <c r="D114" s="2030"/>
      <c r="E114" s="2030"/>
      <c r="F114" s="2030"/>
      <c r="G114" s="2030"/>
      <c r="H114" s="2030"/>
      <c r="I114" s="2030"/>
      <c r="J114" s="2030"/>
      <c r="K114" s="2030"/>
      <c r="L114" s="2030"/>
      <c r="M114" s="2030"/>
      <c r="N114" s="2030"/>
      <c r="O114" s="2030"/>
      <c r="P114" s="2030"/>
      <c r="Q114" s="2030"/>
      <c r="R114" s="2030"/>
      <c r="S114" s="2030"/>
      <c r="T114" s="2030"/>
      <c r="U114" s="2030"/>
      <c r="V114" s="2030"/>
      <c r="W114" s="2030"/>
      <c r="X114" s="2030"/>
      <c r="Y114" s="2030"/>
      <c r="Z114" s="2030"/>
      <c r="AA114" s="2030"/>
      <c r="AB114" s="2030"/>
      <c r="AC114" s="2030"/>
      <c r="AD114" s="2030"/>
      <c r="AE114" s="2030"/>
      <c r="AF114" s="2030"/>
      <c r="AG114" s="2030"/>
      <c r="AH114" s="2030"/>
      <c r="AI114" s="2030"/>
      <c r="AJ114" s="2030"/>
      <c r="AK114" s="2030"/>
      <c r="AL114" s="2030"/>
      <c r="AM114" s="2030"/>
      <c r="AN114" s="2030"/>
      <c r="AO114" s="2030"/>
      <c r="AP114" s="2030"/>
      <c r="AQ114" s="2030"/>
      <c r="AR114" s="2030"/>
      <c r="AS114" s="2030"/>
      <c r="AT114" s="2030"/>
      <c r="AU114" s="2030"/>
      <c r="AV114" s="2030"/>
      <c r="AW114" s="2030"/>
      <c r="AX114" s="2031"/>
      <c r="AY114" s="823"/>
      <c r="AZ114" s="823"/>
      <c r="BA114" s="823"/>
      <c r="BB114" s="823"/>
      <c r="BC114" s="823"/>
      <c r="BD114" s="823"/>
      <c r="BE114" s="828"/>
    </row>
    <row r="115" spans="1:57" ht="15.75" customHeight="1">
      <c r="A115" s="823"/>
      <c r="B115" s="2029"/>
      <c r="C115" s="2030"/>
      <c r="D115" s="2030"/>
      <c r="E115" s="2030"/>
      <c r="F115" s="2030"/>
      <c r="G115" s="2030"/>
      <c r="H115" s="2030"/>
      <c r="I115" s="2030"/>
      <c r="J115" s="2030"/>
      <c r="K115" s="2030"/>
      <c r="L115" s="2030"/>
      <c r="M115" s="2030"/>
      <c r="N115" s="2030"/>
      <c r="O115" s="2030"/>
      <c r="P115" s="2030"/>
      <c r="Q115" s="2030"/>
      <c r="R115" s="2030"/>
      <c r="S115" s="2030"/>
      <c r="T115" s="2030"/>
      <c r="U115" s="2030"/>
      <c r="V115" s="2030"/>
      <c r="W115" s="2030"/>
      <c r="X115" s="2030"/>
      <c r="Y115" s="2030"/>
      <c r="Z115" s="2030"/>
      <c r="AA115" s="2030"/>
      <c r="AB115" s="2030"/>
      <c r="AC115" s="2030"/>
      <c r="AD115" s="2030"/>
      <c r="AE115" s="2030"/>
      <c r="AF115" s="2030"/>
      <c r="AG115" s="2030"/>
      <c r="AH115" s="2030"/>
      <c r="AI115" s="2030"/>
      <c r="AJ115" s="2030"/>
      <c r="AK115" s="2030"/>
      <c r="AL115" s="2030"/>
      <c r="AM115" s="2030"/>
      <c r="AN115" s="2030"/>
      <c r="AO115" s="2030"/>
      <c r="AP115" s="2030"/>
      <c r="AQ115" s="2030"/>
      <c r="AR115" s="2030"/>
      <c r="AS115" s="2030"/>
      <c r="AT115" s="2030"/>
      <c r="AU115" s="2030"/>
      <c r="AV115" s="2030"/>
      <c r="AW115" s="2030"/>
      <c r="AX115" s="2031"/>
      <c r="AY115" s="823"/>
      <c r="AZ115" s="823"/>
      <c r="BA115" s="823"/>
      <c r="BB115" s="823"/>
      <c r="BC115" s="823"/>
      <c r="BD115" s="823"/>
      <c r="BE115" s="828"/>
    </row>
    <row r="116" spans="1:57" ht="15.75" customHeight="1" thickBot="1">
      <c r="A116" s="823"/>
      <c r="B116" s="2032"/>
      <c r="C116" s="2033"/>
      <c r="D116" s="2033"/>
      <c r="E116" s="2033"/>
      <c r="F116" s="2033"/>
      <c r="G116" s="2033"/>
      <c r="H116" s="2033"/>
      <c r="I116" s="2033"/>
      <c r="J116" s="2033"/>
      <c r="K116" s="2033"/>
      <c r="L116" s="2033"/>
      <c r="M116" s="2033"/>
      <c r="N116" s="2033"/>
      <c r="O116" s="2033"/>
      <c r="P116" s="2033"/>
      <c r="Q116" s="2033"/>
      <c r="R116" s="2033"/>
      <c r="S116" s="2033"/>
      <c r="T116" s="2033"/>
      <c r="U116" s="2033"/>
      <c r="V116" s="2033"/>
      <c r="W116" s="2033"/>
      <c r="X116" s="2033"/>
      <c r="Y116" s="2033"/>
      <c r="Z116" s="2033"/>
      <c r="AA116" s="2033"/>
      <c r="AB116" s="2033"/>
      <c r="AC116" s="2033"/>
      <c r="AD116" s="2033"/>
      <c r="AE116" s="2033"/>
      <c r="AF116" s="2033"/>
      <c r="AG116" s="2033"/>
      <c r="AH116" s="2033"/>
      <c r="AI116" s="2033"/>
      <c r="AJ116" s="2033"/>
      <c r="AK116" s="2033"/>
      <c r="AL116" s="2033"/>
      <c r="AM116" s="2033"/>
      <c r="AN116" s="2033"/>
      <c r="AO116" s="2033"/>
      <c r="AP116" s="2033"/>
      <c r="AQ116" s="2033"/>
      <c r="AR116" s="2033"/>
      <c r="AS116" s="2033"/>
      <c r="AT116" s="2033"/>
      <c r="AU116" s="2033"/>
      <c r="AV116" s="2033"/>
      <c r="AW116" s="2033"/>
      <c r="AX116" s="2034"/>
      <c r="AY116" s="823"/>
      <c r="AZ116" s="823"/>
      <c r="BA116" s="823"/>
      <c r="BB116" s="823"/>
      <c r="BC116" s="823"/>
      <c r="BD116" s="823"/>
      <c r="BE116" s="828"/>
    </row>
    <row r="117" spans="1:57" ht="15.75" customHeight="1">
      <c r="A117" s="823"/>
      <c r="B117" s="823"/>
      <c r="C117" s="823"/>
      <c r="D117" s="823"/>
      <c r="E117" s="823"/>
      <c r="F117" s="823"/>
      <c r="G117" s="823"/>
      <c r="H117" s="823"/>
      <c r="I117" s="823"/>
      <c r="J117" s="823"/>
      <c r="K117" s="823"/>
      <c r="L117" s="823"/>
      <c r="M117" s="823"/>
      <c r="N117" s="823"/>
      <c r="O117" s="823"/>
      <c r="P117" s="823"/>
      <c r="Q117" s="823"/>
      <c r="R117" s="823"/>
      <c r="S117" s="823"/>
      <c r="T117" s="823"/>
      <c r="U117" s="823"/>
      <c r="V117" s="823"/>
      <c r="W117" s="823"/>
      <c r="X117" s="823"/>
      <c r="Y117" s="823"/>
      <c r="Z117" s="823"/>
      <c r="AA117" s="823"/>
      <c r="AB117" s="823"/>
      <c r="AC117" s="823"/>
      <c r="AD117" s="823"/>
      <c r="AE117" s="823"/>
      <c r="AF117" s="823"/>
      <c r="AG117" s="823"/>
      <c r="AH117" s="823"/>
      <c r="AI117" s="823"/>
      <c r="AJ117" s="823"/>
      <c r="AK117" s="823"/>
      <c r="AL117" s="823"/>
      <c r="AM117" s="823"/>
      <c r="AN117" s="823"/>
      <c r="AO117" s="823"/>
      <c r="AP117" s="823"/>
      <c r="AQ117" s="823"/>
      <c r="AR117" s="823"/>
      <c r="AS117" s="823"/>
      <c r="AT117" s="823"/>
      <c r="AU117" s="823"/>
      <c r="AV117" s="823"/>
      <c r="AW117" s="823"/>
      <c r="AX117" s="823"/>
      <c r="AY117" s="823"/>
      <c r="AZ117" s="823"/>
      <c r="BA117" s="823"/>
      <c r="BB117" s="823"/>
      <c r="BC117" s="823"/>
      <c r="BD117" s="823"/>
      <c r="BE117" s="828"/>
    </row>
    <row r="118" spans="1:57" ht="15.75" customHeight="1">
      <c r="B118" s="832" t="s">
        <v>1997</v>
      </c>
      <c r="C118" s="832"/>
      <c r="D118" s="832"/>
      <c r="E118" s="832"/>
      <c r="F118" s="832"/>
      <c r="G118" s="832"/>
      <c r="H118" s="832"/>
      <c r="I118" s="832"/>
      <c r="J118" s="832"/>
      <c r="K118" s="832"/>
      <c r="L118" s="832"/>
      <c r="M118" s="832"/>
      <c r="N118" s="829"/>
      <c r="O118" s="829"/>
      <c r="P118" s="823"/>
      <c r="Q118" s="823"/>
      <c r="R118" s="823"/>
      <c r="S118" s="823"/>
      <c r="T118" s="823"/>
      <c r="U118" s="823"/>
      <c r="V118" s="823"/>
      <c r="W118" s="823"/>
      <c r="X118" s="823"/>
      <c r="Y118" s="823"/>
      <c r="Z118" s="823"/>
      <c r="AA118" s="823"/>
      <c r="AB118" s="823"/>
      <c r="AC118" s="823"/>
      <c r="AD118" s="823"/>
      <c r="AE118" s="823"/>
      <c r="AF118" s="823"/>
      <c r="AG118" s="823"/>
      <c r="AH118" s="823"/>
      <c r="AI118" s="823"/>
      <c r="AJ118" s="823"/>
      <c r="AK118" s="823"/>
      <c r="AL118" s="823"/>
      <c r="AM118" s="823"/>
      <c r="AN118" s="823"/>
      <c r="AO118" s="823"/>
      <c r="AP118" s="823"/>
      <c r="AQ118" s="823"/>
      <c r="AR118" s="823"/>
      <c r="AS118" s="823"/>
      <c r="AT118" s="823"/>
      <c r="AU118" s="823"/>
      <c r="AV118" s="823"/>
      <c r="AW118" s="823"/>
      <c r="AX118" s="823"/>
      <c r="AY118" s="823"/>
      <c r="AZ118" s="823"/>
      <c r="BA118" s="823"/>
      <c r="BB118" s="823"/>
      <c r="BC118" s="823"/>
      <c r="BD118" s="823"/>
      <c r="BE118" s="828"/>
    </row>
    <row r="119" spans="1:57" ht="15.75" customHeight="1" thickBot="1">
      <c r="A119" s="823"/>
      <c r="B119" s="823"/>
      <c r="C119" s="823"/>
      <c r="D119" s="823"/>
      <c r="E119" s="823"/>
      <c r="F119" s="823"/>
      <c r="G119" s="823"/>
      <c r="H119" s="823"/>
      <c r="I119" s="823"/>
      <c r="J119" s="823"/>
      <c r="K119" s="823"/>
      <c r="L119" s="823"/>
      <c r="M119" s="823"/>
      <c r="N119" s="823"/>
      <c r="O119" s="823"/>
      <c r="P119" s="829"/>
      <c r="Q119" s="823"/>
      <c r="R119" s="823"/>
      <c r="S119" s="823"/>
      <c r="T119" s="823"/>
      <c r="U119" s="823"/>
      <c r="V119" s="823"/>
      <c r="W119" s="823"/>
      <c r="X119" s="823"/>
      <c r="Y119" s="823"/>
      <c r="Z119" s="823"/>
      <c r="AA119" s="823"/>
      <c r="AB119" s="823"/>
      <c r="AC119" s="823"/>
      <c r="AD119" s="823"/>
      <c r="AE119" s="823"/>
      <c r="AF119" s="823"/>
      <c r="AG119" s="823"/>
      <c r="AH119" s="823"/>
      <c r="AI119" s="823"/>
      <c r="AJ119" s="823"/>
      <c r="AK119" s="823"/>
      <c r="AL119" s="823"/>
      <c r="AM119" s="823"/>
      <c r="AN119" s="823"/>
      <c r="AO119" s="823"/>
      <c r="AP119" s="823"/>
      <c r="AQ119" s="823"/>
      <c r="AR119" s="823"/>
      <c r="AS119" s="823"/>
      <c r="AT119" s="823"/>
      <c r="AU119" s="823"/>
      <c r="AV119" s="823"/>
      <c r="AW119" s="823"/>
      <c r="AX119" s="823"/>
      <c r="AY119" s="823"/>
      <c r="AZ119" s="823"/>
      <c r="BA119" s="823"/>
      <c r="BB119" s="823"/>
      <c r="BC119" s="823"/>
      <c r="BD119" s="823"/>
      <c r="BE119" s="828"/>
    </row>
    <row r="120" spans="1:57" ht="15.75" customHeight="1">
      <c r="A120" s="823"/>
      <c r="B120" s="1814" t="s">
        <v>1998</v>
      </c>
      <c r="C120" s="1815"/>
      <c r="D120" s="1815"/>
      <c r="E120" s="1815"/>
      <c r="F120" s="1815"/>
      <c r="G120" s="1815"/>
      <c r="H120" s="1815"/>
      <c r="I120" s="1815"/>
      <c r="J120" s="1815"/>
      <c r="K120" s="1815"/>
      <c r="L120" s="1815"/>
      <c r="M120" s="1815"/>
      <c r="N120" s="1815"/>
      <c r="O120" s="1815"/>
      <c r="P120" s="1815"/>
      <c r="Q120" s="1815"/>
      <c r="R120" s="1815"/>
      <c r="S120" s="1815"/>
      <c r="T120" s="1815"/>
      <c r="U120" s="2006"/>
      <c r="V120" s="823"/>
      <c r="W120" s="823"/>
      <c r="X120" s="823"/>
      <c r="Y120" s="823"/>
      <c r="Z120" s="823"/>
      <c r="AA120" s="823"/>
      <c r="AB120" s="823"/>
      <c r="AC120" s="823" t="s">
        <v>253</v>
      </c>
      <c r="AD120" s="823"/>
      <c r="AE120" s="823"/>
      <c r="AF120" s="823"/>
      <c r="AG120" s="823"/>
      <c r="AH120" s="823"/>
      <c r="AI120" s="823"/>
      <c r="AJ120" s="823"/>
      <c r="AK120" s="823"/>
      <c r="AL120" s="823"/>
      <c r="AM120" s="823"/>
      <c r="AN120" s="823"/>
      <c r="AO120" s="823"/>
      <c r="AP120" s="823"/>
      <c r="AQ120" s="823"/>
      <c r="AR120" s="823"/>
      <c r="AS120" s="823"/>
      <c r="AT120" s="823"/>
      <c r="AU120" s="823"/>
      <c r="AV120" s="823"/>
      <c r="AW120" s="823"/>
      <c r="AX120" s="823"/>
      <c r="AY120" s="823"/>
      <c r="AZ120" s="823"/>
      <c r="BA120" s="823"/>
      <c r="BB120" s="823"/>
      <c r="BC120" s="823"/>
      <c r="BD120" s="823"/>
      <c r="BE120" s="828"/>
    </row>
    <row r="121" spans="1:57" ht="15.75" customHeight="1">
      <c r="A121" s="823"/>
      <c r="B121" s="2007"/>
      <c r="C121" s="2008"/>
      <c r="D121" s="2008"/>
      <c r="E121" s="2008"/>
      <c r="F121" s="2008"/>
      <c r="G121" s="2008"/>
      <c r="H121" s="2009"/>
      <c r="I121" s="1945" t="s">
        <v>1978</v>
      </c>
      <c r="J121" s="1946"/>
      <c r="K121" s="1946"/>
      <c r="L121" s="1946"/>
      <c r="M121" s="1946"/>
      <c r="N121" s="1946"/>
      <c r="O121" s="2010"/>
      <c r="P121" s="1945" t="s">
        <v>1989</v>
      </c>
      <c r="Q121" s="1946"/>
      <c r="R121" s="1946"/>
      <c r="S121" s="1946"/>
      <c r="T121" s="1946"/>
      <c r="U121" s="2010"/>
      <c r="V121" s="823"/>
      <c r="W121" s="823"/>
      <c r="X121" s="823"/>
      <c r="Y121" s="823"/>
      <c r="Z121" s="823"/>
      <c r="AA121" s="823"/>
      <c r="AB121" s="823"/>
      <c r="AC121" s="823"/>
      <c r="AD121" s="823" t="s">
        <v>253</v>
      </c>
      <c r="AE121" s="823"/>
      <c r="AF121" s="823"/>
      <c r="AG121" s="823"/>
      <c r="AH121" s="823"/>
      <c r="AI121" s="823"/>
      <c r="AJ121" s="823"/>
      <c r="AK121" s="823"/>
      <c r="AL121" s="823"/>
      <c r="AM121" s="823"/>
      <c r="AN121" s="823"/>
      <c r="AO121" s="823"/>
      <c r="AP121" s="823"/>
      <c r="AQ121" s="823"/>
      <c r="AR121" s="823"/>
      <c r="AS121" s="823"/>
      <c r="AT121" s="823"/>
      <c r="AU121" s="823"/>
      <c r="AV121" s="823"/>
      <c r="AW121" s="823"/>
      <c r="AX121" s="823"/>
      <c r="AY121" s="823"/>
      <c r="AZ121" s="823"/>
      <c r="BA121" s="823"/>
      <c r="BB121" s="823"/>
      <c r="BC121" s="823"/>
      <c r="BD121" s="823"/>
      <c r="BE121" s="828"/>
    </row>
    <row r="122" spans="1:57" ht="15.75" customHeight="1">
      <c r="A122" s="823"/>
      <c r="B122" s="2011" t="s">
        <v>1981</v>
      </c>
      <c r="C122" s="2012"/>
      <c r="D122" s="2012"/>
      <c r="E122" s="2012"/>
      <c r="F122" s="2012"/>
      <c r="G122" s="2012"/>
      <c r="H122" s="2012"/>
      <c r="I122" s="1134" t="s">
        <v>1999</v>
      </c>
      <c r="J122" s="1135"/>
      <c r="K122" s="1135"/>
      <c r="L122" s="1135"/>
      <c r="M122" s="1135"/>
      <c r="N122" s="1135"/>
      <c r="O122" s="1136"/>
      <c r="P122" s="1992" t="s">
        <v>2000</v>
      </c>
      <c r="Q122" s="1993"/>
      <c r="R122" s="1993"/>
      <c r="S122" s="1993"/>
      <c r="T122" s="1993"/>
      <c r="U122" s="1994"/>
      <c r="V122" s="823"/>
      <c r="W122" s="823"/>
      <c r="X122" s="823"/>
      <c r="Y122" s="823"/>
      <c r="Z122" s="823"/>
      <c r="AA122" s="823"/>
      <c r="AB122" s="823"/>
      <c r="AC122" s="823"/>
      <c r="AD122" s="823"/>
      <c r="AE122" s="823"/>
      <c r="AF122" s="823"/>
      <c r="AG122" s="823"/>
      <c r="AH122" s="823"/>
      <c r="AI122" s="823"/>
      <c r="AJ122" s="823"/>
      <c r="AK122" s="823"/>
      <c r="AL122" s="823"/>
      <c r="AM122" s="823"/>
      <c r="AN122" s="823"/>
      <c r="AO122" s="823"/>
      <c r="AP122" s="823"/>
      <c r="AQ122" s="823"/>
      <c r="AR122" s="823"/>
      <c r="AS122" s="823"/>
      <c r="AT122" s="823"/>
      <c r="AU122" s="823"/>
      <c r="AV122" s="823"/>
      <c r="AW122" s="823"/>
      <c r="AX122" s="823"/>
      <c r="AY122" s="823"/>
      <c r="AZ122" s="823"/>
      <c r="BA122" s="823"/>
      <c r="BB122" s="823"/>
      <c r="BC122" s="823"/>
      <c r="BD122" s="823"/>
      <c r="BE122" s="828"/>
    </row>
    <row r="123" spans="1:57" ht="15.75" customHeight="1" thickBot="1">
      <c r="A123" s="823"/>
      <c r="B123" s="1948" t="s">
        <v>1982</v>
      </c>
      <c r="C123" s="1949"/>
      <c r="D123" s="1949"/>
      <c r="E123" s="1949"/>
      <c r="F123" s="1949"/>
      <c r="G123" s="1949"/>
      <c r="H123" s="1949"/>
      <c r="I123" s="1134" t="s">
        <v>1999</v>
      </c>
      <c r="J123" s="1135"/>
      <c r="K123" s="1135"/>
      <c r="L123" s="1135"/>
      <c r="M123" s="1135"/>
      <c r="N123" s="1135"/>
      <c r="O123" s="1136"/>
      <c r="P123" s="1992" t="s">
        <v>2000</v>
      </c>
      <c r="Q123" s="1993"/>
      <c r="R123" s="1993"/>
      <c r="S123" s="1993"/>
      <c r="T123" s="1993"/>
      <c r="U123" s="1994"/>
      <c r="V123" s="823"/>
      <c r="W123" s="823"/>
      <c r="X123" s="823"/>
      <c r="Y123" s="823"/>
      <c r="Z123" s="823"/>
      <c r="AA123" s="823"/>
      <c r="AB123" s="823"/>
      <c r="AC123" s="823"/>
      <c r="AD123" s="823"/>
      <c r="AE123" s="823"/>
      <c r="AF123" s="823"/>
      <c r="AG123" s="823"/>
      <c r="AH123" s="823"/>
      <c r="AI123" s="823"/>
      <c r="AJ123" s="823"/>
      <c r="AK123" s="823"/>
      <c r="AL123" s="823"/>
      <c r="AM123" s="823"/>
      <c r="AN123" s="823"/>
      <c r="AO123" s="823"/>
      <c r="AP123" s="823"/>
      <c r="AQ123" s="823"/>
      <c r="AR123" s="823"/>
      <c r="AS123" s="823"/>
      <c r="AT123" s="823"/>
      <c r="AU123" s="823"/>
      <c r="AV123" s="823"/>
      <c r="AW123" s="823"/>
      <c r="AX123" s="823"/>
      <c r="AY123" s="823"/>
      <c r="AZ123" s="823"/>
      <c r="BA123" s="823"/>
      <c r="BB123" s="823"/>
      <c r="BC123" s="823"/>
      <c r="BD123" s="823"/>
      <c r="BE123" s="828"/>
    </row>
    <row r="124" spans="1:57" ht="15.75" customHeight="1" thickBot="1">
      <c r="A124" s="823"/>
      <c r="B124" s="823"/>
      <c r="C124" s="823"/>
      <c r="D124" s="823"/>
      <c r="E124" s="823"/>
      <c r="F124" s="823"/>
      <c r="G124" s="823"/>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23"/>
      <c r="AJ124" s="823"/>
      <c r="AK124" s="823"/>
      <c r="AL124" s="823"/>
      <c r="AM124" s="823"/>
      <c r="AN124" s="823"/>
      <c r="AO124" s="823"/>
      <c r="AP124" s="823"/>
      <c r="AQ124" s="823"/>
      <c r="AR124" s="823"/>
      <c r="AS124" s="823"/>
      <c r="AT124" s="823"/>
      <c r="AU124" s="823"/>
      <c r="AV124" s="823"/>
      <c r="AW124" s="823"/>
      <c r="AX124" s="823"/>
      <c r="AY124" s="823"/>
      <c r="AZ124" s="823"/>
      <c r="BA124" s="823"/>
      <c r="BB124" s="823"/>
      <c r="BC124" s="823"/>
      <c r="BD124" s="823"/>
      <c r="BE124" s="828"/>
    </row>
    <row r="125" spans="1:57" ht="15.75" customHeight="1">
      <c r="A125" s="823"/>
      <c r="B125" s="823"/>
      <c r="C125" s="2013" t="s">
        <v>2001</v>
      </c>
      <c r="D125" s="2014"/>
      <c r="E125" s="2014"/>
      <c r="F125" s="2014"/>
      <c r="G125" s="2014"/>
      <c r="H125" s="2014"/>
      <c r="I125" s="2014"/>
      <c r="J125" s="2014"/>
      <c r="K125" s="2014"/>
      <c r="L125" s="2014"/>
      <c r="M125" s="2014"/>
      <c r="N125" s="2014"/>
      <c r="O125" s="2014"/>
      <c r="P125" s="2014"/>
      <c r="Q125" s="2014"/>
      <c r="R125" s="2014"/>
      <c r="S125" s="2014"/>
      <c r="T125" s="2014"/>
      <c r="U125" s="2014"/>
      <c r="V125" s="2014"/>
      <c r="W125" s="2014"/>
      <c r="X125" s="2014"/>
      <c r="Y125" s="2014"/>
      <c r="Z125" s="2014"/>
      <c r="AA125" s="2014"/>
      <c r="AB125" s="2014"/>
      <c r="AC125" s="2014"/>
      <c r="AD125" s="2014"/>
      <c r="AE125" s="2014"/>
      <c r="AF125" s="2014"/>
      <c r="AG125" s="2015"/>
      <c r="AH125" s="823"/>
      <c r="AI125" s="823"/>
      <c r="AJ125" s="823"/>
      <c r="AK125" s="823"/>
      <c r="AL125" s="823"/>
      <c r="AM125" s="823"/>
      <c r="AN125" s="823"/>
      <c r="AO125" s="823"/>
      <c r="AP125" s="823"/>
      <c r="AQ125" s="823"/>
      <c r="AR125" s="823"/>
      <c r="AS125" s="823"/>
      <c r="AT125" s="823"/>
      <c r="AU125" s="823"/>
      <c r="AV125" s="823"/>
      <c r="AW125" s="823"/>
      <c r="AX125" s="823"/>
      <c r="AY125" s="823"/>
      <c r="AZ125" s="823"/>
      <c r="BA125" s="823"/>
      <c r="BB125" s="823"/>
      <c r="BC125" s="823"/>
      <c r="BD125" s="823"/>
      <c r="BE125" s="828"/>
    </row>
    <row r="126" spans="1:57" ht="15.75" customHeight="1" thickBot="1">
      <c r="A126" s="823"/>
      <c r="B126" s="823"/>
      <c r="C126" s="2016" t="s">
        <v>2002</v>
      </c>
      <c r="D126" s="2017"/>
      <c r="E126" s="2017"/>
      <c r="F126" s="2017"/>
      <c r="G126" s="2017"/>
      <c r="H126" s="2017"/>
      <c r="I126" s="2017"/>
      <c r="J126" s="2017"/>
      <c r="K126" s="2017"/>
      <c r="L126" s="2017"/>
      <c r="M126" s="2017"/>
      <c r="N126" s="2017"/>
      <c r="O126" s="2017"/>
      <c r="P126" s="2018"/>
      <c r="Q126" s="2019" t="s">
        <v>2003</v>
      </c>
      <c r="R126" s="2017"/>
      <c r="S126" s="2018"/>
      <c r="T126" s="2020" t="s">
        <v>2004</v>
      </c>
      <c r="U126" s="2021"/>
      <c r="V126" s="2021"/>
      <c r="W126" s="2021"/>
      <c r="X126" s="2021"/>
      <c r="Y126" s="2021"/>
      <c r="Z126" s="2021"/>
      <c r="AA126" s="2022"/>
      <c r="AB126" s="2023" t="s">
        <v>2005</v>
      </c>
      <c r="AC126" s="2024"/>
      <c r="AD126" s="2024"/>
      <c r="AE126" s="2024"/>
      <c r="AF126" s="2024"/>
      <c r="AG126" s="2025"/>
      <c r="AH126" s="823"/>
      <c r="AI126" s="823"/>
      <c r="AJ126" s="823"/>
      <c r="AK126" s="823"/>
      <c r="AL126" s="823"/>
      <c r="AM126" s="823"/>
      <c r="AN126" s="823"/>
      <c r="AO126" s="823"/>
      <c r="AP126" s="823"/>
      <c r="AQ126" s="823"/>
      <c r="AR126" s="823"/>
      <c r="AS126" s="823"/>
      <c r="AT126" s="823"/>
      <c r="AU126" s="823"/>
      <c r="AV126" s="823"/>
      <c r="AW126" s="823"/>
      <c r="AX126" s="823"/>
      <c r="AY126" s="823"/>
      <c r="AZ126" s="823"/>
      <c r="BA126" s="823"/>
      <c r="BB126" s="823"/>
      <c r="BC126" s="823"/>
      <c r="BD126" s="823"/>
      <c r="BE126" s="828"/>
    </row>
    <row r="127" spans="1:57" ht="15.75" customHeight="1">
      <c r="A127" s="823"/>
      <c r="B127" s="823"/>
      <c r="C127" s="2035" t="s">
        <v>2006</v>
      </c>
      <c r="D127" s="2036"/>
      <c r="E127" s="2036"/>
      <c r="F127" s="2036"/>
      <c r="G127" s="2036"/>
      <c r="H127" s="2036"/>
      <c r="I127" s="2036"/>
      <c r="J127" s="2036"/>
      <c r="K127" s="2036"/>
      <c r="L127" s="2036"/>
      <c r="M127" s="2036"/>
      <c r="N127" s="2036"/>
      <c r="O127" s="2036"/>
      <c r="P127" s="2037"/>
      <c r="Q127" s="2038">
        <v>55</v>
      </c>
      <c r="R127" s="2039"/>
      <c r="S127" s="2040"/>
      <c r="T127" s="2048" t="s">
        <v>2007</v>
      </c>
      <c r="U127" s="2047"/>
      <c r="V127" s="2047"/>
      <c r="W127" s="2047"/>
      <c r="X127" s="2047"/>
      <c r="Y127" s="2047"/>
      <c r="Z127" s="2047"/>
      <c r="AA127" s="2047"/>
      <c r="AB127" s="836"/>
      <c r="AC127" s="837"/>
      <c r="AD127" s="837"/>
      <c r="AE127" s="837"/>
      <c r="AF127" s="837"/>
      <c r="AG127" s="838"/>
      <c r="AH127" s="823"/>
      <c r="AI127" s="823"/>
      <c r="AJ127" s="823"/>
      <c r="AK127" s="823"/>
      <c r="AL127" s="823"/>
      <c r="AM127" s="823"/>
      <c r="AN127" s="823"/>
      <c r="AO127" s="823"/>
      <c r="AP127" s="823"/>
      <c r="AQ127" s="823"/>
      <c r="AR127" s="823"/>
      <c r="AS127" s="823"/>
      <c r="AT127" s="823"/>
      <c r="AU127" s="823"/>
      <c r="AV127" s="823"/>
      <c r="AW127" s="823"/>
      <c r="AX127" s="823"/>
      <c r="AY127" s="823"/>
      <c r="AZ127" s="823"/>
      <c r="BA127" s="823"/>
      <c r="BB127" s="823"/>
      <c r="BC127" s="823"/>
      <c r="BD127" s="823"/>
      <c r="BE127" s="828"/>
    </row>
    <row r="128" spans="1:57" ht="15.75" customHeight="1">
      <c r="A128" s="823"/>
      <c r="B128" s="823"/>
      <c r="C128" s="2035" t="s">
        <v>1417</v>
      </c>
      <c r="D128" s="2036"/>
      <c r="E128" s="2036"/>
      <c r="F128" s="2036"/>
      <c r="G128" s="2036"/>
      <c r="H128" s="2036"/>
      <c r="I128" s="2036"/>
      <c r="J128" s="2036"/>
      <c r="K128" s="2036"/>
      <c r="L128" s="2036"/>
      <c r="M128" s="2036"/>
      <c r="N128" s="2036"/>
      <c r="O128" s="2036"/>
      <c r="P128" s="2037"/>
      <c r="Q128" s="2038">
        <v>55</v>
      </c>
      <c r="R128" s="2039"/>
      <c r="S128" s="2040"/>
      <c r="T128" s="2049" t="str">
        <f>_xlfn.CONCAT(Application!AC515,"/", Application!AH515)</f>
        <v>N/A/</v>
      </c>
      <c r="U128" s="2050"/>
      <c r="V128" s="2050"/>
      <c r="W128" s="2050"/>
      <c r="X128" s="2050"/>
      <c r="Y128" s="2050"/>
      <c r="Z128" s="2050"/>
      <c r="AA128" s="2050"/>
      <c r="AB128" s="839"/>
      <c r="AC128" s="840"/>
      <c r="AD128" s="840"/>
      <c r="AE128" s="840"/>
      <c r="AF128" s="840"/>
      <c r="AG128" s="841"/>
      <c r="AH128" s="823"/>
      <c r="AI128" s="823"/>
      <c r="AJ128" s="823"/>
      <c r="AK128" s="823"/>
      <c r="AL128" s="823"/>
      <c r="AM128" s="823"/>
      <c r="AN128" s="823"/>
      <c r="AO128" s="823"/>
      <c r="AP128" s="823"/>
      <c r="AQ128" s="823"/>
      <c r="AR128" s="823"/>
      <c r="AS128" s="823"/>
      <c r="AT128" s="823"/>
      <c r="AU128" s="823"/>
      <c r="AV128" s="823"/>
      <c r="AW128" s="823"/>
      <c r="AX128" s="823"/>
      <c r="AY128" s="823"/>
      <c r="AZ128" s="823"/>
      <c r="BA128" s="823"/>
      <c r="BB128" s="823"/>
      <c r="BC128" s="823"/>
      <c r="BD128" s="823"/>
      <c r="BE128" s="828"/>
    </row>
    <row r="129" spans="1:57" ht="15.75" customHeight="1">
      <c r="A129" s="823"/>
      <c r="B129" s="823"/>
      <c r="C129" s="2035" t="s">
        <v>2008</v>
      </c>
      <c r="D129" s="2036"/>
      <c r="E129" s="2036"/>
      <c r="F129" s="2036"/>
      <c r="G129" s="2036"/>
      <c r="H129" s="2036"/>
      <c r="I129" s="2036"/>
      <c r="J129" s="2036"/>
      <c r="K129" s="2036"/>
      <c r="L129" s="2036"/>
      <c r="M129" s="2036"/>
      <c r="N129" s="2036"/>
      <c r="O129" s="2036"/>
      <c r="P129" s="2037"/>
      <c r="Q129" s="2038">
        <v>55</v>
      </c>
      <c r="R129" s="2039"/>
      <c r="S129" s="2040"/>
      <c r="T129" s="2041">
        <v>44409</v>
      </c>
      <c r="U129" s="2042"/>
      <c r="V129" s="2042"/>
      <c r="W129" s="2042"/>
      <c r="X129" s="2042"/>
      <c r="Y129" s="2042"/>
      <c r="Z129" s="2042"/>
      <c r="AA129" s="2042"/>
      <c r="AB129" s="839"/>
      <c r="AC129" s="840"/>
      <c r="AD129" s="840"/>
      <c r="AE129" s="840"/>
      <c r="AF129" s="840"/>
      <c r="AG129" s="841"/>
      <c r="AH129" s="823"/>
      <c r="AI129" s="823"/>
      <c r="AJ129" s="823"/>
      <c r="AK129" s="823"/>
      <c r="AL129" s="823"/>
      <c r="AM129" s="823"/>
      <c r="AN129" s="823"/>
      <c r="AO129" s="823"/>
      <c r="AP129" s="823"/>
      <c r="AQ129" s="823"/>
      <c r="AR129" s="823"/>
      <c r="AS129" s="823"/>
      <c r="AT129" s="823"/>
      <c r="AU129" s="823"/>
      <c r="AV129" s="823"/>
      <c r="AW129" s="823"/>
      <c r="AX129" s="823"/>
      <c r="AY129" s="823"/>
      <c r="AZ129" s="823"/>
      <c r="BA129" s="823"/>
      <c r="BB129" s="823"/>
      <c r="BC129" s="823"/>
      <c r="BD129" s="823"/>
      <c r="BE129" s="828"/>
    </row>
    <row r="130" spans="1:57" ht="15.75" customHeight="1" thickBot="1">
      <c r="A130" s="823"/>
      <c r="B130" s="823"/>
      <c r="C130" s="2035" t="s">
        <v>2009</v>
      </c>
      <c r="D130" s="2036"/>
      <c r="E130" s="2036"/>
      <c r="F130" s="2036"/>
      <c r="G130" s="2036"/>
      <c r="H130" s="2036"/>
      <c r="I130" s="2036"/>
      <c r="J130" s="2036"/>
      <c r="K130" s="2036"/>
      <c r="L130" s="2036"/>
      <c r="M130" s="2036"/>
      <c r="N130" s="2036"/>
      <c r="O130" s="2036"/>
      <c r="P130" s="2037"/>
      <c r="Q130" s="2043"/>
      <c r="R130" s="2044"/>
      <c r="S130" s="2045"/>
      <c r="T130" s="2046"/>
      <c r="U130" s="2047"/>
      <c r="V130" s="2047"/>
      <c r="W130" s="2047"/>
      <c r="X130" s="2047"/>
      <c r="Y130" s="2047"/>
      <c r="Z130" s="2047"/>
      <c r="AA130" s="2047"/>
      <c r="AB130" s="842"/>
      <c r="AC130" s="843"/>
      <c r="AD130" s="843"/>
      <c r="AE130" s="843"/>
      <c r="AF130" s="843"/>
      <c r="AG130" s="844"/>
      <c r="AH130" s="823"/>
      <c r="AI130" s="823"/>
      <c r="AJ130" s="823"/>
      <c r="AK130" s="823"/>
      <c r="AL130" s="823"/>
      <c r="AM130" s="823"/>
      <c r="AN130" s="823"/>
      <c r="AO130" s="823"/>
      <c r="AP130" s="823"/>
      <c r="AQ130" s="823"/>
      <c r="AR130" s="823"/>
      <c r="AS130" s="823"/>
      <c r="AT130" s="823"/>
      <c r="AU130" s="823"/>
      <c r="AV130" s="823"/>
      <c r="AW130" s="823"/>
      <c r="AX130" s="823"/>
      <c r="AY130" s="823"/>
      <c r="AZ130" s="823"/>
      <c r="BA130" s="823"/>
      <c r="BB130" s="823"/>
      <c r="BC130" s="823"/>
      <c r="BD130" s="823"/>
      <c r="BE130" s="828"/>
    </row>
    <row r="131" spans="1:57" ht="15.75" customHeight="1">
      <c r="A131" s="823"/>
      <c r="B131" s="823"/>
      <c r="C131" s="2035" t="s">
        <v>1954</v>
      </c>
      <c r="D131" s="2036"/>
      <c r="E131" s="2036"/>
      <c r="F131" s="2036"/>
      <c r="G131" s="2036"/>
      <c r="H131" s="2036"/>
      <c r="I131" s="2036"/>
      <c r="J131" s="2036"/>
      <c r="K131" s="2036"/>
      <c r="L131" s="2036"/>
      <c r="M131" s="2036"/>
      <c r="N131" s="2036"/>
      <c r="O131" s="2036"/>
      <c r="P131" s="2037"/>
      <c r="Q131" s="2051">
        <f>Application!AG400</f>
        <v>0</v>
      </c>
      <c r="R131" s="2052"/>
      <c r="S131" s="2053"/>
      <c r="T131" s="2046"/>
      <c r="U131" s="2047"/>
      <c r="V131" s="2047"/>
      <c r="W131" s="2047"/>
      <c r="X131" s="2047"/>
      <c r="Y131" s="2047"/>
      <c r="Z131" s="2047"/>
      <c r="AA131" s="2054"/>
      <c r="AB131" s="2055">
        <f>Application!AE401</f>
        <v>0</v>
      </c>
      <c r="AC131" s="2056"/>
      <c r="AD131" s="2056"/>
      <c r="AE131" s="2056"/>
      <c r="AF131" s="2056"/>
      <c r="AG131" s="2057"/>
      <c r="AH131" s="823"/>
      <c r="AI131" s="823"/>
      <c r="AJ131" s="823"/>
      <c r="AK131" s="823"/>
      <c r="AL131" s="823"/>
      <c r="AM131" s="823"/>
      <c r="AN131" s="823"/>
      <c r="AO131" s="823"/>
      <c r="AP131" s="823"/>
      <c r="AQ131" s="823"/>
      <c r="AR131" s="823"/>
      <c r="AS131" s="823"/>
      <c r="AT131" s="823"/>
      <c r="AU131" s="823"/>
      <c r="AV131" s="823"/>
      <c r="AW131" s="823"/>
      <c r="AX131" s="823"/>
      <c r="AY131" s="823"/>
      <c r="AZ131" s="823"/>
      <c r="BA131" s="823"/>
      <c r="BB131" s="823"/>
      <c r="BC131" s="823"/>
      <c r="BD131" s="823"/>
      <c r="BE131" s="828"/>
    </row>
    <row r="132" spans="1:57" ht="15.75" customHeight="1" thickBot="1">
      <c r="A132" s="823"/>
      <c r="B132" s="823"/>
      <c r="C132" s="1783" t="s">
        <v>232</v>
      </c>
      <c r="D132" s="1784"/>
      <c r="E132" s="1784"/>
      <c r="F132" s="2058" t="s">
        <v>2010</v>
      </c>
      <c r="G132" s="2058"/>
      <c r="H132" s="2058"/>
      <c r="I132" s="2058"/>
      <c r="J132" s="2058"/>
      <c r="K132" s="2058"/>
      <c r="L132" s="2058"/>
      <c r="M132" s="2058"/>
      <c r="N132" s="2058"/>
      <c r="O132" s="2058"/>
      <c r="P132" s="2058"/>
      <c r="Q132" s="2059">
        <v>55</v>
      </c>
      <c r="R132" s="2059"/>
      <c r="S132" s="2059"/>
      <c r="T132" s="2060"/>
      <c r="U132" s="2060"/>
      <c r="V132" s="2060"/>
      <c r="W132" s="2060"/>
      <c r="X132" s="2060"/>
      <c r="Y132" s="2060"/>
      <c r="Z132" s="2060"/>
      <c r="AA132" s="2060"/>
      <c r="AB132" s="2061"/>
      <c r="AC132" s="2062"/>
      <c r="AD132" s="2062"/>
      <c r="AE132" s="2062"/>
      <c r="AF132" s="2062"/>
      <c r="AG132" s="2063"/>
      <c r="AH132" s="823"/>
      <c r="AI132" s="823"/>
      <c r="AJ132" s="823"/>
      <c r="AK132" s="823" t="s">
        <v>253</v>
      </c>
      <c r="AL132" s="823"/>
      <c r="AM132" s="823"/>
      <c r="AN132" s="823"/>
      <c r="AO132" s="823"/>
      <c r="AP132" s="823"/>
      <c r="AQ132" s="823"/>
      <c r="AR132" s="823"/>
      <c r="AS132" s="823"/>
      <c r="AT132" s="823"/>
      <c r="AU132" s="823"/>
      <c r="AV132" s="823"/>
      <c r="AW132" s="823"/>
      <c r="AX132" s="823"/>
      <c r="AY132" s="823"/>
      <c r="AZ132" s="823"/>
      <c r="BA132" s="823"/>
      <c r="BB132" s="823"/>
      <c r="BC132" s="823"/>
      <c r="BD132" s="823"/>
      <c r="BE132" s="828"/>
    </row>
    <row r="133" spans="1:57" ht="15.75" customHeight="1" thickBot="1">
      <c r="A133" s="823"/>
      <c r="B133" s="823"/>
      <c r="C133" s="1783" t="s">
        <v>232</v>
      </c>
      <c r="D133" s="1784"/>
      <c r="E133" s="1784"/>
      <c r="F133" s="2058" t="s">
        <v>2010</v>
      </c>
      <c r="G133" s="2058"/>
      <c r="H133" s="2058"/>
      <c r="I133" s="2058"/>
      <c r="J133" s="2058"/>
      <c r="K133" s="2058"/>
      <c r="L133" s="2058"/>
      <c r="M133" s="2058"/>
      <c r="N133" s="2058"/>
      <c r="O133" s="2058"/>
      <c r="P133" s="2058"/>
      <c r="Q133" s="2059">
        <v>55</v>
      </c>
      <c r="R133" s="2059"/>
      <c r="S133" s="2059"/>
      <c r="T133" s="2060"/>
      <c r="U133" s="2060"/>
      <c r="V133" s="2060"/>
      <c r="W133" s="2060"/>
      <c r="X133" s="2060"/>
      <c r="Y133" s="2060"/>
      <c r="Z133" s="2060"/>
      <c r="AA133" s="2060"/>
      <c r="AB133" s="2061"/>
      <c r="AC133" s="2062"/>
      <c r="AD133" s="2062"/>
      <c r="AE133" s="2062"/>
      <c r="AF133" s="2062"/>
      <c r="AG133" s="2063"/>
      <c r="AH133" s="823"/>
      <c r="AI133" s="823"/>
      <c r="AJ133" s="823"/>
      <c r="AK133" s="823"/>
      <c r="AL133" s="823"/>
      <c r="AM133" s="823"/>
      <c r="AN133" s="823"/>
      <c r="AO133" s="823"/>
      <c r="AP133" s="823"/>
      <c r="AQ133" s="823"/>
      <c r="AR133" s="823"/>
      <c r="AS133" s="823"/>
      <c r="AT133" s="823"/>
      <c r="AU133" s="823"/>
      <c r="AV133" s="823"/>
      <c r="AW133" s="823"/>
      <c r="AX133" s="823"/>
      <c r="AY133" s="823"/>
      <c r="AZ133" s="823"/>
      <c r="BA133" s="823"/>
      <c r="BB133" s="823"/>
      <c r="BC133" s="823"/>
      <c r="BD133" s="823"/>
      <c r="BE133" s="828"/>
    </row>
    <row r="134" spans="1:57" ht="15.75" customHeight="1" thickBot="1">
      <c r="A134" s="823"/>
      <c r="B134" s="823"/>
      <c r="C134" s="1783" t="s">
        <v>232</v>
      </c>
      <c r="D134" s="1784"/>
      <c r="E134" s="1784"/>
      <c r="F134" s="2064" t="s">
        <v>2010</v>
      </c>
      <c r="G134" s="2064"/>
      <c r="H134" s="2064"/>
      <c r="I134" s="2064"/>
      <c r="J134" s="2064"/>
      <c r="K134" s="2064"/>
      <c r="L134" s="2064"/>
      <c r="M134" s="2064"/>
      <c r="N134" s="2064"/>
      <c r="O134" s="2064"/>
      <c r="P134" s="2064"/>
      <c r="Q134" s="1951">
        <v>55</v>
      </c>
      <c r="R134" s="1951"/>
      <c r="S134" s="1951"/>
      <c r="T134" s="1950"/>
      <c r="U134" s="1950"/>
      <c r="V134" s="1950"/>
      <c r="W134" s="1950"/>
      <c r="X134" s="1950"/>
      <c r="Y134" s="1950"/>
      <c r="Z134" s="1950"/>
      <c r="AA134" s="1950"/>
      <c r="AB134" s="2065"/>
      <c r="AC134" s="2066"/>
      <c r="AD134" s="2066"/>
      <c r="AE134" s="2066"/>
      <c r="AF134" s="2066"/>
      <c r="AG134" s="2067"/>
      <c r="AH134" s="823"/>
      <c r="AI134" s="823"/>
      <c r="AJ134" s="823"/>
      <c r="AK134" s="823"/>
      <c r="AL134" s="823"/>
      <c r="AM134" s="823"/>
      <c r="AN134" s="823"/>
      <c r="AO134" s="823"/>
      <c r="AP134" s="823"/>
      <c r="AQ134" s="823"/>
      <c r="AR134" s="823"/>
      <c r="AS134" s="823"/>
      <c r="AT134" s="823"/>
      <c r="AU134" s="823"/>
      <c r="AV134" s="823"/>
      <c r="AW134" s="823"/>
      <c r="AX134" s="823"/>
      <c r="AY134" s="823"/>
      <c r="AZ134" s="823"/>
      <c r="BA134" s="823"/>
      <c r="BB134" s="823"/>
      <c r="BC134" s="823"/>
      <c r="BD134" s="823"/>
      <c r="BE134" s="828"/>
    </row>
    <row r="135" spans="1:57" ht="15.75" customHeight="1" thickBot="1">
      <c r="A135" s="823"/>
      <c r="B135" s="823"/>
      <c r="C135" s="823"/>
      <c r="D135" s="823"/>
      <c r="E135" s="823"/>
      <c r="F135" s="823"/>
      <c r="G135" s="823"/>
      <c r="H135" s="823"/>
      <c r="I135" s="823"/>
      <c r="J135" s="823"/>
      <c r="K135" s="823"/>
      <c r="L135" s="823"/>
      <c r="M135" s="823"/>
      <c r="N135" s="823"/>
      <c r="O135" s="823"/>
      <c r="P135" s="823"/>
      <c r="Q135" s="823"/>
      <c r="R135" s="823"/>
      <c r="S135" s="823"/>
      <c r="T135" s="823"/>
      <c r="U135" s="823"/>
      <c r="V135" s="823"/>
      <c r="W135" s="823"/>
      <c r="X135" s="823"/>
      <c r="Y135" s="823"/>
      <c r="Z135" s="823"/>
      <c r="AA135" s="823"/>
      <c r="AB135" s="823"/>
      <c r="AC135" s="823"/>
      <c r="AD135" s="823"/>
      <c r="AE135" s="823"/>
      <c r="AF135" s="823"/>
      <c r="AG135" s="823"/>
      <c r="AH135" s="823"/>
      <c r="AI135" s="823"/>
      <c r="AJ135" s="823"/>
      <c r="AK135" s="823"/>
      <c r="AL135" s="823"/>
      <c r="AM135" s="823"/>
      <c r="AN135" s="823"/>
      <c r="AO135" s="823"/>
      <c r="AP135" s="823"/>
      <c r="AQ135" s="823"/>
      <c r="AR135" s="823"/>
      <c r="AS135" s="823"/>
      <c r="AT135" s="823"/>
      <c r="AU135" s="823"/>
      <c r="AV135" s="823"/>
      <c r="AW135" s="823"/>
      <c r="AX135" s="823"/>
      <c r="AY135" s="823"/>
      <c r="AZ135" s="823"/>
      <c r="BA135" s="823"/>
      <c r="BB135" s="823"/>
      <c r="BC135" s="823"/>
      <c r="BD135" s="823"/>
      <c r="BE135" s="828"/>
    </row>
    <row r="136" spans="1:57" ht="15.75" customHeight="1" thickBot="1">
      <c r="A136" s="823"/>
      <c r="B136" s="823"/>
      <c r="C136" s="1785" t="s">
        <v>2011</v>
      </c>
      <c r="D136" s="1786"/>
      <c r="E136" s="1786"/>
      <c r="F136" s="1786"/>
      <c r="G136" s="1786"/>
      <c r="H136" s="1786"/>
      <c r="I136" s="1786"/>
      <c r="J136" s="1786"/>
      <c r="K136" s="1786"/>
      <c r="L136" s="1786"/>
      <c r="M136" s="1786"/>
      <c r="N136" s="1787"/>
      <c r="O136" s="823"/>
      <c r="P136" s="2069" t="s">
        <v>2012</v>
      </c>
      <c r="Q136" s="2070"/>
      <c r="R136" s="2070"/>
      <c r="S136" s="2070"/>
      <c r="T136" s="2070"/>
      <c r="U136" s="2070"/>
      <c r="V136" s="2070"/>
      <c r="W136" s="2070"/>
      <c r="X136" s="2070"/>
      <c r="Y136" s="2070"/>
      <c r="Z136" s="2070"/>
      <c r="AA136" s="2070"/>
      <c r="AB136" s="2070"/>
      <c r="AC136" s="2070"/>
      <c r="AD136" s="2070"/>
      <c r="AE136" s="2070"/>
      <c r="AF136" s="2070"/>
      <c r="AG136" s="2070"/>
      <c r="AH136" s="2070"/>
      <c r="AI136" s="2070"/>
      <c r="AJ136" s="2070"/>
      <c r="AK136" s="2070"/>
      <c r="AL136" s="2070"/>
      <c r="AM136" s="2070"/>
      <c r="AN136" s="2070"/>
      <c r="AO136" s="2071"/>
      <c r="AP136" s="823"/>
      <c r="AQ136" s="823"/>
      <c r="AR136" s="823"/>
      <c r="AS136" s="823"/>
      <c r="AT136" s="823"/>
      <c r="AU136" s="823"/>
      <c r="AV136" s="823"/>
      <c r="AW136" s="823"/>
      <c r="AX136" s="823"/>
      <c r="AY136" s="823"/>
      <c r="AZ136" s="823"/>
      <c r="BA136" s="823"/>
      <c r="BB136" s="823"/>
      <c r="BC136" s="823"/>
      <c r="BD136" s="823"/>
      <c r="BE136" s="828"/>
    </row>
    <row r="137" spans="1:57" ht="15.75" customHeight="1">
      <c r="A137" s="823"/>
      <c r="B137" s="823"/>
      <c r="C137" s="1981" t="s">
        <v>2013</v>
      </c>
      <c r="D137" s="1982"/>
      <c r="E137" s="1982"/>
      <c r="F137" s="1982"/>
      <c r="G137" s="1982"/>
      <c r="H137" s="1983"/>
      <c r="I137" s="1981" t="s">
        <v>2014</v>
      </c>
      <c r="J137" s="1982"/>
      <c r="K137" s="1982"/>
      <c r="L137" s="1982"/>
      <c r="M137" s="1982"/>
      <c r="N137" s="1983"/>
      <c r="O137" s="823"/>
      <c r="P137" s="2072"/>
      <c r="Q137" s="2073"/>
      <c r="R137" s="2073"/>
      <c r="S137" s="2073"/>
      <c r="T137" s="2073"/>
      <c r="U137" s="2073"/>
      <c r="V137" s="2073"/>
      <c r="W137" s="2073"/>
      <c r="X137" s="2073"/>
      <c r="Y137" s="2073"/>
      <c r="Z137" s="2073"/>
      <c r="AA137" s="2073"/>
      <c r="AB137" s="2073"/>
      <c r="AC137" s="2073"/>
      <c r="AD137" s="2073"/>
      <c r="AE137" s="2073"/>
      <c r="AF137" s="2073"/>
      <c r="AG137" s="2073"/>
      <c r="AH137" s="2073"/>
      <c r="AI137" s="2073"/>
      <c r="AJ137" s="2073"/>
      <c r="AK137" s="2073"/>
      <c r="AL137" s="2073"/>
      <c r="AM137" s="2073"/>
      <c r="AN137" s="2073"/>
      <c r="AO137" s="2074"/>
      <c r="AP137" s="823"/>
      <c r="AQ137" s="823"/>
      <c r="AR137" s="823"/>
      <c r="AS137" s="823"/>
      <c r="AT137" s="823"/>
      <c r="AU137" s="823"/>
      <c r="AV137" s="823"/>
      <c r="AW137" s="823"/>
      <c r="AX137" s="823"/>
      <c r="AY137" s="823"/>
      <c r="AZ137" s="823"/>
      <c r="BA137" s="823"/>
      <c r="BB137" s="823"/>
      <c r="BC137" s="823"/>
      <c r="BD137" s="823"/>
      <c r="BE137" s="828"/>
    </row>
    <row r="138" spans="1:57" ht="15.75" customHeight="1">
      <c r="A138" s="823"/>
      <c r="B138" s="823"/>
      <c r="C138" s="2078" t="s">
        <v>2015</v>
      </c>
      <c r="D138" s="2079"/>
      <c r="E138" s="2079"/>
      <c r="F138" s="2079"/>
      <c r="G138" s="2079"/>
      <c r="H138" s="2080"/>
      <c r="I138" s="2081">
        <v>44270</v>
      </c>
      <c r="J138" s="2082"/>
      <c r="K138" s="2082"/>
      <c r="L138" s="2082"/>
      <c r="M138" s="2082"/>
      <c r="N138" s="2083"/>
      <c r="O138" s="823"/>
      <c r="P138" s="2072"/>
      <c r="Q138" s="2073"/>
      <c r="R138" s="2073"/>
      <c r="S138" s="2073"/>
      <c r="T138" s="2073"/>
      <c r="U138" s="2073"/>
      <c r="V138" s="2073"/>
      <c r="W138" s="2073"/>
      <c r="X138" s="2073"/>
      <c r="Y138" s="2073"/>
      <c r="Z138" s="2073"/>
      <c r="AA138" s="2073"/>
      <c r="AB138" s="2073"/>
      <c r="AC138" s="2073"/>
      <c r="AD138" s="2073"/>
      <c r="AE138" s="2073"/>
      <c r="AF138" s="2073"/>
      <c r="AG138" s="2073"/>
      <c r="AH138" s="2073"/>
      <c r="AI138" s="2073"/>
      <c r="AJ138" s="2073"/>
      <c r="AK138" s="2073"/>
      <c r="AL138" s="2073"/>
      <c r="AM138" s="2073"/>
      <c r="AN138" s="2073"/>
      <c r="AO138" s="2074"/>
      <c r="AP138" s="823"/>
      <c r="AQ138" s="823"/>
      <c r="AR138" s="823"/>
      <c r="AS138" s="823"/>
      <c r="AT138" s="823"/>
      <c r="AU138" s="823"/>
      <c r="AV138" s="823"/>
      <c r="AW138" s="823"/>
      <c r="AX138" s="823"/>
      <c r="AY138" s="823"/>
      <c r="AZ138" s="823"/>
      <c r="BA138" s="823"/>
      <c r="BB138" s="823"/>
      <c r="BC138" s="823"/>
      <c r="BD138" s="823"/>
      <c r="BE138" s="828"/>
    </row>
    <row r="139" spans="1:57" ht="15.75" customHeight="1">
      <c r="A139" s="823"/>
      <c r="B139" s="823"/>
      <c r="C139" s="1891"/>
      <c r="D139" s="1891"/>
      <c r="E139" s="1891"/>
      <c r="F139" s="1891"/>
      <c r="G139" s="1891"/>
      <c r="H139" s="1891"/>
      <c r="I139" s="2068"/>
      <c r="J139" s="2068"/>
      <c r="K139" s="2068"/>
      <c r="L139" s="2068"/>
      <c r="M139" s="2068"/>
      <c r="N139" s="2068"/>
      <c r="O139" s="823"/>
      <c r="P139" s="2072"/>
      <c r="Q139" s="2073"/>
      <c r="R139" s="2073"/>
      <c r="S139" s="2073"/>
      <c r="T139" s="2073"/>
      <c r="U139" s="2073"/>
      <c r="V139" s="2073"/>
      <c r="W139" s="2073"/>
      <c r="X139" s="2073"/>
      <c r="Y139" s="2073"/>
      <c r="Z139" s="2073"/>
      <c r="AA139" s="2073"/>
      <c r="AB139" s="2073"/>
      <c r="AC139" s="2073"/>
      <c r="AD139" s="2073"/>
      <c r="AE139" s="2073"/>
      <c r="AF139" s="2073"/>
      <c r="AG139" s="2073"/>
      <c r="AH139" s="2073"/>
      <c r="AI139" s="2073"/>
      <c r="AJ139" s="2073"/>
      <c r="AK139" s="2073"/>
      <c r="AL139" s="2073"/>
      <c r="AM139" s="2073"/>
      <c r="AN139" s="2073"/>
      <c r="AO139" s="2074"/>
      <c r="AP139" s="823"/>
      <c r="AQ139" s="823"/>
      <c r="AR139" s="823"/>
      <c r="AS139" s="823"/>
      <c r="AT139" s="823"/>
      <c r="AU139" s="823"/>
      <c r="AV139" s="823"/>
      <c r="AW139" s="823"/>
      <c r="AX139" s="823"/>
      <c r="AY139" s="823"/>
      <c r="AZ139" s="823"/>
      <c r="BA139" s="823"/>
      <c r="BB139" s="823"/>
      <c r="BC139" s="823"/>
      <c r="BD139" s="823"/>
      <c r="BE139" s="828"/>
    </row>
    <row r="140" spans="1:57" ht="15.75" customHeight="1">
      <c r="A140" s="823"/>
      <c r="B140" s="823"/>
      <c r="C140" s="1891"/>
      <c r="D140" s="1891"/>
      <c r="E140" s="1891"/>
      <c r="F140" s="1891"/>
      <c r="G140" s="1891"/>
      <c r="H140" s="1891"/>
      <c r="I140" s="2068"/>
      <c r="J140" s="2068"/>
      <c r="K140" s="2068"/>
      <c r="L140" s="2068"/>
      <c r="M140" s="2068"/>
      <c r="N140" s="2068"/>
      <c r="O140" s="823"/>
      <c r="P140" s="2072"/>
      <c r="Q140" s="2073"/>
      <c r="R140" s="2073"/>
      <c r="S140" s="2073"/>
      <c r="T140" s="2073"/>
      <c r="U140" s="2073"/>
      <c r="V140" s="2073"/>
      <c r="W140" s="2073"/>
      <c r="X140" s="2073"/>
      <c r="Y140" s="2073"/>
      <c r="Z140" s="2073"/>
      <c r="AA140" s="2073"/>
      <c r="AB140" s="2073"/>
      <c r="AC140" s="2073"/>
      <c r="AD140" s="2073"/>
      <c r="AE140" s="2073"/>
      <c r="AF140" s="2073"/>
      <c r="AG140" s="2073"/>
      <c r="AH140" s="2073"/>
      <c r="AI140" s="2073"/>
      <c r="AJ140" s="2073"/>
      <c r="AK140" s="2073"/>
      <c r="AL140" s="2073"/>
      <c r="AM140" s="2073"/>
      <c r="AN140" s="2073"/>
      <c r="AO140" s="2074"/>
      <c r="AP140" s="823"/>
      <c r="AQ140" s="823"/>
      <c r="AR140" s="823"/>
      <c r="AS140" s="823"/>
      <c r="AT140" s="823"/>
      <c r="AU140" s="823"/>
      <c r="AV140" s="823"/>
      <c r="AW140" s="823"/>
      <c r="AX140" s="823"/>
      <c r="AY140" s="823"/>
      <c r="AZ140" s="823"/>
      <c r="BA140" s="823"/>
      <c r="BB140" s="823"/>
      <c r="BC140" s="823"/>
      <c r="BD140" s="823"/>
      <c r="BE140" s="828"/>
    </row>
    <row r="141" spans="1:57" ht="15.75" customHeight="1">
      <c r="A141" s="823"/>
      <c r="B141" s="823"/>
      <c r="C141" s="1891"/>
      <c r="D141" s="1891"/>
      <c r="E141" s="1891"/>
      <c r="F141" s="1891"/>
      <c r="G141" s="1891"/>
      <c r="H141" s="1891"/>
      <c r="I141" s="2068"/>
      <c r="J141" s="2068"/>
      <c r="K141" s="2068"/>
      <c r="L141" s="2068"/>
      <c r="M141" s="2068"/>
      <c r="N141" s="2068"/>
      <c r="O141" s="823"/>
      <c r="P141" s="2072"/>
      <c r="Q141" s="2073"/>
      <c r="R141" s="2073"/>
      <c r="S141" s="2073"/>
      <c r="T141" s="2073"/>
      <c r="U141" s="2073"/>
      <c r="V141" s="2073"/>
      <c r="W141" s="2073"/>
      <c r="X141" s="2073"/>
      <c r="Y141" s="2073"/>
      <c r="Z141" s="2073"/>
      <c r="AA141" s="2073"/>
      <c r="AB141" s="2073"/>
      <c r="AC141" s="2073"/>
      <c r="AD141" s="2073"/>
      <c r="AE141" s="2073"/>
      <c r="AF141" s="2073"/>
      <c r="AG141" s="2073"/>
      <c r="AH141" s="2073"/>
      <c r="AI141" s="2073"/>
      <c r="AJ141" s="2073"/>
      <c r="AK141" s="2073"/>
      <c r="AL141" s="2073"/>
      <c r="AM141" s="2073"/>
      <c r="AN141" s="2073"/>
      <c r="AO141" s="2074"/>
      <c r="AP141" s="823"/>
      <c r="AQ141" s="823"/>
      <c r="AR141" s="823"/>
      <c r="AS141" s="823"/>
      <c r="AT141" s="823"/>
      <c r="AU141" s="823"/>
      <c r="AV141" s="823"/>
      <c r="AW141" s="823"/>
      <c r="AX141" s="823"/>
      <c r="AY141" s="823"/>
      <c r="AZ141" s="823"/>
      <c r="BA141" s="823"/>
      <c r="BB141" s="823"/>
      <c r="BC141" s="823"/>
      <c r="BD141" s="823"/>
      <c r="BE141" s="828"/>
    </row>
    <row r="142" spans="1:57" ht="15.75" customHeight="1">
      <c r="A142" s="823"/>
      <c r="B142" s="823"/>
      <c r="C142" s="1891"/>
      <c r="D142" s="1891"/>
      <c r="E142" s="1891"/>
      <c r="F142" s="1891"/>
      <c r="G142" s="1891"/>
      <c r="H142" s="1891"/>
      <c r="I142" s="2068"/>
      <c r="J142" s="2068"/>
      <c r="K142" s="2068"/>
      <c r="L142" s="2068"/>
      <c r="M142" s="2068"/>
      <c r="N142" s="2068"/>
      <c r="O142" s="823"/>
      <c r="P142" s="2072"/>
      <c r="Q142" s="2073"/>
      <c r="R142" s="2073"/>
      <c r="S142" s="2073"/>
      <c r="T142" s="2073"/>
      <c r="U142" s="2073"/>
      <c r="V142" s="2073"/>
      <c r="W142" s="2073"/>
      <c r="X142" s="2073"/>
      <c r="Y142" s="2073"/>
      <c r="Z142" s="2073"/>
      <c r="AA142" s="2073"/>
      <c r="AB142" s="2073"/>
      <c r="AC142" s="2073"/>
      <c r="AD142" s="2073"/>
      <c r="AE142" s="2073"/>
      <c r="AF142" s="2073"/>
      <c r="AG142" s="2073"/>
      <c r="AH142" s="2073"/>
      <c r="AI142" s="2073"/>
      <c r="AJ142" s="2073"/>
      <c r="AK142" s="2073"/>
      <c r="AL142" s="2073"/>
      <c r="AM142" s="2073"/>
      <c r="AN142" s="2073"/>
      <c r="AO142" s="2074"/>
      <c r="AP142" s="823"/>
      <c r="AQ142" s="823"/>
      <c r="AR142" s="823"/>
      <c r="AS142" s="823"/>
      <c r="AT142" s="823"/>
      <c r="AU142" s="823"/>
      <c r="AV142" s="823"/>
      <c r="AW142" s="823"/>
      <c r="AX142" s="823"/>
      <c r="AY142" s="823"/>
      <c r="AZ142" s="823"/>
      <c r="BA142" s="823"/>
      <c r="BB142" s="823"/>
      <c r="BC142" s="823"/>
      <c r="BD142" s="823"/>
      <c r="BE142" s="828"/>
    </row>
    <row r="143" spans="1:57" ht="15.75" customHeight="1">
      <c r="A143" s="823"/>
      <c r="B143" s="823"/>
      <c r="C143" s="1891"/>
      <c r="D143" s="1891"/>
      <c r="E143" s="1891"/>
      <c r="F143" s="1891"/>
      <c r="G143" s="1891"/>
      <c r="H143" s="1891"/>
      <c r="I143" s="2068"/>
      <c r="J143" s="2068"/>
      <c r="K143" s="2068"/>
      <c r="L143" s="2068"/>
      <c r="M143" s="2068"/>
      <c r="N143" s="2068"/>
      <c r="O143" s="823"/>
      <c r="P143" s="2072"/>
      <c r="Q143" s="2073"/>
      <c r="R143" s="2073"/>
      <c r="S143" s="2073"/>
      <c r="T143" s="2073"/>
      <c r="U143" s="2073"/>
      <c r="V143" s="2073"/>
      <c r="W143" s="2073"/>
      <c r="X143" s="2073"/>
      <c r="Y143" s="2073"/>
      <c r="Z143" s="2073"/>
      <c r="AA143" s="2073"/>
      <c r="AB143" s="2073"/>
      <c r="AC143" s="2073"/>
      <c r="AD143" s="2073"/>
      <c r="AE143" s="2073"/>
      <c r="AF143" s="2073"/>
      <c r="AG143" s="2073"/>
      <c r="AH143" s="2073"/>
      <c r="AI143" s="2073"/>
      <c r="AJ143" s="2073"/>
      <c r="AK143" s="2073"/>
      <c r="AL143" s="2073"/>
      <c r="AM143" s="2073"/>
      <c r="AN143" s="2073"/>
      <c r="AO143" s="2074"/>
      <c r="AP143" s="823"/>
      <c r="AQ143" s="823"/>
      <c r="AR143" s="823"/>
      <c r="AS143" s="823"/>
      <c r="AT143" s="823"/>
      <c r="AU143" s="823"/>
      <c r="AV143" s="823"/>
      <c r="AW143" s="823"/>
      <c r="AX143" s="823"/>
      <c r="AY143" s="823"/>
      <c r="AZ143" s="823"/>
      <c r="BA143" s="823"/>
      <c r="BB143" s="823"/>
      <c r="BC143" s="823"/>
      <c r="BD143" s="823"/>
      <c r="BE143" s="828"/>
    </row>
    <row r="144" spans="1:57" ht="15.75" customHeight="1" thickBot="1">
      <c r="A144" s="823"/>
      <c r="B144" s="823"/>
      <c r="C144" s="1891"/>
      <c r="D144" s="1891"/>
      <c r="E144" s="1891"/>
      <c r="F144" s="1891"/>
      <c r="G144" s="1891"/>
      <c r="H144" s="1891"/>
      <c r="I144" s="2068"/>
      <c r="J144" s="2068"/>
      <c r="K144" s="2068"/>
      <c r="L144" s="2068"/>
      <c r="M144" s="2068"/>
      <c r="N144" s="2068"/>
      <c r="O144" s="823"/>
      <c r="P144" s="2075"/>
      <c r="Q144" s="2076"/>
      <c r="R144" s="2076"/>
      <c r="S144" s="2076"/>
      <c r="T144" s="2076"/>
      <c r="U144" s="2076"/>
      <c r="V144" s="2076"/>
      <c r="W144" s="2076"/>
      <c r="X144" s="2076"/>
      <c r="Y144" s="2076"/>
      <c r="Z144" s="2076"/>
      <c r="AA144" s="2076"/>
      <c r="AB144" s="2076"/>
      <c r="AC144" s="2076"/>
      <c r="AD144" s="2076"/>
      <c r="AE144" s="2076"/>
      <c r="AF144" s="2076"/>
      <c r="AG144" s="2076"/>
      <c r="AH144" s="2076"/>
      <c r="AI144" s="2076"/>
      <c r="AJ144" s="2076"/>
      <c r="AK144" s="2076"/>
      <c r="AL144" s="2076"/>
      <c r="AM144" s="2076"/>
      <c r="AN144" s="2076"/>
      <c r="AO144" s="2077"/>
      <c r="AP144" s="823"/>
      <c r="AQ144" s="823"/>
      <c r="AR144" s="823"/>
      <c r="AS144" s="823"/>
      <c r="AT144" s="823"/>
      <c r="AU144" s="823"/>
      <c r="AV144" s="823"/>
      <c r="AW144" s="823"/>
      <c r="AX144" s="823"/>
      <c r="AY144" s="823"/>
      <c r="AZ144" s="823"/>
      <c r="BA144" s="823"/>
      <c r="BB144" s="823"/>
      <c r="BC144" s="823"/>
      <c r="BD144" s="823"/>
      <c r="BE144" s="828"/>
    </row>
    <row r="145" spans="1:57" ht="15.75" customHeight="1">
      <c r="A145" s="823"/>
      <c r="B145" s="823"/>
      <c r="C145" s="823"/>
      <c r="D145" s="823"/>
      <c r="E145" s="823"/>
      <c r="F145" s="823"/>
      <c r="G145" s="823"/>
      <c r="H145" s="823"/>
      <c r="I145" s="823"/>
      <c r="J145" s="823"/>
      <c r="K145" s="823"/>
      <c r="L145" s="823"/>
      <c r="M145" s="823"/>
      <c r="N145" s="823"/>
      <c r="O145" s="823"/>
      <c r="P145" s="823"/>
      <c r="Q145" s="823"/>
      <c r="R145" s="823"/>
      <c r="S145" s="823"/>
      <c r="T145" s="823"/>
      <c r="U145" s="823"/>
      <c r="V145" s="823"/>
      <c r="W145" s="823"/>
      <c r="X145" s="823"/>
      <c r="Y145" s="823"/>
      <c r="Z145" s="823"/>
      <c r="AA145" s="823"/>
      <c r="AB145" s="823"/>
      <c r="AC145" s="823"/>
      <c r="AD145" s="823"/>
      <c r="AE145" s="823"/>
      <c r="AF145" s="823"/>
      <c r="AG145" s="823"/>
      <c r="AH145" s="823"/>
      <c r="AI145" s="823"/>
      <c r="AJ145" s="823"/>
      <c r="AK145" s="823"/>
      <c r="AL145" s="823"/>
      <c r="AM145" s="823"/>
      <c r="AN145" s="823"/>
      <c r="AO145" s="823"/>
      <c r="AP145" s="823"/>
      <c r="AQ145" s="823"/>
      <c r="AR145" s="823"/>
      <c r="AS145" s="823"/>
      <c r="AT145" s="823"/>
      <c r="AU145" s="823"/>
      <c r="AV145" s="823"/>
      <c r="AW145" s="823"/>
      <c r="AX145" s="823"/>
      <c r="AY145" s="823"/>
      <c r="AZ145" s="823"/>
      <c r="BA145" s="823"/>
      <c r="BB145" s="823"/>
      <c r="BC145" s="823"/>
      <c r="BD145" s="823"/>
      <c r="BE145" s="828"/>
    </row>
    <row r="146" spans="1:57" ht="15.75" customHeight="1">
      <c r="A146" s="823"/>
      <c r="B146" s="823"/>
      <c r="C146" s="832" t="s">
        <v>2016</v>
      </c>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I146" s="834"/>
      <c r="AJ146" s="834"/>
      <c r="AK146" s="834"/>
      <c r="AL146" s="834"/>
      <c r="AM146" s="834"/>
      <c r="AN146" s="823"/>
      <c r="AO146" s="823"/>
      <c r="AP146" s="823"/>
      <c r="AQ146" s="823"/>
      <c r="AR146" s="823"/>
      <c r="AS146" s="823"/>
      <c r="AT146" s="823"/>
      <c r="AU146" s="823"/>
      <c r="AV146" s="823"/>
      <c r="AW146" s="823"/>
      <c r="AX146" s="823"/>
      <c r="AY146" s="823"/>
      <c r="AZ146" s="823"/>
      <c r="BA146" s="823"/>
      <c r="BB146" s="823"/>
      <c r="BC146" s="823"/>
      <c r="BD146" s="823"/>
      <c r="BE146" s="828"/>
    </row>
    <row r="147" spans="1:57" ht="15.75" customHeight="1">
      <c r="A147" s="823"/>
      <c r="B147" s="823"/>
      <c r="C147" s="845" t="s">
        <v>2017</v>
      </c>
      <c r="D147" s="834"/>
      <c r="E147" s="834"/>
      <c r="F147" s="834"/>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23"/>
      <c r="AI147" s="823"/>
      <c r="AJ147" s="823"/>
      <c r="AK147" s="823"/>
      <c r="AL147" s="823"/>
      <c r="AM147" s="823"/>
      <c r="AN147" s="823"/>
      <c r="AO147" s="823"/>
      <c r="AP147" s="823"/>
      <c r="AQ147" s="823"/>
      <c r="AR147" s="823"/>
      <c r="AS147" s="823"/>
      <c r="AT147" s="823"/>
      <c r="AU147" s="823"/>
      <c r="AV147" s="823"/>
      <c r="AW147" s="823"/>
      <c r="AX147" s="823"/>
      <c r="AY147" s="823"/>
      <c r="AZ147" s="823"/>
      <c r="BA147" s="823"/>
      <c r="BB147" s="823"/>
      <c r="BC147" s="823"/>
      <c r="BD147" s="823"/>
      <c r="BE147" s="828"/>
    </row>
    <row r="148" spans="1:57" ht="15.75" customHeight="1" thickBot="1">
      <c r="A148" s="823"/>
      <c r="B148" s="823"/>
      <c r="C148" s="823"/>
      <c r="D148" s="823"/>
      <c r="E148" s="823"/>
      <c r="F148" s="823"/>
      <c r="G148" s="823"/>
      <c r="H148" s="823"/>
      <c r="I148" s="823"/>
      <c r="J148" s="823"/>
      <c r="K148" s="823"/>
      <c r="L148" s="829"/>
      <c r="M148" s="823"/>
      <c r="N148" s="823"/>
      <c r="O148" s="823"/>
      <c r="P148" s="823"/>
      <c r="Q148" s="823"/>
      <c r="R148" s="823"/>
      <c r="S148" s="823"/>
      <c r="T148" s="823"/>
      <c r="U148" s="823"/>
      <c r="V148" s="823"/>
      <c r="W148" s="823"/>
      <c r="X148" s="823"/>
      <c r="Y148" s="823"/>
      <c r="Z148" s="823"/>
      <c r="AA148" s="823"/>
      <c r="AB148" s="823"/>
      <c r="AC148" s="823"/>
      <c r="AD148" s="823"/>
      <c r="AE148" s="823"/>
      <c r="AF148" s="823"/>
      <c r="AG148" s="823"/>
      <c r="AH148" s="823"/>
      <c r="AI148" s="823"/>
      <c r="AJ148" s="823"/>
      <c r="AK148" s="823"/>
      <c r="AL148" s="823"/>
      <c r="AM148" s="823"/>
      <c r="AN148" s="823"/>
      <c r="AO148" s="823"/>
      <c r="AP148" s="823"/>
      <c r="AQ148" s="823"/>
      <c r="AR148" s="823"/>
      <c r="AS148" s="823"/>
      <c r="AT148" s="823"/>
      <c r="AU148" s="823"/>
      <c r="AV148" s="823"/>
      <c r="AW148" s="823"/>
      <c r="AX148" s="823"/>
      <c r="AY148" s="823"/>
      <c r="AZ148" s="823"/>
      <c r="BA148" s="823"/>
      <c r="BB148" s="823"/>
      <c r="BC148" s="823"/>
      <c r="BD148" s="823"/>
      <c r="BE148" s="828"/>
    </row>
    <row r="149" spans="1:57" ht="15.75" customHeight="1">
      <c r="A149" s="823"/>
      <c r="B149" s="823"/>
      <c r="C149" s="2094"/>
      <c r="D149" s="2095"/>
      <c r="E149" s="2095"/>
      <c r="F149" s="2095"/>
      <c r="G149" s="2095"/>
      <c r="H149" s="2095"/>
      <c r="I149" s="2095"/>
      <c r="J149" s="2095"/>
      <c r="K149" s="2095"/>
      <c r="L149" s="2095"/>
      <c r="M149" s="2096"/>
      <c r="N149" s="2097" t="s">
        <v>2018</v>
      </c>
      <c r="O149" s="2097"/>
      <c r="P149" s="2097"/>
      <c r="Q149" s="2097"/>
      <c r="R149" s="2097"/>
      <c r="S149" s="2097"/>
      <c r="T149" s="2098"/>
      <c r="U149" s="2099" t="s">
        <v>2002</v>
      </c>
      <c r="V149" s="1931"/>
      <c r="W149" s="1931"/>
      <c r="X149" s="1931"/>
      <c r="Y149" s="1931"/>
      <c r="Z149" s="1931"/>
      <c r="AA149" s="1931"/>
      <c r="AB149" s="1931"/>
      <c r="AC149" s="1931"/>
      <c r="AD149" s="1931"/>
      <c r="AE149" s="1932"/>
      <c r="AF149" s="823"/>
      <c r="AG149" s="823"/>
      <c r="AH149" s="1778" t="s">
        <v>1455</v>
      </c>
      <c r="AI149" s="1779"/>
      <c r="AJ149" s="1779"/>
      <c r="AK149" s="1779"/>
      <c r="AL149" s="1779"/>
      <c r="AM149" s="1779"/>
      <c r="AN149" s="1779"/>
      <c r="AO149" s="1779"/>
      <c r="AP149" s="1779"/>
      <c r="AQ149" s="1779"/>
      <c r="AR149" s="1779"/>
      <c r="AS149" s="2084">
        <v>4520542</v>
      </c>
      <c r="AT149" s="2085"/>
      <c r="AU149" s="2085"/>
      <c r="AV149" s="2085"/>
      <c r="AW149" s="2085"/>
      <c r="AX149" s="823"/>
      <c r="AY149" s="823"/>
      <c r="AZ149" s="823"/>
      <c r="BA149" s="823"/>
      <c r="BB149" s="823"/>
      <c r="BC149" s="823"/>
      <c r="BD149" s="823"/>
      <c r="BE149" s="828"/>
    </row>
    <row r="150" spans="1:57" ht="15.75" customHeight="1">
      <c r="A150" s="823"/>
      <c r="B150" s="823"/>
      <c r="C150" s="2016" t="s">
        <v>2019</v>
      </c>
      <c r="D150" s="2017"/>
      <c r="E150" s="2017"/>
      <c r="F150" s="2017"/>
      <c r="G150" s="2017"/>
      <c r="H150" s="2017"/>
      <c r="I150" s="2017"/>
      <c r="J150" s="2017"/>
      <c r="K150" s="2017"/>
      <c r="L150" s="2017"/>
      <c r="M150" s="2086"/>
      <c r="N150" s="2087">
        <f>'Sources and Uses Budget'!B104</f>
        <v>5904517</v>
      </c>
      <c r="O150" s="2087"/>
      <c r="P150" s="2087"/>
      <c r="Q150" s="2087"/>
      <c r="R150" s="2087"/>
      <c r="S150" s="2087"/>
      <c r="T150" s="2088"/>
      <c r="U150" s="2089"/>
      <c r="V150" s="2090"/>
      <c r="W150" s="2090"/>
      <c r="X150" s="2090"/>
      <c r="Y150" s="2090"/>
      <c r="Z150" s="2090"/>
      <c r="AA150" s="2090"/>
      <c r="AB150" s="2090"/>
      <c r="AC150" s="2090"/>
      <c r="AD150" s="2090"/>
      <c r="AE150" s="2091"/>
      <c r="AF150" s="823"/>
      <c r="AG150" s="823"/>
      <c r="AH150" s="2092" t="s">
        <v>2020</v>
      </c>
      <c r="AI150" s="2093"/>
      <c r="AJ150" s="2093"/>
      <c r="AK150" s="2093"/>
      <c r="AL150" s="2093"/>
      <c r="AM150" s="2093"/>
      <c r="AN150" s="2093"/>
      <c r="AO150" s="2093"/>
      <c r="AP150" s="2093"/>
      <c r="AQ150" s="2093"/>
      <c r="AR150" s="2093"/>
      <c r="AS150" s="2084"/>
      <c r="AT150" s="2085"/>
      <c r="AU150" s="2085"/>
      <c r="AV150" s="2085"/>
      <c r="AW150" s="2085"/>
      <c r="AX150" s="823"/>
      <c r="AY150" s="823"/>
      <c r="AZ150" s="823"/>
      <c r="BA150" s="823"/>
      <c r="BB150" s="823"/>
      <c r="BC150" s="823"/>
      <c r="BD150" s="823"/>
      <c r="BE150" s="828"/>
    </row>
    <row r="151" spans="1:57" ht="15.75" customHeight="1">
      <c r="A151" s="823"/>
      <c r="B151" s="823"/>
      <c r="C151" s="2016" t="s">
        <v>2021</v>
      </c>
      <c r="D151" s="2017"/>
      <c r="E151" s="2017"/>
      <c r="F151" s="2017"/>
      <c r="G151" s="2017"/>
      <c r="H151" s="2017"/>
      <c r="I151" s="2017"/>
      <c r="J151" s="2017"/>
      <c r="K151" s="2017"/>
      <c r="L151" s="2017"/>
      <c r="M151" s="2086"/>
      <c r="N151" s="2087">
        <f>N150/J29</f>
        <v>46861.246031746028</v>
      </c>
      <c r="O151" s="2087"/>
      <c r="P151" s="2087"/>
      <c r="Q151" s="2087"/>
      <c r="R151" s="2087"/>
      <c r="S151" s="2087"/>
      <c r="T151" s="2088"/>
      <c r="U151" s="1132"/>
      <c r="V151" s="1132"/>
      <c r="W151" s="1132"/>
      <c r="X151" s="1132"/>
      <c r="Y151" s="1132"/>
      <c r="Z151" s="1132"/>
      <c r="AA151" s="1132"/>
      <c r="AB151" s="1132"/>
      <c r="AC151" s="1132"/>
      <c r="AD151" s="1132"/>
      <c r="AE151" s="1133"/>
      <c r="AF151" s="823"/>
      <c r="AG151" s="823"/>
      <c r="AH151" s="2035" t="s">
        <v>2022</v>
      </c>
      <c r="AI151" s="2036"/>
      <c r="AJ151" s="2036"/>
      <c r="AK151" s="2036"/>
      <c r="AL151" s="2036"/>
      <c r="AM151" s="2036"/>
      <c r="AN151" s="2036"/>
      <c r="AO151" s="2036"/>
      <c r="AP151" s="2036"/>
      <c r="AQ151" s="2036"/>
      <c r="AR151" s="2037"/>
      <c r="AS151" s="2084">
        <v>1383975</v>
      </c>
      <c r="AT151" s="2085"/>
      <c r="AU151" s="2085"/>
      <c r="AV151" s="2085"/>
      <c r="AW151" s="2085"/>
      <c r="AX151" s="823"/>
      <c r="AY151" s="823"/>
      <c r="AZ151" s="823"/>
      <c r="BA151" s="823"/>
      <c r="BB151" s="823"/>
      <c r="BC151" s="823"/>
      <c r="BD151" s="823"/>
      <c r="BE151" s="828"/>
    </row>
    <row r="152" spans="1:57" ht="15.75" customHeight="1">
      <c r="A152" s="823"/>
      <c r="B152" s="823"/>
      <c r="C152" s="2110" t="s">
        <v>2023</v>
      </c>
      <c r="D152" s="1946"/>
      <c r="E152" s="1946"/>
      <c r="F152" s="1946"/>
      <c r="G152" s="1946"/>
      <c r="H152" s="1946"/>
      <c r="I152" s="1946"/>
      <c r="J152" s="1946"/>
      <c r="K152" s="1946"/>
      <c r="L152" s="1946"/>
      <c r="M152" s="1947"/>
      <c r="N152" s="2111"/>
      <c r="O152" s="2111"/>
      <c r="P152" s="2111"/>
      <c r="Q152" s="2111"/>
      <c r="R152" s="2111"/>
      <c r="S152" s="2111"/>
      <c r="T152" s="2112"/>
      <c r="U152" s="2117"/>
      <c r="V152" s="2118"/>
      <c r="W152" s="2118"/>
      <c r="X152" s="2118"/>
      <c r="Y152" s="2118"/>
      <c r="Z152" s="2118"/>
      <c r="AA152" s="2118"/>
      <c r="AB152" s="2118"/>
      <c r="AC152" s="2118"/>
      <c r="AD152" s="2118"/>
      <c r="AE152" s="2119"/>
      <c r="AF152" s="823"/>
      <c r="AG152" s="823"/>
      <c r="AH152" s="2089"/>
      <c r="AI152" s="2090"/>
      <c r="AJ152" s="2090"/>
      <c r="AK152" s="2090"/>
      <c r="AL152" s="2090"/>
      <c r="AM152" s="2090"/>
      <c r="AN152" s="2090"/>
      <c r="AO152" s="2090"/>
      <c r="AP152" s="2090"/>
      <c r="AQ152" s="2090"/>
      <c r="AR152" s="2113"/>
      <c r="AS152" s="2114"/>
      <c r="AT152" s="2115"/>
      <c r="AU152" s="2115"/>
      <c r="AV152" s="2115"/>
      <c r="AW152" s="2116"/>
      <c r="AX152" s="823"/>
      <c r="AY152" s="823"/>
      <c r="AZ152" s="823"/>
      <c r="BA152" s="823"/>
      <c r="BB152" s="823"/>
      <c r="BC152" s="823"/>
      <c r="BD152" s="823"/>
      <c r="BE152" s="828"/>
    </row>
    <row r="153" spans="1:57" ht="15.75" customHeight="1" thickBot="1">
      <c r="A153" s="823"/>
      <c r="B153" s="823"/>
      <c r="C153" s="2035" t="s">
        <v>2024</v>
      </c>
      <c r="D153" s="2036"/>
      <c r="E153" s="2036"/>
      <c r="F153" s="2036"/>
      <c r="G153" s="2036"/>
      <c r="H153" s="2036"/>
      <c r="I153" s="2036"/>
      <c r="J153" s="2036"/>
      <c r="K153" s="2036"/>
      <c r="L153" s="2036"/>
      <c r="M153" s="2100"/>
      <c r="N153" s="2101">
        <f>SUM('Sources and Uses Budget'!B85:B86)</f>
        <v>2961000</v>
      </c>
      <c r="O153" s="2101"/>
      <c r="P153" s="2101"/>
      <c r="Q153" s="2101"/>
      <c r="R153" s="2101"/>
      <c r="S153" s="2101"/>
      <c r="T153" s="2102"/>
      <c r="U153" s="2103"/>
      <c r="V153" s="2104"/>
      <c r="W153" s="2104"/>
      <c r="X153" s="2104"/>
      <c r="Y153" s="2104"/>
      <c r="Z153" s="2104"/>
      <c r="AA153" s="2104"/>
      <c r="AB153" s="2104"/>
      <c r="AC153" s="2104"/>
      <c r="AD153" s="2104"/>
      <c r="AE153" s="2105"/>
      <c r="AF153" s="823"/>
      <c r="AG153" s="823"/>
      <c r="AH153" s="2106" t="s">
        <v>2025</v>
      </c>
      <c r="AI153" s="2107"/>
      <c r="AJ153" s="2107"/>
      <c r="AK153" s="2107"/>
      <c r="AL153" s="2107"/>
      <c r="AM153" s="2107"/>
      <c r="AN153" s="2107"/>
      <c r="AO153" s="2107"/>
      <c r="AP153" s="2107"/>
      <c r="AQ153" s="2107"/>
      <c r="AR153" s="2107"/>
      <c r="AS153" s="2108">
        <f>SUM(AS149:AW151)</f>
        <v>5904517</v>
      </c>
      <c r="AT153" s="2109"/>
      <c r="AU153" s="2109"/>
      <c r="AV153" s="2109"/>
      <c r="AW153" s="2109"/>
      <c r="AX153" s="823"/>
      <c r="AY153" s="823"/>
      <c r="AZ153" s="823"/>
      <c r="BA153" s="823"/>
      <c r="BB153" s="823"/>
      <c r="BC153" s="823"/>
      <c r="BD153" s="823"/>
      <c r="BE153" s="828"/>
    </row>
    <row r="154" spans="1:57" ht="15.75" customHeight="1">
      <c r="A154" s="823"/>
      <c r="B154" s="823"/>
      <c r="C154" s="2035" t="s">
        <v>2026</v>
      </c>
      <c r="D154" s="2036"/>
      <c r="E154" s="2036"/>
      <c r="F154" s="2036"/>
      <c r="G154" s="2036"/>
      <c r="H154" s="2036"/>
      <c r="I154" s="2036"/>
      <c r="J154" s="2036"/>
      <c r="K154" s="2036"/>
      <c r="L154" s="2036"/>
      <c r="M154" s="2100"/>
      <c r="N154" s="2101">
        <f>'Sources and Uses Budget'!B8</f>
        <v>4005000</v>
      </c>
      <c r="O154" s="2101"/>
      <c r="P154" s="2101"/>
      <c r="Q154" s="2101"/>
      <c r="R154" s="2101"/>
      <c r="S154" s="2101"/>
      <c r="T154" s="2102"/>
      <c r="U154" s="2103"/>
      <c r="V154" s="2104"/>
      <c r="W154" s="2104"/>
      <c r="X154" s="2104"/>
      <c r="Y154" s="2104"/>
      <c r="Z154" s="2104"/>
      <c r="AA154" s="2104"/>
      <c r="AB154" s="2104"/>
      <c r="AC154" s="2104"/>
      <c r="AD154" s="2104"/>
      <c r="AE154" s="2105"/>
      <c r="AF154" s="823"/>
      <c r="AG154" s="823"/>
      <c r="AH154" s="823"/>
      <c r="AI154" s="823"/>
      <c r="AJ154" s="823"/>
      <c r="AK154" s="823"/>
      <c r="AL154" s="823"/>
      <c r="AM154" s="823"/>
      <c r="AN154" s="823"/>
      <c r="AO154" s="823"/>
      <c r="AP154" s="823"/>
      <c r="AQ154" s="823"/>
      <c r="AR154" s="823"/>
      <c r="AS154" s="823"/>
      <c r="AT154" s="823"/>
      <c r="AU154" s="823"/>
      <c r="AV154" s="823"/>
      <c r="AW154" s="823"/>
      <c r="AX154" s="823"/>
      <c r="AY154" s="823"/>
      <c r="AZ154" s="823"/>
      <c r="BA154" s="823"/>
      <c r="BB154" s="823"/>
      <c r="BC154" s="823"/>
      <c r="BD154" s="823"/>
      <c r="BE154" s="828"/>
    </row>
    <row r="155" spans="1:57" ht="15.75" customHeight="1">
      <c r="A155" s="823"/>
      <c r="B155" s="823"/>
      <c r="C155" s="2035" t="s">
        <v>2027</v>
      </c>
      <c r="D155" s="2036"/>
      <c r="E155" s="2036"/>
      <c r="F155" s="2036"/>
      <c r="G155" s="2036"/>
      <c r="H155" s="2036"/>
      <c r="I155" s="2036"/>
      <c r="J155" s="2036"/>
      <c r="K155" s="2036"/>
      <c r="L155" s="2036"/>
      <c r="M155" s="2100"/>
      <c r="N155" s="2123"/>
      <c r="O155" s="2123"/>
      <c r="P155" s="2123"/>
      <c r="Q155" s="2123"/>
      <c r="R155" s="2123"/>
      <c r="S155" s="2123"/>
      <c r="T155" s="2124"/>
      <c r="U155" s="2103"/>
      <c r="V155" s="2104"/>
      <c r="W155" s="2104"/>
      <c r="X155" s="2104"/>
      <c r="Y155" s="2104"/>
      <c r="Z155" s="2104"/>
      <c r="AA155" s="2104"/>
      <c r="AB155" s="2104"/>
      <c r="AC155" s="2104"/>
      <c r="AD155" s="2104"/>
      <c r="AE155" s="2105"/>
      <c r="AF155" s="823"/>
      <c r="AG155" s="823"/>
      <c r="AH155" s="823"/>
      <c r="AI155" s="823"/>
      <c r="AJ155" s="823"/>
      <c r="AK155" s="823"/>
      <c r="AL155" s="823"/>
      <c r="AM155" s="823"/>
      <c r="AN155" s="823"/>
      <c r="AO155" s="823"/>
      <c r="AP155" s="823"/>
      <c r="AQ155" s="823"/>
      <c r="AR155" s="823"/>
      <c r="AS155" s="823"/>
      <c r="AT155" s="823"/>
      <c r="AU155" s="823"/>
      <c r="AV155" s="823"/>
      <c r="AW155" s="823"/>
      <c r="AX155" s="823"/>
      <c r="AY155" s="823"/>
      <c r="AZ155" s="823"/>
      <c r="BA155" s="823"/>
      <c r="BB155" s="823"/>
      <c r="BC155" s="823"/>
      <c r="BD155" s="823"/>
      <c r="BE155" s="828"/>
    </row>
    <row r="156" spans="1:57" ht="15.75" customHeight="1">
      <c r="A156" s="823"/>
      <c r="B156" s="823"/>
      <c r="C156" s="2035" t="s">
        <v>2020</v>
      </c>
      <c r="D156" s="2036"/>
      <c r="E156" s="2036"/>
      <c r="F156" s="2036"/>
      <c r="G156" s="2036"/>
      <c r="H156" s="2036"/>
      <c r="I156" s="2036"/>
      <c r="J156" s="2036"/>
      <c r="K156" s="2036"/>
      <c r="L156" s="2036"/>
      <c r="M156" s="2100"/>
      <c r="N156" s="2123"/>
      <c r="O156" s="2123"/>
      <c r="P156" s="2123"/>
      <c r="Q156" s="2123"/>
      <c r="R156" s="2123"/>
      <c r="S156" s="2123"/>
      <c r="T156" s="2124"/>
      <c r="U156" s="2103"/>
      <c r="V156" s="2104"/>
      <c r="W156" s="2104"/>
      <c r="X156" s="2104"/>
      <c r="Y156" s="2104"/>
      <c r="Z156" s="2104"/>
      <c r="AA156" s="2104"/>
      <c r="AB156" s="2104"/>
      <c r="AC156" s="2104"/>
      <c r="AD156" s="2104"/>
      <c r="AE156" s="2105"/>
      <c r="AF156" s="823"/>
      <c r="AG156" s="823"/>
      <c r="AH156" s="823"/>
      <c r="AI156" s="823"/>
      <c r="AJ156" s="823"/>
      <c r="AK156" s="823"/>
      <c r="AL156" s="823"/>
      <c r="AM156" s="823"/>
      <c r="AN156" s="823"/>
      <c r="AO156" s="823"/>
      <c r="AP156" s="823"/>
      <c r="AQ156" s="823"/>
      <c r="AR156" s="823"/>
      <c r="AS156" s="823"/>
      <c r="AT156" s="823"/>
      <c r="AU156" s="823"/>
      <c r="AV156" s="823"/>
      <c r="AW156" s="823"/>
      <c r="AX156" s="823"/>
      <c r="AY156" s="823"/>
      <c r="AZ156" s="823"/>
      <c r="BA156" s="823"/>
      <c r="BB156" s="823"/>
      <c r="BC156" s="823"/>
      <c r="BD156" s="823"/>
      <c r="BE156" s="828"/>
    </row>
    <row r="157" spans="1:57" ht="15.75" customHeight="1">
      <c r="A157" s="823"/>
      <c r="B157" s="823"/>
      <c r="C157" s="2120" t="s">
        <v>1107</v>
      </c>
      <c r="D157" s="2121"/>
      <c r="E157" s="2058" t="s">
        <v>2010</v>
      </c>
      <c r="F157" s="2058"/>
      <c r="G157" s="2058"/>
      <c r="H157" s="2058"/>
      <c r="I157" s="2058"/>
      <c r="J157" s="2058"/>
      <c r="K157" s="2058"/>
      <c r="L157" s="2058"/>
      <c r="M157" s="2122"/>
      <c r="N157" s="2123"/>
      <c r="O157" s="2123"/>
      <c r="P157" s="2123"/>
      <c r="Q157" s="2123"/>
      <c r="R157" s="2123"/>
      <c r="S157" s="2123"/>
      <c r="T157" s="2124"/>
      <c r="U157" s="2103"/>
      <c r="V157" s="2104"/>
      <c r="W157" s="2104"/>
      <c r="X157" s="2104"/>
      <c r="Y157" s="2104"/>
      <c r="Z157" s="2104"/>
      <c r="AA157" s="2104"/>
      <c r="AB157" s="2104"/>
      <c r="AC157" s="2104"/>
      <c r="AD157" s="2104"/>
      <c r="AE157" s="2105"/>
      <c r="AF157" s="823"/>
      <c r="AG157" s="823"/>
      <c r="AH157" s="823"/>
      <c r="AI157" s="823"/>
      <c r="AJ157" s="823"/>
      <c r="AK157" s="823"/>
      <c r="AL157" s="823"/>
      <c r="AM157" s="823"/>
      <c r="AN157" s="823"/>
      <c r="AO157" s="823"/>
      <c r="AP157" s="823"/>
      <c r="AQ157" s="823"/>
      <c r="AR157" s="823"/>
      <c r="AS157" s="823"/>
      <c r="AT157" s="823"/>
      <c r="AU157" s="823"/>
      <c r="AV157" s="823"/>
      <c r="AW157" s="823"/>
      <c r="AX157" s="823"/>
      <c r="AY157" s="2500"/>
      <c r="AZ157" s="823"/>
      <c r="BA157" s="823"/>
      <c r="BB157" s="823"/>
      <c r="BC157" s="823"/>
      <c r="BD157" s="823"/>
      <c r="BE157" s="828"/>
    </row>
    <row r="158" spans="1:57" ht="15.75" customHeight="1">
      <c r="A158" s="823"/>
      <c r="B158" s="823"/>
      <c r="C158" s="2117" t="s">
        <v>1107</v>
      </c>
      <c r="D158" s="2118"/>
      <c r="E158" s="2058" t="s">
        <v>2010</v>
      </c>
      <c r="F158" s="2058"/>
      <c r="G158" s="2058"/>
      <c r="H158" s="2058"/>
      <c r="I158" s="2058"/>
      <c r="J158" s="2058"/>
      <c r="K158" s="2058"/>
      <c r="L158" s="2058"/>
      <c r="M158" s="2122"/>
      <c r="N158" s="2123"/>
      <c r="O158" s="2123"/>
      <c r="P158" s="2123"/>
      <c r="Q158" s="2123"/>
      <c r="R158" s="2123"/>
      <c r="S158" s="2123"/>
      <c r="T158" s="2124"/>
      <c r="U158" s="2103"/>
      <c r="V158" s="2104"/>
      <c r="W158" s="2104"/>
      <c r="X158" s="2104"/>
      <c r="Y158" s="2104"/>
      <c r="Z158" s="2104"/>
      <c r="AA158" s="2104"/>
      <c r="AB158" s="2104"/>
      <c r="AC158" s="2104"/>
      <c r="AD158" s="2104"/>
      <c r="AE158" s="2105"/>
      <c r="AF158" s="823"/>
      <c r="AG158" s="823"/>
      <c r="AH158" s="823"/>
      <c r="AI158" s="823"/>
      <c r="AJ158" s="823"/>
      <c r="AK158" s="823"/>
      <c r="AL158" s="823"/>
      <c r="AM158" s="823"/>
      <c r="AN158" s="823"/>
      <c r="AO158" s="823"/>
      <c r="AP158" s="823"/>
      <c r="AQ158" s="823"/>
      <c r="AR158" s="823"/>
      <c r="AS158" s="823"/>
      <c r="AT158" s="823"/>
      <c r="AU158" s="823"/>
      <c r="AV158" s="823"/>
      <c r="AW158" s="823"/>
      <c r="AX158" s="823"/>
      <c r="AY158" s="823"/>
      <c r="AZ158" s="823"/>
      <c r="BA158" s="823"/>
      <c r="BB158" s="823"/>
      <c r="BC158" s="823"/>
      <c r="BD158" s="823"/>
      <c r="BE158" s="828"/>
    </row>
    <row r="159" spans="1:57" ht="15.75" customHeight="1" thickBot="1">
      <c r="A159" s="823"/>
      <c r="B159" s="823"/>
      <c r="C159" s="2136" t="s">
        <v>1107</v>
      </c>
      <c r="D159" s="2137"/>
      <c r="E159" s="2064" t="s">
        <v>2010</v>
      </c>
      <c r="F159" s="2064"/>
      <c r="G159" s="2064"/>
      <c r="H159" s="2064"/>
      <c r="I159" s="2064"/>
      <c r="J159" s="2064"/>
      <c r="K159" s="2064"/>
      <c r="L159" s="2064"/>
      <c r="M159" s="2138"/>
      <c r="N159" s="2139"/>
      <c r="O159" s="2139"/>
      <c r="P159" s="2139"/>
      <c r="Q159" s="2139"/>
      <c r="R159" s="2139"/>
      <c r="S159" s="2139"/>
      <c r="T159" s="2140"/>
      <c r="U159" s="2141"/>
      <c r="V159" s="2142"/>
      <c r="W159" s="2142"/>
      <c r="X159" s="2142"/>
      <c r="Y159" s="2142"/>
      <c r="Z159" s="2142"/>
      <c r="AA159" s="2142"/>
      <c r="AB159" s="2142"/>
      <c r="AC159" s="2142"/>
      <c r="AD159" s="2142"/>
      <c r="AE159" s="2143"/>
      <c r="AF159" s="823"/>
      <c r="AG159" s="823"/>
      <c r="AH159" s="823"/>
      <c r="AI159" s="823"/>
      <c r="AJ159" s="823"/>
      <c r="AK159" s="823"/>
      <c r="AL159" s="823"/>
      <c r="AM159" s="823"/>
      <c r="AN159" s="823"/>
      <c r="AO159" s="823"/>
      <c r="AP159" s="823"/>
      <c r="AQ159" s="823"/>
      <c r="AR159" s="823"/>
      <c r="AS159" s="823"/>
      <c r="AT159" s="823"/>
      <c r="AU159" s="823"/>
      <c r="AV159" s="823"/>
      <c r="AW159" s="823"/>
      <c r="AX159" s="823"/>
      <c r="AY159" s="823"/>
      <c r="AZ159" s="823"/>
      <c r="BA159" s="823"/>
      <c r="BB159" s="823"/>
      <c r="BC159" s="823"/>
      <c r="BD159" s="823"/>
      <c r="BE159" s="828"/>
    </row>
    <row r="160" spans="1:57" ht="15.75" customHeight="1">
      <c r="A160" s="823"/>
      <c r="B160" s="823"/>
      <c r="C160" s="2144" t="s">
        <v>2028</v>
      </c>
      <c r="D160" s="2145"/>
      <c r="E160" s="2145"/>
      <c r="F160" s="2145"/>
      <c r="G160" s="2145"/>
      <c r="H160" s="2145"/>
      <c r="I160" s="2145"/>
      <c r="J160" s="2145"/>
      <c r="K160" s="2145"/>
      <c r="L160" s="2145"/>
      <c r="M160" s="2146"/>
      <c r="N160" s="2147">
        <f>SUM(N152:T159)</f>
        <v>6966000</v>
      </c>
      <c r="O160" s="2148"/>
      <c r="P160" s="2148"/>
      <c r="Q160" s="2148"/>
      <c r="R160" s="2148"/>
      <c r="S160" s="2148"/>
      <c r="T160" s="2149"/>
      <c r="U160" s="823"/>
      <c r="V160" s="823"/>
      <c r="W160" s="823"/>
      <c r="X160" s="823"/>
      <c r="Y160" s="823"/>
      <c r="Z160" s="823"/>
      <c r="AA160" s="823"/>
      <c r="AB160" s="823"/>
      <c r="AC160" s="823"/>
      <c r="AD160" s="823"/>
      <c r="AE160" s="823"/>
      <c r="AF160" s="823"/>
      <c r="AG160" s="823"/>
      <c r="AH160" s="823"/>
      <c r="AI160" s="823"/>
      <c r="AJ160" s="823"/>
      <c r="AK160" s="823"/>
      <c r="AL160" s="823"/>
      <c r="AM160" s="823"/>
      <c r="AN160" s="823"/>
      <c r="AO160" s="823"/>
      <c r="AP160" s="823"/>
      <c r="AQ160" s="823"/>
      <c r="AR160" s="823"/>
      <c r="AS160" s="823"/>
      <c r="AT160" s="823"/>
      <c r="AU160" s="823"/>
      <c r="AV160" s="823"/>
      <c r="AW160" s="823"/>
      <c r="AX160" s="823"/>
      <c r="AY160" s="823"/>
      <c r="AZ160" s="823"/>
      <c r="BA160" s="823"/>
      <c r="BB160" s="823"/>
      <c r="BC160" s="823"/>
      <c r="BD160" s="823"/>
      <c r="BE160" s="828"/>
    </row>
    <row r="161" spans="1:57" ht="15.75" customHeight="1" thickBot="1">
      <c r="A161" s="823"/>
      <c r="B161" s="823"/>
      <c r="C161" s="1948" t="s">
        <v>2029</v>
      </c>
      <c r="D161" s="1949"/>
      <c r="E161" s="1949"/>
      <c r="F161" s="1949"/>
      <c r="G161" s="1949"/>
      <c r="H161" s="1949"/>
      <c r="I161" s="1949"/>
      <c r="J161" s="1949"/>
      <c r="K161" s="1949"/>
      <c r="L161" s="1949"/>
      <c r="M161" s="1949"/>
      <c r="N161" s="2125">
        <f>(N150-N160)/J29</f>
        <v>-8424.4682539682544</v>
      </c>
      <c r="O161" s="2125"/>
      <c r="P161" s="2125"/>
      <c r="Q161" s="2125"/>
      <c r="R161" s="2125"/>
      <c r="S161" s="2125"/>
      <c r="T161" s="2126"/>
      <c r="U161" s="829"/>
      <c r="V161" s="823"/>
      <c r="W161" s="823"/>
      <c r="X161" s="823"/>
      <c r="Y161" s="823"/>
      <c r="Z161" s="823"/>
      <c r="AA161" s="823"/>
      <c r="AB161" s="823"/>
      <c r="AC161" s="823"/>
      <c r="AD161" s="823"/>
      <c r="AE161" s="823"/>
      <c r="AF161" s="823"/>
      <c r="AG161" s="823"/>
      <c r="AH161" s="823"/>
      <c r="AI161" s="823"/>
      <c r="AJ161" s="823"/>
      <c r="AK161" s="823"/>
      <c r="AL161" s="823"/>
      <c r="AM161" s="823"/>
      <c r="AN161" s="823"/>
      <c r="AO161" s="823"/>
      <c r="AP161" s="823"/>
      <c r="AQ161" s="823"/>
      <c r="AR161" s="823"/>
      <c r="AS161" s="823"/>
      <c r="AT161" s="823"/>
      <c r="AU161" s="823"/>
      <c r="AV161" s="823"/>
      <c r="AW161" s="823"/>
      <c r="AX161" s="823"/>
      <c r="AY161" s="823"/>
      <c r="AZ161" s="823"/>
      <c r="BA161" s="823"/>
      <c r="BB161" s="823"/>
      <c r="BC161" s="823"/>
      <c r="BD161" s="823"/>
      <c r="BE161" s="828"/>
    </row>
    <row r="162" spans="1:57" ht="15.75" customHeight="1">
      <c r="A162" s="823"/>
      <c r="B162" s="823"/>
      <c r="C162" s="823"/>
      <c r="D162" s="823"/>
      <c r="E162" s="823"/>
      <c r="F162" s="823"/>
      <c r="G162" s="823"/>
      <c r="H162" s="823"/>
      <c r="I162" s="823"/>
      <c r="J162" s="823"/>
      <c r="K162" s="823"/>
      <c r="L162" s="823"/>
      <c r="M162" s="823"/>
      <c r="N162" s="823"/>
      <c r="O162" s="823"/>
      <c r="P162" s="823"/>
      <c r="Q162" s="823"/>
      <c r="R162" s="823"/>
      <c r="S162" s="823"/>
      <c r="T162" s="823"/>
      <c r="U162" s="823"/>
      <c r="V162" s="823"/>
      <c r="W162" s="823"/>
      <c r="X162" s="823"/>
      <c r="Y162" s="823"/>
      <c r="Z162" s="823"/>
      <c r="AA162" s="823"/>
      <c r="AB162" s="823"/>
      <c r="AC162" s="823"/>
      <c r="AD162" s="823"/>
      <c r="AE162" s="823"/>
      <c r="AF162" s="823"/>
      <c r="AG162" s="823"/>
      <c r="AH162" s="823"/>
      <c r="AI162" s="823"/>
      <c r="AJ162" s="823"/>
      <c r="AK162" s="823"/>
      <c r="AL162" s="823"/>
      <c r="AM162" s="823"/>
      <c r="AN162" s="823"/>
      <c r="AO162" s="823"/>
      <c r="AP162" s="823"/>
      <c r="AQ162" s="823"/>
      <c r="AR162" s="823"/>
      <c r="AS162" s="823"/>
      <c r="AT162" s="823"/>
      <c r="AU162" s="823"/>
      <c r="AV162" s="823"/>
      <c r="AW162" s="823"/>
      <c r="AX162" s="823"/>
      <c r="AY162" s="823"/>
      <c r="AZ162" s="823"/>
      <c r="BA162" s="823"/>
      <c r="BB162" s="823"/>
      <c r="BC162" s="823"/>
      <c r="BD162" s="823"/>
      <c r="BE162" s="828"/>
    </row>
    <row r="163" spans="1:57" ht="15.75" customHeight="1" thickBot="1">
      <c r="A163" s="823"/>
      <c r="B163" s="823"/>
      <c r="C163" s="823"/>
      <c r="D163" s="823"/>
      <c r="E163" s="823"/>
      <c r="F163" s="823"/>
      <c r="G163" s="823"/>
      <c r="H163" s="823"/>
      <c r="I163" s="823"/>
      <c r="J163" s="823"/>
      <c r="K163" s="823"/>
      <c r="L163" s="823"/>
      <c r="M163" s="823"/>
      <c r="N163" s="823"/>
      <c r="O163" s="823"/>
      <c r="P163" s="823"/>
      <c r="Q163" s="823"/>
      <c r="R163" s="823"/>
      <c r="S163" s="823"/>
      <c r="T163" s="823"/>
      <c r="U163" s="823"/>
      <c r="V163" s="823"/>
      <c r="W163" s="823"/>
      <c r="X163" s="823"/>
      <c r="Y163" s="823"/>
      <c r="Z163" s="823"/>
      <c r="AA163" s="823"/>
      <c r="AB163" s="823"/>
      <c r="AC163" s="823"/>
      <c r="AD163" s="823"/>
      <c r="AE163" s="823"/>
      <c r="AF163" s="823"/>
      <c r="AG163" s="823"/>
      <c r="AH163" s="823"/>
      <c r="AI163" s="823"/>
      <c r="AJ163" s="823"/>
      <c r="AK163" s="823"/>
      <c r="AL163" s="823"/>
      <c r="AM163" s="823"/>
      <c r="AN163" s="823"/>
      <c r="AO163" s="823"/>
      <c r="AP163" s="823"/>
      <c r="AQ163" s="823"/>
      <c r="AR163" s="823"/>
      <c r="AS163" s="823"/>
      <c r="AT163" s="823"/>
      <c r="AU163" s="823"/>
      <c r="AV163" s="823"/>
      <c r="AW163" s="823"/>
      <c r="AX163" s="823"/>
      <c r="AY163" s="823"/>
      <c r="AZ163" s="823"/>
      <c r="BA163" s="823"/>
      <c r="BB163" s="823"/>
      <c r="BC163" s="823"/>
      <c r="BD163" s="823"/>
      <c r="BE163" s="828"/>
    </row>
    <row r="164" spans="1:57" ht="15.75" customHeight="1">
      <c r="A164" s="823"/>
      <c r="B164" s="2127" t="s">
        <v>2030</v>
      </c>
      <c r="C164" s="2128"/>
      <c r="D164" s="2128"/>
      <c r="E164" s="2128"/>
      <c r="F164" s="2128"/>
      <c r="G164" s="2128"/>
      <c r="H164" s="2128"/>
      <c r="I164" s="2128"/>
      <c r="J164" s="2128"/>
      <c r="K164" s="2128"/>
      <c r="L164" s="2128"/>
      <c r="M164" s="2128"/>
      <c r="N164" s="2128"/>
      <c r="O164" s="2128"/>
      <c r="P164" s="2128"/>
      <c r="Q164" s="2128"/>
      <c r="R164" s="2128"/>
      <c r="S164" s="2128"/>
      <c r="T164" s="2128"/>
      <c r="U164" s="2128"/>
      <c r="V164" s="2128"/>
      <c r="W164" s="2128"/>
      <c r="X164" s="2128"/>
      <c r="Y164" s="2128"/>
      <c r="Z164" s="2128"/>
      <c r="AA164" s="2128"/>
      <c r="AB164" s="2128"/>
      <c r="AC164" s="2128"/>
      <c r="AD164" s="2128"/>
      <c r="AE164" s="2128"/>
      <c r="AF164" s="2128"/>
      <c r="AG164" s="2128"/>
      <c r="AH164" s="2128"/>
      <c r="AI164" s="2128"/>
      <c r="AJ164" s="2128"/>
      <c r="AK164" s="2128"/>
      <c r="AL164" s="2128"/>
      <c r="AM164" s="2128"/>
      <c r="AN164" s="2128"/>
      <c r="AO164" s="2128"/>
      <c r="AP164" s="2128"/>
      <c r="AQ164" s="2128"/>
      <c r="AR164" s="2128"/>
      <c r="AS164" s="2128"/>
      <c r="AT164" s="2128"/>
      <c r="AU164" s="2128"/>
      <c r="AV164" s="2128"/>
      <c r="AW164" s="2128"/>
      <c r="AX164" s="2128"/>
      <c r="AY164" s="2128"/>
      <c r="AZ164" s="2128"/>
      <c r="BA164" s="2128"/>
      <c r="BB164" s="2128"/>
      <c r="BC164" s="2128"/>
      <c r="BD164" s="2129"/>
      <c r="BE164" s="828"/>
    </row>
    <row r="165" spans="1:57" ht="15.75" customHeight="1">
      <c r="A165" s="823"/>
      <c r="B165" s="2130"/>
      <c r="C165" s="2131"/>
      <c r="D165" s="2131"/>
      <c r="E165" s="2131"/>
      <c r="F165" s="2131"/>
      <c r="G165" s="2131"/>
      <c r="H165" s="2131"/>
      <c r="I165" s="2131"/>
      <c r="J165" s="2131"/>
      <c r="K165" s="2131"/>
      <c r="L165" s="2131"/>
      <c r="M165" s="2131"/>
      <c r="N165" s="2131"/>
      <c r="O165" s="2131"/>
      <c r="P165" s="2131"/>
      <c r="Q165" s="2131"/>
      <c r="R165" s="2131"/>
      <c r="S165" s="2131"/>
      <c r="T165" s="2131"/>
      <c r="U165" s="2131"/>
      <c r="V165" s="2131"/>
      <c r="W165" s="2131"/>
      <c r="X165" s="2131"/>
      <c r="Y165" s="2131"/>
      <c r="Z165" s="2131"/>
      <c r="AA165" s="2131"/>
      <c r="AB165" s="2131"/>
      <c r="AC165" s="2131"/>
      <c r="AD165" s="2131"/>
      <c r="AE165" s="2131"/>
      <c r="AF165" s="2131"/>
      <c r="AG165" s="2131"/>
      <c r="AH165" s="2131"/>
      <c r="AI165" s="2131"/>
      <c r="AJ165" s="2131"/>
      <c r="AK165" s="2131"/>
      <c r="AL165" s="2131"/>
      <c r="AM165" s="2131"/>
      <c r="AN165" s="2131"/>
      <c r="AO165" s="2131"/>
      <c r="AP165" s="2131"/>
      <c r="AQ165" s="2131"/>
      <c r="AR165" s="2131"/>
      <c r="AS165" s="2131"/>
      <c r="AT165" s="2131"/>
      <c r="AU165" s="2131"/>
      <c r="AV165" s="2131"/>
      <c r="AW165" s="2131"/>
      <c r="AX165" s="2131"/>
      <c r="AY165" s="2131"/>
      <c r="AZ165" s="2131"/>
      <c r="BA165" s="2131"/>
      <c r="BB165" s="2131"/>
      <c r="BC165" s="2131"/>
      <c r="BD165" s="2132"/>
      <c r="BE165" s="828"/>
    </row>
    <row r="166" spans="1:57" ht="15.75" customHeight="1">
      <c r="A166" s="823"/>
      <c r="B166" s="2133" t="s">
        <v>2031</v>
      </c>
      <c r="C166" s="2134"/>
      <c r="D166" s="2134"/>
      <c r="E166" s="2134"/>
      <c r="F166" s="2134"/>
      <c r="G166" s="2134"/>
      <c r="H166" s="2134"/>
      <c r="I166" s="2134"/>
      <c r="J166" s="2134"/>
      <c r="K166" s="2134"/>
      <c r="L166" s="2134"/>
      <c r="M166" s="2134"/>
      <c r="N166" s="2134"/>
      <c r="O166" s="2134"/>
      <c r="P166" s="2134"/>
      <c r="Q166" s="2134"/>
      <c r="R166" s="2134"/>
      <c r="S166" s="2134"/>
      <c r="T166" s="2134"/>
      <c r="U166" s="2134"/>
      <c r="V166" s="2134"/>
      <c r="W166" s="2134"/>
      <c r="X166" s="2134"/>
      <c r="Y166" s="2134"/>
      <c r="Z166" s="2134"/>
      <c r="AA166" s="2134"/>
      <c r="AB166" s="2134"/>
      <c r="AC166" s="2134"/>
      <c r="AD166" s="2134"/>
      <c r="AE166" s="2134"/>
      <c r="AF166" s="2134"/>
      <c r="AG166" s="2134"/>
      <c r="AH166" s="2134"/>
      <c r="AI166" s="2134"/>
      <c r="AJ166" s="2134"/>
      <c r="AK166" s="2134"/>
      <c r="AL166" s="2134"/>
      <c r="AM166" s="2134"/>
      <c r="AN166" s="2134"/>
      <c r="AO166" s="2134"/>
      <c r="AP166" s="2134"/>
      <c r="AQ166" s="2134"/>
      <c r="AR166" s="2134"/>
      <c r="AS166" s="2134"/>
      <c r="AT166" s="2134"/>
      <c r="AU166" s="2134"/>
      <c r="AV166" s="2134"/>
      <c r="AW166" s="2134"/>
      <c r="AX166" s="2134"/>
      <c r="AY166" s="2134"/>
      <c r="AZ166" s="2134"/>
      <c r="BA166" s="2134"/>
      <c r="BB166" s="2134"/>
      <c r="BC166" s="2134"/>
      <c r="BD166" s="2135"/>
      <c r="BE166" s="828"/>
    </row>
    <row r="167" spans="1:57" ht="15.75" customHeight="1">
      <c r="A167" s="823"/>
      <c r="B167" s="2133" t="s">
        <v>2032</v>
      </c>
      <c r="C167" s="2134"/>
      <c r="D167" s="2134"/>
      <c r="E167" s="2134"/>
      <c r="F167" s="2134"/>
      <c r="G167" s="2134"/>
      <c r="H167" s="2134"/>
      <c r="I167" s="2134"/>
      <c r="J167" s="2134"/>
      <c r="K167" s="2134"/>
      <c r="L167" s="2134"/>
      <c r="M167" s="2134"/>
      <c r="N167" s="2134"/>
      <c r="O167" s="2134"/>
      <c r="P167" s="2134"/>
      <c r="Q167" s="2134"/>
      <c r="R167" s="2134"/>
      <c r="S167" s="2134"/>
      <c r="T167" s="2134"/>
      <c r="U167" s="2134"/>
      <c r="V167" s="2134"/>
      <c r="W167" s="2134"/>
      <c r="X167" s="2134"/>
      <c r="Y167" s="2134"/>
      <c r="Z167" s="2134"/>
      <c r="AA167" s="2134"/>
      <c r="AB167" s="2134"/>
      <c r="AC167" s="2134"/>
      <c r="AD167" s="2134"/>
      <c r="AE167" s="2134"/>
      <c r="AF167" s="2134"/>
      <c r="AG167" s="2134"/>
      <c r="AH167" s="2134"/>
      <c r="AI167" s="2134"/>
      <c r="AJ167" s="2134"/>
      <c r="AK167" s="2134"/>
      <c r="AL167" s="2134"/>
      <c r="AM167" s="2134"/>
      <c r="AN167" s="2134"/>
      <c r="AO167" s="2134"/>
      <c r="AP167" s="2134"/>
      <c r="AQ167" s="2134"/>
      <c r="AR167" s="2134"/>
      <c r="AS167" s="2134"/>
      <c r="AT167" s="2134"/>
      <c r="AU167" s="2134"/>
      <c r="AV167" s="2134"/>
      <c r="AW167" s="2134"/>
      <c r="AX167" s="2134"/>
      <c r="AY167" s="2134"/>
      <c r="AZ167" s="2134"/>
      <c r="BA167" s="2134"/>
      <c r="BB167" s="2134"/>
      <c r="BC167" s="2134"/>
      <c r="BD167" s="2135"/>
      <c r="BE167" s="828"/>
    </row>
    <row r="168" spans="1:57" ht="15.75" customHeight="1">
      <c r="A168" s="823"/>
      <c r="B168" s="822"/>
      <c r="C168" s="823"/>
      <c r="D168" s="823"/>
      <c r="E168" s="823"/>
      <c r="F168" s="823"/>
      <c r="G168" s="823"/>
      <c r="H168" s="823"/>
      <c r="I168" s="823"/>
      <c r="J168" s="823"/>
      <c r="K168" s="823"/>
      <c r="L168" s="823"/>
      <c r="M168" s="823"/>
      <c r="N168" s="823"/>
      <c r="O168" s="823"/>
      <c r="P168" s="823"/>
      <c r="Q168" s="823"/>
      <c r="R168" s="823"/>
      <c r="S168" s="823"/>
      <c r="T168" s="823"/>
      <c r="U168" s="823"/>
      <c r="V168" s="823"/>
      <c r="W168" s="823"/>
      <c r="X168" s="823"/>
      <c r="Y168" s="823"/>
      <c r="Z168" s="823"/>
      <c r="AA168" s="823"/>
      <c r="AB168" s="823"/>
      <c r="AC168" s="823"/>
      <c r="AD168" s="823"/>
      <c r="AE168" s="823"/>
      <c r="AF168" s="823"/>
      <c r="AG168" s="823"/>
      <c r="AH168" s="823"/>
      <c r="AI168" s="823"/>
      <c r="AJ168" s="823"/>
      <c r="AK168" s="823"/>
      <c r="AL168" s="823"/>
      <c r="AM168" s="823"/>
      <c r="AN168" s="823"/>
      <c r="AO168" s="823"/>
      <c r="AP168" s="823"/>
      <c r="AQ168" s="823"/>
      <c r="AR168" s="823"/>
      <c r="AS168" s="823"/>
      <c r="AT168" s="823"/>
      <c r="AU168" s="823"/>
      <c r="AV168" s="823"/>
      <c r="AW168" s="823"/>
      <c r="AX168" s="823"/>
      <c r="AY168" s="823"/>
      <c r="AZ168" s="823"/>
      <c r="BA168" s="823"/>
      <c r="BB168" s="823"/>
      <c r="BC168" s="823"/>
      <c r="BD168" s="828"/>
      <c r="BE168" s="828"/>
    </row>
    <row r="169" spans="1:57" ht="15.75" customHeight="1">
      <c r="A169" s="823"/>
      <c r="B169" s="2157" t="s">
        <v>2033</v>
      </c>
      <c r="C169" s="2158"/>
      <c r="D169" s="2158"/>
      <c r="E169" s="2158"/>
      <c r="F169" s="2158"/>
      <c r="G169" s="2158"/>
      <c r="H169" s="2158"/>
      <c r="I169" s="2158"/>
      <c r="J169" s="2158"/>
      <c r="K169" s="2158"/>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8"/>
      <c r="AJ169" s="2158"/>
      <c r="AK169" s="2158"/>
      <c r="AL169" s="2158"/>
      <c r="AM169" s="2158"/>
      <c r="AN169" s="2158"/>
      <c r="AO169" s="2158"/>
      <c r="AP169" s="2158"/>
      <c r="AQ169" s="2158"/>
      <c r="AR169" s="2158"/>
      <c r="AS169" s="2158"/>
      <c r="AT169" s="2158"/>
      <c r="AU169" s="2158"/>
      <c r="AV169" s="2158"/>
      <c r="AW169" s="2158"/>
      <c r="AX169" s="2158"/>
      <c r="AY169" s="2158"/>
      <c r="AZ169" s="2158"/>
      <c r="BA169" s="2158"/>
      <c r="BB169" s="2158"/>
      <c r="BC169" s="2158"/>
      <c r="BD169" s="2159"/>
      <c r="BE169" s="828"/>
    </row>
    <row r="170" spans="1:57" ht="15.75" customHeight="1">
      <c r="A170" s="823"/>
      <c r="B170" s="846"/>
      <c r="C170" s="823"/>
      <c r="D170" s="823"/>
      <c r="E170" s="823"/>
      <c r="F170" s="823"/>
      <c r="G170" s="823"/>
      <c r="H170" s="823"/>
      <c r="I170" s="823"/>
      <c r="J170" s="823"/>
      <c r="K170" s="823"/>
      <c r="L170" s="823"/>
      <c r="M170" s="823"/>
      <c r="N170" s="823"/>
      <c r="O170" s="823"/>
      <c r="P170" s="823"/>
      <c r="Q170" s="823"/>
      <c r="R170" s="823"/>
      <c r="S170" s="823"/>
      <c r="T170" s="823"/>
      <c r="U170" s="823"/>
      <c r="V170" s="823"/>
      <c r="W170" s="823"/>
      <c r="X170" s="823"/>
      <c r="Y170" s="823"/>
      <c r="Z170" s="823"/>
      <c r="AA170" s="823"/>
      <c r="AB170" s="823"/>
      <c r="AC170" s="823"/>
      <c r="AD170" s="823"/>
      <c r="AE170" s="823"/>
      <c r="AF170" s="823"/>
      <c r="AG170" s="823"/>
      <c r="AH170" s="823"/>
      <c r="AI170" s="823"/>
      <c r="AJ170" s="823"/>
      <c r="AK170" s="823"/>
      <c r="AL170" s="823"/>
      <c r="AM170" s="823"/>
      <c r="AN170" s="823"/>
      <c r="AO170" s="823"/>
      <c r="AP170" s="823"/>
      <c r="AQ170" s="823"/>
      <c r="AR170" s="823"/>
      <c r="AS170" s="823"/>
      <c r="AT170" s="823"/>
      <c r="AU170" s="823"/>
      <c r="AV170" s="823"/>
      <c r="AW170" s="823"/>
      <c r="AX170" s="823"/>
      <c r="AY170" s="823"/>
      <c r="AZ170" s="823"/>
      <c r="BA170" s="823"/>
      <c r="BB170" s="823"/>
      <c r="BC170" s="823"/>
      <c r="BD170" s="828"/>
      <c r="BE170" s="828"/>
    </row>
    <row r="171" spans="1:57" ht="15.75" customHeight="1">
      <c r="A171" s="823"/>
      <c r="B171" s="847"/>
      <c r="C171" s="823"/>
      <c r="D171" s="823"/>
      <c r="E171" s="823"/>
      <c r="F171" s="823"/>
      <c r="G171" s="823"/>
      <c r="H171" s="824" t="s">
        <v>2034</v>
      </c>
      <c r="I171" s="823"/>
      <c r="J171" s="823"/>
      <c r="K171" s="823"/>
      <c r="L171" s="823"/>
      <c r="M171" s="823"/>
      <c r="N171" s="823"/>
      <c r="O171" s="823"/>
      <c r="P171" s="823"/>
      <c r="Q171" s="823"/>
      <c r="R171" s="823"/>
      <c r="S171" s="823"/>
      <c r="T171" s="823"/>
      <c r="U171" s="823"/>
      <c r="V171" s="823"/>
      <c r="W171" s="823"/>
      <c r="X171" s="823"/>
      <c r="Y171" s="823"/>
      <c r="Z171" s="823"/>
      <c r="AA171" s="823"/>
      <c r="AB171" s="823"/>
      <c r="AC171" s="823"/>
      <c r="AD171" s="823"/>
      <c r="AE171" s="823"/>
      <c r="AF171" s="823"/>
      <c r="AG171" s="823"/>
      <c r="AH171" s="823"/>
      <c r="AI171" s="823"/>
      <c r="AJ171" s="823"/>
      <c r="AK171" s="823"/>
      <c r="AL171" s="823"/>
      <c r="AM171" s="823"/>
      <c r="AN171" s="823"/>
      <c r="AO171" s="823"/>
      <c r="AP171" s="823"/>
      <c r="AQ171" s="823"/>
      <c r="AR171" s="823"/>
      <c r="AS171" s="823"/>
      <c r="AT171" s="823"/>
      <c r="AU171" s="823"/>
      <c r="AV171" s="823"/>
      <c r="AW171" s="823"/>
      <c r="AX171" s="823"/>
      <c r="AY171" s="823"/>
      <c r="AZ171" s="823"/>
      <c r="BA171" s="823"/>
      <c r="BB171" s="823"/>
      <c r="BC171" s="823"/>
      <c r="BD171" s="828"/>
      <c r="BE171" s="828"/>
    </row>
    <row r="172" spans="1:57" ht="15.75" customHeight="1">
      <c r="A172" s="823"/>
      <c r="B172" s="847"/>
      <c r="C172" s="823"/>
      <c r="D172" s="823"/>
      <c r="E172" s="823"/>
      <c r="F172" s="823"/>
      <c r="G172" s="823"/>
      <c r="H172" s="823"/>
      <c r="I172" s="823"/>
      <c r="J172" s="823"/>
      <c r="K172" s="823"/>
      <c r="L172" s="823"/>
      <c r="M172" s="823"/>
      <c r="N172" s="823"/>
      <c r="O172" s="823"/>
      <c r="P172" s="823"/>
      <c r="Q172" s="823"/>
      <c r="R172" s="823"/>
      <c r="S172" s="823"/>
      <c r="T172" s="823"/>
      <c r="U172" s="823"/>
      <c r="V172" s="823"/>
      <c r="W172" s="823"/>
      <c r="X172" s="823"/>
      <c r="Y172" s="823"/>
      <c r="Z172" s="823"/>
      <c r="AA172" s="823"/>
      <c r="AB172" s="823"/>
      <c r="AC172" s="823"/>
      <c r="AD172" s="823"/>
      <c r="AE172" s="823"/>
      <c r="AF172" s="823"/>
      <c r="AG172" s="823"/>
      <c r="AH172" s="823"/>
      <c r="AI172" s="823"/>
      <c r="AJ172" s="823"/>
      <c r="AK172" s="823"/>
      <c r="AL172" s="823"/>
      <c r="AM172" s="823"/>
      <c r="AN172" s="823"/>
      <c r="AO172" s="823"/>
      <c r="AP172" s="823"/>
      <c r="AQ172" s="823"/>
      <c r="AR172" s="823"/>
      <c r="AS172" s="823"/>
      <c r="AT172" s="823"/>
      <c r="AU172" s="823"/>
      <c r="AV172" s="823"/>
      <c r="AW172" s="823"/>
      <c r="AX172" s="823"/>
      <c r="AY172" s="823"/>
      <c r="AZ172" s="823"/>
      <c r="BA172" s="823"/>
      <c r="BB172" s="823"/>
      <c r="BC172" s="823"/>
      <c r="BD172" s="828"/>
      <c r="BE172" s="828"/>
    </row>
    <row r="173" spans="1:57" ht="15.75" customHeight="1">
      <c r="A173" s="823"/>
      <c r="B173" s="847"/>
      <c r="C173" s="823"/>
      <c r="D173" s="823"/>
      <c r="E173" s="823"/>
      <c r="F173" s="823"/>
      <c r="G173" s="823"/>
      <c r="H173" s="2160" t="s">
        <v>2035</v>
      </c>
      <c r="I173" s="2160"/>
      <c r="J173" s="2160"/>
      <c r="K173" s="2160"/>
      <c r="L173" s="2160"/>
      <c r="M173" s="2160"/>
      <c r="N173" s="2160"/>
      <c r="O173" s="2160"/>
      <c r="P173" s="2160"/>
      <c r="Q173" s="2160"/>
      <c r="R173" s="2160"/>
      <c r="S173" s="2160"/>
      <c r="T173" s="2160"/>
      <c r="U173" s="2160"/>
      <c r="V173" s="2160"/>
      <c r="W173" s="2160"/>
      <c r="X173" s="2160"/>
      <c r="Y173" s="2160"/>
      <c r="Z173" s="2160"/>
      <c r="AA173" s="2160"/>
      <c r="AB173" s="2160"/>
      <c r="AC173" s="2160"/>
      <c r="AD173" s="2160"/>
      <c r="AE173" s="2160"/>
      <c r="AF173" s="2160"/>
      <c r="AG173" s="2160"/>
      <c r="AH173" s="2160"/>
      <c r="AI173" s="2160"/>
      <c r="AJ173" s="2160"/>
      <c r="AK173" s="2160"/>
      <c r="AL173" s="2160"/>
      <c r="AM173" s="2160"/>
      <c r="AN173" s="2160"/>
      <c r="AO173" s="2160"/>
      <c r="AP173" s="2160"/>
      <c r="AQ173" s="2160"/>
      <c r="AR173" s="2160"/>
      <c r="AS173" s="2160"/>
      <c r="AT173" s="2160"/>
      <c r="AU173" s="2160"/>
      <c r="AV173" s="2160"/>
      <c r="AW173" s="2160"/>
      <c r="AX173" s="2160"/>
      <c r="AY173" s="2160"/>
      <c r="AZ173" s="823"/>
      <c r="BA173" s="823"/>
      <c r="BB173" s="823"/>
      <c r="BC173" s="823"/>
      <c r="BD173" s="828"/>
      <c r="BE173" s="828"/>
    </row>
    <row r="174" spans="1:57" ht="15.75" customHeight="1">
      <c r="A174" s="823"/>
      <c r="B174" s="847"/>
      <c r="C174" s="823"/>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8"/>
      <c r="BE174" s="828"/>
    </row>
    <row r="175" spans="1:57" ht="15.75" customHeight="1">
      <c r="A175" s="823"/>
      <c r="B175" s="847"/>
      <c r="C175" s="823"/>
      <c r="D175" s="823"/>
      <c r="E175" s="823"/>
      <c r="F175" s="823"/>
      <c r="G175" s="823"/>
      <c r="H175" s="2161" t="s">
        <v>2036</v>
      </c>
      <c r="I175" s="2161"/>
      <c r="J175" s="2161"/>
      <c r="K175" s="2161"/>
      <c r="L175" s="2161"/>
      <c r="M175" s="2161"/>
      <c r="N175" s="2161"/>
      <c r="O175" s="2161"/>
      <c r="P175" s="2161"/>
      <c r="Q175" s="2161"/>
      <c r="R175" s="2161"/>
      <c r="S175" s="2161"/>
      <c r="T175" s="2161"/>
      <c r="U175" s="2161"/>
      <c r="V175" s="2161"/>
      <c r="W175" s="2161"/>
      <c r="X175" s="2161"/>
      <c r="Y175" s="2161"/>
      <c r="Z175" s="2161"/>
      <c r="AA175" s="2161"/>
      <c r="AB175" s="2161"/>
      <c r="AC175" s="2161"/>
      <c r="AD175" s="2161"/>
      <c r="AE175" s="2161"/>
      <c r="AF175" s="2161"/>
      <c r="AG175" s="2161"/>
      <c r="AH175" s="2161"/>
      <c r="AI175" s="2161"/>
      <c r="AJ175" s="2161"/>
      <c r="AK175" s="2161"/>
      <c r="AL175" s="2161"/>
      <c r="AM175" s="2161"/>
      <c r="AN175" s="2161"/>
      <c r="AO175" s="2161"/>
      <c r="AP175" s="2161"/>
      <c r="AQ175" s="2161"/>
      <c r="AR175" s="2161"/>
      <c r="AS175" s="2161"/>
      <c r="AT175" s="2161"/>
      <c r="AU175" s="2161"/>
      <c r="AV175" s="2161"/>
      <c r="AW175" s="2161"/>
      <c r="AX175" s="2161"/>
      <c r="AY175" s="2161"/>
      <c r="AZ175" s="2161"/>
      <c r="BA175" s="823"/>
      <c r="BB175" s="823"/>
      <c r="BC175" s="823"/>
      <c r="BD175" s="828"/>
      <c r="BE175" s="828"/>
    </row>
    <row r="176" spans="1:57" ht="15.75" customHeight="1">
      <c r="A176" s="823"/>
      <c r="B176" s="822"/>
      <c r="C176" s="823"/>
      <c r="D176" s="823"/>
      <c r="E176" s="823"/>
      <c r="F176" s="823"/>
      <c r="G176" s="823"/>
      <c r="H176" s="2161"/>
      <c r="I176" s="2161"/>
      <c r="J176" s="2161"/>
      <c r="K176" s="2161"/>
      <c r="L176" s="2161"/>
      <c r="M176" s="2161"/>
      <c r="N176" s="2161"/>
      <c r="O176" s="2161"/>
      <c r="P176" s="2161"/>
      <c r="Q176" s="2161"/>
      <c r="R176" s="2161"/>
      <c r="S176" s="2161"/>
      <c r="T176" s="2161"/>
      <c r="U176" s="2161"/>
      <c r="V176" s="2161"/>
      <c r="W176" s="2161"/>
      <c r="X176" s="2161"/>
      <c r="Y176" s="2161"/>
      <c r="Z176" s="2161"/>
      <c r="AA176" s="2161"/>
      <c r="AB176" s="2161"/>
      <c r="AC176" s="2161"/>
      <c r="AD176" s="2161"/>
      <c r="AE176" s="2161"/>
      <c r="AF176" s="2161"/>
      <c r="AG176" s="2161"/>
      <c r="AH176" s="2161"/>
      <c r="AI176" s="2161"/>
      <c r="AJ176" s="2161"/>
      <c r="AK176" s="2161"/>
      <c r="AL176" s="2161"/>
      <c r="AM176" s="2161"/>
      <c r="AN176" s="2161"/>
      <c r="AO176" s="2161"/>
      <c r="AP176" s="2161"/>
      <c r="AQ176" s="2161"/>
      <c r="AR176" s="2161"/>
      <c r="AS176" s="2161"/>
      <c r="AT176" s="2161"/>
      <c r="AU176" s="2161"/>
      <c r="AV176" s="2161"/>
      <c r="AW176" s="2161"/>
      <c r="AX176" s="2161"/>
      <c r="AY176" s="2161"/>
      <c r="AZ176" s="2161"/>
      <c r="BA176" s="823"/>
      <c r="BB176" s="823"/>
      <c r="BC176" s="823"/>
      <c r="BD176" s="828"/>
      <c r="BE176" s="828"/>
    </row>
    <row r="177" spans="1:57" ht="15.75" customHeight="1">
      <c r="A177" s="823"/>
      <c r="B177" s="822"/>
      <c r="C177" s="823"/>
      <c r="D177" s="823"/>
      <c r="E177" s="823"/>
      <c r="F177" s="823"/>
      <c r="G177" s="823"/>
      <c r="H177" s="2161"/>
      <c r="I177" s="2161"/>
      <c r="J177" s="2161"/>
      <c r="K177" s="2161"/>
      <c r="L177" s="2161"/>
      <c r="M177" s="2161"/>
      <c r="N177" s="2161"/>
      <c r="O177" s="2161"/>
      <c r="P177" s="2161"/>
      <c r="Q177" s="2161"/>
      <c r="R177" s="2161"/>
      <c r="S177" s="2161"/>
      <c r="T177" s="2161"/>
      <c r="U177" s="2161"/>
      <c r="V177" s="2161"/>
      <c r="W177" s="2161"/>
      <c r="X177" s="2161"/>
      <c r="Y177" s="2161"/>
      <c r="Z177" s="2161"/>
      <c r="AA177" s="2161"/>
      <c r="AB177" s="2161"/>
      <c r="AC177" s="2161"/>
      <c r="AD177" s="2161"/>
      <c r="AE177" s="2161"/>
      <c r="AF177" s="2161"/>
      <c r="AG177" s="2161"/>
      <c r="AH177" s="2161"/>
      <c r="AI177" s="2161"/>
      <c r="AJ177" s="2161"/>
      <c r="AK177" s="2161"/>
      <c r="AL177" s="2161"/>
      <c r="AM177" s="2161"/>
      <c r="AN177" s="2161"/>
      <c r="AO177" s="2161"/>
      <c r="AP177" s="2161"/>
      <c r="AQ177" s="2161"/>
      <c r="AR177" s="2161"/>
      <c r="AS177" s="2161"/>
      <c r="AT177" s="2161"/>
      <c r="AU177" s="2161"/>
      <c r="AV177" s="2161"/>
      <c r="AW177" s="2161"/>
      <c r="AX177" s="2161"/>
      <c r="AY177" s="2161"/>
      <c r="AZ177" s="2161"/>
      <c r="BA177" s="823"/>
      <c r="BB177" s="823"/>
      <c r="BC177" s="823"/>
      <c r="BD177" s="828"/>
      <c r="BE177" s="828"/>
    </row>
    <row r="178" spans="1:57" ht="15.75" customHeight="1">
      <c r="A178" s="823"/>
      <c r="B178" s="822"/>
      <c r="C178" s="823"/>
      <c r="D178" s="823"/>
      <c r="E178" s="823"/>
      <c r="F178" s="823"/>
      <c r="G178" s="823"/>
      <c r="H178" s="848"/>
      <c r="I178" s="848"/>
      <c r="J178" s="848"/>
      <c r="K178" s="848"/>
      <c r="L178" s="848"/>
      <c r="M178" s="848"/>
      <c r="N178" s="848"/>
      <c r="O178" s="848"/>
      <c r="P178" s="848"/>
      <c r="Q178" s="848"/>
      <c r="R178" s="848"/>
      <c r="S178" s="848"/>
      <c r="T178" s="848"/>
      <c r="U178" s="848"/>
      <c r="V178" s="848"/>
      <c r="W178" s="848"/>
      <c r="X178" s="848"/>
      <c r="Y178" s="848"/>
      <c r="Z178" s="848"/>
      <c r="AA178" s="848"/>
      <c r="AB178" s="848"/>
      <c r="AC178" s="848"/>
      <c r="AD178" s="848"/>
      <c r="AE178" s="848"/>
      <c r="AF178" s="848"/>
      <c r="AG178" s="848"/>
      <c r="AH178" s="848"/>
      <c r="AI178" s="848"/>
      <c r="AJ178" s="848"/>
      <c r="AK178" s="848"/>
      <c r="AL178" s="848"/>
      <c r="AM178" s="848"/>
      <c r="AN178" s="848"/>
      <c r="AO178" s="848"/>
      <c r="AP178" s="848"/>
      <c r="AQ178" s="848"/>
      <c r="AR178" s="848"/>
      <c r="AS178" s="848"/>
      <c r="AT178" s="848"/>
      <c r="AU178" s="848"/>
      <c r="AV178" s="848"/>
      <c r="AW178" s="848"/>
      <c r="AX178" s="848"/>
      <c r="AY178" s="848"/>
      <c r="AZ178" s="823"/>
      <c r="BA178" s="823"/>
      <c r="BB178" s="823"/>
      <c r="BC178" s="823"/>
      <c r="BD178" s="828"/>
      <c r="BE178" s="828"/>
    </row>
    <row r="179" spans="1:57" ht="15.75" customHeight="1">
      <c r="A179" s="823"/>
      <c r="B179" s="822"/>
      <c r="C179" s="823"/>
      <c r="D179" s="823"/>
      <c r="E179" s="823"/>
      <c r="F179" s="823"/>
      <c r="G179" s="823"/>
      <c r="H179" s="823"/>
      <c r="I179" s="823"/>
      <c r="J179" s="823"/>
      <c r="K179" s="823"/>
      <c r="L179" s="823"/>
      <c r="M179" s="823"/>
      <c r="N179" s="823"/>
      <c r="O179" s="823"/>
      <c r="P179" s="823"/>
      <c r="Q179" s="823"/>
      <c r="R179" s="823"/>
      <c r="S179" s="823"/>
      <c r="T179" s="823"/>
      <c r="U179" s="823"/>
      <c r="V179" s="823"/>
      <c r="W179" s="823"/>
      <c r="X179" s="823"/>
      <c r="Y179" s="823"/>
      <c r="Z179" s="823"/>
      <c r="AA179" s="823"/>
      <c r="AB179" s="823"/>
      <c r="AC179" s="823"/>
      <c r="AD179" s="823"/>
      <c r="AE179" s="823"/>
      <c r="AF179" s="823"/>
      <c r="AG179" s="823"/>
      <c r="AH179" s="823"/>
      <c r="AI179" s="823"/>
      <c r="AJ179" s="823"/>
      <c r="AK179" s="823"/>
      <c r="AL179" s="823"/>
      <c r="AM179" s="823"/>
      <c r="AN179" s="823"/>
      <c r="AO179" s="823"/>
      <c r="AP179" s="823"/>
      <c r="AQ179" s="823"/>
      <c r="AR179" s="823"/>
      <c r="AS179" s="823"/>
      <c r="AT179" s="823"/>
      <c r="AU179" s="823"/>
      <c r="AV179" s="823"/>
      <c r="AW179" s="823"/>
      <c r="AX179" s="823"/>
      <c r="AY179" s="823"/>
      <c r="AZ179" s="823"/>
      <c r="BA179" s="823"/>
      <c r="BB179" s="823"/>
      <c r="BC179" s="823"/>
      <c r="BD179" s="828"/>
      <c r="BE179" s="828"/>
    </row>
    <row r="180" spans="1:57" ht="15.75" customHeight="1" thickBot="1">
      <c r="A180" s="823"/>
      <c r="B180" s="849"/>
      <c r="C180" s="850"/>
      <c r="D180" s="850"/>
      <c r="E180" s="850"/>
      <c r="F180" s="850"/>
      <c r="G180" s="850"/>
      <c r="H180" s="2162" t="s">
        <v>2037</v>
      </c>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62"/>
      <c r="AD180" s="2162"/>
      <c r="AE180" s="2162"/>
      <c r="AF180" s="2162"/>
      <c r="AG180" s="2162"/>
      <c r="AH180" s="2162"/>
      <c r="AI180" s="2162"/>
      <c r="AJ180" s="2162"/>
      <c r="AK180" s="2162"/>
      <c r="AL180" s="2162"/>
      <c r="AM180" s="2162"/>
      <c r="AN180" s="2162"/>
      <c r="AO180" s="2162"/>
      <c r="AP180" s="2162"/>
      <c r="AQ180" s="2162"/>
      <c r="AR180" s="2162"/>
      <c r="AS180" s="2162"/>
      <c r="AT180" s="2162"/>
      <c r="AU180" s="2162"/>
      <c r="AV180" s="2162"/>
      <c r="AW180" s="850"/>
      <c r="AX180" s="850"/>
      <c r="AY180" s="850"/>
      <c r="AZ180" s="850"/>
      <c r="BA180" s="850"/>
      <c r="BB180" s="850"/>
      <c r="BC180" s="850"/>
      <c r="BD180" s="851"/>
      <c r="BE180" s="828"/>
    </row>
    <row r="181" spans="1:57" ht="15.75" customHeight="1" thickBot="1">
      <c r="A181" s="823"/>
      <c r="B181" s="852"/>
      <c r="C181" s="834"/>
      <c r="D181" s="834"/>
      <c r="E181" s="834"/>
      <c r="F181" s="834"/>
      <c r="G181" s="834"/>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834"/>
      <c r="AL181" s="834"/>
      <c r="AM181" s="834"/>
      <c r="AN181" s="834"/>
      <c r="AO181" s="834"/>
      <c r="AP181" s="834"/>
      <c r="AQ181" s="834"/>
      <c r="AR181" s="834"/>
      <c r="AS181" s="834"/>
      <c r="AT181" s="834"/>
      <c r="AU181" s="834"/>
      <c r="AV181" s="834"/>
      <c r="AW181" s="834"/>
      <c r="AX181" s="834"/>
      <c r="AY181" s="834"/>
      <c r="AZ181" s="834"/>
      <c r="BA181" s="834"/>
      <c r="BB181" s="834"/>
      <c r="BC181" s="834"/>
      <c r="BD181" s="853"/>
      <c r="BE181" s="828"/>
    </row>
    <row r="182" spans="1:57" ht="15.75" customHeight="1" thickBot="1">
      <c r="A182" s="823"/>
      <c r="B182" s="852"/>
      <c r="C182" s="834"/>
      <c r="D182" s="834"/>
      <c r="E182" s="834"/>
      <c r="F182" s="834"/>
      <c r="G182" s="834"/>
      <c r="H182" s="2154" t="s">
        <v>2038</v>
      </c>
      <c r="I182" s="2154"/>
      <c r="J182" s="2154"/>
      <c r="K182" s="2154"/>
      <c r="L182" s="834"/>
      <c r="M182" s="834"/>
      <c r="N182" s="834"/>
      <c r="O182" s="834"/>
      <c r="P182" s="834"/>
      <c r="Q182" s="834"/>
      <c r="R182" s="834"/>
      <c r="S182" s="2163"/>
      <c r="T182" s="2152"/>
      <c r="U182" s="2152"/>
      <c r="V182" s="2152"/>
      <c r="W182" s="2152"/>
      <c r="X182" s="2152"/>
      <c r="Y182" s="2152"/>
      <c r="Z182" s="2152"/>
      <c r="AA182" s="2152"/>
      <c r="AB182" s="2152"/>
      <c r="AC182" s="2152"/>
      <c r="AD182" s="2152"/>
      <c r="AE182" s="2152"/>
      <c r="AF182" s="2152"/>
      <c r="AG182" s="2152"/>
      <c r="AH182" s="2152"/>
      <c r="AI182" s="2152"/>
      <c r="AJ182" s="2153"/>
      <c r="AK182" s="834"/>
      <c r="AL182" s="834"/>
      <c r="AM182" s="834"/>
      <c r="AN182" s="834"/>
      <c r="AO182" s="834"/>
      <c r="AP182" s="834"/>
      <c r="AQ182" s="834"/>
      <c r="AR182" s="834"/>
      <c r="AS182" s="834"/>
      <c r="AT182" s="834"/>
      <c r="AU182" s="834"/>
      <c r="AV182" s="834"/>
      <c r="AW182" s="834"/>
      <c r="AX182" s="834"/>
      <c r="AY182" s="834"/>
      <c r="AZ182" s="834"/>
      <c r="BA182" s="834"/>
      <c r="BB182" s="834"/>
      <c r="BC182" s="834"/>
      <c r="BD182" s="853"/>
      <c r="BE182" s="828"/>
    </row>
    <row r="183" spans="1:57" ht="15.75" customHeight="1" thickBot="1">
      <c r="A183" s="823"/>
      <c r="B183" s="852"/>
      <c r="C183" s="834"/>
      <c r="D183" s="834"/>
      <c r="E183" s="834"/>
      <c r="F183" s="834"/>
      <c r="G183" s="834"/>
      <c r="H183" s="854"/>
      <c r="I183" s="854"/>
      <c r="J183" s="854"/>
      <c r="K183" s="854"/>
      <c r="L183" s="834"/>
      <c r="M183" s="834"/>
      <c r="N183" s="834"/>
      <c r="O183" s="834"/>
      <c r="P183" s="834"/>
      <c r="Q183" s="834"/>
      <c r="R183" s="834"/>
      <c r="S183" s="834"/>
      <c r="T183" s="834"/>
      <c r="U183" s="834"/>
      <c r="V183" s="834"/>
      <c r="W183" s="834"/>
      <c r="X183" s="834"/>
      <c r="Y183" s="834"/>
      <c r="Z183" s="834"/>
      <c r="AA183" s="834"/>
      <c r="AB183" s="834"/>
      <c r="AC183" s="834"/>
      <c r="AD183" s="834"/>
      <c r="AE183" s="834"/>
      <c r="AF183" s="834"/>
      <c r="AG183" s="834"/>
      <c r="AH183" s="834"/>
      <c r="AI183" s="834"/>
      <c r="AJ183" s="834"/>
      <c r="AK183" s="834"/>
      <c r="AL183" s="834"/>
      <c r="AM183" s="834"/>
      <c r="AN183" s="834"/>
      <c r="AO183" s="834"/>
      <c r="AP183" s="834"/>
      <c r="AQ183" s="834"/>
      <c r="AR183" s="834"/>
      <c r="AS183" s="834"/>
      <c r="AT183" s="834"/>
      <c r="AU183" s="834"/>
      <c r="AV183" s="834"/>
      <c r="AW183" s="834"/>
      <c r="AX183" s="834"/>
      <c r="AY183" s="834"/>
      <c r="AZ183" s="834"/>
      <c r="BA183" s="834"/>
      <c r="BB183" s="834"/>
      <c r="BC183" s="834"/>
      <c r="BD183" s="853"/>
      <c r="BE183" s="828"/>
    </row>
    <row r="184" spans="1:57" ht="15.75" customHeight="1" thickBot="1">
      <c r="A184" s="823"/>
      <c r="B184" s="852"/>
      <c r="C184" s="834"/>
      <c r="D184" s="834"/>
      <c r="E184" s="834"/>
      <c r="F184" s="834"/>
      <c r="G184" s="834"/>
      <c r="H184" s="2154" t="s">
        <v>2039</v>
      </c>
      <c r="I184" s="2154"/>
      <c r="J184" s="2154"/>
      <c r="K184" s="854"/>
      <c r="L184" s="834"/>
      <c r="M184" s="834"/>
      <c r="N184" s="834"/>
      <c r="O184" s="834"/>
      <c r="P184" s="834"/>
      <c r="Q184" s="834"/>
      <c r="R184" s="834"/>
      <c r="S184" s="2155" t="s">
        <v>1145</v>
      </c>
      <c r="T184" s="2152"/>
      <c r="U184" s="2152"/>
      <c r="V184" s="2152"/>
      <c r="W184" s="2152"/>
      <c r="X184" s="2152"/>
      <c r="Y184" s="2152"/>
      <c r="Z184" s="2152"/>
      <c r="AA184" s="2152"/>
      <c r="AB184" s="2152"/>
      <c r="AC184" s="2152"/>
      <c r="AD184" s="2152"/>
      <c r="AE184" s="2152"/>
      <c r="AF184" s="2152"/>
      <c r="AG184" s="2152"/>
      <c r="AH184" s="2152"/>
      <c r="AI184" s="2152"/>
      <c r="AJ184" s="2153"/>
      <c r="AK184" s="834"/>
      <c r="AL184" s="834"/>
      <c r="AM184" s="834"/>
      <c r="AN184" s="834"/>
      <c r="AO184" s="834"/>
      <c r="AP184" s="834"/>
      <c r="AQ184" s="834"/>
      <c r="AR184" s="834"/>
      <c r="AS184" s="834"/>
      <c r="AT184" s="834"/>
      <c r="AU184" s="834"/>
      <c r="AV184" s="834"/>
      <c r="AW184" s="834"/>
      <c r="AX184" s="834"/>
      <c r="AY184" s="834"/>
      <c r="AZ184" s="834"/>
      <c r="BA184" s="834"/>
      <c r="BB184" s="834"/>
      <c r="BC184" s="834"/>
      <c r="BD184" s="853"/>
      <c r="BE184" s="828"/>
    </row>
    <row r="185" spans="1:57" ht="15.75" customHeight="1" thickBot="1">
      <c r="A185" s="823"/>
      <c r="B185" s="852"/>
      <c r="C185" s="834"/>
      <c r="D185" s="834"/>
      <c r="E185" s="834"/>
      <c r="F185" s="834"/>
      <c r="G185" s="834"/>
      <c r="H185" s="854"/>
      <c r="I185" s="854"/>
      <c r="J185" s="854"/>
      <c r="K185" s="854"/>
      <c r="L185" s="834"/>
      <c r="M185" s="834"/>
      <c r="N185" s="834"/>
      <c r="O185" s="834"/>
      <c r="P185" s="834"/>
      <c r="Q185" s="834"/>
      <c r="R185" s="834"/>
      <c r="S185" s="834"/>
      <c r="T185" s="834"/>
      <c r="U185" s="834"/>
      <c r="V185" s="834"/>
      <c r="W185" s="834"/>
      <c r="X185" s="834"/>
      <c r="Y185" s="834"/>
      <c r="Z185" s="834"/>
      <c r="AA185" s="834"/>
      <c r="AB185" s="834"/>
      <c r="AC185" s="834"/>
      <c r="AD185" s="834"/>
      <c r="AE185" s="834"/>
      <c r="AF185" s="834"/>
      <c r="AG185" s="834"/>
      <c r="AH185" s="834"/>
      <c r="AI185" s="834"/>
      <c r="AJ185" s="834"/>
      <c r="AK185" s="834"/>
      <c r="AL185" s="834"/>
      <c r="AM185" s="834"/>
      <c r="AN185" s="834"/>
      <c r="AO185" s="834"/>
      <c r="AP185" s="834"/>
      <c r="AQ185" s="834"/>
      <c r="AR185" s="834"/>
      <c r="AS185" s="834"/>
      <c r="AT185" s="834"/>
      <c r="AU185" s="834"/>
      <c r="AV185" s="834"/>
      <c r="AW185" s="834"/>
      <c r="AX185" s="834"/>
      <c r="AY185" s="834"/>
      <c r="AZ185" s="834"/>
      <c r="BA185" s="834"/>
      <c r="BB185" s="834"/>
      <c r="BC185" s="834"/>
      <c r="BD185" s="853"/>
      <c r="BE185" s="828"/>
    </row>
    <row r="186" spans="1:57" ht="15.75" customHeight="1" thickBot="1">
      <c r="A186" s="823"/>
      <c r="B186" s="852"/>
      <c r="C186" s="834"/>
      <c r="D186" s="834"/>
      <c r="E186" s="834"/>
      <c r="F186" s="834"/>
      <c r="G186" s="834"/>
      <c r="H186" s="2154" t="s">
        <v>885</v>
      </c>
      <c r="I186" s="2154"/>
      <c r="J186" s="854"/>
      <c r="K186" s="854"/>
      <c r="L186" s="834"/>
      <c r="M186" s="834"/>
      <c r="N186" s="834"/>
      <c r="O186" s="834"/>
      <c r="P186" s="834"/>
      <c r="Q186" s="834"/>
      <c r="R186" s="834"/>
      <c r="S186" s="2155" t="s">
        <v>2040</v>
      </c>
      <c r="T186" s="2152"/>
      <c r="U186" s="2152"/>
      <c r="V186" s="2152"/>
      <c r="W186" s="2152"/>
      <c r="X186" s="2152"/>
      <c r="Y186" s="2152"/>
      <c r="Z186" s="2152"/>
      <c r="AA186" s="2152"/>
      <c r="AB186" s="2152"/>
      <c r="AC186" s="2152"/>
      <c r="AD186" s="2152"/>
      <c r="AE186" s="2152"/>
      <c r="AF186" s="2152"/>
      <c r="AG186" s="2152"/>
      <c r="AH186" s="2152"/>
      <c r="AI186" s="2152"/>
      <c r="AJ186" s="2153"/>
      <c r="AK186" s="834"/>
      <c r="AL186" s="834"/>
      <c r="AM186" s="834"/>
      <c r="AN186" s="834"/>
      <c r="AO186" s="834"/>
      <c r="AP186" s="834"/>
      <c r="AQ186" s="834"/>
      <c r="AR186" s="834"/>
      <c r="AS186" s="834"/>
      <c r="AT186" s="834"/>
      <c r="AU186" s="834"/>
      <c r="AV186" s="834"/>
      <c r="AW186" s="834"/>
      <c r="AX186" s="834"/>
      <c r="AY186" s="834"/>
      <c r="AZ186" s="834"/>
      <c r="BA186" s="834"/>
      <c r="BB186" s="834"/>
      <c r="BC186" s="834"/>
      <c r="BD186" s="853"/>
      <c r="BE186" s="828"/>
    </row>
    <row r="187" spans="1:57" ht="15.75" customHeight="1" thickBot="1">
      <c r="A187" s="823"/>
      <c r="B187" s="852"/>
      <c r="C187" s="834"/>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4"/>
      <c r="AE187" s="834"/>
      <c r="AF187" s="834"/>
      <c r="AG187" s="834"/>
      <c r="AH187" s="834"/>
      <c r="AI187" s="834"/>
      <c r="AJ187" s="834"/>
      <c r="AK187" s="834"/>
      <c r="AL187" s="834"/>
      <c r="AM187" s="834"/>
      <c r="AN187" s="834"/>
      <c r="AO187" s="834"/>
      <c r="AP187" s="834"/>
      <c r="AQ187" s="834"/>
      <c r="AR187" s="834"/>
      <c r="AS187" s="834"/>
      <c r="AT187" s="834"/>
      <c r="AU187" s="834"/>
      <c r="AV187" s="834"/>
      <c r="AW187" s="834"/>
      <c r="AX187" s="834"/>
      <c r="AY187" s="834"/>
      <c r="AZ187" s="834"/>
      <c r="BA187" s="834"/>
      <c r="BB187" s="834"/>
      <c r="BC187" s="834"/>
      <c r="BD187" s="853"/>
      <c r="BE187" s="828"/>
    </row>
    <row r="188" spans="1:57" ht="15.75" customHeight="1" thickBot="1">
      <c r="A188" s="823"/>
      <c r="B188" s="852"/>
      <c r="C188" s="834"/>
      <c r="D188" s="834"/>
      <c r="E188" s="834"/>
      <c r="F188" s="834"/>
      <c r="G188" s="834"/>
      <c r="H188" s="2156" t="s">
        <v>2041</v>
      </c>
      <c r="I188" s="2156"/>
      <c r="J188" s="2156"/>
      <c r="K188" s="2156"/>
      <c r="L188" s="2156"/>
      <c r="M188" s="2156"/>
      <c r="N188" s="2156"/>
      <c r="O188" s="2156"/>
      <c r="P188" s="834"/>
      <c r="Q188" s="834"/>
      <c r="R188" s="834"/>
      <c r="S188" s="2155" t="s">
        <v>2042</v>
      </c>
      <c r="T188" s="2152"/>
      <c r="U188" s="2152"/>
      <c r="V188" s="2152"/>
      <c r="W188" s="2152"/>
      <c r="X188" s="2152"/>
      <c r="Y188" s="2152"/>
      <c r="Z188" s="2152"/>
      <c r="AA188" s="2152"/>
      <c r="AB188" s="2152"/>
      <c r="AC188" s="2152"/>
      <c r="AD188" s="2152"/>
      <c r="AE188" s="2152"/>
      <c r="AF188" s="2152"/>
      <c r="AG188" s="2152"/>
      <c r="AH188" s="2152"/>
      <c r="AI188" s="2152"/>
      <c r="AJ188" s="2153"/>
      <c r="AK188" s="834"/>
      <c r="AL188" s="834"/>
      <c r="AM188" s="834"/>
      <c r="AN188" s="834"/>
      <c r="AO188" s="834"/>
      <c r="AP188" s="834"/>
      <c r="AQ188" s="834"/>
      <c r="AR188" s="834"/>
      <c r="AS188" s="834"/>
      <c r="AT188" s="834"/>
      <c r="AU188" s="834"/>
      <c r="AV188" s="834"/>
      <c r="AW188" s="834"/>
      <c r="AX188" s="834"/>
      <c r="AY188" s="834"/>
      <c r="AZ188" s="834"/>
      <c r="BA188" s="834"/>
      <c r="BB188" s="834"/>
      <c r="BC188" s="834"/>
      <c r="BD188" s="853"/>
      <c r="BE188" s="828"/>
    </row>
    <row r="189" spans="1:57" ht="15.75" customHeight="1" thickBot="1">
      <c r="A189" s="823"/>
      <c r="B189" s="852"/>
      <c r="C189" s="834"/>
      <c r="D189" s="834"/>
      <c r="E189" s="834"/>
      <c r="F189" s="834"/>
      <c r="G189" s="834"/>
      <c r="H189" s="834"/>
      <c r="I189" s="834"/>
      <c r="J189" s="834"/>
      <c r="K189" s="834"/>
      <c r="L189" s="834"/>
      <c r="M189" s="834"/>
      <c r="N189" s="834"/>
      <c r="O189" s="834"/>
      <c r="P189" s="834"/>
      <c r="Q189" s="834"/>
      <c r="R189" s="834"/>
      <c r="S189" s="834"/>
      <c r="T189" s="834"/>
      <c r="U189" s="834"/>
      <c r="V189" s="834"/>
      <c r="W189" s="834"/>
      <c r="X189" s="834"/>
      <c r="Y189" s="834"/>
      <c r="Z189" s="834"/>
      <c r="AA189" s="834"/>
      <c r="AB189" s="834"/>
      <c r="AC189" s="834"/>
      <c r="AD189" s="834"/>
      <c r="AE189" s="834"/>
      <c r="AF189" s="834"/>
      <c r="AG189" s="834"/>
      <c r="AH189" s="834"/>
      <c r="AI189" s="834"/>
      <c r="AJ189" s="834"/>
      <c r="AK189" s="834"/>
      <c r="AL189" s="834"/>
      <c r="AM189" s="834"/>
      <c r="AN189" s="834"/>
      <c r="AO189" s="834"/>
      <c r="AP189" s="834"/>
      <c r="AQ189" s="834"/>
      <c r="AR189" s="834"/>
      <c r="AS189" s="834"/>
      <c r="AT189" s="834"/>
      <c r="AU189" s="834"/>
      <c r="AV189" s="834"/>
      <c r="AW189" s="834"/>
      <c r="AX189" s="834"/>
      <c r="AY189" s="834"/>
      <c r="AZ189" s="834"/>
      <c r="BA189" s="834"/>
      <c r="BB189" s="834"/>
      <c r="BC189" s="834"/>
      <c r="BD189" s="853"/>
      <c r="BE189" s="828"/>
    </row>
    <row r="190" spans="1:57" ht="15.75" customHeight="1" thickBot="1">
      <c r="A190" s="823"/>
      <c r="B190" s="852"/>
      <c r="C190" s="834"/>
      <c r="D190" s="834"/>
      <c r="E190" s="834"/>
      <c r="F190" s="834"/>
      <c r="G190" s="834"/>
      <c r="H190" s="2150" t="s">
        <v>2043</v>
      </c>
      <c r="I190" s="2150"/>
      <c r="J190" s="834"/>
      <c r="K190" s="834"/>
      <c r="L190" s="834"/>
      <c r="M190" s="834"/>
      <c r="N190" s="834"/>
      <c r="O190" s="834"/>
      <c r="P190" s="834"/>
      <c r="Q190" s="834"/>
      <c r="R190" s="834"/>
      <c r="S190" s="2151">
        <v>44341</v>
      </c>
      <c r="T190" s="2152"/>
      <c r="U190" s="2152"/>
      <c r="V190" s="2152"/>
      <c r="W190" s="2152"/>
      <c r="X190" s="2152"/>
      <c r="Y190" s="2152"/>
      <c r="Z190" s="2152"/>
      <c r="AA190" s="2152"/>
      <c r="AB190" s="2152"/>
      <c r="AC190" s="2152"/>
      <c r="AD190" s="2152"/>
      <c r="AE190" s="2152"/>
      <c r="AF190" s="2152"/>
      <c r="AG190" s="2152"/>
      <c r="AH190" s="2152"/>
      <c r="AI190" s="2152"/>
      <c r="AJ190" s="2153"/>
      <c r="AK190" s="834"/>
      <c r="AL190" s="834"/>
      <c r="AM190" s="834"/>
      <c r="AN190" s="834"/>
      <c r="AO190" s="834"/>
      <c r="AP190" s="834"/>
      <c r="AQ190" s="834"/>
      <c r="AR190" s="834"/>
      <c r="AS190" s="834"/>
      <c r="AT190" s="834"/>
      <c r="AU190" s="834"/>
      <c r="AV190" s="834"/>
      <c r="AW190" s="834"/>
      <c r="AX190" s="834"/>
      <c r="AY190" s="834"/>
      <c r="AZ190" s="834"/>
      <c r="BA190" s="834"/>
      <c r="BB190" s="834"/>
      <c r="BC190" s="834"/>
      <c r="BD190" s="853"/>
      <c r="BE190" s="828"/>
    </row>
    <row r="191" spans="1:57" ht="15.75" customHeight="1" thickBot="1">
      <c r="A191" s="823"/>
      <c r="B191" s="855"/>
      <c r="C191" s="856"/>
      <c r="D191" s="856"/>
      <c r="E191" s="856"/>
      <c r="F191" s="856"/>
      <c r="G191" s="856"/>
      <c r="H191" s="856"/>
      <c r="I191" s="856"/>
      <c r="J191" s="856"/>
      <c r="K191" s="856"/>
      <c r="L191" s="856"/>
      <c r="M191" s="856"/>
      <c r="N191" s="856"/>
      <c r="O191" s="856"/>
      <c r="P191" s="856"/>
      <c r="Q191" s="856"/>
      <c r="R191" s="856"/>
      <c r="S191" s="856"/>
      <c r="T191" s="856"/>
      <c r="U191" s="856"/>
      <c r="V191" s="856"/>
      <c r="W191" s="856"/>
      <c r="X191" s="856"/>
      <c r="Y191" s="856"/>
      <c r="Z191" s="856"/>
      <c r="AA191" s="856"/>
      <c r="AB191" s="856"/>
      <c r="AC191" s="856"/>
      <c r="AD191" s="856"/>
      <c r="AE191" s="856"/>
      <c r="AF191" s="856"/>
      <c r="AG191" s="856"/>
      <c r="AH191" s="856"/>
      <c r="AI191" s="856"/>
      <c r="AJ191" s="856"/>
      <c r="AK191" s="856"/>
      <c r="AL191" s="856"/>
      <c r="AM191" s="856"/>
      <c r="AN191" s="856"/>
      <c r="AO191" s="856"/>
      <c r="AP191" s="856"/>
      <c r="AQ191" s="856"/>
      <c r="AR191" s="856"/>
      <c r="AS191" s="856"/>
      <c r="AT191" s="856"/>
      <c r="AU191" s="856"/>
      <c r="AV191" s="856"/>
      <c r="AW191" s="856"/>
      <c r="AX191" s="856"/>
      <c r="AY191" s="856"/>
      <c r="AZ191" s="856"/>
      <c r="BA191" s="856"/>
      <c r="BB191" s="856"/>
      <c r="BC191" s="856"/>
      <c r="BD191" s="857"/>
      <c r="BE191" s="828"/>
    </row>
    <row r="192" spans="1:57" ht="15.75" customHeight="1" thickBot="1">
      <c r="A192" s="850"/>
      <c r="B192" s="850"/>
      <c r="C192" s="850"/>
      <c r="D192" s="850"/>
      <c r="E192" s="850"/>
      <c r="F192" s="850"/>
      <c r="G192" s="850"/>
      <c r="H192" s="850"/>
      <c r="I192" s="850"/>
      <c r="J192" s="850"/>
      <c r="K192" s="850"/>
      <c r="L192" s="850"/>
      <c r="M192" s="850"/>
      <c r="N192" s="850"/>
      <c r="O192" s="850"/>
      <c r="P192" s="850"/>
      <c r="Q192" s="850"/>
      <c r="R192" s="850"/>
      <c r="S192" s="850"/>
      <c r="T192" s="850"/>
      <c r="U192" s="850"/>
      <c r="V192" s="850"/>
      <c r="W192" s="850"/>
      <c r="X192" s="850"/>
      <c r="Y192" s="850"/>
      <c r="Z192" s="850"/>
      <c r="AA192" s="850"/>
      <c r="AB192" s="850"/>
      <c r="AC192" s="850"/>
      <c r="AD192" s="850"/>
      <c r="AE192" s="850"/>
      <c r="AF192" s="850"/>
      <c r="AG192" s="850"/>
      <c r="AH192" s="850"/>
      <c r="AI192" s="850"/>
      <c r="AJ192" s="850"/>
      <c r="AK192" s="850"/>
      <c r="AL192" s="850"/>
      <c r="AM192" s="850"/>
      <c r="AN192" s="850"/>
      <c r="AO192" s="850"/>
      <c r="AP192" s="850"/>
      <c r="AQ192" s="850"/>
      <c r="AR192" s="850"/>
      <c r="AS192" s="850"/>
      <c r="AT192" s="850"/>
      <c r="AU192" s="850"/>
      <c r="AV192" s="850"/>
      <c r="AW192" s="850"/>
      <c r="AX192" s="850"/>
      <c r="AY192" s="850"/>
      <c r="AZ192" s="850"/>
      <c r="BA192" s="850"/>
      <c r="BB192" s="850"/>
      <c r="BC192" s="850"/>
      <c r="BD192" s="850"/>
      <c r="BE192" s="851"/>
    </row>
    <row r="195" spans="4:18" ht="15.75" customHeight="1">
      <c r="D195" s="821"/>
    </row>
    <row r="196" spans="4:18" ht="15.75" customHeight="1">
      <c r="D196" s="858"/>
    </row>
    <row r="197" spans="4:18" ht="15.75" customHeight="1">
      <c r="D197" s="821"/>
    </row>
    <row r="198" spans="4:18" ht="15.75" customHeight="1">
      <c r="D198" s="821"/>
    </row>
    <row r="199" spans="4:18" ht="15.75" customHeight="1">
      <c r="R199" s="820" t="s">
        <v>253</v>
      </c>
    </row>
  </sheetData>
  <sheetProtection algorithmName="SHA-512" hashValue="RpPOLK0rzUOba5O7hxmfEKeABex51gi9prSbaiK9o5IS8OdU1xlPz7niE/uqQUSgxF2yfTE+RKyw66m2oPiybg==" saltValue="ROIG+f0kYZktBleJQBXxwQ==" spinCount="100000" sheet="1" objects="1" scenarios="1"/>
  <mergeCells count="531">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9"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32" zoomScale="70" zoomScaleNormal="70" zoomScaleSheetLayoutView="100" workbookViewId="0">
      <selection activeCell="AK131" sqref="AK131:AM131"/>
    </sheetView>
  </sheetViews>
  <sheetFormatPr defaultColWidth="0" defaultRowHeight="12.75" zeroHeight="1"/>
  <cols>
    <col min="1" max="3" width="2.42578125" style="12" customWidth="1"/>
    <col min="4" max="4" width="3.140625" style="12" customWidth="1"/>
    <col min="5" max="5" width="3.42578125" style="12" customWidth="1"/>
    <col min="6" max="6" width="2.85546875" style="12" customWidth="1"/>
    <col min="7" max="16" width="2.42578125" style="12" customWidth="1"/>
    <col min="17" max="17" width="3.140625" style="12" customWidth="1"/>
    <col min="18" max="18" width="4.5703125" style="12" customWidth="1"/>
    <col min="19" max="26" width="2.42578125" style="12" customWidth="1"/>
    <col min="27" max="30" width="2.5703125" style="12" customWidth="1"/>
    <col min="31" max="32" width="2.42578125" style="12" customWidth="1"/>
    <col min="33" max="33" width="3.42578125" style="12" customWidth="1"/>
    <col min="34" max="36" width="2.42578125" style="12" customWidth="1"/>
    <col min="37" max="37" width="5.5703125" style="12" customWidth="1"/>
    <col min="38" max="38" width="2.42578125" style="12" customWidth="1"/>
    <col min="39" max="39" width="3.42578125" style="12" customWidth="1"/>
    <col min="40" max="40" width="5.5703125" style="418" hidden="1" customWidth="1"/>
    <col min="41" max="41" width="5.5703125" style="24" hidden="1" customWidth="1"/>
    <col min="42" max="45" width="5.5703125" style="12" hidden="1" customWidth="1"/>
    <col min="46" max="46" width="10.85546875" style="12" hidden="1" customWidth="1"/>
    <col min="47" max="48" width="5.5703125" style="12" hidden="1" customWidth="1"/>
    <col min="49" max="49" width="8.7109375" style="12" hidden="1" customWidth="1"/>
    <col min="50" max="50" width="7.42578125" style="12" hidden="1" customWidth="1"/>
    <col min="51" max="55" width="5.5703125" style="12" hidden="1" customWidth="1"/>
    <col min="56" max="60" width="5.5703125" style="26" hidden="1" customWidth="1"/>
    <col min="61" max="81" width="5.5703125" style="12" hidden="1" customWidth="1"/>
    <col min="82" max="16384" width="0.85546875" style="12" hidden="1"/>
  </cols>
  <sheetData>
    <row r="1" spans="1:42" ht="15.75" customHeight="1">
      <c r="A1" s="2390" t="s">
        <v>2044</v>
      </c>
      <c r="B1" s="2390"/>
      <c r="C1" s="2390"/>
      <c r="D1" s="2390"/>
      <c r="E1" s="2390"/>
      <c r="F1" s="2390"/>
      <c r="G1" s="2390"/>
      <c r="H1" s="2390"/>
      <c r="I1" s="2390"/>
      <c r="J1" s="2390"/>
      <c r="K1" s="2390"/>
      <c r="L1" s="2390"/>
      <c r="M1" s="2390"/>
      <c r="N1" s="2390"/>
      <c r="O1" s="2390"/>
      <c r="P1" s="2390"/>
      <c r="Q1" s="2390"/>
      <c r="R1" s="2390"/>
      <c r="S1" s="2390"/>
      <c r="T1" s="2390"/>
      <c r="U1" s="2390"/>
      <c r="V1" s="2390"/>
      <c r="W1" s="2390"/>
      <c r="X1" s="2390"/>
      <c r="Y1" s="2390"/>
      <c r="Z1" s="2390"/>
      <c r="AA1" s="2390"/>
      <c r="AB1" s="2390"/>
      <c r="AC1" s="2390"/>
      <c r="AD1" s="2390"/>
      <c r="AE1" s="2390"/>
      <c r="AF1" s="2390"/>
      <c r="AG1" s="2390"/>
      <c r="AH1" s="2390"/>
      <c r="AI1" s="2390"/>
      <c r="AJ1" s="2390"/>
      <c r="AK1" s="2390"/>
      <c r="AL1" s="2390"/>
      <c r="AM1" s="2390"/>
    </row>
    <row r="2" spans="1:42" s="420" customFormat="1" ht="12.75" customHeight="1" thickBot="1">
      <c r="A2" s="2391"/>
      <c r="B2" s="2391"/>
      <c r="C2" s="2391"/>
      <c r="D2" s="2391"/>
      <c r="E2" s="2391"/>
      <c r="F2" s="2391"/>
      <c r="G2" s="2391"/>
      <c r="H2" s="2391"/>
      <c r="I2" s="2391"/>
      <c r="J2" s="2391"/>
      <c r="K2" s="2391"/>
      <c r="L2" s="2391"/>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419"/>
    </row>
    <row r="3" spans="1:42" s="420" customFormat="1" ht="12.75" customHeight="1" thickTop="1">
      <c r="A3" s="421"/>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19"/>
    </row>
    <row r="4" spans="1:42" s="420" customFormat="1" ht="12.75" customHeight="1">
      <c r="A4" s="422" t="s">
        <v>2045</v>
      </c>
      <c r="B4" s="423" t="s">
        <v>2046</v>
      </c>
      <c r="C4" s="424"/>
      <c r="D4" s="424"/>
      <c r="E4" s="424"/>
      <c r="F4" s="424"/>
      <c r="G4" s="424"/>
      <c r="H4" s="424"/>
      <c r="I4" s="424"/>
      <c r="J4" s="424"/>
      <c r="K4" s="424"/>
      <c r="L4" s="424"/>
      <c r="M4" s="424"/>
      <c r="N4" s="424"/>
      <c r="O4" s="424"/>
      <c r="P4" s="424"/>
      <c r="Q4" s="424"/>
      <c r="R4" s="424"/>
      <c r="S4" s="424"/>
      <c r="T4" s="424"/>
      <c r="U4" s="424"/>
      <c r="V4" s="424"/>
      <c r="W4" s="424"/>
      <c r="X4" s="424"/>
      <c r="Y4" s="424"/>
      <c r="Z4" s="424"/>
      <c r="AA4" s="424"/>
      <c r="AB4" s="424"/>
      <c r="AC4" s="424"/>
      <c r="AD4" s="424"/>
      <c r="AE4" s="424"/>
      <c r="AF4" s="424"/>
      <c r="AG4" s="424"/>
      <c r="AH4" s="424"/>
      <c r="AI4" s="424"/>
      <c r="AJ4" s="424"/>
      <c r="AK4" s="424"/>
      <c r="AL4" s="424"/>
      <c r="AM4" s="424"/>
      <c r="AN4" s="419"/>
    </row>
    <row r="5" spans="1:42" s="420" customFormat="1" ht="12.75" customHeight="1" thickBot="1">
      <c r="A5" s="422"/>
      <c r="B5" s="423"/>
      <c r="C5" s="424"/>
      <c r="D5" s="424"/>
      <c r="E5" s="424"/>
      <c r="F5" s="424"/>
      <c r="G5" s="424"/>
      <c r="H5" s="424"/>
      <c r="I5" s="424"/>
      <c r="J5" s="424"/>
      <c r="K5" s="424"/>
      <c r="L5" s="424"/>
      <c r="M5" s="424"/>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19"/>
    </row>
    <row r="6" spans="1:42" s="420" customFormat="1" ht="12.75" customHeight="1" thickTop="1">
      <c r="A6" s="425"/>
      <c r="B6" s="425"/>
      <c r="C6" s="425"/>
      <c r="D6" s="425"/>
      <c r="E6" s="425"/>
      <c r="F6" s="425"/>
      <c r="G6" s="425"/>
      <c r="H6" s="425"/>
      <c r="I6" s="425"/>
      <c r="J6" s="425"/>
      <c r="K6" s="425"/>
      <c r="L6" s="425"/>
      <c r="M6" s="425"/>
      <c r="N6" s="425"/>
      <c r="O6" s="425"/>
      <c r="P6" s="425"/>
      <c r="Q6" s="425"/>
      <c r="R6" s="425"/>
      <c r="S6" s="425"/>
      <c r="T6" s="425"/>
      <c r="U6" s="425"/>
      <c r="V6" s="425"/>
      <c r="W6" s="425"/>
      <c r="X6" s="425"/>
      <c r="Y6" s="425"/>
      <c r="Z6" s="425"/>
      <c r="AA6" s="425"/>
      <c r="AB6" s="425"/>
      <c r="AC6" s="425"/>
      <c r="AD6" s="425"/>
      <c r="AE6" s="425"/>
      <c r="AF6" s="425"/>
      <c r="AG6" s="425"/>
      <c r="AH6" s="425"/>
      <c r="AI6" s="425"/>
      <c r="AJ6" s="425"/>
      <c r="AK6" s="425"/>
      <c r="AL6" s="425"/>
      <c r="AM6" s="426"/>
      <c r="AN6" s="419"/>
    </row>
    <row r="7" spans="1:42" s="420" customFormat="1" ht="12.75" customHeight="1">
      <c r="A7" s="422" t="s">
        <v>2047</v>
      </c>
      <c r="B7" s="423" t="s">
        <v>2048</v>
      </c>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2276" t="s">
        <v>2049</v>
      </c>
      <c r="AF7" s="2276"/>
      <c r="AG7" s="2276"/>
      <c r="AH7" s="2276"/>
      <c r="AI7" s="2276"/>
      <c r="AJ7" s="2276"/>
      <c r="AK7" s="2276"/>
      <c r="AL7" s="424"/>
      <c r="AM7" s="424"/>
      <c r="AN7" s="419"/>
    </row>
    <row r="8" spans="1:42" s="420" customFormat="1" ht="12.75" customHeight="1">
      <c r="A8" s="422"/>
      <c r="B8" s="423" t="s">
        <v>2050</v>
      </c>
      <c r="C8" s="423"/>
      <c r="D8" s="423"/>
      <c r="E8" s="423"/>
      <c r="F8" s="423"/>
      <c r="G8" s="423"/>
      <c r="H8" s="423"/>
      <c r="I8" s="423"/>
      <c r="J8" s="423"/>
      <c r="K8" s="423"/>
      <c r="L8" s="423"/>
      <c r="M8" s="423"/>
      <c r="N8" s="423"/>
      <c r="O8" s="423"/>
      <c r="P8" s="423"/>
      <c r="Q8" s="423"/>
      <c r="R8" s="423"/>
      <c r="S8" s="423"/>
      <c r="T8" s="423"/>
      <c r="U8" s="423"/>
      <c r="V8" s="423"/>
      <c r="W8" s="423"/>
      <c r="X8" s="423"/>
      <c r="Y8" s="423"/>
      <c r="Z8" s="423"/>
      <c r="AA8" s="423"/>
      <c r="AB8" s="423"/>
      <c r="AC8" s="423"/>
      <c r="AD8" s="423"/>
      <c r="AE8" s="1140"/>
      <c r="AF8" s="1140"/>
      <c r="AG8" s="1140"/>
      <c r="AH8" s="1140"/>
      <c r="AI8" s="1140"/>
      <c r="AJ8" s="1140"/>
      <c r="AK8" s="1140"/>
      <c r="AL8" s="424"/>
      <c r="AM8" s="424"/>
      <c r="AN8" s="419"/>
    </row>
    <row r="9" spans="1:42" s="420" customFormat="1" ht="12.75" customHeight="1">
      <c r="A9" s="422"/>
      <c r="B9" s="423"/>
      <c r="C9" s="423"/>
      <c r="D9" s="423"/>
      <c r="E9" s="423"/>
      <c r="F9" s="423"/>
      <c r="G9" s="423"/>
      <c r="H9" s="423"/>
      <c r="I9" s="423"/>
      <c r="J9" s="423"/>
      <c r="K9" s="423"/>
      <c r="L9" s="423"/>
      <c r="M9" s="423"/>
      <c r="N9" s="423"/>
      <c r="O9" s="423"/>
      <c r="P9" s="423"/>
      <c r="Q9" s="423"/>
      <c r="R9" s="423"/>
      <c r="S9" s="423"/>
      <c r="T9" s="423"/>
      <c r="U9" s="423"/>
      <c r="V9" s="423"/>
      <c r="W9" s="423"/>
      <c r="X9" s="423"/>
      <c r="Y9" s="423"/>
      <c r="Z9" s="423"/>
      <c r="AA9" s="423"/>
      <c r="AB9" s="423"/>
      <c r="AC9" s="423"/>
      <c r="AD9" s="423"/>
      <c r="AE9" s="1140"/>
      <c r="AF9" s="1140"/>
      <c r="AG9" s="1140"/>
      <c r="AH9" s="1140"/>
      <c r="AI9" s="1140"/>
      <c r="AJ9" s="1140"/>
      <c r="AK9" s="1140"/>
      <c r="AL9" s="424"/>
      <c r="AM9" s="424"/>
      <c r="AN9" s="419"/>
    </row>
    <row r="10" spans="1:42" s="420" customFormat="1" ht="12.75" customHeight="1">
      <c r="A10" s="424"/>
      <c r="B10" s="427" t="s">
        <v>2051</v>
      </c>
      <c r="C10" s="424"/>
      <c r="D10" s="424"/>
      <c r="E10" s="424"/>
      <c r="F10" s="424"/>
      <c r="G10" s="424"/>
      <c r="H10" s="424"/>
      <c r="I10" s="424"/>
      <c r="J10" s="424"/>
      <c r="K10" s="424"/>
      <c r="L10" s="424"/>
      <c r="M10" s="424"/>
      <c r="N10" s="424"/>
      <c r="O10" s="424"/>
      <c r="P10" s="424"/>
      <c r="Q10" s="424"/>
      <c r="R10" s="424"/>
      <c r="S10" s="424"/>
      <c r="T10" s="424"/>
      <c r="U10" s="424"/>
      <c r="V10" s="424"/>
      <c r="W10" s="424"/>
      <c r="X10" s="424"/>
      <c r="Y10" s="424"/>
      <c r="Z10" s="424"/>
      <c r="AA10" s="424"/>
      <c r="AB10" s="424"/>
      <c r="AC10" s="424"/>
      <c r="AD10" s="424"/>
      <c r="AE10" s="424"/>
      <c r="AF10" s="424"/>
      <c r="AG10" s="424"/>
      <c r="AH10" s="424"/>
      <c r="AI10" s="424"/>
      <c r="AJ10" s="424"/>
      <c r="AK10" s="424"/>
      <c r="AL10" s="424"/>
      <c r="AM10" s="424"/>
      <c r="AN10" s="419"/>
      <c r="AO10" s="1064"/>
      <c r="AP10" s="428"/>
    </row>
    <row r="11" spans="1:42" s="420" customFormat="1" ht="12.75" customHeight="1">
      <c r="A11" s="424"/>
      <c r="B11" s="429"/>
      <c r="C11" s="424"/>
      <c r="D11" s="424"/>
      <c r="E11" s="424"/>
      <c r="F11" s="424"/>
      <c r="G11" s="424"/>
      <c r="H11" s="424"/>
      <c r="I11" s="424"/>
      <c r="J11" s="424"/>
      <c r="K11" s="424"/>
      <c r="L11" s="424"/>
      <c r="M11" s="424"/>
      <c r="N11" s="424"/>
      <c r="O11" s="424"/>
      <c r="P11" s="424"/>
      <c r="Q11" s="424"/>
      <c r="R11" s="424"/>
      <c r="S11" s="424"/>
      <c r="T11" s="424"/>
      <c r="U11" s="424"/>
      <c r="V11" s="424"/>
      <c r="W11" s="424"/>
      <c r="X11" s="424"/>
      <c r="Y11" s="424"/>
      <c r="Z11" s="424"/>
      <c r="AA11" s="424"/>
      <c r="AB11" s="424"/>
      <c r="AC11" s="424"/>
      <c r="AD11" s="424"/>
      <c r="AE11" s="424"/>
      <c r="AF11" s="424"/>
      <c r="AG11" s="424"/>
      <c r="AH11" s="424"/>
      <c r="AI11" s="424"/>
      <c r="AJ11" s="424"/>
      <c r="AK11" s="424"/>
      <c r="AL11" s="424"/>
      <c r="AM11" s="424"/>
      <c r="AN11" s="419"/>
      <c r="AP11" s="12"/>
    </row>
    <row r="12" spans="1:42" s="420" customFormat="1" ht="12.75" customHeight="1">
      <c r="A12" s="424"/>
      <c r="B12" s="2376" t="s">
        <v>299</v>
      </c>
      <c r="C12" s="2376"/>
      <c r="D12" s="430"/>
      <c r="E12" s="431" t="s">
        <v>2052</v>
      </c>
      <c r="F12" s="432"/>
      <c r="G12" s="432"/>
      <c r="H12" s="432"/>
      <c r="I12" s="432"/>
      <c r="J12" s="432"/>
      <c r="K12" s="432"/>
      <c r="L12" s="432"/>
      <c r="M12" s="432"/>
      <c r="N12" s="432"/>
      <c r="O12" s="432"/>
      <c r="P12" s="432"/>
      <c r="Q12" s="432"/>
      <c r="R12" s="432"/>
      <c r="S12" s="432"/>
      <c r="T12" s="432"/>
      <c r="U12" s="432"/>
      <c r="V12" s="432"/>
      <c r="W12" s="432"/>
      <c r="X12" s="432"/>
      <c r="Y12" s="432"/>
      <c r="Z12" s="432"/>
      <c r="AA12" s="432"/>
      <c r="AB12" s="432"/>
      <c r="AC12" s="432"/>
      <c r="AD12" s="432"/>
      <c r="AE12" s="432"/>
      <c r="AF12" s="432"/>
      <c r="AG12" s="2392"/>
      <c r="AH12" s="2392"/>
      <c r="AI12" s="2392"/>
      <c r="AJ12" s="2393"/>
      <c r="AK12" s="424"/>
      <c r="AL12" s="424"/>
      <c r="AM12" s="424"/>
      <c r="AN12" s="419"/>
      <c r="AO12" s="433">
        <f>IF($B12="yes",20,0)</f>
        <v>0</v>
      </c>
      <c r="AP12" s="12"/>
    </row>
    <row r="13" spans="1:42" s="420" customFormat="1" ht="12.75" customHeight="1">
      <c r="A13" s="424"/>
      <c r="B13" s="424"/>
      <c r="C13" s="424"/>
      <c r="D13" s="12"/>
      <c r="E13" s="424"/>
      <c r="F13" s="424"/>
      <c r="G13" s="424"/>
      <c r="H13" s="424"/>
      <c r="I13" s="424"/>
      <c r="J13" s="424"/>
      <c r="K13" s="424"/>
      <c r="L13" s="424"/>
      <c r="M13" s="424"/>
      <c r="N13" s="424"/>
      <c r="O13" s="424"/>
      <c r="P13" s="424"/>
      <c r="Q13" s="424"/>
      <c r="R13" s="424"/>
      <c r="S13" s="424"/>
      <c r="T13" s="424"/>
      <c r="U13" s="424"/>
      <c r="V13" s="424"/>
      <c r="W13" s="424"/>
      <c r="X13" s="424"/>
      <c r="Y13" s="424"/>
      <c r="Z13" s="424"/>
      <c r="AA13" s="424"/>
      <c r="AB13" s="424"/>
      <c r="AC13" s="424"/>
      <c r="AD13" s="424"/>
      <c r="AE13" s="424"/>
      <c r="AF13" s="424"/>
      <c r="AG13" s="424"/>
      <c r="AH13" s="424"/>
      <c r="AI13" s="424"/>
      <c r="AJ13" s="424"/>
      <c r="AK13" s="424"/>
      <c r="AL13" s="424"/>
      <c r="AM13" s="424"/>
      <c r="AN13" s="419"/>
      <c r="AO13" s="433">
        <f>IF(AND($B15="yes",E19&gt;0),20,0)</f>
        <v>0</v>
      </c>
      <c r="AP13" s="12"/>
    </row>
    <row r="14" spans="1:42" s="420" customFormat="1" ht="12.75" customHeight="1">
      <c r="A14" s="424"/>
      <c r="B14" s="424"/>
      <c r="C14" s="424"/>
      <c r="D14" s="433"/>
      <c r="E14" s="424"/>
      <c r="F14" s="424"/>
      <c r="G14" s="424"/>
      <c r="H14" s="424"/>
      <c r="I14" s="424"/>
      <c r="J14" s="424"/>
      <c r="K14" s="424"/>
      <c r="L14" s="424"/>
      <c r="M14" s="424"/>
      <c r="N14" s="424"/>
      <c r="O14" s="424"/>
      <c r="P14" s="424"/>
      <c r="Q14" s="424"/>
      <c r="R14" s="424"/>
      <c r="S14" s="424"/>
      <c r="T14" s="424"/>
      <c r="U14" s="424"/>
      <c r="V14" s="424"/>
      <c r="W14" s="424"/>
      <c r="X14" s="424"/>
      <c r="Y14" s="424"/>
      <c r="Z14" s="424"/>
      <c r="AA14" s="424"/>
      <c r="AB14" s="424"/>
      <c r="AC14" s="424"/>
      <c r="AD14" s="424"/>
      <c r="AE14" s="424"/>
      <c r="AF14" s="424"/>
      <c r="AG14" s="424"/>
      <c r="AH14" s="424"/>
      <c r="AI14" s="424"/>
      <c r="AJ14" s="424"/>
      <c r="AK14" s="424"/>
      <c r="AL14" s="424"/>
      <c r="AM14" s="424"/>
      <c r="AN14" s="419"/>
      <c r="AO14" s="433">
        <f>IF($B21="yes",20,0)</f>
        <v>0</v>
      </c>
      <c r="AP14" s="12"/>
    </row>
    <row r="15" spans="1:42" s="420" customFormat="1" ht="12.75" customHeight="1">
      <c r="A15" s="424"/>
      <c r="B15" s="2376" t="s">
        <v>299</v>
      </c>
      <c r="C15" s="2376"/>
      <c r="D15" s="430"/>
      <c r="E15" s="2383" t="s">
        <v>2053</v>
      </c>
      <c r="F15" s="2384"/>
      <c r="G15" s="2384"/>
      <c r="H15" s="2384"/>
      <c r="I15" s="2384"/>
      <c r="J15" s="2384"/>
      <c r="K15" s="2384"/>
      <c r="L15" s="2384"/>
      <c r="M15" s="2384"/>
      <c r="N15" s="2384"/>
      <c r="O15" s="2384"/>
      <c r="P15" s="2384"/>
      <c r="Q15" s="2384"/>
      <c r="R15" s="2384"/>
      <c r="S15" s="2384"/>
      <c r="T15" s="2384"/>
      <c r="U15" s="2384"/>
      <c r="V15" s="2384"/>
      <c r="W15" s="2384"/>
      <c r="X15" s="2384"/>
      <c r="Y15" s="2384"/>
      <c r="Z15" s="2384"/>
      <c r="AA15" s="2384"/>
      <c r="AB15" s="2384"/>
      <c r="AC15" s="2384"/>
      <c r="AD15" s="2384"/>
      <c r="AE15" s="2384"/>
      <c r="AF15" s="2384"/>
      <c r="AG15" s="2384"/>
      <c r="AH15" s="2384"/>
      <c r="AI15" s="2384"/>
      <c r="AJ15" s="2385"/>
      <c r="AK15" s="424"/>
      <c r="AL15" s="424"/>
      <c r="AM15" s="424"/>
      <c r="AN15" s="419"/>
      <c r="AO15" s="433">
        <f>IF($B24="yes",20,0)</f>
        <v>0</v>
      </c>
      <c r="AP15" s="12"/>
    </row>
    <row r="16" spans="1:42" s="420" customFormat="1" ht="12.75" customHeight="1">
      <c r="A16" s="424"/>
      <c r="B16" s="424"/>
      <c r="C16" s="424"/>
      <c r="D16" s="434"/>
      <c r="E16" s="2386"/>
      <c r="F16" s="2387"/>
      <c r="G16" s="2387"/>
      <c r="H16" s="2387"/>
      <c r="I16" s="2387"/>
      <c r="J16" s="2387"/>
      <c r="K16" s="2387"/>
      <c r="L16" s="2387"/>
      <c r="M16" s="2387"/>
      <c r="N16" s="2387"/>
      <c r="O16" s="2387"/>
      <c r="P16" s="2387"/>
      <c r="Q16" s="2387"/>
      <c r="R16" s="2387"/>
      <c r="S16" s="2387"/>
      <c r="T16" s="2387"/>
      <c r="U16" s="2387"/>
      <c r="V16" s="2387"/>
      <c r="W16" s="2387"/>
      <c r="X16" s="2387"/>
      <c r="Y16" s="2387"/>
      <c r="Z16" s="2387"/>
      <c r="AA16" s="2387"/>
      <c r="AB16" s="2387"/>
      <c r="AC16" s="2387"/>
      <c r="AD16" s="2387"/>
      <c r="AE16" s="2387"/>
      <c r="AF16" s="2387"/>
      <c r="AG16" s="2387"/>
      <c r="AH16" s="2387"/>
      <c r="AI16" s="2387"/>
      <c r="AJ16" s="2388"/>
      <c r="AK16" s="424"/>
      <c r="AL16" s="424"/>
      <c r="AM16" s="424"/>
      <c r="AN16" s="419"/>
      <c r="AO16" s="420">
        <f>IF(SUM(AO12:AO15)&gt;20,20,(SUM(AO12:AO15)))</f>
        <v>0</v>
      </c>
      <c r="AP16" s="420" t="s">
        <v>2054</v>
      </c>
    </row>
    <row r="17" spans="1:42" s="420" customFormat="1" ht="12.75" customHeight="1">
      <c r="A17" s="424"/>
      <c r="B17" s="424"/>
      <c r="C17" s="424"/>
      <c r="D17" s="434"/>
      <c r="E17" s="2386"/>
      <c r="F17" s="2387"/>
      <c r="G17" s="2387"/>
      <c r="H17" s="2387"/>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8"/>
      <c r="AK17" s="424"/>
      <c r="AL17" s="424"/>
      <c r="AM17" s="424"/>
      <c r="AN17" s="419"/>
    </row>
    <row r="18" spans="1:42" s="420" customFormat="1" ht="12.75" customHeight="1">
      <c r="A18" s="424"/>
      <c r="B18" s="424"/>
      <c r="C18" s="424"/>
      <c r="D18" s="434"/>
      <c r="E18" s="435" t="s">
        <v>2055</v>
      </c>
      <c r="F18" s="1142"/>
      <c r="G18" s="1142"/>
      <c r="H18" s="1142"/>
      <c r="I18" s="1142"/>
      <c r="J18" s="1142"/>
      <c r="K18" s="1142"/>
      <c r="L18" s="1142"/>
      <c r="M18" s="1142"/>
      <c r="N18" s="1142"/>
      <c r="O18" s="1142"/>
      <c r="P18" s="1142"/>
      <c r="Q18" s="1142"/>
      <c r="R18" s="1142"/>
      <c r="S18" s="1142"/>
      <c r="T18" s="1142"/>
      <c r="U18" s="1142"/>
      <c r="V18" s="1142"/>
      <c r="W18" s="1142"/>
      <c r="X18" s="1142"/>
      <c r="Y18" s="1142"/>
      <c r="Z18" s="1142"/>
      <c r="AA18" s="1142"/>
      <c r="AB18" s="1142"/>
      <c r="AC18" s="1142"/>
      <c r="AD18" s="1142"/>
      <c r="AE18" s="1142"/>
      <c r="AF18" s="1142"/>
      <c r="AG18" s="1142"/>
      <c r="AH18" s="1142"/>
      <c r="AI18" s="1142"/>
      <c r="AJ18" s="1143"/>
      <c r="AK18" s="424"/>
      <c r="AL18" s="424"/>
      <c r="AM18" s="424"/>
      <c r="AN18" s="419"/>
    </row>
    <row r="19" spans="1:42" s="420" customFormat="1" ht="12.75" customHeight="1">
      <c r="A19" s="424"/>
      <c r="B19" s="424"/>
      <c r="C19" s="424"/>
      <c r="D19" s="434"/>
      <c r="E19" s="2395"/>
      <c r="F19" s="2396"/>
      <c r="G19" s="2396"/>
      <c r="H19" s="2396"/>
      <c r="I19" s="2396"/>
      <c r="J19" s="2396"/>
      <c r="K19" s="2396"/>
      <c r="L19" s="23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397"/>
      <c r="AK19" s="424"/>
      <c r="AL19" s="424"/>
      <c r="AM19" s="424"/>
      <c r="AN19" s="419"/>
    </row>
    <row r="20" spans="1:42" s="420" customFormat="1" ht="12.75" customHeight="1">
      <c r="A20" s="424"/>
      <c r="B20" s="424"/>
      <c r="C20" s="424"/>
      <c r="E20" s="424"/>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4"/>
      <c r="AJ20" s="424"/>
      <c r="AK20" s="424"/>
      <c r="AL20" s="424"/>
      <c r="AM20" s="424"/>
      <c r="AN20" s="419"/>
      <c r="AO20" s="433">
        <f>IF($B29="yes",14,0)</f>
        <v>0</v>
      </c>
      <c r="AP20" s="12"/>
    </row>
    <row r="21" spans="1:42" s="420" customFormat="1" ht="12.75" customHeight="1">
      <c r="A21" s="424"/>
      <c r="B21" s="2376" t="s">
        <v>299</v>
      </c>
      <c r="C21" s="2376"/>
      <c r="D21" s="430"/>
      <c r="E21" s="2398" t="s">
        <v>2056</v>
      </c>
      <c r="F21" s="2399"/>
      <c r="G21" s="2399"/>
      <c r="H21" s="2399"/>
      <c r="I21" s="2399"/>
      <c r="J21" s="2399"/>
      <c r="K21" s="2399"/>
      <c r="L21" s="2399"/>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400"/>
      <c r="AK21" s="424"/>
      <c r="AL21" s="424"/>
      <c r="AM21" s="424"/>
      <c r="AN21" s="419"/>
      <c r="AO21" s="420">
        <f>SUM(AO20)</f>
        <v>0</v>
      </c>
      <c r="AP21" s="420" t="s">
        <v>2054</v>
      </c>
    </row>
    <row r="22" spans="1:42" s="420" customFormat="1" ht="12.75" customHeight="1">
      <c r="A22" s="424"/>
      <c r="B22" s="424"/>
      <c r="C22" s="424"/>
      <c r="D22" s="433"/>
      <c r="E22" s="2401"/>
      <c r="F22" s="2402"/>
      <c r="G22" s="2402"/>
      <c r="H22" s="2402"/>
      <c r="I22" s="2402"/>
      <c r="J22" s="2402"/>
      <c r="K22" s="2402"/>
      <c r="L22" s="2402"/>
      <c r="M22" s="2402"/>
      <c r="N22" s="2402"/>
      <c r="O22" s="2402"/>
      <c r="P22" s="2402"/>
      <c r="Q22" s="2402"/>
      <c r="R22" s="2402"/>
      <c r="S22" s="2402"/>
      <c r="T22" s="2402"/>
      <c r="U22" s="2402"/>
      <c r="V22" s="2402"/>
      <c r="W22" s="2402"/>
      <c r="X22" s="2402"/>
      <c r="Y22" s="2402"/>
      <c r="Z22" s="2402"/>
      <c r="AA22" s="2402"/>
      <c r="AB22" s="2402"/>
      <c r="AC22" s="2402"/>
      <c r="AD22" s="2402"/>
      <c r="AE22" s="2402"/>
      <c r="AF22" s="2402"/>
      <c r="AG22" s="2402"/>
      <c r="AH22" s="2402"/>
      <c r="AI22" s="2402"/>
      <c r="AJ22" s="2403"/>
      <c r="AK22" s="424"/>
      <c r="AL22" s="424"/>
      <c r="AM22" s="424"/>
      <c r="AN22" s="419"/>
    </row>
    <row r="23" spans="1:42" s="420" customFormat="1" ht="12.75" customHeight="1">
      <c r="A23" s="424"/>
      <c r="B23" s="424"/>
      <c r="C23" s="424"/>
      <c r="D23" s="43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c r="AE23" s="424"/>
      <c r="AF23" s="424"/>
      <c r="AG23" s="424"/>
      <c r="AH23" s="424"/>
      <c r="AI23" s="424"/>
      <c r="AJ23" s="424"/>
      <c r="AK23" s="424"/>
      <c r="AL23" s="424"/>
      <c r="AM23" s="424"/>
      <c r="AN23" s="419"/>
      <c r="AO23" s="433">
        <f>IF($B37="yes",6,0)</f>
        <v>0</v>
      </c>
    </row>
    <row r="24" spans="1:42" s="420" customFormat="1" ht="12.75" customHeight="1">
      <c r="A24" s="424"/>
      <c r="B24" s="2376" t="s">
        <v>299</v>
      </c>
      <c r="C24" s="2376"/>
      <c r="D24" s="430"/>
      <c r="E24" s="2314" t="s">
        <v>2057</v>
      </c>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6"/>
      <c r="AK24" s="424"/>
      <c r="AL24" s="424"/>
      <c r="AM24" s="424"/>
      <c r="AN24" s="419"/>
      <c r="AO24" s="433">
        <f>IF($B39="yes",6,0)</f>
        <v>0</v>
      </c>
    </row>
    <row r="25" spans="1:42" s="420" customFormat="1" ht="12.75" customHeight="1">
      <c r="A25" s="424"/>
      <c r="B25" s="424"/>
      <c r="C25" s="424"/>
      <c r="D25" s="433"/>
      <c r="E25" s="2377"/>
      <c r="F25" s="2378"/>
      <c r="G25" s="2378"/>
      <c r="H25" s="2378"/>
      <c r="I25" s="2378"/>
      <c r="J25" s="2378"/>
      <c r="K25" s="2378"/>
      <c r="L25" s="2378"/>
      <c r="M25" s="2378"/>
      <c r="N25" s="2378"/>
      <c r="O25" s="2378"/>
      <c r="P25" s="2378"/>
      <c r="Q25" s="2378"/>
      <c r="R25" s="2378"/>
      <c r="S25" s="2378"/>
      <c r="T25" s="2378"/>
      <c r="U25" s="2378"/>
      <c r="V25" s="2378"/>
      <c r="W25" s="2378"/>
      <c r="X25" s="2378"/>
      <c r="Y25" s="2378"/>
      <c r="Z25" s="2378"/>
      <c r="AA25" s="2378"/>
      <c r="AB25" s="2378"/>
      <c r="AC25" s="2378"/>
      <c r="AD25" s="2378"/>
      <c r="AE25" s="2378"/>
      <c r="AF25" s="2378"/>
      <c r="AG25" s="2378"/>
      <c r="AH25" s="2378"/>
      <c r="AI25" s="2378"/>
      <c r="AJ25" s="2379"/>
      <c r="AK25" s="424"/>
      <c r="AL25" s="424"/>
      <c r="AM25" s="424"/>
      <c r="AN25" s="419"/>
      <c r="AO25" s="433">
        <f>IF($B41="yes",6,0)</f>
        <v>0</v>
      </c>
    </row>
    <row r="26" spans="1:42" s="420" customFormat="1" ht="12.75" customHeight="1">
      <c r="A26" s="424"/>
      <c r="B26" s="424"/>
      <c r="C26" s="424"/>
      <c r="D26" s="433"/>
      <c r="E26" s="424"/>
      <c r="F26" s="424"/>
      <c r="G26" s="424"/>
      <c r="H26" s="424"/>
      <c r="I26" s="424"/>
      <c r="J26" s="424"/>
      <c r="K26" s="424"/>
      <c r="L26" s="424"/>
      <c r="M26" s="424"/>
      <c r="N26" s="424"/>
      <c r="O26" s="424"/>
      <c r="P26" s="424"/>
      <c r="Q26" s="424"/>
      <c r="R26" s="424"/>
      <c r="S26" s="424"/>
      <c r="T26" s="424"/>
      <c r="U26" s="424"/>
      <c r="V26" s="424"/>
      <c r="W26" s="424"/>
      <c r="X26" s="424"/>
      <c r="Y26" s="424"/>
      <c r="Z26" s="424"/>
      <c r="AA26" s="424"/>
      <c r="AB26" s="424"/>
      <c r="AC26" s="424"/>
      <c r="AD26" s="424"/>
      <c r="AE26" s="424"/>
      <c r="AF26" s="424"/>
      <c r="AG26" s="424"/>
      <c r="AH26" s="424"/>
      <c r="AI26" s="424"/>
      <c r="AJ26" s="424"/>
      <c r="AK26" s="424"/>
      <c r="AL26" s="424"/>
      <c r="AM26" s="424"/>
      <c r="AN26" s="419"/>
      <c r="AO26" s="433">
        <f>IF($B43="yes",6,0)</f>
        <v>0</v>
      </c>
    </row>
    <row r="27" spans="1:42" s="420" customFormat="1" ht="12.75" customHeight="1">
      <c r="A27" s="424"/>
      <c r="B27" s="427" t="s">
        <v>2058</v>
      </c>
      <c r="C27" s="424"/>
      <c r="E27" s="424"/>
      <c r="F27" s="424"/>
      <c r="G27" s="424"/>
      <c r="H27" s="424"/>
      <c r="I27" s="424"/>
      <c r="J27" s="424"/>
      <c r="K27" s="424"/>
      <c r="L27" s="424"/>
      <c r="M27" s="424"/>
      <c r="N27" s="424"/>
      <c r="O27" s="424"/>
      <c r="P27" s="424"/>
      <c r="Q27" s="424"/>
      <c r="R27" s="424"/>
      <c r="S27" s="424"/>
      <c r="T27" s="424"/>
      <c r="U27" s="424"/>
      <c r="V27" s="424"/>
      <c r="W27" s="424"/>
      <c r="X27" s="424"/>
      <c r="Y27" s="424"/>
      <c r="Z27" s="424"/>
      <c r="AA27" s="424"/>
      <c r="AB27" s="424"/>
      <c r="AC27" s="424"/>
      <c r="AD27" s="424"/>
      <c r="AE27" s="424"/>
      <c r="AF27" s="424"/>
      <c r="AG27" s="424"/>
      <c r="AH27" s="424"/>
      <c r="AI27" s="424"/>
      <c r="AJ27" s="424"/>
      <c r="AK27" s="424"/>
      <c r="AL27" s="424"/>
      <c r="AM27" s="424"/>
      <c r="AN27" s="419"/>
      <c r="AO27" s="433">
        <f>IF($B45="yes",6,0)</f>
        <v>0</v>
      </c>
    </row>
    <row r="28" spans="1:42" s="420" customFormat="1" ht="12.75" customHeight="1">
      <c r="A28" s="424"/>
      <c r="B28" s="424"/>
      <c r="C28" s="424"/>
      <c r="E28" s="424"/>
      <c r="F28" s="424"/>
      <c r="G28" s="424"/>
      <c r="H28" s="424"/>
      <c r="I28" s="424"/>
      <c r="J28" s="424"/>
      <c r="K28" s="424"/>
      <c r="L28" s="424"/>
      <c r="M28" s="424"/>
      <c r="N28" s="424"/>
      <c r="O28" s="424"/>
      <c r="P28" s="424"/>
      <c r="Q28" s="424"/>
      <c r="R28" s="424"/>
      <c r="S28" s="424"/>
      <c r="T28" s="424"/>
      <c r="U28" s="424"/>
      <c r="V28" s="424"/>
      <c r="W28" s="424"/>
      <c r="X28" s="424"/>
      <c r="Y28" s="424"/>
      <c r="Z28" s="424"/>
      <c r="AA28" s="424"/>
      <c r="AB28" s="424"/>
      <c r="AC28" s="424"/>
      <c r="AD28" s="424"/>
      <c r="AE28" s="424"/>
      <c r="AF28" s="424"/>
      <c r="AG28" s="424"/>
      <c r="AH28" s="424"/>
      <c r="AI28" s="424"/>
      <c r="AJ28" s="424"/>
      <c r="AK28" s="424"/>
      <c r="AL28" s="424"/>
      <c r="AM28" s="424"/>
      <c r="AN28" s="419"/>
      <c r="AO28" s="433">
        <f>IF($B47="yes",6,0)</f>
        <v>0</v>
      </c>
    </row>
    <row r="29" spans="1:42" s="420" customFormat="1" ht="12.75" customHeight="1">
      <c r="A29" s="424"/>
      <c r="B29" s="2376" t="s">
        <v>299</v>
      </c>
      <c r="C29" s="2376"/>
      <c r="D29" s="430"/>
      <c r="E29" s="2314" t="s">
        <v>2059</v>
      </c>
      <c r="F29" s="2315"/>
      <c r="G29" s="2315"/>
      <c r="H29" s="2315"/>
      <c r="I29" s="2315"/>
      <c r="J29" s="2315"/>
      <c r="K29" s="2315"/>
      <c r="L29" s="2315"/>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6"/>
      <c r="AK29" s="424"/>
      <c r="AL29" s="424"/>
      <c r="AM29" s="424"/>
      <c r="AN29" s="419"/>
      <c r="AO29" s="433">
        <f>IF($B49="yes",6,0)</f>
        <v>0</v>
      </c>
    </row>
    <row r="30" spans="1:42" s="420" customFormat="1" ht="12.75" customHeight="1">
      <c r="A30" s="424"/>
      <c r="B30" s="424"/>
      <c r="C30" s="424"/>
      <c r="E30" s="2317"/>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9"/>
      <c r="AK30" s="424"/>
      <c r="AL30" s="424"/>
      <c r="AM30" s="424"/>
      <c r="AN30" s="419"/>
      <c r="AO30" s="420">
        <f>IF(SUM(AO23:AO29)&gt;6,6,(SUM(AO23:AO29)))</f>
        <v>0</v>
      </c>
      <c r="AP30" s="420" t="s">
        <v>2054</v>
      </c>
    </row>
    <row r="31" spans="1:42" s="420" customFormat="1" ht="12.75" customHeight="1">
      <c r="A31" s="424"/>
      <c r="B31" s="424"/>
      <c r="C31" s="424"/>
      <c r="E31" s="2377"/>
      <c r="F31" s="2378"/>
      <c r="G31" s="2378"/>
      <c r="H31" s="2378"/>
      <c r="I31" s="2378"/>
      <c r="J31" s="2378"/>
      <c r="K31" s="2378"/>
      <c r="L31" s="2378"/>
      <c r="M31" s="2378"/>
      <c r="N31" s="2378"/>
      <c r="O31" s="2378"/>
      <c r="P31" s="2378"/>
      <c r="Q31" s="2378"/>
      <c r="R31" s="2378"/>
      <c r="S31" s="2378"/>
      <c r="T31" s="2378"/>
      <c r="U31" s="2378"/>
      <c r="V31" s="2378"/>
      <c r="W31" s="2378"/>
      <c r="X31" s="2378"/>
      <c r="Y31" s="2378"/>
      <c r="Z31" s="2378"/>
      <c r="AA31" s="2378"/>
      <c r="AB31" s="2378"/>
      <c r="AC31" s="2378"/>
      <c r="AD31" s="2378"/>
      <c r="AE31" s="2378"/>
      <c r="AF31" s="2378"/>
      <c r="AG31" s="2378"/>
      <c r="AH31" s="2378"/>
      <c r="AI31" s="2378"/>
      <c r="AJ31" s="2379"/>
      <c r="AK31" s="424"/>
      <c r="AL31" s="424"/>
      <c r="AM31" s="424"/>
      <c r="AN31" s="419"/>
    </row>
    <row r="32" spans="1:42" s="420" customFormat="1" ht="12.75" customHeight="1">
      <c r="A32" s="424"/>
      <c r="B32" s="424"/>
      <c r="C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24"/>
      <c r="AH32" s="424"/>
      <c r="AI32" s="424"/>
      <c r="AJ32" s="424"/>
      <c r="AK32" s="424"/>
      <c r="AL32" s="424"/>
      <c r="AM32" s="424"/>
      <c r="AN32" s="419"/>
      <c r="AO32" s="420">
        <f>MAX(AO16,AO21,AO30)</f>
        <v>0</v>
      </c>
    </row>
    <row r="33" spans="1:41" s="420" customFormat="1" ht="12.75" customHeight="1">
      <c r="A33" s="424"/>
      <c r="B33" s="427" t="s">
        <v>2060</v>
      </c>
      <c r="C33" s="424"/>
      <c r="E33" s="424"/>
      <c r="F33" s="424"/>
      <c r="G33" s="424"/>
      <c r="H33" s="424"/>
      <c r="I33" s="424"/>
      <c r="J33" s="424"/>
      <c r="K33" s="424"/>
      <c r="L33" s="424"/>
      <c r="M33" s="424"/>
      <c r="N33" s="424"/>
      <c r="O33" s="424"/>
      <c r="P33" s="424"/>
      <c r="Q33" s="424"/>
      <c r="R33" s="424"/>
      <c r="S33" s="424"/>
      <c r="T33" s="424"/>
      <c r="U33" s="424"/>
      <c r="V33" s="424"/>
      <c r="W33" s="424"/>
      <c r="X33" s="424"/>
      <c r="Y33" s="424"/>
      <c r="Z33" s="424"/>
      <c r="AA33" s="424"/>
      <c r="AB33" s="424"/>
      <c r="AC33" s="424"/>
      <c r="AD33" s="424"/>
      <c r="AE33" s="424"/>
      <c r="AF33" s="424"/>
      <c r="AG33" s="424"/>
      <c r="AH33" s="424"/>
      <c r="AI33" s="424"/>
      <c r="AJ33" s="424"/>
      <c r="AK33" s="424"/>
      <c r="AL33" s="424"/>
      <c r="AM33" s="424"/>
      <c r="AN33" s="419"/>
    </row>
    <row r="34" spans="1:41" s="420" customFormat="1" ht="12.75" customHeight="1">
      <c r="A34" s="424"/>
      <c r="B34" s="2394" t="s">
        <v>2061</v>
      </c>
      <c r="C34" s="2394"/>
      <c r="D34" s="2394"/>
      <c r="E34" s="2394"/>
      <c r="F34" s="2394"/>
      <c r="G34" s="2394"/>
      <c r="H34" s="2394"/>
      <c r="I34" s="2394"/>
      <c r="J34" s="2394"/>
      <c r="K34" s="2394"/>
      <c r="L34" s="2394"/>
      <c r="M34" s="2394"/>
      <c r="N34" s="2394"/>
      <c r="O34" s="2394"/>
      <c r="P34" s="2394"/>
      <c r="Q34" s="2394"/>
      <c r="R34" s="2394"/>
      <c r="S34" s="2394"/>
      <c r="T34" s="2394"/>
      <c r="U34" s="2394"/>
      <c r="V34" s="2394"/>
      <c r="W34" s="2394"/>
      <c r="X34" s="2394"/>
      <c r="Y34" s="2394"/>
      <c r="Z34" s="2394"/>
      <c r="AA34" s="2394"/>
      <c r="AB34" s="2394"/>
      <c r="AC34" s="2394"/>
      <c r="AD34" s="2394"/>
      <c r="AE34" s="2394"/>
      <c r="AF34" s="2394"/>
      <c r="AG34" s="2394"/>
      <c r="AH34" s="2394"/>
      <c r="AI34" s="2394"/>
      <c r="AJ34" s="2394"/>
      <c r="AK34" s="2394"/>
      <c r="AL34" s="424"/>
      <c r="AM34" s="424"/>
      <c r="AN34" s="419"/>
    </row>
    <row r="35" spans="1:41" s="420" customFormat="1" ht="12.75" customHeight="1">
      <c r="A35" s="424"/>
      <c r="B35" s="2394"/>
      <c r="C35" s="2394"/>
      <c r="D35" s="2394"/>
      <c r="E35" s="2394"/>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4"/>
      <c r="AK35" s="2394"/>
      <c r="AL35" s="424"/>
      <c r="AM35" s="424"/>
      <c r="AN35" s="419"/>
    </row>
    <row r="36" spans="1:41" s="420" customFormat="1" ht="12.75" customHeight="1">
      <c r="A36" s="424"/>
      <c r="B36" s="424"/>
      <c r="C36" s="424"/>
      <c r="E36" s="424"/>
      <c r="F36" s="424"/>
      <c r="G36" s="424"/>
      <c r="H36" s="424"/>
      <c r="I36" s="424"/>
      <c r="J36" s="424"/>
      <c r="K36" s="424"/>
      <c r="L36" s="424"/>
      <c r="M36" s="424"/>
      <c r="N36" s="424"/>
      <c r="O36" s="424"/>
      <c r="P36" s="424"/>
      <c r="Q36" s="424"/>
      <c r="R36" s="424"/>
      <c r="S36" s="424"/>
      <c r="T36" s="424"/>
      <c r="U36" s="424"/>
      <c r="V36" s="424"/>
      <c r="W36" s="424"/>
      <c r="X36" s="424"/>
      <c r="Y36" s="424"/>
      <c r="Z36" s="424"/>
      <c r="AA36" s="424"/>
      <c r="AB36" s="424"/>
      <c r="AC36" s="424"/>
      <c r="AD36" s="424"/>
      <c r="AE36" s="424"/>
      <c r="AF36" s="424"/>
      <c r="AG36" s="424"/>
      <c r="AH36" s="424"/>
      <c r="AI36" s="424"/>
      <c r="AJ36" s="424"/>
      <c r="AK36" s="424"/>
      <c r="AL36" s="424"/>
      <c r="AM36" s="424"/>
      <c r="AN36" s="419"/>
    </row>
    <row r="37" spans="1:41" s="420" customFormat="1" ht="12.75" customHeight="1">
      <c r="A37" s="424"/>
      <c r="B37" s="2376" t="s">
        <v>299</v>
      </c>
      <c r="C37" s="2376"/>
      <c r="D37" s="430"/>
      <c r="E37" s="436" t="s">
        <v>2062</v>
      </c>
      <c r="F37" s="424"/>
      <c r="G37" s="424"/>
      <c r="H37" s="424"/>
      <c r="I37" s="424"/>
      <c r="J37" s="424"/>
      <c r="K37" s="424"/>
      <c r="L37" s="424"/>
      <c r="M37" s="424"/>
      <c r="N37" s="424"/>
      <c r="O37" s="424"/>
      <c r="P37" s="424"/>
      <c r="Q37" s="424"/>
      <c r="R37" s="424"/>
      <c r="S37" s="424"/>
      <c r="T37" s="424"/>
      <c r="U37" s="424"/>
      <c r="V37" s="424"/>
      <c r="W37" s="424"/>
      <c r="X37" s="424"/>
      <c r="Y37" s="424"/>
      <c r="Z37" s="424"/>
      <c r="AA37" s="424"/>
      <c r="AB37" s="424"/>
      <c r="AC37" s="424"/>
      <c r="AD37" s="424"/>
      <c r="AE37" s="424"/>
      <c r="AF37" s="424"/>
      <c r="AG37" s="424"/>
      <c r="AH37" s="424"/>
      <c r="AI37" s="424"/>
      <c r="AJ37" s="424"/>
      <c r="AK37" s="424"/>
      <c r="AL37" s="424"/>
      <c r="AM37" s="424"/>
      <c r="AN37" s="419"/>
      <c r="AO37" s="437"/>
    </row>
    <row r="38" spans="1:41" s="420" customFormat="1" ht="12.75" customHeight="1">
      <c r="A38" s="424"/>
      <c r="B38" s="424"/>
      <c r="C38" s="424"/>
      <c r="E38" s="424"/>
      <c r="F38" s="424"/>
      <c r="G38" s="424"/>
      <c r="H38" s="424"/>
      <c r="I38" s="424"/>
      <c r="J38" s="424"/>
      <c r="K38" s="424"/>
      <c r="L38" s="424"/>
      <c r="M38" s="424"/>
      <c r="N38" s="424"/>
      <c r="O38" s="424"/>
      <c r="P38" s="424"/>
      <c r="Q38" s="424"/>
      <c r="R38" s="424"/>
      <c r="S38" s="424"/>
      <c r="T38" s="424"/>
      <c r="U38" s="424"/>
      <c r="V38" s="424"/>
      <c r="W38" s="424"/>
      <c r="X38" s="424"/>
      <c r="Y38" s="424"/>
      <c r="Z38" s="424"/>
      <c r="AA38" s="424"/>
      <c r="AB38" s="424"/>
      <c r="AC38" s="424"/>
      <c r="AD38" s="424"/>
      <c r="AE38" s="424"/>
      <c r="AF38" s="424"/>
      <c r="AG38" s="424"/>
      <c r="AH38" s="424"/>
      <c r="AI38" s="424"/>
      <c r="AJ38" s="424"/>
      <c r="AK38" s="424"/>
      <c r="AL38" s="424"/>
      <c r="AM38" s="424"/>
      <c r="AN38" s="419"/>
      <c r="AO38" s="437"/>
    </row>
    <row r="39" spans="1:41" s="420" customFormat="1" ht="12.75" customHeight="1">
      <c r="A39" s="424"/>
      <c r="B39" s="2376" t="s">
        <v>299</v>
      </c>
      <c r="C39" s="2376"/>
      <c r="D39" s="430"/>
      <c r="E39" s="438" t="s">
        <v>2063</v>
      </c>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19"/>
      <c r="AO39" s="437"/>
    </row>
    <row r="40" spans="1:41" s="420" customFormat="1" ht="12.75" customHeight="1">
      <c r="A40" s="424"/>
      <c r="B40" s="424"/>
      <c r="C40" s="424"/>
      <c r="D40" s="424"/>
      <c r="E40" s="424"/>
      <c r="F40" s="424"/>
      <c r="G40" s="424"/>
      <c r="H40" s="424"/>
      <c r="I40" s="424"/>
      <c r="J40" s="424"/>
      <c r="K40" s="424"/>
      <c r="L40" s="424"/>
      <c r="M40" s="424"/>
      <c r="N40" s="424"/>
      <c r="O40" s="424"/>
      <c r="P40" s="424"/>
      <c r="Q40" s="424"/>
      <c r="R40" s="424"/>
      <c r="S40" s="424"/>
      <c r="T40" s="424"/>
      <c r="U40" s="424"/>
      <c r="V40" s="424"/>
      <c r="W40" s="424"/>
      <c r="X40" s="424"/>
      <c r="Y40" s="424"/>
      <c r="Z40" s="424"/>
      <c r="AA40" s="424"/>
      <c r="AB40" s="424"/>
      <c r="AC40" s="424"/>
      <c r="AD40" s="424"/>
      <c r="AE40" s="424"/>
      <c r="AF40" s="424"/>
      <c r="AG40" s="424"/>
      <c r="AH40" s="424"/>
      <c r="AI40" s="424"/>
      <c r="AJ40" s="424"/>
      <c r="AK40" s="424"/>
      <c r="AL40" s="424"/>
      <c r="AM40" s="424"/>
      <c r="AN40" s="419"/>
      <c r="AO40" s="437"/>
    </row>
    <row r="41" spans="1:41" s="420" customFormat="1" ht="12.75" customHeight="1">
      <c r="A41" s="424"/>
      <c r="B41" s="2376" t="s">
        <v>299</v>
      </c>
      <c r="C41" s="2376"/>
      <c r="D41" s="430"/>
      <c r="E41" s="439" t="s">
        <v>2064</v>
      </c>
      <c r="F41" s="424"/>
      <c r="G41" s="424"/>
      <c r="H41" s="424"/>
      <c r="I41" s="424"/>
      <c r="J41" s="424"/>
      <c r="K41" s="424"/>
      <c r="L41" s="424"/>
      <c r="M41" s="424"/>
      <c r="N41" s="424"/>
      <c r="O41" s="424"/>
      <c r="P41" s="424"/>
      <c r="Q41" s="424"/>
      <c r="R41" s="424"/>
      <c r="S41" s="424"/>
      <c r="T41" s="424"/>
      <c r="U41" s="424"/>
      <c r="V41" s="424"/>
      <c r="W41" s="424"/>
      <c r="X41" s="424"/>
      <c r="Y41" s="424"/>
      <c r="Z41" s="424"/>
      <c r="AA41" s="424"/>
      <c r="AB41" s="424"/>
      <c r="AC41" s="424"/>
      <c r="AD41" s="424"/>
      <c r="AE41" s="424"/>
      <c r="AF41" s="424"/>
      <c r="AG41" s="424"/>
      <c r="AH41" s="424"/>
      <c r="AI41" s="424"/>
      <c r="AJ41" s="424"/>
      <c r="AK41" s="424"/>
      <c r="AL41" s="424"/>
      <c r="AM41" s="424"/>
      <c r="AN41" s="419"/>
      <c r="AO41" s="437"/>
    </row>
    <row r="42" spans="1:41" s="420" customFormat="1" ht="12.75" customHeight="1">
      <c r="A42" s="424"/>
      <c r="B42" s="424"/>
      <c r="C42" s="424"/>
      <c r="D42" s="424"/>
      <c r="E42" s="439"/>
      <c r="F42" s="437"/>
      <c r="G42" s="437"/>
      <c r="H42" s="424"/>
      <c r="I42" s="424"/>
      <c r="J42" s="424"/>
      <c r="K42" s="424"/>
      <c r="L42" s="424"/>
      <c r="M42" s="424"/>
      <c r="N42" s="424"/>
      <c r="O42" s="424"/>
      <c r="P42" s="424"/>
      <c r="Q42" s="424"/>
      <c r="R42" s="424"/>
      <c r="S42" s="424"/>
      <c r="T42" s="424"/>
      <c r="U42" s="424"/>
      <c r="V42" s="424"/>
      <c r="W42" s="424"/>
      <c r="X42" s="424"/>
      <c r="Y42" s="424"/>
      <c r="Z42" s="424"/>
      <c r="AA42" s="424"/>
      <c r="AB42" s="424"/>
      <c r="AC42" s="424"/>
      <c r="AD42" s="424"/>
      <c r="AE42" s="424"/>
      <c r="AF42" s="424"/>
      <c r="AG42" s="424"/>
      <c r="AH42" s="424"/>
      <c r="AI42" s="424"/>
      <c r="AJ42" s="424"/>
      <c r="AK42" s="424"/>
      <c r="AL42" s="424"/>
      <c r="AM42" s="424"/>
      <c r="AN42" s="419"/>
      <c r="AO42" s="440"/>
    </row>
    <row r="43" spans="1:41" s="420" customFormat="1" ht="12.75" customHeight="1">
      <c r="A43" s="424"/>
      <c r="B43" s="2376" t="s">
        <v>299</v>
      </c>
      <c r="C43" s="2376"/>
      <c r="D43" s="430"/>
      <c r="E43" s="439" t="s">
        <v>2065</v>
      </c>
      <c r="F43" s="437"/>
      <c r="G43" s="437"/>
      <c r="H43" s="424"/>
      <c r="I43" s="424"/>
      <c r="J43" s="424"/>
      <c r="K43" s="424"/>
      <c r="L43" s="424"/>
      <c r="M43" s="424"/>
      <c r="N43" s="424"/>
      <c r="O43" s="424"/>
      <c r="P43" s="424"/>
      <c r="Q43" s="424"/>
      <c r="R43" s="424"/>
      <c r="S43" s="424"/>
      <c r="T43" s="424"/>
      <c r="U43" s="424"/>
      <c r="V43" s="424"/>
      <c r="W43" s="424"/>
      <c r="X43" s="424"/>
      <c r="Y43" s="424"/>
      <c r="Z43" s="424"/>
      <c r="AA43" s="424"/>
      <c r="AB43" s="424"/>
      <c r="AC43" s="424"/>
      <c r="AD43" s="424"/>
      <c r="AE43" s="424"/>
      <c r="AF43" s="424"/>
      <c r="AG43" s="424"/>
      <c r="AH43" s="424"/>
      <c r="AI43" s="424"/>
      <c r="AJ43" s="424"/>
      <c r="AK43" s="424"/>
      <c r="AL43" s="424"/>
      <c r="AM43" s="424"/>
      <c r="AN43" s="419"/>
      <c r="AO43" s="440"/>
    </row>
    <row r="44" spans="1:41" s="420" customFormat="1" ht="12.75" customHeight="1">
      <c r="A44" s="424"/>
      <c r="B44" s="424"/>
      <c r="C44" s="424"/>
      <c r="D44" s="424"/>
      <c r="E44" s="439"/>
      <c r="F44" s="437"/>
      <c r="G44" s="437"/>
      <c r="H44" s="424"/>
      <c r="I44" s="424"/>
      <c r="J44" s="424"/>
      <c r="K44" s="424"/>
      <c r="L44" s="424"/>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19"/>
    </row>
    <row r="45" spans="1:41" s="420" customFormat="1" ht="12.75" customHeight="1">
      <c r="A45" s="424"/>
      <c r="B45" s="2376" t="s">
        <v>299</v>
      </c>
      <c r="C45" s="2376"/>
      <c r="D45" s="430"/>
      <c r="E45" s="439" t="s">
        <v>2066</v>
      </c>
      <c r="F45" s="437"/>
      <c r="G45" s="437"/>
      <c r="H45" s="424"/>
      <c r="I45" s="424"/>
      <c r="J45" s="424"/>
      <c r="K45" s="424"/>
      <c r="L45" s="424"/>
      <c r="M45" s="424"/>
      <c r="N45" s="424"/>
      <c r="O45" s="424"/>
      <c r="P45" s="424"/>
      <c r="Q45" s="424"/>
      <c r="R45" s="424"/>
      <c r="S45" s="424"/>
      <c r="T45" s="424"/>
      <c r="U45" s="424"/>
      <c r="V45" s="424"/>
      <c r="W45" s="424"/>
      <c r="X45" s="424"/>
      <c r="Y45" s="424"/>
      <c r="Z45" s="424"/>
      <c r="AA45" s="424"/>
      <c r="AB45" s="424"/>
      <c r="AC45" s="424"/>
      <c r="AD45" s="424"/>
      <c r="AE45" s="424"/>
      <c r="AF45" s="424"/>
      <c r="AG45" s="424"/>
      <c r="AH45" s="424"/>
      <c r="AI45" s="424"/>
      <c r="AJ45" s="424"/>
      <c r="AK45" s="424"/>
      <c r="AL45" s="424"/>
      <c r="AM45" s="424"/>
      <c r="AN45" s="419"/>
    </row>
    <row r="46" spans="1:41" s="420" customFormat="1" ht="12.75" customHeight="1">
      <c r="A46" s="424"/>
      <c r="B46" s="424"/>
      <c r="C46" s="424"/>
      <c r="D46" s="424"/>
      <c r="E46" s="439"/>
      <c r="F46" s="437"/>
      <c r="G46" s="437"/>
      <c r="H46" s="424"/>
      <c r="I46" s="424"/>
      <c r="J46" s="424"/>
      <c r="K46" s="424"/>
      <c r="L46" s="424"/>
      <c r="M46" s="424"/>
      <c r="N46" s="424"/>
      <c r="O46" s="424"/>
      <c r="P46" s="424"/>
      <c r="Q46" s="424"/>
      <c r="R46" s="424"/>
      <c r="S46" s="424"/>
      <c r="T46" s="424"/>
      <c r="U46" s="424"/>
      <c r="V46" s="424"/>
      <c r="W46" s="424"/>
      <c r="X46" s="424"/>
      <c r="Y46" s="424"/>
      <c r="Z46" s="424"/>
      <c r="AA46" s="424"/>
      <c r="AB46" s="424"/>
      <c r="AC46" s="424"/>
      <c r="AD46" s="424"/>
      <c r="AE46" s="424"/>
      <c r="AF46" s="424"/>
      <c r="AG46" s="424"/>
      <c r="AH46" s="424"/>
      <c r="AI46" s="424"/>
      <c r="AJ46" s="424"/>
      <c r="AK46" s="424"/>
      <c r="AL46" s="424"/>
      <c r="AM46" s="424"/>
      <c r="AN46" s="419"/>
    </row>
    <row r="47" spans="1:41" s="420" customFormat="1" ht="12.75" customHeight="1">
      <c r="A47" s="424"/>
      <c r="B47" s="2376" t="s">
        <v>299</v>
      </c>
      <c r="C47" s="2376"/>
      <c r="D47" s="430"/>
      <c r="E47" s="441" t="s">
        <v>2067</v>
      </c>
      <c r="F47" s="437"/>
      <c r="G47" s="437"/>
      <c r="H47" s="424"/>
      <c r="I47" s="424"/>
      <c r="J47" s="424"/>
      <c r="K47" s="424"/>
      <c r="L47" s="424"/>
      <c r="M47" s="424"/>
      <c r="N47" s="424"/>
      <c r="O47" s="424"/>
      <c r="P47" s="424"/>
      <c r="Q47" s="424"/>
      <c r="R47" s="424"/>
      <c r="S47" s="424"/>
      <c r="T47" s="424"/>
      <c r="U47" s="424"/>
      <c r="V47" s="424"/>
      <c r="W47" s="424"/>
      <c r="X47" s="424"/>
      <c r="Y47" s="424"/>
      <c r="Z47" s="424"/>
      <c r="AA47" s="424"/>
      <c r="AB47" s="424"/>
      <c r="AC47" s="424"/>
      <c r="AD47" s="424"/>
      <c r="AE47" s="424"/>
      <c r="AF47" s="424"/>
      <c r="AG47" s="424"/>
      <c r="AH47" s="424"/>
      <c r="AI47" s="424"/>
      <c r="AJ47" s="424"/>
      <c r="AK47" s="424"/>
      <c r="AL47" s="424"/>
      <c r="AM47" s="424"/>
      <c r="AN47" s="419"/>
    </row>
    <row r="48" spans="1:41" s="420" customFormat="1" ht="12.75" customHeight="1">
      <c r="A48" s="424"/>
      <c r="B48" s="424"/>
      <c r="C48" s="424"/>
      <c r="D48" s="424"/>
      <c r="E48" s="424"/>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c r="AD48" s="424"/>
      <c r="AE48" s="424"/>
      <c r="AF48" s="424"/>
      <c r="AG48" s="424"/>
      <c r="AH48" s="424"/>
      <c r="AI48" s="424"/>
      <c r="AJ48" s="424"/>
      <c r="AK48" s="424"/>
      <c r="AL48" s="424"/>
      <c r="AM48" s="424"/>
      <c r="AN48" s="419"/>
    </row>
    <row r="49" spans="1:50" s="420" customFormat="1" ht="12.75" customHeight="1">
      <c r="A49" s="424"/>
      <c r="B49" s="2376" t="s">
        <v>299</v>
      </c>
      <c r="C49" s="2376"/>
      <c r="D49" s="430"/>
      <c r="E49" s="441" t="s">
        <v>2068</v>
      </c>
      <c r="F49" s="424"/>
      <c r="G49" s="424"/>
      <c r="H49" s="424"/>
      <c r="I49" s="424"/>
      <c r="J49" s="424"/>
      <c r="K49" s="424"/>
      <c r="L49" s="424"/>
      <c r="M49" s="424"/>
      <c r="N49" s="424"/>
      <c r="O49" s="424"/>
      <c r="P49" s="424"/>
      <c r="Q49" s="424"/>
      <c r="R49" s="424"/>
      <c r="S49" s="424"/>
      <c r="T49" s="424"/>
      <c r="U49" s="424"/>
      <c r="V49" s="424"/>
      <c r="W49" s="424"/>
      <c r="X49" s="424"/>
      <c r="Y49" s="424"/>
      <c r="Z49" s="424"/>
      <c r="AA49" s="424"/>
      <c r="AB49" s="424"/>
      <c r="AC49" s="424"/>
      <c r="AD49" s="424"/>
      <c r="AE49" s="424"/>
      <c r="AF49" s="424"/>
      <c r="AG49" s="424"/>
      <c r="AH49" s="424"/>
      <c r="AI49" s="424"/>
      <c r="AJ49" s="424"/>
      <c r="AK49" s="424"/>
      <c r="AL49" s="424"/>
      <c r="AM49" s="424"/>
      <c r="AN49" s="419"/>
      <c r="AX49" s="423"/>
    </row>
    <row r="50" spans="1:50" s="420" customFormat="1" ht="12.75" customHeight="1">
      <c r="A50" s="424"/>
      <c r="B50" s="424"/>
      <c r="C50" s="424"/>
      <c r="D50" s="424"/>
      <c r="E50" s="424"/>
      <c r="F50" s="424"/>
      <c r="G50" s="424"/>
      <c r="H50" s="424"/>
      <c r="I50" s="424"/>
      <c r="J50" s="424"/>
      <c r="K50" s="424"/>
      <c r="L50" s="424"/>
      <c r="M50" s="424"/>
      <c r="N50" s="424"/>
      <c r="O50" s="424"/>
      <c r="P50" s="424"/>
      <c r="Q50" s="424"/>
      <c r="R50" s="424"/>
      <c r="S50" s="424"/>
      <c r="T50" s="424"/>
      <c r="U50" s="424"/>
      <c r="V50" s="424"/>
      <c r="W50" s="424"/>
      <c r="X50" s="424"/>
      <c r="Y50" s="424"/>
      <c r="Z50" s="424"/>
      <c r="AA50" s="424"/>
      <c r="AB50" s="424"/>
      <c r="AC50" s="424"/>
      <c r="AD50" s="424"/>
      <c r="AE50" s="424"/>
      <c r="AF50" s="424"/>
      <c r="AG50" s="424"/>
      <c r="AH50" s="424"/>
      <c r="AI50" s="424"/>
      <c r="AJ50" s="424"/>
      <c r="AK50" s="424"/>
      <c r="AL50" s="424"/>
      <c r="AM50" s="424"/>
      <c r="AN50" s="419"/>
    </row>
    <row r="51" spans="1:50" s="420" customFormat="1" ht="12.75" customHeight="1">
      <c r="A51" s="442"/>
      <c r="B51" s="443"/>
      <c r="C51" s="443"/>
      <c r="D51" s="443"/>
      <c r="E51" s="443"/>
      <c r="F51" s="443"/>
      <c r="G51" s="444"/>
      <c r="H51" s="445"/>
      <c r="I51" s="445"/>
      <c r="J51" s="445"/>
      <c r="K51" s="445"/>
      <c r="L51" s="445"/>
      <c r="M51" s="445"/>
      <c r="N51" s="445"/>
      <c r="O51" s="445"/>
      <c r="P51" s="445"/>
      <c r="Q51" s="445"/>
      <c r="R51" s="445"/>
      <c r="S51" s="445"/>
      <c r="T51" s="445"/>
      <c r="U51" s="445"/>
      <c r="V51" s="445"/>
      <c r="W51" s="445"/>
      <c r="X51" s="445"/>
      <c r="Y51" s="445"/>
      <c r="Z51" s="445"/>
      <c r="AA51" s="445"/>
      <c r="AB51" s="445"/>
      <c r="AC51" s="445"/>
      <c r="AD51" s="445"/>
      <c r="AE51" s="445"/>
      <c r="AF51" s="445"/>
      <c r="AG51" s="445"/>
      <c r="AH51" s="445"/>
      <c r="AI51" s="446"/>
      <c r="AJ51" s="446" t="s">
        <v>2069</v>
      </c>
      <c r="AK51" s="2354">
        <f>AO32</f>
        <v>0</v>
      </c>
      <c r="AL51" s="2355"/>
      <c r="AM51" s="2356"/>
      <c r="AN51" s="419"/>
    </row>
    <row r="52" spans="1:50" s="420" customFormat="1" ht="12.75" customHeight="1" thickBot="1">
      <c r="A52" s="447"/>
      <c r="B52" s="448"/>
      <c r="C52" s="449"/>
      <c r="D52" s="449"/>
      <c r="E52" s="449"/>
      <c r="F52" s="449"/>
      <c r="G52" s="449"/>
      <c r="H52" s="449"/>
      <c r="I52" s="449"/>
      <c r="J52" s="449"/>
      <c r="K52" s="449"/>
      <c r="L52" s="449"/>
      <c r="M52" s="449"/>
      <c r="N52" s="449"/>
      <c r="O52" s="449"/>
      <c r="P52" s="449"/>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50"/>
      <c r="AN52" s="419"/>
    </row>
    <row r="53" spans="1:50" s="420" customFormat="1" ht="12.75" customHeight="1" thickTop="1">
      <c r="A53" s="451"/>
      <c r="B53" s="452"/>
      <c r="C53" s="453"/>
      <c r="D53" s="453"/>
      <c r="E53" s="453"/>
      <c r="F53" s="453"/>
      <c r="G53" s="453"/>
      <c r="H53" s="453"/>
      <c r="I53" s="1163"/>
      <c r="J53" s="1163"/>
      <c r="K53" s="1163"/>
      <c r="L53" s="1163"/>
      <c r="M53" s="1163"/>
      <c r="N53" s="1163"/>
      <c r="O53" s="1163"/>
      <c r="P53" s="1163"/>
      <c r="Q53" s="1163"/>
      <c r="R53" s="451"/>
      <c r="S53" s="423"/>
      <c r="T53" s="423"/>
      <c r="U53" s="423"/>
      <c r="V53" s="423"/>
      <c r="W53" s="423"/>
      <c r="X53" s="423"/>
      <c r="Y53" s="423"/>
      <c r="Z53" s="423"/>
      <c r="AA53" s="423"/>
      <c r="AB53" s="423"/>
      <c r="AC53" s="423"/>
      <c r="AD53" s="423"/>
      <c r="AE53" s="423"/>
      <c r="AF53" s="451"/>
      <c r="AG53" s="423"/>
      <c r="AH53" s="423"/>
      <c r="AI53" s="423"/>
      <c r="AJ53" s="423"/>
      <c r="AK53" s="433"/>
      <c r="AL53" s="433"/>
      <c r="AM53" s="433"/>
      <c r="AN53" s="419"/>
    </row>
    <row r="54" spans="1:50" s="420" customFormat="1" ht="12.75" customHeight="1">
      <c r="A54" s="422" t="s">
        <v>2070</v>
      </c>
      <c r="B54" s="423" t="s">
        <v>748</v>
      </c>
      <c r="C54" s="423"/>
      <c r="D54" s="423"/>
      <c r="E54" s="423"/>
      <c r="F54" s="423"/>
      <c r="G54" s="423"/>
      <c r="H54" s="423"/>
      <c r="I54" s="423"/>
      <c r="J54" s="423"/>
      <c r="K54" s="423"/>
      <c r="L54" s="423"/>
      <c r="M54" s="423"/>
      <c r="N54" s="423"/>
      <c r="O54" s="423"/>
      <c r="P54" s="423"/>
      <c r="Q54" s="423"/>
      <c r="R54" s="423"/>
      <c r="S54" s="423"/>
      <c r="T54" s="423"/>
      <c r="U54" s="423"/>
      <c r="V54" s="423"/>
      <c r="W54" s="423"/>
      <c r="X54" s="423"/>
      <c r="Y54" s="423"/>
      <c r="Z54" s="423"/>
      <c r="AA54" s="423"/>
      <c r="AB54" s="423"/>
      <c r="AC54" s="423"/>
      <c r="AD54" s="423"/>
      <c r="AE54" s="2276" t="s">
        <v>2071</v>
      </c>
      <c r="AF54" s="2276"/>
      <c r="AG54" s="2276"/>
      <c r="AH54" s="2276"/>
      <c r="AI54" s="2276"/>
      <c r="AJ54" s="2276"/>
      <c r="AK54" s="2276"/>
      <c r="AL54" s="424"/>
      <c r="AM54" s="424"/>
      <c r="AN54" s="419"/>
    </row>
    <row r="55" spans="1:50" s="420" customFormat="1" ht="12.75" customHeight="1">
      <c r="A55" s="422"/>
      <c r="B55" s="423" t="s">
        <v>2072</v>
      </c>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1140"/>
      <c r="AF55" s="1140"/>
      <c r="AG55" s="1140"/>
      <c r="AH55" s="1140"/>
      <c r="AI55" s="1140"/>
      <c r="AJ55" s="1140"/>
      <c r="AK55" s="1140"/>
      <c r="AL55" s="424"/>
      <c r="AM55" s="424"/>
      <c r="AN55" s="419"/>
    </row>
    <row r="56" spans="1:50" s="420" customFormat="1" ht="12.75" customHeight="1">
      <c r="A56" s="422"/>
      <c r="B56" s="423"/>
      <c r="C56" s="423"/>
      <c r="D56" s="423"/>
      <c r="E56" s="423"/>
      <c r="F56" s="423"/>
      <c r="G56" s="423"/>
      <c r="H56" s="423"/>
      <c r="I56" s="423"/>
      <c r="J56" s="423"/>
      <c r="K56" s="423"/>
      <c r="L56" s="423"/>
      <c r="M56" s="423"/>
      <c r="N56" s="423"/>
      <c r="O56" s="423"/>
      <c r="P56" s="423"/>
      <c r="Q56" s="423"/>
      <c r="R56" s="423"/>
      <c r="S56" s="423"/>
      <c r="T56" s="423"/>
      <c r="U56" s="423"/>
      <c r="V56" s="423"/>
      <c r="W56" s="423"/>
      <c r="X56" s="423"/>
      <c r="Y56" s="423"/>
      <c r="Z56" s="423"/>
      <c r="AA56" s="423"/>
      <c r="AB56" s="423"/>
      <c r="AC56" s="423"/>
      <c r="AD56" s="423"/>
      <c r="AE56" s="1140"/>
      <c r="AF56" s="1140"/>
      <c r="AG56" s="1140"/>
      <c r="AH56" s="1140"/>
      <c r="AI56" s="1140"/>
      <c r="AJ56" s="1140"/>
      <c r="AK56" s="1140"/>
      <c r="AL56" s="424"/>
      <c r="AM56" s="424"/>
      <c r="AN56" s="419"/>
    </row>
    <row r="57" spans="1:50" s="420" customFormat="1" ht="12.75" customHeight="1">
      <c r="A57" s="422"/>
      <c r="B57" s="2376" t="s">
        <v>299</v>
      </c>
      <c r="C57" s="2376"/>
      <c r="D57" s="430" t="s">
        <v>2073</v>
      </c>
      <c r="E57" s="2383" t="s">
        <v>2074</v>
      </c>
      <c r="F57" s="2384"/>
      <c r="G57" s="2384"/>
      <c r="H57" s="2384"/>
      <c r="I57" s="2384"/>
      <c r="J57" s="2384"/>
      <c r="K57" s="2384"/>
      <c r="L57" s="2384"/>
      <c r="M57" s="2384"/>
      <c r="N57" s="2384"/>
      <c r="O57" s="2384"/>
      <c r="P57" s="2384"/>
      <c r="Q57" s="2384"/>
      <c r="R57" s="2384"/>
      <c r="S57" s="2384"/>
      <c r="T57" s="2384"/>
      <c r="U57" s="2384"/>
      <c r="V57" s="2384"/>
      <c r="W57" s="2384"/>
      <c r="X57" s="2384"/>
      <c r="Y57" s="2384"/>
      <c r="Z57" s="2384"/>
      <c r="AA57" s="2384"/>
      <c r="AB57" s="2384"/>
      <c r="AC57" s="2384"/>
      <c r="AD57" s="2384"/>
      <c r="AE57" s="2384"/>
      <c r="AF57" s="2384"/>
      <c r="AG57" s="2384"/>
      <c r="AH57" s="2384"/>
      <c r="AI57" s="2384"/>
      <c r="AJ57" s="2385"/>
      <c r="AK57" s="1140"/>
      <c r="AL57" s="424"/>
      <c r="AM57" s="424"/>
      <c r="AN57" s="419"/>
      <c r="AO57" s="433">
        <f>IF($B57="yes",10,0)</f>
        <v>0</v>
      </c>
    </row>
    <row r="58" spans="1:50" s="420" customFormat="1" ht="12.75" customHeight="1">
      <c r="A58" s="422"/>
      <c r="B58" s="424"/>
      <c r="C58" s="424"/>
      <c r="D58" s="434"/>
      <c r="E58" s="2386"/>
      <c r="F58" s="2387"/>
      <c r="G58" s="2387"/>
      <c r="H58" s="2387"/>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8"/>
      <c r="AK58" s="1140"/>
      <c r="AL58" s="424"/>
      <c r="AM58" s="424"/>
      <c r="AN58" s="419"/>
      <c r="AO58" s="433">
        <f>IF($B62="yes",10,0)</f>
        <v>10</v>
      </c>
    </row>
    <row r="59" spans="1:50" s="420" customFormat="1" ht="12.75" customHeight="1">
      <c r="A59" s="422"/>
      <c r="B59" s="424"/>
      <c r="C59" s="424"/>
      <c r="D59" s="434"/>
      <c r="E59" s="2386"/>
      <c r="F59" s="2387"/>
      <c r="G59" s="2387"/>
      <c r="H59" s="2387"/>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8"/>
      <c r="AK59" s="1140"/>
      <c r="AL59" s="424"/>
      <c r="AM59" s="424"/>
      <c r="AN59" s="419"/>
      <c r="AO59" s="433">
        <f>IF($B69="yes",10,0)</f>
        <v>0</v>
      </c>
    </row>
    <row r="60" spans="1:50" s="420" customFormat="1" ht="12.75" customHeight="1">
      <c r="A60" s="422"/>
      <c r="B60" s="424"/>
      <c r="C60" s="424"/>
      <c r="D60" s="434"/>
      <c r="E60" s="2404"/>
      <c r="F60" s="2405"/>
      <c r="G60" s="2405"/>
      <c r="H60" s="2405"/>
      <c r="I60" s="2405"/>
      <c r="J60" s="2405"/>
      <c r="K60" s="2405"/>
      <c r="L60" s="2405"/>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6"/>
      <c r="AK60" s="1140"/>
      <c r="AL60" s="424"/>
      <c r="AM60" s="424"/>
      <c r="AN60" s="419"/>
      <c r="AO60" s="420">
        <f>IF(SUM(AO57:AO59)&gt;10,10,(SUM(AO57:AO59)))</f>
        <v>10</v>
      </c>
      <c r="AP60" s="454" t="s">
        <v>2075</v>
      </c>
    </row>
    <row r="61" spans="1:50" s="420" customFormat="1" ht="12.75" customHeight="1">
      <c r="A61" s="422"/>
      <c r="B61" s="424"/>
      <c r="C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1140"/>
      <c r="AL61" s="424"/>
      <c r="AM61" s="424"/>
      <c r="AN61" s="419"/>
    </row>
    <row r="62" spans="1:50" s="420" customFormat="1" ht="12.75" customHeight="1">
      <c r="A62" s="422"/>
      <c r="B62" s="2376" t="s">
        <v>802</v>
      </c>
      <c r="C62" s="2376"/>
      <c r="D62" s="430" t="s">
        <v>2076</v>
      </c>
      <c r="E62" s="924" t="s">
        <v>2077</v>
      </c>
      <c r="F62" s="925"/>
      <c r="G62" s="925"/>
      <c r="H62" s="925"/>
      <c r="I62" s="925"/>
      <c r="J62" s="925"/>
      <c r="K62" s="925"/>
      <c r="L62" s="925"/>
      <c r="M62" s="925"/>
      <c r="N62" s="925"/>
      <c r="O62" s="925"/>
      <c r="P62" s="925"/>
      <c r="Q62" s="925"/>
      <c r="R62" s="925"/>
      <c r="S62" s="925"/>
      <c r="T62" s="925"/>
      <c r="U62" s="925"/>
      <c r="V62" s="925"/>
      <c r="W62" s="925"/>
      <c r="X62" s="925"/>
      <c r="Y62" s="925"/>
      <c r="Z62" s="925"/>
      <c r="AA62" s="925"/>
      <c r="AB62" s="925"/>
      <c r="AC62" s="925"/>
      <c r="AD62" s="925"/>
      <c r="AE62" s="925"/>
      <c r="AF62" s="925"/>
      <c r="AG62" s="925"/>
      <c r="AH62" s="925"/>
      <c r="AI62" s="925"/>
      <c r="AJ62" s="926"/>
      <c r="AK62" s="1140"/>
      <c r="AL62" s="424"/>
      <c r="AM62" s="424"/>
      <c r="AN62" s="419"/>
    </row>
    <row r="63" spans="1:50" s="420" customFormat="1" ht="12.75" customHeight="1">
      <c r="A63" s="422"/>
      <c r="B63" s="424"/>
      <c r="C63" s="424"/>
      <c r="D63" s="433"/>
      <c r="E63" s="2380" t="s">
        <v>802</v>
      </c>
      <c r="F63" s="2376"/>
      <c r="G63" s="455"/>
      <c r="H63" s="439" t="s">
        <v>2078</v>
      </c>
      <c r="I63" s="1139"/>
      <c r="J63" s="455"/>
      <c r="K63" s="455"/>
      <c r="L63" s="455"/>
      <c r="M63" s="455"/>
      <c r="N63" s="455"/>
      <c r="O63" s="455"/>
      <c r="P63" s="455"/>
      <c r="Q63" s="455"/>
      <c r="R63" s="455"/>
      <c r="S63" s="455"/>
      <c r="T63" s="455"/>
      <c r="U63" s="455"/>
      <c r="V63" s="455"/>
      <c r="W63" s="455"/>
      <c r="X63" s="455"/>
      <c r="Y63" s="455"/>
      <c r="Z63" s="455"/>
      <c r="AA63" s="455"/>
      <c r="AB63" s="455"/>
      <c r="AC63" s="455"/>
      <c r="AD63" s="455"/>
      <c r="AE63" s="455"/>
      <c r="AF63" s="455"/>
      <c r="AG63" s="455"/>
      <c r="AH63" s="455"/>
      <c r="AI63" s="455"/>
      <c r="AJ63" s="927"/>
      <c r="AK63" s="1140"/>
      <c r="AL63" s="424"/>
      <c r="AM63" s="424"/>
      <c r="AN63" s="419"/>
    </row>
    <row r="64" spans="1:50" s="420" customFormat="1" ht="12.75" customHeight="1">
      <c r="A64" s="422"/>
      <c r="B64" s="424"/>
      <c r="C64" s="424"/>
      <c r="D64" s="433"/>
      <c r="E64" s="2374" t="s">
        <v>299</v>
      </c>
      <c r="F64" s="2375"/>
      <c r="G64" s="455"/>
      <c r="H64" s="439" t="s">
        <v>2079</v>
      </c>
      <c r="I64" s="455"/>
      <c r="J64" s="455"/>
      <c r="K64" s="455"/>
      <c r="L64" s="455"/>
      <c r="M64" s="455"/>
      <c r="N64" s="455"/>
      <c r="O64" s="455"/>
      <c r="P64" s="455"/>
      <c r="Q64" s="455"/>
      <c r="R64" s="455"/>
      <c r="S64" s="455"/>
      <c r="T64" s="455"/>
      <c r="U64" s="455"/>
      <c r="V64" s="455"/>
      <c r="W64" s="455"/>
      <c r="X64" s="455"/>
      <c r="Y64" s="455"/>
      <c r="Z64" s="455"/>
      <c r="AA64" s="455"/>
      <c r="AB64" s="455"/>
      <c r="AC64" s="455"/>
      <c r="AD64" s="455"/>
      <c r="AE64" s="455"/>
      <c r="AF64" s="455"/>
      <c r="AG64" s="455"/>
      <c r="AH64" s="455"/>
      <c r="AI64" s="455"/>
      <c r="AJ64" s="927"/>
      <c r="AK64" s="1140"/>
      <c r="AL64" s="424"/>
      <c r="AM64" s="424"/>
      <c r="AN64" s="419"/>
    </row>
    <row r="65" spans="1:40" s="420" customFormat="1" ht="12.75" customHeight="1">
      <c r="A65" s="422"/>
      <c r="B65" s="424"/>
      <c r="C65" s="424"/>
      <c r="D65" s="433"/>
      <c r="E65" s="2374" t="s">
        <v>299</v>
      </c>
      <c r="F65" s="2375"/>
      <c r="G65" s="455"/>
      <c r="H65" s="439" t="s">
        <v>2080</v>
      </c>
      <c r="I65" s="455"/>
      <c r="J65" s="455"/>
      <c r="K65" s="455"/>
      <c r="L65" s="455"/>
      <c r="M65" s="455"/>
      <c r="N65" s="455"/>
      <c r="O65" s="455"/>
      <c r="P65" s="455"/>
      <c r="Q65" s="455"/>
      <c r="R65" s="455"/>
      <c r="S65" s="455"/>
      <c r="T65" s="455"/>
      <c r="U65" s="455"/>
      <c r="V65" s="455"/>
      <c r="W65" s="455"/>
      <c r="X65" s="455"/>
      <c r="Y65" s="455"/>
      <c r="Z65" s="455"/>
      <c r="AA65" s="455"/>
      <c r="AB65" s="455"/>
      <c r="AC65" s="455"/>
      <c r="AD65" s="455"/>
      <c r="AE65" s="455"/>
      <c r="AF65" s="455"/>
      <c r="AG65" s="455"/>
      <c r="AH65" s="455"/>
      <c r="AI65" s="455"/>
      <c r="AJ65" s="927"/>
      <c r="AK65" s="1140"/>
      <c r="AL65" s="424"/>
      <c r="AM65" s="424"/>
      <c r="AN65" s="419"/>
    </row>
    <row r="66" spans="1:40" s="420" customFormat="1" ht="12.75" customHeight="1">
      <c r="A66" s="422"/>
      <c r="B66" s="424"/>
      <c r="C66" s="424"/>
      <c r="D66" s="433"/>
      <c r="E66" s="528"/>
      <c r="F66" s="455"/>
      <c r="G66" s="455"/>
      <c r="H66" s="455"/>
      <c r="I66" s="455"/>
      <c r="J66" s="455"/>
      <c r="K66" s="455"/>
      <c r="L66" s="455"/>
      <c r="M66" s="455"/>
      <c r="N66" s="455"/>
      <c r="O66" s="455"/>
      <c r="P66" s="455"/>
      <c r="Q66" s="455"/>
      <c r="R66" s="455"/>
      <c r="S66" s="455"/>
      <c r="T66" s="455"/>
      <c r="U66" s="455"/>
      <c r="V66" s="455"/>
      <c r="W66" s="455"/>
      <c r="X66" s="455"/>
      <c r="Y66" s="455"/>
      <c r="Z66" s="455"/>
      <c r="AA66" s="455"/>
      <c r="AB66" s="455"/>
      <c r="AC66" s="455"/>
      <c r="AD66" s="455"/>
      <c r="AE66" s="455"/>
      <c r="AF66" s="455"/>
      <c r="AG66" s="455"/>
      <c r="AH66" s="455"/>
      <c r="AI66" s="455"/>
      <c r="AJ66" s="927"/>
      <c r="AK66" s="1140"/>
      <c r="AL66" s="424"/>
      <c r="AM66" s="424"/>
      <c r="AN66" s="419"/>
    </row>
    <row r="67" spans="1:40" s="420" customFormat="1" ht="12.75" customHeight="1">
      <c r="A67" s="422"/>
      <c r="B67" s="424"/>
      <c r="C67" s="424"/>
      <c r="D67" s="433"/>
      <c r="E67" s="2380" t="s">
        <v>299</v>
      </c>
      <c r="F67" s="2376"/>
      <c r="G67" s="1137"/>
      <c r="H67" s="929" t="s">
        <v>2081</v>
      </c>
      <c r="I67" s="1137"/>
      <c r="J67" s="1137"/>
      <c r="K67" s="1137"/>
      <c r="L67" s="1137"/>
      <c r="M67" s="1137"/>
      <c r="N67" s="1137"/>
      <c r="O67" s="1137"/>
      <c r="P67" s="1137"/>
      <c r="Q67" s="1137"/>
      <c r="R67" s="1137"/>
      <c r="S67" s="1137"/>
      <c r="T67" s="1137"/>
      <c r="U67" s="1137"/>
      <c r="V67" s="1137"/>
      <c r="W67" s="1137"/>
      <c r="X67" s="1137"/>
      <c r="Y67" s="1137"/>
      <c r="Z67" s="1137"/>
      <c r="AA67" s="1137"/>
      <c r="AB67" s="1137"/>
      <c r="AC67" s="1137"/>
      <c r="AD67" s="1137"/>
      <c r="AE67" s="1137"/>
      <c r="AF67" s="1137"/>
      <c r="AG67" s="1137"/>
      <c r="AH67" s="1137"/>
      <c r="AI67" s="1137"/>
      <c r="AJ67" s="1138"/>
      <c r="AK67" s="1140"/>
      <c r="AL67" s="424"/>
      <c r="AM67" s="424"/>
      <c r="AN67" s="419"/>
    </row>
    <row r="68" spans="1:40" s="420" customFormat="1" ht="12.75" customHeight="1">
      <c r="A68" s="422"/>
      <c r="B68" s="424"/>
      <c r="C68" s="424"/>
      <c r="D68" s="434"/>
      <c r="E68" s="424"/>
      <c r="F68" s="424"/>
      <c r="G68" s="424"/>
      <c r="H68" s="424"/>
      <c r="I68" s="424"/>
      <c r="J68" s="424"/>
      <c r="K68" s="424"/>
      <c r="L68" s="424"/>
      <c r="M68" s="424"/>
      <c r="N68" s="424"/>
      <c r="O68" s="424"/>
      <c r="P68" s="424"/>
      <c r="Q68" s="424"/>
      <c r="R68" s="424"/>
      <c r="S68" s="424"/>
      <c r="T68" s="424"/>
      <c r="U68" s="424"/>
      <c r="V68" s="424"/>
      <c r="W68" s="424"/>
      <c r="X68" s="424"/>
      <c r="Y68" s="424"/>
      <c r="Z68" s="424"/>
      <c r="AA68" s="424"/>
      <c r="AB68" s="424"/>
      <c r="AC68" s="424"/>
      <c r="AD68" s="424"/>
      <c r="AE68" s="424"/>
      <c r="AF68" s="424"/>
      <c r="AG68" s="424"/>
      <c r="AH68" s="424"/>
      <c r="AI68" s="424"/>
      <c r="AJ68" s="424"/>
      <c r="AK68" s="1140"/>
      <c r="AL68" s="424"/>
      <c r="AM68" s="424"/>
      <c r="AN68" s="419"/>
    </row>
    <row r="69" spans="1:40" s="420" customFormat="1" ht="12.75" customHeight="1">
      <c r="A69" s="422"/>
      <c r="B69" s="2376" t="s">
        <v>299</v>
      </c>
      <c r="C69" s="2376"/>
      <c r="D69" s="430" t="s">
        <v>2082</v>
      </c>
      <c r="E69" s="2314" t="s">
        <v>2083</v>
      </c>
      <c r="F69" s="2315"/>
      <c r="G69" s="2315"/>
      <c r="H69" s="2315"/>
      <c r="I69" s="2315"/>
      <c r="J69" s="2315"/>
      <c r="K69" s="2315"/>
      <c r="L69" s="2315"/>
      <c r="M69" s="2315"/>
      <c r="N69" s="2315"/>
      <c r="O69" s="2315"/>
      <c r="P69" s="2315"/>
      <c r="Q69" s="2315"/>
      <c r="R69" s="2315"/>
      <c r="S69" s="2315"/>
      <c r="T69" s="2315"/>
      <c r="U69" s="2315"/>
      <c r="V69" s="2315"/>
      <c r="W69" s="2315"/>
      <c r="X69" s="2315"/>
      <c r="Y69" s="2315"/>
      <c r="Z69" s="2315"/>
      <c r="AA69" s="2315"/>
      <c r="AB69" s="2315"/>
      <c r="AC69" s="2315"/>
      <c r="AD69" s="2315"/>
      <c r="AE69" s="2315"/>
      <c r="AF69" s="2315"/>
      <c r="AG69" s="2315"/>
      <c r="AH69" s="2315"/>
      <c r="AI69" s="2315"/>
      <c r="AJ69" s="2316"/>
      <c r="AK69" s="1140"/>
      <c r="AL69" s="424"/>
      <c r="AM69" s="424"/>
      <c r="AN69" s="419"/>
    </row>
    <row r="70" spans="1:40" s="420" customFormat="1" ht="12.75" customHeight="1">
      <c r="A70" s="422"/>
      <c r="B70" s="424"/>
      <c r="C70" s="424"/>
      <c r="D70" s="433"/>
      <c r="E70" s="2377"/>
      <c r="F70" s="2378"/>
      <c r="G70" s="2378"/>
      <c r="H70" s="2378"/>
      <c r="I70" s="2378"/>
      <c r="J70" s="2378"/>
      <c r="K70" s="2378"/>
      <c r="L70" s="2378"/>
      <c r="M70" s="2378"/>
      <c r="N70" s="2378"/>
      <c r="O70" s="2378"/>
      <c r="P70" s="2378"/>
      <c r="Q70" s="2378"/>
      <c r="R70" s="2378"/>
      <c r="S70" s="2378"/>
      <c r="T70" s="2378"/>
      <c r="U70" s="2378"/>
      <c r="V70" s="2378"/>
      <c r="W70" s="2378"/>
      <c r="X70" s="2378"/>
      <c r="Y70" s="2378"/>
      <c r="Z70" s="2378"/>
      <c r="AA70" s="2378"/>
      <c r="AB70" s="2378"/>
      <c r="AC70" s="2378"/>
      <c r="AD70" s="2378"/>
      <c r="AE70" s="2378"/>
      <c r="AF70" s="2378"/>
      <c r="AG70" s="2378"/>
      <c r="AH70" s="2378"/>
      <c r="AI70" s="2378"/>
      <c r="AJ70" s="2379"/>
      <c r="AK70" s="1140"/>
      <c r="AL70" s="424"/>
      <c r="AM70" s="424"/>
      <c r="AN70" s="419"/>
    </row>
    <row r="71" spans="1:40" s="420" customFormat="1" ht="12.75" customHeight="1">
      <c r="A71" s="422"/>
      <c r="B71" s="424"/>
      <c r="C71" s="424"/>
      <c r="D71" s="433"/>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c r="AE71" s="424"/>
      <c r="AF71" s="424"/>
      <c r="AG71" s="424"/>
      <c r="AH71" s="424"/>
      <c r="AI71" s="424"/>
      <c r="AJ71" s="424"/>
      <c r="AK71" s="1140"/>
      <c r="AL71" s="424"/>
      <c r="AM71" s="424"/>
      <c r="AN71" s="419"/>
    </row>
    <row r="72" spans="1:40" s="420" customFormat="1" ht="12.75" customHeight="1">
      <c r="A72" s="442"/>
      <c r="B72" s="443"/>
      <c r="C72" s="443"/>
      <c r="D72" s="443"/>
      <c r="E72" s="443"/>
      <c r="F72" s="443"/>
      <c r="G72" s="444"/>
      <c r="H72" s="445"/>
      <c r="I72" s="445"/>
      <c r="J72" s="445"/>
      <c r="K72" s="445"/>
      <c r="L72" s="445"/>
      <c r="M72" s="445"/>
      <c r="N72" s="445"/>
      <c r="O72" s="445"/>
      <c r="P72" s="445"/>
      <c r="Q72" s="445"/>
      <c r="R72" s="445"/>
      <c r="S72" s="445"/>
      <c r="T72" s="445"/>
      <c r="U72" s="445"/>
      <c r="V72" s="445"/>
      <c r="W72" s="445"/>
      <c r="X72" s="445"/>
      <c r="Y72" s="445"/>
      <c r="Z72" s="445"/>
      <c r="AA72" s="445"/>
      <c r="AB72" s="445"/>
      <c r="AC72" s="445"/>
      <c r="AD72" s="445"/>
      <c r="AE72" s="445"/>
      <c r="AF72" s="445"/>
      <c r="AG72" s="445"/>
      <c r="AH72" s="445"/>
      <c r="AI72" s="446"/>
      <c r="AJ72" s="446" t="s">
        <v>2084</v>
      </c>
      <c r="AK72" s="2354">
        <f>IF(AK51&gt;0,0,AO60)</f>
        <v>10</v>
      </c>
      <c r="AL72" s="2355"/>
      <c r="AM72" s="2356"/>
      <c r="AN72" s="419"/>
    </row>
    <row r="73" spans="1:40" s="420" customFormat="1" ht="12.75" customHeight="1" thickBot="1">
      <c r="A73" s="447"/>
      <c r="B73" s="448"/>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50"/>
      <c r="AN73" s="419"/>
    </row>
    <row r="74" spans="1:40" s="420" customFormat="1" ht="12.75" customHeight="1" thickTop="1">
      <c r="A74" s="451"/>
      <c r="B74" s="452"/>
      <c r="C74" s="453"/>
      <c r="D74" s="453"/>
      <c r="E74" s="453"/>
      <c r="F74" s="453"/>
      <c r="G74" s="453"/>
      <c r="H74" s="453"/>
      <c r="I74" s="1163"/>
      <c r="J74" s="1163"/>
      <c r="K74" s="1163"/>
      <c r="L74" s="1163"/>
      <c r="M74" s="1163"/>
      <c r="N74" s="1163"/>
      <c r="O74" s="1163"/>
      <c r="P74" s="1163"/>
      <c r="Q74" s="1163"/>
      <c r="R74" s="451"/>
      <c r="S74" s="423"/>
      <c r="T74" s="423"/>
      <c r="U74" s="423"/>
      <c r="V74" s="423"/>
      <c r="W74" s="423"/>
      <c r="X74" s="423"/>
      <c r="Y74" s="423"/>
      <c r="Z74" s="423"/>
      <c r="AA74" s="423"/>
      <c r="AB74" s="423"/>
      <c r="AC74" s="423"/>
      <c r="AD74" s="423"/>
      <c r="AE74" s="423"/>
      <c r="AF74" s="451"/>
      <c r="AG74" s="423"/>
      <c r="AH74" s="423"/>
      <c r="AI74" s="423"/>
      <c r="AJ74" s="423"/>
      <c r="AK74" s="433"/>
      <c r="AL74" s="433"/>
      <c r="AM74" s="433"/>
      <c r="AN74" s="419"/>
    </row>
    <row r="75" spans="1:40" s="420" customFormat="1" ht="12.75" customHeight="1">
      <c r="A75" s="422" t="s">
        <v>2085</v>
      </c>
      <c r="B75" s="423" t="s">
        <v>2086</v>
      </c>
      <c r="C75" s="423"/>
      <c r="D75" s="423"/>
      <c r="E75" s="423"/>
      <c r="F75" s="423"/>
      <c r="G75" s="423"/>
      <c r="H75" s="423"/>
      <c r="I75" s="423"/>
      <c r="J75" s="423"/>
      <c r="K75" s="423"/>
      <c r="L75" s="423"/>
      <c r="M75" s="423"/>
      <c r="N75" s="423"/>
      <c r="O75" s="423"/>
      <c r="P75" s="423"/>
      <c r="Q75" s="423"/>
      <c r="R75" s="423"/>
      <c r="S75" s="423"/>
      <c r="T75" s="423"/>
      <c r="U75" s="423"/>
      <c r="V75" s="423"/>
      <c r="W75" s="423"/>
      <c r="X75" s="423"/>
      <c r="Y75" s="423"/>
      <c r="Z75" s="423"/>
      <c r="AA75" s="423"/>
      <c r="AB75" s="423"/>
      <c r="AC75" s="423"/>
      <c r="AD75" s="423"/>
      <c r="AE75" s="2276" t="s">
        <v>2049</v>
      </c>
      <c r="AF75" s="2276"/>
      <c r="AG75" s="2276"/>
      <c r="AH75" s="2276"/>
      <c r="AI75" s="2276"/>
      <c r="AJ75" s="2276"/>
      <c r="AK75" s="2276"/>
      <c r="AL75" s="424"/>
      <c r="AM75" s="424"/>
      <c r="AN75" s="419"/>
    </row>
    <row r="76" spans="1:40" s="420" customFormat="1" ht="12.75" customHeight="1">
      <c r="A76" s="422"/>
      <c r="B76" s="423" t="s">
        <v>2087</v>
      </c>
      <c r="C76" s="423"/>
      <c r="D76" s="423"/>
      <c r="E76" s="423"/>
      <c r="F76" s="423"/>
      <c r="G76" s="423"/>
      <c r="H76" s="423"/>
      <c r="I76" s="423"/>
      <c r="J76" s="423"/>
      <c r="K76" s="423"/>
      <c r="L76" s="423"/>
      <c r="M76" s="423"/>
      <c r="N76" s="423"/>
      <c r="O76" s="423"/>
      <c r="P76" s="423"/>
      <c r="Q76" s="423"/>
      <c r="R76" s="423"/>
      <c r="S76" s="423"/>
      <c r="T76" s="423"/>
      <c r="U76" s="423"/>
      <c r="V76" s="423"/>
      <c r="W76" s="423"/>
      <c r="X76" s="423"/>
      <c r="Y76" s="423"/>
      <c r="Z76" s="423"/>
      <c r="AA76" s="423"/>
      <c r="AB76" s="423"/>
      <c r="AC76" s="423"/>
      <c r="AD76" s="423"/>
      <c r="AE76" s="1140"/>
      <c r="AF76" s="1140"/>
      <c r="AG76" s="1140"/>
      <c r="AH76" s="1140"/>
      <c r="AI76" s="1140"/>
      <c r="AJ76" s="1140"/>
      <c r="AK76" s="1140"/>
      <c r="AL76" s="424"/>
      <c r="AM76" s="424"/>
      <c r="AN76" s="419"/>
    </row>
    <row r="77" spans="1:40" s="420" customFormat="1" ht="12.75" customHeight="1">
      <c r="A77" s="422"/>
      <c r="B77" s="423"/>
      <c r="C77" s="423"/>
      <c r="D77" s="423"/>
      <c r="E77" s="423"/>
      <c r="F77" s="423"/>
      <c r="G77" s="423"/>
      <c r="H77" s="423"/>
      <c r="I77" s="423"/>
      <c r="J77" s="423"/>
      <c r="K77" s="423"/>
      <c r="L77" s="423"/>
      <c r="M77" s="423"/>
      <c r="N77" s="423"/>
      <c r="O77" s="423"/>
      <c r="P77" s="423"/>
      <c r="Q77" s="423"/>
      <c r="R77" s="423"/>
      <c r="S77" s="423"/>
      <c r="T77" s="423"/>
      <c r="U77" s="423"/>
      <c r="V77" s="423"/>
      <c r="W77" s="423"/>
      <c r="X77" s="423"/>
      <c r="Y77" s="423"/>
      <c r="Z77" s="423"/>
      <c r="AA77" s="423"/>
      <c r="AB77" s="423"/>
      <c r="AC77" s="423"/>
      <c r="AD77" s="423"/>
      <c r="AE77" s="1140"/>
      <c r="AF77" s="1140"/>
      <c r="AG77" s="1140"/>
      <c r="AH77" s="1140"/>
      <c r="AI77" s="1140"/>
      <c r="AJ77" s="1140"/>
      <c r="AK77" s="1140"/>
      <c r="AL77" s="424"/>
      <c r="AM77" s="424"/>
      <c r="AN77" s="419"/>
    </row>
    <row r="78" spans="1:40" s="420" customFormat="1" ht="12.75" customHeight="1">
      <c r="A78" s="422"/>
      <c r="B78" s="2376" t="s">
        <v>299</v>
      </c>
      <c r="C78" s="2376"/>
      <c r="D78" s="430" t="s">
        <v>2073</v>
      </c>
      <c r="E78" s="2383" t="s">
        <v>2088</v>
      </c>
      <c r="F78" s="2384"/>
      <c r="G78" s="2384"/>
      <c r="H78" s="2384"/>
      <c r="I78" s="2384"/>
      <c r="J78" s="2384"/>
      <c r="K78" s="2384"/>
      <c r="L78" s="2384"/>
      <c r="M78" s="2384"/>
      <c r="N78" s="2384"/>
      <c r="O78" s="2384"/>
      <c r="P78" s="2384"/>
      <c r="Q78" s="2384"/>
      <c r="R78" s="2384"/>
      <c r="S78" s="2384"/>
      <c r="T78" s="2384"/>
      <c r="U78" s="2384"/>
      <c r="V78" s="2384"/>
      <c r="W78" s="2384"/>
      <c r="X78" s="2384"/>
      <c r="Y78" s="2384"/>
      <c r="Z78" s="2384"/>
      <c r="AA78" s="2384"/>
      <c r="AB78" s="2384"/>
      <c r="AC78" s="2384"/>
      <c r="AD78" s="2384"/>
      <c r="AE78" s="2384"/>
      <c r="AF78" s="2384"/>
      <c r="AG78" s="2384"/>
      <c r="AH78" s="2384"/>
      <c r="AI78" s="2384"/>
      <c r="AJ78" s="2385"/>
      <c r="AK78" s="1140"/>
      <c r="AL78" s="424"/>
      <c r="AM78" s="424"/>
      <c r="AN78" s="419"/>
    </row>
    <row r="79" spans="1:40" s="420" customFormat="1" ht="12.75" customHeight="1">
      <c r="A79" s="422"/>
      <c r="B79" s="423"/>
      <c r="C79" s="423"/>
      <c r="D79" s="423"/>
      <c r="E79" s="2386"/>
      <c r="F79" s="2387"/>
      <c r="G79" s="2387"/>
      <c r="H79" s="2387"/>
      <c r="I79" s="2387"/>
      <c r="J79" s="2387"/>
      <c r="K79" s="2387"/>
      <c r="L79" s="2387"/>
      <c r="M79" s="2387"/>
      <c r="N79" s="2387"/>
      <c r="O79" s="2387"/>
      <c r="P79" s="2387"/>
      <c r="Q79" s="2387"/>
      <c r="R79" s="2387"/>
      <c r="S79" s="2387"/>
      <c r="T79" s="2387"/>
      <c r="U79" s="2387"/>
      <c r="V79" s="2387"/>
      <c r="W79" s="2387"/>
      <c r="X79" s="2387"/>
      <c r="Y79" s="2387"/>
      <c r="Z79" s="2387"/>
      <c r="AA79" s="2387"/>
      <c r="AB79" s="2387"/>
      <c r="AC79" s="2387"/>
      <c r="AD79" s="2387"/>
      <c r="AE79" s="2387"/>
      <c r="AF79" s="2387"/>
      <c r="AG79" s="2387"/>
      <c r="AH79" s="2387"/>
      <c r="AI79" s="2387"/>
      <c r="AJ79" s="2388"/>
      <c r="AK79" s="1140"/>
      <c r="AL79" s="424"/>
      <c r="AM79" s="424"/>
      <c r="AN79" s="419"/>
    </row>
    <row r="80" spans="1:40" s="420" customFormat="1" ht="12.75" customHeight="1">
      <c r="A80" s="422"/>
      <c r="B80" s="423"/>
      <c r="C80" s="423"/>
      <c r="D80" s="423"/>
      <c r="E80" s="456"/>
      <c r="F80" s="457"/>
      <c r="G80" s="457"/>
      <c r="H80" s="457"/>
      <c r="I80" s="457"/>
      <c r="J80" s="457"/>
      <c r="K80" s="457"/>
      <c r="L80" s="457"/>
      <c r="M80" s="457"/>
      <c r="N80" s="457"/>
      <c r="O80" s="457"/>
      <c r="P80" s="457"/>
      <c r="Q80" s="457"/>
      <c r="R80" s="457"/>
      <c r="S80" s="457"/>
      <c r="T80" s="457"/>
      <c r="U80" s="457"/>
      <c r="V80" s="457"/>
      <c r="W80" s="457"/>
      <c r="X80" s="457"/>
      <c r="Y80" s="457"/>
      <c r="Z80" s="458"/>
      <c r="AA80" s="458"/>
      <c r="AB80" s="458"/>
      <c r="AC80" s="457"/>
      <c r="AD80" s="457"/>
      <c r="AE80" s="457"/>
      <c r="AF80" s="457"/>
      <c r="AG80" s="457"/>
      <c r="AH80" s="457"/>
      <c r="AI80" s="457"/>
      <c r="AJ80" s="459"/>
      <c r="AK80" s="1140"/>
      <c r="AL80" s="424"/>
      <c r="AM80" s="424"/>
      <c r="AN80" s="419"/>
    </row>
    <row r="81" spans="1:47" s="420" customFormat="1" ht="12.75" customHeight="1">
      <c r="A81" s="422"/>
      <c r="B81" s="423"/>
      <c r="C81" s="423"/>
      <c r="D81" s="423"/>
      <c r="E81" s="2366">
        <f>Application!AH753</f>
        <v>0.6</v>
      </c>
      <c r="F81" s="2367"/>
      <c r="G81" s="2367"/>
      <c r="H81" s="2367"/>
      <c r="I81" s="457"/>
      <c r="J81" s="460" t="s">
        <v>2089</v>
      </c>
      <c r="K81" s="457"/>
      <c r="L81" s="457"/>
      <c r="M81" s="457"/>
      <c r="N81" s="457"/>
      <c r="O81" s="457"/>
      <c r="P81" s="457"/>
      <c r="Q81" s="457"/>
      <c r="R81" s="457"/>
      <c r="S81" s="457"/>
      <c r="T81" s="457"/>
      <c r="U81" s="457"/>
      <c r="V81" s="457"/>
      <c r="W81" s="457"/>
      <c r="X81" s="457"/>
      <c r="Y81" s="457"/>
      <c r="Z81" s="461"/>
      <c r="AA81" s="461"/>
      <c r="AB81" s="461"/>
      <c r="AC81" s="457"/>
      <c r="AD81" s="457"/>
      <c r="AE81" s="457"/>
      <c r="AF81" s="457"/>
      <c r="AG81" s="457"/>
      <c r="AH81" s="457"/>
      <c r="AI81" s="457"/>
      <c r="AJ81" s="459"/>
      <c r="AK81" s="1140"/>
      <c r="AL81" s="424"/>
      <c r="AM81" s="424"/>
      <c r="AN81" s="419"/>
    </row>
    <row r="82" spans="1:47" s="420" customFormat="1" ht="12.75" customHeight="1">
      <c r="A82" s="422"/>
      <c r="B82" s="423"/>
      <c r="C82" s="423"/>
      <c r="D82" s="423"/>
      <c r="E82" s="2389">
        <f>0.6-ROUNDUP(E81,2)</f>
        <v>0</v>
      </c>
      <c r="F82" s="2178"/>
      <c r="G82" s="2178"/>
      <c r="H82" s="2178"/>
      <c r="I82" s="457"/>
      <c r="J82" s="460" t="s">
        <v>2090</v>
      </c>
      <c r="K82" s="457"/>
      <c r="L82" s="457"/>
      <c r="M82" s="457"/>
      <c r="N82" s="457"/>
      <c r="O82" s="457"/>
      <c r="P82" s="457"/>
      <c r="Q82" s="457"/>
      <c r="R82" s="457"/>
      <c r="S82" s="457"/>
      <c r="T82" s="457"/>
      <c r="U82" s="457"/>
      <c r="V82" s="457"/>
      <c r="W82" s="457"/>
      <c r="X82" s="457"/>
      <c r="Y82" s="457"/>
      <c r="Z82" s="457"/>
      <c r="AA82" s="457"/>
      <c r="AB82" s="457"/>
      <c r="AC82" s="457"/>
      <c r="AD82" s="457"/>
      <c r="AE82" s="457"/>
      <c r="AF82" s="457"/>
      <c r="AG82" s="457"/>
      <c r="AH82" s="457"/>
      <c r="AI82" s="457"/>
      <c r="AJ82" s="459"/>
      <c r="AK82" s="1140"/>
      <c r="AL82" s="424"/>
      <c r="AM82" s="424"/>
      <c r="AN82" s="419"/>
    </row>
    <row r="83" spans="1:47" s="420" customFormat="1" ht="12.75" customHeight="1">
      <c r="A83" s="422"/>
      <c r="B83" s="423"/>
      <c r="C83" s="423"/>
      <c r="D83" s="423"/>
      <c r="E83" s="2381">
        <f>IF(E82*200&gt;20,20,E82*200)</f>
        <v>0</v>
      </c>
      <c r="F83" s="2382"/>
      <c r="G83" s="2382"/>
      <c r="H83" s="2382"/>
      <c r="I83" s="457"/>
      <c r="J83" s="460" t="s">
        <v>2091</v>
      </c>
      <c r="K83" s="457"/>
      <c r="L83" s="457"/>
      <c r="M83" s="457"/>
      <c r="N83" s="457"/>
      <c r="O83" s="457"/>
      <c r="P83" s="457"/>
      <c r="Q83" s="457"/>
      <c r="R83" s="457"/>
      <c r="S83" s="457"/>
      <c r="T83" s="457"/>
      <c r="U83" s="457"/>
      <c r="V83" s="457"/>
      <c r="W83" s="457"/>
      <c r="X83" s="457"/>
      <c r="Y83" s="457"/>
      <c r="Z83" s="457"/>
      <c r="AA83" s="457"/>
      <c r="AB83" s="457"/>
      <c r="AC83" s="457"/>
      <c r="AD83" s="457"/>
      <c r="AE83" s="457"/>
      <c r="AF83" s="457"/>
      <c r="AG83" s="457"/>
      <c r="AH83" s="457"/>
      <c r="AI83" s="457"/>
      <c r="AJ83" s="459"/>
      <c r="AK83" s="1140"/>
      <c r="AL83" s="424"/>
      <c r="AM83" s="424"/>
      <c r="AN83" s="419"/>
      <c r="AP83" s="420">
        <f>IF(B78="yes",E83,0)</f>
        <v>0</v>
      </c>
      <c r="AQ83" s="420" t="s">
        <v>2054</v>
      </c>
    </row>
    <row r="84" spans="1:47" s="420" customFormat="1" ht="12.75" customHeight="1">
      <c r="A84" s="422"/>
      <c r="B84" s="423"/>
      <c r="C84" s="423"/>
      <c r="D84" s="423"/>
      <c r="E84" s="462"/>
      <c r="F84" s="463"/>
      <c r="G84" s="463"/>
      <c r="H84" s="463"/>
      <c r="I84" s="463"/>
      <c r="J84" s="463"/>
      <c r="K84" s="463"/>
      <c r="L84" s="463"/>
      <c r="M84" s="463"/>
      <c r="N84" s="463"/>
      <c r="O84" s="463"/>
      <c r="P84" s="463"/>
      <c r="Q84" s="463"/>
      <c r="R84" s="463"/>
      <c r="S84" s="463"/>
      <c r="T84" s="463"/>
      <c r="U84" s="463"/>
      <c r="V84" s="463"/>
      <c r="W84" s="463"/>
      <c r="X84" s="463"/>
      <c r="Y84" s="463"/>
      <c r="Z84" s="463"/>
      <c r="AA84" s="463"/>
      <c r="AB84" s="463"/>
      <c r="AC84" s="463"/>
      <c r="AD84" s="463"/>
      <c r="AE84" s="464"/>
      <c r="AF84" s="464"/>
      <c r="AG84" s="464"/>
      <c r="AH84" s="464"/>
      <c r="AI84" s="464"/>
      <c r="AJ84" s="465"/>
      <c r="AK84" s="1140"/>
      <c r="AL84" s="424"/>
      <c r="AM84" s="424"/>
      <c r="AN84" s="419"/>
    </row>
    <row r="85" spans="1:47" s="420" customFormat="1" ht="12.75" customHeight="1">
      <c r="A85" s="422"/>
      <c r="B85" s="423"/>
      <c r="C85" s="423"/>
      <c r="D85" s="423"/>
      <c r="E85" s="423"/>
      <c r="F85" s="423"/>
      <c r="G85" s="423"/>
      <c r="H85" s="423"/>
      <c r="I85" s="423"/>
      <c r="J85" s="423"/>
      <c r="K85" s="423"/>
      <c r="L85" s="423"/>
      <c r="M85" s="423"/>
      <c r="N85" s="423"/>
      <c r="O85" s="423"/>
      <c r="P85" s="423"/>
      <c r="Q85" s="423"/>
      <c r="R85" s="423"/>
      <c r="S85" s="423"/>
      <c r="T85" s="423"/>
      <c r="U85" s="423"/>
      <c r="V85" s="423"/>
      <c r="W85" s="423"/>
      <c r="X85" s="423"/>
      <c r="Y85" s="423"/>
      <c r="Z85" s="423"/>
      <c r="AA85" s="423"/>
      <c r="AB85" s="423"/>
      <c r="AC85" s="423"/>
      <c r="AD85" s="423"/>
      <c r="AE85" s="1140"/>
      <c r="AF85" s="1140"/>
      <c r="AG85" s="1140"/>
      <c r="AH85" s="1140"/>
      <c r="AI85" s="1140"/>
      <c r="AJ85" s="1140"/>
      <c r="AK85" s="1140"/>
      <c r="AL85" s="424"/>
      <c r="AM85" s="424"/>
      <c r="AN85" s="419"/>
    </row>
    <row r="86" spans="1:47" s="420" customFormat="1" ht="12.75" customHeight="1">
      <c r="A86" s="422"/>
      <c r="B86" s="2376" t="s">
        <v>802</v>
      </c>
      <c r="C86" s="2376"/>
      <c r="D86" s="430" t="s">
        <v>2076</v>
      </c>
      <c r="E86" s="2383" t="s">
        <v>2092</v>
      </c>
      <c r="F86" s="2384"/>
      <c r="G86" s="2384"/>
      <c r="H86" s="2384"/>
      <c r="I86" s="2384"/>
      <c r="J86" s="2384"/>
      <c r="K86" s="2384"/>
      <c r="L86" s="2384"/>
      <c r="M86" s="2384"/>
      <c r="N86" s="2384"/>
      <c r="O86" s="2384"/>
      <c r="P86" s="2384"/>
      <c r="Q86" s="2384"/>
      <c r="R86" s="2384"/>
      <c r="S86" s="2384"/>
      <c r="T86" s="2384"/>
      <c r="U86" s="2384"/>
      <c r="V86" s="2384"/>
      <c r="W86" s="2384"/>
      <c r="X86" s="2384"/>
      <c r="Y86" s="2384"/>
      <c r="Z86" s="2384"/>
      <c r="AA86" s="2384"/>
      <c r="AB86" s="2384"/>
      <c r="AC86" s="2384"/>
      <c r="AD86" s="2384"/>
      <c r="AE86" s="2384"/>
      <c r="AF86" s="2384"/>
      <c r="AG86" s="2384"/>
      <c r="AH86" s="2384"/>
      <c r="AI86" s="2384"/>
      <c r="AJ86" s="2385"/>
      <c r="AK86" s="1140"/>
      <c r="AL86" s="424"/>
      <c r="AM86" s="424"/>
      <c r="AN86" s="419"/>
    </row>
    <row r="87" spans="1:47" s="420" customFormat="1" ht="12.75" customHeight="1">
      <c r="A87" s="422"/>
      <c r="B87" s="423"/>
      <c r="C87" s="423"/>
      <c r="D87" s="423"/>
      <c r="E87" s="2386"/>
      <c r="F87" s="2387"/>
      <c r="G87" s="2387"/>
      <c r="H87" s="2387"/>
      <c r="I87" s="2387"/>
      <c r="J87" s="2387"/>
      <c r="K87" s="2387"/>
      <c r="L87" s="2387"/>
      <c r="M87" s="2387"/>
      <c r="N87" s="2387"/>
      <c r="O87" s="2387"/>
      <c r="P87" s="2387"/>
      <c r="Q87" s="2387"/>
      <c r="R87" s="2387"/>
      <c r="S87" s="2387"/>
      <c r="T87" s="2387"/>
      <c r="U87" s="2387"/>
      <c r="V87" s="2387"/>
      <c r="W87" s="2387"/>
      <c r="X87" s="2387"/>
      <c r="Y87" s="2387"/>
      <c r="Z87" s="2387"/>
      <c r="AA87" s="2387"/>
      <c r="AB87" s="2387"/>
      <c r="AC87" s="2387"/>
      <c r="AD87" s="2387"/>
      <c r="AE87" s="2387"/>
      <c r="AF87" s="2387"/>
      <c r="AG87" s="2387"/>
      <c r="AH87" s="2387"/>
      <c r="AI87" s="2387"/>
      <c r="AJ87" s="2388"/>
      <c r="AK87" s="1140"/>
      <c r="AL87" s="424"/>
      <c r="AM87" s="424"/>
      <c r="AN87" s="419"/>
    </row>
    <row r="88" spans="1:47" s="420" customFormat="1" ht="12.75" customHeight="1">
      <c r="A88" s="422"/>
      <c r="B88" s="423"/>
      <c r="C88" s="423"/>
      <c r="D88" s="423"/>
      <c r="E88" s="2386"/>
      <c r="F88" s="2387"/>
      <c r="G88" s="2387"/>
      <c r="H88" s="2387"/>
      <c r="I88" s="2387"/>
      <c r="J88" s="2387"/>
      <c r="K88" s="2387"/>
      <c r="L88" s="2387"/>
      <c r="M88" s="2387"/>
      <c r="N88" s="2387"/>
      <c r="O88" s="2387"/>
      <c r="P88" s="2387"/>
      <c r="Q88" s="2387"/>
      <c r="R88" s="2387"/>
      <c r="S88" s="2387"/>
      <c r="T88" s="2387"/>
      <c r="U88" s="2387"/>
      <c r="V88" s="2387"/>
      <c r="W88" s="2387"/>
      <c r="X88" s="2387"/>
      <c r="Y88" s="2387"/>
      <c r="Z88" s="2387"/>
      <c r="AA88" s="2387"/>
      <c r="AB88" s="2387"/>
      <c r="AC88" s="2387"/>
      <c r="AD88" s="2387"/>
      <c r="AE88" s="2387"/>
      <c r="AF88" s="2387"/>
      <c r="AG88" s="2387"/>
      <c r="AH88" s="2387"/>
      <c r="AI88" s="2387"/>
      <c r="AJ88" s="2388"/>
      <c r="AK88" s="1140"/>
      <c r="AL88" s="424"/>
      <c r="AM88" s="424"/>
      <c r="AN88" s="419"/>
    </row>
    <row r="89" spans="1:47" s="420" customFormat="1" ht="12.75" customHeight="1">
      <c r="A89" s="422"/>
      <c r="B89" s="423"/>
      <c r="C89" s="423"/>
      <c r="D89" s="423"/>
      <c r="E89" s="2386"/>
      <c r="F89" s="2387"/>
      <c r="G89" s="2387"/>
      <c r="H89" s="2387"/>
      <c r="I89" s="2387"/>
      <c r="J89" s="2387"/>
      <c r="K89" s="2387"/>
      <c r="L89" s="2387"/>
      <c r="M89" s="2387"/>
      <c r="N89" s="2387"/>
      <c r="O89" s="2387"/>
      <c r="P89" s="2387"/>
      <c r="Q89" s="2387"/>
      <c r="R89" s="2387"/>
      <c r="S89" s="2387"/>
      <c r="T89" s="2387"/>
      <c r="U89" s="2387"/>
      <c r="V89" s="2387"/>
      <c r="W89" s="2387"/>
      <c r="X89" s="2387"/>
      <c r="Y89" s="2387"/>
      <c r="Z89" s="2387"/>
      <c r="AA89" s="2387"/>
      <c r="AB89" s="2387"/>
      <c r="AC89" s="2387"/>
      <c r="AD89" s="2387"/>
      <c r="AE89" s="2387"/>
      <c r="AF89" s="2387"/>
      <c r="AG89" s="2387"/>
      <c r="AH89" s="2387"/>
      <c r="AI89" s="2387"/>
      <c r="AJ89" s="2388"/>
      <c r="AK89" s="1140"/>
      <c r="AL89" s="424"/>
      <c r="AM89" s="424"/>
      <c r="AN89" s="419"/>
    </row>
    <row r="90" spans="1:47" s="420" customFormat="1" ht="12.75" customHeight="1">
      <c r="A90" s="422"/>
      <c r="B90" s="423"/>
      <c r="C90" s="423"/>
      <c r="D90" s="423"/>
      <c r="E90" s="1141"/>
      <c r="F90" s="1142"/>
      <c r="G90" s="1142"/>
      <c r="H90" s="1142"/>
      <c r="I90" s="1142"/>
      <c r="J90" s="1142"/>
      <c r="K90" s="1142"/>
      <c r="L90" s="1142"/>
      <c r="M90" s="1142"/>
      <c r="N90" s="1142"/>
      <c r="O90" s="1142"/>
      <c r="P90" s="1142"/>
      <c r="Q90" s="1142"/>
      <c r="R90" s="1142"/>
      <c r="S90" s="1142"/>
      <c r="T90" s="1142"/>
      <c r="U90" s="1142"/>
      <c r="V90" s="1142"/>
      <c r="W90" s="1142"/>
      <c r="X90" s="1142"/>
      <c r="Y90" s="1142"/>
      <c r="Z90" s="1142"/>
      <c r="AA90" s="1142"/>
      <c r="AB90" s="1142"/>
      <c r="AC90" s="1142"/>
      <c r="AD90" s="1142"/>
      <c r="AE90" s="1142"/>
      <c r="AF90" s="1142"/>
      <c r="AG90" s="1142"/>
      <c r="AH90" s="1142"/>
      <c r="AI90" s="1142"/>
      <c r="AJ90" s="1143"/>
      <c r="AK90" s="1140"/>
      <c r="AL90" s="424"/>
      <c r="AM90" s="424"/>
      <c r="AN90" s="419"/>
    </row>
    <row r="91" spans="1:47" s="420" customFormat="1" ht="12.75" customHeight="1">
      <c r="A91" s="422"/>
      <c r="B91" s="423"/>
      <c r="C91" s="423"/>
      <c r="D91" s="423"/>
      <c r="E91" s="2366">
        <f>Application!AH753</f>
        <v>0.6</v>
      </c>
      <c r="F91" s="2367"/>
      <c r="G91" s="2367"/>
      <c r="H91" s="2367"/>
      <c r="I91" s="457"/>
      <c r="J91" s="460" t="s">
        <v>2089</v>
      </c>
      <c r="K91" s="457"/>
      <c r="L91" s="457"/>
      <c r="M91" s="457"/>
      <c r="N91" s="457"/>
      <c r="O91" s="457"/>
      <c r="P91" s="457"/>
      <c r="Q91" s="457"/>
      <c r="R91" s="1142"/>
      <c r="S91" s="1142"/>
      <c r="T91" s="1142"/>
      <c r="U91" s="1142"/>
      <c r="V91" s="1142"/>
      <c r="W91" s="1142"/>
      <c r="X91" s="1142"/>
      <c r="Y91" s="1142"/>
      <c r="Z91" s="1142"/>
      <c r="AA91" s="1142"/>
      <c r="AB91" s="1142"/>
      <c r="AC91" s="1142"/>
      <c r="AD91" s="1142"/>
      <c r="AE91" s="1142"/>
      <c r="AF91" s="1142"/>
      <c r="AG91" s="1142"/>
      <c r="AH91" s="1142"/>
      <c r="AI91" s="1142"/>
      <c r="AJ91" s="1143"/>
      <c r="AK91" s="1140"/>
      <c r="AL91" s="424"/>
      <c r="AM91" s="424"/>
      <c r="AN91" s="419"/>
    </row>
    <row r="92" spans="1:47" s="420" customFormat="1" ht="12.75" customHeight="1">
      <c r="A92" s="422"/>
      <c r="B92" s="423"/>
      <c r="C92" s="423"/>
      <c r="D92" s="423"/>
      <c r="E92" s="2366">
        <f ca="1">SUMIF(Application!AH728:AL752,0.2,Application!G728:J752)/Application!G753+SUMIF(Application!AH728:AL752,0.25,Application!G728:J752)/Application!G753+SUMIF(Application!AH728:AL752,0.3,Application!G728:J752)/Application!G753</f>
        <v>0.112</v>
      </c>
      <c r="F92" s="2367"/>
      <c r="G92" s="2367"/>
      <c r="H92" s="2367"/>
      <c r="I92" s="457"/>
      <c r="J92" s="460" t="s">
        <v>2093</v>
      </c>
      <c r="K92" s="457"/>
      <c r="L92" s="457"/>
      <c r="M92" s="457"/>
      <c r="N92" s="457"/>
      <c r="O92" s="457"/>
      <c r="P92" s="457"/>
      <c r="Q92" s="457"/>
      <c r="R92" s="1142"/>
      <c r="S92" s="1142"/>
      <c r="T92" s="1142"/>
      <c r="U92" s="1142"/>
      <c r="V92" s="1142"/>
      <c r="W92" s="1142"/>
      <c r="X92" s="1142"/>
      <c r="Y92" s="1142"/>
      <c r="Z92" s="1142"/>
      <c r="AA92" s="1142"/>
      <c r="AB92" s="1142"/>
      <c r="AC92" s="1142"/>
      <c r="AD92" s="1142"/>
      <c r="AE92" s="1142"/>
      <c r="AF92" s="1142"/>
      <c r="AG92" s="1142"/>
      <c r="AH92" s="1142"/>
      <c r="AI92" s="1142"/>
      <c r="AJ92" s="1143"/>
      <c r="AK92" s="1140"/>
      <c r="AL92" s="424"/>
      <c r="AM92" s="424"/>
      <c r="AN92" s="419"/>
      <c r="AU92" s="790"/>
    </row>
    <row r="93" spans="1:47" s="420" customFormat="1" ht="12.75" customHeight="1">
      <c r="A93" s="422"/>
      <c r="B93" s="423"/>
      <c r="C93" s="423"/>
      <c r="D93" s="423"/>
      <c r="E93" s="2366">
        <f ca="1">SUMIF(Application!AH728:AL752,0.35,Application!G728:J752)/Application!G753+SUMIF(Application!AH728:AL752,0.4,Application!G728:J752)/Application!G753+SUMIF(Application!AH728:AL752,0.45,Application!G728:J752)/Application!G753+SUMIF(Application!AH728:AL752,0.5,Application!G728:J752)/Application!G753</f>
        <v>0.112</v>
      </c>
      <c r="F93" s="2367"/>
      <c r="G93" s="2367"/>
      <c r="H93" s="2367"/>
      <c r="I93" s="457"/>
      <c r="J93" s="460" t="s">
        <v>2094</v>
      </c>
      <c r="K93" s="457"/>
      <c r="L93" s="457"/>
      <c r="M93" s="457"/>
      <c r="N93" s="457"/>
      <c r="O93" s="457"/>
      <c r="P93" s="457"/>
      <c r="Q93" s="457"/>
      <c r="R93" s="1142"/>
      <c r="S93" s="1142"/>
      <c r="T93" s="1142"/>
      <c r="U93" s="1142"/>
      <c r="V93" s="1142"/>
      <c r="W93" s="1142"/>
      <c r="X93" s="1142"/>
      <c r="Y93" s="1142"/>
      <c r="Z93" s="1142"/>
      <c r="AA93" s="1142"/>
      <c r="AB93" s="1142"/>
      <c r="AC93" s="1142"/>
      <c r="AD93" s="1142"/>
      <c r="AE93" s="1142"/>
      <c r="AF93" s="1142"/>
      <c r="AG93" s="1142"/>
      <c r="AH93" s="1142"/>
      <c r="AI93" s="1142"/>
      <c r="AJ93" s="1143"/>
      <c r="AK93" s="1140"/>
      <c r="AL93" s="424"/>
      <c r="AM93" s="424"/>
      <c r="AN93" s="419"/>
      <c r="AU93" s="790"/>
    </row>
    <row r="94" spans="1:47" s="420" customFormat="1" ht="12.75" customHeight="1">
      <c r="A94" s="422"/>
      <c r="B94" s="423"/>
      <c r="C94" s="423"/>
      <c r="D94" s="423"/>
      <c r="E94" s="2368">
        <f ca="1">IF(AND(E91&lt;=0.6,E92&gt;=0.1,OR(E93&gt;=0.1,E92=1)),20,0)</f>
        <v>20</v>
      </c>
      <c r="F94" s="2369"/>
      <c r="G94" s="2369"/>
      <c r="H94" s="2369"/>
      <c r="I94" s="1142"/>
      <c r="J94" s="466" t="s">
        <v>2091</v>
      </c>
      <c r="K94" s="1142"/>
      <c r="L94" s="1142"/>
      <c r="M94" s="1142"/>
      <c r="N94" s="1142"/>
      <c r="O94" s="1142"/>
      <c r="P94" s="1142"/>
      <c r="Q94" s="1142"/>
      <c r="R94" s="1142"/>
      <c r="S94" s="1142"/>
      <c r="T94" s="1142"/>
      <c r="U94" s="1142"/>
      <c r="V94" s="1142"/>
      <c r="W94" s="1142"/>
      <c r="X94" s="1142"/>
      <c r="Y94" s="1142"/>
      <c r="Z94" s="1142"/>
      <c r="AA94" s="1142"/>
      <c r="AB94" s="1142"/>
      <c r="AC94" s="1142"/>
      <c r="AD94" s="1142"/>
      <c r="AE94" s="1142"/>
      <c r="AF94" s="1142"/>
      <c r="AG94" s="1142"/>
      <c r="AH94" s="1142"/>
      <c r="AI94" s="1142"/>
      <c r="AJ94" s="1143"/>
      <c r="AK94" s="1140"/>
      <c r="AL94" s="424"/>
      <c r="AM94" s="424"/>
      <c r="AN94" s="419"/>
      <c r="AP94" s="420">
        <f ca="1">IF(B86="yes",E94,0)</f>
        <v>20</v>
      </c>
      <c r="AQ94" s="420" t="s">
        <v>2054</v>
      </c>
    </row>
    <row r="95" spans="1:47" s="420" customFormat="1" ht="12.75" customHeight="1">
      <c r="A95" s="422"/>
      <c r="B95" s="423"/>
      <c r="C95" s="423"/>
      <c r="D95" s="423"/>
      <c r="E95" s="462"/>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4"/>
      <c r="AF95" s="464"/>
      <c r="AG95" s="464"/>
      <c r="AH95" s="464"/>
      <c r="AI95" s="464"/>
      <c r="AJ95" s="465"/>
      <c r="AK95" s="1140"/>
      <c r="AL95" s="424"/>
      <c r="AM95" s="424"/>
      <c r="AN95" s="419"/>
    </row>
    <row r="96" spans="1:47" s="420" customFormat="1" ht="12.75" customHeight="1">
      <c r="A96" s="422"/>
      <c r="B96" s="423"/>
      <c r="C96" s="423"/>
      <c r="D96" s="423"/>
      <c r="E96" s="423"/>
      <c r="F96" s="423"/>
      <c r="G96" s="423"/>
      <c r="H96" s="423"/>
      <c r="I96" s="423"/>
      <c r="J96" s="423"/>
      <c r="K96" s="423"/>
      <c r="L96" s="423"/>
      <c r="M96" s="423"/>
      <c r="N96" s="423"/>
      <c r="O96" s="423"/>
      <c r="P96" s="423"/>
      <c r="Q96" s="423"/>
      <c r="R96" s="423"/>
      <c r="S96" s="423"/>
      <c r="T96" s="423"/>
      <c r="U96" s="423"/>
      <c r="V96" s="423"/>
      <c r="W96" s="423"/>
      <c r="X96" s="423"/>
      <c r="Y96" s="423"/>
      <c r="Z96" s="423"/>
      <c r="AA96" s="423"/>
      <c r="AB96" s="423"/>
      <c r="AC96" s="423"/>
      <c r="AD96" s="423"/>
      <c r="AE96" s="1140"/>
      <c r="AF96" s="1140"/>
      <c r="AG96" s="1140"/>
      <c r="AH96" s="1140"/>
      <c r="AI96" s="1140"/>
      <c r="AJ96" s="1140"/>
      <c r="AK96" s="1140"/>
      <c r="AL96" s="424"/>
      <c r="AM96" s="424"/>
      <c r="AN96" s="419"/>
    </row>
    <row r="97" spans="1:49" s="420" customFormat="1" ht="12.75" customHeight="1">
      <c r="A97" s="442"/>
      <c r="B97" s="443"/>
      <c r="C97" s="443"/>
      <c r="D97" s="443"/>
      <c r="E97" s="443"/>
      <c r="F97" s="443"/>
      <c r="G97" s="444"/>
      <c r="H97" s="445"/>
      <c r="I97" s="445"/>
      <c r="J97" s="445"/>
      <c r="K97" s="445"/>
      <c r="L97" s="445"/>
      <c r="M97" s="445"/>
      <c r="N97" s="445"/>
      <c r="O97" s="445"/>
      <c r="P97" s="445"/>
      <c r="Q97" s="445"/>
      <c r="R97" s="445"/>
      <c r="S97" s="445"/>
      <c r="T97" s="445"/>
      <c r="U97" s="445"/>
      <c r="V97" s="445"/>
      <c r="W97" s="445"/>
      <c r="X97" s="445"/>
      <c r="Y97" s="445"/>
      <c r="Z97" s="445"/>
      <c r="AA97" s="445"/>
      <c r="AB97" s="445"/>
      <c r="AC97" s="445"/>
      <c r="AD97" s="445"/>
      <c r="AE97" s="445"/>
      <c r="AF97" s="445"/>
      <c r="AG97" s="445"/>
      <c r="AH97" s="445"/>
      <c r="AI97" s="446"/>
      <c r="AJ97" s="446" t="s">
        <v>2095</v>
      </c>
      <c r="AK97" s="2354">
        <f ca="1">MAX(AP83,AP94)</f>
        <v>20</v>
      </c>
      <c r="AL97" s="2355"/>
      <c r="AM97" s="2356"/>
      <c r="AN97" s="419"/>
    </row>
    <row r="98" spans="1:49" s="420" customFormat="1" ht="12.75" customHeight="1" thickBot="1">
      <c r="A98" s="447"/>
      <c r="B98" s="448"/>
      <c r="C98" s="449"/>
      <c r="D98" s="449"/>
      <c r="E98" s="449"/>
      <c r="F98" s="449"/>
      <c r="G98" s="449"/>
      <c r="H98" s="449"/>
      <c r="I98" s="449"/>
      <c r="J98" s="449"/>
      <c r="K98" s="449"/>
      <c r="L98" s="449"/>
      <c r="M98" s="449"/>
      <c r="N98" s="449"/>
      <c r="O98" s="449"/>
      <c r="P98" s="449"/>
      <c r="Q98" s="449"/>
      <c r="R98" s="449"/>
      <c r="S98" s="449"/>
      <c r="T98" s="449"/>
      <c r="U98" s="449"/>
      <c r="V98" s="449"/>
      <c r="W98" s="449"/>
      <c r="X98" s="449"/>
      <c r="Y98" s="449"/>
      <c r="Z98" s="449"/>
      <c r="AA98" s="449"/>
      <c r="AB98" s="449"/>
      <c r="AC98" s="449"/>
      <c r="AD98" s="449"/>
      <c r="AE98" s="449"/>
      <c r="AF98" s="449"/>
      <c r="AG98" s="449"/>
      <c r="AH98" s="449"/>
      <c r="AI98" s="449"/>
      <c r="AJ98" s="449"/>
      <c r="AK98" s="449"/>
      <c r="AL98" s="449"/>
      <c r="AM98" s="450"/>
      <c r="AN98" s="419"/>
    </row>
    <row r="99" spans="1:49" s="420" customFormat="1" ht="12.75" customHeight="1" thickTop="1">
      <c r="A99" s="451"/>
      <c r="B99" s="452"/>
      <c r="C99" s="453"/>
      <c r="D99" s="453"/>
      <c r="E99" s="453"/>
      <c r="F99" s="453"/>
      <c r="G99" s="453"/>
      <c r="H99" s="453"/>
      <c r="I99" s="1163"/>
      <c r="J99" s="1163"/>
      <c r="K99" s="1163"/>
      <c r="L99" s="1163"/>
      <c r="M99" s="1163"/>
      <c r="N99" s="1163"/>
      <c r="O99" s="1163"/>
      <c r="P99" s="1163"/>
      <c r="Q99" s="1163"/>
      <c r="R99" s="451"/>
      <c r="S99" s="423"/>
      <c r="T99" s="423"/>
      <c r="U99" s="423"/>
      <c r="V99" s="423"/>
      <c r="W99" s="423"/>
      <c r="X99" s="423"/>
      <c r="Y99" s="423"/>
      <c r="Z99" s="423"/>
      <c r="AA99" s="423"/>
      <c r="AB99" s="423"/>
      <c r="AC99" s="423"/>
      <c r="AD99" s="423"/>
      <c r="AE99" s="423"/>
      <c r="AF99" s="451"/>
      <c r="AG99" s="423"/>
      <c r="AH99" s="423"/>
      <c r="AI99" s="423"/>
      <c r="AJ99" s="423"/>
      <c r="AK99" s="433"/>
      <c r="AL99" s="433"/>
      <c r="AM99" s="433"/>
      <c r="AN99" s="419"/>
    </row>
    <row r="100" spans="1:49" s="420" customFormat="1" ht="12.75" customHeight="1">
      <c r="A100" s="422" t="s">
        <v>2096</v>
      </c>
      <c r="B100" s="423" t="s">
        <v>2097</v>
      </c>
      <c r="C100" s="423"/>
      <c r="D100" s="423"/>
      <c r="E100" s="423"/>
      <c r="F100" s="423"/>
      <c r="G100" s="423"/>
      <c r="H100" s="423"/>
      <c r="I100" s="423"/>
      <c r="J100" s="423"/>
      <c r="K100" s="423"/>
      <c r="L100" s="423"/>
      <c r="M100" s="423"/>
      <c r="N100" s="423"/>
      <c r="O100" s="423"/>
      <c r="P100" s="423"/>
      <c r="Q100" s="423"/>
      <c r="R100" s="423"/>
      <c r="S100" s="423"/>
      <c r="T100" s="423"/>
      <c r="U100" s="423"/>
      <c r="V100" s="423"/>
      <c r="W100" s="423"/>
      <c r="X100" s="423"/>
      <c r="Y100" s="423"/>
      <c r="Z100" s="423"/>
      <c r="AA100" s="423"/>
      <c r="AB100" s="423"/>
      <c r="AC100" s="423"/>
      <c r="AD100" s="423"/>
      <c r="AE100" s="2276" t="s">
        <v>2071</v>
      </c>
      <c r="AF100" s="2276"/>
      <c r="AG100" s="2276"/>
      <c r="AH100" s="2276"/>
      <c r="AI100" s="2276"/>
      <c r="AJ100" s="2276"/>
      <c r="AK100" s="2276"/>
      <c r="AL100" s="424"/>
      <c r="AM100" s="424"/>
      <c r="AN100" s="419"/>
      <c r="AO100" s="420" t="str">
        <f>Application!B728</f>
        <v>SRO/Studio</v>
      </c>
      <c r="AQ100" s="420">
        <f>Application!O728</f>
        <v>1375</v>
      </c>
    </row>
    <row r="101" spans="1:49" s="420" customFormat="1" ht="12.75" customHeight="1">
      <c r="A101" s="424"/>
      <c r="B101" s="423" t="s">
        <v>2087</v>
      </c>
      <c r="C101" s="423"/>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c r="AE101" s="1140"/>
      <c r="AF101" s="1140"/>
      <c r="AG101" s="1140"/>
      <c r="AH101" s="1140"/>
      <c r="AI101" s="1140"/>
      <c r="AJ101" s="1140"/>
      <c r="AK101" s="424"/>
      <c r="AL101" s="424"/>
      <c r="AM101" s="424"/>
      <c r="AN101" s="419"/>
      <c r="AO101" s="420" t="str">
        <f>Application!B729</f>
        <v>SRO/Studio</v>
      </c>
      <c r="AQ101" s="420">
        <f>Application!O729</f>
        <v>1240</v>
      </c>
    </row>
    <row r="102" spans="1:49" s="420" customFormat="1" ht="12.75" customHeight="1">
      <c r="A102" s="424"/>
      <c r="B102" s="423"/>
      <c r="C102" s="423"/>
      <c r="D102" s="423"/>
      <c r="E102" s="457"/>
      <c r="F102" s="457"/>
      <c r="G102" s="457"/>
      <c r="H102" s="457"/>
      <c r="I102" s="457"/>
      <c r="J102" s="457"/>
      <c r="K102" s="457"/>
      <c r="L102" s="457"/>
      <c r="M102" s="457"/>
      <c r="N102" s="457"/>
      <c r="O102" s="457"/>
      <c r="P102" s="457"/>
      <c r="Q102" s="457"/>
      <c r="R102" s="457"/>
      <c r="S102" s="457"/>
      <c r="T102" s="457"/>
      <c r="U102" s="457"/>
      <c r="V102" s="457"/>
      <c r="W102" s="457"/>
      <c r="X102" s="457"/>
      <c r="Y102" s="457"/>
      <c r="Z102" s="457"/>
      <c r="AA102" s="457"/>
      <c r="AB102" s="457"/>
      <c r="AC102" s="457"/>
      <c r="AD102" s="457"/>
      <c r="AE102" s="457"/>
      <c r="AF102" s="457"/>
      <c r="AG102" s="457"/>
      <c r="AH102" s="457"/>
      <c r="AI102" s="457"/>
      <c r="AJ102" s="457"/>
      <c r="AK102" s="424"/>
      <c r="AL102" s="424"/>
      <c r="AM102" s="424"/>
      <c r="AN102" s="419"/>
      <c r="AO102" s="420" t="str">
        <f>Application!B730</f>
        <v>SRO/Studio</v>
      </c>
      <c r="AQ102" s="420">
        <f>Application!O730</f>
        <v>1028</v>
      </c>
    </row>
    <row r="103" spans="1:49" s="420" customFormat="1" ht="12.75" customHeight="1">
      <c r="A103" s="424"/>
      <c r="B103" s="2376" t="s">
        <v>802</v>
      </c>
      <c r="C103" s="2376"/>
      <c r="D103" s="430" t="s">
        <v>2073</v>
      </c>
      <c r="E103" s="2383" t="s">
        <v>2098</v>
      </c>
      <c r="F103" s="2384"/>
      <c r="G103" s="2384"/>
      <c r="H103" s="2384"/>
      <c r="I103" s="2384"/>
      <c r="J103" s="2384"/>
      <c r="K103" s="2384"/>
      <c r="L103" s="2384"/>
      <c r="M103" s="2384"/>
      <c r="N103" s="2384"/>
      <c r="O103" s="2384"/>
      <c r="P103" s="2384"/>
      <c r="Q103" s="2384"/>
      <c r="R103" s="2384"/>
      <c r="S103" s="2384"/>
      <c r="T103" s="2384"/>
      <c r="U103" s="2384"/>
      <c r="V103" s="2384"/>
      <c r="W103" s="2384"/>
      <c r="X103" s="2384"/>
      <c r="Y103" s="2384"/>
      <c r="Z103" s="2384"/>
      <c r="AA103" s="2384"/>
      <c r="AB103" s="2384"/>
      <c r="AC103" s="2384"/>
      <c r="AD103" s="2384"/>
      <c r="AE103" s="2384"/>
      <c r="AF103" s="2384"/>
      <c r="AG103" s="2384"/>
      <c r="AH103" s="2384"/>
      <c r="AI103" s="2384"/>
      <c r="AJ103" s="2385"/>
      <c r="AK103" s="424"/>
      <c r="AL103" s="424"/>
      <c r="AM103" s="424"/>
      <c r="AN103" s="419"/>
      <c r="AO103" s="420" t="str">
        <f>Application!B731</f>
        <v>SRO/Studio</v>
      </c>
      <c r="AQ103" s="420">
        <f>Application!O731</f>
        <v>603</v>
      </c>
      <c r="AU103" s="420" t="s">
        <v>2099</v>
      </c>
      <c r="AV103" s="472" t="s">
        <v>2100</v>
      </c>
      <c r="AW103" s="420" t="s">
        <v>2101</v>
      </c>
    </row>
    <row r="104" spans="1:49" s="420" customFormat="1" ht="12.75" customHeight="1">
      <c r="A104" s="424"/>
      <c r="B104" s="423"/>
      <c r="C104" s="423"/>
      <c r="D104" s="423"/>
      <c r="E104" s="2386"/>
      <c r="F104" s="2387"/>
      <c r="G104" s="2387"/>
      <c r="H104" s="2387"/>
      <c r="I104" s="2387"/>
      <c r="J104" s="2387"/>
      <c r="K104" s="2387"/>
      <c r="L104" s="2387"/>
      <c r="M104" s="2387"/>
      <c r="N104" s="2387"/>
      <c r="O104" s="2387"/>
      <c r="P104" s="2387"/>
      <c r="Q104" s="2387"/>
      <c r="R104" s="2387"/>
      <c r="S104" s="2387"/>
      <c r="T104" s="2387"/>
      <c r="U104" s="2387"/>
      <c r="V104" s="2387"/>
      <c r="W104" s="2387"/>
      <c r="X104" s="2387"/>
      <c r="Y104" s="2387"/>
      <c r="Z104" s="2387"/>
      <c r="AA104" s="2387"/>
      <c r="AB104" s="2387"/>
      <c r="AC104" s="2387"/>
      <c r="AD104" s="2387"/>
      <c r="AE104" s="2387"/>
      <c r="AF104" s="2387"/>
      <c r="AG104" s="2387"/>
      <c r="AH104" s="2387"/>
      <c r="AI104" s="2387"/>
      <c r="AJ104" s="2388"/>
      <c r="AK104" s="424"/>
      <c r="AL104" s="424"/>
      <c r="AM104" s="424"/>
      <c r="AN104" s="419"/>
      <c r="AO104" s="420" t="str">
        <f>Application!B732</f>
        <v>1 Bedroom</v>
      </c>
      <c r="AQ104" s="420">
        <f>Application!O732</f>
        <v>1773</v>
      </c>
      <c r="AU104" s="739" t="str">
        <f>E112</f>
        <v>Studio/SRO</v>
      </c>
      <c r="AV104" s="420">
        <f t="array" ref="AV104">SUM(IF(Application!B728:F752="SRO/Studio",Application!G728:J752))</f>
        <v>10</v>
      </c>
      <c r="AW104" s="954">
        <f>AV104/AV110</f>
        <v>0.08</v>
      </c>
    </row>
    <row r="105" spans="1:49" s="420" customFormat="1" ht="12.75" customHeight="1">
      <c r="A105" s="424"/>
      <c r="B105" s="423"/>
      <c r="C105" s="423"/>
      <c r="D105" s="423"/>
      <c r="E105" s="2386"/>
      <c r="F105" s="2387"/>
      <c r="G105" s="2387"/>
      <c r="H105" s="2387"/>
      <c r="I105" s="2387"/>
      <c r="J105" s="2387"/>
      <c r="K105" s="2387"/>
      <c r="L105" s="2387"/>
      <c r="M105" s="2387"/>
      <c r="N105" s="2387"/>
      <c r="O105" s="2387"/>
      <c r="P105" s="2387"/>
      <c r="Q105" s="2387"/>
      <c r="R105" s="2387"/>
      <c r="S105" s="2387"/>
      <c r="T105" s="2387"/>
      <c r="U105" s="2387"/>
      <c r="V105" s="2387"/>
      <c r="W105" s="2387"/>
      <c r="X105" s="2387"/>
      <c r="Y105" s="2387"/>
      <c r="Z105" s="2387"/>
      <c r="AA105" s="2387"/>
      <c r="AB105" s="2387"/>
      <c r="AC105" s="2387"/>
      <c r="AD105" s="2387"/>
      <c r="AE105" s="2387"/>
      <c r="AF105" s="2387"/>
      <c r="AG105" s="2387"/>
      <c r="AH105" s="2387"/>
      <c r="AI105" s="2387"/>
      <c r="AJ105" s="2388"/>
      <c r="AK105" s="424"/>
      <c r="AL105" s="424"/>
      <c r="AM105" s="424"/>
      <c r="AN105" s="419"/>
      <c r="AO105" s="420" t="str">
        <f>Application!B733</f>
        <v>1 Bedroom</v>
      </c>
      <c r="AQ105" s="420">
        <f>Application!O733</f>
        <v>1318</v>
      </c>
      <c r="AU105" s="739" t="str">
        <f>J112</f>
        <v>1-bedroom</v>
      </c>
      <c r="AV105" s="420">
        <f t="array" ref="AV105">SUM(IF(Application!B728:F752="1 Bedroom",Application!G728:J752))</f>
        <v>46</v>
      </c>
      <c r="AW105" s="954">
        <f>AV105/AV110</f>
        <v>0.36799999999999999</v>
      </c>
    </row>
    <row r="106" spans="1:49" s="420" customFormat="1" ht="12.75" customHeight="1">
      <c r="A106" s="424"/>
      <c r="B106" s="423"/>
      <c r="C106" s="423"/>
      <c r="D106" s="423"/>
      <c r="E106" s="2386"/>
      <c r="F106" s="2387"/>
      <c r="G106" s="2387"/>
      <c r="H106" s="2387"/>
      <c r="I106" s="2387"/>
      <c r="J106" s="2387"/>
      <c r="K106" s="2387"/>
      <c r="L106" s="2387"/>
      <c r="M106" s="2387"/>
      <c r="N106" s="2387"/>
      <c r="O106" s="2387"/>
      <c r="P106" s="2387"/>
      <c r="Q106" s="2387"/>
      <c r="R106" s="2387"/>
      <c r="S106" s="2387"/>
      <c r="T106" s="2387"/>
      <c r="U106" s="2387"/>
      <c r="V106" s="2387"/>
      <c r="W106" s="2387"/>
      <c r="X106" s="2387"/>
      <c r="Y106" s="2387"/>
      <c r="Z106" s="2387"/>
      <c r="AA106" s="2387"/>
      <c r="AB106" s="2387"/>
      <c r="AC106" s="2387"/>
      <c r="AD106" s="2387"/>
      <c r="AE106" s="2387"/>
      <c r="AF106" s="2387"/>
      <c r="AG106" s="2387"/>
      <c r="AH106" s="2387"/>
      <c r="AI106" s="2387"/>
      <c r="AJ106" s="2388"/>
      <c r="AK106" s="424"/>
      <c r="AL106" s="424"/>
      <c r="AM106" s="424"/>
      <c r="AN106" s="419"/>
      <c r="AO106" s="420" t="str">
        <f>Application!B734</f>
        <v>1 Bedroom</v>
      </c>
      <c r="AQ106" s="420">
        <f>Application!O734</f>
        <v>1090</v>
      </c>
      <c r="AU106" s="739" t="str">
        <f>O112</f>
        <v>2-bedroom</v>
      </c>
      <c r="AV106" s="420">
        <f t="array" ref="AV106">SUM(IF(Application!B728:F752="2 Bedrooms",Application!G728:J752))</f>
        <v>34</v>
      </c>
      <c r="AW106" s="954">
        <f>AV106/AV110</f>
        <v>0.27200000000000002</v>
      </c>
    </row>
    <row r="107" spans="1:49" s="420" customFormat="1" ht="12.75" customHeight="1">
      <c r="A107" s="424"/>
      <c r="B107" s="423"/>
      <c r="C107" s="423"/>
      <c r="D107" s="423"/>
      <c r="E107" s="2386"/>
      <c r="F107" s="2387"/>
      <c r="G107" s="2387"/>
      <c r="H107" s="2387"/>
      <c r="I107" s="2387"/>
      <c r="J107" s="2387"/>
      <c r="K107" s="2387"/>
      <c r="L107" s="2387"/>
      <c r="M107" s="2387"/>
      <c r="N107" s="2387"/>
      <c r="O107" s="2387"/>
      <c r="P107" s="2387"/>
      <c r="Q107" s="2387"/>
      <c r="R107" s="2387"/>
      <c r="S107" s="2387"/>
      <c r="T107" s="2387"/>
      <c r="U107" s="2387"/>
      <c r="V107" s="2387"/>
      <c r="W107" s="2387"/>
      <c r="X107" s="2387"/>
      <c r="Y107" s="2387"/>
      <c r="Z107" s="2387"/>
      <c r="AA107" s="2387"/>
      <c r="AB107" s="2387"/>
      <c r="AC107" s="2387"/>
      <c r="AD107" s="2387"/>
      <c r="AE107" s="2387"/>
      <c r="AF107" s="2387"/>
      <c r="AG107" s="2387"/>
      <c r="AH107" s="2387"/>
      <c r="AI107" s="2387"/>
      <c r="AJ107" s="2388"/>
      <c r="AK107" s="424"/>
      <c r="AL107" s="424"/>
      <c r="AM107" s="424"/>
      <c r="AN107" s="419"/>
      <c r="AO107" s="420" t="str">
        <f>Application!B735</f>
        <v>1 Bedroom</v>
      </c>
      <c r="AQ107" s="420">
        <f>Application!O735</f>
        <v>636</v>
      </c>
      <c r="AU107" s="739" t="str">
        <f>T112</f>
        <v>3-bedroom</v>
      </c>
      <c r="AV107" s="420">
        <f t="array" ref="AV107">SUM(IF(Application!B728:F752="3 Bedrooms",Application!G728:J752))</f>
        <v>30</v>
      </c>
      <c r="AW107" s="954">
        <f>AV107/AV110</f>
        <v>0.24</v>
      </c>
    </row>
    <row r="108" spans="1:49" s="420" customFormat="1" ht="12.75" customHeight="1">
      <c r="A108" s="424"/>
      <c r="B108" s="423"/>
      <c r="C108" s="423"/>
      <c r="D108" s="423"/>
      <c r="E108" s="2386"/>
      <c r="F108" s="2387"/>
      <c r="G108" s="2387"/>
      <c r="H108" s="2387"/>
      <c r="I108" s="2387"/>
      <c r="J108" s="2387"/>
      <c r="K108" s="2387"/>
      <c r="L108" s="2387"/>
      <c r="M108" s="2387"/>
      <c r="N108" s="2387"/>
      <c r="O108" s="2387"/>
      <c r="P108" s="2387"/>
      <c r="Q108" s="2387"/>
      <c r="R108" s="2387"/>
      <c r="S108" s="2387"/>
      <c r="T108" s="2387"/>
      <c r="U108" s="2387"/>
      <c r="V108" s="2387"/>
      <c r="W108" s="2387"/>
      <c r="X108" s="2387"/>
      <c r="Y108" s="2387"/>
      <c r="Z108" s="2387"/>
      <c r="AA108" s="2387"/>
      <c r="AB108" s="2387"/>
      <c r="AC108" s="2387"/>
      <c r="AD108" s="2387"/>
      <c r="AE108" s="2387"/>
      <c r="AF108" s="2387"/>
      <c r="AG108" s="2387"/>
      <c r="AH108" s="2387"/>
      <c r="AI108" s="2387"/>
      <c r="AJ108" s="2388"/>
      <c r="AK108" s="424"/>
      <c r="AL108" s="424"/>
      <c r="AM108" s="424"/>
      <c r="AN108" s="419"/>
      <c r="AO108" s="420" t="str">
        <f>Application!B736</f>
        <v>2 Bedrooms</v>
      </c>
      <c r="AQ108" s="420">
        <f>Application!O736</f>
        <v>1950</v>
      </c>
      <c r="AU108" s="739" t="str">
        <f>Y112</f>
        <v>4-bedroom</v>
      </c>
      <c r="AV108" s="420">
        <f t="array" ref="AV108">SUM(IF(Application!B728:F752="4 Bedrooms",Application!G728:J752))</f>
        <v>5</v>
      </c>
      <c r="AW108" s="954">
        <f>AV108/AV110</f>
        <v>0.04</v>
      </c>
    </row>
    <row r="109" spans="1:49" s="420" customFormat="1" ht="12.75" customHeight="1">
      <c r="A109" s="424"/>
      <c r="B109" s="423"/>
      <c r="C109" s="423"/>
      <c r="D109" s="423"/>
      <c r="E109" s="2386"/>
      <c r="F109" s="2387"/>
      <c r="G109" s="2387"/>
      <c r="H109" s="2387"/>
      <c r="I109" s="2387"/>
      <c r="J109" s="2387"/>
      <c r="K109" s="2387"/>
      <c r="L109" s="2387"/>
      <c r="M109" s="2387"/>
      <c r="N109" s="2387"/>
      <c r="O109" s="2387"/>
      <c r="P109" s="2387"/>
      <c r="Q109" s="2387"/>
      <c r="R109" s="2387"/>
      <c r="S109" s="2387"/>
      <c r="T109" s="2387"/>
      <c r="U109" s="2387"/>
      <c r="V109" s="2387"/>
      <c r="W109" s="2387"/>
      <c r="X109" s="2387"/>
      <c r="Y109" s="2387"/>
      <c r="Z109" s="2387"/>
      <c r="AA109" s="2387"/>
      <c r="AB109" s="2387"/>
      <c r="AC109" s="2387"/>
      <c r="AD109" s="2387"/>
      <c r="AE109" s="2387"/>
      <c r="AF109" s="2387"/>
      <c r="AG109" s="2387"/>
      <c r="AH109" s="2387"/>
      <c r="AI109" s="2387"/>
      <c r="AJ109" s="2388"/>
      <c r="AK109" s="424"/>
      <c r="AL109" s="424"/>
      <c r="AM109" s="424"/>
      <c r="AN109" s="419"/>
      <c r="AO109" s="420" t="str">
        <f>Application!B737</f>
        <v>2 Bedrooms</v>
      </c>
      <c r="AQ109" s="420">
        <f>Application!O737</f>
        <v>1577</v>
      </c>
      <c r="AU109" s="739" t="str">
        <f>AD112</f>
        <v>5-bedroom</v>
      </c>
      <c r="AV109" s="420">
        <f t="array" ref="AV109">SUM(IF(Application!B728:F752="5 Bedrooms",Application!G728:J752))</f>
        <v>0</v>
      </c>
      <c r="AW109" s="954">
        <f>AV109/AV110</f>
        <v>0</v>
      </c>
    </row>
    <row r="110" spans="1:49" s="420" customFormat="1" ht="12.75" customHeight="1">
      <c r="A110" s="424"/>
      <c r="B110" s="423"/>
      <c r="C110" s="423"/>
      <c r="D110" s="423"/>
      <c r="E110" s="2386"/>
      <c r="F110" s="2387"/>
      <c r="G110" s="2387"/>
      <c r="H110" s="2387"/>
      <c r="I110" s="2387"/>
      <c r="J110" s="2387"/>
      <c r="K110" s="2387"/>
      <c r="L110" s="2387"/>
      <c r="M110" s="2387"/>
      <c r="N110" s="2387"/>
      <c r="O110" s="2387"/>
      <c r="P110" s="2387"/>
      <c r="Q110" s="2387"/>
      <c r="R110" s="2387"/>
      <c r="S110" s="2387"/>
      <c r="T110" s="2387"/>
      <c r="U110" s="2387"/>
      <c r="V110" s="2387"/>
      <c r="W110" s="2387"/>
      <c r="X110" s="2387"/>
      <c r="Y110" s="2387"/>
      <c r="Z110" s="2387"/>
      <c r="AA110" s="2387"/>
      <c r="AB110" s="2387"/>
      <c r="AC110" s="2387"/>
      <c r="AD110" s="2387"/>
      <c r="AE110" s="2387"/>
      <c r="AF110" s="2387"/>
      <c r="AG110" s="2387"/>
      <c r="AH110" s="2387"/>
      <c r="AI110" s="2387"/>
      <c r="AJ110" s="2388"/>
      <c r="AK110" s="424"/>
      <c r="AL110" s="424"/>
      <c r="AM110" s="424"/>
      <c r="AN110" s="419"/>
      <c r="AO110" s="420" t="str">
        <f>Application!B738</f>
        <v>2 Bedrooms</v>
      </c>
      <c r="AQ110" s="420">
        <f>Application!O738</f>
        <v>1304</v>
      </c>
      <c r="AV110" s="420">
        <f>SUM(AV104:AV109)</f>
        <v>125</v>
      </c>
      <c r="AW110" s="954">
        <f>SUM(AW104:AW109)</f>
        <v>1</v>
      </c>
    </row>
    <row r="111" spans="1:49" s="420" customFormat="1" ht="12.75" customHeight="1">
      <c r="A111" s="424"/>
      <c r="B111" s="423"/>
      <c r="C111" s="423"/>
      <c r="D111" s="423"/>
      <c r="E111" s="1141"/>
      <c r="F111" s="1142"/>
      <c r="G111" s="1142"/>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3"/>
      <c r="AK111" s="424"/>
      <c r="AL111" s="424"/>
      <c r="AM111" s="424"/>
      <c r="AN111" s="419"/>
      <c r="AO111" s="420" t="str">
        <f>Application!B739</f>
        <v>2 Bedrooms</v>
      </c>
      <c r="AQ111" s="420">
        <f>Application!O739</f>
        <v>759</v>
      </c>
    </row>
    <row r="112" spans="1:49" s="420" customFormat="1" ht="12.75" customHeight="1">
      <c r="A112" s="424"/>
      <c r="B112" s="423"/>
      <c r="C112" s="424"/>
      <c r="D112" s="424"/>
      <c r="E112" s="2366" t="s">
        <v>2102</v>
      </c>
      <c r="F112" s="2367"/>
      <c r="G112" s="2367"/>
      <c r="H112" s="2367"/>
      <c r="I112" s="457"/>
      <c r="J112" s="2367" t="s">
        <v>2103</v>
      </c>
      <c r="K112" s="2367"/>
      <c r="L112" s="2367"/>
      <c r="M112" s="2367"/>
      <c r="N112" s="457"/>
      <c r="O112" s="2367" t="s">
        <v>2104</v>
      </c>
      <c r="P112" s="2367"/>
      <c r="Q112" s="2367"/>
      <c r="R112" s="2367"/>
      <c r="S112" s="457"/>
      <c r="T112" s="2367" t="s">
        <v>2105</v>
      </c>
      <c r="U112" s="2367"/>
      <c r="V112" s="2367"/>
      <c r="W112" s="2367"/>
      <c r="X112" s="457"/>
      <c r="Y112" s="2367" t="s">
        <v>2106</v>
      </c>
      <c r="Z112" s="2367"/>
      <c r="AA112" s="2367"/>
      <c r="AB112" s="2367"/>
      <c r="AC112" s="457"/>
      <c r="AD112" s="2367" t="s">
        <v>2107</v>
      </c>
      <c r="AE112" s="2367"/>
      <c r="AF112" s="2367"/>
      <c r="AG112" s="2367"/>
      <c r="AH112" s="457"/>
      <c r="AI112" s="457"/>
      <c r="AJ112" s="459"/>
      <c r="AK112" s="424"/>
      <c r="AL112" s="424"/>
      <c r="AM112" s="424"/>
      <c r="AN112" s="419"/>
      <c r="AO112" s="420" t="str">
        <f>Application!B740</f>
        <v>3 Bedrooms</v>
      </c>
      <c r="AQ112" s="420">
        <f>Application!O740</f>
        <v>2100</v>
      </c>
    </row>
    <row r="113" spans="1:52" s="420" customFormat="1" ht="12.75" customHeight="1">
      <c r="A113" s="424"/>
      <c r="B113" s="423"/>
      <c r="C113" s="424"/>
      <c r="D113" s="424"/>
      <c r="E113" s="793"/>
      <c r="F113" s="791"/>
      <c r="G113" s="791"/>
      <c r="H113" s="791"/>
      <c r="I113" s="457"/>
      <c r="J113" s="791"/>
      <c r="K113" s="791"/>
      <c r="L113" s="791"/>
      <c r="M113" s="791"/>
      <c r="N113" s="457"/>
      <c r="O113" s="791"/>
      <c r="P113" s="791"/>
      <c r="Q113" s="791"/>
      <c r="R113" s="791"/>
      <c r="S113" s="457"/>
      <c r="T113" s="791"/>
      <c r="U113" s="791"/>
      <c r="V113" s="791"/>
      <c r="W113" s="791"/>
      <c r="X113" s="457"/>
      <c r="Y113" s="791"/>
      <c r="Z113" s="791"/>
      <c r="AA113" s="791"/>
      <c r="AB113" s="791"/>
      <c r="AC113" s="457"/>
      <c r="AD113" s="791"/>
      <c r="AE113" s="791"/>
      <c r="AF113" s="791"/>
      <c r="AG113" s="791"/>
      <c r="AH113" s="457"/>
      <c r="AI113" s="457"/>
      <c r="AJ113" s="459"/>
      <c r="AK113" s="424"/>
      <c r="AL113" s="424"/>
      <c r="AM113" s="424"/>
      <c r="AN113" s="419"/>
      <c r="AO113" s="420" t="str">
        <f>Application!B741</f>
        <v>3 Bedrooms</v>
      </c>
      <c r="AQ113" s="420">
        <f>Application!O741</f>
        <v>1817</v>
      </c>
    </row>
    <row r="114" spans="1:52" s="420" customFormat="1" ht="12.75" customHeight="1">
      <c r="A114" s="424"/>
      <c r="B114" s="423"/>
      <c r="C114" s="424"/>
      <c r="D114" s="424"/>
      <c r="E114" s="794" t="s">
        <v>2108</v>
      </c>
      <c r="F114" s="791"/>
      <c r="G114" s="791"/>
      <c r="H114" s="791"/>
      <c r="I114" s="457"/>
      <c r="J114" s="791"/>
      <c r="K114" s="791"/>
      <c r="L114" s="791"/>
      <c r="M114" s="791"/>
      <c r="N114" s="457"/>
      <c r="O114" s="791"/>
      <c r="P114" s="791"/>
      <c r="Q114" s="791"/>
      <c r="R114" s="791"/>
      <c r="S114" s="457"/>
      <c r="T114" s="791"/>
      <c r="U114" s="791"/>
      <c r="V114" s="791"/>
      <c r="W114" s="791"/>
      <c r="X114" s="457"/>
      <c r="Y114" s="791"/>
      <c r="Z114" s="791"/>
      <c r="AA114" s="791"/>
      <c r="AB114" s="791"/>
      <c r="AC114" s="457"/>
      <c r="AD114" s="791"/>
      <c r="AE114" s="791"/>
      <c r="AF114" s="791"/>
      <c r="AG114" s="791"/>
      <c r="AH114" s="457"/>
      <c r="AI114" s="457"/>
      <c r="AJ114" s="459"/>
      <c r="AK114" s="424"/>
      <c r="AL114" s="424"/>
      <c r="AM114" s="424"/>
      <c r="AN114" s="419"/>
      <c r="AO114" s="420" t="str">
        <f>Application!B742</f>
        <v>3 Bedrooms</v>
      </c>
      <c r="AQ114" s="420">
        <f>Application!O742</f>
        <v>1502</v>
      </c>
    </row>
    <row r="115" spans="1:52" s="420" customFormat="1" ht="12.75" customHeight="1">
      <c r="A115" s="424"/>
      <c r="B115" s="423"/>
      <c r="C115" s="424"/>
      <c r="D115" s="424"/>
      <c r="E115" s="2370">
        <v>1804</v>
      </c>
      <c r="F115" s="2371"/>
      <c r="G115" s="2371"/>
      <c r="H115" s="2371"/>
      <c r="I115" s="792"/>
      <c r="J115" s="2371">
        <v>2081</v>
      </c>
      <c r="K115" s="2371"/>
      <c r="L115" s="2371"/>
      <c r="M115" s="2371"/>
      <c r="N115" s="792"/>
      <c r="O115" s="2371">
        <v>2474</v>
      </c>
      <c r="P115" s="2371"/>
      <c r="Q115" s="2371"/>
      <c r="R115" s="2371"/>
      <c r="S115" s="792"/>
      <c r="T115" s="2371">
        <v>2947</v>
      </c>
      <c r="U115" s="2371"/>
      <c r="V115" s="2371"/>
      <c r="W115" s="2371"/>
      <c r="X115" s="792"/>
      <c r="Y115" s="2371">
        <v>3204</v>
      </c>
      <c r="Z115" s="2371"/>
      <c r="AA115" s="2371"/>
      <c r="AB115" s="2371"/>
      <c r="AC115" s="792"/>
      <c r="AD115" s="2371"/>
      <c r="AE115" s="2371"/>
      <c r="AF115" s="2371"/>
      <c r="AG115" s="2371"/>
      <c r="AH115" s="457"/>
      <c r="AI115" s="457"/>
      <c r="AJ115" s="459"/>
      <c r="AK115" s="424"/>
      <c r="AL115" s="424"/>
      <c r="AM115" s="424"/>
      <c r="AN115" s="419"/>
      <c r="AO115" s="420" t="str">
        <f>Application!B743</f>
        <v>3 Bedrooms</v>
      </c>
      <c r="AQ115" s="420">
        <f>Application!O743</f>
        <v>872</v>
      </c>
    </row>
    <row r="116" spans="1:52" s="420" customFormat="1" ht="12.75" customHeight="1">
      <c r="A116" s="424"/>
      <c r="B116" s="423"/>
      <c r="C116" s="424"/>
      <c r="D116" s="424"/>
      <c r="E116" s="793"/>
      <c r="F116" s="791"/>
      <c r="G116" s="791"/>
      <c r="H116" s="791"/>
      <c r="I116" s="457"/>
      <c r="J116" s="791"/>
      <c r="K116" s="791"/>
      <c r="L116" s="791"/>
      <c r="M116" s="791"/>
      <c r="N116" s="457"/>
      <c r="O116" s="791"/>
      <c r="P116" s="791"/>
      <c r="Q116" s="791"/>
      <c r="R116" s="791"/>
      <c r="S116" s="457"/>
      <c r="T116" s="791"/>
      <c r="U116" s="791"/>
      <c r="V116" s="791"/>
      <c r="W116" s="791"/>
      <c r="X116" s="457"/>
      <c r="Y116" s="791"/>
      <c r="Z116" s="791"/>
      <c r="AA116" s="791"/>
      <c r="AB116" s="791"/>
      <c r="AC116" s="457"/>
      <c r="AD116" s="791"/>
      <c r="AE116" s="791"/>
      <c r="AF116" s="791"/>
      <c r="AG116" s="791"/>
      <c r="AH116" s="457"/>
      <c r="AI116" s="457"/>
      <c r="AJ116" s="459"/>
      <c r="AK116" s="424"/>
      <c r="AL116" s="424"/>
      <c r="AM116" s="424"/>
      <c r="AN116" s="419"/>
      <c r="AO116" s="420" t="str">
        <f>Application!B744</f>
        <v>4 Bedrooms</v>
      </c>
      <c r="AQ116" s="420">
        <f>Application!O744</f>
        <v>2575</v>
      </c>
      <c r="AU116" s="952"/>
      <c r="AV116" s="952"/>
      <c r="AW116" s="952"/>
      <c r="AX116" s="952"/>
      <c r="AY116" s="952"/>
      <c r="AZ116" s="952"/>
    </row>
    <row r="117" spans="1:52" s="420" customFormat="1" ht="12.75" customHeight="1">
      <c r="A117" s="424"/>
      <c r="B117" s="423"/>
      <c r="C117" s="424"/>
      <c r="D117" s="424"/>
      <c r="E117" s="794" t="s">
        <v>2109</v>
      </c>
      <c r="F117" s="791"/>
      <c r="G117" s="791"/>
      <c r="H117" s="791"/>
      <c r="I117" s="457"/>
      <c r="J117" s="791"/>
      <c r="K117" s="791"/>
      <c r="L117" s="791"/>
      <c r="M117" s="791"/>
      <c r="N117" s="457"/>
      <c r="O117" s="791"/>
      <c r="P117" s="791"/>
      <c r="Q117" s="791"/>
      <c r="R117" s="791"/>
      <c r="S117" s="457"/>
      <c r="T117" s="791"/>
      <c r="U117" s="791"/>
      <c r="V117" s="791"/>
      <c r="W117" s="791"/>
      <c r="X117" s="457"/>
      <c r="Y117" s="791"/>
      <c r="Z117" s="791"/>
      <c r="AA117" s="791"/>
      <c r="AB117" s="791"/>
      <c r="AC117" s="457"/>
      <c r="AD117" s="791"/>
      <c r="AE117" s="791"/>
      <c r="AF117" s="791"/>
      <c r="AG117" s="791"/>
      <c r="AH117" s="457"/>
      <c r="AI117" s="457"/>
      <c r="AJ117" s="459"/>
      <c r="AK117" s="424"/>
      <c r="AL117" s="424"/>
      <c r="AM117" s="424"/>
      <c r="AN117" s="419"/>
      <c r="AO117" s="420" t="str">
        <f>Application!B745</f>
        <v>4 Bedrooms</v>
      </c>
      <c r="AQ117" s="420">
        <f>Application!O745</f>
        <v>2017</v>
      </c>
      <c r="AU117" s="952"/>
      <c r="AV117" s="952"/>
      <c r="AW117" s="952"/>
      <c r="AX117" s="952"/>
      <c r="AY117" s="952"/>
      <c r="AZ117" s="952"/>
    </row>
    <row r="118" spans="1:52" s="420" customFormat="1" ht="12.75" customHeight="1">
      <c r="A118" s="424"/>
      <c r="B118" s="423"/>
      <c r="C118" s="424"/>
      <c r="D118" s="424"/>
      <c r="E118" s="2372">
        <f>Application!DX663</f>
        <v>1195.5999999999999</v>
      </c>
      <c r="F118" s="2373"/>
      <c r="G118" s="2373"/>
      <c r="H118" s="2373"/>
      <c r="I118" s="792"/>
      <c r="J118" s="2373">
        <f>Application!EC663</f>
        <v>1258.6521739130435</v>
      </c>
      <c r="K118" s="2373"/>
      <c r="L118" s="2373"/>
      <c r="M118" s="2373"/>
      <c r="N118" s="792"/>
      <c r="O118" s="2373">
        <f>Application!EH663</f>
        <v>1558.3529411764705</v>
      </c>
      <c r="P118" s="2373"/>
      <c r="Q118" s="2373"/>
      <c r="R118" s="2373"/>
      <c r="S118" s="796"/>
      <c r="T118" s="2373">
        <f>Application!EM663</f>
        <v>1775.9</v>
      </c>
      <c r="U118" s="2373"/>
      <c r="V118" s="2373"/>
      <c r="W118" s="2373"/>
      <c r="X118" s="796"/>
      <c r="Y118" s="2373">
        <f>Application!ER663</f>
        <v>1958.8000000000002</v>
      </c>
      <c r="Z118" s="2373"/>
      <c r="AA118" s="2373"/>
      <c r="AB118" s="2373"/>
      <c r="AC118" s="796"/>
      <c r="AD118" s="2373">
        <f>Application!EW663</f>
        <v>0</v>
      </c>
      <c r="AE118" s="2373"/>
      <c r="AF118" s="2373"/>
      <c r="AG118" s="2373"/>
      <c r="AH118" s="457"/>
      <c r="AI118" s="457"/>
      <c r="AJ118" s="459"/>
      <c r="AK118" s="424"/>
      <c r="AL118" s="424"/>
      <c r="AM118" s="424"/>
      <c r="AN118" s="419"/>
      <c r="AO118" s="420" t="str">
        <f>Application!B746</f>
        <v>4 Bedrooms</v>
      </c>
      <c r="AQ118" s="420">
        <f>Application!O746</f>
        <v>1665</v>
      </c>
      <c r="AU118" s="952"/>
      <c r="AV118" s="952"/>
      <c r="AW118" s="953"/>
      <c r="AX118" s="953"/>
      <c r="AY118" s="952"/>
      <c r="AZ118" s="952"/>
    </row>
    <row r="119" spans="1:52" s="420" customFormat="1" ht="12.75" customHeight="1">
      <c r="A119" s="424"/>
      <c r="B119" s="423"/>
      <c r="C119" s="424"/>
      <c r="D119" s="424"/>
      <c r="E119" s="795"/>
      <c r="F119" s="791"/>
      <c r="G119" s="791"/>
      <c r="H119" s="791"/>
      <c r="I119" s="457"/>
      <c r="J119" s="460"/>
      <c r="K119" s="457"/>
      <c r="L119" s="457"/>
      <c r="M119" s="457"/>
      <c r="N119" s="457"/>
      <c r="O119" s="457"/>
      <c r="P119" s="457"/>
      <c r="Q119" s="457"/>
      <c r="R119" s="457"/>
      <c r="S119" s="457"/>
      <c r="T119" s="457"/>
      <c r="U119" s="457"/>
      <c r="V119" s="457"/>
      <c r="W119" s="457"/>
      <c r="X119" s="457"/>
      <c r="Y119" s="457"/>
      <c r="Z119" s="457"/>
      <c r="AA119" s="457"/>
      <c r="AB119" s="457"/>
      <c r="AC119" s="457"/>
      <c r="AD119" s="457"/>
      <c r="AE119" s="457"/>
      <c r="AF119" s="457"/>
      <c r="AG119" s="457"/>
      <c r="AH119" s="457"/>
      <c r="AI119" s="457"/>
      <c r="AJ119" s="459"/>
      <c r="AK119" s="424"/>
      <c r="AL119" s="424"/>
      <c r="AM119" s="424"/>
      <c r="AN119" s="419"/>
      <c r="AO119" s="420" t="str">
        <f>Application!B747</f>
        <v>4 Bedrooms</v>
      </c>
      <c r="AQ119" s="420">
        <f>Application!O747</f>
        <v>962</v>
      </c>
      <c r="AU119" s="952"/>
      <c r="AV119" s="952"/>
      <c r="AW119" s="953"/>
      <c r="AX119" s="953"/>
      <c r="AY119" s="952"/>
      <c r="AZ119" s="952"/>
    </row>
    <row r="120" spans="1:52" s="420" customFormat="1" ht="12.75" customHeight="1">
      <c r="A120" s="424"/>
      <c r="B120" s="423"/>
      <c r="C120" s="424"/>
      <c r="D120" s="424"/>
      <c r="E120" s="794" t="s">
        <v>2110</v>
      </c>
      <c r="F120" s="791"/>
      <c r="G120" s="791"/>
      <c r="H120" s="791"/>
      <c r="I120" s="457"/>
      <c r="J120" s="460"/>
      <c r="K120" s="457"/>
      <c r="L120" s="457"/>
      <c r="M120" s="457"/>
      <c r="N120" s="457"/>
      <c r="O120" s="457"/>
      <c r="P120" s="457"/>
      <c r="Q120" s="457"/>
      <c r="R120" s="457"/>
      <c r="S120" s="457"/>
      <c r="T120" s="457"/>
      <c r="U120" s="457"/>
      <c r="V120" s="457"/>
      <c r="W120" s="457"/>
      <c r="X120" s="457"/>
      <c r="Y120" s="457"/>
      <c r="Z120" s="457"/>
      <c r="AA120" s="457"/>
      <c r="AB120" s="457"/>
      <c r="AC120" s="457"/>
      <c r="AD120" s="457"/>
      <c r="AE120" s="457"/>
      <c r="AF120" s="457"/>
      <c r="AG120" s="457"/>
      <c r="AH120" s="457"/>
      <c r="AI120" s="457"/>
      <c r="AJ120" s="459"/>
      <c r="AK120" s="424"/>
      <c r="AL120" s="424"/>
      <c r="AM120" s="424"/>
      <c r="AN120" s="419"/>
      <c r="AO120" s="420">
        <f>Application!B748</f>
        <v>0</v>
      </c>
      <c r="AQ120" s="420">
        <f>Application!O748</f>
        <v>0</v>
      </c>
      <c r="AU120" s="952"/>
      <c r="AV120" s="952"/>
      <c r="AW120" s="953"/>
      <c r="AX120" s="953"/>
      <c r="AY120" s="952"/>
      <c r="AZ120" s="952"/>
    </row>
    <row r="121" spans="1:52" s="420" customFormat="1" ht="12.75" customHeight="1">
      <c r="A121" s="424"/>
      <c r="B121" s="423"/>
      <c r="C121" s="424"/>
      <c r="D121" s="424"/>
      <c r="E121" s="2177">
        <f>(E115-E118)/E115</f>
        <v>0.33725055432372508</v>
      </c>
      <c r="F121" s="2178"/>
      <c r="G121" s="2178"/>
      <c r="H121" s="2179"/>
      <c r="I121" s="457"/>
      <c r="J121" s="2177">
        <f>(J115-J118)/J115</f>
        <v>0.39516954641372248</v>
      </c>
      <c r="K121" s="2178"/>
      <c r="L121" s="2178"/>
      <c r="M121" s="2179"/>
      <c r="N121" s="457"/>
      <c r="O121" s="2177">
        <f>(O115-O118)/O115</f>
        <v>0.37010794616957537</v>
      </c>
      <c r="P121" s="2178"/>
      <c r="Q121" s="2178"/>
      <c r="R121" s="2179"/>
      <c r="S121" s="457"/>
      <c r="T121" s="2177">
        <f>(T115-T118)/T115</f>
        <v>0.39738717339667456</v>
      </c>
      <c r="U121" s="2178"/>
      <c r="V121" s="2178"/>
      <c r="W121" s="2179"/>
      <c r="X121" s="457"/>
      <c r="Y121" s="2177">
        <f>(Y115-Y118)/Y115</f>
        <v>0.38863920099875149</v>
      </c>
      <c r="Z121" s="2178"/>
      <c r="AA121" s="2178"/>
      <c r="AB121" s="2179"/>
      <c r="AC121" s="457"/>
      <c r="AD121" s="2177" t="e">
        <f>(AD115-AD118)/AD115</f>
        <v>#DIV/0!</v>
      </c>
      <c r="AE121" s="2178"/>
      <c r="AF121" s="2178"/>
      <c r="AG121" s="2179"/>
      <c r="AH121" s="457"/>
      <c r="AI121" s="457"/>
      <c r="AJ121" s="459"/>
      <c r="AK121" s="424"/>
      <c r="AL121" s="424"/>
      <c r="AM121" s="424"/>
      <c r="AN121" s="419"/>
      <c r="AO121" s="420">
        <f>Application!B749</f>
        <v>0</v>
      </c>
      <c r="AQ121" s="420">
        <f>Application!O749</f>
        <v>0</v>
      </c>
      <c r="AU121" s="952"/>
      <c r="AV121" s="952"/>
      <c r="AW121" s="953"/>
      <c r="AX121" s="953"/>
      <c r="AY121" s="952"/>
      <c r="AZ121" s="952"/>
    </row>
    <row r="122" spans="1:52" s="420" customFormat="1" ht="12.75" customHeight="1">
      <c r="A122" s="424"/>
      <c r="B122" s="423"/>
      <c r="C122" s="424"/>
      <c r="D122" s="424"/>
      <c r="E122" s="950"/>
      <c r="F122" s="949"/>
      <c r="G122" s="949"/>
      <c r="H122" s="949"/>
      <c r="I122" s="457"/>
      <c r="J122" s="949"/>
      <c r="K122" s="949"/>
      <c r="L122" s="949"/>
      <c r="M122" s="949"/>
      <c r="N122" s="457"/>
      <c r="O122" s="949"/>
      <c r="P122" s="949"/>
      <c r="Q122" s="949"/>
      <c r="R122" s="949"/>
      <c r="S122" s="457"/>
      <c r="T122" s="949"/>
      <c r="U122" s="949"/>
      <c r="V122" s="949"/>
      <c r="W122" s="949"/>
      <c r="X122" s="457"/>
      <c r="Y122" s="949"/>
      <c r="Z122" s="949"/>
      <c r="AA122" s="949"/>
      <c r="AB122" s="949"/>
      <c r="AC122" s="457"/>
      <c r="AD122" s="949"/>
      <c r="AE122" s="949"/>
      <c r="AF122" s="949"/>
      <c r="AG122" s="949"/>
      <c r="AH122" s="457"/>
      <c r="AI122" s="457"/>
      <c r="AJ122" s="459"/>
      <c r="AK122" s="424"/>
      <c r="AL122" s="424"/>
      <c r="AM122" s="424"/>
      <c r="AN122" s="419"/>
      <c r="AO122" s="420">
        <f>Application!B750</f>
        <v>0</v>
      </c>
      <c r="AQ122" s="420">
        <f>Application!O750</f>
        <v>0</v>
      </c>
      <c r="AU122" s="952"/>
      <c r="AV122" s="952"/>
      <c r="AW122" s="953"/>
      <c r="AX122" s="953"/>
      <c r="AY122" s="952"/>
      <c r="AZ122" s="952"/>
    </row>
    <row r="123" spans="1:52" s="420" customFormat="1" ht="12.75" customHeight="1">
      <c r="A123" s="424"/>
      <c r="B123" s="423"/>
      <c r="C123" s="424"/>
      <c r="D123" s="424"/>
      <c r="E123" s="951" t="s">
        <v>2111</v>
      </c>
      <c r="F123" s="949"/>
      <c r="G123" s="949"/>
      <c r="H123" s="949"/>
      <c r="I123" s="457"/>
      <c r="J123" s="949"/>
      <c r="K123" s="949"/>
      <c r="L123" s="949"/>
      <c r="M123" s="949"/>
      <c r="N123" s="457"/>
      <c r="O123" s="949"/>
      <c r="P123" s="949"/>
      <c r="Q123" s="949"/>
      <c r="R123" s="949"/>
      <c r="S123" s="457"/>
      <c r="T123" s="949"/>
      <c r="U123" s="949"/>
      <c r="V123" s="949"/>
      <c r="W123" s="949"/>
      <c r="X123" s="457"/>
      <c r="Y123" s="949"/>
      <c r="Z123" s="949"/>
      <c r="AA123" s="949"/>
      <c r="AB123" s="949"/>
      <c r="AC123" s="457"/>
      <c r="AD123" s="949"/>
      <c r="AE123" s="949"/>
      <c r="AF123" s="949"/>
      <c r="AG123" s="949"/>
      <c r="AH123" s="457"/>
      <c r="AI123" s="457"/>
      <c r="AJ123" s="459"/>
      <c r="AK123" s="424"/>
      <c r="AL123" s="424"/>
      <c r="AM123" s="424"/>
      <c r="AN123" s="419"/>
      <c r="AO123" s="420">
        <f>Application!B751</f>
        <v>0</v>
      </c>
      <c r="AQ123" s="420">
        <f>Application!O751</f>
        <v>0</v>
      </c>
      <c r="AU123" s="953"/>
      <c r="AV123" s="952"/>
      <c r="AW123" s="953"/>
      <c r="AX123" s="953"/>
      <c r="AY123" s="952"/>
      <c r="AZ123" s="952"/>
    </row>
    <row r="124" spans="1:52" s="420" customFormat="1" ht="12.75" customHeight="1">
      <c r="A124" s="424"/>
      <c r="B124" s="423"/>
      <c r="C124" s="424"/>
      <c r="D124" s="424"/>
      <c r="E124" s="2407">
        <f>IF(((E121-0.1)*AW104)&gt;0,((E121-0.1)*AW104),0)</f>
        <v>1.8980044345898006E-2</v>
      </c>
      <c r="F124" s="2408"/>
      <c r="G124" s="2408"/>
      <c r="H124" s="2409"/>
      <c r="I124" s="457"/>
      <c r="J124" s="2407">
        <f>IF(((J121-0.1)*AW105)&gt;0,((J121-0.1)*AW105),0)</f>
        <v>0.10862239308024987</v>
      </c>
      <c r="K124" s="2408"/>
      <c r="L124" s="2408"/>
      <c r="M124" s="2409"/>
      <c r="N124" s="457"/>
      <c r="O124" s="2407">
        <f>IF(((O121-0.1)*AW106)&gt;0,((O121-0.1)*AW106),0)</f>
        <v>7.3469361358124499E-2</v>
      </c>
      <c r="P124" s="2408"/>
      <c r="Q124" s="2408"/>
      <c r="R124" s="2409"/>
      <c r="S124" s="457"/>
      <c r="T124" s="2407">
        <f>IF(((T121-0.1)*AW107)&gt;0,((T121-0.1)*AW107),0)</f>
        <v>7.1372921615201881E-2</v>
      </c>
      <c r="U124" s="2408"/>
      <c r="V124" s="2408"/>
      <c r="W124" s="2409"/>
      <c r="X124" s="457"/>
      <c r="Y124" s="2407">
        <f>IF(((Y121-0.1)*AW108)&gt;0,((Y121-0.1)*AW108),0)</f>
        <v>1.1545568039950061E-2</v>
      </c>
      <c r="Z124" s="2408"/>
      <c r="AA124" s="2408"/>
      <c r="AB124" s="2409"/>
      <c r="AC124" s="457"/>
      <c r="AD124" s="2407" t="e">
        <f>IF(((AD121-0.1)*AW109)&gt;0,((AD121-0.1)*AW109),0)</f>
        <v>#DIV/0!</v>
      </c>
      <c r="AE124" s="2408"/>
      <c r="AF124" s="2408"/>
      <c r="AG124" s="2409"/>
      <c r="AH124" s="457"/>
      <c r="AI124" s="457"/>
      <c r="AJ124" s="459"/>
      <c r="AK124" s="424"/>
      <c r="AL124" s="424"/>
      <c r="AM124" s="424"/>
      <c r="AN124" s="419"/>
      <c r="AO124" s="420">
        <f>Application!B752</f>
        <v>0</v>
      </c>
      <c r="AQ124" s="420">
        <f>Application!O752</f>
        <v>0</v>
      </c>
      <c r="AU124" s="952"/>
      <c r="AV124" s="952"/>
      <c r="AW124" s="952"/>
      <c r="AX124" s="953"/>
      <c r="AY124" s="952"/>
      <c r="AZ124" s="952"/>
    </row>
    <row r="125" spans="1:52" s="420" customFormat="1" ht="12.75" customHeight="1">
      <c r="A125" s="424"/>
      <c r="B125" s="423"/>
      <c r="C125" s="424"/>
      <c r="D125" s="424"/>
      <c r="E125" s="795"/>
      <c r="F125" s="791"/>
      <c r="G125" s="791"/>
      <c r="H125" s="791"/>
      <c r="I125" s="457"/>
      <c r="J125" s="460"/>
      <c r="K125" s="457"/>
      <c r="L125" s="457"/>
      <c r="M125" s="457"/>
      <c r="N125" s="457"/>
      <c r="O125" s="457"/>
      <c r="P125" s="457"/>
      <c r="Q125" s="457"/>
      <c r="R125" s="457"/>
      <c r="S125" s="457"/>
      <c r="T125" s="457"/>
      <c r="U125" s="457"/>
      <c r="V125" s="457"/>
      <c r="W125" s="457"/>
      <c r="X125" s="457"/>
      <c r="Y125" s="457"/>
      <c r="Z125" s="457"/>
      <c r="AA125" s="457"/>
      <c r="AB125" s="457"/>
      <c r="AC125" s="457"/>
      <c r="AD125" s="457"/>
      <c r="AE125" s="457"/>
      <c r="AF125" s="457"/>
      <c r="AG125" s="457"/>
      <c r="AH125" s="457"/>
      <c r="AI125" s="457"/>
      <c r="AJ125" s="459"/>
      <c r="AK125" s="424"/>
      <c r="AL125" s="424"/>
      <c r="AM125" s="424"/>
      <c r="AN125" s="419"/>
      <c r="AU125" s="952"/>
      <c r="AV125" s="952"/>
      <c r="AW125" s="952"/>
      <c r="AX125" s="952"/>
      <c r="AY125" s="952"/>
      <c r="AZ125" s="952"/>
    </row>
    <row r="126" spans="1:52" s="420" customFormat="1" ht="12.75" customHeight="1">
      <c r="A126" s="424"/>
      <c r="B126" s="423"/>
      <c r="C126" s="424"/>
      <c r="D126" s="424"/>
      <c r="E126" s="2177">
        <f>ROUNDDOWN(SUMIF(E124:AG124,"&gt;0"),2)</f>
        <v>0.28000000000000003</v>
      </c>
      <c r="F126" s="2178"/>
      <c r="G126" s="2178"/>
      <c r="H126" s="2179"/>
      <c r="I126" s="457"/>
      <c r="J126" s="460" t="s">
        <v>2112</v>
      </c>
      <c r="K126" s="457"/>
      <c r="L126" s="457"/>
      <c r="M126" s="457"/>
      <c r="N126" s="457"/>
      <c r="O126" s="457"/>
      <c r="P126" s="457"/>
      <c r="Q126" s="457"/>
      <c r="R126" s="457"/>
      <c r="S126" s="457"/>
      <c r="T126" s="457"/>
      <c r="U126" s="457"/>
      <c r="V126" s="457"/>
      <c r="W126" s="457"/>
      <c r="X126" s="457"/>
      <c r="Y126" s="457"/>
      <c r="Z126" s="457"/>
      <c r="AA126" s="457"/>
      <c r="AB126" s="457"/>
      <c r="AC126" s="457"/>
      <c r="AD126" s="797"/>
      <c r="AE126" s="797"/>
      <c r="AF126" s="797"/>
      <c r="AG126" s="797"/>
      <c r="AH126" s="457"/>
      <c r="AI126" s="457"/>
      <c r="AJ126" s="459"/>
      <c r="AK126" s="424"/>
      <c r="AL126" s="424"/>
      <c r="AM126" s="424"/>
      <c r="AN126" s="419"/>
      <c r="AU126" s="952"/>
      <c r="AV126" s="952"/>
      <c r="AW126" s="952"/>
      <c r="AX126" s="953"/>
      <c r="AY126" s="952"/>
      <c r="AZ126" s="952"/>
    </row>
    <row r="127" spans="1:52" s="420" customFormat="1" ht="12.75" customHeight="1">
      <c r="A127" s="424"/>
      <c r="B127" s="423"/>
      <c r="C127" s="424"/>
      <c r="D127" s="424"/>
      <c r="E127" s="2354">
        <f>IF((E126*100)&gt;10,10,E126*100)</f>
        <v>10</v>
      </c>
      <c r="F127" s="2355"/>
      <c r="G127" s="2355"/>
      <c r="H127" s="2356"/>
      <c r="I127" s="457"/>
      <c r="J127" s="460" t="s">
        <v>2091</v>
      </c>
      <c r="K127" s="457"/>
      <c r="L127" s="457"/>
      <c r="M127" s="457"/>
      <c r="N127" s="457"/>
      <c r="O127" s="457"/>
      <c r="P127" s="457"/>
      <c r="Q127" s="457"/>
      <c r="R127" s="457"/>
      <c r="S127" s="457"/>
      <c r="T127" s="457"/>
      <c r="U127" s="457"/>
      <c r="V127" s="457"/>
      <c r="W127" s="457"/>
      <c r="X127" s="457"/>
      <c r="Y127" s="457"/>
      <c r="Z127" s="457"/>
      <c r="AA127" s="457"/>
      <c r="AB127" s="457"/>
      <c r="AC127" s="457"/>
      <c r="AD127" s="457"/>
      <c r="AE127" s="457"/>
      <c r="AF127" s="457"/>
      <c r="AG127" s="457"/>
      <c r="AH127" s="457"/>
      <c r="AI127" s="457"/>
      <c r="AJ127" s="459"/>
      <c r="AK127" s="424"/>
      <c r="AL127" s="424"/>
      <c r="AM127" s="424"/>
      <c r="AN127" s="419"/>
      <c r="AU127" s="952"/>
      <c r="AV127" s="952"/>
      <c r="AW127" s="952"/>
      <c r="AX127" s="952"/>
      <c r="AY127" s="952"/>
      <c r="AZ127" s="952"/>
    </row>
    <row r="128" spans="1:52" s="420" customFormat="1" ht="12.75" customHeight="1">
      <c r="A128" s="424"/>
      <c r="B128" s="424"/>
      <c r="C128" s="424"/>
      <c r="D128" s="424"/>
      <c r="E128" s="467"/>
      <c r="F128" s="468"/>
      <c r="G128" s="468"/>
      <c r="H128" s="468"/>
      <c r="I128" s="468"/>
      <c r="J128" s="468"/>
      <c r="K128" s="468"/>
      <c r="L128" s="468"/>
      <c r="M128" s="468"/>
      <c r="N128" s="468"/>
      <c r="O128" s="468"/>
      <c r="P128" s="468"/>
      <c r="Q128" s="468"/>
      <c r="R128" s="468"/>
      <c r="S128" s="468"/>
      <c r="T128" s="468"/>
      <c r="U128" s="468"/>
      <c r="V128" s="468"/>
      <c r="W128" s="468"/>
      <c r="X128" s="468"/>
      <c r="Y128" s="468"/>
      <c r="Z128" s="468"/>
      <c r="AA128" s="468"/>
      <c r="AB128" s="468"/>
      <c r="AC128" s="468"/>
      <c r="AD128" s="468"/>
      <c r="AE128" s="468"/>
      <c r="AF128" s="468"/>
      <c r="AG128" s="468"/>
      <c r="AH128" s="468"/>
      <c r="AI128" s="468"/>
      <c r="AJ128" s="469"/>
      <c r="AK128" s="424"/>
      <c r="AL128" s="424"/>
      <c r="AM128" s="424"/>
      <c r="AN128" s="419"/>
      <c r="AT128" s="948"/>
      <c r="AU128" s="952"/>
      <c r="AV128" s="952"/>
      <c r="AW128" s="953"/>
      <c r="AX128" s="952"/>
      <c r="AY128" s="952"/>
      <c r="AZ128" s="952"/>
    </row>
    <row r="129" spans="1:52" s="420" customFormat="1" ht="12.75" customHeight="1">
      <c r="A129" s="424"/>
      <c r="B129" s="424"/>
      <c r="C129" s="424"/>
      <c r="D129" s="424"/>
      <c r="E129" s="424"/>
      <c r="F129" s="424"/>
      <c r="G129" s="424"/>
      <c r="H129" s="424"/>
      <c r="I129" s="424"/>
      <c r="J129" s="424"/>
      <c r="K129" s="424"/>
      <c r="L129" s="424"/>
      <c r="M129" s="424"/>
      <c r="N129" s="424"/>
      <c r="O129" s="424"/>
      <c r="P129" s="424"/>
      <c r="Q129" s="424"/>
      <c r="R129" s="424"/>
      <c r="S129" s="424"/>
      <c r="T129" s="424"/>
      <c r="U129" s="424"/>
      <c r="V129" s="424"/>
      <c r="W129" s="424"/>
      <c r="X129" s="424"/>
      <c r="Y129" s="424"/>
      <c r="Z129" s="424"/>
      <c r="AA129" s="424"/>
      <c r="AB129" s="424"/>
      <c r="AC129" s="424"/>
      <c r="AD129" s="424"/>
      <c r="AE129" s="424"/>
      <c r="AF129" s="424"/>
      <c r="AG129" s="424"/>
      <c r="AH129" s="424"/>
      <c r="AI129" s="424"/>
      <c r="AJ129" s="424"/>
      <c r="AK129" s="424"/>
      <c r="AL129" s="424"/>
      <c r="AM129" s="424"/>
      <c r="AN129" s="419"/>
      <c r="AU129" s="952"/>
      <c r="AV129" s="952"/>
      <c r="AW129" s="952"/>
      <c r="AX129" s="952"/>
      <c r="AY129" s="952"/>
      <c r="AZ129" s="952"/>
    </row>
    <row r="130" spans="1:52" s="420" customFormat="1" ht="12.75" customHeight="1">
      <c r="A130" s="424"/>
      <c r="B130" s="424"/>
      <c r="C130" s="424"/>
      <c r="D130" s="424"/>
      <c r="E130" s="424"/>
      <c r="F130" s="424"/>
      <c r="G130" s="424"/>
      <c r="H130" s="424"/>
      <c r="I130" s="424"/>
      <c r="J130" s="424"/>
      <c r="K130" s="424"/>
      <c r="L130" s="424"/>
      <c r="M130" s="424"/>
      <c r="N130" s="424"/>
      <c r="O130" s="424"/>
      <c r="P130" s="424"/>
      <c r="Q130" s="424"/>
      <c r="R130" s="424"/>
      <c r="S130" s="424"/>
      <c r="T130" s="424"/>
      <c r="U130" s="424"/>
      <c r="V130" s="424"/>
      <c r="W130" s="424"/>
      <c r="X130" s="424"/>
      <c r="Y130" s="424"/>
      <c r="Z130" s="424"/>
      <c r="AA130" s="424"/>
      <c r="AB130" s="424"/>
      <c r="AC130" s="424"/>
      <c r="AD130" s="424"/>
      <c r="AE130" s="424"/>
      <c r="AF130" s="424"/>
      <c r="AG130" s="424"/>
      <c r="AH130" s="424"/>
      <c r="AI130" s="424"/>
      <c r="AJ130" s="424"/>
      <c r="AK130" s="424"/>
      <c r="AL130" s="424"/>
      <c r="AM130" s="424"/>
      <c r="AN130" s="419"/>
    </row>
    <row r="131" spans="1:52" s="420" customFormat="1" ht="12.75" customHeight="1">
      <c r="A131" s="442"/>
      <c r="B131" s="443"/>
      <c r="C131" s="443"/>
      <c r="D131" s="443"/>
      <c r="E131" s="443"/>
      <c r="F131" s="443"/>
      <c r="G131" s="444"/>
      <c r="H131" s="445"/>
      <c r="I131" s="445"/>
      <c r="J131" s="445"/>
      <c r="K131" s="445"/>
      <c r="L131" s="445"/>
      <c r="M131" s="445"/>
      <c r="N131" s="445"/>
      <c r="O131" s="445"/>
      <c r="P131" s="445"/>
      <c r="Q131" s="445"/>
      <c r="R131" s="445"/>
      <c r="S131" s="445"/>
      <c r="T131" s="445"/>
      <c r="U131" s="445"/>
      <c r="V131" s="445"/>
      <c r="W131" s="445"/>
      <c r="X131" s="445"/>
      <c r="Y131" s="445"/>
      <c r="Z131" s="445"/>
      <c r="AA131" s="445"/>
      <c r="AB131" s="445"/>
      <c r="AC131" s="445"/>
      <c r="AD131" s="445"/>
      <c r="AE131" s="445"/>
      <c r="AF131" s="445"/>
      <c r="AG131" s="445"/>
      <c r="AH131" s="445"/>
      <c r="AI131" s="446"/>
      <c r="AJ131" s="446" t="s">
        <v>2113</v>
      </c>
      <c r="AK131" s="2354">
        <f>E127</f>
        <v>10</v>
      </c>
      <c r="AL131" s="2355"/>
      <c r="AM131" s="2356"/>
      <c r="AN131" s="419"/>
    </row>
    <row r="132" spans="1:52" s="420" customFormat="1" ht="12.75" customHeight="1" thickBot="1">
      <c r="A132" s="447"/>
      <c r="B132" s="448"/>
      <c r="C132" s="449"/>
      <c r="D132" s="449"/>
      <c r="E132" s="449"/>
      <c r="F132" s="449"/>
      <c r="G132" s="449"/>
      <c r="H132" s="449"/>
      <c r="I132" s="449"/>
      <c r="J132" s="449"/>
      <c r="K132" s="449"/>
      <c r="L132" s="449"/>
      <c r="M132" s="449"/>
      <c r="N132" s="449"/>
      <c r="O132" s="449"/>
      <c r="P132" s="449"/>
      <c r="Q132" s="449"/>
      <c r="R132" s="449"/>
      <c r="S132" s="449"/>
      <c r="T132" s="449"/>
      <c r="U132" s="449"/>
      <c r="V132" s="449"/>
      <c r="W132" s="449"/>
      <c r="X132" s="449"/>
      <c r="Y132" s="449"/>
      <c r="Z132" s="449"/>
      <c r="AA132" s="449"/>
      <c r="AB132" s="449"/>
      <c r="AC132" s="449"/>
      <c r="AD132" s="449"/>
      <c r="AE132" s="449"/>
      <c r="AF132" s="449"/>
      <c r="AG132" s="449"/>
      <c r="AH132" s="449"/>
      <c r="AI132" s="449"/>
      <c r="AJ132" s="449"/>
      <c r="AK132" s="449"/>
      <c r="AL132" s="449"/>
      <c r="AM132" s="450"/>
      <c r="AN132" s="419"/>
    </row>
    <row r="133" spans="1:52" s="420" customFormat="1" ht="12.75" customHeight="1" thickTop="1">
      <c r="A133" s="451"/>
      <c r="B133" s="452"/>
      <c r="C133" s="453"/>
      <c r="D133" s="453"/>
      <c r="E133" s="453"/>
      <c r="F133" s="453"/>
      <c r="G133" s="453"/>
      <c r="H133" s="453"/>
      <c r="I133" s="1163"/>
      <c r="J133" s="1163"/>
      <c r="K133" s="1163"/>
      <c r="L133" s="1163"/>
      <c r="M133" s="1163"/>
      <c r="N133" s="1163"/>
      <c r="O133" s="1163"/>
      <c r="P133" s="1163"/>
      <c r="Q133" s="1163"/>
      <c r="R133" s="451"/>
      <c r="S133" s="423"/>
      <c r="T133" s="423"/>
      <c r="U133" s="423"/>
      <c r="V133" s="423"/>
      <c r="W133" s="423"/>
      <c r="X133" s="423"/>
      <c r="Y133" s="423"/>
      <c r="Z133" s="423"/>
      <c r="AA133" s="423"/>
      <c r="AB133" s="423"/>
      <c r="AC133" s="423"/>
      <c r="AD133" s="423"/>
      <c r="AE133" s="423"/>
      <c r="AF133" s="451"/>
      <c r="AG133" s="423"/>
      <c r="AH133" s="423"/>
      <c r="AI133" s="423"/>
      <c r="AJ133" s="423"/>
      <c r="AK133" s="433"/>
      <c r="AL133" s="433"/>
      <c r="AM133" s="433"/>
      <c r="AN133" s="419"/>
    </row>
    <row r="134" spans="1:52" s="423" customFormat="1" ht="12.75" customHeight="1">
      <c r="A134" s="422" t="s">
        <v>2114</v>
      </c>
      <c r="AE134" s="2276" t="s">
        <v>2071</v>
      </c>
      <c r="AF134" s="2276"/>
      <c r="AG134" s="2276"/>
      <c r="AH134" s="2276"/>
      <c r="AI134" s="2276"/>
      <c r="AJ134" s="2276"/>
      <c r="AK134" s="2276"/>
      <c r="AL134" s="1160"/>
      <c r="AN134" s="470"/>
      <c r="AO134" s="420"/>
    </row>
    <row r="135" spans="1:52" s="423" customFormat="1" ht="12.95" customHeight="1">
      <c r="A135" s="422"/>
      <c r="AE135" s="1160"/>
      <c r="AF135" s="1160"/>
      <c r="AG135" s="1160"/>
      <c r="AH135" s="1160"/>
      <c r="AI135" s="1160"/>
      <c r="AJ135" s="1160"/>
      <c r="AK135" s="1160"/>
      <c r="AL135" s="1160"/>
      <c r="AN135" s="470"/>
    </row>
    <row r="136" spans="1:52" s="420" customFormat="1" ht="12.75" customHeight="1">
      <c r="A136" s="422"/>
      <c r="B136" s="422" t="s">
        <v>2115</v>
      </c>
      <c r="C136" s="423"/>
      <c r="D136" s="423"/>
      <c r="E136" s="423"/>
      <c r="F136" s="423"/>
      <c r="G136" s="423"/>
      <c r="H136" s="423"/>
      <c r="I136" s="423"/>
      <c r="J136" s="423"/>
      <c r="K136" s="423"/>
      <c r="L136" s="423"/>
      <c r="M136" s="423"/>
      <c r="N136" s="423"/>
      <c r="O136" s="423"/>
      <c r="P136" s="423"/>
      <c r="Q136" s="423"/>
      <c r="R136" s="423"/>
      <c r="S136" s="423"/>
      <c r="T136" s="423"/>
      <c r="U136" s="423"/>
      <c r="V136" s="423"/>
      <c r="W136" s="423"/>
      <c r="X136" s="423"/>
      <c r="Y136" s="423"/>
      <c r="Z136" s="423"/>
      <c r="AA136" s="423"/>
      <c r="AB136" s="423"/>
      <c r="AC136" s="423"/>
      <c r="AD136" s="423"/>
      <c r="AF136" s="2302" t="s">
        <v>2116</v>
      </c>
      <c r="AG136" s="2302"/>
      <c r="AH136" s="2302"/>
      <c r="AI136" s="2302"/>
      <c r="AJ136" s="2302"/>
      <c r="AK136" s="2302"/>
      <c r="AL136" s="2302"/>
      <c r="AM136" s="423"/>
      <c r="AN136" s="419"/>
    </row>
    <row r="137" spans="1:52" s="420" customFormat="1" ht="12.75" customHeight="1">
      <c r="A137" s="422"/>
      <c r="B137" s="422" t="s">
        <v>1138</v>
      </c>
      <c r="C137" s="1147"/>
      <c r="D137" s="1147"/>
      <c r="E137" s="1147"/>
      <c r="F137" s="1147"/>
      <c r="G137" s="1147"/>
      <c r="H137" s="1147"/>
      <c r="I137" s="1147"/>
      <c r="J137" s="1147"/>
      <c r="K137" s="1147"/>
      <c r="L137" s="1147"/>
      <c r="M137" s="1147"/>
      <c r="N137" s="1147"/>
      <c r="O137" s="1147"/>
      <c r="P137" s="1147"/>
      <c r="Q137" s="1147"/>
      <c r="R137" s="1147"/>
      <c r="S137" s="1147"/>
      <c r="T137" s="1147"/>
      <c r="U137" s="1147"/>
      <c r="V137" s="1147"/>
      <c r="W137" s="1147"/>
      <c r="X137" s="1147"/>
      <c r="Y137" s="1147"/>
      <c r="Z137" s="1147"/>
      <c r="AA137" s="1147"/>
      <c r="AB137" s="1147"/>
      <c r="AC137" s="1147"/>
      <c r="AD137" s="423"/>
      <c r="AL137" s="1144"/>
      <c r="AM137" s="423"/>
      <c r="AN137" s="419"/>
    </row>
    <row r="138" spans="1:52" s="420" customFormat="1" ht="15" customHeight="1">
      <c r="A138" s="422"/>
      <c r="B138" s="2359" t="str">
        <f>Application!H286</f>
        <v>MAAC, Inc</v>
      </c>
      <c r="C138" s="2359"/>
      <c r="D138" s="2359"/>
      <c r="E138" s="2359"/>
      <c r="F138" s="2359"/>
      <c r="G138" s="2359"/>
      <c r="H138" s="2359"/>
      <c r="I138" s="2359"/>
      <c r="J138" s="2359"/>
      <c r="K138" s="2359"/>
      <c r="L138" s="2359"/>
      <c r="M138" s="2359"/>
      <c r="N138" s="2359"/>
      <c r="O138" s="2359"/>
      <c r="P138" s="2359"/>
      <c r="Q138" s="2359"/>
      <c r="R138" s="2359"/>
      <c r="S138" s="2359"/>
      <c r="T138" s="2359"/>
      <c r="U138" s="2359"/>
      <c r="V138" s="2359"/>
      <c r="W138" s="2359"/>
      <c r="X138" s="2359"/>
      <c r="Y138" s="2359"/>
      <c r="Z138" s="2359"/>
      <c r="AA138" s="2359"/>
      <c r="AB138" s="2359"/>
      <c r="AC138" s="2359"/>
      <c r="AD138" s="423"/>
      <c r="AE138" s="1144"/>
      <c r="AF138" s="1144"/>
      <c r="AG138" s="1144"/>
      <c r="AH138" s="1144"/>
      <c r="AI138" s="1144"/>
      <c r="AJ138" s="1144"/>
      <c r="AK138" s="1144"/>
      <c r="AL138" s="1144"/>
      <c r="AM138" s="423"/>
      <c r="AN138" s="419"/>
      <c r="AP138" s="472"/>
    </row>
    <row r="139" spans="1:52" s="420" customFormat="1" ht="12.75" customHeight="1">
      <c r="A139" s="422"/>
      <c r="B139" s="422"/>
      <c r="C139" s="423"/>
      <c r="D139" s="423"/>
      <c r="E139" s="423"/>
      <c r="F139" s="423"/>
      <c r="G139" s="423"/>
      <c r="H139" s="423"/>
      <c r="I139" s="423"/>
      <c r="J139" s="423"/>
      <c r="K139" s="423"/>
      <c r="L139" s="423"/>
      <c r="M139" s="423"/>
      <c r="N139" s="423"/>
      <c r="O139" s="423"/>
      <c r="P139" s="423"/>
      <c r="Q139" s="423"/>
      <c r="R139" s="423"/>
      <c r="S139" s="423"/>
      <c r="T139" s="423"/>
      <c r="U139" s="423"/>
      <c r="V139" s="423"/>
      <c r="W139" s="423"/>
      <c r="X139" s="423"/>
      <c r="Y139" s="423"/>
      <c r="Z139" s="423"/>
      <c r="AA139" s="423"/>
      <c r="AB139" s="423"/>
      <c r="AC139" s="423"/>
      <c r="AD139" s="423"/>
      <c r="AE139" s="1144"/>
      <c r="AF139" s="1144"/>
      <c r="AG139" s="1144"/>
      <c r="AH139" s="1144"/>
      <c r="AI139" s="1144"/>
      <c r="AJ139" s="1144"/>
      <c r="AK139" s="1144"/>
      <c r="AL139" s="1144"/>
      <c r="AM139" s="423"/>
      <c r="AN139" s="419"/>
      <c r="AO139" s="1064" t="s">
        <v>294</v>
      </c>
      <c r="AP139" s="428"/>
    </row>
    <row r="140" spans="1:52" s="420" customFormat="1" ht="12.75" customHeight="1">
      <c r="A140" s="422"/>
      <c r="B140" s="423" t="s">
        <v>2117</v>
      </c>
      <c r="C140" s="423"/>
      <c r="D140" s="423"/>
      <c r="E140" s="423"/>
      <c r="F140" s="423"/>
      <c r="G140" s="423"/>
      <c r="H140" s="423"/>
      <c r="I140" s="423"/>
      <c r="J140" s="423"/>
      <c r="K140" s="423"/>
      <c r="L140" s="423"/>
      <c r="M140" s="423"/>
      <c r="N140" s="423"/>
      <c r="O140" s="423"/>
      <c r="P140" s="423"/>
      <c r="Q140" s="423"/>
      <c r="R140" s="423"/>
      <c r="S140" s="423"/>
      <c r="T140" s="423"/>
      <c r="U140" s="423"/>
      <c r="V140" s="423"/>
      <c r="W140" s="423"/>
      <c r="X140" s="423"/>
      <c r="Y140" s="423"/>
      <c r="Z140" s="423"/>
      <c r="AA140" s="423"/>
      <c r="AB140" s="423"/>
      <c r="AC140" s="423"/>
      <c r="AD140" s="423"/>
      <c r="AE140" s="423"/>
      <c r="AF140" s="423"/>
      <c r="AG140" s="423"/>
      <c r="AH140" s="423"/>
      <c r="AI140" s="423"/>
      <c r="AJ140" s="423"/>
      <c r="AK140" s="423"/>
      <c r="AL140" s="423"/>
      <c r="AM140" s="423"/>
      <c r="AN140" s="419"/>
      <c r="AO140" s="365" t="s">
        <v>2118</v>
      </c>
      <c r="AP140" s="376">
        <v>5</v>
      </c>
    </row>
    <row r="141" spans="1:52" s="420" customFormat="1" ht="12.75" customHeight="1">
      <c r="A141" s="422"/>
      <c r="B141" s="2360" t="s">
        <v>2119</v>
      </c>
      <c r="C141" s="2360"/>
      <c r="D141" s="2360"/>
      <c r="E141" s="2360"/>
      <c r="F141" s="2360"/>
      <c r="G141" s="2360"/>
      <c r="H141" s="2360"/>
      <c r="I141" s="2360"/>
      <c r="J141" s="2360"/>
      <c r="K141" s="2360"/>
      <c r="L141" s="2360"/>
      <c r="M141" s="2360"/>
      <c r="N141" s="2360"/>
      <c r="O141" s="2360"/>
      <c r="P141" s="2360"/>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M141" s="423"/>
      <c r="AN141" s="419"/>
      <c r="AO141" s="365" t="s">
        <v>2120</v>
      </c>
      <c r="AP141" s="376">
        <v>7</v>
      </c>
    </row>
    <row r="142" spans="1:52" s="420" customFormat="1" ht="12.95" customHeight="1">
      <c r="A142" s="422"/>
      <c r="B142" s="1147"/>
      <c r="C142" s="1147"/>
      <c r="D142" s="1147"/>
      <c r="E142" s="1147"/>
      <c r="F142" s="1147"/>
      <c r="G142" s="1147"/>
      <c r="H142" s="1147"/>
      <c r="I142" s="1147"/>
      <c r="J142" s="1147"/>
      <c r="K142" s="1147"/>
      <c r="L142" s="1147"/>
      <c r="M142" s="1147"/>
      <c r="N142" s="1147"/>
      <c r="O142" s="1147"/>
      <c r="P142" s="1147"/>
      <c r="Q142" s="1147"/>
      <c r="R142" s="1147"/>
      <c r="S142" s="1147"/>
      <c r="T142" s="1147"/>
      <c r="U142" s="1147"/>
      <c r="V142" s="1147"/>
      <c r="W142" s="1147"/>
      <c r="X142" s="1147"/>
      <c r="Y142" s="1147"/>
      <c r="Z142" s="1147"/>
      <c r="AA142" s="1147"/>
      <c r="AB142" s="1147"/>
      <c r="AC142" s="1147"/>
      <c r="AD142" s="1160"/>
      <c r="AM142" s="423"/>
      <c r="AN142" s="419"/>
      <c r="AO142" s="365" t="s">
        <v>2119</v>
      </c>
      <c r="AP142" s="376">
        <v>7</v>
      </c>
    </row>
    <row r="143" spans="1:52" s="420" customFormat="1" ht="12.75" customHeight="1">
      <c r="A143" s="422"/>
      <c r="B143" s="423" t="s">
        <v>2121</v>
      </c>
      <c r="AB143" s="2310" t="s">
        <v>299</v>
      </c>
      <c r="AC143" s="2310"/>
      <c r="AD143" s="1160"/>
      <c r="AM143" s="423"/>
      <c r="AN143" s="419"/>
      <c r="AO143" s="365"/>
      <c r="AP143" s="365"/>
    </row>
    <row r="144" spans="1:52" s="420" customFormat="1" ht="9" customHeight="1">
      <c r="A144" s="422"/>
      <c r="B144" s="1147"/>
      <c r="C144" s="1147"/>
      <c r="D144" s="1147"/>
      <c r="E144" s="1147"/>
      <c r="F144" s="1147"/>
      <c r="G144" s="1147"/>
      <c r="H144" s="1147"/>
      <c r="I144" s="1147"/>
      <c r="J144" s="1147"/>
      <c r="K144" s="1147"/>
      <c r="L144" s="1147"/>
      <c r="M144" s="1147"/>
      <c r="N144" s="1147"/>
      <c r="O144" s="1147"/>
      <c r="P144" s="1147"/>
      <c r="Q144" s="1147"/>
      <c r="R144" s="1147"/>
      <c r="S144" s="1147"/>
      <c r="T144" s="1147"/>
      <c r="U144" s="1147"/>
      <c r="V144" s="1147"/>
      <c r="W144" s="1147"/>
      <c r="X144" s="1147"/>
      <c r="Y144" s="1147"/>
      <c r="Z144" s="1147"/>
      <c r="AA144" s="1147"/>
      <c r="AB144" s="1147"/>
      <c r="AC144" s="1147"/>
      <c r="AD144" s="1160"/>
      <c r="AM144" s="423"/>
      <c r="AN144" s="419"/>
      <c r="AO144" s="1064" t="s">
        <v>2122</v>
      </c>
      <c r="AP144" s="376"/>
    </row>
    <row r="145" spans="1:42" s="420" customFormat="1" ht="12.75" customHeight="1">
      <c r="A145" s="422"/>
      <c r="B145" s="422" t="s">
        <v>2123</v>
      </c>
      <c r="C145" s="1147"/>
      <c r="D145" s="1147"/>
      <c r="E145" s="1147"/>
      <c r="F145" s="1147"/>
      <c r="G145" s="1147"/>
      <c r="H145" s="1147"/>
      <c r="I145" s="1147"/>
      <c r="J145" s="1147"/>
      <c r="K145" s="1147"/>
      <c r="L145" s="1147"/>
      <c r="M145" s="1147"/>
      <c r="N145" s="1147"/>
      <c r="O145" s="1147"/>
      <c r="P145" s="1147"/>
      <c r="Q145" s="1147"/>
      <c r="R145" s="1147"/>
      <c r="S145" s="1147"/>
      <c r="T145" s="1147"/>
      <c r="U145" s="1147"/>
      <c r="V145" s="1147"/>
      <c r="W145" s="1147"/>
      <c r="X145" s="1147"/>
      <c r="Y145" s="1147"/>
      <c r="Z145" s="1147"/>
      <c r="AA145" s="1147"/>
      <c r="AB145" s="1147"/>
      <c r="AC145" s="1147"/>
      <c r="AD145" s="1160"/>
      <c r="AM145" s="423"/>
      <c r="AN145" s="419"/>
      <c r="AO145" s="365" t="s">
        <v>2124</v>
      </c>
      <c r="AP145" s="376">
        <v>5</v>
      </c>
    </row>
    <row r="146" spans="1:42" s="420" customFormat="1" ht="12.75" customHeight="1">
      <c r="A146" s="422"/>
      <c r="B146" s="2360" t="s">
        <v>2122</v>
      </c>
      <c r="C146" s="2360"/>
      <c r="D146" s="2360"/>
      <c r="E146" s="2360"/>
      <c r="F146" s="2360"/>
      <c r="G146" s="2360"/>
      <c r="H146" s="2360"/>
      <c r="I146" s="2360"/>
      <c r="J146" s="2360"/>
      <c r="K146" s="2360"/>
      <c r="L146" s="2360"/>
      <c r="M146" s="2360"/>
      <c r="N146" s="2360"/>
      <c r="O146" s="2360"/>
      <c r="P146" s="2360"/>
      <c r="Q146" s="2360"/>
      <c r="R146" s="2360"/>
      <c r="S146" s="2360"/>
      <c r="T146" s="2360"/>
      <c r="U146" s="2360"/>
      <c r="V146" s="2360"/>
      <c r="W146" s="2360"/>
      <c r="X146" s="2360"/>
      <c r="Y146" s="2360"/>
      <c r="Z146" s="2360"/>
      <c r="AA146" s="2360"/>
      <c r="AB146" s="2360"/>
      <c r="AC146" s="2360"/>
      <c r="AD146" s="2360"/>
      <c r="AE146" s="2360"/>
      <c r="AF146" s="2360"/>
      <c r="AG146" s="2360"/>
      <c r="AH146" s="2360"/>
      <c r="AI146" s="2360"/>
      <c r="AJ146" s="2360"/>
      <c r="AN146" s="419"/>
      <c r="AO146" s="365" t="s">
        <v>2125</v>
      </c>
      <c r="AP146" s="376">
        <v>7</v>
      </c>
    </row>
    <row r="147" spans="1:42" s="420" customFormat="1" ht="12.75" customHeight="1">
      <c r="B147" s="423" t="s">
        <v>2126</v>
      </c>
      <c r="C147" s="1147"/>
      <c r="D147" s="1147"/>
      <c r="E147" s="1147"/>
      <c r="F147" s="1147"/>
      <c r="G147" s="1147"/>
      <c r="H147" s="1147"/>
      <c r="I147" s="1147"/>
      <c r="J147" s="1147"/>
      <c r="K147" s="1147"/>
      <c r="L147" s="1147"/>
      <c r="M147" s="1147"/>
      <c r="N147" s="1147"/>
      <c r="O147" s="1147"/>
      <c r="P147" s="1147"/>
      <c r="Q147" s="1147"/>
      <c r="R147" s="1147"/>
      <c r="S147" s="1147"/>
      <c r="T147" s="1147"/>
      <c r="U147" s="1147"/>
      <c r="AM147" s="423"/>
      <c r="AN147" s="419"/>
      <c r="AO147" s="365"/>
      <c r="AP147" s="376"/>
    </row>
    <row r="148" spans="1:42" s="420" customFormat="1" ht="12.75" customHeight="1">
      <c r="AM148" s="423"/>
      <c r="AN148" s="419"/>
    </row>
    <row r="149" spans="1:42" s="433" customFormat="1" ht="12.75" customHeight="1">
      <c r="A149" s="477"/>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478"/>
      <c r="Y149" s="478"/>
      <c r="Z149" s="478"/>
      <c r="AA149" s="478"/>
      <c r="AB149" s="478"/>
      <c r="AC149" s="478"/>
      <c r="AD149" s="478"/>
      <c r="AE149" s="478"/>
      <c r="AF149" s="478"/>
      <c r="AG149" s="478"/>
      <c r="AH149" s="478"/>
      <c r="AI149" s="446" t="s">
        <v>2127</v>
      </c>
      <c r="AJ149" s="2230">
        <f>IF($AB$143="N/A",VLOOKUP($B$141,$AO$139:$AP$142,2,FALSE),VLOOKUP($B$146,$AO$144:$AP$147,2,FALSE))</f>
        <v>7</v>
      </c>
      <c r="AK149" s="2230"/>
      <c r="AL149" s="472"/>
      <c r="AM149" s="420"/>
      <c r="AN149" s="475"/>
    </row>
    <row r="150" spans="1:42" s="433" customFormat="1" ht="12.75" customHeight="1">
      <c r="A150" s="472"/>
      <c r="B150" s="472"/>
      <c r="C150" s="420"/>
      <c r="D150" s="420"/>
      <c r="E150" s="420"/>
      <c r="F150" s="420"/>
      <c r="G150" s="420"/>
      <c r="H150" s="420"/>
      <c r="I150" s="420"/>
      <c r="J150" s="420"/>
      <c r="K150" s="420"/>
      <c r="L150" s="420"/>
      <c r="M150" s="420"/>
      <c r="N150" s="420"/>
      <c r="O150" s="420"/>
      <c r="P150" s="420"/>
      <c r="Q150" s="420"/>
      <c r="R150" s="420"/>
      <c r="S150" s="420"/>
      <c r="T150" s="420"/>
      <c r="U150" s="420"/>
      <c r="V150" s="420"/>
      <c r="W150" s="420"/>
      <c r="X150" s="420"/>
      <c r="Y150" s="420"/>
      <c r="Z150" s="420"/>
      <c r="AA150" s="420"/>
      <c r="AB150" s="420"/>
      <c r="AC150" s="420"/>
      <c r="AD150" s="420"/>
      <c r="AE150" s="420"/>
      <c r="AF150" s="420"/>
      <c r="AG150" s="420"/>
      <c r="AH150" s="420"/>
      <c r="AI150" s="420"/>
      <c r="AJ150" s="420"/>
      <c r="AK150" s="420"/>
      <c r="AL150" s="420"/>
      <c r="AM150" s="420"/>
      <c r="AN150" s="475"/>
    </row>
    <row r="151" spans="1:42" s="433" customFormat="1" ht="12.75" customHeight="1">
      <c r="A151" s="420"/>
      <c r="B151" s="422" t="s">
        <v>2128</v>
      </c>
      <c r="C151" s="423"/>
      <c r="D151" s="420"/>
      <c r="E151" s="516"/>
      <c r="F151" s="516"/>
      <c r="G151" s="516"/>
      <c r="H151" s="516"/>
      <c r="I151" s="516"/>
      <c r="J151" s="516"/>
      <c r="K151" s="516"/>
      <c r="L151" s="516"/>
      <c r="M151" s="516"/>
      <c r="N151" s="516"/>
      <c r="O151" s="516"/>
      <c r="P151" s="516"/>
      <c r="Q151" s="516"/>
      <c r="R151" s="516"/>
      <c r="S151" s="516"/>
      <c r="T151" s="516"/>
      <c r="U151" s="516"/>
      <c r="V151" s="516"/>
      <c r="W151" s="516"/>
      <c r="X151" s="516"/>
      <c r="Y151" s="516"/>
      <c r="Z151" s="516"/>
      <c r="AA151" s="516"/>
      <c r="AB151" s="516"/>
      <c r="AC151" s="516"/>
      <c r="AD151" s="516"/>
      <c r="AE151" s="420"/>
      <c r="AF151" s="2302" t="s">
        <v>2129</v>
      </c>
      <c r="AG151" s="2302"/>
      <c r="AH151" s="2302"/>
      <c r="AI151" s="2302"/>
      <c r="AJ151" s="2302"/>
      <c r="AK151" s="2302"/>
      <c r="AL151" s="2302"/>
      <c r="AM151" s="480"/>
      <c r="AN151" s="475"/>
    </row>
    <row r="152" spans="1:42" s="433" customFormat="1" ht="12.75" customHeight="1">
      <c r="A152" s="420"/>
      <c r="B152" s="423" t="s">
        <v>2130</v>
      </c>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3"/>
      <c r="AB152" s="423"/>
      <c r="AC152" s="423"/>
      <c r="AD152" s="423"/>
      <c r="AE152" s="420"/>
      <c r="AF152" s="420"/>
      <c r="AG152" s="420"/>
      <c r="AH152" s="420"/>
      <c r="AI152" s="420"/>
      <c r="AJ152" s="420"/>
      <c r="AK152" s="420"/>
      <c r="AL152" s="420"/>
      <c r="AM152" s="480"/>
      <c r="AN152" s="475"/>
    </row>
    <row r="153" spans="1:42" s="433" customFormat="1" ht="12.75" customHeight="1">
      <c r="A153" s="420"/>
      <c r="B153" s="420"/>
      <c r="C153" s="2360" t="s">
        <v>2131</v>
      </c>
      <c r="D153" s="2360"/>
      <c r="E153" s="2360"/>
      <c r="F153" s="2360"/>
      <c r="G153" s="2360"/>
      <c r="H153" s="2360"/>
      <c r="I153" s="2360"/>
      <c r="J153" s="2360"/>
      <c r="K153" s="2360"/>
      <c r="L153" s="2360"/>
      <c r="M153" s="2360"/>
      <c r="N153" s="2360"/>
      <c r="O153" s="2360"/>
      <c r="P153" s="2360"/>
      <c r="Q153" s="2360"/>
      <c r="R153" s="2360"/>
      <c r="S153" s="2360"/>
      <c r="T153" s="2360"/>
      <c r="U153" s="2360"/>
      <c r="V153" s="2360"/>
      <c r="W153" s="2360"/>
      <c r="X153" s="2360"/>
      <c r="Y153" s="2360"/>
      <c r="Z153" s="2360"/>
      <c r="AA153" s="2360"/>
      <c r="AB153" s="2360"/>
      <c r="AC153" s="2360"/>
      <c r="AD153" s="2360"/>
      <c r="AE153" s="2360"/>
      <c r="AF153" s="2360"/>
      <c r="AG153" s="2360"/>
      <c r="AH153" s="2360"/>
      <c r="AI153" s="2360"/>
      <c r="AJ153" s="420"/>
      <c r="AK153" s="420"/>
      <c r="AL153" s="420"/>
      <c r="AM153" s="480"/>
      <c r="AN153" s="474"/>
      <c r="AO153" s="365" t="s">
        <v>294</v>
      </c>
      <c r="AP153" s="365"/>
    </row>
    <row r="154" spans="1:42" s="433" customFormat="1" ht="12.95" customHeight="1">
      <c r="A154" s="420"/>
      <c r="B154" s="420"/>
      <c r="C154" s="1147"/>
      <c r="D154" s="1147"/>
      <c r="E154" s="1147"/>
      <c r="F154" s="1147"/>
      <c r="G154" s="1147"/>
      <c r="H154" s="1147"/>
      <c r="I154" s="1147"/>
      <c r="J154" s="1147"/>
      <c r="K154" s="1147"/>
      <c r="L154" s="1147"/>
      <c r="M154" s="1147"/>
      <c r="N154" s="1147"/>
      <c r="O154" s="1147"/>
      <c r="P154" s="1147"/>
      <c r="Q154" s="1147"/>
      <c r="R154" s="1147"/>
      <c r="S154" s="1147"/>
      <c r="T154" s="1147"/>
      <c r="U154" s="1147"/>
      <c r="V154" s="1147"/>
      <c r="W154" s="1147"/>
      <c r="X154" s="1147"/>
      <c r="Y154" s="1147"/>
      <c r="Z154" s="1147"/>
      <c r="AA154" s="1147"/>
      <c r="AB154" s="1147"/>
      <c r="AC154" s="1147"/>
      <c r="AD154" s="1147"/>
      <c r="AE154" s="420"/>
      <c r="AF154" s="420"/>
      <c r="AG154" s="420"/>
      <c r="AH154" s="420"/>
      <c r="AI154" s="420"/>
      <c r="AJ154" s="420"/>
      <c r="AK154" s="420"/>
      <c r="AL154" s="420"/>
      <c r="AM154" s="480"/>
      <c r="AN154" s="474"/>
      <c r="AO154" s="365" t="s">
        <v>2132</v>
      </c>
      <c r="AP154" s="476">
        <v>2</v>
      </c>
    </row>
    <row r="155" spans="1:42" s="433" customFormat="1" ht="12.75" customHeight="1">
      <c r="A155" s="420"/>
      <c r="B155" s="420"/>
      <c r="C155" s="423" t="s">
        <v>2133</v>
      </c>
      <c r="D155" s="420"/>
      <c r="E155" s="420"/>
      <c r="F155" s="420"/>
      <c r="G155" s="420"/>
      <c r="H155" s="420"/>
      <c r="I155" s="420"/>
      <c r="J155" s="420"/>
      <c r="K155" s="420"/>
      <c r="L155" s="420"/>
      <c r="M155" s="420"/>
      <c r="N155" s="420"/>
      <c r="O155" s="420"/>
      <c r="P155" s="420"/>
      <c r="Q155" s="420"/>
      <c r="R155" s="420"/>
      <c r="S155" s="420"/>
      <c r="T155" s="420"/>
      <c r="U155" s="420"/>
      <c r="V155" s="420"/>
      <c r="W155" s="420"/>
      <c r="X155" s="420"/>
      <c r="Y155" s="420"/>
      <c r="Z155" s="420"/>
      <c r="AA155" s="420"/>
      <c r="AB155" s="420"/>
      <c r="AC155" s="2310" t="s">
        <v>299</v>
      </c>
      <c r="AD155" s="2310"/>
      <c r="AE155" s="420"/>
      <c r="AF155" s="420"/>
      <c r="AG155" s="420"/>
      <c r="AH155" s="420"/>
      <c r="AI155" s="420"/>
      <c r="AJ155" s="420"/>
      <c r="AK155" s="420"/>
      <c r="AL155" s="420"/>
      <c r="AM155" s="480"/>
      <c r="AN155" s="474"/>
      <c r="AO155" s="365" t="s">
        <v>2131</v>
      </c>
      <c r="AP155" s="476">
        <v>3</v>
      </c>
    </row>
    <row r="156" spans="1:42" s="433" customFormat="1" ht="9" customHeight="1">
      <c r="A156" s="420"/>
      <c r="B156" s="420"/>
      <c r="C156" s="1147"/>
      <c r="D156" s="1147"/>
      <c r="E156" s="1147"/>
      <c r="F156" s="1147"/>
      <c r="G156" s="1147"/>
      <c r="H156" s="1147"/>
      <c r="I156" s="1147"/>
      <c r="J156" s="1147"/>
      <c r="K156" s="1147"/>
      <c r="L156" s="1147"/>
      <c r="M156" s="1147"/>
      <c r="N156" s="1147"/>
      <c r="O156" s="1147"/>
      <c r="P156" s="1147"/>
      <c r="Q156" s="1147"/>
      <c r="R156" s="1147"/>
      <c r="S156" s="1147"/>
      <c r="T156" s="1147"/>
      <c r="U156" s="1147"/>
      <c r="V156" s="1147"/>
      <c r="W156" s="1147"/>
      <c r="X156" s="1147"/>
      <c r="Y156" s="1147"/>
      <c r="Z156" s="1147"/>
      <c r="AA156" s="1147"/>
      <c r="AB156" s="1147"/>
      <c r="AC156" s="1147"/>
      <c r="AD156" s="1147"/>
      <c r="AE156" s="420"/>
      <c r="AF156" s="420"/>
      <c r="AG156" s="420"/>
      <c r="AH156" s="420"/>
      <c r="AI156" s="420"/>
      <c r="AJ156" s="420"/>
      <c r="AK156" s="420"/>
      <c r="AL156" s="420"/>
      <c r="AM156" s="480"/>
      <c r="AN156" s="474"/>
      <c r="AO156" s="479" t="s">
        <v>2134</v>
      </c>
      <c r="AP156" s="476">
        <v>3</v>
      </c>
    </row>
    <row r="157" spans="1:42" s="433" customFormat="1" ht="12.75" customHeight="1">
      <c r="A157" s="420"/>
      <c r="B157" s="420"/>
      <c r="C157" s="2360" t="s">
        <v>2122</v>
      </c>
      <c r="D157" s="2360"/>
      <c r="E157" s="2360"/>
      <c r="F157" s="2360"/>
      <c r="G157" s="2360"/>
      <c r="H157" s="2360"/>
      <c r="I157" s="2360"/>
      <c r="J157" s="2360"/>
      <c r="K157" s="2360"/>
      <c r="L157" s="2360"/>
      <c r="M157" s="2360"/>
      <c r="N157" s="2360"/>
      <c r="O157" s="2360"/>
      <c r="P157" s="2360"/>
      <c r="Q157" s="2360"/>
      <c r="R157" s="2360"/>
      <c r="S157" s="2360"/>
      <c r="T157" s="2360"/>
      <c r="U157" s="2360"/>
      <c r="V157" s="2360"/>
      <c r="W157" s="2360"/>
      <c r="X157" s="2360"/>
      <c r="Y157" s="2360"/>
      <c r="Z157" s="2360"/>
      <c r="AA157" s="2360"/>
      <c r="AB157" s="2360"/>
      <c r="AC157" s="2360"/>
      <c r="AD157" s="2360"/>
      <c r="AE157" s="420"/>
      <c r="AF157" s="420"/>
      <c r="AG157" s="420"/>
      <c r="AH157" s="420"/>
      <c r="AI157" s="420"/>
      <c r="AJ157" s="420"/>
      <c r="AK157" s="420"/>
      <c r="AL157" s="420"/>
      <c r="AM157" s="480"/>
      <c r="AN157" s="474"/>
      <c r="AO157" s="479"/>
      <c r="AP157" s="476"/>
    </row>
    <row r="158" spans="1:42" s="433" customFormat="1" ht="12.75" customHeight="1">
      <c r="A158" s="420"/>
      <c r="B158" s="420"/>
      <c r="C158" s="423" t="s">
        <v>2126</v>
      </c>
      <c r="D158" s="423"/>
      <c r="E158" s="423"/>
      <c r="F158" s="423"/>
      <c r="G158" s="423"/>
      <c r="H158" s="423"/>
      <c r="I158" s="423"/>
      <c r="J158" s="423"/>
      <c r="K158" s="423"/>
      <c r="L158" s="423"/>
      <c r="M158" s="423"/>
      <c r="N158" s="423"/>
      <c r="O158" s="423"/>
      <c r="P158" s="423"/>
      <c r="Q158" s="423"/>
      <c r="R158" s="423"/>
      <c r="S158" s="423"/>
      <c r="T158" s="423"/>
      <c r="U158" s="423"/>
      <c r="V158" s="423"/>
      <c r="W158" s="423"/>
      <c r="X158" s="423"/>
      <c r="Y158" s="423"/>
      <c r="Z158" s="423"/>
      <c r="AA158" s="423"/>
      <c r="AB158" s="423"/>
      <c r="AC158" s="423"/>
      <c r="AD158" s="423"/>
      <c r="AE158" s="423"/>
      <c r="AF158" s="423"/>
      <c r="AG158" s="423"/>
      <c r="AH158" s="423"/>
      <c r="AI158" s="423"/>
      <c r="AJ158" s="423"/>
      <c r="AK158" s="423"/>
      <c r="AL158" s="420"/>
      <c r="AM158" s="480"/>
      <c r="AN158" s="474"/>
      <c r="AO158" s="481"/>
      <c r="AP158" s="481"/>
    </row>
    <row r="159" spans="1:42" s="433" customFormat="1" ht="12.75" customHeight="1">
      <c r="A159" s="420"/>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420"/>
      <c r="AF159" s="420"/>
      <c r="AG159" s="420"/>
      <c r="AH159" s="420"/>
      <c r="AI159" s="420"/>
      <c r="AJ159" s="420"/>
      <c r="AK159" s="420"/>
      <c r="AL159" s="420"/>
      <c r="AM159" s="480"/>
      <c r="AN159" s="474"/>
    </row>
    <row r="160" spans="1:42" s="433" customFormat="1" ht="12.75" customHeight="1">
      <c r="A160" s="420"/>
      <c r="B160" s="420"/>
      <c r="C160" s="422" t="s">
        <v>2135</v>
      </c>
      <c r="D160" s="1147"/>
      <c r="E160" s="1147"/>
      <c r="F160" s="1147"/>
      <c r="G160" s="1147"/>
      <c r="H160" s="1147"/>
      <c r="I160" s="1147"/>
      <c r="J160" s="1147"/>
      <c r="K160" s="1147"/>
      <c r="L160" s="1147"/>
      <c r="M160" s="1147"/>
      <c r="N160" s="1147"/>
      <c r="O160" s="1147"/>
      <c r="P160" s="1147"/>
      <c r="Q160" s="1147"/>
      <c r="R160" s="1147"/>
      <c r="S160" s="1147"/>
      <c r="T160" s="1147"/>
      <c r="U160" s="1147"/>
      <c r="V160" s="1147"/>
      <c r="W160" s="1147"/>
      <c r="X160" s="1147"/>
      <c r="Y160" s="1147"/>
      <c r="Z160" s="1147"/>
      <c r="AA160" s="1147"/>
      <c r="AB160" s="1147"/>
      <c r="AC160" s="1147"/>
      <c r="AD160" s="1147"/>
      <c r="AE160" s="420"/>
      <c r="AF160" s="420"/>
      <c r="AG160" s="420"/>
      <c r="AH160" s="420"/>
      <c r="AI160" s="420"/>
      <c r="AJ160" s="420"/>
      <c r="AK160" s="420"/>
      <c r="AL160" s="420"/>
      <c r="AM160" s="480"/>
      <c r="AN160" s="474"/>
      <c r="AO160" s="365" t="s">
        <v>2122</v>
      </c>
      <c r="AP160" s="365"/>
    </row>
    <row r="161" spans="1:81" s="433" customFormat="1" ht="12.75" customHeight="1">
      <c r="A161" s="420"/>
      <c r="B161" s="420"/>
      <c r="C161" s="2359"/>
      <c r="D161" s="2359"/>
      <c r="E161" s="2359"/>
      <c r="F161" s="2359"/>
      <c r="G161" s="2359"/>
      <c r="H161" s="2359"/>
      <c r="I161" s="2359"/>
      <c r="J161" s="2359"/>
      <c r="K161" s="2359"/>
      <c r="L161" s="2359"/>
      <c r="M161" s="2359"/>
      <c r="N161" s="2359"/>
      <c r="O161" s="2359"/>
      <c r="P161" s="2359"/>
      <c r="Q161" s="2359"/>
      <c r="R161" s="2359"/>
      <c r="S161" s="2359"/>
      <c r="T161" s="2359"/>
      <c r="U161" s="2359"/>
      <c r="V161" s="2359"/>
      <c r="W161" s="2359"/>
      <c r="X161" s="2359"/>
      <c r="Y161" s="2359"/>
      <c r="Z161" s="2359"/>
      <c r="AA161" s="2359"/>
      <c r="AB161" s="2359"/>
      <c r="AC161" s="2359"/>
      <c r="AD161" s="2359"/>
      <c r="AE161" s="420"/>
      <c r="AF161" s="420"/>
      <c r="AG161" s="420"/>
      <c r="AH161" s="420"/>
      <c r="AI161" s="420"/>
      <c r="AJ161" s="420"/>
      <c r="AK161" s="420"/>
      <c r="AL161" s="420"/>
      <c r="AM161" s="480"/>
      <c r="AN161" s="474"/>
      <c r="AO161" s="365" t="s">
        <v>2136</v>
      </c>
      <c r="AP161" s="476">
        <v>2</v>
      </c>
    </row>
    <row r="162" spans="1:81" s="433" customFormat="1" ht="12.75" customHeight="1">
      <c r="A162" s="420"/>
      <c r="B162" s="420"/>
      <c r="C162" s="1147"/>
      <c r="D162" s="1147"/>
      <c r="E162" s="1147"/>
      <c r="F162" s="1147"/>
      <c r="G162" s="1147"/>
      <c r="H162" s="1147"/>
      <c r="I162" s="1147"/>
      <c r="J162" s="1147"/>
      <c r="K162" s="1147"/>
      <c r="L162" s="1147"/>
      <c r="M162" s="1147"/>
      <c r="N162" s="1147"/>
      <c r="O162" s="1147"/>
      <c r="P162" s="1147"/>
      <c r="Q162" s="1147"/>
      <c r="R162" s="1147"/>
      <c r="S162" s="1147"/>
      <c r="T162" s="1147"/>
      <c r="U162" s="1147"/>
      <c r="V162" s="1147"/>
      <c r="W162" s="1147"/>
      <c r="X162" s="1147"/>
      <c r="Y162" s="1147"/>
      <c r="Z162" s="1147"/>
      <c r="AA162" s="1147"/>
      <c r="AB162" s="1147"/>
      <c r="AC162" s="1147"/>
      <c r="AD162" s="1147"/>
      <c r="AE162" s="420"/>
      <c r="AF162" s="420"/>
      <c r="AG162" s="420"/>
      <c r="AH162" s="420"/>
      <c r="AI162" s="420"/>
      <c r="AJ162" s="420"/>
      <c r="AK162" s="420"/>
      <c r="AL162" s="420"/>
      <c r="AM162" s="480"/>
      <c r="AN162" s="474"/>
      <c r="AO162" s="365" t="s">
        <v>2137</v>
      </c>
      <c r="AP162" s="476">
        <v>3</v>
      </c>
    </row>
    <row r="163" spans="1:81" s="433" customFormat="1" ht="12.75" customHeight="1">
      <c r="A163" s="482"/>
      <c r="B163" s="445"/>
      <c r="C163" s="445"/>
      <c r="D163" s="444"/>
      <c r="E163" s="445"/>
      <c r="F163" s="445"/>
      <c r="G163" s="445"/>
      <c r="H163" s="445"/>
      <c r="I163" s="445"/>
      <c r="J163" s="445"/>
      <c r="K163" s="445"/>
      <c r="L163" s="445"/>
      <c r="M163" s="445"/>
      <c r="N163" s="445"/>
      <c r="O163" s="445"/>
      <c r="P163" s="445"/>
      <c r="Q163" s="478"/>
      <c r="R163" s="483"/>
      <c r="S163" s="445"/>
      <c r="T163" s="445"/>
      <c r="U163" s="445"/>
      <c r="V163" s="445"/>
      <c r="W163" s="445"/>
      <c r="X163" s="445"/>
      <c r="Y163" s="445"/>
      <c r="Z163" s="445"/>
      <c r="AA163" s="445"/>
      <c r="AB163" s="445"/>
      <c r="AC163" s="445"/>
      <c r="AD163" s="445"/>
      <c r="AE163" s="445"/>
      <c r="AF163" s="445"/>
      <c r="AG163" s="445"/>
      <c r="AH163" s="445"/>
      <c r="AI163" s="446" t="s">
        <v>2138</v>
      </c>
      <c r="AJ163" s="2229">
        <f>IF($AC$155="N/A",VLOOKUP($C$153,$AO$153:$AP$156,2,FALSE),VLOOKUP($C$157,$AO$160:$AP$162,2,FALSE))</f>
        <v>3</v>
      </c>
      <c r="AK163" s="2229"/>
      <c r="AL163" s="484"/>
      <c r="AM163" s="485"/>
      <c r="AN163" s="474"/>
      <c r="AO163" s="479"/>
      <c r="AP163" s="476"/>
    </row>
    <row r="164" spans="1:81" s="433" customFormat="1" ht="12.75" customHeight="1">
      <c r="A164" s="420"/>
      <c r="B164" s="486"/>
      <c r="R164" s="420"/>
      <c r="S164" s="486"/>
      <c r="AN164" s="474"/>
    </row>
    <row r="165" spans="1:81" s="433" customFormat="1" ht="12.75" customHeight="1">
      <c r="A165" s="487"/>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74"/>
    </row>
    <row r="166" spans="1:81" s="433" customFormat="1" ht="12.75" customHeight="1">
      <c r="A166" s="442"/>
      <c r="B166" s="443"/>
      <c r="C166" s="443"/>
      <c r="D166" s="443"/>
      <c r="E166" s="443"/>
      <c r="F166" s="443"/>
      <c r="G166" s="444"/>
      <c r="H166" s="445"/>
      <c r="I166" s="445"/>
      <c r="J166" s="445"/>
      <c r="K166" s="445"/>
      <c r="L166" s="445"/>
      <c r="M166" s="445"/>
      <c r="N166" s="445"/>
      <c r="O166" s="445"/>
      <c r="P166" s="445"/>
      <c r="Q166" s="445"/>
      <c r="R166" s="445"/>
      <c r="S166" s="445"/>
      <c r="T166" s="445"/>
      <c r="U166" s="445"/>
      <c r="V166" s="445"/>
      <c r="W166" s="445"/>
      <c r="X166" s="445"/>
      <c r="Y166" s="445"/>
      <c r="Z166" s="445"/>
      <c r="AA166" s="445"/>
      <c r="AB166" s="445"/>
      <c r="AC166" s="445"/>
      <c r="AD166" s="445"/>
      <c r="AE166" s="445"/>
      <c r="AF166" s="445"/>
      <c r="AG166" s="445"/>
      <c r="AH166" s="445"/>
      <c r="AI166" s="446"/>
      <c r="AJ166" s="446" t="s">
        <v>2139</v>
      </c>
      <c r="AK166" s="2354">
        <f>$AJ$149+$AJ$163</f>
        <v>10</v>
      </c>
      <c r="AL166" s="2355"/>
      <c r="AM166" s="2356"/>
      <c r="AN166" s="474"/>
    </row>
    <row r="167" spans="1:81" s="433" customFormat="1" ht="12.75" customHeight="1" thickBot="1">
      <c r="A167" s="447"/>
      <c r="B167" s="448"/>
      <c r="C167" s="449"/>
      <c r="D167" s="449"/>
      <c r="E167" s="449"/>
      <c r="F167" s="449"/>
      <c r="G167" s="449"/>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50"/>
      <c r="AN167" s="449"/>
      <c r="AO167" s="449"/>
      <c r="AR167" s="449"/>
      <c r="AS167" s="449"/>
      <c r="AT167" s="449"/>
      <c r="AU167" s="449"/>
      <c r="AV167" s="449"/>
      <c r="AW167" s="449"/>
      <c r="AX167" s="449"/>
      <c r="AY167" s="449"/>
      <c r="AZ167" s="449"/>
      <c r="BA167" s="449"/>
      <c r="BB167" s="449"/>
      <c r="BC167" s="449"/>
      <c r="BD167" s="449"/>
      <c r="BE167" s="449"/>
      <c r="BF167" s="449"/>
      <c r="BG167" s="449"/>
      <c r="BH167" s="449"/>
      <c r="BI167" s="449"/>
      <c r="BJ167" s="449"/>
      <c r="BK167" s="449"/>
      <c r="BL167" s="449"/>
      <c r="BM167" s="449"/>
      <c r="BN167" s="449"/>
      <c r="BO167" s="449"/>
      <c r="BP167" s="449"/>
      <c r="BQ167" s="449"/>
      <c r="BR167" s="449"/>
      <c r="BS167" s="449"/>
      <c r="BT167" s="449"/>
      <c r="BU167" s="449"/>
      <c r="BV167" s="449"/>
      <c r="BW167" s="449"/>
      <c r="BX167" s="449"/>
      <c r="BY167" s="449"/>
      <c r="BZ167" s="449"/>
      <c r="CA167" s="449"/>
      <c r="CB167" s="449"/>
      <c r="CC167" s="449"/>
    </row>
    <row r="168" spans="1:81" s="433" customFormat="1" ht="12.75" customHeight="1" thickTop="1">
      <c r="A168" s="451"/>
      <c r="B168" s="452"/>
      <c r="C168" s="453"/>
      <c r="D168" s="453"/>
      <c r="E168" s="453"/>
      <c r="F168" s="453"/>
      <c r="G168" s="453"/>
      <c r="H168" s="453"/>
      <c r="I168" s="1163"/>
      <c r="J168" s="1163"/>
      <c r="K168" s="1163"/>
      <c r="L168" s="1163"/>
      <c r="M168" s="1163"/>
      <c r="N168" s="1163"/>
      <c r="O168" s="1163"/>
      <c r="P168" s="1163"/>
      <c r="Q168" s="1163"/>
      <c r="R168" s="451"/>
      <c r="S168" s="423"/>
      <c r="T168" s="423"/>
      <c r="U168" s="423"/>
      <c r="V168" s="423"/>
      <c r="W168" s="423"/>
      <c r="X168" s="423"/>
      <c r="Y168" s="423"/>
      <c r="Z168" s="423"/>
      <c r="AA168" s="423"/>
      <c r="AB168" s="423"/>
      <c r="AC168" s="423"/>
      <c r="AD168" s="423"/>
      <c r="AE168" s="423"/>
      <c r="AF168" s="451"/>
      <c r="AG168" s="423"/>
      <c r="AH168" s="423"/>
      <c r="AI168" s="423"/>
      <c r="AJ168" s="423"/>
      <c r="AN168" s="474"/>
      <c r="AP168" s="488" t="s">
        <v>2140</v>
      </c>
      <c r="AQ168" s="488">
        <v>0</v>
      </c>
    </row>
    <row r="169" spans="1:81" s="433" customFormat="1" ht="12.75" customHeight="1">
      <c r="A169" s="422" t="s">
        <v>2141</v>
      </c>
      <c r="B169" s="422" t="s">
        <v>2142</v>
      </c>
      <c r="C169" s="489"/>
      <c r="D169" s="490"/>
      <c r="E169" s="490"/>
      <c r="F169" s="490"/>
      <c r="G169" s="490"/>
      <c r="H169" s="490"/>
      <c r="I169" s="490"/>
      <c r="J169" s="490"/>
      <c r="K169" s="420"/>
      <c r="L169" s="420"/>
      <c r="M169" s="420"/>
      <c r="N169" s="420"/>
      <c r="O169" s="420"/>
      <c r="P169" s="420"/>
      <c r="Q169" s="420"/>
      <c r="R169" s="420"/>
      <c r="S169" s="420"/>
      <c r="T169" s="420"/>
      <c r="U169" s="420"/>
      <c r="V169" s="420"/>
      <c r="W169" s="420"/>
      <c r="X169" s="420"/>
      <c r="Y169" s="1159"/>
      <c r="Z169" s="1159"/>
      <c r="AA169" s="1159"/>
      <c r="AB169" s="1159"/>
      <c r="AC169" s="420"/>
      <c r="AD169" s="420"/>
      <c r="AE169" s="2276" t="s">
        <v>2071</v>
      </c>
      <c r="AF169" s="2276"/>
      <c r="AG169" s="2276"/>
      <c r="AH169" s="2276"/>
      <c r="AI169" s="2276"/>
      <c r="AJ169" s="2276"/>
      <c r="AK169" s="2276"/>
      <c r="AL169" s="1160"/>
      <c r="AN169" s="474"/>
      <c r="AP169" s="433" t="s">
        <v>997</v>
      </c>
      <c r="AQ169" s="433">
        <v>10</v>
      </c>
    </row>
    <row r="170" spans="1:81" s="433" customFormat="1" ht="12.75" customHeight="1">
      <c r="A170" s="422"/>
      <c r="B170" s="491"/>
      <c r="C170" s="492"/>
      <c r="D170" s="490"/>
      <c r="E170" s="490"/>
      <c r="F170" s="490"/>
      <c r="G170" s="490"/>
      <c r="H170" s="420"/>
      <c r="I170" s="420"/>
      <c r="J170" s="420"/>
      <c r="K170" s="420"/>
      <c r="L170" s="420"/>
      <c r="M170" s="420"/>
      <c r="N170" s="420"/>
      <c r="O170" s="420"/>
      <c r="P170" s="420"/>
      <c r="Q170" s="420"/>
      <c r="R170" s="1159"/>
      <c r="S170" s="1159"/>
      <c r="T170" s="1159"/>
      <c r="U170" s="1159"/>
      <c r="V170" s="1159"/>
      <c r="W170" s="1159"/>
      <c r="X170" s="1159"/>
      <c r="Y170" s="1159"/>
      <c r="Z170" s="1159"/>
      <c r="AA170" s="1159"/>
      <c r="AB170" s="1159"/>
      <c r="AC170" s="1160"/>
      <c r="AD170" s="1160"/>
      <c r="AE170" s="420"/>
      <c r="AF170" s="420"/>
      <c r="AG170" s="420"/>
      <c r="AH170" s="420"/>
      <c r="AI170" s="420"/>
      <c r="AJ170" s="420"/>
      <c r="AK170" s="420"/>
      <c r="AL170" s="420"/>
      <c r="AN170" s="474"/>
      <c r="AP170" s="433" t="s">
        <v>2143</v>
      </c>
      <c r="AQ170" s="433">
        <v>10</v>
      </c>
    </row>
    <row r="171" spans="1:81" s="433" customFormat="1" ht="12.75" customHeight="1">
      <c r="A171" s="420"/>
      <c r="B171" s="2357" t="s">
        <v>997</v>
      </c>
      <c r="C171" s="2357"/>
      <c r="D171" s="2357"/>
      <c r="E171" s="2357"/>
      <c r="F171" s="2357"/>
      <c r="G171" s="2357"/>
      <c r="H171" s="2357"/>
      <c r="I171" s="2357"/>
      <c r="J171" s="2357"/>
      <c r="K171" s="2357"/>
      <c r="L171" s="2357"/>
      <c r="M171" s="2357"/>
      <c r="N171" s="2357"/>
      <c r="O171" s="2357"/>
      <c r="P171" s="2357"/>
      <c r="Q171" s="2357"/>
      <c r="R171" s="2357"/>
      <c r="S171" s="2357"/>
      <c r="T171" s="2357"/>
      <c r="U171" s="2357"/>
      <c r="V171" s="2357"/>
      <c r="W171" s="2357"/>
      <c r="X171" s="2357"/>
      <c r="Y171" s="2357"/>
      <c r="Z171" s="2357"/>
      <c r="AA171" s="2357"/>
      <c r="AB171" s="2357"/>
      <c r="AC171" s="2357"/>
      <c r="AD171" s="420"/>
      <c r="AE171" s="420"/>
      <c r="AF171" s="2302" t="s">
        <v>2144</v>
      </c>
      <c r="AG171" s="2302"/>
      <c r="AH171" s="2302"/>
      <c r="AI171" s="2302"/>
      <c r="AJ171" s="2302"/>
      <c r="AK171" s="2302"/>
      <c r="AL171" s="2302"/>
      <c r="AN171" s="474"/>
      <c r="AP171" s="433" t="s">
        <v>1005</v>
      </c>
      <c r="AQ171" s="433">
        <v>10</v>
      </c>
    </row>
    <row r="172" spans="1:81" s="433" customFormat="1" ht="12.75" customHeight="1">
      <c r="A172" s="420"/>
      <c r="B172" s="2358" t="s">
        <v>2145</v>
      </c>
      <c r="C172" s="2358"/>
      <c r="D172" s="2358"/>
      <c r="E172" s="2358"/>
      <c r="F172" s="2358"/>
      <c r="G172" s="2358"/>
      <c r="H172" s="2358"/>
      <c r="I172" s="2358"/>
      <c r="J172" s="2358"/>
      <c r="K172" s="2358"/>
      <c r="L172" s="2358"/>
      <c r="M172" s="2358"/>
      <c r="N172" s="2358"/>
      <c r="O172" s="2358"/>
      <c r="P172" s="2358"/>
      <c r="Q172" s="2358"/>
      <c r="R172" s="2358"/>
      <c r="S172" s="2358"/>
      <c r="T172" s="2359" t="s">
        <v>299</v>
      </c>
      <c r="U172" s="2359"/>
      <c r="V172" s="2359"/>
      <c r="W172" s="2359"/>
      <c r="X172" s="2359"/>
      <c r="Y172" s="2359"/>
      <c r="Z172" s="2359"/>
      <c r="AA172" s="2359"/>
      <c r="AB172" s="2359"/>
      <c r="AC172" s="2359"/>
      <c r="AD172" s="420"/>
      <c r="AE172" s="420"/>
      <c r="AF172" s="420"/>
      <c r="AG172" s="420"/>
      <c r="AH172" s="420"/>
      <c r="AI172" s="420"/>
      <c r="AJ172" s="1140"/>
      <c r="AK172" s="472"/>
      <c r="AL172" s="472"/>
      <c r="AM172" s="472"/>
      <c r="AN172" s="474"/>
      <c r="AP172" s="433" t="s">
        <v>1011</v>
      </c>
      <c r="AQ172" s="433">
        <v>10</v>
      </c>
      <c r="AS172" s="433" t="s">
        <v>299</v>
      </c>
    </row>
    <row r="173" spans="1:81" s="433" customFormat="1" ht="12.75" customHeight="1">
      <c r="A173" s="420"/>
      <c r="B173" s="1147"/>
      <c r="C173" s="1147"/>
      <c r="D173" s="1147"/>
      <c r="E173" s="1147"/>
      <c r="F173" s="1147"/>
      <c r="G173" s="1147"/>
      <c r="H173" s="1147"/>
      <c r="I173" s="1147"/>
      <c r="J173" s="1147"/>
      <c r="K173" s="1147"/>
      <c r="L173" s="1147"/>
      <c r="M173" s="1147"/>
      <c r="N173" s="1147"/>
      <c r="O173" s="1147"/>
      <c r="P173" s="1147"/>
      <c r="Q173" s="1147"/>
      <c r="R173" s="1147"/>
      <c r="S173" s="1147"/>
      <c r="T173" s="1147"/>
      <c r="U173" s="1147"/>
      <c r="V173" s="1147"/>
      <c r="W173" s="1147"/>
      <c r="X173" s="1147"/>
      <c r="Y173" s="1147"/>
      <c r="Z173" s="1147"/>
      <c r="AA173" s="1147"/>
      <c r="AB173" s="1147"/>
      <c r="AC173" s="1147"/>
      <c r="AD173" s="1147"/>
      <c r="AE173" s="420"/>
      <c r="AF173" s="420"/>
      <c r="AG173" s="420"/>
      <c r="AH173" s="420"/>
      <c r="AI173" s="420"/>
      <c r="AJ173" s="1140"/>
      <c r="AK173" s="472"/>
      <c r="AL173" s="472"/>
      <c r="AM173" s="493"/>
      <c r="AP173" s="433" t="s">
        <v>1016</v>
      </c>
      <c r="AQ173" s="433">
        <v>10</v>
      </c>
      <c r="AS173" s="433" t="s">
        <v>2146</v>
      </c>
    </row>
    <row r="174" spans="1:81" s="433" customFormat="1" ht="12.75" customHeight="1">
      <c r="A174" s="482"/>
      <c r="B174" s="445"/>
      <c r="C174" s="445"/>
      <c r="D174" s="445"/>
      <c r="E174" s="445"/>
      <c r="F174" s="445"/>
      <c r="G174" s="445"/>
      <c r="H174" s="445"/>
      <c r="I174" s="445"/>
      <c r="J174" s="445"/>
      <c r="K174" s="445"/>
      <c r="L174" s="445"/>
      <c r="M174" s="445"/>
      <c r="N174" s="445"/>
      <c r="O174" s="445"/>
      <c r="P174" s="445"/>
      <c r="Q174" s="445"/>
      <c r="R174" s="445"/>
      <c r="S174" s="445"/>
      <c r="T174" s="445"/>
      <c r="U174" s="445"/>
      <c r="V174" s="445"/>
      <c r="W174" s="445"/>
      <c r="X174" s="445"/>
      <c r="Y174" s="445"/>
      <c r="Z174" s="445"/>
      <c r="AA174" s="445"/>
      <c r="AB174" s="445"/>
      <c r="AC174" s="445"/>
      <c r="AD174" s="445"/>
      <c r="AE174" s="445"/>
      <c r="AF174" s="445"/>
      <c r="AG174" s="445"/>
      <c r="AH174" s="445"/>
      <c r="AI174" s="446"/>
      <c r="AJ174" s="446" t="s">
        <v>2147</v>
      </c>
      <c r="AK174" s="2198">
        <f>IF(AK72&gt;0,VLOOKUP($B$171,AP168:AQ175,2,FALSE),0)</f>
        <v>10</v>
      </c>
      <c r="AL174" s="2199"/>
      <c r="AM174" s="2200"/>
      <c r="AN174" s="419"/>
      <c r="AP174" s="433" t="s">
        <v>2148</v>
      </c>
      <c r="AQ174" s="433">
        <v>10</v>
      </c>
      <c r="AS174" s="433" t="s">
        <v>2149</v>
      </c>
    </row>
    <row r="175" spans="1:81" s="433" customFormat="1" ht="12.75" customHeight="1" thickBot="1">
      <c r="A175" s="494"/>
      <c r="B175" s="494"/>
      <c r="C175" s="495"/>
      <c r="D175" s="496"/>
      <c r="E175" s="496"/>
      <c r="F175" s="496"/>
      <c r="G175" s="496"/>
      <c r="H175" s="496"/>
      <c r="I175" s="496"/>
      <c r="J175" s="496"/>
      <c r="K175" s="496"/>
      <c r="L175" s="496"/>
      <c r="M175" s="496"/>
      <c r="N175" s="496"/>
      <c r="O175" s="496"/>
      <c r="P175" s="496"/>
      <c r="Q175" s="496"/>
      <c r="R175" s="496"/>
      <c r="S175" s="496"/>
      <c r="T175" s="496"/>
      <c r="U175" s="496"/>
      <c r="V175" s="496"/>
      <c r="W175" s="496"/>
      <c r="X175" s="496"/>
      <c r="Y175" s="496"/>
      <c r="Z175" s="496"/>
      <c r="AA175" s="496"/>
      <c r="AB175" s="496"/>
      <c r="AC175" s="496"/>
      <c r="AD175" s="496"/>
      <c r="AE175" s="496"/>
      <c r="AF175" s="496"/>
      <c r="AG175" s="496"/>
      <c r="AH175" s="496"/>
      <c r="AI175" s="496"/>
      <c r="AJ175" s="496"/>
      <c r="AK175" s="496"/>
      <c r="AL175" s="496"/>
      <c r="AM175" s="496"/>
      <c r="AN175" s="474"/>
      <c r="AP175" s="433" t="s">
        <v>2150</v>
      </c>
      <c r="AQ175" s="433">
        <v>10</v>
      </c>
    </row>
    <row r="176" spans="1:81" s="433" customFormat="1" ht="12.75" customHeight="1" thickTop="1">
      <c r="A176" s="451"/>
      <c r="B176" s="452"/>
      <c r="C176" s="453"/>
      <c r="D176" s="453"/>
      <c r="E176" s="453"/>
      <c r="F176" s="453"/>
      <c r="G176" s="453"/>
      <c r="H176" s="453"/>
      <c r="I176" s="1163"/>
      <c r="J176" s="1163"/>
      <c r="K176" s="1163"/>
      <c r="L176" s="1163"/>
      <c r="M176" s="1163"/>
      <c r="N176" s="1163"/>
      <c r="O176" s="1163"/>
      <c r="P176" s="1163"/>
      <c r="Q176" s="1163"/>
      <c r="R176" s="451"/>
      <c r="S176" s="423"/>
      <c r="T176" s="423"/>
      <c r="U176" s="423"/>
      <c r="V176" s="423"/>
      <c r="W176" s="423"/>
      <c r="X176" s="423"/>
      <c r="Y176" s="423"/>
      <c r="Z176" s="423"/>
      <c r="AA176" s="423"/>
      <c r="AB176" s="423"/>
      <c r="AC176" s="423"/>
      <c r="AD176" s="423"/>
      <c r="AE176" s="423"/>
      <c r="AF176" s="451"/>
      <c r="AG176" s="423"/>
      <c r="AH176" s="423"/>
      <c r="AI176" s="423"/>
      <c r="AJ176" s="423"/>
      <c r="AN176" s="474"/>
    </row>
    <row r="177" spans="1:37">
      <c r="A177" s="422" t="s">
        <v>2151</v>
      </c>
      <c r="B177" s="422" t="s">
        <v>2152</v>
      </c>
      <c r="C177" s="489"/>
      <c r="D177" s="490"/>
      <c r="E177" s="490"/>
      <c r="F177" s="490"/>
      <c r="G177" s="490"/>
      <c r="H177" s="490"/>
      <c r="I177" s="490"/>
      <c r="J177" s="490"/>
      <c r="K177" s="433"/>
      <c r="L177" s="433"/>
      <c r="M177" s="433"/>
      <c r="N177" s="433"/>
      <c r="O177" s="433"/>
      <c r="P177" s="433"/>
      <c r="Q177" s="433"/>
      <c r="R177" s="433"/>
      <c r="S177" s="433"/>
      <c r="T177" s="433"/>
      <c r="U177" s="433"/>
      <c r="V177" s="433"/>
      <c r="W177" s="433"/>
      <c r="X177" s="433"/>
      <c r="Y177" s="1159"/>
      <c r="Z177" s="1159"/>
      <c r="AA177" s="1159"/>
      <c r="AB177" s="1159"/>
      <c r="AC177" s="433"/>
      <c r="AD177" s="433"/>
      <c r="AE177" s="2276" t="s">
        <v>2153</v>
      </c>
      <c r="AF177" s="2276"/>
      <c r="AG177" s="2276"/>
      <c r="AH177" s="2276"/>
      <c r="AI177" s="2276"/>
      <c r="AJ177" s="2276"/>
      <c r="AK177" s="2276"/>
    </row>
    <row r="178" spans="1:37">
      <c r="A178" s="422"/>
      <c r="B178" s="422"/>
      <c r="C178" s="489"/>
      <c r="D178" s="490"/>
      <c r="E178" s="490"/>
      <c r="F178" s="490"/>
      <c r="G178" s="490"/>
      <c r="H178" s="490"/>
      <c r="I178" s="490"/>
      <c r="J178" s="490"/>
      <c r="K178" s="420"/>
      <c r="L178" s="420"/>
      <c r="M178" s="420"/>
      <c r="N178" s="420"/>
      <c r="O178" s="420"/>
      <c r="P178" s="420"/>
      <c r="Q178" s="420"/>
      <c r="R178" s="420"/>
      <c r="S178" s="420"/>
      <c r="T178" s="420"/>
      <c r="U178" s="420"/>
      <c r="V178" s="420"/>
      <c r="W178" s="420"/>
      <c r="X178" s="420"/>
      <c r="Y178" s="1159"/>
      <c r="Z178" s="1159"/>
      <c r="AA178" s="1159"/>
      <c r="AB178" s="1159"/>
      <c r="AC178" s="420"/>
      <c r="AD178" s="420"/>
      <c r="AE178" s="1140"/>
      <c r="AF178" s="1140"/>
      <c r="AG178" s="1140"/>
      <c r="AH178" s="1140"/>
      <c r="AI178" s="1140"/>
      <c r="AJ178" s="1140"/>
      <c r="AK178" s="1140"/>
    </row>
    <row r="179" spans="1:37">
      <c r="A179" s="422"/>
      <c r="B179" s="728" t="s">
        <v>2154</v>
      </c>
      <c r="C179" s="489"/>
      <c r="D179" s="490"/>
      <c r="E179" s="490"/>
      <c r="F179" s="490"/>
      <c r="G179" s="490"/>
      <c r="H179" s="490"/>
      <c r="I179" s="490"/>
      <c r="J179" s="490"/>
      <c r="K179" s="420"/>
      <c r="L179" s="420"/>
      <c r="M179" s="420"/>
      <c r="N179" s="420"/>
      <c r="O179" s="420"/>
      <c r="P179" s="420"/>
      <c r="Q179" s="420"/>
      <c r="R179" s="420"/>
      <c r="S179" s="420"/>
      <c r="T179" s="420"/>
      <c r="U179" s="420"/>
      <c r="V179" s="420"/>
      <c r="W179" s="420"/>
      <c r="X179" s="420"/>
      <c r="Y179" s="1159"/>
      <c r="Z179" s="1159"/>
      <c r="AA179" s="1159"/>
      <c r="AB179" s="1159"/>
      <c r="AC179" s="420"/>
      <c r="AD179" s="420"/>
      <c r="AE179" s="1140"/>
      <c r="AF179" s="1140"/>
      <c r="AG179" s="1140"/>
      <c r="AH179" s="1140"/>
      <c r="AI179" s="1140"/>
      <c r="AJ179" s="1140"/>
      <c r="AK179" s="1140"/>
    </row>
    <row r="180" spans="1:37">
      <c r="A180" s="1147"/>
      <c r="C180" s="535"/>
      <c r="D180" s="714"/>
      <c r="E180" s="714"/>
      <c r="F180" s="714"/>
      <c r="G180" s="714"/>
      <c r="H180" s="714"/>
      <c r="I180" s="714"/>
      <c r="J180" s="714"/>
      <c r="K180" s="420"/>
      <c r="L180" s="420"/>
      <c r="M180" s="420"/>
      <c r="N180" s="420"/>
      <c r="O180" s="420"/>
      <c r="P180" s="420"/>
      <c r="Q180" s="420"/>
      <c r="R180" s="420"/>
      <c r="S180" s="420"/>
      <c r="T180" s="420"/>
      <c r="U180" s="420"/>
      <c r="V180" s="420"/>
      <c r="W180" s="420"/>
      <c r="X180" s="420"/>
      <c r="Y180" s="1151"/>
      <c r="Z180" s="1151"/>
      <c r="AA180" s="1151"/>
      <c r="AB180" s="1151"/>
      <c r="AC180" s="420"/>
      <c r="AD180" s="420"/>
      <c r="AE180" s="486"/>
      <c r="AF180" s="486"/>
      <c r="AG180" s="486"/>
      <c r="AH180" s="486"/>
      <c r="AI180" s="486"/>
      <c r="AJ180" s="486"/>
      <c r="AK180" s="486"/>
    </row>
    <row r="181" spans="1:37">
      <c r="A181" s="1147"/>
      <c r="B181" s="729" t="s">
        <v>2155</v>
      </c>
      <c r="C181" s="535"/>
      <c r="D181" s="714"/>
      <c r="E181" s="714"/>
      <c r="F181" s="714"/>
      <c r="G181" s="714"/>
      <c r="H181" s="714"/>
      <c r="I181" s="714"/>
      <c r="J181" s="714"/>
      <c r="K181" s="420"/>
      <c r="L181" s="420"/>
      <c r="M181" s="420"/>
      <c r="N181" s="420"/>
      <c r="O181" s="420"/>
      <c r="P181" s="420"/>
      <c r="Q181" s="420"/>
      <c r="R181" s="420"/>
      <c r="S181" s="420"/>
      <c r="T181" s="420"/>
      <c r="U181" s="420"/>
      <c r="V181" s="420"/>
      <c r="W181" s="420"/>
      <c r="X181" s="420"/>
      <c r="Y181" s="1151"/>
      <c r="Z181" s="1151"/>
      <c r="AA181" s="1151"/>
      <c r="AB181" s="1151"/>
      <c r="AC181" s="420"/>
      <c r="AD181" s="420"/>
      <c r="AE181" s="486"/>
      <c r="AF181" s="486"/>
      <c r="AG181" s="486"/>
      <c r="AH181" s="486"/>
      <c r="AI181" s="486"/>
      <c r="AJ181" s="486"/>
      <c r="AK181" s="486"/>
    </row>
    <row r="182" spans="1:37">
      <c r="A182" s="1147"/>
      <c r="B182" s="2351" t="str">
        <f>Application!I933</f>
        <v>Citi/Tax Exempt - Recycled Bonds</v>
      </c>
      <c r="C182" s="2351"/>
      <c r="D182" s="2351"/>
      <c r="E182" s="2351"/>
      <c r="F182" s="2351"/>
      <c r="G182" s="2351"/>
      <c r="H182" s="2351"/>
      <c r="I182" s="2351"/>
      <c r="J182" s="2351"/>
      <c r="K182" s="2351"/>
      <c r="L182" s="2351"/>
      <c r="M182" s="2351"/>
      <c r="N182" s="2351"/>
      <c r="O182" s="2351"/>
      <c r="P182" s="2351"/>
      <c r="Q182" s="2351"/>
      <c r="R182" s="2351"/>
      <c r="S182" s="2351"/>
      <c r="T182" s="2351"/>
      <c r="U182" s="2351"/>
      <c r="V182" s="2351"/>
      <c r="W182" s="2351"/>
      <c r="X182" s="2351"/>
      <c r="Y182" s="2351"/>
      <c r="Z182" s="2351"/>
      <c r="AA182" s="2351"/>
      <c r="AB182" s="2351"/>
      <c r="AC182" s="730"/>
      <c r="AD182" s="2341">
        <f>Application!AA933</f>
        <v>5098589</v>
      </c>
      <c r="AE182" s="2341"/>
      <c r="AF182" s="2341"/>
      <c r="AG182" s="2341"/>
      <c r="AH182" s="2341"/>
      <c r="AI182" s="2341"/>
      <c r="AJ182" s="2341"/>
      <c r="AK182" s="486"/>
    </row>
    <row r="183" spans="1:37">
      <c r="A183" s="1147"/>
      <c r="B183" s="2351"/>
      <c r="C183" s="2351"/>
      <c r="D183" s="2351"/>
      <c r="E183" s="2351"/>
      <c r="F183" s="2351"/>
      <c r="G183" s="2351"/>
      <c r="H183" s="2351"/>
      <c r="I183" s="2351"/>
      <c r="J183" s="2351"/>
      <c r="K183" s="2351"/>
      <c r="L183" s="2351"/>
      <c r="M183" s="2351"/>
      <c r="N183" s="2351"/>
      <c r="O183" s="2351"/>
      <c r="P183" s="2351"/>
      <c r="Q183" s="2351"/>
      <c r="R183" s="2351"/>
      <c r="S183" s="2351"/>
      <c r="T183" s="2351"/>
      <c r="U183" s="2351"/>
      <c r="V183" s="2351"/>
      <c r="W183" s="2351"/>
      <c r="X183" s="2351"/>
      <c r="Y183" s="2351"/>
      <c r="Z183" s="2351"/>
      <c r="AA183" s="2351"/>
      <c r="AB183" s="2351"/>
      <c r="AC183" s="730"/>
      <c r="AD183" s="2341"/>
      <c r="AE183" s="2341"/>
      <c r="AF183" s="2341"/>
      <c r="AG183" s="2341"/>
      <c r="AH183" s="2341"/>
      <c r="AI183" s="2341"/>
      <c r="AJ183" s="2341"/>
      <c r="AK183" s="486"/>
    </row>
    <row r="184" spans="1:37">
      <c r="A184" s="1147"/>
      <c r="B184" s="2351"/>
      <c r="C184" s="2351"/>
      <c r="D184" s="2351"/>
      <c r="E184" s="2351"/>
      <c r="F184" s="2351"/>
      <c r="G184" s="2351"/>
      <c r="H184" s="2351"/>
      <c r="I184" s="2351"/>
      <c r="J184" s="2351"/>
      <c r="K184" s="2351"/>
      <c r="L184" s="2351"/>
      <c r="M184" s="2351"/>
      <c r="N184" s="2351"/>
      <c r="O184" s="2351"/>
      <c r="P184" s="2351"/>
      <c r="Q184" s="2351"/>
      <c r="R184" s="2351"/>
      <c r="S184" s="2351"/>
      <c r="T184" s="2351"/>
      <c r="U184" s="2351"/>
      <c r="V184" s="2351"/>
      <c r="W184" s="2351"/>
      <c r="X184" s="2351"/>
      <c r="Y184" s="2351"/>
      <c r="Z184" s="2351"/>
      <c r="AA184" s="2351"/>
      <c r="AB184" s="2351"/>
      <c r="AC184" s="730"/>
      <c r="AD184" s="2341"/>
      <c r="AE184" s="2341"/>
      <c r="AF184" s="2341"/>
      <c r="AG184" s="2341"/>
      <c r="AH184" s="2341"/>
      <c r="AI184" s="2341"/>
      <c r="AJ184" s="2341"/>
      <c r="AK184" s="486"/>
    </row>
    <row r="185" spans="1:37">
      <c r="A185" s="1147"/>
      <c r="B185" s="2351"/>
      <c r="C185" s="2351"/>
      <c r="D185" s="2351"/>
      <c r="E185" s="2351"/>
      <c r="F185" s="2351"/>
      <c r="G185" s="2351"/>
      <c r="H185" s="2351"/>
      <c r="I185" s="2351"/>
      <c r="J185" s="2351"/>
      <c r="K185" s="2351"/>
      <c r="L185" s="2351"/>
      <c r="M185" s="2351"/>
      <c r="N185" s="2351"/>
      <c r="O185" s="2351"/>
      <c r="P185" s="2351"/>
      <c r="Q185" s="2351"/>
      <c r="R185" s="2351"/>
      <c r="S185" s="2351"/>
      <c r="T185" s="2351"/>
      <c r="U185" s="2351"/>
      <c r="V185" s="2351"/>
      <c r="W185" s="2351"/>
      <c r="X185" s="2351"/>
      <c r="Y185" s="2351"/>
      <c r="Z185" s="2351"/>
      <c r="AA185" s="2351"/>
      <c r="AB185" s="2351"/>
      <c r="AC185" s="730"/>
      <c r="AD185" s="2341"/>
      <c r="AE185" s="2341"/>
      <c r="AF185" s="2341"/>
      <c r="AG185" s="2341"/>
      <c r="AH185" s="2341"/>
      <c r="AI185" s="2341"/>
      <c r="AJ185" s="2341"/>
      <c r="AK185" s="486"/>
    </row>
    <row r="186" spans="1:37">
      <c r="A186" s="1147"/>
      <c r="B186" s="2351"/>
      <c r="C186" s="2351"/>
      <c r="D186" s="2351"/>
      <c r="E186" s="2351"/>
      <c r="F186" s="2351"/>
      <c r="G186" s="2351"/>
      <c r="H186" s="2351"/>
      <c r="I186" s="2351"/>
      <c r="J186" s="2351"/>
      <c r="K186" s="2351"/>
      <c r="L186" s="2351"/>
      <c r="M186" s="2351"/>
      <c r="N186" s="2351"/>
      <c r="O186" s="2351"/>
      <c r="P186" s="2351"/>
      <c r="Q186" s="2351"/>
      <c r="R186" s="2351"/>
      <c r="S186" s="2351"/>
      <c r="T186" s="2351"/>
      <c r="U186" s="2351"/>
      <c r="V186" s="2351"/>
      <c r="W186" s="2351"/>
      <c r="X186" s="2351"/>
      <c r="Y186" s="2351"/>
      <c r="Z186" s="2351"/>
      <c r="AA186" s="2351"/>
      <c r="AB186" s="2351"/>
      <c r="AC186" s="730"/>
      <c r="AD186" s="2341"/>
      <c r="AE186" s="2341"/>
      <c r="AF186" s="2341"/>
      <c r="AG186" s="2341"/>
      <c r="AH186" s="2341"/>
      <c r="AI186" s="2341"/>
      <c r="AJ186" s="2341"/>
      <c r="AK186" s="486"/>
    </row>
    <row r="187" spans="1:37">
      <c r="A187" s="1147"/>
      <c r="B187" s="2351"/>
      <c r="C187" s="2351"/>
      <c r="D187" s="2351"/>
      <c r="E187" s="2351"/>
      <c r="F187" s="2351"/>
      <c r="G187" s="2351"/>
      <c r="H187" s="2351"/>
      <c r="I187" s="2351"/>
      <c r="J187" s="2351"/>
      <c r="K187" s="2351"/>
      <c r="L187" s="2351"/>
      <c r="M187" s="2351"/>
      <c r="N187" s="2351"/>
      <c r="O187" s="2351"/>
      <c r="P187" s="2351"/>
      <c r="Q187" s="2351"/>
      <c r="R187" s="2351"/>
      <c r="S187" s="2351"/>
      <c r="T187" s="2351"/>
      <c r="U187" s="2351"/>
      <c r="V187" s="2351"/>
      <c r="W187" s="2351"/>
      <c r="X187" s="2351"/>
      <c r="Y187" s="2351"/>
      <c r="Z187" s="2351"/>
      <c r="AA187" s="2351"/>
      <c r="AB187" s="2351"/>
      <c r="AC187" s="730"/>
      <c r="AD187" s="2341"/>
      <c r="AE187" s="2341"/>
      <c r="AF187" s="2341"/>
      <c r="AG187" s="2341"/>
      <c r="AH187" s="2341"/>
      <c r="AI187" s="2341"/>
      <c r="AJ187" s="2341"/>
      <c r="AK187" s="486"/>
    </row>
    <row r="188" spans="1:37">
      <c r="A188" s="1147"/>
      <c r="B188" s="2351"/>
      <c r="C188" s="2351"/>
      <c r="D188" s="2351"/>
      <c r="E188" s="2351"/>
      <c r="F188" s="2351"/>
      <c r="G188" s="2351"/>
      <c r="H188" s="2351"/>
      <c r="I188" s="2351"/>
      <c r="J188" s="2351"/>
      <c r="K188" s="2351"/>
      <c r="L188" s="2351"/>
      <c r="M188" s="2351"/>
      <c r="N188" s="2351"/>
      <c r="O188" s="2351"/>
      <c r="P188" s="2351"/>
      <c r="Q188" s="2351"/>
      <c r="R188" s="2351"/>
      <c r="S188" s="2351"/>
      <c r="T188" s="2351"/>
      <c r="U188" s="2351"/>
      <c r="V188" s="2351"/>
      <c r="W188" s="2351"/>
      <c r="X188" s="2351"/>
      <c r="Y188" s="2351"/>
      <c r="Z188" s="2351"/>
      <c r="AA188" s="2351"/>
      <c r="AB188" s="2351"/>
      <c r="AC188" s="730"/>
      <c r="AD188" s="2341"/>
      <c r="AE188" s="2341"/>
      <c r="AF188" s="2341"/>
      <c r="AG188" s="2341"/>
      <c r="AH188" s="2341"/>
      <c r="AI188" s="2341"/>
      <c r="AJ188" s="2341"/>
      <c r="AK188" s="486"/>
    </row>
    <row r="189" spans="1:37">
      <c r="A189" s="1147"/>
      <c r="B189" s="2351"/>
      <c r="C189" s="2351"/>
      <c r="D189" s="2351"/>
      <c r="E189" s="2351"/>
      <c r="F189" s="2351"/>
      <c r="G189" s="2351"/>
      <c r="H189" s="2351"/>
      <c r="I189" s="2351"/>
      <c r="J189" s="2351"/>
      <c r="K189" s="2351"/>
      <c r="L189" s="2351"/>
      <c r="M189" s="2351"/>
      <c r="N189" s="2351"/>
      <c r="O189" s="2351"/>
      <c r="P189" s="2351"/>
      <c r="Q189" s="2351"/>
      <c r="R189" s="2351"/>
      <c r="S189" s="2351"/>
      <c r="T189" s="2351"/>
      <c r="U189" s="2351"/>
      <c r="V189" s="2351"/>
      <c r="W189" s="2351"/>
      <c r="X189" s="2351"/>
      <c r="Y189" s="2351"/>
      <c r="Z189" s="2351"/>
      <c r="AA189" s="2351"/>
      <c r="AB189" s="2351"/>
      <c r="AC189" s="730"/>
      <c r="AD189" s="2341"/>
      <c r="AE189" s="2341"/>
      <c r="AF189" s="2341"/>
      <c r="AG189" s="2341"/>
      <c r="AH189" s="2341"/>
      <c r="AI189" s="2341"/>
      <c r="AJ189" s="2341"/>
      <c r="AK189" s="486"/>
    </row>
    <row r="190" spans="1:37">
      <c r="A190" s="1147"/>
      <c r="B190" s="2351"/>
      <c r="C190" s="2351"/>
      <c r="D190" s="2351"/>
      <c r="E190" s="2351"/>
      <c r="F190" s="2351"/>
      <c r="G190" s="2351"/>
      <c r="H190" s="2351"/>
      <c r="I190" s="2351"/>
      <c r="J190" s="2351"/>
      <c r="K190" s="2351"/>
      <c r="L190" s="2351"/>
      <c r="M190" s="2351"/>
      <c r="N190" s="2351"/>
      <c r="O190" s="2351"/>
      <c r="P190" s="2351"/>
      <c r="Q190" s="2351"/>
      <c r="R190" s="2351"/>
      <c r="S190" s="2351"/>
      <c r="T190" s="2351"/>
      <c r="U190" s="2351"/>
      <c r="V190" s="2351"/>
      <c r="W190" s="2351"/>
      <c r="X190" s="2351"/>
      <c r="Y190" s="2351"/>
      <c r="Z190" s="2351"/>
      <c r="AA190" s="2351"/>
      <c r="AB190" s="2351"/>
      <c r="AC190" s="730"/>
      <c r="AD190" s="2341"/>
      <c r="AE190" s="2341"/>
      <c r="AF190" s="2341"/>
      <c r="AG190" s="2341"/>
      <c r="AH190" s="2341"/>
      <c r="AI190" s="2341"/>
      <c r="AJ190" s="2341"/>
      <c r="AK190" s="486"/>
    </row>
    <row r="191" spans="1:37">
      <c r="A191" s="1147"/>
      <c r="B191" s="2351"/>
      <c r="C191" s="2351"/>
      <c r="D191" s="2351"/>
      <c r="E191" s="2351"/>
      <c r="F191" s="2351"/>
      <c r="G191" s="2351"/>
      <c r="H191" s="2351"/>
      <c r="I191" s="2351"/>
      <c r="J191" s="2351"/>
      <c r="K191" s="2351"/>
      <c r="L191" s="2351"/>
      <c r="M191" s="2351"/>
      <c r="N191" s="2351"/>
      <c r="O191" s="2351"/>
      <c r="P191" s="2351"/>
      <c r="Q191" s="2351"/>
      <c r="R191" s="2351"/>
      <c r="S191" s="2351"/>
      <c r="T191" s="2351"/>
      <c r="U191" s="2351"/>
      <c r="V191" s="2351"/>
      <c r="W191" s="2351"/>
      <c r="X191" s="2351"/>
      <c r="Y191" s="2351"/>
      <c r="Z191" s="2351"/>
      <c r="AA191" s="2351"/>
      <c r="AB191" s="2351"/>
      <c r="AC191" s="730"/>
      <c r="AD191" s="2341"/>
      <c r="AE191" s="2341"/>
      <c r="AF191" s="2341"/>
      <c r="AG191" s="2341"/>
      <c r="AH191" s="2341"/>
      <c r="AI191" s="2341"/>
      <c r="AJ191" s="2341"/>
      <c r="AK191" s="486"/>
    </row>
    <row r="192" spans="1:37">
      <c r="A192" s="1147"/>
      <c r="B192" s="2217" t="s">
        <v>2156</v>
      </c>
      <c r="C192" s="2217"/>
      <c r="D192" s="2217"/>
      <c r="E192" s="2217"/>
      <c r="F192" s="2217"/>
      <c r="G192" s="2217"/>
      <c r="H192" s="2217"/>
      <c r="I192" s="2217"/>
      <c r="J192" s="2217"/>
      <c r="K192" s="2217"/>
      <c r="L192" s="2217"/>
      <c r="M192" s="2217"/>
      <c r="N192" s="2217"/>
      <c r="O192" s="2217"/>
      <c r="P192" s="2217"/>
      <c r="Q192" s="2217"/>
      <c r="R192" s="2217"/>
      <c r="S192" s="2217"/>
      <c r="T192" s="2217"/>
      <c r="U192" s="2217"/>
      <c r="V192" s="2217"/>
      <c r="W192" s="2217"/>
      <c r="X192" s="2217"/>
      <c r="Y192" s="2217"/>
      <c r="Z192" s="2217"/>
      <c r="AA192" s="2217"/>
      <c r="AB192" s="2217"/>
      <c r="AC192" s="420"/>
      <c r="AD192" s="2339">
        <f>AB243</f>
        <v>0</v>
      </c>
      <c r="AE192" s="2339"/>
      <c r="AF192" s="2339"/>
      <c r="AG192" s="2339"/>
      <c r="AH192" s="2339"/>
      <c r="AI192" s="2339"/>
      <c r="AJ192" s="2339"/>
      <c r="AK192" s="486"/>
    </row>
    <row r="193" spans="1:37">
      <c r="A193" s="1147"/>
      <c r="B193" s="2215" t="s">
        <v>2157</v>
      </c>
      <c r="C193" s="2215"/>
      <c r="D193" s="2215"/>
      <c r="E193" s="2215"/>
      <c r="F193" s="2215"/>
      <c r="G193" s="2215"/>
      <c r="H193" s="2215"/>
      <c r="I193" s="2215"/>
      <c r="J193" s="2215"/>
      <c r="K193" s="2215"/>
      <c r="L193" s="2215"/>
      <c r="M193" s="2215"/>
      <c r="N193" s="2215"/>
      <c r="O193" s="2215"/>
      <c r="P193" s="2215"/>
      <c r="Q193" s="2215"/>
      <c r="R193" s="2215"/>
      <c r="S193" s="2215"/>
      <c r="T193" s="2215"/>
      <c r="U193" s="2215"/>
      <c r="V193" s="2215"/>
      <c r="W193" s="2215"/>
      <c r="X193" s="2215"/>
      <c r="Y193" s="2215"/>
      <c r="Z193" s="2215"/>
      <c r="AA193" s="2215"/>
      <c r="AB193" s="2215"/>
      <c r="AC193" s="730"/>
      <c r="AD193" s="2340">
        <f>'Sources and Uses Budget'!B15</f>
        <v>0</v>
      </c>
      <c r="AE193" s="2340"/>
      <c r="AF193" s="2340"/>
      <c r="AG193" s="2340"/>
      <c r="AH193" s="2340"/>
      <c r="AI193" s="2340"/>
      <c r="AJ193" s="2340"/>
      <c r="AK193" s="486"/>
    </row>
    <row r="194" spans="1:37">
      <c r="A194" s="1147"/>
      <c r="B194" s="1064"/>
      <c r="C194" s="1064"/>
      <c r="D194" s="1064"/>
      <c r="E194" s="1064"/>
      <c r="F194" s="1064"/>
      <c r="G194" s="1064"/>
      <c r="H194" s="1064"/>
      <c r="I194" s="1064"/>
      <c r="J194" s="1064"/>
      <c r="K194" s="1064"/>
      <c r="L194" s="1064"/>
      <c r="M194" s="1064"/>
      <c r="N194" s="1064"/>
      <c r="O194" s="1064"/>
      <c r="P194" s="1064"/>
      <c r="Q194" s="1064"/>
      <c r="R194" s="1064"/>
      <c r="S194" s="1064"/>
      <c r="T194" s="1064"/>
      <c r="U194" s="1064"/>
      <c r="V194" s="1064"/>
      <c r="W194" s="1064"/>
      <c r="X194" s="1064"/>
      <c r="Y194" s="1064"/>
      <c r="Z194" s="1064"/>
      <c r="AA194" s="1064"/>
      <c r="AB194" s="498" t="s">
        <v>1522</v>
      </c>
      <c r="AC194" s="420"/>
      <c r="AD194" s="2345">
        <f>SUM(AD182:AJ192)-AD193</f>
        <v>5098589</v>
      </c>
      <c r="AE194" s="2345"/>
      <c r="AF194" s="2345"/>
      <c r="AG194" s="2345"/>
      <c r="AH194" s="2345"/>
      <c r="AI194" s="2345"/>
      <c r="AJ194" s="2345"/>
      <c r="AK194" s="486"/>
    </row>
    <row r="195" spans="1:37">
      <c r="A195" s="1147"/>
      <c r="B195" s="1147"/>
      <c r="C195" s="535"/>
      <c r="D195" s="714"/>
      <c r="E195" s="714"/>
      <c r="F195" s="714"/>
      <c r="G195" s="714"/>
      <c r="H195" s="714"/>
      <c r="I195" s="714"/>
      <c r="J195" s="714"/>
      <c r="K195" s="420"/>
      <c r="L195" s="420"/>
      <c r="M195" s="420"/>
      <c r="N195" s="420"/>
      <c r="O195" s="420"/>
      <c r="P195" s="420"/>
      <c r="Q195" s="420"/>
      <c r="R195" s="420"/>
      <c r="S195" s="420"/>
      <c r="T195" s="420"/>
      <c r="U195" s="420"/>
      <c r="V195" s="420"/>
      <c r="W195" s="420"/>
      <c r="X195" s="420"/>
      <c r="Y195" s="1151"/>
      <c r="Z195" s="1151"/>
      <c r="AA195" s="1151"/>
      <c r="AB195" s="1151"/>
      <c r="AC195" s="420"/>
      <c r="AD195" s="420"/>
      <c r="AE195" s="486"/>
      <c r="AF195" s="486"/>
      <c r="AG195" s="486"/>
      <c r="AH195" s="486"/>
      <c r="AI195" s="486"/>
      <c r="AJ195" s="486"/>
      <c r="AK195" s="486"/>
    </row>
    <row r="196" spans="1:37">
      <c r="A196" s="1147"/>
      <c r="B196" s="384" t="s">
        <v>2158</v>
      </c>
      <c r="C196" s="535"/>
      <c r="D196" s="714"/>
      <c r="E196" s="714"/>
      <c r="F196" s="714"/>
      <c r="G196" s="714"/>
      <c r="H196" s="714"/>
      <c r="I196" s="714"/>
      <c r="J196" s="714"/>
      <c r="K196" s="420"/>
      <c r="L196" s="420"/>
      <c r="M196" s="420"/>
      <c r="N196" s="420"/>
      <c r="O196" s="420"/>
      <c r="P196" s="420"/>
      <c r="Q196" s="420"/>
      <c r="R196" s="420"/>
      <c r="S196" s="420"/>
      <c r="T196" s="420"/>
      <c r="U196" s="420"/>
      <c r="V196" s="420"/>
      <c r="W196" s="420"/>
      <c r="X196" s="420"/>
      <c r="Y196" s="1151"/>
      <c r="Z196" s="1151"/>
      <c r="AA196" s="1151"/>
      <c r="AB196" s="1151"/>
      <c r="AC196" s="420"/>
      <c r="AD196" s="420"/>
      <c r="AE196" s="486"/>
      <c r="AF196" s="486"/>
      <c r="AG196" s="486"/>
      <c r="AH196" s="486"/>
      <c r="AI196" s="486"/>
      <c r="AJ196" s="486"/>
      <c r="AK196" s="486"/>
    </row>
    <row r="197" spans="1:37">
      <c r="A197" s="1147"/>
      <c r="B197" s="365" t="s">
        <v>2159</v>
      </c>
      <c r="C197" s="535"/>
      <c r="D197" s="714"/>
      <c r="E197" s="714"/>
      <c r="F197" s="714"/>
      <c r="G197" s="714"/>
      <c r="H197" s="714"/>
      <c r="I197" s="714"/>
      <c r="J197" s="714"/>
      <c r="K197" s="420"/>
      <c r="L197" s="420"/>
      <c r="M197" s="420"/>
      <c r="N197" s="420"/>
      <c r="O197" s="420"/>
      <c r="P197" s="420"/>
      <c r="Q197" s="420"/>
      <c r="R197" s="420"/>
      <c r="S197" s="420"/>
      <c r="T197" s="420"/>
      <c r="U197" s="420"/>
      <c r="V197" s="420"/>
      <c r="W197" s="420"/>
      <c r="X197" s="420"/>
      <c r="Y197" s="1151"/>
      <c r="Z197" s="1151"/>
      <c r="AA197" s="1151"/>
      <c r="AB197" s="1151"/>
      <c r="AC197" s="420"/>
      <c r="AD197" s="420"/>
      <c r="AE197" s="486"/>
      <c r="AF197" s="486"/>
      <c r="AG197" s="486"/>
      <c r="AH197" s="486"/>
      <c r="AI197" s="486"/>
      <c r="AJ197" s="486"/>
      <c r="AK197" s="486"/>
    </row>
    <row r="198" spans="1:37">
      <c r="A198" s="737"/>
      <c r="B198" s="802" t="s">
        <v>2160</v>
      </c>
      <c r="C198" s="803"/>
      <c r="D198" s="804"/>
      <c r="E198" s="804"/>
      <c r="F198" s="804"/>
      <c r="G198" s="804"/>
      <c r="H198" s="804"/>
      <c r="I198" s="804"/>
      <c r="J198" s="804"/>
      <c r="K198" s="805"/>
      <c r="L198" s="805"/>
      <c r="M198" s="805"/>
      <c r="N198" s="805"/>
      <c r="O198" s="805"/>
      <c r="P198" s="805"/>
      <c r="Q198" s="805"/>
      <c r="R198" s="805"/>
      <c r="S198" s="612"/>
      <c r="T198" s="612"/>
      <c r="U198" s="612"/>
      <c r="V198" s="612"/>
      <c r="W198" s="612"/>
      <c r="X198" s="612"/>
      <c r="Y198" s="1153"/>
      <c r="Z198" s="1153"/>
      <c r="AA198" s="1153"/>
      <c r="AB198" s="1153"/>
      <c r="AC198" s="612"/>
      <c r="AD198" s="612"/>
      <c r="AE198" s="715"/>
      <c r="AF198" s="715"/>
      <c r="AG198" s="715"/>
      <c r="AH198" s="715"/>
      <c r="AI198" s="715"/>
      <c r="AJ198" s="716"/>
      <c r="AK198" s="486"/>
    </row>
    <row r="199" spans="1:37">
      <c r="A199" s="737"/>
      <c r="B199" s="806" t="s">
        <v>2161</v>
      </c>
      <c r="C199" s="807"/>
      <c r="D199" s="808"/>
      <c r="E199" s="808"/>
      <c r="F199" s="808"/>
      <c r="G199" s="808"/>
      <c r="H199" s="808"/>
      <c r="I199" s="808"/>
      <c r="J199" s="808"/>
      <c r="K199" s="809"/>
      <c r="L199" s="809"/>
      <c r="M199" s="809"/>
      <c r="N199" s="809"/>
      <c r="O199" s="809"/>
      <c r="P199" s="809"/>
      <c r="Q199" s="809"/>
      <c r="R199" s="809"/>
      <c r="S199" s="420"/>
      <c r="T199" s="420"/>
      <c r="U199" s="420"/>
      <c r="V199" s="420"/>
      <c r="W199" s="420"/>
      <c r="X199" s="420"/>
      <c r="Y199" s="1151"/>
      <c r="Z199" s="1151"/>
      <c r="AA199" s="1151"/>
      <c r="AB199" s="1151"/>
      <c r="AC199" s="420"/>
      <c r="AD199" s="420"/>
      <c r="AE199" s="486"/>
      <c r="AF199" s="486"/>
      <c r="AG199" s="486"/>
      <c r="AH199" s="486"/>
      <c r="AI199" s="486"/>
      <c r="AJ199" s="717"/>
      <c r="AK199" s="486"/>
    </row>
    <row r="200" spans="1:37">
      <c r="A200" s="737"/>
      <c r="B200" s="806" t="s">
        <v>2162</v>
      </c>
      <c r="C200" s="807"/>
      <c r="D200" s="808"/>
      <c r="E200" s="808"/>
      <c r="F200" s="808"/>
      <c r="G200" s="808"/>
      <c r="H200" s="808"/>
      <c r="I200" s="808"/>
      <c r="J200" s="808"/>
      <c r="K200" s="809"/>
      <c r="L200" s="809"/>
      <c r="M200" s="809"/>
      <c r="N200" s="809"/>
      <c r="O200" s="809"/>
      <c r="P200" s="809"/>
      <c r="Q200" s="809"/>
      <c r="R200" s="809"/>
      <c r="S200" s="420"/>
      <c r="T200" s="420"/>
      <c r="U200" s="420"/>
      <c r="V200" s="420"/>
      <c r="W200" s="420"/>
      <c r="X200" s="420"/>
      <c r="Y200" s="1151"/>
      <c r="Z200" s="1151"/>
      <c r="AA200" s="1151"/>
      <c r="AB200" s="1151"/>
      <c r="AC200" s="420"/>
      <c r="AD200" s="420"/>
      <c r="AE200" s="486"/>
      <c r="AF200" s="486"/>
      <c r="AG200" s="486"/>
      <c r="AH200" s="486"/>
      <c r="AI200" s="486"/>
      <c r="AJ200" s="717"/>
      <c r="AK200" s="486"/>
    </row>
    <row r="201" spans="1:37">
      <c r="A201" s="737"/>
      <c r="B201" s="806" t="s">
        <v>2163</v>
      </c>
      <c r="C201" s="807"/>
      <c r="D201" s="808"/>
      <c r="E201" s="808"/>
      <c r="F201" s="808"/>
      <c r="G201" s="808"/>
      <c r="H201" s="808"/>
      <c r="I201" s="808"/>
      <c r="J201" s="808"/>
      <c r="K201" s="809"/>
      <c r="L201" s="809"/>
      <c r="M201" s="809"/>
      <c r="N201" s="809"/>
      <c r="O201" s="809"/>
      <c r="P201" s="809"/>
      <c r="Q201" s="809"/>
      <c r="R201" s="809"/>
      <c r="S201" s="420"/>
      <c r="T201" s="420"/>
      <c r="U201" s="420"/>
      <c r="V201" s="420"/>
      <c r="W201" s="420"/>
      <c r="X201" s="420"/>
      <c r="Y201" s="1151"/>
      <c r="Z201" s="1151"/>
      <c r="AA201" s="1151"/>
      <c r="AB201" s="1151"/>
      <c r="AC201" s="420"/>
      <c r="AD201" s="420"/>
      <c r="AE201" s="486"/>
      <c r="AF201" s="486"/>
      <c r="AG201" s="486"/>
      <c r="AH201" s="486"/>
      <c r="AI201" s="486"/>
      <c r="AJ201" s="717"/>
      <c r="AK201" s="486"/>
    </row>
    <row r="202" spans="1:37">
      <c r="A202" s="737"/>
      <c r="B202" s="810" t="s">
        <v>2164</v>
      </c>
      <c r="C202" s="807"/>
      <c r="D202" s="808"/>
      <c r="E202" s="808"/>
      <c r="F202" s="808"/>
      <c r="G202" s="808"/>
      <c r="H202" s="808"/>
      <c r="I202" s="808"/>
      <c r="J202" s="808"/>
      <c r="K202" s="809"/>
      <c r="L202" s="809"/>
      <c r="M202" s="809"/>
      <c r="N202" s="809"/>
      <c r="O202" s="809"/>
      <c r="P202" s="809"/>
      <c r="Q202" s="809"/>
      <c r="R202" s="809"/>
      <c r="S202" s="420"/>
      <c r="T202" s="420"/>
      <c r="U202" s="420"/>
      <c r="V202" s="420"/>
      <c r="W202" s="420"/>
      <c r="X202" s="420"/>
      <c r="Y202" s="1151"/>
      <c r="Z202" s="1151"/>
      <c r="AA202" s="1151"/>
      <c r="AB202" s="1151"/>
      <c r="AC202" s="420"/>
      <c r="AD202" s="420"/>
      <c r="AE202" s="486"/>
      <c r="AF202" s="486"/>
      <c r="AG202" s="486"/>
      <c r="AH202" s="486"/>
      <c r="AI202" s="486"/>
      <c r="AJ202" s="717"/>
      <c r="AK202" s="486"/>
    </row>
    <row r="203" spans="1:37">
      <c r="A203" s="737"/>
      <c r="B203" s="811" t="s">
        <v>2165</v>
      </c>
      <c r="C203" s="812"/>
      <c r="D203" s="813"/>
      <c r="E203" s="813"/>
      <c r="F203" s="813"/>
      <c r="G203" s="813"/>
      <c r="H203" s="813"/>
      <c r="I203" s="813"/>
      <c r="J203" s="813"/>
      <c r="K203" s="814"/>
      <c r="L203" s="814"/>
      <c r="M203" s="814"/>
      <c r="N203" s="814"/>
      <c r="O203" s="814"/>
      <c r="P203" s="814"/>
      <c r="Q203" s="814"/>
      <c r="R203" s="814"/>
      <c r="S203" s="605"/>
      <c r="T203" s="605"/>
      <c r="U203" s="605"/>
      <c r="V203" s="605"/>
      <c r="W203" s="605"/>
      <c r="X203" s="605"/>
      <c r="Y203" s="1152"/>
      <c r="Z203" s="1152"/>
      <c r="AA203" s="1152"/>
      <c r="AB203" s="1152"/>
      <c r="AC203" s="605"/>
      <c r="AD203" s="605"/>
      <c r="AE203" s="718"/>
      <c r="AF203" s="718"/>
      <c r="AG203" s="718"/>
      <c r="AH203" s="718"/>
      <c r="AI203" s="718"/>
      <c r="AJ203" s="719"/>
      <c r="AK203" s="486"/>
    </row>
    <row r="204" spans="1:37">
      <c r="A204" s="1147"/>
      <c r="B204" s="1147"/>
      <c r="C204" s="535"/>
      <c r="D204" s="714"/>
      <c r="E204" s="714"/>
      <c r="F204" s="714"/>
      <c r="G204" s="714"/>
      <c r="H204" s="714"/>
      <c r="I204" s="714"/>
      <c r="J204" s="714"/>
      <c r="K204" s="420"/>
      <c r="L204" s="420"/>
      <c r="M204" s="420"/>
      <c r="N204" s="420"/>
      <c r="O204" s="420"/>
      <c r="P204" s="420"/>
      <c r="Q204" s="420"/>
      <c r="R204" s="420"/>
      <c r="S204" s="420"/>
      <c r="T204" s="420"/>
      <c r="U204" s="420"/>
      <c r="V204" s="420"/>
      <c r="W204" s="420"/>
      <c r="X204" s="420"/>
      <c r="Y204" s="1151"/>
      <c r="Z204" s="1151"/>
      <c r="AA204" s="1151"/>
      <c r="AB204" s="1151"/>
      <c r="AC204" s="420"/>
      <c r="AD204" s="420"/>
      <c r="AE204" s="486"/>
      <c r="AF204" s="486"/>
      <c r="AG204" s="486"/>
      <c r="AH204" s="486"/>
      <c r="AI204" s="486"/>
      <c r="AJ204" s="486"/>
      <c r="AK204" s="486"/>
    </row>
    <row r="205" spans="1:37">
      <c r="A205" s="1147"/>
      <c r="B205" s="732"/>
      <c r="C205" s="365"/>
      <c r="D205" s="365"/>
      <c r="I205" s="2364" t="s">
        <v>2166</v>
      </c>
      <c r="J205" s="2364"/>
      <c r="K205" s="2364"/>
      <c r="L205" s="420"/>
      <c r="M205" s="420"/>
      <c r="N205" s="420"/>
      <c r="O205" s="420"/>
      <c r="P205" s="420"/>
      <c r="Q205" s="420"/>
      <c r="R205" s="420"/>
      <c r="S205" s="420"/>
      <c r="T205" s="2182" t="s">
        <v>2167</v>
      </c>
      <c r="U205" s="2182"/>
      <c r="V205" s="2182"/>
      <c r="W205" s="2182"/>
      <c r="X205" s="2182"/>
      <c r="Y205" s="2182"/>
      <c r="Z205" s="733"/>
      <c r="AA205" s="376"/>
      <c r="AB205" s="2361" t="s">
        <v>2168</v>
      </c>
      <c r="AC205" s="2361"/>
      <c r="AD205" s="2361"/>
      <c r="AE205" s="2361"/>
      <c r="AF205" s="2361"/>
      <c r="AG205" s="2361"/>
      <c r="AH205" s="714"/>
      <c r="AI205" s="714"/>
      <c r="AJ205" s="714"/>
      <c r="AK205" s="486"/>
    </row>
    <row r="206" spans="1:37">
      <c r="A206" s="1147"/>
      <c r="B206" s="2362" t="s">
        <v>2169</v>
      </c>
      <c r="C206" s="2362"/>
      <c r="D206" s="2362"/>
      <c r="E206" s="2362"/>
      <c r="F206" s="2362"/>
      <c r="G206" s="2362"/>
      <c r="I206" s="2363" t="s">
        <v>2170</v>
      </c>
      <c r="J206" s="2363"/>
      <c r="K206" s="2363"/>
      <c r="L206" s="1146"/>
      <c r="N206" s="2216" t="s">
        <v>2171</v>
      </c>
      <c r="O206" s="2216"/>
      <c r="P206" s="2216"/>
      <c r="Q206" s="2216"/>
      <c r="R206" s="2216"/>
      <c r="T206" s="2216" t="s">
        <v>2172</v>
      </c>
      <c r="U206" s="2216"/>
      <c r="V206" s="2216"/>
      <c r="W206" s="2216"/>
      <c r="X206" s="2216"/>
      <c r="Y206" s="2216"/>
      <c r="Z206" s="734"/>
      <c r="AA206" s="376"/>
      <c r="AB206" s="2219" t="s">
        <v>2173</v>
      </c>
      <c r="AC206" s="2219"/>
      <c r="AD206" s="2219"/>
      <c r="AE206" s="2219"/>
      <c r="AF206" s="2219"/>
      <c r="AG206" s="2219"/>
      <c r="AH206" s="714"/>
      <c r="AI206" s="714"/>
      <c r="AJ206" s="714"/>
      <c r="AK206" s="486"/>
    </row>
    <row r="207" spans="1:37">
      <c r="A207" s="1147"/>
      <c r="B207" s="2218" t="s">
        <v>1319</v>
      </c>
      <c r="C207" s="2218"/>
      <c r="D207" s="2218"/>
      <c r="E207" s="2218"/>
      <c r="F207" s="2218"/>
      <c r="G207" s="2218"/>
      <c r="H207" s="736"/>
      <c r="I207" s="2187"/>
      <c r="J207" s="2187"/>
      <c r="K207" s="2187"/>
      <c r="L207" s="1146"/>
      <c r="N207" s="2184"/>
      <c r="O207" s="2184"/>
      <c r="P207" s="2184"/>
      <c r="Q207" s="2184"/>
      <c r="R207" s="2184"/>
      <c r="T207" s="2183"/>
      <c r="U207" s="2183"/>
      <c r="V207" s="2183"/>
      <c r="W207" s="2183"/>
      <c r="X207" s="2183"/>
      <c r="Y207" s="2183"/>
      <c r="Z207" s="735"/>
      <c r="AA207" s="735"/>
      <c r="AB207" s="2181">
        <f t="shared" ref="AB207:AB216" si="0">MAX(($T207-$N207)*$I207*12,0)</f>
        <v>0</v>
      </c>
      <c r="AC207" s="2181"/>
      <c r="AD207" s="2181"/>
      <c r="AE207" s="2181"/>
      <c r="AF207" s="2181"/>
      <c r="AG207" s="2181"/>
      <c r="AH207" s="714"/>
      <c r="AI207" s="714"/>
      <c r="AJ207" s="714"/>
      <c r="AK207" s="486"/>
    </row>
    <row r="208" spans="1:37">
      <c r="A208" s="1147"/>
      <c r="B208" s="2218" t="s">
        <v>1319</v>
      </c>
      <c r="C208" s="2218"/>
      <c r="D208" s="2218"/>
      <c r="E208" s="2218"/>
      <c r="F208" s="2218"/>
      <c r="G208" s="2218"/>
      <c r="I208" s="2187"/>
      <c r="J208" s="2187"/>
      <c r="K208" s="2187"/>
      <c r="L208" s="1146"/>
      <c r="N208" s="2184"/>
      <c r="O208" s="2184"/>
      <c r="P208" s="2184"/>
      <c r="Q208" s="2184"/>
      <c r="R208" s="2184"/>
      <c r="T208" s="2183"/>
      <c r="U208" s="2183"/>
      <c r="V208" s="2183"/>
      <c r="W208" s="2183"/>
      <c r="X208" s="2183"/>
      <c r="Y208" s="2183"/>
      <c r="Z208" s="735"/>
      <c r="AA208" s="735"/>
      <c r="AB208" s="2181">
        <f t="shared" si="0"/>
        <v>0</v>
      </c>
      <c r="AC208" s="2181"/>
      <c r="AD208" s="2181"/>
      <c r="AE208" s="2181"/>
      <c r="AF208" s="2181"/>
      <c r="AG208" s="2181"/>
      <c r="AH208" s="714"/>
      <c r="AI208" s="714"/>
      <c r="AJ208" s="714"/>
      <c r="AK208" s="486"/>
    </row>
    <row r="209" spans="1:37">
      <c r="A209" s="1147"/>
      <c r="B209" s="2218" t="s">
        <v>1319</v>
      </c>
      <c r="C209" s="2218"/>
      <c r="D209" s="2218"/>
      <c r="E209" s="2218"/>
      <c r="F209" s="2218"/>
      <c r="G209" s="2218"/>
      <c r="I209" s="2187"/>
      <c r="J209" s="2187"/>
      <c r="K209" s="2187"/>
      <c r="L209" s="1146"/>
      <c r="N209" s="2184"/>
      <c r="O209" s="2184"/>
      <c r="P209" s="2184"/>
      <c r="Q209" s="2184"/>
      <c r="R209" s="2184"/>
      <c r="T209" s="2183"/>
      <c r="U209" s="2183"/>
      <c r="V209" s="2183"/>
      <c r="W209" s="2183"/>
      <c r="X209" s="2183"/>
      <c r="Y209" s="2183"/>
      <c r="Z209" s="735"/>
      <c r="AA209" s="735"/>
      <c r="AB209" s="2181">
        <f t="shared" si="0"/>
        <v>0</v>
      </c>
      <c r="AC209" s="2181"/>
      <c r="AD209" s="2181"/>
      <c r="AE209" s="2181"/>
      <c r="AF209" s="2181"/>
      <c r="AG209" s="2181"/>
      <c r="AH209" s="714"/>
      <c r="AI209" s="714"/>
      <c r="AJ209" s="714"/>
      <c r="AK209" s="486"/>
    </row>
    <row r="210" spans="1:37">
      <c r="A210" s="1147"/>
      <c r="B210" s="2218" t="s">
        <v>1319</v>
      </c>
      <c r="C210" s="2218"/>
      <c r="D210" s="2218"/>
      <c r="E210" s="2218"/>
      <c r="F210" s="2218"/>
      <c r="G210" s="2218"/>
      <c r="I210" s="2187"/>
      <c r="J210" s="2187"/>
      <c r="K210" s="2187"/>
      <c r="L210" s="1146"/>
      <c r="N210" s="2184"/>
      <c r="O210" s="2184"/>
      <c r="P210" s="2184"/>
      <c r="Q210" s="2184"/>
      <c r="R210" s="2184"/>
      <c r="T210" s="2183"/>
      <c r="U210" s="2183"/>
      <c r="V210" s="2183"/>
      <c r="W210" s="2183"/>
      <c r="X210" s="2183"/>
      <c r="Y210" s="2183"/>
      <c r="Z210" s="735"/>
      <c r="AA210" s="735"/>
      <c r="AB210" s="2181">
        <f t="shared" si="0"/>
        <v>0</v>
      </c>
      <c r="AC210" s="2181"/>
      <c r="AD210" s="2181"/>
      <c r="AE210" s="2181"/>
      <c r="AF210" s="2181"/>
      <c r="AG210" s="2181"/>
      <c r="AH210" s="714"/>
      <c r="AI210" s="714"/>
      <c r="AJ210" s="714"/>
      <c r="AK210" s="486"/>
    </row>
    <row r="211" spans="1:37">
      <c r="A211" s="1147"/>
      <c r="B211" s="2218" t="s">
        <v>1319</v>
      </c>
      <c r="C211" s="2218"/>
      <c r="D211" s="2218"/>
      <c r="E211" s="2218"/>
      <c r="F211" s="2218"/>
      <c r="G211" s="2218"/>
      <c r="I211" s="2187"/>
      <c r="J211" s="2187"/>
      <c r="K211" s="2187"/>
      <c r="L211" s="956"/>
      <c r="N211" s="2184"/>
      <c r="O211" s="2184"/>
      <c r="P211" s="2184"/>
      <c r="Q211" s="2184"/>
      <c r="R211" s="2184"/>
      <c r="T211" s="2183"/>
      <c r="U211" s="2183"/>
      <c r="V211" s="2183"/>
      <c r="W211" s="2183"/>
      <c r="X211" s="2183"/>
      <c r="Y211" s="2183"/>
      <c r="Z211" s="735"/>
      <c r="AA211" s="735"/>
      <c r="AB211" s="2181">
        <f t="shared" si="0"/>
        <v>0</v>
      </c>
      <c r="AC211" s="2181"/>
      <c r="AD211" s="2181"/>
      <c r="AE211" s="2181"/>
      <c r="AF211" s="2181"/>
      <c r="AG211" s="2181"/>
      <c r="AH211" s="714"/>
      <c r="AI211" s="714"/>
      <c r="AJ211" s="714"/>
      <c r="AK211" s="486"/>
    </row>
    <row r="212" spans="1:37">
      <c r="A212" s="1147"/>
      <c r="B212" s="2218" t="s">
        <v>1319</v>
      </c>
      <c r="C212" s="2218"/>
      <c r="D212" s="2218"/>
      <c r="E212" s="2218"/>
      <c r="F212" s="2218"/>
      <c r="G212" s="2218"/>
      <c r="I212" s="2187"/>
      <c r="J212" s="2187"/>
      <c r="K212" s="2187"/>
      <c r="L212" s="956"/>
      <c r="N212" s="2184"/>
      <c r="O212" s="2184"/>
      <c r="P212" s="2184"/>
      <c r="Q212" s="2184"/>
      <c r="R212" s="2184"/>
      <c r="T212" s="2183"/>
      <c r="U212" s="2183"/>
      <c r="V212" s="2183"/>
      <c r="W212" s="2183"/>
      <c r="X212" s="2183"/>
      <c r="Y212" s="2183"/>
      <c r="Z212" s="735"/>
      <c r="AA212" s="735"/>
      <c r="AB212" s="2181">
        <f t="shared" si="0"/>
        <v>0</v>
      </c>
      <c r="AC212" s="2181"/>
      <c r="AD212" s="2181"/>
      <c r="AE212" s="2181"/>
      <c r="AF212" s="2181"/>
      <c r="AG212" s="2181"/>
      <c r="AH212" s="714"/>
      <c r="AI212" s="714"/>
      <c r="AJ212" s="714"/>
      <c r="AK212" s="486"/>
    </row>
    <row r="213" spans="1:37">
      <c r="A213" s="1147"/>
      <c r="B213" s="2218" t="s">
        <v>1319</v>
      </c>
      <c r="C213" s="2218"/>
      <c r="D213" s="2218"/>
      <c r="E213" s="2218"/>
      <c r="F213" s="2218"/>
      <c r="G213" s="2218"/>
      <c r="I213" s="2187"/>
      <c r="J213" s="2187"/>
      <c r="K213" s="2187"/>
      <c r="L213" s="956"/>
      <c r="N213" s="2184"/>
      <c r="O213" s="2184"/>
      <c r="P213" s="2184"/>
      <c r="Q213" s="2184"/>
      <c r="R213" s="2184"/>
      <c r="T213" s="2183"/>
      <c r="U213" s="2183"/>
      <c r="V213" s="2183"/>
      <c r="W213" s="2183"/>
      <c r="X213" s="2183"/>
      <c r="Y213" s="2183"/>
      <c r="Z213" s="735"/>
      <c r="AA213" s="735"/>
      <c r="AB213" s="2181">
        <f t="shared" si="0"/>
        <v>0</v>
      </c>
      <c r="AC213" s="2181"/>
      <c r="AD213" s="2181"/>
      <c r="AE213" s="2181"/>
      <c r="AF213" s="2181"/>
      <c r="AG213" s="2181"/>
      <c r="AH213" s="714"/>
      <c r="AI213" s="714"/>
      <c r="AJ213" s="714"/>
      <c r="AK213" s="486"/>
    </row>
    <row r="214" spans="1:37">
      <c r="A214" s="1147"/>
      <c r="B214" s="2218" t="s">
        <v>1319</v>
      </c>
      <c r="C214" s="2218"/>
      <c r="D214" s="2218"/>
      <c r="E214" s="2218"/>
      <c r="F214" s="2218"/>
      <c r="G214" s="2218"/>
      <c r="I214" s="2187"/>
      <c r="J214" s="2187"/>
      <c r="K214" s="2187"/>
      <c r="L214" s="956"/>
      <c r="N214" s="2184"/>
      <c r="O214" s="2184"/>
      <c r="P214" s="2184"/>
      <c r="Q214" s="2184"/>
      <c r="R214" s="2184"/>
      <c r="T214" s="2183"/>
      <c r="U214" s="2183"/>
      <c r="V214" s="2183"/>
      <c r="W214" s="2183"/>
      <c r="X214" s="2183"/>
      <c r="Y214" s="2183"/>
      <c r="Z214" s="735"/>
      <c r="AA214" s="735"/>
      <c r="AB214" s="2181">
        <f t="shared" si="0"/>
        <v>0</v>
      </c>
      <c r="AC214" s="2181"/>
      <c r="AD214" s="2181"/>
      <c r="AE214" s="2181"/>
      <c r="AF214" s="2181"/>
      <c r="AG214" s="2181"/>
      <c r="AH214" s="714"/>
      <c r="AI214" s="714"/>
      <c r="AJ214" s="714"/>
      <c r="AK214" s="486"/>
    </row>
    <row r="215" spans="1:37">
      <c r="A215" s="1147"/>
      <c r="B215" s="2218" t="s">
        <v>1319</v>
      </c>
      <c r="C215" s="2218"/>
      <c r="D215" s="2218"/>
      <c r="E215" s="2218"/>
      <c r="F215" s="2218"/>
      <c r="G215" s="2218"/>
      <c r="I215" s="2187"/>
      <c r="J215" s="2187"/>
      <c r="K215" s="2187"/>
      <c r="L215" s="956"/>
      <c r="N215" s="2184"/>
      <c r="O215" s="2184"/>
      <c r="P215" s="2184"/>
      <c r="Q215" s="2184"/>
      <c r="R215" s="2184"/>
      <c r="T215" s="2183"/>
      <c r="U215" s="2183"/>
      <c r="V215" s="2183"/>
      <c r="W215" s="2183"/>
      <c r="X215" s="2183"/>
      <c r="Y215" s="2183"/>
      <c r="Z215" s="735"/>
      <c r="AA215" s="735"/>
      <c r="AB215" s="2181">
        <f t="shared" si="0"/>
        <v>0</v>
      </c>
      <c r="AC215" s="2181"/>
      <c r="AD215" s="2181"/>
      <c r="AE215" s="2181"/>
      <c r="AF215" s="2181"/>
      <c r="AG215" s="2181"/>
      <c r="AH215" s="714"/>
      <c r="AI215" s="714"/>
      <c r="AJ215" s="714"/>
      <c r="AK215" s="486"/>
    </row>
    <row r="216" spans="1:37">
      <c r="A216" s="1147"/>
      <c r="B216" s="2218" t="s">
        <v>1319</v>
      </c>
      <c r="C216" s="2218"/>
      <c r="D216" s="2218"/>
      <c r="E216" s="2218"/>
      <c r="F216" s="2218"/>
      <c r="G216" s="2218"/>
      <c r="I216" s="2365"/>
      <c r="J216" s="2365"/>
      <c r="K216" s="2365"/>
      <c r="L216" s="956"/>
      <c r="N216" s="2184"/>
      <c r="O216" s="2184"/>
      <c r="P216" s="2184"/>
      <c r="Q216" s="2184"/>
      <c r="R216" s="2184"/>
      <c r="T216" s="2183"/>
      <c r="U216" s="2183"/>
      <c r="V216" s="2183"/>
      <c r="W216" s="2183"/>
      <c r="X216" s="2183"/>
      <c r="Y216" s="2183"/>
      <c r="Z216" s="735"/>
      <c r="AA216" s="735"/>
      <c r="AB216" s="2188">
        <f t="shared" si="0"/>
        <v>0</v>
      </c>
      <c r="AC216" s="2188"/>
      <c r="AD216" s="2188"/>
      <c r="AE216" s="2188"/>
      <c r="AF216" s="2188"/>
      <c r="AG216" s="2188"/>
      <c r="AH216" s="714"/>
      <c r="AI216" s="714"/>
      <c r="AJ216" s="714"/>
      <c r="AK216" s="486"/>
    </row>
    <row r="217" spans="1:37">
      <c r="A217" s="1147"/>
      <c r="B217" s="365"/>
      <c r="C217" s="736"/>
      <c r="D217" s="365"/>
      <c r="K217" s="420"/>
      <c r="L217" s="420"/>
      <c r="M217" s="420"/>
      <c r="N217" s="420"/>
      <c r="O217" s="420"/>
      <c r="P217" s="420"/>
      <c r="Q217" s="420"/>
      <c r="R217" s="420"/>
      <c r="S217" s="420"/>
      <c r="T217" s="420"/>
      <c r="U217" s="420"/>
      <c r="V217" s="420"/>
      <c r="W217" s="420"/>
      <c r="X217" s="420"/>
      <c r="Y217" s="1145" t="s">
        <v>2174</v>
      </c>
      <c r="AA217" s="1145"/>
      <c r="AB217" s="2181">
        <f>SUM(AB207:AB216)</f>
        <v>0</v>
      </c>
      <c r="AC217" s="2181"/>
      <c r="AD217" s="2181"/>
      <c r="AE217" s="2181"/>
      <c r="AF217" s="2181"/>
      <c r="AG217" s="2181"/>
      <c r="AH217" s="714"/>
      <c r="AI217" s="714"/>
      <c r="AJ217" s="714"/>
      <c r="AK217" s="486"/>
    </row>
    <row r="218" spans="1:37">
      <c r="A218" s="1147"/>
      <c r="B218" s="1147"/>
      <c r="C218" s="535"/>
      <c r="D218" s="714"/>
      <c r="E218" s="714"/>
      <c r="F218" s="714"/>
      <c r="G218" s="714"/>
      <c r="H218" s="714"/>
      <c r="I218" s="714"/>
      <c r="J218" s="714"/>
      <c r="K218" s="433"/>
      <c r="L218" s="433"/>
      <c r="M218" s="433"/>
      <c r="N218" s="433"/>
      <c r="O218" s="433"/>
      <c r="P218" s="433"/>
      <c r="Q218" s="433"/>
      <c r="R218" s="433"/>
      <c r="S218" s="433"/>
      <c r="T218" s="433"/>
      <c r="U218" s="433"/>
      <c r="V218" s="433"/>
      <c r="W218" s="433"/>
      <c r="X218" s="433"/>
      <c r="Y218" s="1151"/>
      <c r="Z218" s="1151"/>
      <c r="AA218" s="1151"/>
      <c r="AB218" s="1151"/>
      <c r="AC218" s="433"/>
      <c r="AD218" s="433"/>
      <c r="AE218" s="486"/>
      <c r="AF218" s="486"/>
      <c r="AG218" s="486"/>
      <c r="AH218" s="486"/>
      <c r="AI218" s="486"/>
      <c r="AJ218" s="486"/>
      <c r="AK218" s="486"/>
    </row>
    <row r="219" spans="1:37">
      <c r="A219" s="1147"/>
      <c r="B219" s="384" t="s">
        <v>2175</v>
      </c>
      <c r="C219" s="535"/>
      <c r="D219" s="714"/>
      <c r="E219" s="714"/>
      <c r="F219" s="714"/>
      <c r="G219" s="714"/>
      <c r="H219" s="714"/>
      <c r="I219" s="714"/>
      <c r="J219" s="714"/>
      <c r="K219" s="420"/>
      <c r="L219" s="420"/>
      <c r="M219" s="420"/>
      <c r="N219" s="420"/>
      <c r="O219" s="420"/>
      <c r="P219" s="420"/>
      <c r="Q219" s="420"/>
      <c r="R219" s="420"/>
      <c r="S219" s="420"/>
      <c r="T219" s="420"/>
      <c r="U219" s="420"/>
      <c r="V219" s="420"/>
      <c r="W219" s="420"/>
      <c r="X219" s="420"/>
      <c r="Y219" s="1151"/>
      <c r="Z219" s="1151"/>
      <c r="AA219" s="1151"/>
      <c r="AB219" s="1151"/>
      <c r="AC219" s="420"/>
      <c r="AD219" s="420"/>
      <c r="AE219" s="486"/>
      <c r="AF219" s="486"/>
      <c r="AG219" s="486"/>
      <c r="AH219" s="486"/>
      <c r="AI219" s="486"/>
      <c r="AJ219" s="486"/>
      <c r="AK219" s="486"/>
    </row>
    <row r="220" spans="1:37">
      <c r="A220" s="1147"/>
      <c r="B220" s="365" t="s">
        <v>2176</v>
      </c>
      <c r="C220" s="535"/>
      <c r="D220" s="714"/>
      <c r="E220" s="714"/>
      <c r="F220" s="714"/>
      <c r="G220" s="714"/>
      <c r="H220" s="714"/>
      <c r="I220" s="714"/>
      <c r="J220" s="714"/>
      <c r="K220" s="420"/>
      <c r="L220" s="420"/>
      <c r="M220" s="420"/>
      <c r="N220" s="420"/>
      <c r="O220" s="420"/>
      <c r="P220" s="420"/>
      <c r="Q220" s="420"/>
      <c r="R220" s="420"/>
      <c r="S220" s="420"/>
      <c r="T220" s="420"/>
      <c r="U220" s="420"/>
      <c r="V220" s="420"/>
      <c r="W220" s="420"/>
      <c r="X220" s="420"/>
      <c r="Y220" s="1151"/>
      <c r="Z220" s="1151"/>
      <c r="AA220" s="1151"/>
      <c r="AB220" s="1151"/>
      <c r="AC220" s="420"/>
      <c r="AD220" s="420"/>
      <c r="AE220" s="486"/>
      <c r="AF220" s="486"/>
      <c r="AG220" s="486"/>
      <c r="AH220" s="486"/>
      <c r="AI220" s="486"/>
      <c r="AJ220" s="486"/>
      <c r="AK220" s="486"/>
    </row>
    <row r="221" spans="1:37">
      <c r="A221" s="1147"/>
      <c r="B221" s="365"/>
      <c r="C221" s="535"/>
      <c r="D221" s="714"/>
      <c r="E221" s="714"/>
      <c r="F221" s="714"/>
      <c r="G221" s="714"/>
      <c r="H221" s="714"/>
      <c r="I221" s="714"/>
      <c r="J221" s="714"/>
      <c r="K221" s="420"/>
      <c r="L221" s="420"/>
      <c r="M221" s="420"/>
      <c r="N221" s="420"/>
      <c r="O221" s="420"/>
      <c r="P221" s="420"/>
      <c r="Q221" s="420"/>
      <c r="R221" s="420"/>
      <c r="S221" s="420"/>
      <c r="T221" s="420"/>
      <c r="U221" s="420"/>
      <c r="V221" s="420"/>
      <c r="W221" s="420"/>
      <c r="X221" s="420"/>
      <c r="Y221" s="1151"/>
      <c r="Z221" s="1151"/>
      <c r="AA221" s="1151"/>
      <c r="AB221" s="1151"/>
      <c r="AC221" s="420"/>
      <c r="AD221" s="420"/>
      <c r="AE221" s="486"/>
      <c r="AF221" s="486"/>
      <c r="AG221" s="486"/>
      <c r="AH221" s="486"/>
      <c r="AI221" s="486"/>
      <c r="AJ221" s="486"/>
      <c r="AK221" s="486"/>
    </row>
    <row r="222" spans="1:37">
      <c r="A222" s="1147"/>
      <c r="B222" s="721" t="s">
        <v>2177</v>
      </c>
      <c r="C222" s="535"/>
      <c r="D222" s="714"/>
      <c r="E222" s="714"/>
      <c r="F222" s="714"/>
      <c r="G222" s="714"/>
      <c r="H222" s="714"/>
      <c r="I222" s="714"/>
      <c r="J222" s="714"/>
      <c r="K222" s="420"/>
      <c r="L222" s="420"/>
      <c r="M222" s="420"/>
      <c r="N222" s="420"/>
      <c r="O222" s="420"/>
      <c r="P222" s="420"/>
      <c r="Q222" s="420"/>
      <c r="R222" s="420"/>
      <c r="S222" s="420"/>
      <c r="T222" s="420"/>
      <c r="U222" s="420"/>
      <c r="V222" s="420"/>
      <c r="W222" s="420"/>
      <c r="X222" s="420"/>
      <c r="Y222" s="1151"/>
      <c r="Z222" s="1151"/>
      <c r="AA222" s="1151"/>
      <c r="AB222" s="1151"/>
      <c r="AC222" s="420"/>
      <c r="AD222" s="420"/>
      <c r="AE222" s="486"/>
      <c r="AF222" s="486"/>
      <c r="AG222" s="486"/>
      <c r="AH222" s="486"/>
      <c r="AI222" s="486"/>
      <c r="AJ222" s="486"/>
      <c r="AK222" s="486"/>
    </row>
    <row r="223" spans="1:37">
      <c r="A223" s="1147"/>
      <c r="B223" s="721" t="s">
        <v>2178</v>
      </c>
      <c r="C223" s="535"/>
      <c r="D223" s="714"/>
      <c r="E223" s="714"/>
      <c r="F223" s="714"/>
      <c r="G223" s="714"/>
      <c r="H223" s="714"/>
      <c r="I223" s="714"/>
      <c r="J223" s="714"/>
      <c r="K223" s="420"/>
      <c r="L223" s="420"/>
      <c r="M223" s="420"/>
      <c r="N223" s="420"/>
      <c r="O223" s="420"/>
      <c r="P223" s="420"/>
      <c r="Q223" s="420"/>
      <c r="R223" s="420"/>
      <c r="S223" s="420"/>
      <c r="T223" s="420"/>
      <c r="U223" s="420"/>
      <c r="V223" s="420"/>
      <c r="W223" s="420"/>
      <c r="X223" s="420"/>
      <c r="Y223" s="1151"/>
      <c r="Z223" s="1151"/>
      <c r="AA223" s="1151"/>
      <c r="AB223" s="2220"/>
      <c r="AC223" s="2220"/>
      <c r="AD223" s="2220"/>
      <c r="AE223" s="2220"/>
      <c r="AF223" s="2220"/>
      <c r="AG223" s="2220"/>
      <c r="AH223" s="486"/>
      <c r="AI223" s="486"/>
      <c r="AJ223" s="486"/>
      <c r="AK223" s="486"/>
    </row>
    <row r="224" spans="1:37">
      <c r="A224" s="1147"/>
      <c r="B224" s="722" t="s">
        <v>2179</v>
      </c>
      <c r="C224" s="491"/>
      <c r="D224" s="720"/>
      <c r="E224" s="714"/>
      <c r="F224" s="714"/>
      <c r="G224" s="714"/>
      <c r="H224" s="714"/>
      <c r="I224" s="714"/>
      <c r="J224" s="714"/>
      <c r="K224" s="420"/>
      <c r="L224" s="420"/>
      <c r="M224" s="420"/>
      <c r="N224" s="420"/>
      <c r="O224" s="420"/>
      <c r="P224" s="420"/>
      <c r="Q224" s="420"/>
      <c r="R224" s="420"/>
      <c r="S224" s="420"/>
      <c r="T224" s="420"/>
      <c r="U224" s="420"/>
      <c r="V224" s="420"/>
      <c r="W224" s="420"/>
      <c r="X224" s="420"/>
      <c r="Y224" s="1151"/>
      <c r="Z224" s="1151"/>
      <c r="AA224" s="1151"/>
      <c r="AB224" s="1151"/>
      <c r="AC224" s="420"/>
      <c r="AD224" s="420"/>
      <c r="AE224" s="486"/>
      <c r="AF224" s="486"/>
      <c r="AG224" s="486"/>
      <c r="AH224" s="486"/>
      <c r="AI224" s="486"/>
      <c r="AJ224" s="486"/>
      <c r="AK224" s="486"/>
    </row>
    <row r="225" spans="1:37">
      <c r="A225" s="1147"/>
      <c r="B225" s="723" t="s">
        <v>2180</v>
      </c>
      <c r="C225" s="535"/>
      <c r="D225" s="714"/>
      <c r="E225" s="714"/>
      <c r="F225" s="714"/>
      <c r="G225" s="714"/>
      <c r="H225" s="714"/>
      <c r="I225" s="714"/>
      <c r="J225" s="714"/>
      <c r="K225" s="420"/>
      <c r="L225" s="420"/>
      <c r="M225" s="420"/>
      <c r="N225" s="420"/>
      <c r="O225" s="420"/>
      <c r="P225" s="420"/>
      <c r="Q225" s="420"/>
      <c r="R225" s="420"/>
      <c r="S225" s="420"/>
      <c r="T225" s="420"/>
      <c r="U225" s="420"/>
      <c r="V225" s="420"/>
      <c r="W225" s="420"/>
      <c r="X225" s="420"/>
      <c r="Y225" s="1151"/>
      <c r="Z225" s="1151"/>
      <c r="AA225" s="1151"/>
      <c r="AB225" s="1151"/>
      <c r="AC225" s="420"/>
      <c r="AD225" s="420"/>
      <c r="AE225" s="486"/>
      <c r="AF225" s="486"/>
      <c r="AG225" s="486"/>
      <c r="AH225" s="486"/>
      <c r="AI225" s="486"/>
      <c r="AJ225" s="486"/>
      <c r="AK225" s="486"/>
    </row>
    <row r="226" spans="1:37">
      <c r="A226" s="1147"/>
      <c r="B226" s="723" t="s">
        <v>2181</v>
      </c>
      <c r="C226" s="535"/>
      <c r="D226" s="714"/>
      <c r="E226" s="714"/>
      <c r="F226" s="714"/>
      <c r="G226" s="714"/>
      <c r="H226" s="714"/>
      <c r="I226" s="714"/>
      <c r="J226" s="714"/>
      <c r="K226" s="420"/>
      <c r="L226" s="420"/>
      <c r="M226" s="420"/>
      <c r="N226" s="420"/>
      <c r="O226" s="420"/>
      <c r="P226" s="420"/>
      <c r="Q226" s="420"/>
      <c r="R226" s="420"/>
      <c r="S226" s="420"/>
      <c r="T226" s="420"/>
      <c r="U226" s="420"/>
      <c r="V226" s="420"/>
      <c r="W226" s="420"/>
      <c r="X226" s="420"/>
      <c r="Y226" s="1151"/>
      <c r="Z226" s="1151"/>
      <c r="AA226" s="1151"/>
      <c r="AB226" s="2220"/>
      <c r="AC226" s="2220"/>
      <c r="AD226" s="2220"/>
      <c r="AE226" s="2220"/>
      <c r="AF226" s="2220"/>
      <c r="AG226" s="2220"/>
      <c r="AH226" s="486"/>
      <c r="AI226" s="486"/>
      <c r="AJ226" s="486"/>
      <c r="AK226" s="486"/>
    </row>
    <row r="227" spans="1:37">
      <c r="A227" s="1147"/>
      <c r="B227" s="723" t="s">
        <v>2182</v>
      </c>
      <c r="C227" s="535"/>
      <c r="D227" s="714"/>
      <c r="E227" s="714"/>
      <c r="F227" s="714"/>
      <c r="G227" s="714"/>
      <c r="H227" s="714"/>
      <c r="I227" s="714"/>
      <c r="J227" s="714"/>
      <c r="K227" s="420"/>
      <c r="L227" s="420"/>
      <c r="M227" s="420"/>
      <c r="N227" s="420"/>
      <c r="O227" s="420"/>
      <c r="P227" s="420"/>
      <c r="Q227" s="420"/>
      <c r="R227" s="420"/>
      <c r="S227" s="420"/>
      <c r="T227" s="420"/>
      <c r="U227" s="420"/>
      <c r="V227" s="420"/>
      <c r="W227" s="420"/>
      <c r="X227" s="420"/>
      <c r="Y227" s="1151"/>
      <c r="Z227" s="1151"/>
      <c r="AA227" s="1151"/>
      <c r="AB227" s="2180"/>
      <c r="AC227" s="2180"/>
      <c r="AD227" s="2180"/>
      <c r="AE227" s="2180"/>
      <c r="AF227" s="2180"/>
      <c r="AG227" s="2180"/>
      <c r="AH227" s="486"/>
      <c r="AI227" s="486"/>
      <c r="AJ227" s="486"/>
      <c r="AK227" s="486"/>
    </row>
    <row r="228" spans="1:37">
      <c r="A228" s="1147"/>
      <c r="B228" s="723" t="s">
        <v>2183</v>
      </c>
      <c r="C228" s="535"/>
      <c r="D228" s="714"/>
      <c r="E228" s="714"/>
      <c r="F228" s="714"/>
      <c r="G228" s="714"/>
      <c r="H228" s="714"/>
      <c r="I228" s="714"/>
      <c r="J228" s="714"/>
      <c r="K228" s="420"/>
      <c r="L228" s="420"/>
      <c r="M228" s="420"/>
      <c r="N228" s="420"/>
      <c r="O228" s="420"/>
      <c r="P228" s="420"/>
      <c r="Q228" s="420"/>
      <c r="R228" s="420"/>
      <c r="S228" s="420"/>
      <c r="T228" s="420"/>
      <c r="U228" s="420"/>
      <c r="V228" s="420"/>
      <c r="W228" s="420"/>
      <c r="X228" s="420"/>
      <c r="Y228" s="1151"/>
      <c r="Z228" s="1151"/>
      <c r="AA228" s="1151"/>
      <c r="AB228" s="2189">
        <f>IFERROR(AB226/AB227,0)</f>
        <v>0</v>
      </c>
      <c r="AC228" s="2189"/>
      <c r="AD228" s="2189"/>
      <c r="AE228" s="2189"/>
      <c r="AF228" s="2189"/>
      <c r="AG228" s="2189"/>
      <c r="AH228" s="486"/>
      <c r="AI228" s="486"/>
      <c r="AJ228" s="486"/>
      <c r="AK228" s="486"/>
    </row>
    <row r="229" spans="1:37">
      <c r="A229" s="1147"/>
      <c r="B229" s="365"/>
      <c r="C229" s="535"/>
      <c r="D229" s="714"/>
      <c r="E229" s="714"/>
      <c r="F229" s="714"/>
      <c r="G229" s="714"/>
      <c r="H229" s="714"/>
      <c r="I229" s="714"/>
      <c r="J229" s="714"/>
      <c r="K229" s="420"/>
      <c r="L229" s="420"/>
      <c r="M229" s="420"/>
      <c r="N229" s="420"/>
      <c r="O229" s="420"/>
      <c r="P229" s="420"/>
      <c r="Q229" s="420"/>
      <c r="R229" s="420"/>
      <c r="S229" s="420"/>
      <c r="T229" s="420"/>
      <c r="U229" s="420"/>
      <c r="V229" s="420"/>
      <c r="W229" s="420"/>
      <c r="X229" s="420"/>
      <c r="Y229" s="1151"/>
      <c r="Z229" s="1151"/>
      <c r="AA229" s="1151"/>
      <c r="AB229" s="1151"/>
      <c r="AC229" s="420"/>
      <c r="AD229" s="420"/>
      <c r="AE229" s="486"/>
      <c r="AF229" s="486"/>
      <c r="AG229" s="486"/>
      <c r="AH229" s="486"/>
      <c r="AI229" s="486"/>
      <c r="AJ229" s="486"/>
      <c r="AK229" s="486"/>
    </row>
    <row r="230" spans="1:37">
      <c r="A230" s="1147"/>
      <c r="B230" s="365" t="s">
        <v>2184</v>
      </c>
      <c r="C230" s="535"/>
      <c r="D230" s="714"/>
      <c r="E230" s="714"/>
      <c r="F230" s="714"/>
      <c r="G230" s="714"/>
      <c r="H230" s="714"/>
      <c r="I230" s="714"/>
      <c r="J230" s="714"/>
      <c r="K230" s="420"/>
      <c r="L230" s="420"/>
      <c r="M230" s="420"/>
      <c r="N230" s="420"/>
      <c r="O230" s="420"/>
      <c r="P230" s="420"/>
      <c r="Q230" s="420"/>
      <c r="R230" s="420"/>
      <c r="S230" s="420"/>
      <c r="T230" s="420"/>
      <c r="U230" s="420"/>
      <c r="V230" s="420"/>
      <c r="W230" s="420"/>
      <c r="X230" s="420"/>
      <c r="Y230" s="1151"/>
      <c r="Z230" s="1151"/>
      <c r="AA230" s="1151"/>
      <c r="AB230" s="2188">
        <f>MAX(AB223,AB228)</f>
        <v>0</v>
      </c>
      <c r="AC230" s="2188"/>
      <c r="AD230" s="2188"/>
      <c r="AE230" s="2188"/>
      <c r="AF230" s="2188"/>
      <c r="AG230" s="2188"/>
      <c r="AH230" s="486"/>
      <c r="AI230" s="486"/>
      <c r="AJ230" s="486"/>
      <c r="AK230" s="486"/>
    </row>
    <row r="231" spans="1:37">
      <c r="A231" s="1147"/>
      <c r="B231" s="365"/>
      <c r="C231" s="535"/>
      <c r="D231" s="714"/>
      <c r="E231" s="714"/>
      <c r="F231" s="714"/>
      <c r="G231" s="714"/>
      <c r="H231" s="714"/>
      <c r="I231" s="714"/>
      <c r="J231" s="714"/>
      <c r="K231" s="420"/>
      <c r="L231" s="420"/>
      <c r="M231" s="420"/>
      <c r="N231" s="420"/>
      <c r="O231" s="420"/>
      <c r="P231" s="420"/>
      <c r="Q231" s="420"/>
      <c r="R231" s="420"/>
      <c r="S231" s="420"/>
      <c r="T231" s="420"/>
      <c r="U231" s="420"/>
      <c r="V231" s="420"/>
      <c r="W231" s="420"/>
      <c r="X231" s="420"/>
      <c r="Y231" s="1151"/>
      <c r="Z231" s="1151"/>
      <c r="AA231" s="1151"/>
      <c r="AB231" s="1151"/>
      <c r="AC231" s="420"/>
      <c r="AD231" s="420"/>
      <c r="AE231" s="486"/>
      <c r="AF231" s="486"/>
      <c r="AG231" s="486"/>
      <c r="AH231" s="486"/>
      <c r="AI231" s="486"/>
      <c r="AJ231" s="486"/>
      <c r="AK231" s="486"/>
    </row>
    <row r="232" spans="1:37">
      <c r="A232" s="1147"/>
      <c r="B232" s="365"/>
      <c r="C232" s="535"/>
      <c r="D232" s="714"/>
      <c r="E232" s="714"/>
      <c r="F232" s="714"/>
      <c r="G232" s="714"/>
      <c r="H232" s="714"/>
      <c r="I232" s="714"/>
      <c r="J232" s="714"/>
      <c r="K232" s="420"/>
      <c r="L232" s="420"/>
      <c r="M232" s="420"/>
      <c r="N232" s="420"/>
      <c r="O232" s="420"/>
      <c r="P232" s="420"/>
      <c r="Q232" s="420"/>
      <c r="R232" s="420"/>
      <c r="S232" s="420"/>
      <c r="T232" s="420"/>
      <c r="U232" s="420"/>
      <c r="V232" s="420"/>
      <c r="W232" s="420"/>
      <c r="X232" s="420"/>
      <c r="Y232" s="1151"/>
      <c r="Z232" s="1151"/>
      <c r="AA232" s="1151"/>
      <c r="AB232" s="1151"/>
      <c r="AC232" s="420"/>
      <c r="AD232" s="420"/>
      <c r="AE232" s="486"/>
      <c r="AF232" s="486"/>
      <c r="AG232" s="486"/>
      <c r="AH232" s="486"/>
      <c r="AI232" s="486"/>
      <c r="AJ232" s="486"/>
      <c r="AK232" s="486"/>
    </row>
    <row r="233" spans="1:37">
      <c r="A233" s="1147"/>
      <c r="B233" s="365" t="s">
        <v>2185</v>
      </c>
      <c r="C233" s="535"/>
      <c r="D233" s="714"/>
      <c r="E233" s="714"/>
      <c r="F233" s="714"/>
      <c r="G233" s="714"/>
      <c r="H233" s="714"/>
      <c r="I233" s="714"/>
      <c r="J233" s="714"/>
      <c r="K233" s="420"/>
      <c r="L233" s="420"/>
      <c r="M233" s="420"/>
      <c r="N233" s="420"/>
      <c r="O233" s="420"/>
      <c r="P233" s="420"/>
      <c r="Q233" s="420"/>
      <c r="R233" s="420"/>
      <c r="S233" s="420"/>
      <c r="U233" s="724"/>
      <c r="V233" s="724"/>
      <c r="W233" s="724"/>
      <c r="X233" s="724"/>
      <c r="Y233" s="724"/>
      <c r="Z233" s="1151"/>
      <c r="AA233" s="1151"/>
      <c r="AB233" s="2181">
        <f>AB217+AB230</f>
        <v>0</v>
      </c>
      <c r="AC233" s="2181"/>
      <c r="AD233" s="2181"/>
      <c r="AE233" s="2181"/>
      <c r="AF233" s="2181"/>
      <c r="AG233" s="2181"/>
      <c r="AH233" s="486"/>
      <c r="AI233" s="486"/>
      <c r="AJ233" s="486"/>
      <c r="AK233" s="486"/>
    </row>
    <row r="234" spans="1:37">
      <c r="A234" s="1147"/>
      <c r="B234" s="365" t="s">
        <v>2186</v>
      </c>
      <c r="C234" s="535"/>
      <c r="D234" s="714"/>
      <c r="E234" s="714"/>
      <c r="F234" s="714"/>
      <c r="G234" s="714"/>
      <c r="H234" s="714"/>
      <c r="I234" s="714"/>
      <c r="J234" s="714"/>
      <c r="K234" s="420"/>
      <c r="L234" s="420"/>
      <c r="M234" s="420"/>
      <c r="N234" s="420"/>
      <c r="O234" s="420"/>
      <c r="P234" s="420"/>
      <c r="Q234" s="420"/>
      <c r="R234" s="420"/>
      <c r="S234" s="420"/>
      <c r="U234" s="725"/>
      <c r="V234" s="725"/>
      <c r="W234" s="725"/>
      <c r="X234" s="725"/>
      <c r="Y234" s="725"/>
      <c r="Z234" s="1151"/>
      <c r="AA234" s="1151"/>
      <c r="AB234" s="2349">
        <v>0.05</v>
      </c>
      <c r="AC234" s="2349"/>
      <c r="AD234" s="2349"/>
      <c r="AE234" s="2349"/>
      <c r="AF234" s="2349"/>
      <c r="AG234" s="2349"/>
      <c r="AH234" s="486"/>
      <c r="AI234" s="486"/>
      <c r="AJ234" s="486"/>
      <c r="AK234" s="486"/>
    </row>
    <row r="235" spans="1:37">
      <c r="A235" s="1147"/>
      <c r="B235" s="365" t="s">
        <v>2187</v>
      </c>
      <c r="C235" s="535"/>
      <c r="D235" s="714"/>
      <c r="E235" s="714"/>
      <c r="F235" s="714"/>
      <c r="G235" s="714"/>
      <c r="H235" s="714"/>
      <c r="I235" s="714"/>
      <c r="J235" s="714"/>
      <c r="K235" s="420"/>
      <c r="L235" s="420"/>
      <c r="M235" s="420"/>
      <c r="N235" s="420"/>
      <c r="O235" s="420"/>
      <c r="P235" s="420"/>
      <c r="Q235" s="420"/>
      <c r="R235" s="420"/>
      <c r="S235" s="420"/>
      <c r="U235" s="724"/>
      <c r="V235" s="724"/>
      <c r="W235" s="724"/>
      <c r="X235" s="724"/>
      <c r="Y235" s="724"/>
      <c r="Z235" s="1151"/>
      <c r="AA235" s="1151"/>
      <c r="AB235" s="2350">
        <f>AB233-(AB233*AB234)</f>
        <v>0</v>
      </c>
      <c r="AC235" s="2350"/>
      <c r="AD235" s="2350"/>
      <c r="AE235" s="2350"/>
      <c r="AF235" s="2350"/>
      <c r="AG235" s="2350"/>
      <c r="AH235" s="486"/>
      <c r="AI235" s="486"/>
      <c r="AJ235" s="486"/>
      <c r="AK235" s="486"/>
    </row>
    <row r="236" spans="1:37">
      <c r="A236" s="1147"/>
      <c r="B236" s="365" t="s">
        <v>2188</v>
      </c>
      <c r="C236" s="535"/>
      <c r="D236" s="714"/>
      <c r="E236" s="714"/>
      <c r="F236" s="714"/>
      <c r="G236" s="714"/>
      <c r="H236" s="714"/>
      <c r="I236" s="714"/>
      <c r="J236" s="714"/>
      <c r="K236" s="420"/>
      <c r="L236" s="420"/>
      <c r="M236" s="420"/>
      <c r="N236" s="420"/>
      <c r="O236" s="420"/>
      <c r="P236" s="420"/>
      <c r="Q236" s="420"/>
      <c r="R236" s="420"/>
      <c r="S236" s="420"/>
      <c r="U236" s="420"/>
      <c r="V236" s="420"/>
      <c r="W236" s="420"/>
      <c r="X236" s="420"/>
      <c r="Y236" s="1150"/>
      <c r="Z236" s="1151"/>
      <c r="AA236" s="1151"/>
      <c r="AB236" s="420"/>
      <c r="AC236" s="420"/>
      <c r="AD236" s="420"/>
      <c r="AE236" s="486"/>
      <c r="AF236" s="486"/>
      <c r="AG236" s="486"/>
      <c r="AH236" s="486"/>
      <c r="AI236" s="486"/>
      <c r="AJ236" s="486"/>
      <c r="AK236" s="486"/>
    </row>
    <row r="237" spans="1:37">
      <c r="A237" s="1147"/>
      <c r="B237" s="365" t="s">
        <v>2189</v>
      </c>
      <c r="C237" s="535"/>
      <c r="D237" s="714"/>
      <c r="E237" s="714"/>
      <c r="F237" s="714"/>
      <c r="G237" s="714"/>
      <c r="H237" s="714"/>
      <c r="I237" s="714"/>
      <c r="J237" s="714"/>
      <c r="K237" s="420"/>
      <c r="L237" s="420"/>
      <c r="M237" s="420"/>
      <c r="N237" s="420"/>
      <c r="O237" s="420"/>
      <c r="P237" s="420"/>
      <c r="Q237" s="420"/>
      <c r="R237" s="420"/>
      <c r="S237" s="420"/>
      <c r="U237" s="724"/>
      <c r="V237" s="724"/>
      <c r="W237" s="724"/>
      <c r="X237" s="724"/>
      <c r="Y237" s="724"/>
      <c r="Z237" s="1151"/>
      <c r="AA237" s="1151"/>
      <c r="AB237" s="2181">
        <f>AB235/AB241</f>
        <v>0</v>
      </c>
      <c r="AC237" s="2181"/>
      <c r="AD237" s="2181"/>
      <c r="AE237" s="2181"/>
      <c r="AF237" s="2181"/>
      <c r="AG237" s="2181"/>
      <c r="AH237" s="486"/>
      <c r="AI237" s="486"/>
      <c r="AJ237" s="486"/>
      <c r="AK237" s="486"/>
    </row>
    <row r="238" spans="1:37">
      <c r="A238" s="1147"/>
      <c r="B238" s="365"/>
      <c r="C238" s="535"/>
      <c r="D238" s="714"/>
      <c r="E238" s="714"/>
      <c r="F238" s="714"/>
      <c r="G238" s="714"/>
      <c r="H238" s="714"/>
      <c r="I238" s="714"/>
      <c r="J238" s="714"/>
      <c r="K238" s="420"/>
      <c r="L238" s="420"/>
      <c r="M238" s="420"/>
      <c r="N238" s="420"/>
      <c r="O238" s="420"/>
      <c r="P238" s="420"/>
      <c r="Q238" s="420"/>
      <c r="R238" s="420"/>
      <c r="S238" s="420"/>
      <c r="U238" s="420"/>
      <c r="V238" s="420"/>
      <c r="W238" s="420"/>
      <c r="X238" s="420"/>
      <c r="Y238" s="365"/>
      <c r="Z238" s="1151"/>
      <c r="AA238" s="1151"/>
      <c r="AB238" s="420"/>
      <c r="AC238" s="420"/>
      <c r="AD238" s="420"/>
      <c r="AE238" s="486"/>
      <c r="AF238" s="486"/>
      <c r="AG238" s="486"/>
      <c r="AH238" s="486"/>
      <c r="AI238" s="486"/>
      <c r="AJ238" s="486"/>
      <c r="AK238" s="486"/>
    </row>
    <row r="239" spans="1:37">
      <c r="A239" s="1147"/>
      <c r="B239" s="365" t="s">
        <v>2190</v>
      </c>
      <c r="C239" s="535"/>
      <c r="D239" s="714"/>
      <c r="E239" s="714"/>
      <c r="F239" s="714"/>
      <c r="G239" s="714"/>
      <c r="H239" s="714"/>
      <c r="I239" s="714"/>
      <c r="J239" s="714"/>
      <c r="K239" s="420"/>
      <c r="L239" s="420"/>
      <c r="M239" s="420"/>
      <c r="N239" s="420"/>
      <c r="O239" s="420"/>
      <c r="P239" s="420"/>
      <c r="Q239" s="420"/>
      <c r="R239" s="420"/>
      <c r="S239" s="420"/>
      <c r="U239" s="365"/>
      <c r="V239" s="365"/>
      <c r="W239" s="365"/>
      <c r="X239" s="365"/>
      <c r="Y239" s="365"/>
      <c r="Z239" s="1151"/>
      <c r="AA239" s="1151"/>
      <c r="AB239" s="2361">
        <v>15</v>
      </c>
      <c r="AC239" s="2361"/>
      <c r="AD239" s="2361"/>
      <c r="AE239" s="2361"/>
      <c r="AF239" s="2361"/>
      <c r="AG239" s="2361"/>
      <c r="AH239" s="486"/>
      <c r="AI239" s="486"/>
      <c r="AJ239" s="486"/>
      <c r="AK239" s="486"/>
    </row>
    <row r="240" spans="1:37">
      <c r="A240" s="1147"/>
      <c r="B240" s="365" t="s">
        <v>2191</v>
      </c>
      <c r="C240" s="535"/>
      <c r="D240" s="714"/>
      <c r="E240" s="714"/>
      <c r="F240" s="714"/>
      <c r="G240" s="714"/>
      <c r="H240" s="714"/>
      <c r="I240" s="714"/>
      <c r="J240" s="714"/>
      <c r="K240" s="420"/>
      <c r="L240" s="420"/>
      <c r="M240" s="420"/>
      <c r="N240" s="420"/>
      <c r="O240" s="420"/>
      <c r="P240" s="420"/>
      <c r="Q240" s="420"/>
      <c r="R240" s="420"/>
      <c r="S240" s="420"/>
      <c r="U240" s="725"/>
      <c r="V240" s="725"/>
      <c r="W240" s="725"/>
      <c r="X240" s="725"/>
      <c r="Y240" s="725"/>
      <c r="Z240" s="1151"/>
      <c r="AA240" s="1151"/>
      <c r="AB240" s="2352">
        <v>0.04</v>
      </c>
      <c r="AC240" s="2352"/>
      <c r="AD240" s="2352"/>
      <c r="AE240" s="2352"/>
      <c r="AF240" s="2352"/>
      <c r="AG240" s="2352"/>
      <c r="AH240" s="486"/>
      <c r="AI240" s="486"/>
      <c r="AJ240" s="486"/>
      <c r="AK240" s="486"/>
    </row>
    <row r="241" spans="1:39">
      <c r="A241" s="1147"/>
      <c r="B241" s="365" t="s">
        <v>2192</v>
      </c>
      <c r="C241" s="535"/>
      <c r="D241" s="714"/>
      <c r="E241" s="714"/>
      <c r="F241" s="714"/>
      <c r="G241" s="714"/>
      <c r="H241" s="714"/>
      <c r="I241" s="714"/>
      <c r="J241" s="714"/>
      <c r="K241" s="420"/>
      <c r="L241" s="420"/>
      <c r="M241" s="420"/>
      <c r="N241" s="420"/>
      <c r="O241" s="420"/>
      <c r="P241" s="420"/>
      <c r="Q241" s="420"/>
      <c r="R241" s="420"/>
      <c r="S241" s="420"/>
      <c r="U241" s="726"/>
      <c r="V241" s="726"/>
      <c r="W241" s="726"/>
      <c r="X241" s="726"/>
      <c r="Y241" s="726"/>
      <c r="Z241" s="1151"/>
      <c r="AA241" s="1151"/>
      <c r="AB241" s="2353">
        <v>1.1499999999999999</v>
      </c>
      <c r="AC241" s="2353"/>
      <c r="AD241" s="2353"/>
      <c r="AE241" s="2353"/>
      <c r="AF241" s="2353"/>
      <c r="AG241" s="2353"/>
      <c r="AH241" s="486"/>
      <c r="AI241" s="486"/>
      <c r="AJ241" s="486"/>
      <c r="AK241" s="486"/>
    </row>
    <row r="242" spans="1:39">
      <c r="A242" s="1147"/>
      <c r="B242" s="365"/>
      <c r="C242" s="535"/>
      <c r="D242" s="714"/>
      <c r="E242" s="714"/>
      <c r="F242" s="714"/>
      <c r="G242" s="714"/>
      <c r="H242" s="714"/>
      <c r="I242" s="714"/>
      <c r="J242" s="714"/>
      <c r="K242" s="420"/>
      <c r="L242" s="420"/>
      <c r="M242" s="420"/>
      <c r="N242" s="420"/>
      <c r="O242" s="420"/>
      <c r="P242" s="420"/>
      <c r="Q242" s="420"/>
      <c r="R242" s="420"/>
      <c r="S242" s="420"/>
      <c r="U242" s="420"/>
      <c r="V242" s="420"/>
      <c r="W242" s="420"/>
      <c r="X242" s="420"/>
      <c r="Y242" s="376"/>
      <c r="Z242" s="1151"/>
      <c r="AA242" s="1151"/>
      <c r="AB242" s="420"/>
      <c r="AC242" s="420"/>
      <c r="AD242" s="420"/>
      <c r="AE242" s="486"/>
      <c r="AF242" s="486"/>
      <c r="AG242" s="486"/>
      <c r="AH242" s="486"/>
      <c r="AI242" s="486"/>
      <c r="AJ242" s="486"/>
      <c r="AK242" s="486"/>
    </row>
    <row r="243" spans="1:39">
      <c r="A243" s="1147"/>
      <c r="B243" s="728" t="s">
        <v>2193</v>
      </c>
      <c r="C243" s="535"/>
      <c r="D243" s="714"/>
      <c r="E243" s="714"/>
      <c r="F243" s="714"/>
      <c r="G243" s="714"/>
      <c r="H243" s="714"/>
      <c r="I243" s="714"/>
      <c r="J243" s="714"/>
      <c r="K243" s="420"/>
      <c r="L243" s="420"/>
      <c r="M243" s="420"/>
      <c r="N243" s="420"/>
      <c r="O243" s="420"/>
      <c r="P243" s="420"/>
      <c r="Q243" s="420"/>
      <c r="R243" s="420"/>
      <c r="S243" s="420"/>
      <c r="U243" s="727"/>
      <c r="V243" s="727"/>
      <c r="W243" s="727"/>
      <c r="X243" s="727"/>
      <c r="Y243" s="727"/>
      <c r="Z243" s="1151"/>
      <c r="AA243" s="1151"/>
      <c r="AB243" s="2342">
        <f>PV(AB240/12,AB239*12,-AB237/12, ,0)</f>
        <v>0</v>
      </c>
      <c r="AC243" s="2343"/>
      <c r="AD243" s="2343"/>
      <c r="AE243" s="2343"/>
      <c r="AF243" s="2343"/>
      <c r="AG243" s="2344"/>
      <c r="AH243" s="486"/>
      <c r="AI243" s="486"/>
      <c r="AJ243" s="486"/>
      <c r="AK243" s="486"/>
    </row>
    <row r="244" spans="1:39">
      <c r="A244" s="1147"/>
      <c r="B244" s="728"/>
      <c r="C244" s="535"/>
      <c r="D244" s="714"/>
      <c r="E244" s="714"/>
      <c r="F244" s="714"/>
      <c r="G244" s="714"/>
      <c r="H244" s="714"/>
      <c r="I244" s="714"/>
      <c r="J244" s="714"/>
      <c r="K244" s="420"/>
      <c r="L244" s="420"/>
      <c r="M244" s="420"/>
      <c r="N244" s="420"/>
      <c r="O244" s="420"/>
      <c r="P244" s="420"/>
      <c r="Q244" s="420"/>
      <c r="R244" s="420"/>
      <c r="S244" s="420"/>
      <c r="U244" s="727"/>
      <c r="V244" s="727"/>
      <c r="W244" s="727"/>
      <c r="X244" s="727"/>
      <c r="Y244" s="727"/>
      <c r="Z244" s="1151"/>
      <c r="AA244" s="1151"/>
      <c r="AB244" s="738"/>
      <c r="AC244" s="738"/>
      <c r="AD244" s="738"/>
      <c r="AE244" s="738"/>
      <c r="AF244" s="738"/>
      <c r="AG244" s="738"/>
      <c r="AH244" s="486"/>
      <c r="AI244" s="486"/>
      <c r="AJ244" s="486"/>
      <c r="AK244" s="486"/>
    </row>
    <row r="245" spans="1:39">
      <c r="A245" s="1147"/>
      <c r="B245" s="728"/>
      <c r="C245" s="535"/>
      <c r="D245" s="714"/>
      <c r="E245" s="714"/>
      <c r="F245" s="714"/>
      <c r="G245" s="714"/>
      <c r="H245" s="714"/>
      <c r="I245" s="714"/>
      <c r="J245" s="714"/>
      <c r="K245" s="420"/>
      <c r="L245" s="420"/>
      <c r="M245" s="420"/>
      <c r="N245" s="420"/>
      <c r="O245" s="420"/>
      <c r="P245" s="420"/>
      <c r="Q245" s="420"/>
      <c r="R245" s="420"/>
      <c r="S245" s="420"/>
      <c r="U245" s="727"/>
      <c r="V245" s="727"/>
      <c r="W245" s="727"/>
      <c r="X245" s="727"/>
      <c r="Y245" s="727"/>
      <c r="Z245" s="1151"/>
      <c r="AA245" s="1151"/>
      <c r="AB245" s="738"/>
      <c r="AC245" s="738"/>
      <c r="AD245" s="738"/>
      <c r="AE245" s="738"/>
      <c r="AF245" s="738"/>
      <c r="AG245" s="738"/>
      <c r="AH245" s="486"/>
      <c r="AI245" s="486"/>
      <c r="AJ245" s="486"/>
      <c r="AK245" s="486"/>
    </row>
    <row r="246" spans="1:39">
      <c r="A246" s="1147"/>
      <c r="B246" s="731" t="s">
        <v>2194</v>
      </c>
      <c r="C246" s="731"/>
      <c r="D246" s="714"/>
      <c r="E246" s="714"/>
      <c r="F246" s="714"/>
      <c r="G246" s="714"/>
      <c r="H246" s="714"/>
      <c r="I246" s="714"/>
      <c r="J246" s="714"/>
      <c r="K246" s="420"/>
      <c r="L246" s="420"/>
      <c r="M246" s="420"/>
      <c r="N246" s="420"/>
      <c r="O246" s="420"/>
      <c r="P246" s="420"/>
      <c r="Q246" s="420"/>
      <c r="R246" s="420"/>
      <c r="S246" s="420"/>
      <c r="T246" s="420"/>
      <c r="U246" s="420"/>
      <c r="V246" s="420"/>
      <c r="W246" s="420"/>
      <c r="X246" s="420"/>
      <c r="Y246" s="1151"/>
      <c r="Z246" s="1151"/>
      <c r="AA246" s="1151"/>
      <c r="AB246" s="1151"/>
      <c r="AC246" s="420"/>
      <c r="AD246" s="420"/>
      <c r="AE246" s="486"/>
      <c r="AF246" s="486"/>
      <c r="AG246" s="486"/>
      <c r="AH246" s="486"/>
      <c r="AI246" s="486"/>
      <c r="AJ246" s="486"/>
      <c r="AK246" s="486"/>
    </row>
    <row r="247" spans="1:39">
      <c r="A247" s="1147"/>
      <c r="B247" s="1147" t="s">
        <v>2195</v>
      </c>
      <c r="C247" s="535"/>
      <c r="D247" s="714"/>
      <c r="E247" s="714"/>
      <c r="F247" s="714"/>
      <c r="G247" s="714"/>
      <c r="H247" s="714"/>
      <c r="I247" s="714"/>
      <c r="J247" s="714"/>
      <c r="K247" s="420"/>
      <c r="L247" s="420"/>
      <c r="M247" s="420"/>
      <c r="N247" s="420"/>
      <c r="O247" s="420"/>
      <c r="P247" s="420"/>
      <c r="Q247" s="420"/>
      <c r="R247" s="420"/>
      <c r="S247" s="420"/>
      <c r="T247" s="420"/>
      <c r="U247" s="420"/>
      <c r="V247" s="420"/>
      <c r="W247" s="420"/>
      <c r="X247" s="420"/>
      <c r="Y247" s="1151"/>
      <c r="Z247" s="1151"/>
      <c r="AA247" s="1151"/>
      <c r="AB247" s="1151"/>
      <c r="AC247" s="420"/>
      <c r="AD247" s="420"/>
      <c r="AE247" s="486"/>
      <c r="AF247" s="486"/>
      <c r="AG247" s="486"/>
      <c r="AH247" s="486"/>
      <c r="AI247" s="486"/>
      <c r="AJ247" s="486"/>
      <c r="AK247" s="486"/>
    </row>
    <row r="248" spans="1:39">
      <c r="A248" s="1147"/>
      <c r="B248" s="1147" t="s">
        <v>2196</v>
      </c>
      <c r="C248" s="535"/>
      <c r="D248" s="714"/>
      <c r="E248" s="714"/>
      <c r="F248" s="714"/>
      <c r="G248" s="714"/>
      <c r="H248" s="714"/>
      <c r="I248" s="714"/>
      <c r="J248" s="714"/>
      <c r="K248" s="420"/>
      <c r="L248" s="420"/>
      <c r="M248" s="420"/>
      <c r="N248" s="420"/>
      <c r="O248" s="420"/>
      <c r="P248" s="420"/>
      <c r="Q248" s="420"/>
      <c r="R248" s="420"/>
      <c r="S248" s="420"/>
      <c r="T248" s="420"/>
      <c r="U248" s="420"/>
      <c r="V248" s="420"/>
      <c r="W248" s="420"/>
      <c r="X248" s="420"/>
      <c r="Y248" s="1151"/>
      <c r="Z248" s="1151"/>
      <c r="AA248" s="1151"/>
      <c r="AB248" s="1151"/>
      <c r="AC248" s="420"/>
      <c r="AD248" s="420"/>
      <c r="AE248" s="486"/>
      <c r="AF248" s="486"/>
      <c r="AG248" s="486"/>
      <c r="AH248" s="486"/>
      <c r="AI248" s="486"/>
      <c r="AJ248" s="486"/>
      <c r="AK248" s="486"/>
    </row>
    <row r="249" spans="1:39">
      <c r="A249" s="1147"/>
      <c r="B249" s="1147" t="s">
        <v>2197</v>
      </c>
      <c r="C249" s="535"/>
      <c r="D249" s="714"/>
      <c r="E249" s="714"/>
      <c r="F249" s="714"/>
      <c r="G249" s="714"/>
      <c r="H249" s="714"/>
      <c r="I249" s="714"/>
      <c r="J249" s="714"/>
      <c r="K249" s="420"/>
      <c r="L249" s="420"/>
      <c r="M249" s="420"/>
      <c r="N249" s="420"/>
      <c r="O249" s="420"/>
      <c r="P249" s="420"/>
      <c r="Q249" s="420"/>
      <c r="R249" s="420"/>
      <c r="S249" s="420"/>
      <c r="T249" s="420"/>
      <c r="U249" s="420"/>
      <c r="V249" s="420"/>
      <c r="W249" s="420"/>
      <c r="X249" s="420"/>
      <c r="Y249" s="1151"/>
      <c r="Z249" s="1151"/>
      <c r="AA249" s="1151"/>
      <c r="AB249" s="2346">
        <f>IFERROR(('Sources and Uses Budget'!D105/'Sources and Uses Budget'!B105),0)</f>
        <v>0</v>
      </c>
      <c r="AC249" s="2347"/>
      <c r="AD249" s="2347"/>
      <c r="AE249" s="2347"/>
      <c r="AF249" s="2347"/>
      <c r="AG249" s="2348"/>
      <c r="AH249" s="739"/>
      <c r="AI249" s="739"/>
      <c r="AJ249" s="739"/>
      <c r="AK249" s="486"/>
    </row>
    <row r="250" spans="1:39">
      <c r="A250" s="1147"/>
      <c r="B250" s="365"/>
      <c r="C250" s="535"/>
      <c r="D250" s="714"/>
      <c r="E250" s="714"/>
      <c r="F250" s="714"/>
      <c r="G250" s="714"/>
      <c r="H250" s="714"/>
      <c r="I250" s="714"/>
      <c r="J250" s="714"/>
      <c r="K250" s="420"/>
      <c r="L250" s="420"/>
      <c r="M250" s="420"/>
      <c r="N250" s="420"/>
      <c r="O250" s="420"/>
      <c r="P250" s="420"/>
      <c r="Q250" s="420"/>
      <c r="R250" s="420"/>
      <c r="S250" s="420"/>
      <c r="T250" s="420"/>
      <c r="U250" s="420"/>
      <c r="V250" s="420"/>
      <c r="W250" s="420"/>
      <c r="X250" s="420"/>
      <c r="Y250" s="1151"/>
      <c r="Z250" s="1151"/>
      <c r="AA250" s="1151"/>
      <c r="AB250" s="1151"/>
      <c r="AC250" s="420"/>
      <c r="AD250" s="420"/>
      <c r="AE250" s="486"/>
      <c r="AF250" s="486"/>
      <c r="AG250" s="486"/>
      <c r="AH250" s="486"/>
      <c r="AI250" s="486"/>
      <c r="AJ250" s="486"/>
      <c r="AK250" s="486"/>
    </row>
    <row r="251" spans="1:39">
      <c r="A251" s="497"/>
      <c r="B251" s="1064" t="s">
        <v>2198</v>
      </c>
      <c r="C251" s="498"/>
      <c r="D251" s="498"/>
      <c r="E251" s="498"/>
      <c r="F251" s="498"/>
      <c r="H251" s="499"/>
      <c r="I251" s="499"/>
      <c r="J251" s="499"/>
      <c r="K251" s="499"/>
      <c r="L251" s="499"/>
      <c r="M251" s="499"/>
      <c r="N251" s="499"/>
      <c r="O251" s="499"/>
      <c r="P251" s="499"/>
      <c r="Q251" s="499"/>
      <c r="R251" s="499"/>
      <c r="Y251" s="499"/>
      <c r="Z251" s="499"/>
      <c r="AA251" s="499"/>
      <c r="AB251" s="497"/>
      <c r="AC251" s="497"/>
      <c r="AD251" s="497"/>
      <c r="AE251" s="497"/>
      <c r="AG251" s="2195">
        <f>AD194*(1-AB249)</f>
        <v>5098589</v>
      </c>
      <c r="AH251" s="2195"/>
      <c r="AI251" s="2195"/>
      <c r="AJ251" s="2195"/>
      <c r="AK251" s="2195"/>
    </row>
    <row r="252" spans="1:39">
      <c r="A252" s="497"/>
      <c r="B252" s="500" t="s">
        <v>2199</v>
      </c>
      <c r="C252" s="501"/>
      <c r="D252" s="499"/>
      <c r="E252" s="499"/>
      <c r="F252" s="501"/>
      <c r="G252" s="501"/>
      <c r="H252" s="501"/>
      <c r="I252" s="501"/>
      <c r="J252" s="501"/>
      <c r="K252" s="501"/>
      <c r="L252" s="501"/>
      <c r="M252" s="499"/>
      <c r="N252" s="501"/>
      <c r="O252" s="501"/>
      <c r="P252" s="501"/>
      <c r="Q252" s="501"/>
      <c r="R252" s="501"/>
      <c r="Y252" s="499"/>
      <c r="Z252" s="499"/>
      <c r="AA252" s="499"/>
      <c r="AB252" s="497"/>
      <c r="AC252" s="497"/>
      <c r="AD252" s="497"/>
      <c r="AE252" s="497"/>
      <c r="AG252" s="2195">
        <f>'Sources and Uses Budget'!C105</f>
        <v>50985891</v>
      </c>
      <c r="AH252" s="2195"/>
      <c r="AI252" s="2195"/>
      <c r="AJ252" s="2195"/>
      <c r="AK252" s="2195"/>
    </row>
    <row r="253" spans="1:39">
      <c r="A253" s="497"/>
      <c r="B253" s="499" t="s">
        <v>1685</v>
      </c>
      <c r="C253" s="499"/>
      <c r="D253" s="499"/>
      <c r="E253" s="499"/>
      <c r="F253" s="499"/>
      <c r="G253" s="499"/>
      <c r="H253" s="499"/>
      <c r="I253" s="499"/>
      <c r="J253" s="499"/>
      <c r="K253" s="499"/>
      <c r="L253" s="499"/>
      <c r="M253" s="499"/>
      <c r="N253" s="499"/>
      <c r="O253" s="499"/>
      <c r="P253" s="499"/>
      <c r="Q253" s="499"/>
      <c r="R253" s="499"/>
      <c r="Y253" s="499"/>
      <c r="Z253" s="499"/>
      <c r="AA253" s="499"/>
      <c r="AB253" s="497"/>
      <c r="AC253" s="497"/>
      <c r="AD253" s="497"/>
      <c r="AE253" s="497"/>
      <c r="AG253" s="2338">
        <f>ROUNDDOWN(IF(AND(C274="Yes",AK72=10),((AG251*2)/AG252),AG251/AG252),2)</f>
        <v>0.09</v>
      </c>
      <c r="AH253" s="2338"/>
      <c r="AI253" s="2338"/>
      <c r="AJ253" s="2338"/>
      <c r="AK253" s="2338"/>
    </row>
    <row r="254" spans="1:39">
      <c r="A254" s="497"/>
      <c r="B254" s="931" t="s">
        <v>2200</v>
      </c>
      <c r="C254" s="499"/>
      <c r="D254" s="499"/>
      <c r="E254" s="499"/>
      <c r="F254" s="499"/>
      <c r="G254" s="499"/>
      <c r="H254" s="499"/>
      <c r="I254" s="499"/>
      <c r="J254" s="499"/>
      <c r="K254" s="499"/>
      <c r="L254" s="499"/>
      <c r="M254" s="499"/>
      <c r="N254" s="499"/>
      <c r="O254" s="499"/>
      <c r="P254" s="499"/>
      <c r="Q254" s="499"/>
      <c r="R254" s="499"/>
      <c r="Y254" s="499"/>
      <c r="Z254" s="499"/>
      <c r="AA254" s="499"/>
      <c r="AB254" s="497"/>
      <c r="AC254" s="497"/>
      <c r="AD254" s="497"/>
      <c r="AE254" s="497"/>
      <c r="AG254" s="930"/>
      <c r="AH254" s="930"/>
      <c r="AI254" s="930"/>
      <c r="AJ254" s="930"/>
      <c r="AK254" s="930"/>
    </row>
    <row r="255" spans="1:39">
      <c r="A255" s="502"/>
      <c r="B255" s="502"/>
      <c r="C255" s="502"/>
      <c r="D255" s="502"/>
      <c r="E255" s="502"/>
      <c r="F255" s="502"/>
      <c r="G255" s="502"/>
      <c r="H255" s="502"/>
      <c r="I255" s="502"/>
      <c r="J255" s="502"/>
      <c r="K255" s="502"/>
      <c r="L255" s="502"/>
      <c r="M255" s="502"/>
      <c r="N255" s="502"/>
      <c r="O255" s="502"/>
      <c r="P255" s="502"/>
      <c r="Q255" s="502"/>
      <c r="R255" s="502"/>
      <c r="S255" s="502"/>
      <c r="T255" s="502"/>
      <c r="U255" s="502"/>
      <c r="V255" s="502"/>
      <c r="W255" s="502"/>
      <c r="X255" s="502"/>
      <c r="Y255" s="502"/>
      <c r="Z255" s="502"/>
      <c r="AA255" s="502"/>
      <c r="AB255" s="502"/>
      <c r="AC255" s="502"/>
      <c r="AD255" s="502"/>
      <c r="AE255" s="502"/>
      <c r="AF255" s="502"/>
      <c r="AG255" s="502"/>
      <c r="AH255" s="502"/>
      <c r="AI255" s="502"/>
      <c r="AJ255" s="502"/>
    </row>
    <row r="256" spans="1:39">
      <c r="A256" s="503"/>
      <c r="B256" s="503"/>
      <c r="C256" s="503"/>
      <c r="D256" s="503"/>
      <c r="E256" s="503"/>
      <c r="F256" s="503"/>
      <c r="G256" s="503"/>
      <c r="H256" s="503"/>
      <c r="I256" s="503"/>
      <c r="J256" s="503"/>
      <c r="K256" s="503"/>
      <c r="L256" s="503"/>
      <c r="M256" s="503"/>
      <c r="N256" s="503"/>
      <c r="O256" s="503"/>
      <c r="P256" s="503"/>
      <c r="Q256" s="503"/>
      <c r="R256" s="503"/>
      <c r="S256" s="503"/>
      <c r="T256" s="503"/>
      <c r="U256" s="503"/>
      <c r="V256" s="503"/>
      <c r="W256" s="503"/>
      <c r="X256" s="503"/>
      <c r="Y256" s="503"/>
      <c r="Z256" s="503"/>
      <c r="AA256" s="503"/>
      <c r="AB256" s="503"/>
      <c r="AC256" s="503"/>
      <c r="AD256" s="503"/>
      <c r="AE256" s="503"/>
      <c r="AF256" s="503"/>
      <c r="AG256" s="503"/>
      <c r="AH256" s="504"/>
      <c r="AI256" s="446"/>
      <c r="AJ256" s="446" t="s">
        <v>2201</v>
      </c>
      <c r="AK256" s="2331">
        <f>IF(AG253=0,0,IF((AG253*100)&gt;8,8,(AG253*100)))</f>
        <v>8</v>
      </c>
      <c r="AL256" s="2331"/>
      <c r="AM256" s="2332"/>
    </row>
    <row r="257" spans="1:52" ht="13.5" thickBot="1"/>
    <row r="258" spans="1:52" s="433" customFormat="1" ht="12.75" customHeight="1" thickTop="1">
      <c r="A258" s="488"/>
      <c r="B258" s="505"/>
      <c r="C258" s="505"/>
      <c r="D258" s="505"/>
      <c r="E258" s="505"/>
      <c r="F258" s="505"/>
      <c r="G258" s="505"/>
      <c r="H258" s="505"/>
      <c r="I258" s="505"/>
      <c r="J258" s="505"/>
      <c r="K258" s="505"/>
      <c r="L258" s="505"/>
      <c r="M258" s="505"/>
      <c r="N258" s="505"/>
      <c r="O258" s="505"/>
      <c r="P258" s="505"/>
      <c r="Q258" s="505"/>
      <c r="R258" s="505"/>
      <c r="S258" s="505"/>
      <c r="T258" s="505"/>
      <c r="U258" s="505"/>
      <c r="V258" s="505"/>
      <c r="W258" s="505"/>
      <c r="X258" s="505"/>
      <c r="Y258" s="505"/>
      <c r="Z258" s="505"/>
      <c r="AA258" s="505"/>
      <c r="AB258" s="505"/>
      <c r="AC258" s="506"/>
      <c r="AD258" s="505"/>
      <c r="AE258" s="505"/>
      <c r="AF258" s="505"/>
      <c r="AG258" s="505"/>
      <c r="AH258" s="488"/>
      <c r="AI258" s="507"/>
      <c r="AJ258" s="507"/>
      <c r="AK258" s="508"/>
      <c r="AL258" s="508"/>
      <c r="AM258" s="509"/>
      <c r="AN258" s="474"/>
      <c r="AP258" s="420"/>
      <c r="AQ258" s="420"/>
      <c r="AR258" s="420"/>
      <c r="AS258" s="420"/>
      <c r="AT258" s="420"/>
      <c r="AU258" s="420"/>
      <c r="AV258" s="420"/>
      <c r="AW258" s="420"/>
      <c r="AX258" s="420"/>
      <c r="AY258" s="420"/>
      <c r="AZ258" s="420"/>
    </row>
    <row r="259" spans="1:52">
      <c r="A259" s="422" t="s">
        <v>2202</v>
      </c>
      <c r="B259" s="422" t="s">
        <v>2203</v>
      </c>
      <c r="C259" s="42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1160" t="s">
        <v>2071</v>
      </c>
      <c r="AI259" s="433"/>
      <c r="AJ259" s="433"/>
      <c r="AK259" s="433"/>
      <c r="AL259" s="433"/>
      <c r="AM259" s="433"/>
      <c r="AO259" s="433"/>
    </row>
    <row r="260" spans="1:52" ht="14.25" customHeight="1">
      <c r="A260" s="1160"/>
      <c r="AI260" s="434"/>
      <c r="AJ260" s="433"/>
      <c r="AK260" s="433"/>
      <c r="AL260" s="433"/>
      <c r="AM260" s="433"/>
      <c r="AO260" s="433"/>
    </row>
    <row r="261" spans="1:52" ht="13.7" customHeight="1">
      <c r="A261" s="433"/>
      <c r="B261" s="473"/>
      <c r="C261" s="2212" t="s">
        <v>802</v>
      </c>
      <c r="D261" s="2212"/>
      <c r="E261" s="430"/>
      <c r="F261" s="2164" t="s">
        <v>2204</v>
      </c>
      <c r="G261" s="2165"/>
      <c r="H261" s="2165"/>
      <c r="I261" s="2165"/>
      <c r="J261" s="2165"/>
      <c r="K261" s="2165"/>
      <c r="L261" s="2165"/>
      <c r="M261" s="2165"/>
      <c r="N261" s="2165"/>
      <c r="O261" s="2165"/>
      <c r="P261" s="2165"/>
      <c r="Q261" s="2165"/>
      <c r="R261" s="2165"/>
      <c r="S261" s="2165"/>
      <c r="T261" s="2165"/>
      <c r="U261" s="2165"/>
      <c r="V261" s="2165"/>
      <c r="W261" s="2165"/>
      <c r="X261" s="2165"/>
      <c r="Y261" s="2165"/>
      <c r="Z261" s="2165"/>
      <c r="AA261" s="2165"/>
      <c r="AB261" s="2165"/>
      <c r="AC261" s="2165"/>
      <c r="AD261" s="2166"/>
      <c r="AE261" s="433"/>
      <c r="AF261" s="510"/>
      <c r="AG261" s="2336" t="s">
        <v>2144</v>
      </c>
      <c r="AH261" s="2336"/>
      <c r="AI261" s="2336"/>
      <c r="AJ261" s="2336"/>
      <c r="AK261" s="433"/>
      <c r="AL261" s="433"/>
      <c r="AM261" s="433"/>
      <c r="AO261" s="433"/>
    </row>
    <row r="262" spans="1:52" ht="13.7" customHeight="1">
      <c r="A262" s="433"/>
      <c r="B262" s="473"/>
      <c r="C262" s="511"/>
      <c r="D262" s="433"/>
      <c r="E262" s="430"/>
      <c r="F262" s="2167"/>
      <c r="G262" s="2168"/>
      <c r="H262" s="2168"/>
      <c r="I262" s="2168"/>
      <c r="J262" s="2168"/>
      <c r="K262" s="2168"/>
      <c r="L262" s="2168"/>
      <c r="M262" s="2168"/>
      <c r="N262" s="2168"/>
      <c r="O262" s="2168"/>
      <c r="P262" s="2168"/>
      <c r="Q262" s="2168"/>
      <c r="R262" s="2168"/>
      <c r="S262" s="2168"/>
      <c r="T262" s="2168"/>
      <c r="U262" s="2168"/>
      <c r="V262" s="2168"/>
      <c r="W262" s="2168"/>
      <c r="X262" s="2168"/>
      <c r="Y262" s="2168"/>
      <c r="Z262" s="2168"/>
      <c r="AA262" s="2168"/>
      <c r="AB262" s="2168"/>
      <c r="AC262" s="2168"/>
      <c r="AD262" s="2169"/>
      <c r="AE262" s="433"/>
      <c r="AF262" s="510"/>
      <c r="AG262" s="510"/>
      <c r="AH262" s="510"/>
      <c r="AI262" s="510"/>
      <c r="AJ262" s="433"/>
      <c r="AK262" s="433"/>
      <c r="AL262" s="433"/>
      <c r="AM262" s="433"/>
      <c r="AO262" s="433"/>
    </row>
    <row r="263" spans="1:52">
      <c r="A263" s="433"/>
      <c r="B263" s="473"/>
      <c r="C263" s="511"/>
      <c r="D263" s="433"/>
      <c r="E263" s="430"/>
      <c r="F263" s="2167"/>
      <c r="G263" s="2168"/>
      <c r="H263" s="2168"/>
      <c r="I263" s="2168"/>
      <c r="J263" s="2168"/>
      <c r="K263" s="2168"/>
      <c r="L263" s="2168"/>
      <c r="M263" s="2168"/>
      <c r="N263" s="2168"/>
      <c r="O263" s="2168"/>
      <c r="P263" s="2168"/>
      <c r="Q263" s="2168"/>
      <c r="R263" s="2168"/>
      <c r="S263" s="2168"/>
      <c r="T263" s="2168"/>
      <c r="U263" s="2168"/>
      <c r="V263" s="2168"/>
      <c r="W263" s="2168"/>
      <c r="X263" s="2168"/>
      <c r="Y263" s="2168"/>
      <c r="Z263" s="2168"/>
      <c r="AA263" s="2168"/>
      <c r="AB263" s="2168"/>
      <c r="AC263" s="2168"/>
      <c r="AD263" s="2169"/>
      <c r="AE263" s="433"/>
      <c r="AF263" s="510"/>
      <c r="AG263" s="510"/>
      <c r="AH263" s="510"/>
      <c r="AI263" s="510"/>
      <c r="AJ263" s="433"/>
      <c r="AK263" s="433"/>
      <c r="AL263" s="433"/>
      <c r="AM263" s="433"/>
      <c r="AO263" s="433"/>
      <c r="AP263" s="512"/>
    </row>
    <row r="264" spans="1:52" ht="13.7" customHeight="1">
      <c r="A264" s="433"/>
      <c r="B264" s="473"/>
      <c r="C264" s="2337"/>
      <c r="D264" s="2337"/>
      <c r="E264" s="430"/>
      <c r="F264" s="2170"/>
      <c r="G264" s="2171"/>
      <c r="H264" s="2171"/>
      <c r="I264" s="2171"/>
      <c r="J264" s="2171"/>
      <c r="K264" s="2171"/>
      <c r="L264" s="2171"/>
      <c r="M264" s="2171"/>
      <c r="N264" s="2171"/>
      <c r="O264" s="2171"/>
      <c r="P264" s="2171"/>
      <c r="Q264" s="2171"/>
      <c r="R264" s="2171"/>
      <c r="S264" s="2171"/>
      <c r="T264" s="2171"/>
      <c r="U264" s="2171"/>
      <c r="V264" s="2171"/>
      <c r="W264" s="2171"/>
      <c r="X264" s="2171"/>
      <c r="Y264" s="2171"/>
      <c r="Z264" s="2171"/>
      <c r="AA264" s="2171"/>
      <c r="AB264" s="2171"/>
      <c r="AC264" s="2171"/>
      <c r="AD264" s="2172"/>
      <c r="AE264" s="433"/>
      <c r="AF264" s="510"/>
      <c r="AG264" s="2336"/>
      <c r="AH264" s="2336"/>
      <c r="AI264" s="2336"/>
      <c r="AJ264" s="2336"/>
      <c r="AK264" s="433"/>
      <c r="AL264" s="433"/>
      <c r="AM264" s="433"/>
    </row>
    <row r="265" spans="1:52" ht="13.7" hidden="1" customHeight="1">
      <c r="A265" s="433"/>
      <c r="C265" s="480"/>
      <c r="D265" s="480"/>
      <c r="E265" s="480"/>
      <c r="F265" s="964"/>
      <c r="G265" s="965"/>
      <c r="H265" s="965"/>
      <c r="I265" s="965"/>
      <c r="J265" s="965"/>
      <c r="K265" s="965"/>
      <c r="L265" s="965"/>
      <c r="M265" s="965"/>
      <c r="N265" s="965"/>
      <c r="O265" s="965"/>
      <c r="P265" s="965"/>
      <c r="Q265" s="965"/>
      <c r="R265" s="965"/>
      <c r="S265" s="965"/>
      <c r="T265" s="965"/>
      <c r="U265" s="965"/>
      <c r="V265" s="965"/>
      <c r="W265" s="965"/>
      <c r="X265" s="965"/>
      <c r="Y265" s="965"/>
      <c r="Z265" s="965"/>
      <c r="AA265" s="965"/>
      <c r="AB265" s="965"/>
      <c r="AC265" s="965"/>
      <c r="AD265" s="966"/>
      <c r="AE265" s="480"/>
      <c r="AF265" s="480"/>
      <c r="AG265" s="480"/>
      <c r="AH265" s="480"/>
      <c r="AI265" s="510"/>
      <c r="AJ265" s="433"/>
      <c r="AK265" s="433"/>
      <c r="AL265" s="433"/>
      <c r="AM265" s="433"/>
    </row>
    <row r="266" spans="1:52">
      <c r="A266" s="433"/>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33"/>
      <c r="AM266" s="433"/>
      <c r="AN266" s="46"/>
    </row>
    <row r="267" spans="1:52">
      <c r="A267" s="482"/>
      <c r="B267" s="445"/>
      <c r="C267" s="445"/>
      <c r="D267" s="445"/>
      <c r="E267" s="445"/>
      <c r="F267" s="445"/>
      <c r="G267" s="445"/>
      <c r="H267" s="445"/>
      <c r="I267" s="445"/>
      <c r="J267" s="445"/>
      <c r="K267" s="445"/>
      <c r="L267" s="445"/>
      <c r="M267" s="445"/>
      <c r="N267" s="445"/>
      <c r="O267" s="445"/>
      <c r="P267" s="445"/>
      <c r="Q267" s="445"/>
      <c r="R267" s="445"/>
      <c r="S267" s="445"/>
      <c r="T267" s="445"/>
      <c r="U267" s="445"/>
      <c r="V267" s="445"/>
      <c r="W267" s="445"/>
      <c r="X267" s="445"/>
      <c r="Y267" s="445"/>
      <c r="Z267" s="445"/>
      <c r="AA267" s="445"/>
      <c r="AB267" s="445"/>
      <c r="AC267" s="445"/>
      <c r="AD267" s="445"/>
      <c r="AE267" s="445"/>
      <c r="AF267" s="445"/>
      <c r="AG267" s="445"/>
      <c r="AH267" s="445"/>
      <c r="AI267" s="446"/>
      <c r="AJ267" s="446" t="s">
        <v>2205</v>
      </c>
      <c r="AK267" s="2331">
        <f>IF($C$261="yes",10,0)</f>
        <v>10</v>
      </c>
      <c r="AL267" s="2331"/>
      <c r="AM267" s="2332"/>
      <c r="AN267" s="46"/>
    </row>
    <row r="268" spans="1:52" ht="13.5" thickBot="1"/>
    <row r="269" spans="1:52" ht="13.5" thickTop="1">
      <c r="A269" s="513"/>
      <c r="B269" s="513"/>
      <c r="C269" s="513"/>
      <c r="D269" s="513"/>
      <c r="E269" s="513"/>
      <c r="F269" s="513"/>
      <c r="G269" s="513"/>
      <c r="H269" s="513"/>
      <c r="I269" s="513"/>
      <c r="J269" s="513"/>
      <c r="K269" s="513"/>
      <c r="L269" s="513"/>
      <c r="M269" s="513"/>
      <c r="N269" s="513"/>
      <c r="O269" s="513"/>
      <c r="P269" s="513"/>
      <c r="Q269" s="513"/>
      <c r="R269" s="513"/>
      <c r="S269" s="513"/>
      <c r="T269" s="513"/>
      <c r="U269" s="513"/>
      <c r="V269" s="513"/>
      <c r="W269" s="513"/>
      <c r="X269" s="513"/>
      <c r="Y269" s="513"/>
      <c r="Z269" s="513"/>
      <c r="AA269" s="513"/>
      <c r="AB269" s="513"/>
      <c r="AC269" s="513"/>
      <c r="AD269" s="513"/>
      <c r="AE269" s="513"/>
      <c r="AF269" s="513"/>
      <c r="AG269" s="513"/>
      <c r="AH269" s="513"/>
      <c r="AI269" s="513"/>
      <c r="AJ269" s="513"/>
      <c r="AK269" s="513"/>
      <c r="AL269" s="513"/>
      <c r="AM269" s="514"/>
    </row>
    <row r="270" spans="1:52">
      <c r="A270" s="422" t="s">
        <v>2206</v>
      </c>
      <c r="B270" s="422" t="s">
        <v>2207</v>
      </c>
      <c r="AH270" s="1160" t="s">
        <v>2049</v>
      </c>
    </row>
    <row r="271" spans="1:52" ht="15" customHeight="1">
      <c r="B271" s="423" t="s">
        <v>2208</v>
      </c>
    </row>
    <row r="272" spans="1:52" ht="15" customHeight="1">
      <c r="B272" s="423" t="s">
        <v>2209</v>
      </c>
    </row>
    <row r="273" spans="1:49">
      <c r="B273" s="433"/>
      <c r="C273" s="1148"/>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G273" s="433"/>
      <c r="AI273" s="433"/>
      <c r="AJ273" s="433"/>
      <c r="AK273" s="433"/>
      <c r="AL273" s="433"/>
      <c r="AM273" s="433"/>
      <c r="AN273" s="46"/>
      <c r="AO273" s="12"/>
      <c r="AP273" s="451"/>
      <c r="AQ273" s="515"/>
      <c r="AR273" s="451"/>
      <c r="AS273" s="451"/>
      <c r="AT273" s="451"/>
      <c r="AU273" s="451"/>
      <c r="AV273" s="26"/>
      <c r="AW273" s="26"/>
    </row>
    <row r="274" spans="1:49" ht="12.75" customHeight="1">
      <c r="A274" s="1514" t="s">
        <v>2210</v>
      </c>
      <c r="B274" s="1514"/>
      <c r="C274" s="2212" t="s">
        <v>299</v>
      </c>
      <c r="D274" s="2212"/>
      <c r="E274" s="430"/>
      <c r="F274" s="2333" t="s">
        <v>2211</v>
      </c>
      <c r="G274" s="2334"/>
      <c r="H274" s="2334"/>
      <c r="I274" s="2334"/>
      <c r="J274" s="2334"/>
      <c r="K274" s="2334"/>
      <c r="L274" s="2334"/>
      <c r="M274" s="2334"/>
      <c r="N274" s="2334"/>
      <c r="O274" s="2334"/>
      <c r="P274" s="2334"/>
      <c r="Q274" s="2334"/>
      <c r="R274" s="2334"/>
      <c r="S274" s="2334"/>
      <c r="T274" s="2334"/>
      <c r="U274" s="2334"/>
      <c r="V274" s="2334"/>
      <c r="W274" s="2334"/>
      <c r="X274" s="2334"/>
      <c r="Y274" s="2334"/>
      <c r="Z274" s="2334"/>
      <c r="AA274" s="2334"/>
      <c r="AB274" s="2334"/>
      <c r="AC274" s="2334"/>
      <c r="AD274" s="2335"/>
      <c r="AE274" s="516"/>
      <c r="AF274" s="433"/>
      <c r="AG274" s="423" t="s">
        <v>2212</v>
      </c>
      <c r="AH274" s="433"/>
      <c r="AI274" s="433"/>
      <c r="AJ274" s="433"/>
      <c r="AK274" s="433"/>
      <c r="AL274" s="433"/>
      <c r="AM274" s="433"/>
      <c r="AN274" s="46"/>
      <c r="AO274" s="12"/>
      <c r="AP274" s="24"/>
      <c r="AS274" s="451"/>
      <c r="AT274" s="451"/>
      <c r="AU274" s="451"/>
      <c r="AV274" s="26"/>
      <c r="AW274" s="26"/>
    </row>
    <row r="275" spans="1:49">
      <c r="A275" s="1148"/>
      <c r="B275" s="473"/>
      <c r="F275" s="2190"/>
      <c r="G275" s="2191"/>
      <c r="H275" s="2191"/>
      <c r="I275" s="2191"/>
      <c r="J275" s="2191"/>
      <c r="K275" s="2191"/>
      <c r="L275" s="2191"/>
      <c r="M275" s="2191"/>
      <c r="N275" s="2191"/>
      <c r="O275" s="2191"/>
      <c r="P275" s="2191"/>
      <c r="Q275" s="2191"/>
      <c r="R275" s="2191"/>
      <c r="S275" s="2191"/>
      <c r="T275" s="2191"/>
      <c r="U275" s="2191"/>
      <c r="V275" s="2191"/>
      <c r="W275" s="2191"/>
      <c r="X275" s="2191"/>
      <c r="Y275" s="2191"/>
      <c r="Z275" s="2191"/>
      <c r="AA275" s="2191"/>
      <c r="AB275" s="2191"/>
      <c r="AC275" s="2191"/>
      <c r="AD275" s="2192"/>
      <c r="AE275" s="516"/>
      <c r="AF275" s="434"/>
      <c r="AH275" s="434"/>
      <c r="AI275" s="434"/>
      <c r="AJ275" s="433"/>
      <c r="AK275" s="433"/>
      <c r="AL275" s="433"/>
      <c r="AM275" s="433"/>
      <c r="AN275" s="46"/>
      <c r="AO275" s="12"/>
      <c r="AP275" s="433">
        <f>IF($C$274="yes",20,0)</f>
        <v>0</v>
      </c>
      <c r="AS275" s="451"/>
      <c r="AT275" s="451"/>
      <c r="AU275" s="451"/>
      <c r="AV275" s="26"/>
      <c r="AW275" s="26"/>
    </row>
    <row r="276" spans="1:49" ht="15" customHeight="1">
      <c r="A276" s="1148"/>
      <c r="B276" s="473"/>
      <c r="F276" s="2190"/>
      <c r="G276" s="2191"/>
      <c r="H276" s="2191"/>
      <c r="I276" s="2191"/>
      <c r="J276" s="2191"/>
      <c r="K276" s="2191"/>
      <c r="L276" s="2191"/>
      <c r="M276" s="2191"/>
      <c r="N276" s="2191"/>
      <c r="O276" s="2191"/>
      <c r="P276" s="2191"/>
      <c r="Q276" s="2191"/>
      <c r="R276" s="2191"/>
      <c r="S276" s="2191"/>
      <c r="T276" s="2191"/>
      <c r="U276" s="2191"/>
      <c r="V276" s="2191"/>
      <c r="W276" s="2191"/>
      <c r="X276" s="2191"/>
      <c r="Y276" s="2191"/>
      <c r="Z276" s="2191"/>
      <c r="AA276" s="2191"/>
      <c r="AB276" s="2191"/>
      <c r="AC276" s="2191"/>
      <c r="AD276" s="2192"/>
      <c r="AE276" s="516"/>
      <c r="AF276" s="434"/>
      <c r="AH276" s="434"/>
      <c r="AI276" s="434"/>
      <c r="AJ276" s="433"/>
      <c r="AK276" s="433"/>
      <c r="AL276" s="433"/>
      <c r="AM276" s="433"/>
      <c r="AN276" s="46"/>
      <c r="AO276" s="12"/>
      <c r="AP276" s="433">
        <f>IF($C$284="yes",9,0)</f>
        <v>0</v>
      </c>
      <c r="AS276" s="451"/>
      <c r="AT276" s="451"/>
      <c r="AU276" s="451"/>
      <c r="AV276" s="26"/>
      <c r="AW276" s="26"/>
    </row>
    <row r="277" spans="1:49" ht="12.75" customHeight="1">
      <c r="A277" s="1148"/>
      <c r="B277" s="473"/>
      <c r="F277" s="2190" t="s">
        <v>2213</v>
      </c>
      <c r="G277" s="2191"/>
      <c r="H277" s="2191"/>
      <c r="I277" s="2191"/>
      <c r="J277" s="2191"/>
      <c r="K277" s="2191"/>
      <c r="L277" s="2191"/>
      <c r="M277" s="2191"/>
      <c r="N277" s="2191"/>
      <c r="O277" s="2191"/>
      <c r="P277" s="2191"/>
      <c r="Q277" s="2191"/>
      <c r="R277" s="2191"/>
      <c r="S277" s="2191"/>
      <c r="T277" s="2191"/>
      <c r="U277" s="2191"/>
      <c r="V277" s="2191"/>
      <c r="W277" s="2191"/>
      <c r="X277" s="2191"/>
      <c r="Y277" s="2191"/>
      <c r="Z277" s="2191"/>
      <c r="AA277" s="2191"/>
      <c r="AB277" s="2191"/>
      <c r="AC277" s="2191"/>
      <c r="AD277" s="2192"/>
      <c r="AE277" s="516"/>
      <c r="AF277" s="434"/>
      <c r="AH277" s="434"/>
      <c r="AI277" s="434"/>
      <c r="AJ277" s="433"/>
      <c r="AK277" s="433"/>
      <c r="AL277" s="433"/>
      <c r="AM277" s="433"/>
      <c r="AN277" s="46"/>
      <c r="AO277" s="12"/>
      <c r="AP277" s="433">
        <f>IF($C$292="yes",9,0)</f>
        <v>0</v>
      </c>
      <c r="AS277" s="451"/>
      <c r="AT277" s="451"/>
      <c r="AU277" s="451"/>
      <c r="AV277" s="26"/>
      <c r="AW277" s="26"/>
    </row>
    <row r="278" spans="1:49">
      <c r="A278" s="1148"/>
      <c r="B278" s="473"/>
      <c r="F278" s="2190"/>
      <c r="G278" s="2191"/>
      <c r="H278" s="2191"/>
      <c r="I278" s="2191"/>
      <c r="J278" s="2191"/>
      <c r="K278" s="2191"/>
      <c r="L278" s="2191"/>
      <c r="M278" s="2191"/>
      <c r="N278" s="2191"/>
      <c r="O278" s="2191"/>
      <c r="P278" s="2191"/>
      <c r="Q278" s="2191"/>
      <c r="R278" s="2191"/>
      <c r="S278" s="2191"/>
      <c r="T278" s="2191"/>
      <c r="U278" s="2191"/>
      <c r="V278" s="2191"/>
      <c r="W278" s="2191"/>
      <c r="X278" s="2191"/>
      <c r="Y278" s="2191"/>
      <c r="Z278" s="2191"/>
      <c r="AA278" s="2191"/>
      <c r="AB278" s="2191"/>
      <c r="AC278" s="2191"/>
      <c r="AD278" s="2192"/>
      <c r="AE278" s="516"/>
      <c r="AF278" s="434"/>
      <c r="AH278" s="434"/>
      <c r="AI278" s="434"/>
      <c r="AJ278" s="433"/>
      <c r="AK278" s="433"/>
      <c r="AL278" s="433"/>
      <c r="AM278" s="433"/>
      <c r="AN278" s="46"/>
      <c r="AO278" s="12"/>
      <c r="AP278" s="433">
        <f>IF($C$315="yes",9,0)</f>
        <v>9</v>
      </c>
      <c r="AS278" s="451"/>
      <c r="AT278" s="451"/>
      <c r="AU278" s="451"/>
      <c r="AV278" s="26"/>
      <c r="AW278" s="26"/>
    </row>
    <row r="279" spans="1:49" ht="12.75" customHeight="1">
      <c r="A279" s="433"/>
      <c r="B279" s="434"/>
      <c r="C279" s="433"/>
      <c r="D279" s="434"/>
      <c r="E279" s="433"/>
      <c r="F279" s="2190" t="s">
        <v>2214</v>
      </c>
      <c r="G279" s="2191"/>
      <c r="H279" s="2191"/>
      <c r="I279" s="2191"/>
      <c r="J279" s="2191"/>
      <c r="K279" s="2191"/>
      <c r="L279" s="2191"/>
      <c r="M279" s="2191"/>
      <c r="N279" s="2191"/>
      <c r="O279" s="2191"/>
      <c r="P279" s="2191"/>
      <c r="Q279" s="2191"/>
      <c r="R279" s="2191"/>
      <c r="S279" s="2191"/>
      <c r="T279" s="2191"/>
      <c r="U279" s="2191"/>
      <c r="V279" s="2191"/>
      <c r="W279" s="2191"/>
      <c r="X279" s="2191"/>
      <c r="Y279" s="2191"/>
      <c r="Z279" s="2191"/>
      <c r="AA279" s="2191"/>
      <c r="AB279" s="2191"/>
      <c r="AC279" s="2191"/>
      <c r="AD279" s="2192"/>
      <c r="AE279" s="516"/>
      <c r="AF279" s="434"/>
      <c r="AG279" s="434"/>
      <c r="AH279" s="434"/>
      <c r="AI279" s="434"/>
      <c r="AJ279" s="433"/>
      <c r="AK279" s="433"/>
      <c r="AL279" s="433"/>
      <c r="AM279" s="433"/>
      <c r="AN279" s="46"/>
      <c r="AO279" s="12"/>
      <c r="AP279" s="487">
        <f>MAX(AP275,AP276,AP277,AP278)</f>
        <v>9</v>
      </c>
      <c r="AQ279" s="454" t="s">
        <v>2075</v>
      </c>
      <c r="AS279" s="451"/>
      <c r="AT279" s="451"/>
      <c r="AU279" s="451"/>
      <c r="AV279" s="26"/>
      <c r="AW279" s="26"/>
    </row>
    <row r="280" spans="1:49" ht="15" customHeight="1">
      <c r="A280" s="433"/>
      <c r="B280" s="434"/>
      <c r="C280" s="434"/>
      <c r="D280" s="434"/>
      <c r="E280" s="434"/>
      <c r="F280" s="2190"/>
      <c r="G280" s="2191"/>
      <c r="H280" s="2191"/>
      <c r="I280" s="2191"/>
      <c r="J280" s="2191"/>
      <c r="K280" s="2191"/>
      <c r="L280" s="2191"/>
      <c r="M280" s="2191"/>
      <c r="N280" s="2191"/>
      <c r="O280" s="2191"/>
      <c r="P280" s="2191"/>
      <c r="Q280" s="2191"/>
      <c r="R280" s="2191"/>
      <c r="S280" s="2191"/>
      <c r="T280" s="2191"/>
      <c r="U280" s="2191"/>
      <c r="V280" s="2191"/>
      <c r="W280" s="2191"/>
      <c r="X280" s="2191"/>
      <c r="Y280" s="2191"/>
      <c r="Z280" s="2191"/>
      <c r="AA280" s="2191"/>
      <c r="AB280" s="2191"/>
      <c r="AC280" s="2191"/>
      <c r="AD280" s="2192"/>
      <c r="AE280" s="516"/>
      <c r="AF280" s="434"/>
      <c r="AG280" s="434"/>
      <c r="AH280" s="434"/>
      <c r="AI280" s="434"/>
      <c r="AJ280" s="433"/>
      <c r="AK280" s="433"/>
      <c r="AL280" s="433"/>
      <c r="AM280" s="433"/>
      <c r="AN280" s="46"/>
      <c r="AO280" s="12"/>
      <c r="AS280" s="451"/>
      <c r="AT280" s="451"/>
      <c r="AU280" s="451"/>
      <c r="AV280" s="26"/>
      <c r="AW280" s="26"/>
    </row>
    <row r="281" spans="1:49" ht="12.75" customHeight="1">
      <c r="A281" s="433"/>
      <c r="B281" s="434"/>
      <c r="C281" s="434"/>
      <c r="D281" s="434"/>
      <c r="E281" s="434"/>
      <c r="F281" s="2190" t="s">
        <v>2215</v>
      </c>
      <c r="G281" s="2191"/>
      <c r="H281" s="2191"/>
      <c r="I281" s="2191"/>
      <c r="J281" s="2191"/>
      <c r="K281" s="2191"/>
      <c r="L281" s="2191"/>
      <c r="M281" s="2191"/>
      <c r="N281" s="2191"/>
      <c r="O281" s="2191"/>
      <c r="P281" s="2191"/>
      <c r="Q281" s="2191"/>
      <c r="R281" s="2191"/>
      <c r="S281" s="2191"/>
      <c r="T281" s="2191"/>
      <c r="U281" s="2191"/>
      <c r="V281" s="2191"/>
      <c r="W281" s="2191"/>
      <c r="X281" s="2191"/>
      <c r="Y281" s="2191"/>
      <c r="Z281" s="2191"/>
      <c r="AA281" s="2191"/>
      <c r="AB281" s="2191"/>
      <c r="AC281" s="2191"/>
      <c r="AD281" s="2192"/>
      <c r="AE281" s="1151"/>
      <c r="AF281" s="434"/>
      <c r="AG281" s="434"/>
      <c r="AH281" s="434"/>
      <c r="AI281" s="434"/>
      <c r="AJ281" s="433"/>
      <c r="AK281" s="433"/>
      <c r="AL281" s="433"/>
      <c r="AM281" s="433"/>
      <c r="AN281" s="46"/>
      <c r="AO281" s="12"/>
      <c r="AP281" s="433"/>
      <c r="AS281" s="451"/>
      <c r="AT281" s="451"/>
      <c r="AU281" s="451"/>
      <c r="AV281" s="26"/>
      <c r="AW281" s="26"/>
    </row>
    <row r="282" spans="1:49">
      <c r="A282" s="433"/>
      <c r="B282" s="434"/>
      <c r="C282" s="434"/>
      <c r="D282" s="434"/>
      <c r="E282" s="434"/>
      <c r="F282" s="2193"/>
      <c r="G282" s="2194"/>
      <c r="H282" s="2194"/>
      <c r="I282" s="2194"/>
      <c r="J282" s="2194"/>
      <c r="K282" s="2194"/>
      <c r="L282" s="2194"/>
      <c r="M282" s="2194"/>
      <c r="N282" s="2194"/>
      <c r="O282" s="2194"/>
      <c r="P282" s="2194"/>
      <c r="Q282" s="2194"/>
      <c r="R282" s="2194"/>
      <c r="S282" s="2194"/>
      <c r="T282" s="2194"/>
      <c r="U282" s="2194"/>
      <c r="V282" s="2194"/>
      <c r="W282" s="2194"/>
      <c r="X282" s="2194"/>
      <c r="Y282" s="2194"/>
      <c r="Z282" s="2194"/>
      <c r="AA282" s="2194"/>
      <c r="AB282" s="2194"/>
      <c r="AC282" s="2194"/>
      <c r="AD282" s="2330"/>
      <c r="AE282" s="1151"/>
      <c r="AF282" s="434"/>
      <c r="AG282" s="434"/>
      <c r="AH282" s="434"/>
      <c r="AI282" s="434"/>
      <c r="AJ282" s="433"/>
      <c r="AK282" s="433"/>
      <c r="AL282" s="433"/>
      <c r="AM282" s="433"/>
      <c r="AN282" s="46"/>
      <c r="AO282" s="12"/>
      <c r="AP282" s="433"/>
      <c r="AS282" s="451"/>
      <c r="AT282" s="451"/>
      <c r="AU282" s="451"/>
      <c r="AV282" s="26"/>
      <c r="AW282" s="26"/>
    </row>
    <row r="283" spans="1:49">
      <c r="A283" s="433"/>
      <c r="B283" s="434"/>
      <c r="C283" s="434"/>
      <c r="D283" s="434"/>
      <c r="E283" s="434"/>
      <c r="F283" s="1151"/>
      <c r="G283" s="1151"/>
      <c r="H283" s="1151"/>
      <c r="I283" s="1151"/>
      <c r="J283" s="1151"/>
      <c r="K283" s="1151"/>
      <c r="L283" s="1151"/>
      <c r="M283" s="1151"/>
      <c r="N283" s="1151"/>
      <c r="O283" s="1151"/>
      <c r="P283" s="1151"/>
      <c r="Q283" s="1151"/>
      <c r="R283" s="1151"/>
      <c r="S283" s="1151"/>
      <c r="T283" s="1151"/>
      <c r="U283" s="1151"/>
      <c r="V283" s="1151"/>
      <c r="W283" s="1151"/>
      <c r="X283" s="1151"/>
      <c r="Y283" s="1151"/>
      <c r="Z283" s="1151"/>
      <c r="AA283" s="1151"/>
      <c r="AB283" s="1151"/>
      <c r="AC283" s="1151"/>
      <c r="AD283" s="1151"/>
      <c r="AE283" s="434"/>
      <c r="AF283" s="434"/>
      <c r="AG283" s="434"/>
      <c r="AH283" s="434"/>
      <c r="AI283" s="434"/>
      <c r="AJ283" s="433"/>
      <c r="AK283" s="433"/>
      <c r="AL283" s="433"/>
      <c r="AM283" s="433"/>
      <c r="AN283" s="46"/>
      <c r="AO283" s="12"/>
      <c r="AS283" s="451"/>
      <c r="AT283" s="451"/>
      <c r="AU283" s="451"/>
      <c r="AV283" s="26"/>
      <c r="AW283" s="26"/>
    </row>
    <row r="284" spans="1:49" ht="15" customHeight="1">
      <c r="A284" s="1514" t="s">
        <v>2216</v>
      </c>
      <c r="B284" s="1514"/>
      <c r="C284" s="2212" t="s">
        <v>299</v>
      </c>
      <c r="D284" s="2212"/>
      <c r="E284" s="430"/>
      <c r="F284" s="517" t="s">
        <v>2217</v>
      </c>
      <c r="G284" s="518"/>
      <c r="H284" s="518"/>
      <c r="I284" s="518"/>
      <c r="J284" s="518"/>
      <c r="K284" s="518"/>
      <c r="L284" s="518"/>
      <c r="M284" s="518"/>
      <c r="N284" s="518"/>
      <c r="O284" s="518"/>
      <c r="P284" s="518"/>
      <c r="Q284" s="518"/>
      <c r="R284" s="518"/>
      <c r="S284" s="518"/>
      <c r="T284" s="518"/>
      <c r="U284" s="518"/>
      <c r="V284" s="518"/>
      <c r="W284" s="518"/>
      <c r="X284" s="518"/>
      <c r="Y284" s="518"/>
      <c r="Z284" s="518"/>
      <c r="AA284" s="518"/>
      <c r="AB284" s="518"/>
      <c r="AC284" s="518"/>
      <c r="AD284" s="519"/>
      <c r="AE284" s="434"/>
      <c r="AF284" s="434"/>
      <c r="AG284" s="423" t="s">
        <v>2218</v>
      </c>
      <c r="AH284" s="434"/>
      <c r="AI284" s="434"/>
      <c r="AJ284" s="433"/>
      <c r="AK284" s="433"/>
      <c r="AL284" s="433"/>
      <c r="AM284" s="433"/>
      <c r="AN284" s="520"/>
      <c r="AO284" s="12"/>
    </row>
    <row r="285" spans="1:49">
      <c r="A285" s="433"/>
      <c r="B285" s="434"/>
      <c r="C285" s="433"/>
      <c r="D285" s="434"/>
      <c r="E285" s="433"/>
      <c r="F285" s="2190" t="s">
        <v>2219</v>
      </c>
      <c r="G285" s="2191"/>
      <c r="H285" s="2191"/>
      <c r="I285" s="2191"/>
      <c r="J285" s="2191"/>
      <c r="K285" s="2191"/>
      <c r="L285" s="2191"/>
      <c r="M285" s="2191"/>
      <c r="N285" s="2191"/>
      <c r="O285" s="2191"/>
      <c r="P285" s="2191"/>
      <c r="Q285" s="2191"/>
      <c r="R285" s="2191"/>
      <c r="S285" s="2191"/>
      <c r="T285" s="2191"/>
      <c r="U285" s="2191"/>
      <c r="V285" s="2191"/>
      <c r="W285" s="2191"/>
      <c r="X285" s="2191"/>
      <c r="Y285" s="2191"/>
      <c r="Z285" s="2191"/>
      <c r="AA285" s="2191"/>
      <c r="AB285" s="2191"/>
      <c r="AC285" s="2191"/>
      <c r="AD285" s="2192"/>
      <c r="AE285" s="434"/>
      <c r="AF285" s="434"/>
      <c r="AG285" s="434"/>
      <c r="AH285" s="434"/>
      <c r="AI285" s="434"/>
      <c r="AJ285" s="433"/>
      <c r="AK285" s="433"/>
      <c r="AL285" s="433"/>
      <c r="AM285" s="433"/>
      <c r="AR285" s="521"/>
    </row>
    <row r="286" spans="1:49" ht="15" customHeight="1">
      <c r="A286" s="433"/>
      <c r="B286" s="434"/>
      <c r="C286" s="433"/>
      <c r="D286" s="434"/>
      <c r="E286" s="433"/>
      <c r="F286" s="2190"/>
      <c r="G286" s="2191"/>
      <c r="H286" s="2191"/>
      <c r="I286" s="2191"/>
      <c r="J286" s="2191"/>
      <c r="K286" s="2191"/>
      <c r="L286" s="2191"/>
      <c r="M286" s="2191"/>
      <c r="N286" s="2191"/>
      <c r="O286" s="2191"/>
      <c r="P286" s="2191"/>
      <c r="Q286" s="2191"/>
      <c r="R286" s="2191"/>
      <c r="S286" s="2191"/>
      <c r="T286" s="2191"/>
      <c r="U286" s="2191"/>
      <c r="V286" s="2191"/>
      <c r="W286" s="2191"/>
      <c r="X286" s="2191"/>
      <c r="Y286" s="2191"/>
      <c r="Z286" s="2191"/>
      <c r="AA286" s="2191"/>
      <c r="AB286" s="2191"/>
      <c r="AC286" s="2191"/>
      <c r="AD286" s="2192"/>
      <c r="AE286" s="434"/>
      <c r="AF286" s="434"/>
      <c r="AG286" s="434"/>
      <c r="AH286" s="434"/>
      <c r="AI286" s="434"/>
      <c r="AJ286" s="433"/>
      <c r="AK286" s="433"/>
      <c r="AL286" s="433"/>
      <c r="AM286" s="433"/>
      <c r="AR286" s="521"/>
    </row>
    <row r="287" spans="1:49">
      <c r="A287" s="433"/>
      <c r="B287" s="434"/>
      <c r="C287" s="433"/>
      <c r="D287" s="434"/>
      <c r="E287" s="433"/>
      <c r="F287" s="2190" t="s">
        <v>2214</v>
      </c>
      <c r="G287" s="2191"/>
      <c r="H287" s="2191"/>
      <c r="I287" s="2191"/>
      <c r="J287" s="2191"/>
      <c r="K287" s="2191"/>
      <c r="L287" s="2191"/>
      <c r="M287" s="2191"/>
      <c r="N287" s="2191"/>
      <c r="O287" s="2191"/>
      <c r="P287" s="2191"/>
      <c r="Q287" s="2191"/>
      <c r="R287" s="2191"/>
      <c r="S287" s="2191"/>
      <c r="T287" s="2191"/>
      <c r="U287" s="2191"/>
      <c r="V287" s="2191"/>
      <c r="W287" s="2191"/>
      <c r="X287" s="2191"/>
      <c r="Y287" s="2191"/>
      <c r="Z287" s="2191"/>
      <c r="AA287" s="2191"/>
      <c r="AB287" s="2191"/>
      <c r="AC287" s="2191"/>
      <c r="AD287" s="2192"/>
      <c r="AE287" s="434"/>
      <c r="AF287" s="434"/>
      <c r="AG287" s="434"/>
      <c r="AH287" s="434"/>
      <c r="AI287" s="434"/>
      <c r="AJ287" s="433"/>
      <c r="AK287" s="433"/>
      <c r="AL287" s="433"/>
      <c r="AM287" s="433"/>
      <c r="AP287" s="487"/>
      <c r="AQ287" s="454"/>
      <c r="AR287" s="521"/>
    </row>
    <row r="288" spans="1:49" ht="15" customHeight="1">
      <c r="A288" s="433"/>
      <c r="B288" s="434"/>
      <c r="C288" s="433"/>
      <c r="D288" s="434"/>
      <c r="E288" s="433"/>
      <c r="F288" s="2190"/>
      <c r="G288" s="2191"/>
      <c r="H288" s="2191"/>
      <c r="I288" s="2191"/>
      <c r="J288" s="2191"/>
      <c r="K288" s="2191"/>
      <c r="L288" s="2191"/>
      <c r="M288" s="2191"/>
      <c r="N288" s="2191"/>
      <c r="O288" s="2191"/>
      <c r="P288" s="2191"/>
      <c r="Q288" s="2191"/>
      <c r="R288" s="2191"/>
      <c r="S288" s="2191"/>
      <c r="T288" s="2191"/>
      <c r="U288" s="2191"/>
      <c r="V288" s="2191"/>
      <c r="W288" s="2191"/>
      <c r="X288" s="2191"/>
      <c r="Y288" s="2191"/>
      <c r="Z288" s="2191"/>
      <c r="AA288" s="2191"/>
      <c r="AB288" s="2191"/>
      <c r="AC288" s="2191"/>
      <c r="AD288" s="2192"/>
      <c r="AE288" s="434"/>
      <c r="AF288" s="434"/>
      <c r="AG288" s="434"/>
      <c r="AH288" s="434"/>
      <c r="AI288" s="434"/>
      <c r="AJ288" s="433"/>
      <c r="AK288" s="433"/>
      <c r="AL288" s="433"/>
      <c r="AM288" s="433"/>
      <c r="AP288" s="487"/>
      <c r="AQ288" s="454"/>
      <c r="AR288" s="521"/>
    </row>
    <row r="289" spans="1:44">
      <c r="A289" s="433"/>
      <c r="B289" s="434"/>
      <c r="C289" s="433"/>
      <c r="D289" s="434"/>
      <c r="E289" s="433"/>
      <c r="F289" s="2190" t="s">
        <v>2220</v>
      </c>
      <c r="G289" s="2191"/>
      <c r="H289" s="2191"/>
      <c r="I289" s="2191"/>
      <c r="J289" s="2191"/>
      <c r="K289" s="2191"/>
      <c r="L289" s="2191"/>
      <c r="M289" s="2191"/>
      <c r="N289" s="2191"/>
      <c r="O289" s="2191"/>
      <c r="P289" s="2191"/>
      <c r="Q289" s="2191"/>
      <c r="R289" s="2191"/>
      <c r="S289" s="2191"/>
      <c r="T289" s="2191"/>
      <c r="U289" s="2191"/>
      <c r="V289" s="2191"/>
      <c r="W289" s="2191"/>
      <c r="X289" s="2191"/>
      <c r="Y289" s="2191"/>
      <c r="Z289" s="2191"/>
      <c r="AA289" s="2191"/>
      <c r="AB289" s="2191"/>
      <c r="AC289" s="2191"/>
      <c r="AD289" s="2192"/>
      <c r="AE289" s="434"/>
      <c r="AF289" s="434"/>
      <c r="AG289" s="434"/>
      <c r="AH289" s="434"/>
      <c r="AI289" s="434"/>
      <c r="AJ289" s="433"/>
      <c r="AK289" s="433"/>
      <c r="AL289" s="433"/>
      <c r="AM289" s="433"/>
      <c r="AP289" s="487"/>
      <c r="AQ289" s="454"/>
      <c r="AR289" s="521"/>
    </row>
    <row r="290" spans="1:44">
      <c r="A290" s="433"/>
      <c r="B290" s="434"/>
      <c r="C290" s="433"/>
      <c r="D290" s="434"/>
      <c r="E290" s="433"/>
      <c r="F290" s="2193"/>
      <c r="G290" s="2194"/>
      <c r="H290" s="2194"/>
      <c r="I290" s="2194"/>
      <c r="J290" s="2194"/>
      <c r="K290" s="2194"/>
      <c r="L290" s="2194"/>
      <c r="M290" s="2194"/>
      <c r="N290" s="2194"/>
      <c r="O290" s="2194"/>
      <c r="P290" s="2194"/>
      <c r="Q290" s="2194"/>
      <c r="R290" s="2194"/>
      <c r="S290" s="2194"/>
      <c r="T290" s="2194"/>
      <c r="U290" s="2194"/>
      <c r="V290" s="2194"/>
      <c r="W290" s="2194"/>
      <c r="X290" s="2194"/>
      <c r="Y290" s="2194"/>
      <c r="Z290" s="2194"/>
      <c r="AA290" s="2194"/>
      <c r="AB290" s="2194"/>
      <c r="AC290" s="2194"/>
      <c r="AD290" s="2330"/>
      <c r="AE290" s="434"/>
      <c r="AF290" s="434"/>
      <c r="AG290" s="434"/>
      <c r="AH290" s="434"/>
      <c r="AI290" s="434"/>
      <c r="AJ290" s="433"/>
      <c r="AK290" s="433"/>
      <c r="AL290" s="433"/>
      <c r="AM290" s="433"/>
      <c r="AP290" s="487"/>
      <c r="AQ290" s="454"/>
      <c r="AR290" s="521"/>
    </row>
    <row r="291" spans="1:44">
      <c r="A291" s="433"/>
      <c r="B291" s="434"/>
      <c r="C291" s="434"/>
      <c r="D291" s="434"/>
      <c r="E291" s="434"/>
      <c r="F291" s="434"/>
      <c r="G291" s="434"/>
      <c r="H291" s="434"/>
      <c r="I291" s="434"/>
      <c r="J291" s="434"/>
      <c r="K291" s="434"/>
      <c r="L291" s="434"/>
      <c r="M291" s="434"/>
      <c r="N291" s="434"/>
      <c r="O291" s="434"/>
      <c r="P291" s="434"/>
      <c r="Q291" s="434"/>
      <c r="R291" s="434"/>
      <c r="S291" s="434"/>
      <c r="T291" s="434"/>
      <c r="U291" s="434"/>
      <c r="V291" s="434"/>
      <c r="W291" s="434"/>
      <c r="X291" s="434"/>
      <c r="Y291" s="434"/>
      <c r="Z291" s="434"/>
      <c r="AA291" s="434"/>
      <c r="AB291" s="434"/>
      <c r="AC291" s="434"/>
      <c r="AD291" s="434"/>
      <c r="AE291" s="434"/>
      <c r="AF291" s="434"/>
      <c r="AG291" s="434"/>
      <c r="AH291" s="434"/>
      <c r="AI291" s="434"/>
      <c r="AJ291" s="433"/>
      <c r="AK291" s="433"/>
      <c r="AL291" s="433"/>
      <c r="AM291" s="433"/>
      <c r="AN291" s="46"/>
      <c r="AO291" s="12"/>
    </row>
    <row r="292" spans="1:44">
      <c r="A292" s="1514" t="s">
        <v>2221</v>
      </c>
      <c r="B292" s="1514"/>
      <c r="C292" s="2212" t="s">
        <v>299</v>
      </c>
      <c r="D292" s="2212"/>
      <c r="E292" s="430"/>
      <c r="F292" s="517" t="s">
        <v>2217</v>
      </c>
      <c r="G292" s="522"/>
      <c r="H292" s="522"/>
      <c r="I292" s="522"/>
      <c r="J292" s="522"/>
      <c r="K292" s="522"/>
      <c r="L292" s="522"/>
      <c r="M292" s="522"/>
      <c r="N292" s="522"/>
      <c r="O292" s="522"/>
      <c r="P292" s="522"/>
      <c r="Q292" s="522"/>
      <c r="R292" s="522"/>
      <c r="S292" s="522"/>
      <c r="T292" s="522"/>
      <c r="U292" s="522"/>
      <c r="V292" s="522"/>
      <c r="W292" s="522"/>
      <c r="X292" s="522"/>
      <c r="Y292" s="522"/>
      <c r="Z292" s="522"/>
      <c r="AA292" s="522"/>
      <c r="AB292" s="522"/>
      <c r="AC292" s="522"/>
      <c r="AD292" s="523"/>
      <c r="AE292" s="434"/>
      <c r="AF292" s="434"/>
      <c r="AG292" s="423" t="s">
        <v>2218</v>
      </c>
      <c r="AH292" s="434"/>
      <c r="AI292" s="434"/>
      <c r="AJ292" s="433"/>
      <c r="AK292" s="433"/>
      <c r="AL292" s="433"/>
      <c r="AM292" s="433"/>
      <c r="AN292" s="46"/>
      <c r="AO292" s="12"/>
    </row>
    <row r="293" spans="1:44">
      <c r="A293" s="1108"/>
      <c r="B293" s="1108"/>
      <c r="C293" s="1165"/>
      <c r="D293" s="1165"/>
      <c r="E293" s="430"/>
      <c r="F293" s="2190" t="s">
        <v>2222</v>
      </c>
      <c r="G293" s="2191"/>
      <c r="H293" s="2191"/>
      <c r="I293" s="2191"/>
      <c r="J293" s="2191"/>
      <c r="K293" s="2191"/>
      <c r="L293" s="2191"/>
      <c r="M293" s="2191"/>
      <c r="N293" s="2191"/>
      <c r="O293" s="2191"/>
      <c r="P293" s="2191"/>
      <c r="Q293" s="2191"/>
      <c r="R293" s="2191"/>
      <c r="S293" s="2191"/>
      <c r="T293" s="2191"/>
      <c r="U293" s="2191"/>
      <c r="V293" s="2191"/>
      <c r="W293" s="2191"/>
      <c r="X293" s="2191"/>
      <c r="Y293" s="2191"/>
      <c r="Z293" s="2191"/>
      <c r="AA293" s="2191"/>
      <c r="AB293" s="2191"/>
      <c r="AC293" s="2191"/>
      <c r="AD293" s="2192"/>
      <c r="AE293" s="434"/>
      <c r="AF293" s="434"/>
      <c r="AG293" s="423"/>
      <c r="AH293" s="434"/>
      <c r="AI293" s="434"/>
      <c r="AJ293" s="433"/>
      <c r="AK293" s="433"/>
      <c r="AL293" s="433"/>
      <c r="AM293" s="433"/>
      <c r="AN293" s="46"/>
      <c r="AO293" s="12"/>
      <c r="AP293" s="438" t="s">
        <v>1319</v>
      </c>
    </row>
    <row r="294" spans="1:44">
      <c r="F294" s="2190"/>
      <c r="G294" s="2191"/>
      <c r="H294" s="2191"/>
      <c r="I294" s="2191"/>
      <c r="J294" s="2191"/>
      <c r="K294" s="2191"/>
      <c r="L294" s="2191"/>
      <c r="M294" s="2191"/>
      <c r="N294" s="2191"/>
      <c r="O294" s="2191"/>
      <c r="P294" s="2191"/>
      <c r="Q294" s="2191"/>
      <c r="R294" s="2191"/>
      <c r="S294" s="2191"/>
      <c r="T294" s="2191"/>
      <c r="U294" s="2191"/>
      <c r="V294" s="2191"/>
      <c r="W294" s="2191"/>
      <c r="X294" s="2191"/>
      <c r="Y294" s="2191"/>
      <c r="Z294" s="2191"/>
      <c r="AA294" s="2191"/>
      <c r="AB294" s="2191"/>
      <c r="AC294" s="2191"/>
      <c r="AD294" s="2192"/>
      <c r="AE294" s="434"/>
      <c r="AF294" s="434"/>
      <c r="AH294" s="434"/>
      <c r="AI294" s="434"/>
      <c r="AJ294" s="433"/>
      <c r="AK294" s="433"/>
      <c r="AL294" s="433"/>
      <c r="AM294" s="433"/>
      <c r="AN294" s="46"/>
      <c r="AO294" s="12"/>
      <c r="AP294" s="438" t="s">
        <v>2223</v>
      </c>
    </row>
    <row r="295" spans="1:44">
      <c r="A295" s="433"/>
      <c r="B295" s="434"/>
      <c r="C295" s="1165"/>
      <c r="D295" s="1165"/>
      <c r="E295" s="430"/>
      <c r="F295" s="524" t="s">
        <v>2224</v>
      </c>
      <c r="G295" s="535"/>
      <c r="H295" s="535"/>
      <c r="I295" s="535"/>
      <c r="J295" s="535"/>
      <c r="K295" s="535"/>
      <c r="L295" s="535"/>
      <c r="M295" s="535"/>
      <c r="N295" s="535"/>
      <c r="O295" s="535"/>
      <c r="P295" s="535"/>
      <c r="Q295" s="535"/>
      <c r="R295" s="535"/>
      <c r="S295" s="535"/>
      <c r="T295" s="535"/>
      <c r="U295" s="535"/>
      <c r="V295" s="535"/>
      <c r="W295" s="535"/>
      <c r="X295" s="535"/>
      <c r="Y295" s="535"/>
      <c r="Z295" s="535"/>
      <c r="AA295" s="535"/>
      <c r="AB295" s="535"/>
      <c r="AC295" s="535"/>
      <c r="AD295" s="961"/>
      <c r="AE295" s="434"/>
      <c r="AF295" s="434"/>
      <c r="AG295" s="423"/>
      <c r="AH295" s="434"/>
      <c r="AI295" s="434"/>
      <c r="AJ295" s="433"/>
      <c r="AK295" s="433"/>
      <c r="AL295" s="433"/>
      <c r="AM295" s="433"/>
      <c r="AN295" s="46"/>
      <c r="AO295" s="12"/>
      <c r="AP295" s="438" t="s">
        <v>2225</v>
      </c>
    </row>
    <row r="296" spans="1:44">
      <c r="A296" s="433"/>
      <c r="B296" s="434"/>
      <c r="C296" s="1165"/>
      <c r="D296" s="1165"/>
      <c r="E296" s="430"/>
      <c r="F296" s="524"/>
      <c r="G296" s="535"/>
      <c r="H296" s="535"/>
      <c r="I296" s="535"/>
      <c r="J296" s="535"/>
      <c r="K296" s="535"/>
      <c r="L296" s="535"/>
      <c r="M296" s="535"/>
      <c r="N296" s="535"/>
      <c r="O296" s="535"/>
      <c r="P296" s="535"/>
      <c r="Q296" s="535"/>
      <c r="R296" s="535"/>
      <c r="S296" s="535"/>
      <c r="T296" s="535"/>
      <c r="U296" s="535"/>
      <c r="V296" s="535"/>
      <c r="W296" s="535"/>
      <c r="X296" s="535"/>
      <c r="Y296" s="535"/>
      <c r="Z296" s="535"/>
      <c r="AA296" s="535"/>
      <c r="AB296" s="535"/>
      <c r="AC296" s="535"/>
      <c r="AD296" s="961"/>
      <c r="AE296" s="434"/>
      <c r="AF296" s="434"/>
      <c r="AG296" s="423"/>
      <c r="AH296" s="434"/>
      <c r="AI296" s="434"/>
      <c r="AJ296" s="433"/>
      <c r="AK296" s="433"/>
      <c r="AL296" s="433"/>
      <c r="AM296" s="433"/>
      <c r="AN296" s="46"/>
      <c r="AO296" s="12"/>
      <c r="AP296" s="438" t="s">
        <v>2226</v>
      </c>
    </row>
    <row r="297" spans="1:44" ht="12.75" customHeight="1">
      <c r="A297" s="433"/>
      <c r="B297" s="434"/>
      <c r="C297" s="1165"/>
      <c r="D297" s="1165"/>
      <c r="E297" s="430"/>
      <c r="F297" s="524"/>
      <c r="G297" s="516"/>
      <c r="H297" s="516"/>
      <c r="I297" s="516"/>
      <c r="J297" s="516"/>
      <c r="K297" s="516"/>
      <c r="L297" s="516"/>
      <c r="M297" s="516"/>
      <c r="N297" s="516"/>
      <c r="O297" s="516"/>
      <c r="P297" s="516"/>
      <c r="Q297" s="516"/>
      <c r="R297" s="516"/>
      <c r="S297" s="516"/>
      <c r="T297" s="516"/>
      <c r="U297" s="516"/>
      <c r="V297" s="516"/>
      <c r="W297" s="516"/>
      <c r="X297" s="516"/>
      <c r="Y297" s="516"/>
      <c r="Z297" s="516"/>
      <c r="AA297" s="516"/>
      <c r="AB297" s="516"/>
      <c r="AC297" s="516"/>
      <c r="AD297" s="525"/>
      <c r="AE297" s="434"/>
      <c r="AF297" s="434"/>
      <c r="AG297" s="423"/>
      <c r="AH297" s="434"/>
      <c r="AI297" s="434"/>
      <c r="AJ297" s="433"/>
      <c r="AK297" s="433"/>
      <c r="AL297" s="433"/>
      <c r="AM297" s="433"/>
      <c r="AN297" s="46"/>
      <c r="AO297" s="12"/>
      <c r="AP297" s="24"/>
    </row>
    <row r="298" spans="1:44" ht="12.75" customHeight="1">
      <c r="A298" s="433"/>
      <c r="B298" s="434"/>
      <c r="C298" s="1165"/>
      <c r="D298" s="1165"/>
      <c r="E298" s="430"/>
      <c r="F298" s="2320" t="s">
        <v>1319</v>
      </c>
      <c r="G298" s="2321"/>
      <c r="H298" s="2321"/>
      <c r="I298" s="2321"/>
      <c r="J298" s="2321"/>
      <c r="K298" s="2321"/>
      <c r="L298" s="2321"/>
      <c r="M298" s="2321"/>
      <c r="N298" s="2321"/>
      <c r="O298" s="2321"/>
      <c r="P298" s="2321"/>
      <c r="Q298" s="2321"/>
      <c r="R298" s="2321"/>
      <c r="S298" s="2321"/>
      <c r="T298" s="2321"/>
      <c r="U298" s="2321"/>
      <c r="V298" s="2321"/>
      <c r="W298" s="2321"/>
      <c r="X298" s="2321"/>
      <c r="Y298" s="2321"/>
      <c r="Z298" s="2321"/>
      <c r="AA298" s="2321"/>
      <c r="AB298" s="2321"/>
      <c r="AC298" s="2321"/>
      <c r="AD298" s="2322"/>
      <c r="AE298" s="516"/>
      <c r="AF298" s="516"/>
      <c r="AG298" s="516"/>
      <c r="AH298" s="516"/>
      <c r="AI298" s="516"/>
      <c r="AJ298" s="516"/>
      <c r="AK298" s="516"/>
      <c r="AL298" s="433"/>
      <c r="AM298" s="433"/>
      <c r="AN298" s="46"/>
      <c r="AO298" s="12"/>
      <c r="AP298" s="24"/>
    </row>
    <row r="299" spans="1:44">
      <c r="A299" s="433"/>
      <c r="B299" s="434"/>
      <c r="C299" s="1165"/>
      <c r="D299" s="1165"/>
      <c r="E299" s="430"/>
      <c r="F299" s="2320"/>
      <c r="G299" s="2321"/>
      <c r="H299" s="2321"/>
      <c r="I299" s="2321"/>
      <c r="J299" s="2321"/>
      <c r="K299" s="2321"/>
      <c r="L299" s="2321"/>
      <c r="M299" s="2321"/>
      <c r="N299" s="2321"/>
      <c r="O299" s="2321"/>
      <c r="P299" s="2321"/>
      <c r="Q299" s="2321"/>
      <c r="R299" s="2321"/>
      <c r="S299" s="2321"/>
      <c r="T299" s="2321"/>
      <c r="U299" s="2321"/>
      <c r="V299" s="2321"/>
      <c r="W299" s="2321"/>
      <c r="X299" s="2321"/>
      <c r="Y299" s="2321"/>
      <c r="Z299" s="2321"/>
      <c r="AA299" s="2321"/>
      <c r="AB299" s="2321"/>
      <c r="AC299" s="2321"/>
      <c r="AD299" s="2322"/>
      <c r="AE299" s="434"/>
      <c r="AF299" s="434"/>
      <c r="AG299" s="423"/>
      <c r="AH299" s="434"/>
      <c r="AI299" s="434"/>
      <c r="AJ299" s="433"/>
      <c r="AK299" s="433"/>
      <c r="AL299" s="433"/>
      <c r="AM299" s="433"/>
      <c r="AN299" s="46"/>
      <c r="AO299" s="12"/>
      <c r="AP299" s="24"/>
    </row>
    <row r="300" spans="1:44">
      <c r="A300" s="433"/>
      <c r="B300" s="434"/>
      <c r="C300" s="1165"/>
      <c r="D300" s="1165"/>
      <c r="E300" s="430"/>
      <c r="F300" s="2320"/>
      <c r="G300" s="2321"/>
      <c r="H300" s="2321"/>
      <c r="I300" s="2321"/>
      <c r="J300" s="2321"/>
      <c r="K300" s="2321"/>
      <c r="L300" s="2321"/>
      <c r="M300" s="2321"/>
      <c r="N300" s="2321"/>
      <c r="O300" s="2321"/>
      <c r="P300" s="2321"/>
      <c r="Q300" s="2321"/>
      <c r="R300" s="2321"/>
      <c r="S300" s="2321"/>
      <c r="T300" s="2321"/>
      <c r="U300" s="2321"/>
      <c r="V300" s="2321"/>
      <c r="W300" s="2321"/>
      <c r="X300" s="2321"/>
      <c r="Y300" s="2321"/>
      <c r="Z300" s="2321"/>
      <c r="AA300" s="2321"/>
      <c r="AB300" s="2321"/>
      <c r="AC300" s="2321"/>
      <c r="AD300" s="2322"/>
      <c r="AE300" s="434"/>
      <c r="AF300" s="434"/>
      <c r="AG300" s="423"/>
      <c r="AH300" s="434"/>
      <c r="AI300" s="434"/>
      <c r="AJ300" s="433"/>
      <c r="AK300" s="433"/>
      <c r="AL300" s="433"/>
      <c r="AM300" s="433"/>
      <c r="AN300" s="46"/>
      <c r="AO300" s="12"/>
      <c r="AP300" s="24"/>
    </row>
    <row r="301" spans="1:44">
      <c r="A301" s="433"/>
      <c r="B301" s="434"/>
      <c r="C301" s="1165"/>
      <c r="D301" s="1165"/>
      <c r="E301" s="430"/>
      <c r="F301" s="2320"/>
      <c r="G301" s="2321"/>
      <c r="H301" s="2321"/>
      <c r="I301" s="2321"/>
      <c r="J301" s="2321"/>
      <c r="K301" s="2321"/>
      <c r="L301" s="2321"/>
      <c r="M301" s="2321"/>
      <c r="N301" s="2321"/>
      <c r="O301" s="2321"/>
      <c r="P301" s="2321"/>
      <c r="Q301" s="2321"/>
      <c r="R301" s="2321"/>
      <c r="S301" s="2321"/>
      <c r="T301" s="2321"/>
      <c r="U301" s="2321"/>
      <c r="V301" s="2321"/>
      <c r="W301" s="2321"/>
      <c r="X301" s="2321"/>
      <c r="Y301" s="2321"/>
      <c r="Z301" s="2321"/>
      <c r="AA301" s="2321"/>
      <c r="AB301" s="2321"/>
      <c r="AC301" s="2321"/>
      <c r="AD301" s="2322"/>
      <c r="AE301" s="434"/>
      <c r="AF301" s="434"/>
      <c r="AG301" s="423"/>
      <c r="AH301" s="434"/>
      <c r="AI301" s="434"/>
      <c r="AJ301" s="433"/>
      <c r="AK301" s="433"/>
      <c r="AL301" s="433"/>
      <c r="AM301" s="433"/>
      <c r="AN301" s="46"/>
      <c r="AO301" s="12"/>
      <c r="AP301" s="24"/>
    </row>
    <row r="302" spans="1:44">
      <c r="A302" s="433"/>
      <c r="B302" s="434"/>
      <c r="C302" s="1165"/>
      <c r="D302" s="1165"/>
      <c r="E302" s="430"/>
      <c r="F302" s="2323"/>
      <c r="G302" s="2324"/>
      <c r="H302" s="2324"/>
      <c r="I302" s="2324"/>
      <c r="J302" s="2324"/>
      <c r="K302" s="2324"/>
      <c r="L302" s="2324"/>
      <c r="M302" s="2324"/>
      <c r="N302" s="2324"/>
      <c r="O302" s="2324"/>
      <c r="P302" s="2324"/>
      <c r="Q302" s="2324"/>
      <c r="R302" s="2324"/>
      <c r="S302" s="2324"/>
      <c r="T302" s="2324"/>
      <c r="U302" s="2324"/>
      <c r="V302" s="2324"/>
      <c r="W302" s="2324"/>
      <c r="X302" s="2324"/>
      <c r="Y302" s="2324"/>
      <c r="Z302" s="2324"/>
      <c r="AA302" s="2324"/>
      <c r="AB302" s="2324"/>
      <c r="AC302" s="2324"/>
      <c r="AD302" s="2325"/>
      <c r="AE302" s="434"/>
      <c r="AF302" s="434"/>
      <c r="AG302" s="423"/>
      <c r="AH302" s="434"/>
      <c r="AI302" s="434"/>
      <c r="AJ302" s="433"/>
      <c r="AK302" s="433"/>
      <c r="AL302" s="433"/>
      <c r="AM302" s="433"/>
      <c r="AN302" s="46"/>
      <c r="AO302" s="12"/>
      <c r="AP302" s="24"/>
    </row>
    <row r="303" spans="1:44">
      <c r="A303" s="433"/>
      <c r="B303" s="434"/>
      <c r="C303" s="1165"/>
      <c r="D303" s="1165"/>
      <c r="E303" s="430"/>
      <c r="F303" s="928"/>
      <c r="G303" s="516"/>
      <c r="H303" s="516"/>
      <c r="I303" s="516"/>
      <c r="J303" s="516"/>
      <c r="K303" s="516"/>
      <c r="L303" s="516"/>
      <c r="M303" s="516"/>
      <c r="N303" s="516"/>
      <c r="O303" s="516"/>
      <c r="P303" s="516"/>
      <c r="Q303" s="516"/>
      <c r="R303" s="516"/>
      <c r="S303" s="516"/>
      <c r="T303" s="516"/>
      <c r="U303" s="516"/>
      <c r="V303" s="516"/>
      <c r="W303" s="516"/>
      <c r="X303" s="516"/>
      <c r="Y303" s="516"/>
      <c r="Z303" s="516"/>
      <c r="AA303" s="516"/>
      <c r="AB303" s="516"/>
      <c r="AC303" s="516"/>
      <c r="AD303" s="525"/>
      <c r="AE303" s="434"/>
      <c r="AF303" s="434"/>
      <c r="AG303" s="423"/>
      <c r="AH303" s="434"/>
      <c r="AI303" s="434"/>
      <c r="AJ303" s="433"/>
      <c r="AK303" s="433"/>
      <c r="AL303" s="433"/>
      <c r="AM303" s="433"/>
      <c r="AN303" s="46"/>
      <c r="AO303" s="12"/>
      <c r="AP303" s="24"/>
    </row>
    <row r="304" spans="1:44">
      <c r="A304" s="433"/>
      <c r="B304" s="434"/>
      <c r="C304" s="1165"/>
      <c r="D304" s="1165"/>
      <c r="E304" s="430"/>
      <c r="F304" s="526" t="s">
        <v>2227</v>
      </c>
      <c r="G304" s="434"/>
      <c r="H304" s="434"/>
      <c r="I304" s="434"/>
      <c r="J304" s="434"/>
      <c r="K304" s="434"/>
      <c r="L304" s="434"/>
      <c r="M304" s="434"/>
      <c r="N304" s="434"/>
      <c r="O304" s="434"/>
      <c r="P304" s="434"/>
      <c r="Q304" s="434"/>
      <c r="R304" s="434"/>
      <c r="S304" s="434"/>
      <c r="T304" s="434"/>
      <c r="U304" s="434"/>
      <c r="V304" s="434"/>
      <c r="W304" s="434"/>
      <c r="X304" s="434"/>
      <c r="Y304" s="434"/>
      <c r="Z304" s="434"/>
      <c r="AA304" s="434"/>
      <c r="AB304" s="434"/>
      <c r="AC304" s="434"/>
      <c r="AD304" s="527"/>
      <c r="AE304" s="434"/>
      <c r="AF304" s="434"/>
      <c r="AG304" s="423"/>
      <c r="AH304" s="434"/>
      <c r="AI304" s="434"/>
      <c r="AJ304" s="433"/>
      <c r="AK304" s="433"/>
      <c r="AL304" s="433"/>
      <c r="AM304" s="433"/>
      <c r="AN304" s="46"/>
      <c r="AO304" s="12"/>
      <c r="AP304" s="24"/>
    </row>
    <row r="305" spans="1:42">
      <c r="A305" s="433"/>
      <c r="B305" s="434"/>
      <c r="C305" s="1165"/>
      <c r="D305" s="1165"/>
      <c r="E305" s="430"/>
      <c r="F305" s="526"/>
      <c r="G305" s="434"/>
      <c r="H305" s="434"/>
      <c r="I305" s="434"/>
      <c r="J305" s="434"/>
      <c r="K305" s="434"/>
      <c r="L305" s="434"/>
      <c r="M305" s="434"/>
      <c r="N305" s="434"/>
      <c r="O305" s="434"/>
      <c r="P305" s="434"/>
      <c r="Q305" s="434"/>
      <c r="R305" s="434"/>
      <c r="S305" s="434"/>
      <c r="T305" s="434"/>
      <c r="U305" s="434"/>
      <c r="V305" s="434"/>
      <c r="W305" s="434"/>
      <c r="X305" s="434"/>
      <c r="Y305" s="434"/>
      <c r="Z305" s="434"/>
      <c r="AA305" s="434"/>
      <c r="AB305" s="434"/>
      <c r="AC305" s="434"/>
      <c r="AD305" s="527"/>
      <c r="AE305" s="434"/>
      <c r="AF305" s="434"/>
      <c r="AG305" s="423"/>
      <c r="AH305" s="434"/>
      <c r="AI305" s="434"/>
      <c r="AJ305" s="433"/>
      <c r="AK305" s="433"/>
      <c r="AL305" s="433"/>
      <c r="AM305" s="433"/>
      <c r="AN305" s="46"/>
      <c r="AO305" s="12"/>
      <c r="AP305" s="438" t="s">
        <v>1319</v>
      </c>
    </row>
    <row r="306" spans="1:42" ht="12.75" customHeight="1">
      <c r="A306" s="433"/>
      <c r="B306" s="434"/>
      <c r="C306" s="1165"/>
      <c r="D306" s="1165"/>
      <c r="E306" s="430"/>
      <c r="F306" s="528"/>
      <c r="G306" s="455" t="s">
        <v>21</v>
      </c>
      <c r="H306" s="455"/>
      <c r="I306" s="2326" t="s">
        <v>1319</v>
      </c>
      <c r="J306" s="2326"/>
      <c r="K306" s="2326"/>
      <c r="L306" s="2326"/>
      <c r="M306" s="2326"/>
      <c r="N306" s="2326"/>
      <c r="O306" s="2326"/>
      <c r="P306" s="2326"/>
      <c r="Q306" s="2326"/>
      <c r="R306" s="2326"/>
      <c r="S306" s="2326"/>
      <c r="T306" s="2326"/>
      <c r="U306" s="2326"/>
      <c r="V306" s="2326"/>
      <c r="W306" s="2326"/>
      <c r="X306" s="2326"/>
      <c r="Y306" s="2326"/>
      <c r="Z306" s="2326"/>
      <c r="AA306" s="2326"/>
      <c r="AB306" s="2326"/>
      <c r="AC306" s="2326"/>
      <c r="AD306" s="2327"/>
      <c r="AE306" s="434"/>
      <c r="AF306" s="434"/>
      <c r="AG306" s="423"/>
      <c r="AH306" s="434"/>
      <c r="AI306" s="434"/>
      <c r="AJ306" s="433"/>
      <c r="AK306" s="433"/>
      <c r="AL306" s="433"/>
      <c r="AM306" s="433"/>
      <c r="AN306" s="46"/>
      <c r="AO306" s="12"/>
      <c r="AP306" s="438" t="s">
        <v>2228</v>
      </c>
    </row>
    <row r="307" spans="1:42">
      <c r="A307" s="433"/>
      <c r="B307" s="434"/>
      <c r="C307" s="1165"/>
      <c r="D307" s="1165"/>
      <c r="E307" s="430"/>
      <c r="F307" s="528"/>
      <c r="G307" s="455"/>
      <c r="H307" s="455"/>
      <c r="I307" s="2326"/>
      <c r="J307" s="2326"/>
      <c r="K307" s="2326"/>
      <c r="L307" s="2326"/>
      <c r="M307" s="2326"/>
      <c r="N307" s="2326"/>
      <c r="O307" s="2326"/>
      <c r="P307" s="2326"/>
      <c r="Q307" s="2326"/>
      <c r="R307" s="2326"/>
      <c r="S307" s="2326"/>
      <c r="T307" s="2326"/>
      <c r="U307" s="2326"/>
      <c r="V307" s="2326"/>
      <c r="W307" s="2326"/>
      <c r="X307" s="2326"/>
      <c r="Y307" s="2326"/>
      <c r="Z307" s="2326"/>
      <c r="AA307" s="2326"/>
      <c r="AB307" s="2326"/>
      <c r="AC307" s="2326"/>
      <c r="AD307" s="2327"/>
      <c r="AE307" s="434"/>
      <c r="AF307" s="434"/>
      <c r="AG307" s="423"/>
      <c r="AH307" s="434"/>
      <c r="AI307" s="434"/>
      <c r="AJ307" s="433"/>
      <c r="AK307" s="433"/>
      <c r="AL307" s="433"/>
      <c r="AM307" s="433"/>
      <c r="AN307" s="46"/>
      <c r="AO307" s="12"/>
      <c r="AP307" s="438" t="s">
        <v>2229</v>
      </c>
    </row>
    <row r="308" spans="1:42">
      <c r="A308" s="433"/>
      <c r="B308" s="434"/>
      <c r="C308" s="1149"/>
      <c r="D308" s="1149"/>
      <c r="E308" s="430"/>
      <c r="F308" s="528"/>
      <c r="G308" s="455"/>
      <c r="H308" s="455"/>
      <c r="I308" s="2326"/>
      <c r="J308" s="2326"/>
      <c r="K308" s="2326"/>
      <c r="L308" s="2326"/>
      <c r="M308" s="2326"/>
      <c r="N308" s="2326"/>
      <c r="O308" s="2326"/>
      <c r="P308" s="2326"/>
      <c r="Q308" s="2326"/>
      <c r="R308" s="2326"/>
      <c r="S308" s="2326"/>
      <c r="T308" s="2326"/>
      <c r="U308" s="2326"/>
      <c r="V308" s="2326"/>
      <c r="W308" s="2326"/>
      <c r="X308" s="2326"/>
      <c r="Y308" s="2326"/>
      <c r="Z308" s="2326"/>
      <c r="AA308" s="2326"/>
      <c r="AB308" s="2326"/>
      <c r="AC308" s="2326"/>
      <c r="AD308" s="2327"/>
      <c r="AE308" s="434"/>
      <c r="AF308" s="434"/>
      <c r="AG308" s="423"/>
      <c r="AH308" s="434"/>
      <c r="AI308" s="434"/>
      <c r="AJ308" s="433"/>
      <c r="AK308" s="433"/>
      <c r="AL308" s="433"/>
      <c r="AM308" s="433"/>
      <c r="AN308" s="46"/>
      <c r="AO308" s="12"/>
      <c r="AP308" s="438" t="s">
        <v>2230</v>
      </c>
    </row>
    <row r="309" spans="1:42">
      <c r="A309" s="433"/>
      <c r="B309" s="434"/>
      <c r="C309" s="1149"/>
      <c r="D309" s="1149"/>
      <c r="E309" s="430"/>
      <c r="F309" s="526"/>
      <c r="G309" s="434"/>
      <c r="H309" s="434"/>
      <c r="I309" s="2328"/>
      <c r="J309" s="2328"/>
      <c r="K309" s="2328"/>
      <c r="L309" s="2328"/>
      <c r="M309" s="2328"/>
      <c r="N309" s="2328"/>
      <c r="O309" s="2328"/>
      <c r="P309" s="2328"/>
      <c r="Q309" s="2328"/>
      <c r="R309" s="2328"/>
      <c r="S309" s="2328"/>
      <c r="T309" s="2328"/>
      <c r="U309" s="2328"/>
      <c r="V309" s="2328"/>
      <c r="W309" s="2328"/>
      <c r="X309" s="2328"/>
      <c r="Y309" s="2328"/>
      <c r="Z309" s="2328"/>
      <c r="AA309" s="2328"/>
      <c r="AB309" s="2328"/>
      <c r="AC309" s="2328"/>
      <c r="AD309" s="2329"/>
      <c r="AE309" s="434"/>
      <c r="AF309" s="434"/>
      <c r="AG309" s="423"/>
      <c r="AH309" s="434"/>
      <c r="AI309" s="434"/>
      <c r="AJ309" s="433"/>
      <c r="AK309" s="433"/>
      <c r="AL309" s="433"/>
      <c r="AM309" s="433"/>
      <c r="AN309" s="46"/>
      <c r="AO309" s="12"/>
      <c r="AP309" s="438" t="s">
        <v>2231</v>
      </c>
    </row>
    <row r="310" spans="1:42">
      <c r="A310" s="433"/>
      <c r="B310" s="434"/>
      <c r="C310" s="1149"/>
      <c r="D310" s="1149"/>
      <c r="E310" s="430"/>
      <c r="F310" s="526"/>
      <c r="G310" s="434"/>
      <c r="H310" s="434"/>
      <c r="I310" s="434"/>
      <c r="J310" s="434"/>
      <c r="K310" s="434"/>
      <c r="L310" s="434"/>
      <c r="M310" s="434"/>
      <c r="N310" s="434"/>
      <c r="O310" s="434"/>
      <c r="P310" s="434"/>
      <c r="Q310" s="434"/>
      <c r="R310" s="434"/>
      <c r="S310" s="434"/>
      <c r="T310" s="434"/>
      <c r="U310" s="434"/>
      <c r="V310" s="434"/>
      <c r="W310" s="434"/>
      <c r="X310" s="434"/>
      <c r="Y310" s="434"/>
      <c r="Z310" s="434"/>
      <c r="AA310" s="434"/>
      <c r="AB310" s="434"/>
      <c r="AC310" s="434"/>
      <c r="AD310" s="527"/>
      <c r="AE310" s="434"/>
      <c r="AF310" s="434"/>
      <c r="AG310" s="423"/>
      <c r="AH310" s="434"/>
      <c r="AI310" s="434"/>
      <c r="AJ310" s="433"/>
      <c r="AK310" s="433"/>
      <c r="AL310" s="433"/>
      <c r="AM310" s="433"/>
      <c r="AN310" s="46"/>
      <c r="AO310" s="12"/>
      <c r="AP310" s="24"/>
    </row>
    <row r="311" spans="1:42">
      <c r="A311" s="433"/>
      <c r="B311" s="434"/>
      <c r="C311" s="1149"/>
      <c r="D311" s="1149"/>
      <c r="E311" s="430"/>
      <c r="F311" s="526"/>
      <c r="G311" s="434" t="s">
        <v>26</v>
      </c>
      <c r="H311" s="434"/>
      <c r="I311" s="2326" t="s">
        <v>1319</v>
      </c>
      <c r="J311" s="2326"/>
      <c r="K311" s="2326"/>
      <c r="L311" s="2326"/>
      <c r="M311" s="2326"/>
      <c r="N311" s="2326"/>
      <c r="O311" s="2326"/>
      <c r="P311" s="2326"/>
      <c r="Q311" s="2326"/>
      <c r="R311" s="2326"/>
      <c r="S311" s="2326"/>
      <c r="T311" s="2326"/>
      <c r="U311" s="2326"/>
      <c r="V311" s="2326"/>
      <c r="W311" s="2326"/>
      <c r="X311" s="2326"/>
      <c r="Y311" s="2326"/>
      <c r="Z311" s="2326"/>
      <c r="AA311" s="2326"/>
      <c r="AB311" s="2326"/>
      <c r="AC311" s="2326"/>
      <c r="AD311" s="2327"/>
      <c r="AE311" s="434"/>
      <c r="AF311" s="434"/>
      <c r="AG311" s="423"/>
      <c r="AH311" s="434"/>
      <c r="AI311" s="434"/>
      <c r="AJ311" s="433"/>
      <c r="AK311" s="433"/>
      <c r="AL311" s="433"/>
      <c r="AM311" s="433"/>
      <c r="AN311" s="46"/>
      <c r="AO311" s="12"/>
    </row>
    <row r="312" spans="1:42">
      <c r="A312" s="433"/>
      <c r="B312" s="434"/>
      <c r="C312" s="1149"/>
      <c r="D312" s="1149"/>
      <c r="E312" s="430"/>
      <c r="F312" s="526"/>
      <c r="G312" s="434"/>
      <c r="H312" s="434"/>
      <c r="I312" s="2326"/>
      <c r="J312" s="2326"/>
      <c r="K312" s="2326"/>
      <c r="L312" s="2326"/>
      <c r="M312" s="2326"/>
      <c r="N312" s="2326"/>
      <c r="O312" s="2326"/>
      <c r="P312" s="2326"/>
      <c r="Q312" s="2326"/>
      <c r="R312" s="2326"/>
      <c r="S312" s="2326"/>
      <c r="T312" s="2326"/>
      <c r="U312" s="2326"/>
      <c r="V312" s="2326"/>
      <c r="W312" s="2326"/>
      <c r="X312" s="2326"/>
      <c r="Y312" s="2326"/>
      <c r="Z312" s="2326"/>
      <c r="AA312" s="2326"/>
      <c r="AB312" s="2326"/>
      <c r="AC312" s="2326"/>
      <c r="AD312" s="2327"/>
      <c r="AE312" s="434"/>
      <c r="AF312" s="434"/>
      <c r="AG312" s="423"/>
      <c r="AH312" s="434"/>
      <c r="AI312" s="434"/>
      <c r="AJ312" s="433"/>
      <c r="AK312" s="433"/>
      <c r="AL312" s="433"/>
      <c r="AM312" s="433"/>
      <c r="AN312" s="46"/>
      <c r="AO312" s="12"/>
      <c r="AP312" s="438" t="s">
        <v>1319</v>
      </c>
    </row>
    <row r="313" spans="1:42">
      <c r="A313" s="433"/>
      <c r="B313" s="434"/>
      <c r="C313" s="1149"/>
      <c r="D313" s="1149"/>
      <c r="E313" s="430"/>
      <c r="F313" s="529"/>
      <c r="G313" s="530"/>
      <c r="H313" s="530"/>
      <c r="I313" s="2328"/>
      <c r="J313" s="2328"/>
      <c r="K313" s="2328"/>
      <c r="L313" s="2328"/>
      <c r="M313" s="2328"/>
      <c r="N313" s="2328"/>
      <c r="O313" s="2328"/>
      <c r="P313" s="2328"/>
      <c r="Q313" s="2328"/>
      <c r="R313" s="2328"/>
      <c r="S313" s="2328"/>
      <c r="T313" s="2328"/>
      <c r="U313" s="2328"/>
      <c r="V313" s="2328"/>
      <c r="W313" s="2328"/>
      <c r="X313" s="2328"/>
      <c r="Y313" s="2328"/>
      <c r="Z313" s="2328"/>
      <c r="AA313" s="2328"/>
      <c r="AB313" s="2328"/>
      <c r="AC313" s="2328"/>
      <c r="AD313" s="2329"/>
      <c r="AE313" s="434"/>
      <c r="AF313" s="434"/>
      <c r="AG313" s="423"/>
      <c r="AH313" s="434"/>
      <c r="AI313" s="434"/>
      <c r="AJ313" s="433"/>
      <c r="AK313" s="433"/>
      <c r="AL313" s="433"/>
      <c r="AM313" s="433"/>
      <c r="AN313" s="46"/>
      <c r="AO313" s="12"/>
      <c r="AP313" s="438" t="s">
        <v>2232</v>
      </c>
    </row>
    <row r="314" spans="1:42">
      <c r="A314" s="433"/>
      <c r="B314" s="434"/>
      <c r="C314" s="433"/>
      <c r="D314" s="434"/>
      <c r="E314" s="433"/>
      <c r="F314" s="491"/>
      <c r="G314" s="434"/>
      <c r="H314" s="434"/>
      <c r="I314" s="434"/>
      <c r="J314" s="434"/>
      <c r="K314" s="434"/>
      <c r="L314" s="434"/>
      <c r="M314" s="434"/>
      <c r="N314" s="434"/>
      <c r="O314" s="434"/>
      <c r="P314" s="434"/>
      <c r="Q314" s="434"/>
      <c r="R314" s="434"/>
      <c r="S314" s="434"/>
      <c r="T314" s="434"/>
      <c r="U314" s="434"/>
      <c r="V314" s="434"/>
      <c r="W314" s="434"/>
      <c r="X314" s="434"/>
      <c r="Y314" s="434"/>
      <c r="Z314" s="434"/>
      <c r="AA314" s="434"/>
      <c r="AB314" s="434"/>
      <c r="AC314" s="434"/>
      <c r="AD314" s="434"/>
      <c r="AE314" s="434"/>
      <c r="AF314" s="434"/>
      <c r="AG314" s="434"/>
      <c r="AH314" s="434"/>
      <c r="AI314" s="434"/>
      <c r="AJ314" s="433"/>
      <c r="AK314" s="433"/>
      <c r="AL314" s="433"/>
      <c r="AM314" s="433"/>
      <c r="AN314" s="46"/>
      <c r="AO314" s="12"/>
      <c r="AP314" s="438" t="s">
        <v>2233</v>
      </c>
    </row>
    <row r="315" spans="1:42" ht="12.75" customHeight="1">
      <c r="A315" s="1514" t="s">
        <v>2234</v>
      </c>
      <c r="B315" s="1514"/>
      <c r="C315" s="2212" t="s">
        <v>802</v>
      </c>
      <c r="D315" s="2212"/>
      <c r="E315" s="430"/>
      <c r="F315" s="2314" t="s">
        <v>2235</v>
      </c>
      <c r="G315" s="2315"/>
      <c r="H315" s="2315"/>
      <c r="I315" s="2315"/>
      <c r="J315" s="2315"/>
      <c r="K315" s="2315"/>
      <c r="L315" s="2315"/>
      <c r="M315" s="2315"/>
      <c r="N315" s="2315"/>
      <c r="O315" s="2315"/>
      <c r="P315" s="2315"/>
      <c r="Q315" s="2315"/>
      <c r="R315" s="2315"/>
      <c r="S315" s="2315"/>
      <c r="T315" s="2315"/>
      <c r="U315" s="2315"/>
      <c r="V315" s="2315"/>
      <c r="W315" s="2315"/>
      <c r="X315" s="2315"/>
      <c r="Y315" s="2315"/>
      <c r="Z315" s="2315"/>
      <c r="AA315" s="2315"/>
      <c r="AB315" s="2315"/>
      <c r="AC315" s="2315"/>
      <c r="AD315" s="2316"/>
      <c r="AE315" s="434"/>
      <c r="AF315" s="434"/>
      <c r="AG315" s="423" t="s">
        <v>2218</v>
      </c>
      <c r="AH315" s="434"/>
      <c r="AI315" s="434"/>
      <c r="AJ315" s="433"/>
      <c r="AK315" s="433"/>
      <c r="AL315" s="433"/>
      <c r="AM315" s="433"/>
      <c r="AN315" s="46"/>
      <c r="AO315" s="12"/>
    </row>
    <row r="316" spans="1:42" ht="15" customHeight="1">
      <c r="A316" s="433"/>
      <c r="B316" s="434"/>
      <c r="C316" s="434"/>
      <c r="D316" s="434"/>
      <c r="E316" s="434"/>
      <c r="F316" s="2317"/>
      <c r="G316" s="2318"/>
      <c r="H316" s="2318"/>
      <c r="I316" s="2318"/>
      <c r="J316" s="2318"/>
      <c r="K316" s="2318"/>
      <c r="L316" s="2318"/>
      <c r="M316" s="2318"/>
      <c r="N316" s="2318"/>
      <c r="O316" s="2318"/>
      <c r="P316" s="2318"/>
      <c r="Q316" s="2318"/>
      <c r="R316" s="2318"/>
      <c r="S316" s="2318"/>
      <c r="T316" s="2318"/>
      <c r="U316" s="2318"/>
      <c r="V316" s="2318"/>
      <c r="W316" s="2318"/>
      <c r="X316" s="2318"/>
      <c r="Y316" s="2318"/>
      <c r="Z316" s="2318"/>
      <c r="AA316" s="2318"/>
      <c r="AB316" s="2318"/>
      <c r="AC316" s="2318"/>
      <c r="AD316" s="2319"/>
      <c r="AE316" s="434"/>
      <c r="AF316" s="434"/>
      <c r="AG316" s="434"/>
      <c r="AH316" s="434"/>
      <c r="AI316" s="434"/>
      <c r="AJ316" s="433"/>
      <c r="AK316" s="433"/>
      <c r="AL316" s="433"/>
      <c r="AM316" s="433"/>
      <c r="AN316" s="46"/>
      <c r="AO316" s="12"/>
    </row>
    <row r="317" spans="1:42" ht="15" customHeight="1">
      <c r="A317" s="433"/>
      <c r="B317" s="434"/>
      <c r="C317" s="434"/>
      <c r="D317" s="434"/>
      <c r="E317" s="434"/>
      <c r="F317" s="2317"/>
      <c r="G317" s="2318"/>
      <c r="H317" s="2318"/>
      <c r="I317" s="2318"/>
      <c r="J317" s="2318"/>
      <c r="K317" s="2318"/>
      <c r="L317" s="2318"/>
      <c r="M317" s="2318"/>
      <c r="N317" s="2318"/>
      <c r="O317" s="2318"/>
      <c r="P317" s="2318"/>
      <c r="Q317" s="2318"/>
      <c r="R317" s="2318"/>
      <c r="S317" s="2318"/>
      <c r="T317" s="2318"/>
      <c r="U317" s="2318"/>
      <c r="V317" s="2318"/>
      <c r="W317" s="2318"/>
      <c r="X317" s="2318"/>
      <c r="Y317" s="2318"/>
      <c r="Z317" s="2318"/>
      <c r="AA317" s="2318"/>
      <c r="AB317" s="2318"/>
      <c r="AC317" s="2318"/>
      <c r="AD317" s="2319"/>
      <c r="AE317" s="434"/>
      <c r="AF317" s="434"/>
      <c r="AG317" s="434"/>
      <c r="AH317" s="434"/>
      <c r="AI317" s="434"/>
      <c r="AJ317" s="433"/>
      <c r="AK317" s="433"/>
      <c r="AL317" s="433"/>
      <c r="AM317" s="531"/>
      <c r="AN317" s="12"/>
      <c r="AO317" s="12"/>
    </row>
    <row r="318" spans="1:42">
      <c r="A318" s="433"/>
      <c r="B318" s="434"/>
      <c r="C318" s="433"/>
      <c r="D318" s="434"/>
      <c r="E318" s="433"/>
      <c r="F318" s="532" t="s">
        <v>2236</v>
      </c>
      <c r="G318" s="533"/>
      <c r="H318" s="533"/>
      <c r="I318" s="533"/>
      <c r="J318" s="533"/>
      <c r="K318" s="533"/>
      <c r="L318" s="533"/>
      <c r="M318" s="533"/>
      <c r="N318" s="533"/>
      <c r="O318" s="533"/>
      <c r="P318" s="533"/>
      <c r="Q318" s="533"/>
      <c r="R318" s="533"/>
      <c r="S318" s="533"/>
      <c r="T318" s="533"/>
      <c r="U318" s="533"/>
      <c r="V318" s="533"/>
      <c r="W318" s="533"/>
      <c r="X318" s="533"/>
      <c r="Y318" s="533"/>
      <c r="Z318" s="533"/>
      <c r="AA318" s="533"/>
      <c r="AB318" s="533"/>
      <c r="AC318" s="533"/>
      <c r="AD318" s="534"/>
      <c r="AE318" s="434"/>
      <c r="AF318" s="434"/>
      <c r="AG318" s="434"/>
      <c r="AH318" s="434"/>
      <c r="AI318" s="434"/>
      <c r="AJ318" s="433"/>
      <c r="AK318" s="433"/>
      <c r="AL318" s="433"/>
      <c r="AM318" s="531"/>
      <c r="AN318" s="24"/>
    </row>
    <row r="319" spans="1:42">
      <c r="A319" s="433"/>
      <c r="B319" s="434"/>
      <c r="C319" s="433"/>
      <c r="D319" s="434"/>
      <c r="E319" s="433"/>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434"/>
      <c r="AF319" s="434"/>
      <c r="AG319" s="434"/>
      <c r="AH319" s="434"/>
      <c r="AI319" s="434"/>
      <c r="AJ319" s="433"/>
      <c r="AK319" s="433"/>
      <c r="AL319" s="433"/>
      <c r="AM319" s="531"/>
      <c r="AN319" s="24"/>
    </row>
    <row r="320" spans="1:42">
      <c r="A320" s="482"/>
      <c r="B320" s="536"/>
      <c r="C320" s="536"/>
      <c r="D320" s="536"/>
      <c r="E320" s="536"/>
      <c r="F320" s="536"/>
      <c r="G320" s="536"/>
      <c r="H320" s="536"/>
      <c r="I320" s="536"/>
      <c r="J320" s="536"/>
      <c r="K320" s="536"/>
      <c r="L320" s="536"/>
      <c r="M320" s="536"/>
      <c r="N320" s="536"/>
      <c r="O320" s="536"/>
      <c r="P320" s="536"/>
      <c r="Q320" s="536"/>
      <c r="R320" s="536"/>
      <c r="S320" s="536"/>
      <c r="T320" s="536"/>
      <c r="U320" s="536"/>
      <c r="V320" s="536"/>
      <c r="W320" s="536"/>
      <c r="X320" s="536"/>
      <c r="Y320" s="536"/>
      <c r="Z320" s="536"/>
      <c r="AA320" s="536"/>
      <c r="AB320" s="536"/>
      <c r="AC320" s="537"/>
      <c r="AD320" s="536"/>
      <c r="AE320" s="445"/>
      <c r="AF320" s="445"/>
      <c r="AG320" s="445"/>
      <c r="AH320" s="445"/>
      <c r="AI320" s="446"/>
      <c r="AJ320" s="446" t="s">
        <v>2237</v>
      </c>
      <c r="AK320" s="2198">
        <f>AP279</f>
        <v>9</v>
      </c>
      <c r="AL320" s="2199"/>
      <c r="AM320" s="2200"/>
      <c r="AN320" s="24"/>
    </row>
    <row r="321" spans="1:42" s="433" customFormat="1" ht="12.75" customHeight="1">
      <c r="A321" s="420"/>
      <c r="B321" s="420"/>
      <c r="C321" s="420"/>
      <c r="AE321" s="420"/>
      <c r="AF321" s="420"/>
      <c r="AG321" s="420"/>
      <c r="AH321" s="420"/>
      <c r="AI321" s="420"/>
      <c r="AJ321" s="420"/>
      <c r="AK321" s="420"/>
      <c r="AL321" s="420"/>
      <c r="AM321" s="531"/>
    </row>
    <row r="322" spans="1:42" s="433" customFormat="1" ht="12.75" customHeight="1">
      <c r="A322" s="538"/>
      <c r="B322" s="539"/>
      <c r="C322" s="538"/>
      <c r="D322" s="539"/>
      <c r="E322" s="539"/>
      <c r="F322" s="539"/>
      <c r="G322" s="539"/>
      <c r="H322" s="539"/>
      <c r="I322" s="539"/>
      <c r="J322" s="539"/>
      <c r="K322" s="539"/>
      <c r="L322" s="539"/>
      <c r="M322" s="539"/>
      <c r="N322" s="539"/>
      <c r="O322" s="539"/>
      <c r="P322" s="539"/>
      <c r="Q322" s="539"/>
      <c r="R322" s="539"/>
      <c r="S322" s="539"/>
      <c r="T322" s="539"/>
      <c r="U322" s="539"/>
      <c r="V322" s="539"/>
      <c r="W322" s="539"/>
      <c r="X322" s="539"/>
      <c r="Y322" s="539"/>
      <c r="Z322" s="539"/>
      <c r="AA322" s="539"/>
      <c r="AB322" s="539"/>
      <c r="AC322" s="540"/>
      <c r="AD322" s="540"/>
      <c r="AE322" s="540"/>
      <c r="AF322" s="539"/>
      <c r="AG322" s="539"/>
      <c r="AH322" s="539"/>
      <c r="AI322" s="539"/>
      <c r="AJ322" s="539"/>
      <c r="AK322" s="539"/>
      <c r="AL322" s="539"/>
      <c r="AM322" s="541"/>
      <c r="AN322" s="474"/>
    </row>
    <row r="323" spans="1:42" s="433" customFormat="1" ht="12.75" customHeight="1">
      <c r="A323" s="542"/>
      <c r="B323" s="423" t="s">
        <v>2238</v>
      </c>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2276" t="s">
        <v>2071</v>
      </c>
      <c r="AF323" s="2276"/>
      <c r="AG323" s="2276"/>
      <c r="AH323" s="2276"/>
      <c r="AI323" s="2276"/>
      <c r="AJ323" s="2276"/>
      <c r="AK323" s="2276"/>
      <c r="AL323" s="1160"/>
      <c r="AM323" s="480"/>
      <c r="AN323" s="474"/>
    </row>
    <row r="324" spans="1:42" s="433" customFormat="1" ht="12.75" customHeight="1">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74"/>
    </row>
    <row r="325" spans="1:42" s="433" customFormat="1" ht="12.75" customHeight="1">
      <c r="A325" s="480"/>
      <c r="B325" s="2191" t="s">
        <v>2239</v>
      </c>
      <c r="C325" s="2191"/>
      <c r="D325" s="2191"/>
      <c r="E325" s="2191"/>
      <c r="F325" s="2191"/>
      <c r="G325" s="2191"/>
      <c r="H325" s="2191"/>
      <c r="I325" s="2191"/>
      <c r="J325" s="2191"/>
      <c r="K325" s="2191"/>
      <c r="L325" s="2191"/>
      <c r="M325" s="2191"/>
      <c r="N325" s="2191"/>
      <c r="O325" s="2191"/>
      <c r="P325" s="2191"/>
      <c r="Q325" s="2191"/>
      <c r="R325" s="2191"/>
      <c r="S325" s="2191"/>
      <c r="T325" s="2191"/>
      <c r="U325" s="2191"/>
      <c r="V325" s="2191"/>
      <c r="W325" s="2191"/>
      <c r="X325" s="2191"/>
      <c r="Y325" s="2191"/>
      <c r="Z325" s="2191"/>
      <c r="AA325" s="2191"/>
      <c r="AB325" s="2191"/>
      <c r="AC325" s="2191"/>
      <c r="AD325" s="2191"/>
      <c r="AE325" s="2191"/>
      <c r="AF325" s="2191"/>
      <c r="AG325" s="2191"/>
      <c r="AH325" s="2191"/>
      <c r="AI325" s="2191"/>
      <c r="AJ325" s="2191"/>
      <c r="AK325" s="516"/>
      <c r="AL325" s="1163"/>
      <c r="AM325" s="480"/>
      <c r="AN325" s="474"/>
    </row>
    <row r="326" spans="1:42" s="433" customFormat="1" ht="12.75" customHeight="1">
      <c r="A326" s="480"/>
      <c r="B326" s="2191"/>
      <c r="C326" s="2191"/>
      <c r="D326" s="2191"/>
      <c r="E326" s="2191"/>
      <c r="F326" s="2191"/>
      <c r="G326" s="2191"/>
      <c r="H326" s="2191"/>
      <c r="I326" s="2191"/>
      <c r="J326" s="2191"/>
      <c r="K326" s="2191"/>
      <c r="L326" s="2191"/>
      <c r="M326" s="2191"/>
      <c r="N326" s="2191"/>
      <c r="O326" s="2191"/>
      <c r="P326" s="2191"/>
      <c r="Q326" s="2191"/>
      <c r="R326" s="2191"/>
      <c r="S326" s="2191"/>
      <c r="T326" s="2191"/>
      <c r="U326" s="2191"/>
      <c r="V326" s="2191"/>
      <c r="W326" s="2191"/>
      <c r="X326" s="2191"/>
      <c r="Y326" s="2191"/>
      <c r="Z326" s="2191"/>
      <c r="AA326" s="2191"/>
      <c r="AB326" s="2191"/>
      <c r="AC326" s="2191"/>
      <c r="AD326" s="2191"/>
      <c r="AE326" s="2191"/>
      <c r="AF326" s="2191"/>
      <c r="AG326" s="2191"/>
      <c r="AH326" s="2191"/>
      <c r="AI326" s="2191"/>
      <c r="AJ326" s="2191"/>
      <c r="AK326" s="516"/>
      <c r="AL326" s="1163"/>
      <c r="AM326" s="480"/>
      <c r="AN326" s="474"/>
    </row>
    <row r="327" spans="1:42" s="433" customFormat="1" ht="12.75" customHeight="1">
      <c r="A327" s="480"/>
      <c r="B327" s="2191"/>
      <c r="C327" s="2191"/>
      <c r="D327" s="2191"/>
      <c r="E327" s="2191"/>
      <c r="F327" s="2191"/>
      <c r="G327" s="2191"/>
      <c r="H327" s="2191"/>
      <c r="I327" s="2191"/>
      <c r="J327" s="2191"/>
      <c r="K327" s="2191"/>
      <c r="L327" s="2191"/>
      <c r="M327" s="2191"/>
      <c r="N327" s="2191"/>
      <c r="O327" s="2191"/>
      <c r="P327" s="2191"/>
      <c r="Q327" s="2191"/>
      <c r="R327" s="2191"/>
      <c r="S327" s="2191"/>
      <c r="T327" s="2191"/>
      <c r="U327" s="2191"/>
      <c r="V327" s="2191"/>
      <c r="W327" s="2191"/>
      <c r="X327" s="2191"/>
      <c r="Y327" s="2191"/>
      <c r="Z327" s="2191"/>
      <c r="AA327" s="2191"/>
      <c r="AB327" s="2191"/>
      <c r="AC327" s="2191"/>
      <c r="AD327" s="2191"/>
      <c r="AE327" s="2191"/>
      <c r="AF327" s="2191"/>
      <c r="AG327" s="2191"/>
      <c r="AH327" s="2191"/>
      <c r="AI327" s="2191"/>
      <c r="AJ327" s="2191"/>
      <c r="AK327" s="516"/>
      <c r="AL327" s="1163"/>
      <c r="AM327" s="480"/>
      <c r="AN327" s="474"/>
    </row>
    <row r="328" spans="1:42" s="433" customFormat="1" ht="12.75" customHeight="1">
      <c r="A328" s="480"/>
      <c r="B328" s="2191"/>
      <c r="C328" s="2191"/>
      <c r="D328" s="2191"/>
      <c r="E328" s="2191"/>
      <c r="F328" s="2191"/>
      <c r="G328" s="2191"/>
      <c r="H328" s="2191"/>
      <c r="I328" s="2191"/>
      <c r="J328" s="2191"/>
      <c r="K328" s="2191"/>
      <c r="L328" s="2191"/>
      <c r="M328" s="2191"/>
      <c r="N328" s="2191"/>
      <c r="O328" s="2191"/>
      <c r="P328" s="2191"/>
      <c r="Q328" s="2191"/>
      <c r="R328" s="2191"/>
      <c r="S328" s="2191"/>
      <c r="T328" s="2191"/>
      <c r="U328" s="2191"/>
      <c r="V328" s="2191"/>
      <c r="W328" s="2191"/>
      <c r="X328" s="2191"/>
      <c r="Y328" s="2191"/>
      <c r="Z328" s="2191"/>
      <c r="AA328" s="2191"/>
      <c r="AB328" s="2191"/>
      <c r="AC328" s="2191"/>
      <c r="AD328" s="2191"/>
      <c r="AE328" s="2191"/>
      <c r="AF328" s="2191"/>
      <c r="AG328" s="2191"/>
      <c r="AH328" s="2191"/>
      <c r="AI328" s="2191"/>
      <c r="AJ328" s="2191"/>
      <c r="AK328" s="516"/>
      <c r="AL328" s="1163"/>
      <c r="AM328" s="480"/>
      <c r="AN328" s="474"/>
    </row>
    <row r="329" spans="1:42" s="433" customFormat="1" ht="12.75" customHeight="1">
      <c r="A329" s="480"/>
      <c r="B329" s="2191"/>
      <c r="C329" s="2191"/>
      <c r="D329" s="2191"/>
      <c r="E329" s="2191"/>
      <c r="F329" s="2191"/>
      <c r="G329" s="2191"/>
      <c r="H329" s="2191"/>
      <c r="I329" s="2191"/>
      <c r="J329" s="2191"/>
      <c r="K329" s="2191"/>
      <c r="L329" s="2191"/>
      <c r="M329" s="2191"/>
      <c r="N329" s="2191"/>
      <c r="O329" s="2191"/>
      <c r="P329" s="2191"/>
      <c r="Q329" s="2191"/>
      <c r="R329" s="2191"/>
      <c r="S329" s="2191"/>
      <c r="T329" s="2191"/>
      <c r="U329" s="2191"/>
      <c r="V329" s="2191"/>
      <c r="W329" s="2191"/>
      <c r="X329" s="2191"/>
      <c r="Y329" s="2191"/>
      <c r="Z329" s="2191"/>
      <c r="AA329" s="2191"/>
      <c r="AB329" s="2191"/>
      <c r="AC329" s="2191"/>
      <c r="AD329" s="2191"/>
      <c r="AE329" s="2191"/>
      <c r="AF329" s="2191"/>
      <c r="AG329" s="2191"/>
      <c r="AH329" s="2191"/>
      <c r="AI329" s="2191"/>
      <c r="AJ329" s="2191"/>
      <c r="AK329" s="516"/>
      <c r="AL329" s="1163"/>
      <c r="AM329" s="480"/>
      <c r="AN329" s="474"/>
    </row>
    <row r="330" spans="1:42" s="433" customFormat="1" ht="12.75" customHeight="1">
      <c r="A330" s="480"/>
      <c r="B330" s="2191"/>
      <c r="C330" s="2191"/>
      <c r="D330" s="2191"/>
      <c r="E330" s="2191"/>
      <c r="F330" s="2191"/>
      <c r="G330" s="2191"/>
      <c r="H330" s="2191"/>
      <c r="I330" s="2191"/>
      <c r="J330" s="2191"/>
      <c r="K330" s="2191"/>
      <c r="L330" s="2191"/>
      <c r="M330" s="2191"/>
      <c r="N330" s="2191"/>
      <c r="O330" s="2191"/>
      <c r="P330" s="2191"/>
      <c r="Q330" s="2191"/>
      <c r="R330" s="2191"/>
      <c r="S330" s="2191"/>
      <c r="T330" s="2191"/>
      <c r="U330" s="2191"/>
      <c r="V330" s="2191"/>
      <c r="W330" s="2191"/>
      <c r="X330" s="2191"/>
      <c r="Y330" s="2191"/>
      <c r="Z330" s="2191"/>
      <c r="AA330" s="2191"/>
      <c r="AB330" s="2191"/>
      <c r="AC330" s="2191"/>
      <c r="AD330" s="2191"/>
      <c r="AE330" s="2191"/>
      <c r="AF330" s="2191"/>
      <c r="AG330" s="2191"/>
      <c r="AH330" s="2191"/>
      <c r="AI330" s="2191"/>
      <c r="AJ330" s="2191"/>
      <c r="AK330" s="516"/>
      <c r="AL330" s="1163"/>
      <c r="AM330" s="480"/>
      <c r="AN330" s="474"/>
    </row>
    <row r="331" spans="1:42" s="433" customFormat="1" ht="12.75" customHeight="1">
      <c r="A331" s="480"/>
      <c r="B331" s="2191"/>
      <c r="C331" s="2191"/>
      <c r="D331" s="2191"/>
      <c r="E331" s="2191"/>
      <c r="F331" s="2191"/>
      <c r="G331" s="2191"/>
      <c r="H331" s="2191"/>
      <c r="I331" s="2191"/>
      <c r="J331" s="2191"/>
      <c r="K331" s="2191"/>
      <c r="L331" s="2191"/>
      <c r="M331" s="2191"/>
      <c r="N331" s="2191"/>
      <c r="O331" s="2191"/>
      <c r="P331" s="2191"/>
      <c r="Q331" s="2191"/>
      <c r="R331" s="2191"/>
      <c r="S331" s="2191"/>
      <c r="T331" s="2191"/>
      <c r="U331" s="2191"/>
      <c r="V331" s="2191"/>
      <c r="W331" s="2191"/>
      <c r="X331" s="2191"/>
      <c r="Y331" s="2191"/>
      <c r="Z331" s="2191"/>
      <c r="AA331" s="2191"/>
      <c r="AB331" s="2191"/>
      <c r="AC331" s="2191"/>
      <c r="AD331" s="2191"/>
      <c r="AE331" s="2191"/>
      <c r="AF331" s="2191"/>
      <c r="AG331" s="2191"/>
      <c r="AH331" s="2191"/>
      <c r="AI331" s="2191"/>
      <c r="AJ331" s="2191"/>
      <c r="AK331" s="516"/>
      <c r="AL331" s="1163"/>
      <c r="AM331" s="480"/>
      <c r="AN331" s="474"/>
    </row>
    <row r="332" spans="1:42" ht="12.75" customHeight="1">
      <c r="A332" s="480"/>
      <c r="B332" s="2191"/>
      <c r="C332" s="2191"/>
      <c r="D332" s="2191"/>
      <c r="E332" s="2191"/>
      <c r="F332" s="2191"/>
      <c r="G332" s="2191"/>
      <c r="H332" s="2191"/>
      <c r="I332" s="2191"/>
      <c r="J332" s="2191"/>
      <c r="K332" s="2191"/>
      <c r="L332" s="2191"/>
      <c r="M332" s="2191"/>
      <c r="N332" s="2191"/>
      <c r="O332" s="2191"/>
      <c r="P332" s="2191"/>
      <c r="Q332" s="2191"/>
      <c r="R332" s="2191"/>
      <c r="S332" s="2191"/>
      <c r="T332" s="2191"/>
      <c r="U332" s="2191"/>
      <c r="V332" s="2191"/>
      <c r="W332" s="2191"/>
      <c r="X332" s="2191"/>
      <c r="Y332" s="2191"/>
      <c r="Z332" s="2191"/>
      <c r="AA332" s="2191"/>
      <c r="AB332" s="2191"/>
      <c r="AC332" s="2191"/>
      <c r="AD332" s="2191"/>
      <c r="AE332" s="2191"/>
      <c r="AF332" s="2191"/>
      <c r="AG332" s="2191"/>
      <c r="AH332" s="2191"/>
      <c r="AI332" s="2191"/>
      <c r="AJ332" s="2191"/>
      <c r="AK332" s="516"/>
      <c r="AL332" s="1163"/>
      <c r="AM332" s="480"/>
    </row>
    <row r="333" spans="1:42" s="433" customFormat="1" ht="12.75" customHeight="1">
      <c r="B333" s="2191"/>
      <c r="C333" s="2191"/>
      <c r="D333" s="2191"/>
      <c r="E333" s="2191"/>
      <c r="F333" s="2191"/>
      <c r="G333" s="2191"/>
      <c r="H333" s="2191"/>
      <c r="I333" s="2191"/>
      <c r="J333" s="2191"/>
      <c r="K333" s="2191"/>
      <c r="L333" s="2191"/>
      <c r="M333" s="2191"/>
      <c r="N333" s="2191"/>
      <c r="O333" s="2191"/>
      <c r="P333" s="2191"/>
      <c r="Q333" s="2191"/>
      <c r="R333" s="2191"/>
      <c r="S333" s="2191"/>
      <c r="T333" s="2191"/>
      <c r="U333" s="2191"/>
      <c r="V333" s="2191"/>
      <c r="W333" s="2191"/>
      <c r="X333" s="2191"/>
      <c r="Y333" s="2191"/>
      <c r="Z333" s="2191"/>
      <c r="AA333" s="2191"/>
      <c r="AB333" s="2191"/>
      <c r="AC333" s="2191"/>
      <c r="AD333" s="2191"/>
      <c r="AE333" s="2191"/>
      <c r="AF333" s="2191"/>
      <c r="AG333" s="2191"/>
      <c r="AH333" s="2191"/>
      <c r="AI333" s="2191"/>
      <c r="AJ333" s="2191"/>
      <c r="AK333" s="516"/>
      <c r="AL333" s="1163"/>
      <c r="AN333" s="474"/>
    </row>
    <row r="334" spans="1:42" s="433" customFormat="1" ht="12.75" customHeight="1">
      <c r="B334" s="516"/>
      <c r="C334" s="516"/>
      <c r="D334" s="516"/>
      <c r="E334" s="516"/>
      <c r="F334" s="516"/>
      <c r="G334" s="516"/>
      <c r="H334" s="516"/>
      <c r="I334" s="516"/>
      <c r="J334" s="516"/>
      <c r="K334" s="516"/>
      <c r="L334" s="516"/>
      <c r="M334" s="516"/>
      <c r="N334" s="516"/>
      <c r="O334" s="516"/>
      <c r="P334" s="516"/>
      <c r="Q334" s="516"/>
      <c r="R334" s="516"/>
      <c r="S334" s="516"/>
      <c r="T334" s="516"/>
      <c r="U334" s="516"/>
      <c r="V334" s="516"/>
      <c r="W334" s="516"/>
      <c r="X334" s="516"/>
      <c r="Y334" s="516"/>
      <c r="Z334" s="516"/>
      <c r="AA334" s="516"/>
      <c r="AB334" s="516"/>
      <c r="AC334" s="516"/>
      <c r="AD334" s="516"/>
      <c r="AE334" s="516"/>
      <c r="AF334" s="516"/>
      <c r="AG334" s="516"/>
      <c r="AH334" s="516"/>
      <c r="AI334" s="516"/>
      <c r="AJ334" s="516"/>
      <c r="AK334" s="516"/>
      <c r="AL334" s="1163"/>
      <c r="AN334" s="474"/>
    </row>
    <row r="335" spans="1:42" s="433" customFormat="1" ht="12.75" customHeight="1">
      <c r="B335" s="535" t="s">
        <v>2240</v>
      </c>
      <c r="C335" s="543"/>
      <c r="D335" s="1163"/>
      <c r="E335" s="1163"/>
      <c r="F335" s="1163"/>
      <c r="G335" s="1163"/>
      <c r="H335" s="1163"/>
      <c r="I335" s="1163"/>
      <c r="J335" s="1163"/>
      <c r="K335" s="1163"/>
      <c r="L335" s="1163"/>
      <c r="M335" s="1163"/>
      <c r="N335" s="1163"/>
      <c r="O335" s="1163"/>
      <c r="P335" s="1163"/>
      <c r="Q335" s="1163"/>
      <c r="R335" s="1163"/>
      <c r="S335" s="1163"/>
      <c r="T335" s="1163"/>
      <c r="U335" s="1163"/>
      <c r="V335" s="1163"/>
      <c r="W335" s="1163"/>
      <c r="X335" s="1163"/>
      <c r="Y335" s="1163"/>
      <c r="Z335" s="1163"/>
      <c r="AA335" s="1163"/>
      <c r="AB335" s="1163"/>
      <c r="AC335" s="1163"/>
      <c r="AD335" s="1163"/>
      <c r="AE335" s="1163"/>
      <c r="AF335" s="1163"/>
      <c r="AG335" s="1163"/>
      <c r="AH335" s="1163"/>
      <c r="AI335" s="1163"/>
      <c r="AN335" s="474"/>
      <c r="AP335" s="433" t="s">
        <v>299</v>
      </c>
    </row>
    <row r="336" spans="1:42" s="433" customFormat="1" ht="12.75" customHeight="1">
      <c r="B336" s="420"/>
      <c r="C336" s="543"/>
      <c r="D336" s="1163"/>
      <c r="E336" s="1163"/>
      <c r="F336" s="1163"/>
      <c r="G336" s="1163"/>
      <c r="H336" s="1163"/>
      <c r="I336" s="1163"/>
      <c r="J336" s="1163"/>
      <c r="K336" s="1163"/>
      <c r="L336" s="1163"/>
      <c r="M336" s="1163"/>
      <c r="N336" s="1163"/>
      <c r="O336" s="1163"/>
      <c r="P336" s="1163"/>
      <c r="Q336" s="1163"/>
      <c r="R336" s="1163"/>
      <c r="S336" s="1163"/>
      <c r="T336" s="1163"/>
      <c r="U336" s="1163"/>
      <c r="V336" s="1163"/>
      <c r="W336" s="1163"/>
      <c r="X336" s="1163"/>
      <c r="Y336" s="1163"/>
      <c r="Z336" s="1163"/>
      <c r="AA336" s="1163"/>
      <c r="AB336" s="1163"/>
      <c r="AC336" s="1163"/>
      <c r="AD336" s="1163"/>
      <c r="AE336" s="1163"/>
      <c r="AF336" s="1163"/>
      <c r="AG336" s="1163"/>
      <c r="AH336" s="1163"/>
      <c r="AI336" s="1163"/>
      <c r="AN336" s="474"/>
      <c r="AP336" s="433" t="s">
        <v>802</v>
      </c>
    </row>
    <row r="337" spans="1:42" s="433" customFormat="1" ht="12.75" customHeight="1">
      <c r="C337" s="423" t="s">
        <v>2241</v>
      </c>
      <c r="D337" s="544"/>
      <c r="E337" s="1163"/>
      <c r="F337" s="1163"/>
      <c r="G337" s="1163"/>
      <c r="H337" s="1163"/>
      <c r="I337" s="1163"/>
      <c r="J337" s="1163"/>
      <c r="K337" s="1163"/>
      <c r="L337" s="1163"/>
      <c r="M337" s="1163"/>
      <c r="N337" s="1163"/>
      <c r="O337" s="1163"/>
      <c r="P337" s="1163"/>
      <c r="Q337" s="1163"/>
      <c r="R337" s="1163"/>
      <c r="S337" s="1163"/>
      <c r="T337" s="1163"/>
      <c r="U337" s="1163"/>
      <c r="V337" s="1163"/>
      <c r="W337" s="1163"/>
      <c r="X337" s="1163"/>
      <c r="Y337" s="1163"/>
      <c r="Z337" s="1163"/>
      <c r="AA337" s="1163"/>
      <c r="AB337" s="1163"/>
      <c r="AC337" s="1163"/>
      <c r="AD337" s="1163"/>
      <c r="AE337" s="1163"/>
      <c r="AF337" s="1163"/>
      <c r="AG337" s="1163"/>
      <c r="AH337" s="1163"/>
      <c r="AI337" s="1163"/>
      <c r="AN337" s="474"/>
    </row>
    <row r="338" spans="1:42" s="433" customFormat="1" ht="12.75" customHeight="1">
      <c r="B338" s="420"/>
      <c r="C338" s="420"/>
      <c r="D338" s="1148"/>
      <c r="E338" s="1151"/>
      <c r="F338" s="1151"/>
      <c r="G338" s="1151"/>
      <c r="H338" s="1151"/>
      <c r="I338" s="1151"/>
      <c r="J338" s="1151"/>
      <c r="K338" s="1151"/>
      <c r="L338" s="1151"/>
      <c r="M338" s="1151"/>
      <c r="N338" s="1151"/>
      <c r="O338" s="1151"/>
      <c r="P338" s="1151"/>
      <c r="Q338" s="1151"/>
      <c r="R338" s="1151"/>
      <c r="S338" s="1151"/>
      <c r="T338" s="1151"/>
      <c r="U338" s="1151"/>
      <c r="V338" s="1151"/>
      <c r="W338" s="1151"/>
      <c r="X338" s="1151"/>
      <c r="Y338" s="1151"/>
      <c r="Z338" s="1151"/>
      <c r="AA338" s="1151"/>
      <c r="AB338" s="1151"/>
      <c r="AC338" s="1151"/>
      <c r="AD338" s="1151"/>
      <c r="AE338" s="1151"/>
      <c r="AF338" s="420"/>
      <c r="AG338" s="420"/>
      <c r="AH338" s="420"/>
      <c r="AI338" s="420"/>
      <c r="AJ338" s="420"/>
      <c r="AK338" s="420"/>
      <c r="AL338" s="420"/>
      <c r="AN338" s="474"/>
    </row>
    <row r="339" spans="1:42" s="433" customFormat="1" ht="12.75" customHeight="1">
      <c r="B339" s="420"/>
      <c r="C339" s="420"/>
      <c r="D339" s="535" t="s">
        <v>21</v>
      </c>
      <c r="E339" s="723" t="s">
        <v>2242</v>
      </c>
      <c r="F339" s="516"/>
      <c r="G339" s="516"/>
      <c r="H339" s="516"/>
      <c r="I339" s="516"/>
      <c r="J339" s="516"/>
      <c r="K339" s="516"/>
      <c r="L339" s="516"/>
      <c r="M339" s="516"/>
      <c r="N339" s="516"/>
      <c r="O339" s="516"/>
      <c r="P339" s="516"/>
      <c r="Q339" s="516"/>
      <c r="R339" s="516"/>
      <c r="S339" s="516"/>
      <c r="T339" s="516"/>
      <c r="U339" s="516"/>
      <c r="V339" s="516"/>
      <c r="W339" s="516"/>
      <c r="X339" s="516"/>
      <c r="Y339" s="516"/>
      <c r="Z339" s="516"/>
      <c r="AA339" s="516"/>
      <c r="AB339" s="516"/>
      <c r="AC339" s="420"/>
      <c r="AD339" s="420"/>
      <c r="AE339" s="420"/>
      <c r="AF339" s="2302" t="s">
        <v>2116</v>
      </c>
      <c r="AG339" s="2302"/>
      <c r="AH339" s="2302"/>
      <c r="AI339" s="2302"/>
      <c r="AJ339" s="2302"/>
      <c r="AK339" s="2302"/>
      <c r="AL339" s="2302"/>
      <c r="AN339" s="474"/>
    </row>
    <row r="340" spans="1:42" s="433" customFormat="1" ht="12.75" customHeight="1">
      <c r="B340" s="420"/>
      <c r="C340" s="491"/>
      <c r="D340" s="535"/>
      <c r="E340" s="723" t="s">
        <v>2243</v>
      </c>
      <c r="F340" s="516"/>
      <c r="G340" s="516"/>
      <c r="H340" s="516"/>
      <c r="I340" s="516"/>
      <c r="J340" s="516"/>
      <c r="K340" s="516"/>
      <c r="L340" s="516"/>
      <c r="M340" s="516"/>
      <c r="N340" s="516"/>
      <c r="O340" s="516"/>
      <c r="P340" s="516"/>
      <c r="Q340" s="516"/>
      <c r="R340" s="516"/>
      <c r="S340" s="516"/>
      <c r="T340" s="516"/>
      <c r="U340" s="516"/>
      <c r="V340" s="516"/>
      <c r="W340" s="516"/>
      <c r="X340" s="516"/>
      <c r="Y340" s="516"/>
      <c r="Z340" s="516"/>
      <c r="AA340" s="516"/>
      <c r="AB340" s="516"/>
      <c r="AC340" s="420"/>
      <c r="AD340" s="420"/>
      <c r="AE340" s="491"/>
      <c r="AF340" s="491"/>
      <c r="AG340" s="491"/>
      <c r="AH340" s="491"/>
      <c r="AI340" s="491"/>
      <c r="AJ340" s="491"/>
      <c r="AK340" s="491"/>
      <c r="AL340" s="491"/>
      <c r="AN340" s="474"/>
    </row>
    <row r="341" spans="1:42" s="433" customFormat="1" ht="12.75" customHeight="1">
      <c r="B341" s="420"/>
      <c r="C341" s="491"/>
      <c r="D341" s="535"/>
      <c r="E341" s="723" t="s">
        <v>2244</v>
      </c>
      <c r="F341" s="516"/>
      <c r="G341" s="516"/>
      <c r="H341" s="516"/>
      <c r="I341" s="516"/>
      <c r="J341" s="516"/>
      <c r="K341" s="516"/>
      <c r="L341" s="516"/>
      <c r="M341" s="516"/>
      <c r="N341" s="516"/>
      <c r="O341" s="516"/>
      <c r="P341" s="516"/>
      <c r="Q341" s="516"/>
      <c r="R341" s="516"/>
      <c r="S341" s="516"/>
      <c r="T341" s="516"/>
      <c r="U341" s="516"/>
      <c r="V341" s="516"/>
      <c r="W341" s="516"/>
      <c r="X341" s="516"/>
      <c r="Y341" s="516"/>
      <c r="Z341" s="516"/>
      <c r="AA341" s="516"/>
      <c r="AB341" s="516"/>
      <c r="AC341" s="420"/>
      <c r="AD341" s="420"/>
      <c r="AE341" s="491"/>
      <c r="AF341" s="491"/>
      <c r="AG341" s="491"/>
      <c r="AH341" s="491"/>
      <c r="AI341" s="491"/>
      <c r="AJ341" s="491"/>
      <c r="AK341" s="491"/>
      <c r="AL341" s="491"/>
      <c r="AN341" s="474"/>
    </row>
    <row r="342" spans="1:42" s="433" customFormat="1" ht="12.75" customHeight="1">
      <c r="B342" s="420"/>
      <c r="C342" s="491"/>
      <c r="D342" s="535"/>
      <c r="E342" s="723" t="s">
        <v>2245</v>
      </c>
      <c r="F342" s="516"/>
      <c r="G342" s="516"/>
      <c r="H342" s="516"/>
      <c r="I342" s="516"/>
      <c r="J342" s="516"/>
      <c r="K342" s="516"/>
      <c r="L342" s="516"/>
      <c r="M342" s="516"/>
      <c r="N342" s="516"/>
      <c r="O342" s="516"/>
      <c r="P342" s="516"/>
      <c r="Q342" s="516"/>
      <c r="R342" s="516"/>
      <c r="S342" s="516"/>
      <c r="T342" s="516"/>
      <c r="U342" s="516"/>
      <c r="V342" s="516"/>
      <c r="W342" s="516"/>
      <c r="X342" s="516"/>
      <c r="Y342" s="516"/>
      <c r="Z342" s="516"/>
      <c r="AA342" s="516"/>
      <c r="AB342" s="516"/>
      <c r="AC342" s="420"/>
      <c r="AD342" s="420"/>
      <c r="AE342" s="491"/>
      <c r="AF342" s="491"/>
      <c r="AG342" s="491"/>
      <c r="AH342" s="491"/>
      <c r="AI342" s="491"/>
      <c r="AJ342" s="491"/>
      <c r="AK342" s="491"/>
      <c r="AL342" s="491"/>
      <c r="AN342" s="474"/>
    </row>
    <row r="343" spans="1:42" s="433" customFormat="1" ht="12.75" customHeight="1">
      <c r="B343" s="420"/>
      <c r="C343" s="491"/>
      <c r="D343" s="535"/>
      <c r="E343" s="723" t="s">
        <v>2246</v>
      </c>
      <c r="F343" s="516"/>
      <c r="G343" s="516"/>
      <c r="H343" s="516"/>
      <c r="I343" s="516"/>
      <c r="J343" s="516"/>
      <c r="K343" s="516"/>
      <c r="L343" s="516"/>
      <c r="M343" s="516"/>
      <c r="N343" s="516"/>
      <c r="O343" s="516"/>
      <c r="P343" s="516"/>
      <c r="Q343" s="516"/>
      <c r="R343" s="516"/>
      <c r="S343" s="516"/>
      <c r="T343" s="516"/>
      <c r="U343" s="516"/>
      <c r="V343" s="516"/>
      <c r="W343" s="516"/>
      <c r="X343" s="516"/>
      <c r="Y343" s="516"/>
      <c r="Z343" s="516"/>
      <c r="AA343" s="516"/>
      <c r="AB343" s="516"/>
      <c r="AC343" s="420"/>
      <c r="AD343" s="420"/>
      <c r="AE343" s="491"/>
      <c r="AF343" s="491"/>
      <c r="AG343" s="491"/>
      <c r="AH343" s="491"/>
      <c r="AI343" s="491"/>
      <c r="AJ343" s="491"/>
      <c r="AK343" s="491"/>
      <c r="AL343" s="491"/>
      <c r="AN343" s="474"/>
    </row>
    <row r="344" spans="1:42" s="433" customFormat="1" ht="12.75" customHeight="1">
      <c r="B344" s="420"/>
      <c r="C344" s="491"/>
      <c r="D344" s="535"/>
      <c r="E344" s="723" t="s">
        <v>2247</v>
      </c>
      <c r="F344" s="516"/>
      <c r="G344" s="516"/>
      <c r="H344" s="516"/>
      <c r="I344" s="516"/>
      <c r="J344" s="516"/>
      <c r="K344" s="516"/>
      <c r="L344" s="516"/>
      <c r="M344" s="516"/>
      <c r="N344" s="516"/>
      <c r="O344" s="516"/>
      <c r="P344" s="516"/>
      <c r="Q344" s="516"/>
      <c r="R344" s="516"/>
      <c r="S344" s="516"/>
      <c r="T344" s="516"/>
      <c r="U344" s="516"/>
      <c r="V344" s="516"/>
      <c r="W344" s="516"/>
      <c r="X344" s="516"/>
      <c r="Y344" s="516"/>
      <c r="Z344" s="516"/>
      <c r="AA344" s="516"/>
      <c r="AB344" s="516"/>
      <c r="AC344" s="420"/>
      <c r="AD344" s="420"/>
      <c r="AE344" s="491"/>
      <c r="AF344" s="491"/>
      <c r="AG344" s="491"/>
      <c r="AH344" s="491"/>
      <c r="AI344" s="491"/>
      <c r="AJ344" s="491"/>
      <c r="AK344" s="491"/>
      <c r="AL344" s="491"/>
      <c r="AN344" s="474"/>
    </row>
    <row r="345" spans="1:42" s="433" customFormat="1" ht="12.75" customHeight="1">
      <c r="B345" s="420"/>
      <c r="C345" s="491"/>
      <c r="D345" s="535"/>
      <c r="E345" s="723"/>
      <c r="F345" s="516"/>
      <c r="G345" s="516"/>
      <c r="H345" s="516"/>
      <c r="I345" s="516"/>
      <c r="J345" s="516"/>
      <c r="K345" s="516"/>
      <c r="L345" s="516"/>
      <c r="M345" s="516"/>
      <c r="N345" s="516"/>
      <c r="O345" s="516"/>
      <c r="P345" s="516"/>
      <c r="Q345" s="516"/>
      <c r="R345" s="516"/>
      <c r="S345" s="516"/>
      <c r="T345" s="516"/>
      <c r="U345" s="516"/>
      <c r="V345" s="516"/>
      <c r="W345" s="516"/>
      <c r="X345" s="516"/>
      <c r="Y345" s="516"/>
      <c r="Z345" s="516"/>
      <c r="AA345" s="516"/>
      <c r="AB345" s="516"/>
      <c r="AC345" s="420"/>
      <c r="AD345" s="420"/>
      <c r="AE345" s="491"/>
      <c r="AF345" s="420"/>
      <c r="AG345" s="420"/>
      <c r="AH345" s="420"/>
      <c r="AI345" s="420"/>
      <c r="AJ345" s="420"/>
      <c r="AK345" s="420"/>
      <c r="AL345" s="420"/>
      <c r="AN345" s="474"/>
    </row>
    <row r="346" spans="1:42" s="433" customFormat="1" ht="12.75" customHeight="1">
      <c r="A346" s="512"/>
      <c r="B346" s="420"/>
      <c r="C346" s="887"/>
      <c r="D346" s="535" t="s">
        <v>26</v>
      </c>
      <c r="E346" s="723" t="s">
        <v>2248</v>
      </c>
      <c r="F346" s="888"/>
      <c r="G346" s="888"/>
      <c r="H346" s="888"/>
      <c r="I346" s="888"/>
      <c r="J346" s="888"/>
      <c r="K346" s="888"/>
      <c r="L346" s="888"/>
      <c r="M346" s="888"/>
      <c r="N346" s="888"/>
      <c r="O346" s="888"/>
      <c r="P346" s="888"/>
      <c r="Q346" s="888"/>
      <c r="R346" s="888"/>
      <c r="S346" s="888"/>
      <c r="T346" s="888"/>
      <c r="U346" s="888"/>
      <c r="V346" s="888"/>
      <c r="W346" s="888"/>
      <c r="X346" s="888"/>
      <c r="Y346" s="888"/>
      <c r="Z346" s="888"/>
      <c r="AA346" s="888"/>
      <c r="AB346" s="888"/>
      <c r="AC346" s="420"/>
      <c r="AD346" s="420"/>
      <c r="AE346" s="420"/>
      <c r="AF346" s="2302" t="s">
        <v>2249</v>
      </c>
      <c r="AG346" s="2302"/>
      <c r="AH346" s="2302"/>
      <c r="AI346" s="2302"/>
      <c r="AJ346" s="2302"/>
      <c r="AK346" s="2302"/>
      <c r="AL346" s="2302"/>
      <c r="AN346" s="474"/>
    </row>
    <row r="347" spans="1:42" s="433" customFormat="1" ht="12.75" customHeight="1">
      <c r="B347" s="420"/>
      <c r="C347" s="889"/>
      <c r="D347" s="535"/>
      <c r="E347" s="723" t="s">
        <v>2250</v>
      </c>
      <c r="F347" s="888"/>
      <c r="G347" s="888"/>
      <c r="H347" s="888"/>
      <c r="I347" s="888"/>
      <c r="J347" s="888"/>
      <c r="K347" s="888"/>
      <c r="L347" s="888"/>
      <c r="M347" s="888"/>
      <c r="N347" s="888"/>
      <c r="O347" s="888"/>
      <c r="P347" s="888"/>
      <c r="Q347" s="888"/>
      <c r="R347" s="888"/>
      <c r="S347" s="888"/>
      <c r="T347" s="888"/>
      <c r="U347" s="888"/>
      <c r="V347" s="888"/>
      <c r="W347" s="888"/>
      <c r="X347" s="888"/>
      <c r="Y347" s="888"/>
      <c r="Z347" s="888"/>
      <c r="AA347" s="888"/>
      <c r="AB347" s="888"/>
      <c r="AC347" s="420"/>
      <c r="AD347" s="420"/>
      <c r="AE347" s="420"/>
      <c r="AF347" s="420"/>
      <c r="AG347" s="420"/>
      <c r="AH347" s="420"/>
      <c r="AI347" s="420"/>
      <c r="AJ347" s="420"/>
      <c r="AK347" s="420"/>
      <c r="AL347" s="420"/>
      <c r="AN347" s="474"/>
      <c r="AO347" s="433" t="s">
        <v>299</v>
      </c>
      <c r="AP347" s="545">
        <v>0</v>
      </c>
    </row>
    <row r="348" spans="1:42" s="433" customFormat="1" ht="12.75" customHeight="1">
      <c r="B348" s="486"/>
      <c r="C348" s="887"/>
      <c r="D348" s="535"/>
      <c r="E348" s="723" t="s">
        <v>2251</v>
      </c>
      <c r="F348" s="888"/>
      <c r="G348" s="888"/>
      <c r="H348" s="888"/>
      <c r="I348" s="888"/>
      <c r="J348" s="888"/>
      <c r="K348" s="888"/>
      <c r="L348" s="888"/>
      <c r="M348" s="888"/>
      <c r="N348" s="888"/>
      <c r="O348" s="888"/>
      <c r="P348" s="888"/>
      <c r="Q348" s="888"/>
      <c r="R348" s="888"/>
      <c r="S348" s="888"/>
      <c r="T348" s="888"/>
      <c r="U348" s="888"/>
      <c r="V348" s="888"/>
      <c r="W348" s="888"/>
      <c r="X348" s="888"/>
      <c r="Y348" s="888"/>
      <c r="Z348" s="888"/>
      <c r="AA348" s="888"/>
      <c r="AB348" s="888"/>
      <c r="AC348" s="420"/>
      <c r="AD348" s="420"/>
      <c r="AE348" s="420"/>
      <c r="AF348" s="420"/>
      <c r="AG348" s="420"/>
      <c r="AH348" s="420"/>
      <c r="AI348" s="420"/>
      <c r="AJ348" s="420"/>
      <c r="AK348" s="420"/>
      <c r="AL348" s="420"/>
      <c r="AN348" s="474"/>
      <c r="AO348" s="487" t="s">
        <v>21</v>
      </c>
      <c r="AP348" s="433">
        <v>7</v>
      </c>
    </row>
    <row r="349" spans="1:42" s="433" customFormat="1" ht="12.75" customHeight="1">
      <c r="B349" s="486"/>
      <c r="C349" s="887"/>
      <c r="D349" s="535"/>
      <c r="E349" s="723" t="s">
        <v>2252</v>
      </c>
      <c r="F349" s="888"/>
      <c r="G349" s="888"/>
      <c r="H349" s="888"/>
      <c r="I349" s="888"/>
      <c r="J349" s="888"/>
      <c r="K349" s="888"/>
      <c r="L349" s="888"/>
      <c r="M349" s="888"/>
      <c r="N349" s="888"/>
      <c r="O349" s="888"/>
      <c r="P349" s="888"/>
      <c r="Q349" s="888"/>
      <c r="R349" s="888"/>
      <c r="S349" s="888"/>
      <c r="T349" s="888"/>
      <c r="U349" s="888"/>
      <c r="V349" s="888"/>
      <c r="W349" s="888"/>
      <c r="X349" s="888"/>
      <c r="Y349" s="888"/>
      <c r="Z349" s="888"/>
      <c r="AA349" s="888"/>
      <c r="AB349" s="888"/>
      <c r="AC349" s="420"/>
      <c r="AD349" s="420"/>
      <c r="AE349" s="420"/>
      <c r="AF349" s="420"/>
      <c r="AG349" s="420"/>
      <c r="AH349" s="420"/>
      <c r="AI349" s="420"/>
      <c r="AJ349" s="420"/>
      <c r="AK349" s="420"/>
      <c r="AL349" s="420"/>
      <c r="AN349" s="474"/>
      <c r="AO349" s="487" t="s">
        <v>26</v>
      </c>
      <c r="AP349" s="433">
        <v>6</v>
      </c>
    </row>
    <row r="350" spans="1:42" s="433" customFormat="1" ht="12.75" customHeight="1">
      <c r="B350" s="486"/>
      <c r="C350" s="887"/>
      <c r="D350" s="535"/>
      <c r="E350" s="723" t="s">
        <v>2253</v>
      </c>
      <c r="F350" s="888"/>
      <c r="G350" s="888"/>
      <c r="H350" s="888"/>
      <c r="I350" s="888"/>
      <c r="J350" s="888"/>
      <c r="K350" s="888"/>
      <c r="L350" s="888"/>
      <c r="M350" s="888"/>
      <c r="N350" s="888"/>
      <c r="O350" s="888"/>
      <c r="P350" s="888"/>
      <c r="Q350" s="888"/>
      <c r="R350" s="888"/>
      <c r="S350" s="888"/>
      <c r="T350" s="888"/>
      <c r="U350" s="888"/>
      <c r="V350" s="888"/>
      <c r="W350" s="888"/>
      <c r="X350" s="888"/>
      <c r="Y350" s="888"/>
      <c r="Z350" s="888"/>
      <c r="AA350" s="888"/>
      <c r="AB350" s="888"/>
      <c r="AC350" s="420"/>
      <c r="AD350" s="420"/>
      <c r="AE350" s="420"/>
      <c r="AF350" s="420"/>
      <c r="AG350" s="420"/>
      <c r="AH350" s="420"/>
      <c r="AI350" s="420"/>
      <c r="AJ350" s="420"/>
      <c r="AK350" s="420"/>
      <c r="AL350" s="420"/>
      <c r="AN350" s="474"/>
      <c r="AO350" s="487" t="s">
        <v>48</v>
      </c>
      <c r="AP350" s="433">
        <v>5</v>
      </c>
    </row>
    <row r="351" spans="1:42" s="433" customFormat="1" ht="12.75" customHeight="1">
      <c r="B351" s="486"/>
      <c r="C351" s="887"/>
      <c r="D351" s="535"/>
      <c r="E351" s="890"/>
      <c r="F351" s="891"/>
      <c r="G351" s="891"/>
      <c r="H351" s="891"/>
      <c r="I351" s="491"/>
      <c r="J351" s="491"/>
      <c r="K351" s="491"/>
      <c r="L351" s="491"/>
      <c r="M351" s="491"/>
      <c r="N351" s="491"/>
      <c r="O351" s="491"/>
      <c r="P351" s="491"/>
      <c r="Q351" s="491"/>
      <c r="R351" s="491"/>
      <c r="S351" s="491"/>
      <c r="T351" s="491"/>
      <c r="U351" s="491"/>
      <c r="V351" s="491"/>
      <c r="W351" s="491"/>
      <c r="X351" s="491"/>
      <c r="Y351" s="491"/>
      <c r="Z351" s="491"/>
      <c r="AA351" s="491"/>
      <c r="AB351" s="491"/>
      <c r="AC351" s="420"/>
      <c r="AD351" s="420"/>
      <c r="AE351" s="491"/>
      <c r="AF351" s="420"/>
      <c r="AG351" s="420"/>
      <c r="AH351" s="420"/>
      <c r="AI351" s="420"/>
      <c r="AJ351" s="420"/>
      <c r="AK351" s="420"/>
      <c r="AL351" s="420"/>
      <c r="AN351" s="474"/>
      <c r="AO351" s="487" t="s">
        <v>2254</v>
      </c>
      <c r="AP351" s="433">
        <v>4</v>
      </c>
    </row>
    <row r="352" spans="1:42" s="433" customFormat="1" ht="12.75" customHeight="1">
      <c r="B352" s="420"/>
      <c r="C352" s="887"/>
      <c r="D352" s="535" t="s">
        <v>48</v>
      </c>
      <c r="E352" s="723" t="s">
        <v>2255</v>
      </c>
      <c r="F352" s="888"/>
      <c r="G352" s="888"/>
      <c r="H352" s="888"/>
      <c r="I352" s="888"/>
      <c r="J352" s="888"/>
      <c r="K352" s="888"/>
      <c r="L352" s="888"/>
      <c r="M352" s="888"/>
      <c r="N352" s="888"/>
      <c r="O352" s="888"/>
      <c r="P352" s="888"/>
      <c r="Q352" s="888"/>
      <c r="R352" s="888"/>
      <c r="S352" s="888"/>
      <c r="T352" s="888"/>
      <c r="U352" s="888"/>
      <c r="V352" s="888"/>
      <c r="W352" s="888"/>
      <c r="X352" s="888"/>
      <c r="Y352" s="888"/>
      <c r="Z352" s="888"/>
      <c r="AA352" s="888"/>
      <c r="AB352" s="888"/>
      <c r="AC352" s="420"/>
      <c r="AD352" s="420"/>
      <c r="AE352" s="420"/>
      <c r="AF352" s="2302" t="s">
        <v>2256</v>
      </c>
      <c r="AG352" s="2302"/>
      <c r="AH352" s="2302"/>
      <c r="AI352" s="2302"/>
      <c r="AJ352" s="2302"/>
      <c r="AK352" s="2302"/>
      <c r="AL352" s="2302"/>
      <c r="AN352" s="474"/>
      <c r="AO352" s="487" t="s">
        <v>2257</v>
      </c>
      <c r="AP352" s="433">
        <v>3</v>
      </c>
    </row>
    <row r="353" spans="1:53" s="433" customFormat="1" ht="12.75" customHeight="1">
      <c r="B353" s="420"/>
      <c r="C353" s="889"/>
      <c r="D353" s="535"/>
      <c r="E353" s="723" t="s">
        <v>2250</v>
      </c>
      <c r="F353" s="888"/>
      <c r="G353" s="888"/>
      <c r="H353" s="888"/>
      <c r="I353" s="888"/>
      <c r="J353" s="888"/>
      <c r="K353" s="888"/>
      <c r="L353" s="888"/>
      <c r="M353" s="888"/>
      <c r="N353" s="888"/>
      <c r="O353" s="888"/>
      <c r="P353" s="888"/>
      <c r="Q353" s="888"/>
      <c r="R353" s="888"/>
      <c r="S353" s="888"/>
      <c r="T353" s="888"/>
      <c r="U353" s="888"/>
      <c r="V353" s="888"/>
      <c r="W353" s="888"/>
      <c r="X353" s="888"/>
      <c r="Y353" s="888"/>
      <c r="Z353" s="888"/>
      <c r="AA353" s="888"/>
      <c r="AB353" s="888"/>
      <c r="AC353" s="420"/>
      <c r="AD353" s="420"/>
      <c r="AE353" s="420"/>
      <c r="AF353" s="420"/>
      <c r="AG353" s="420"/>
      <c r="AH353" s="420"/>
      <c r="AI353" s="420"/>
      <c r="AJ353" s="420"/>
      <c r="AK353" s="420"/>
      <c r="AL353" s="420"/>
      <c r="AN353" s="474"/>
    </row>
    <row r="354" spans="1:53" s="433" customFormat="1" ht="12.75" customHeight="1">
      <c r="B354" s="420"/>
      <c r="C354" s="889"/>
      <c r="D354" s="535"/>
      <c r="E354" s="723" t="s">
        <v>2251</v>
      </c>
      <c r="F354" s="888"/>
      <c r="G354" s="888"/>
      <c r="H354" s="888"/>
      <c r="I354" s="888"/>
      <c r="J354" s="888"/>
      <c r="K354" s="888"/>
      <c r="L354" s="888"/>
      <c r="M354" s="888"/>
      <c r="N354" s="888"/>
      <c r="O354" s="888"/>
      <c r="P354" s="888"/>
      <c r="Q354" s="888"/>
      <c r="R354" s="888"/>
      <c r="S354" s="888"/>
      <c r="T354" s="888"/>
      <c r="U354" s="888"/>
      <c r="V354" s="888"/>
      <c r="W354" s="888"/>
      <c r="X354" s="888"/>
      <c r="Y354" s="888"/>
      <c r="Z354" s="888"/>
      <c r="AA354" s="888"/>
      <c r="AB354" s="888"/>
      <c r="AC354" s="420"/>
      <c r="AD354" s="420"/>
      <c r="AE354" s="420"/>
      <c r="AF354" s="420"/>
      <c r="AG354" s="420"/>
      <c r="AH354" s="420"/>
      <c r="AI354" s="420"/>
      <c r="AJ354" s="420"/>
      <c r="AK354" s="420"/>
      <c r="AL354" s="420"/>
      <c r="AN354" s="474"/>
    </row>
    <row r="355" spans="1:53" s="433" customFormat="1" ht="12.75" customHeight="1">
      <c r="B355" s="420"/>
      <c r="C355" s="889"/>
      <c r="D355" s="535"/>
      <c r="E355" s="723" t="s">
        <v>2252</v>
      </c>
      <c r="F355" s="888"/>
      <c r="G355" s="888"/>
      <c r="H355" s="888"/>
      <c r="I355" s="888"/>
      <c r="J355" s="888"/>
      <c r="K355" s="888"/>
      <c r="L355" s="888"/>
      <c r="M355" s="888"/>
      <c r="N355" s="888"/>
      <c r="O355" s="888"/>
      <c r="P355" s="888"/>
      <c r="Q355" s="888"/>
      <c r="R355" s="888"/>
      <c r="S355" s="888"/>
      <c r="T355" s="888"/>
      <c r="U355" s="888"/>
      <c r="V355" s="888"/>
      <c r="W355" s="888"/>
      <c r="X355" s="888"/>
      <c r="Y355" s="888"/>
      <c r="Z355" s="888"/>
      <c r="AA355" s="888"/>
      <c r="AB355" s="888"/>
      <c r="AC355" s="420"/>
      <c r="AD355" s="420"/>
      <c r="AE355" s="420"/>
      <c r="AF355" s="420"/>
      <c r="AG355" s="420"/>
      <c r="AH355" s="420"/>
      <c r="AI355" s="420"/>
      <c r="AJ355" s="420"/>
      <c r="AK355" s="420"/>
      <c r="AL355" s="420"/>
      <c r="AN355" s="474"/>
    </row>
    <row r="356" spans="1:53" s="433" customFormat="1" ht="12.75" customHeight="1">
      <c r="B356" s="420"/>
      <c r="C356" s="889"/>
      <c r="D356" s="535"/>
      <c r="E356" s="723" t="s">
        <v>2253</v>
      </c>
      <c r="F356" s="888"/>
      <c r="G356" s="888"/>
      <c r="H356" s="888"/>
      <c r="I356" s="888"/>
      <c r="J356" s="888"/>
      <c r="K356" s="888"/>
      <c r="L356" s="888"/>
      <c r="M356" s="888"/>
      <c r="N356" s="888"/>
      <c r="O356" s="888"/>
      <c r="P356" s="888"/>
      <c r="Q356" s="888"/>
      <c r="R356" s="888"/>
      <c r="S356" s="888"/>
      <c r="T356" s="888"/>
      <c r="U356" s="888"/>
      <c r="V356" s="888"/>
      <c r="W356" s="888"/>
      <c r="X356" s="888"/>
      <c r="Y356" s="888"/>
      <c r="Z356" s="888"/>
      <c r="AA356" s="888"/>
      <c r="AB356" s="888"/>
      <c r="AC356" s="420"/>
      <c r="AD356" s="420"/>
      <c r="AE356" s="420"/>
      <c r="AF356" s="420"/>
      <c r="AG356" s="420"/>
      <c r="AH356" s="420"/>
      <c r="AI356" s="420"/>
      <c r="AJ356" s="420"/>
      <c r="AK356" s="420"/>
      <c r="AL356" s="420"/>
      <c r="AN356" s="474"/>
    </row>
    <row r="357" spans="1:53" s="433" customFormat="1" ht="12.75" customHeight="1">
      <c r="A357" s="12"/>
      <c r="B357" s="12"/>
      <c r="C357" s="12"/>
      <c r="D357" s="535"/>
      <c r="E357" s="546"/>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420"/>
      <c r="AD357" s="420"/>
      <c r="AE357" s="12"/>
      <c r="AF357" s="420"/>
      <c r="AG357" s="420"/>
      <c r="AH357" s="420"/>
      <c r="AI357" s="420"/>
      <c r="AJ357" s="420"/>
      <c r="AK357" s="420"/>
      <c r="AL357" s="420"/>
      <c r="AM357" s="12"/>
      <c r="AN357" s="474"/>
    </row>
    <row r="358" spans="1:53" s="433" customFormat="1" ht="12.75" customHeight="1">
      <c r="B358" s="420"/>
      <c r="C358" s="887"/>
      <c r="D358" s="535" t="s">
        <v>2254</v>
      </c>
      <c r="E358" s="723" t="s">
        <v>2258</v>
      </c>
      <c r="F358" s="888"/>
      <c r="G358" s="888"/>
      <c r="H358" s="888"/>
      <c r="I358" s="888"/>
      <c r="J358" s="888"/>
      <c r="K358" s="888"/>
      <c r="L358" s="888"/>
      <c r="M358" s="888"/>
      <c r="N358" s="888"/>
      <c r="O358" s="888"/>
      <c r="P358" s="888"/>
      <c r="Q358" s="888"/>
      <c r="R358" s="888"/>
      <c r="S358" s="888"/>
      <c r="T358" s="888"/>
      <c r="U358" s="888"/>
      <c r="V358" s="888"/>
      <c r="W358" s="888"/>
      <c r="X358" s="888"/>
      <c r="Y358" s="888"/>
      <c r="Z358" s="888"/>
      <c r="AA358" s="888"/>
      <c r="AB358" s="888"/>
      <c r="AC358" s="420"/>
      <c r="AD358" s="420"/>
      <c r="AE358" s="420"/>
      <c r="AF358" s="2302" t="s">
        <v>2259</v>
      </c>
      <c r="AG358" s="2302"/>
      <c r="AH358" s="2302"/>
      <c r="AI358" s="2302"/>
      <c r="AJ358" s="2302"/>
      <c r="AK358" s="2302"/>
      <c r="AL358" s="2302"/>
      <c r="AN358" s="474"/>
      <c r="AO358" s="433" t="str">
        <f>X395</f>
        <v>N/A</v>
      </c>
    </row>
    <row r="359" spans="1:53" s="433" customFormat="1" ht="12.75" customHeight="1">
      <c r="B359" s="420"/>
      <c r="C359" s="889"/>
      <c r="D359" s="535"/>
      <c r="E359" s="723" t="s">
        <v>2260</v>
      </c>
      <c r="F359" s="888"/>
      <c r="G359" s="888"/>
      <c r="H359" s="888"/>
      <c r="I359" s="888"/>
      <c r="J359" s="888"/>
      <c r="K359" s="888"/>
      <c r="L359" s="888"/>
      <c r="M359" s="888"/>
      <c r="N359" s="888"/>
      <c r="O359" s="888"/>
      <c r="P359" s="888"/>
      <c r="Q359" s="888"/>
      <c r="R359" s="888"/>
      <c r="S359" s="888"/>
      <c r="T359" s="888"/>
      <c r="U359" s="888"/>
      <c r="V359" s="888"/>
      <c r="W359" s="888"/>
      <c r="X359" s="888"/>
      <c r="Y359" s="888"/>
      <c r="Z359" s="888"/>
      <c r="AA359" s="888"/>
      <c r="AB359" s="888"/>
      <c r="AC359" s="12"/>
      <c r="AD359" s="12"/>
      <c r="AE359" s="420"/>
      <c r="AF359" s="420"/>
      <c r="AG359" s="420"/>
      <c r="AH359" s="420"/>
      <c r="AI359" s="420"/>
      <c r="AJ359" s="420"/>
      <c r="AK359" s="420"/>
      <c r="AL359" s="420"/>
      <c r="AN359" s="474"/>
      <c r="AU359" s="1144"/>
      <c r="AV359" s="1144"/>
      <c r="AW359" s="1144"/>
      <c r="AX359" s="1144"/>
      <c r="AY359" s="1144"/>
      <c r="AZ359" s="1144"/>
      <c r="BA359" s="1144"/>
    </row>
    <row r="360" spans="1:53" s="433" customFormat="1" ht="12.75" customHeight="1">
      <c r="B360" s="486"/>
      <c r="C360" s="887"/>
      <c r="D360" s="535"/>
      <c r="E360" s="723" t="s">
        <v>2261</v>
      </c>
      <c r="F360" s="888"/>
      <c r="G360" s="888"/>
      <c r="H360" s="888"/>
      <c r="I360" s="888"/>
      <c r="J360" s="888"/>
      <c r="K360" s="888"/>
      <c r="L360" s="888"/>
      <c r="M360" s="888"/>
      <c r="N360" s="888"/>
      <c r="O360" s="888"/>
      <c r="P360" s="888"/>
      <c r="Q360" s="888"/>
      <c r="R360" s="888"/>
      <c r="S360" s="888"/>
      <c r="T360" s="888"/>
      <c r="U360" s="888"/>
      <c r="V360" s="888"/>
      <c r="W360" s="888"/>
      <c r="X360" s="888"/>
      <c r="Y360" s="888"/>
      <c r="Z360" s="888"/>
      <c r="AA360" s="888"/>
      <c r="AB360" s="888"/>
      <c r="AC360" s="420"/>
      <c r="AD360" s="420"/>
      <c r="AE360" s="420"/>
      <c r="AF360" s="420"/>
      <c r="AG360" s="420"/>
      <c r="AH360" s="420"/>
      <c r="AI360" s="420"/>
      <c r="AJ360" s="420"/>
      <c r="AK360" s="420"/>
      <c r="AL360" s="420"/>
      <c r="AN360" s="474"/>
    </row>
    <row r="361" spans="1:53" s="433" customFormat="1" ht="12.75" customHeight="1">
      <c r="B361" s="486"/>
      <c r="C361" s="887"/>
      <c r="D361" s="535"/>
      <c r="E361" s="723"/>
      <c r="F361" s="888"/>
      <c r="G361" s="888"/>
      <c r="H361" s="888"/>
      <c r="I361" s="888"/>
      <c r="J361" s="888"/>
      <c r="K361" s="888"/>
      <c r="L361" s="888"/>
      <c r="M361" s="888"/>
      <c r="N361" s="888"/>
      <c r="O361" s="888"/>
      <c r="P361" s="888"/>
      <c r="Q361" s="888"/>
      <c r="R361" s="888"/>
      <c r="S361" s="888"/>
      <c r="T361" s="888"/>
      <c r="U361" s="888"/>
      <c r="V361" s="888"/>
      <c r="W361" s="888"/>
      <c r="X361" s="888"/>
      <c r="Y361" s="888"/>
      <c r="Z361" s="888"/>
      <c r="AA361" s="888"/>
      <c r="AB361" s="888"/>
      <c r="AC361" s="420"/>
      <c r="AD361" s="420"/>
      <c r="AE361" s="420"/>
      <c r="AF361" s="420"/>
      <c r="AG361" s="420"/>
      <c r="AH361" s="420"/>
      <c r="AI361" s="420"/>
      <c r="AJ361" s="420"/>
      <c r="AK361" s="420"/>
      <c r="AL361" s="420"/>
      <c r="AN361" s="474"/>
    </row>
    <row r="362" spans="1:53" s="433" customFormat="1" ht="12.75" customHeight="1">
      <c r="B362" s="486"/>
      <c r="C362" s="887"/>
      <c r="D362" s="535"/>
      <c r="E362" s="420" t="s">
        <v>2262</v>
      </c>
      <c r="O362" s="2313" t="s">
        <v>1319</v>
      </c>
      <c r="P362" s="2313"/>
      <c r="Q362" s="2313"/>
      <c r="R362" s="2313"/>
      <c r="S362" s="2313"/>
      <c r="T362" s="2313"/>
      <c r="U362" s="2313"/>
      <c r="V362" s="2313"/>
      <c r="W362" s="2313"/>
      <c r="X362" s="2313"/>
      <c r="Y362" s="2313"/>
      <c r="Z362" s="2313"/>
      <c r="AA362" s="2313"/>
      <c r="AB362" s="2313"/>
      <c r="AH362" s="420"/>
      <c r="AI362" s="420"/>
      <c r="AJ362" s="420"/>
      <c r="AK362" s="420"/>
      <c r="AL362" s="420"/>
      <c r="AN362" s="474"/>
    </row>
    <row r="363" spans="1:53" s="433" customFormat="1" ht="12.75" customHeight="1">
      <c r="B363" s="486"/>
      <c r="C363" s="887"/>
      <c r="D363" s="535"/>
      <c r="E363" s="723"/>
      <c r="F363" s="888"/>
      <c r="G363" s="888"/>
      <c r="H363" s="888"/>
      <c r="I363" s="888"/>
      <c r="J363" s="888"/>
      <c r="K363" s="888"/>
      <c r="L363" s="888"/>
      <c r="M363" s="888"/>
      <c r="N363" s="888"/>
      <c r="O363" s="888"/>
      <c r="P363" s="888"/>
      <c r="Q363" s="888"/>
      <c r="R363" s="888"/>
      <c r="S363" s="888"/>
      <c r="T363" s="888"/>
      <c r="U363" s="888"/>
      <c r="V363" s="888"/>
      <c r="W363" s="888"/>
      <c r="X363" s="888"/>
      <c r="Y363" s="888"/>
      <c r="Z363" s="888"/>
      <c r="AA363" s="888"/>
      <c r="AB363" s="888"/>
      <c r="AC363" s="420"/>
      <c r="AD363" s="420"/>
      <c r="AE363" s="420"/>
      <c r="AF363" s="420"/>
      <c r="AG363" s="420"/>
      <c r="AH363" s="420"/>
      <c r="AI363" s="420"/>
      <c r="AJ363" s="420"/>
      <c r="AK363" s="420"/>
      <c r="AL363" s="420"/>
      <c r="AN363" s="474"/>
    </row>
    <row r="364" spans="1:53" s="433" customFormat="1" ht="12.75" customHeight="1">
      <c r="B364" s="420"/>
      <c r="C364" s="887"/>
      <c r="D364" s="535" t="s">
        <v>2257</v>
      </c>
      <c r="E364" s="723" t="s">
        <v>2263</v>
      </c>
      <c r="F364" s="888"/>
      <c r="G364" s="888"/>
      <c r="H364" s="888"/>
      <c r="I364" s="888"/>
      <c r="J364" s="888"/>
      <c r="K364" s="888"/>
      <c r="L364" s="888"/>
      <c r="M364" s="888"/>
      <c r="N364" s="888"/>
      <c r="O364" s="888"/>
      <c r="P364" s="888"/>
      <c r="Q364" s="888"/>
      <c r="R364" s="888"/>
      <c r="S364" s="888"/>
      <c r="T364" s="888"/>
      <c r="U364" s="888"/>
      <c r="V364" s="888"/>
      <c r="W364" s="888"/>
      <c r="X364" s="888"/>
      <c r="Y364" s="888"/>
      <c r="Z364" s="888"/>
      <c r="AA364" s="888"/>
      <c r="AB364" s="888"/>
      <c r="AC364" s="420"/>
      <c r="AD364" s="420"/>
      <c r="AE364" s="420"/>
      <c r="AF364" s="2302" t="s">
        <v>2129</v>
      </c>
      <c r="AG364" s="2302"/>
      <c r="AH364" s="2302"/>
      <c r="AI364" s="2302"/>
      <c r="AJ364" s="2302"/>
      <c r="AK364" s="2302"/>
      <c r="AL364" s="2302"/>
      <c r="AN364" s="474"/>
    </row>
    <row r="365" spans="1:53" s="433" customFormat="1" ht="12.75" customHeight="1">
      <c r="B365" s="420"/>
      <c r="C365" s="887"/>
      <c r="D365" s="535"/>
      <c r="E365" s="723" t="s">
        <v>2264</v>
      </c>
      <c r="F365" s="888"/>
      <c r="G365" s="888"/>
      <c r="H365" s="888"/>
      <c r="I365" s="888"/>
      <c r="J365" s="888"/>
      <c r="K365" s="888"/>
      <c r="L365" s="888"/>
      <c r="M365" s="888"/>
      <c r="N365" s="888"/>
      <c r="O365" s="888"/>
      <c r="P365" s="888"/>
      <c r="Q365" s="888"/>
      <c r="R365" s="888"/>
      <c r="S365" s="888"/>
      <c r="T365" s="888"/>
      <c r="U365" s="888"/>
      <c r="V365" s="888"/>
      <c r="W365" s="888"/>
      <c r="X365" s="888"/>
      <c r="Y365" s="888"/>
      <c r="Z365" s="888"/>
      <c r="AA365" s="888"/>
      <c r="AB365" s="888"/>
      <c r="AC365" s="420"/>
      <c r="AD365" s="420"/>
      <c r="AE365" s="1144"/>
      <c r="AF365" s="420"/>
      <c r="AG365" s="420"/>
      <c r="AH365" s="420"/>
      <c r="AI365" s="420"/>
      <c r="AJ365" s="420"/>
      <c r="AK365" s="420"/>
      <c r="AL365" s="420"/>
      <c r="AN365" s="474"/>
    </row>
    <row r="366" spans="1:53" s="433" customFormat="1" ht="12.75" customHeight="1">
      <c r="B366" s="420"/>
      <c r="C366" s="889"/>
      <c r="D366" s="420"/>
      <c r="E366" s="491"/>
      <c r="F366" s="1156"/>
      <c r="G366" s="1156"/>
      <c r="H366" s="1156"/>
      <c r="I366" s="1156"/>
      <c r="J366" s="1156"/>
      <c r="K366" s="1156"/>
      <c r="L366" s="1156"/>
      <c r="M366" s="1156"/>
      <c r="N366" s="1156"/>
      <c r="O366" s="1156"/>
      <c r="P366" s="1156"/>
      <c r="Q366" s="1156"/>
      <c r="R366" s="1156"/>
      <c r="S366" s="1156"/>
      <c r="T366" s="1156"/>
      <c r="U366" s="1156"/>
      <c r="V366" s="1156"/>
      <c r="W366" s="1156"/>
      <c r="X366" s="1156"/>
      <c r="Y366" s="1156"/>
      <c r="Z366" s="1156"/>
      <c r="AA366" s="1156"/>
      <c r="AB366" s="1156"/>
      <c r="AC366" s="420"/>
      <c r="AD366" s="420"/>
      <c r="AE366" s="420"/>
      <c r="AF366" s="420"/>
      <c r="AG366" s="420"/>
      <c r="AH366" s="420"/>
      <c r="AI366" s="420"/>
      <c r="AJ366" s="420"/>
      <c r="AK366" s="420"/>
      <c r="AL366" s="420"/>
      <c r="AN366" s="474"/>
      <c r="AO366" s="433" t="s">
        <v>299</v>
      </c>
      <c r="AP366" s="545">
        <v>0</v>
      </c>
      <c r="AT366" s="433" t="s">
        <v>299</v>
      </c>
      <c r="AU366" s="545">
        <v>0</v>
      </c>
    </row>
    <row r="367" spans="1:53" s="433" customFormat="1" ht="12.75" customHeight="1">
      <c r="B367" s="420"/>
      <c r="C367" s="889"/>
      <c r="D367" s="420" t="s">
        <v>2265</v>
      </c>
      <c r="E367" s="1156"/>
      <c r="F367" s="1156"/>
      <c r="G367" s="1156"/>
      <c r="H367" s="2214" t="s">
        <v>48</v>
      </c>
      <c r="I367" s="2214"/>
      <c r="J367" s="1156"/>
      <c r="K367" s="1156"/>
      <c r="L367" s="1156"/>
      <c r="M367" s="1156"/>
      <c r="N367" s="420"/>
      <c r="O367" s="420"/>
      <c r="P367" s="420"/>
      <c r="Q367" s="420"/>
      <c r="R367" s="420"/>
      <c r="S367" s="420"/>
      <c r="T367" s="420"/>
      <c r="U367" s="420"/>
      <c r="V367" s="420"/>
      <c r="W367" s="420"/>
      <c r="X367" s="420"/>
      <c r="Y367" s="420"/>
      <c r="Z367" s="420"/>
      <c r="AA367" s="420"/>
      <c r="AB367" s="420"/>
      <c r="AC367" s="420"/>
      <c r="AD367" s="420"/>
      <c r="AE367" s="420"/>
      <c r="AF367" s="420"/>
      <c r="AG367" s="420"/>
      <c r="AH367" s="420"/>
      <c r="AI367" s="420"/>
      <c r="AJ367" s="420"/>
      <c r="AK367" s="420"/>
      <c r="AL367" s="420"/>
      <c r="AN367" s="474"/>
      <c r="AO367" s="487" t="s">
        <v>21</v>
      </c>
      <c r="AP367" s="433">
        <v>3</v>
      </c>
      <c r="AT367" s="487" t="s">
        <v>21</v>
      </c>
      <c r="AU367" s="433">
        <v>3</v>
      </c>
    </row>
    <row r="368" spans="1:53" s="433" customFormat="1" ht="12.75" customHeight="1">
      <c r="B368" s="420"/>
      <c r="C368" s="889"/>
      <c r="D368" s="420"/>
      <c r="E368" s="1156"/>
      <c r="F368" s="1156"/>
      <c r="G368" s="1156"/>
      <c r="H368" s="1156"/>
      <c r="I368" s="1156"/>
      <c r="J368" s="1156"/>
      <c r="K368" s="1156"/>
      <c r="L368" s="1156"/>
      <c r="M368" s="1156"/>
      <c r="N368" s="420"/>
      <c r="O368" s="420"/>
      <c r="P368" s="420"/>
      <c r="Q368" s="420"/>
      <c r="R368" s="420"/>
      <c r="S368" s="420"/>
      <c r="T368" s="420"/>
      <c r="U368" s="420"/>
      <c r="V368" s="420"/>
      <c r="W368" s="420"/>
      <c r="X368" s="420"/>
      <c r="Y368" s="420"/>
      <c r="Z368" s="420"/>
      <c r="AA368" s="420"/>
      <c r="AB368" s="420"/>
      <c r="AC368" s="420"/>
      <c r="AD368" s="420"/>
      <c r="AE368" s="420"/>
      <c r="AF368" s="420"/>
      <c r="AG368" s="420"/>
      <c r="AH368" s="420"/>
      <c r="AI368" s="420"/>
      <c r="AJ368" s="420"/>
      <c r="AK368" s="420"/>
      <c r="AL368" s="420"/>
      <c r="AN368" s="474"/>
      <c r="AO368" s="487" t="s">
        <v>26</v>
      </c>
      <c r="AP368" s="433">
        <v>2</v>
      </c>
      <c r="AT368" s="487" t="s">
        <v>26</v>
      </c>
      <c r="AU368" s="433">
        <v>2</v>
      </c>
    </row>
    <row r="369" spans="1:46" s="433" customFormat="1" ht="12.75" customHeight="1">
      <c r="B369" s="420"/>
      <c r="C369" s="889"/>
      <c r="D369" s="420"/>
      <c r="E369" s="1156"/>
      <c r="F369" s="1156"/>
      <c r="G369" s="1156"/>
      <c r="H369" s="1156"/>
      <c r="I369" s="1156"/>
      <c r="J369" s="1156"/>
      <c r="K369" s="1156"/>
      <c r="L369" s="1156"/>
      <c r="M369" s="1156"/>
      <c r="N369" s="420"/>
      <c r="O369" s="420"/>
      <c r="P369" s="420"/>
      <c r="Q369" s="420"/>
      <c r="R369" s="420"/>
      <c r="S369" s="420"/>
      <c r="T369" s="420"/>
      <c r="U369" s="420"/>
      <c r="V369" s="420"/>
      <c r="W369" s="420"/>
      <c r="X369" s="420"/>
      <c r="Y369" s="420"/>
      <c r="Z369" s="420"/>
      <c r="AA369" s="420"/>
      <c r="AB369" s="420"/>
      <c r="AC369" s="420"/>
      <c r="AD369" s="420"/>
      <c r="AE369" s="420"/>
      <c r="AF369" s="420"/>
      <c r="AG369" s="420"/>
      <c r="AH369" s="420"/>
      <c r="AI369" s="420"/>
      <c r="AJ369" s="420"/>
      <c r="AK369" s="420"/>
      <c r="AL369" s="420"/>
      <c r="AN369" s="474"/>
      <c r="AO369" s="487"/>
      <c r="AT369" s="487"/>
    </row>
    <row r="370" spans="1:46" s="433" customFormat="1" ht="12.75" customHeight="1">
      <c r="B370" s="420"/>
      <c r="C370" s="889"/>
      <c r="D370" s="420" t="s">
        <v>2266</v>
      </c>
      <c r="E370" s="1156"/>
      <c r="F370" s="1156"/>
      <c r="G370" s="1156"/>
      <c r="H370" s="1156"/>
      <c r="I370" s="1156"/>
      <c r="J370" s="1156"/>
      <c r="K370" s="1156"/>
      <c r="L370" s="1156"/>
      <c r="M370" s="1156"/>
      <c r="N370" s="420"/>
      <c r="O370" s="420"/>
      <c r="P370" s="420"/>
      <c r="Q370" s="420"/>
      <c r="R370" s="420"/>
      <c r="S370" s="420"/>
      <c r="T370" s="420"/>
      <c r="U370" s="420"/>
      <c r="V370" s="420"/>
      <c r="W370" s="420"/>
      <c r="X370" s="420"/>
      <c r="Y370" s="420"/>
      <c r="Z370" s="420"/>
      <c r="AA370" s="420"/>
      <c r="AB370" s="420"/>
      <c r="AC370" s="420"/>
      <c r="AD370" s="420"/>
      <c r="AE370" s="420"/>
      <c r="AF370" s="420"/>
      <c r="AG370" s="420"/>
      <c r="AH370" s="420"/>
      <c r="AI370" s="420"/>
      <c r="AJ370" s="420"/>
      <c r="AK370" s="420"/>
      <c r="AL370" s="420"/>
      <c r="AN370" s="474"/>
    </row>
    <row r="371" spans="1:46" s="433" customFormat="1" ht="12.75" customHeight="1">
      <c r="B371" s="420"/>
      <c r="C371" s="889"/>
      <c r="D371" s="420" t="s">
        <v>2267</v>
      </c>
      <c r="E371" s="1156"/>
      <c r="F371" s="1156"/>
      <c r="G371" s="1156"/>
      <c r="H371" s="1156"/>
      <c r="I371" s="1156"/>
      <c r="J371" s="1156"/>
      <c r="K371" s="1156"/>
      <c r="L371" s="1156"/>
      <c r="M371" s="1156"/>
      <c r="N371" s="420"/>
      <c r="O371" s="420"/>
      <c r="P371" s="420"/>
      <c r="Q371" s="420"/>
      <c r="R371" s="420"/>
      <c r="S371" s="420"/>
      <c r="T371" s="420"/>
      <c r="U371" s="420"/>
      <c r="V371" s="420"/>
      <c r="W371" s="420"/>
      <c r="X371" s="420"/>
      <c r="Y371" s="420"/>
      <c r="Z371" s="420"/>
      <c r="AA371" s="420"/>
      <c r="AB371" s="420"/>
      <c r="AC371" s="420"/>
      <c r="AD371" s="420"/>
      <c r="AE371" s="420"/>
      <c r="AF371" s="420"/>
      <c r="AG371" s="420"/>
      <c r="AH371" s="420"/>
      <c r="AI371" s="420"/>
      <c r="AJ371" s="420"/>
      <c r="AK371" s="420"/>
      <c r="AL371" s="420"/>
      <c r="AN371" s="474"/>
    </row>
    <row r="372" spans="1:46" s="433" customFormat="1" ht="12.75" customHeight="1">
      <c r="B372" s="420"/>
      <c r="C372" s="889"/>
      <c r="D372" s="420" t="s">
        <v>2268</v>
      </c>
      <c r="E372" s="1156"/>
      <c r="F372" s="1156"/>
      <c r="G372" s="1156"/>
      <c r="H372" s="1156"/>
      <c r="I372" s="1156"/>
      <c r="J372" s="1156"/>
      <c r="K372" s="1156"/>
      <c r="L372" s="1156"/>
      <c r="M372" s="1156"/>
      <c r="N372" s="420"/>
      <c r="O372" s="420"/>
      <c r="P372" s="420"/>
      <c r="Q372" s="420"/>
      <c r="R372" s="420"/>
      <c r="S372" s="420"/>
      <c r="T372" s="420"/>
      <c r="U372" s="420"/>
      <c r="V372" s="420"/>
      <c r="W372" s="420"/>
      <c r="X372" s="420"/>
      <c r="Y372" s="420"/>
      <c r="Z372" s="420"/>
      <c r="AA372" s="420"/>
      <c r="AB372" s="420"/>
      <c r="AC372" s="420"/>
      <c r="AD372" s="420"/>
      <c r="AE372" s="420"/>
      <c r="AF372" s="420"/>
      <c r="AG372" s="420"/>
      <c r="AH372" s="420"/>
      <c r="AI372" s="420"/>
      <c r="AJ372" s="420"/>
      <c r="AK372" s="420"/>
      <c r="AL372" s="420"/>
      <c r="AN372" s="474"/>
    </row>
    <row r="373" spans="1:46" s="433" customFormat="1" ht="12.75" customHeight="1">
      <c r="B373" s="420"/>
      <c r="C373" s="889"/>
      <c r="D373" s="1147" t="s">
        <v>2269</v>
      </c>
      <c r="E373" s="1156"/>
      <c r="F373" s="1156"/>
      <c r="G373" s="1156"/>
      <c r="H373" s="1156"/>
      <c r="I373" s="1156"/>
      <c r="J373" s="1156"/>
      <c r="K373" s="1156"/>
      <c r="L373" s="1156"/>
      <c r="M373" s="1156"/>
      <c r="N373" s="420"/>
      <c r="O373" s="420"/>
      <c r="P373" s="420"/>
      <c r="Q373" s="420"/>
      <c r="R373" s="420"/>
      <c r="S373" s="420"/>
      <c r="T373" s="420"/>
      <c r="U373" s="420"/>
      <c r="V373" s="420"/>
      <c r="W373" s="420"/>
      <c r="X373" s="420"/>
      <c r="Y373" s="420"/>
      <c r="Z373" s="420"/>
      <c r="AA373" s="420"/>
      <c r="AB373" s="420"/>
      <c r="AC373" s="420"/>
      <c r="AD373" s="420"/>
      <c r="AE373" s="420"/>
      <c r="AF373" s="420"/>
      <c r="AG373" s="420"/>
      <c r="AH373" s="420"/>
      <c r="AI373" s="420"/>
      <c r="AJ373" s="420"/>
      <c r="AK373" s="420"/>
      <c r="AL373" s="420"/>
      <c r="AN373" s="474"/>
    </row>
    <row r="374" spans="1:46" s="433" customFormat="1" ht="12.75" customHeight="1">
      <c r="B374" s="420"/>
      <c r="C374" s="889"/>
      <c r="D374" s="420"/>
      <c r="E374" s="420"/>
      <c r="F374" s="420"/>
      <c r="G374" s="420"/>
      <c r="H374" s="420"/>
      <c r="I374" s="420"/>
      <c r="J374" s="420"/>
      <c r="K374" s="420"/>
      <c r="L374" s="420"/>
      <c r="M374" s="420"/>
      <c r="N374" s="420"/>
      <c r="O374" s="420"/>
      <c r="P374" s="420"/>
      <c r="Q374" s="420"/>
      <c r="R374" s="420"/>
      <c r="S374" s="420"/>
      <c r="T374" s="420"/>
      <c r="U374" s="420"/>
      <c r="V374" s="420"/>
      <c r="W374" s="420"/>
      <c r="X374" s="420"/>
      <c r="Y374" s="420"/>
      <c r="Z374" s="420"/>
      <c r="AA374" s="420"/>
      <c r="AB374" s="420"/>
      <c r="AC374" s="420"/>
      <c r="AD374" s="420"/>
      <c r="AE374" s="420"/>
      <c r="AF374" s="420"/>
      <c r="AG374" s="420"/>
      <c r="AH374" s="420"/>
      <c r="AI374" s="420"/>
      <c r="AJ374" s="420"/>
      <c r="AK374" s="420"/>
      <c r="AL374" s="420"/>
      <c r="AN374" s="474"/>
      <c r="AO374" s="433" t="s">
        <v>299</v>
      </c>
      <c r="AP374" s="545">
        <v>0</v>
      </c>
    </row>
    <row r="375" spans="1:46" s="433" customFormat="1" ht="12.75" customHeight="1">
      <c r="B375" s="420"/>
      <c r="C375" s="889"/>
      <c r="D375" s="420"/>
      <c r="E375" s="420" t="s">
        <v>2265</v>
      </c>
      <c r="F375" s="1156"/>
      <c r="G375" s="1156"/>
      <c r="I375" s="2312" t="s">
        <v>299</v>
      </c>
      <c r="J375" s="2312"/>
      <c r="K375" s="2312"/>
      <c r="L375" s="2312"/>
      <c r="M375" s="2312"/>
      <c r="N375" s="2312"/>
      <c r="O375" s="2312"/>
      <c r="P375" s="2312"/>
      <c r="Q375" s="2312"/>
      <c r="R375" s="2312"/>
      <c r="S375" s="2312"/>
      <c r="T375" s="2312"/>
      <c r="U375" s="2312"/>
      <c r="V375" s="2312"/>
      <c r="W375" s="2312"/>
      <c r="X375" s="2312"/>
      <c r="Y375" s="2312"/>
      <c r="Z375" s="2312"/>
      <c r="AA375" s="2312"/>
      <c r="AB375" s="2312"/>
      <c r="AC375" s="2312"/>
      <c r="AD375" s="2312"/>
      <c r="AE375" s="2312"/>
      <c r="AF375" s="420"/>
      <c r="AG375" s="420"/>
      <c r="AH375" s="420"/>
      <c r="AI375" s="420"/>
      <c r="AJ375" s="420"/>
      <c r="AK375" s="420"/>
      <c r="AL375" s="420"/>
      <c r="AN375" s="474"/>
      <c r="AO375" s="433" t="s">
        <v>2270</v>
      </c>
      <c r="AP375" s="433">
        <v>3</v>
      </c>
    </row>
    <row r="376" spans="1:46" s="433" customFormat="1" ht="12.75" customHeight="1">
      <c r="B376" s="420"/>
      <c r="C376" s="420"/>
      <c r="D376" s="420"/>
      <c r="E376" s="420"/>
      <c r="F376" s="516"/>
      <c r="G376" s="516"/>
      <c r="H376" s="516"/>
      <c r="I376" s="516"/>
      <c r="J376" s="516"/>
      <c r="K376" s="516"/>
      <c r="L376" s="516"/>
      <c r="M376" s="516"/>
      <c r="N376" s="516"/>
      <c r="O376" s="516"/>
      <c r="P376" s="516"/>
      <c r="Q376" s="516"/>
      <c r="R376" s="516"/>
      <c r="S376" s="516"/>
      <c r="T376" s="516"/>
      <c r="U376" s="516"/>
      <c r="V376" s="516"/>
      <c r="W376" s="516"/>
      <c r="X376" s="516"/>
      <c r="Y376" s="516"/>
      <c r="Z376" s="516"/>
      <c r="AA376" s="516"/>
      <c r="AB376" s="516"/>
      <c r="AC376" s="516"/>
      <c r="AD376" s="516"/>
      <c r="AE376" s="516"/>
      <c r="AF376" s="516"/>
      <c r="AG376" s="516"/>
      <c r="AH376" s="516"/>
      <c r="AI376" s="516"/>
      <c r="AJ376" s="516"/>
      <c r="AK376" s="516"/>
      <c r="AL376" s="516"/>
      <c r="AN376" s="474"/>
      <c r="AO376" s="433" t="s">
        <v>2271</v>
      </c>
      <c r="AP376" s="433">
        <v>2</v>
      </c>
    </row>
    <row r="377" spans="1:46" s="433" customFormat="1" ht="12.75" customHeight="1">
      <c r="B377" s="2310" t="s">
        <v>299</v>
      </c>
      <c r="C377" s="2310"/>
      <c r="D377" s="516"/>
      <c r="E377" s="2191" t="s">
        <v>2272</v>
      </c>
      <c r="F377" s="2191"/>
      <c r="G377" s="2191"/>
      <c r="H377" s="2191"/>
      <c r="I377" s="2191"/>
      <c r="J377" s="2191"/>
      <c r="K377" s="2191"/>
      <c r="L377" s="2191"/>
      <c r="M377" s="2191"/>
      <c r="N377" s="2191"/>
      <c r="O377" s="2191"/>
      <c r="P377" s="2191"/>
      <c r="Q377" s="2191"/>
      <c r="R377" s="2191"/>
      <c r="S377" s="2191"/>
      <c r="T377" s="2191"/>
      <c r="U377" s="2191"/>
      <c r="V377" s="2191"/>
      <c r="W377" s="2191"/>
      <c r="X377" s="2191"/>
      <c r="Y377" s="2191"/>
      <c r="Z377" s="2191"/>
      <c r="AA377" s="2191"/>
      <c r="AB377" s="2191"/>
      <c r="AC377" s="2191"/>
      <c r="AD377" s="2191"/>
      <c r="AE377" s="2191"/>
      <c r="AF377" s="2191"/>
      <c r="AG377" s="2191"/>
      <c r="AH377" s="516"/>
      <c r="AI377" s="516"/>
      <c r="AJ377" s="516"/>
      <c r="AK377" s="516"/>
      <c r="AL377" s="516"/>
      <c r="AN377" s="474"/>
    </row>
    <row r="378" spans="1:46" s="433" customFormat="1" ht="12.75" customHeight="1">
      <c r="B378" s="420"/>
      <c r="C378" s="889"/>
      <c r="D378" s="516"/>
      <c r="E378" s="2191"/>
      <c r="F378" s="2191"/>
      <c r="G378" s="2191"/>
      <c r="H378" s="2191"/>
      <c r="I378" s="2191"/>
      <c r="J378" s="2191"/>
      <c r="K378" s="2191"/>
      <c r="L378" s="2191"/>
      <c r="M378" s="2191"/>
      <c r="N378" s="2191"/>
      <c r="O378" s="2191"/>
      <c r="P378" s="2191"/>
      <c r="Q378" s="2191"/>
      <c r="R378" s="2191"/>
      <c r="S378" s="2191"/>
      <c r="T378" s="2191"/>
      <c r="U378" s="2191"/>
      <c r="V378" s="2191"/>
      <c r="W378" s="2191"/>
      <c r="X378" s="2191"/>
      <c r="Y378" s="2191"/>
      <c r="Z378" s="2191"/>
      <c r="AA378" s="2191"/>
      <c r="AB378" s="2191"/>
      <c r="AC378" s="2191"/>
      <c r="AD378" s="2191"/>
      <c r="AE378" s="2191"/>
      <c r="AF378" s="2191"/>
      <c r="AG378" s="2191"/>
      <c r="AH378" s="516"/>
      <c r="AI378" s="516"/>
      <c r="AJ378" s="516"/>
      <c r="AK378" s="516"/>
      <c r="AL378" s="516"/>
      <c r="AN378" s="474"/>
    </row>
    <row r="379" spans="1:46" s="433" customFormat="1" ht="12.75" customHeight="1">
      <c r="B379" s="420"/>
      <c r="C379" s="889"/>
      <c r="D379" s="516"/>
      <c r="E379" s="2191"/>
      <c r="F379" s="2191"/>
      <c r="G379" s="2191"/>
      <c r="H379" s="2191"/>
      <c r="I379" s="2191"/>
      <c r="J379" s="2191"/>
      <c r="K379" s="2191"/>
      <c r="L379" s="2191"/>
      <c r="M379" s="2191"/>
      <c r="N379" s="2191"/>
      <c r="O379" s="2191"/>
      <c r="P379" s="2191"/>
      <c r="Q379" s="2191"/>
      <c r="R379" s="2191"/>
      <c r="S379" s="2191"/>
      <c r="T379" s="2191"/>
      <c r="U379" s="2191"/>
      <c r="V379" s="2191"/>
      <c r="W379" s="2191"/>
      <c r="X379" s="2191"/>
      <c r="Y379" s="2191"/>
      <c r="Z379" s="2191"/>
      <c r="AA379" s="2191"/>
      <c r="AB379" s="2191"/>
      <c r="AC379" s="2191"/>
      <c r="AD379" s="2191"/>
      <c r="AE379" s="2191"/>
      <c r="AF379" s="2191"/>
      <c r="AG379" s="2191"/>
      <c r="AH379" s="516"/>
      <c r="AI379" s="516"/>
      <c r="AJ379" s="516"/>
      <c r="AK379" s="516"/>
      <c r="AL379" s="516"/>
      <c r="AN379" s="474"/>
    </row>
    <row r="380" spans="1:46" s="433" customFormat="1" ht="12.75" customHeight="1">
      <c r="B380" s="420"/>
      <c r="C380" s="889"/>
      <c r="D380" s="516"/>
      <c r="E380" s="2191"/>
      <c r="F380" s="2191"/>
      <c r="G380" s="2191"/>
      <c r="H380" s="2191"/>
      <c r="I380" s="2191"/>
      <c r="J380" s="2191"/>
      <c r="K380" s="2191"/>
      <c r="L380" s="2191"/>
      <c r="M380" s="2191"/>
      <c r="N380" s="2191"/>
      <c r="O380" s="2191"/>
      <c r="P380" s="2191"/>
      <c r="Q380" s="2191"/>
      <c r="R380" s="2191"/>
      <c r="S380" s="2191"/>
      <c r="T380" s="2191"/>
      <c r="U380" s="2191"/>
      <c r="V380" s="2191"/>
      <c r="W380" s="2191"/>
      <c r="X380" s="2191"/>
      <c r="Y380" s="2191"/>
      <c r="Z380" s="2191"/>
      <c r="AA380" s="2191"/>
      <c r="AB380" s="2191"/>
      <c r="AC380" s="2191"/>
      <c r="AD380" s="2191"/>
      <c r="AE380" s="2191"/>
      <c r="AF380" s="2191"/>
      <c r="AG380" s="2191"/>
      <c r="AH380" s="516"/>
      <c r="AI380" s="516"/>
      <c r="AJ380" s="516"/>
      <c r="AK380" s="516"/>
      <c r="AL380" s="516"/>
      <c r="AN380" s="474"/>
    </row>
    <row r="381" spans="1:46" s="433" customFormat="1" ht="12.75" customHeight="1">
      <c r="B381" s="420"/>
      <c r="C381" s="889"/>
      <c r="D381" s="892"/>
      <c r="E381" s="910"/>
      <c r="F381" s="910"/>
      <c r="G381" s="910"/>
      <c r="H381" s="910"/>
      <c r="I381" s="910"/>
      <c r="J381" s="910"/>
      <c r="K381" s="910"/>
      <c r="L381" s="910"/>
      <c r="M381" s="910"/>
      <c r="N381" s="910"/>
      <c r="O381" s="910"/>
      <c r="P381" s="910"/>
      <c r="Q381" s="910"/>
      <c r="R381" s="910"/>
      <c r="S381" s="910"/>
      <c r="T381" s="910"/>
      <c r="U381" s="910"/>
      <c r="V381" s="910"/>
      <c r="W381" s="910"/>
      <c r="X381" s="910"/>
      <c r="Y381" s="910"/>
      <c r="Z381" s="910"/>
      <c r="AA381" s="910"/>
      <c r="AB381" s="910"/>
      <c r="AC381" s="910"/>
      <c r="AD381" s="910"/>
      <c r="AE381" s="910"/>
      <c r="AF381" s="910"/>
      <c r="AG381" s="910"/>
      <c r="AH381" s="892"/>
      <c r="AI381" s="892"/>
      <c r="AJ381" s="892"/>
      <c r="AK381" s="892"/>
      <c r="AL381" s="516"/>
      <c r="AN381" s="474"/>
    </row>
    <row r="382" spans="1:46" s="433" customFormat="1" ht="12.75" customHeight="1">
      <c r="A382" s="482"/>
      <c r="B382" s="478"/>
      <c r="C382" s="893"/>
      <c r="D382" s="478"/>
      <c r="E382" s="894"/>
      <c r="F382" s="894"/>
      <c r="G382" s="894"/>
      <c r="H382" s="894"/>
      <c r="I382" s="894"/>
      <c r="J382" s="894"/>
      <c r="K382" s="894"/>
      <c r="L382" s="894"/>
      <c r="M382" s="894"/>
      <c r="N382" s="894"/>
      <c r="O382" s="894"/>
      <c r="P382" s="894"/>
      <c r="Q382" s="894"/>
      <c r="R382" s="894"/>
      <c r="S382" s="894"/>
      <c r="T382" s="894"/>
      <c r="U382" s="894"/>
      <c r="V382" s="894"/>
      <c r="W382" s="894"/>
      <c r="X382" s="894"/>
      <c r="Y382" s="894"/>
      <c r="Z382" s="894"/>
      <c r="AA382" s="894"/>
      <c r="AB382" s="478"/>
      <c r="AC382" s="478"/>
      <c r="AD382" s="478"/>
      <c r="AE382" s="478"/>
      <c r="AF382" s="478"/>
      <c r="AG382" s="478"/>
      <c r="AH382" s="478"/>
      <c r="AI382" s="446" t="s">
        <v>2273</v>
      </c>
      <c r="AJ382" s="2198">
        <f>VLOOKUP($H$367,$AO$347:$AP$352,2,FALSE)+VLOOKUP($I$375,$AO$374:$AP$376,2,FALSE)</f>
        <v>5</v>
      </c>
      <c r="AK382" s="2200"/>
      <c r="AL382" s="472"/>
      <c r="AM382" s="547"/>
      <c r="AN382" s="474"/>
    </row>
    <row r="383" spans="1:46" s="433" customFormat="1" ht="12.75" customHeight="1">
      <c r="B383" s="420"/>
      <c r="C383" s="889"/>
      <c r="D383" s="420"/>
      <c r="E383" s="1156"/>
      <c r="F383" s="1156"/>
      <c r="G383" s="1156"/>
      <c r="H383" s="1156"/>
      <c r="I383" s="1156"/>
      <c r="J383" s="1156"/>
      <c r="K383" s="1156"/>
      <c r="L383" s="1156"/>
      <c r="M383" s="1156"/>
      <c r="N383" s="1156"/>
      <c r="O383" s="1156"/>
      <c r="P383" s="1156"/>
      <c r="Q383" s="1156"/>
      <c r="R383" s="1156"/>
      <c r="S383" s="1156"/>
      <c r="T383" s="1156"/>
      <c r="U383" s="1156"/>
      <c r="V383" s="1156"/>
      <c r="W383" s="1156"/>
      <c r="X383" s="1156"/>
      <c r="Y383" s="1156"/>
      <c r="Z383" s="1156"/>
      <c r="AA383" s="1156"/>
      <c r="AB383" s="1156"/>
      <c r="AC383" s="420"/>
      <c r="AD383" s="420"/>
      <c r="AE383" s="1156"/>
      <c r="AF383" s="1156"/>
      <c r="AG383" s="1156"/>
      <c r="AH383" s="1156"/>
      <c r="AI383" s="1156"/>
      <c r="AJ383" s="1156"/>
      <c r="AK383" s="1156"/>
      <c r="AL383" s="1156"/>
      <c r="AM383" s="547"/>
      <c r="AN383" s="474"/>
    </row>
    <row r="384" spans="1:46" s="433" customFormat="1" ht="12.75" customHeight="1">
      <c r="B384" s="420"/>
      <c r="C384" s="423" t="s">
        <v>2274</v>
      </c>
      <c r="D384" s="423"/>
      <c r="E384" s="1156"/>
      <c r="F384" s="1156"/>
      <c r="G384" s="1156"/>
      <c r="H384" s="1156"/>
      <c r="I384" s="1156"/>
      <c r="J384" s="1156"/>
      <c r="K384" s="1156"/>
      <c r="L384" s="1156"/>
      <c r="M384" s="1156"/>
      <c r="N384" s="1156"/>
      <c r="O384" s="1156"/>
      <c r="P384" s="1156"/>
      <c r="Q384" s="1156"/>
      <c r="R384" s="1156"/>
      <c r="S384" s="1156"/>
      <c r="T384" s="1156"/>
      <c r="U384" s="1156"/>
      <c r="V384" s="1156"/>
      <c r="W384" s="1156"/>
      <c r="X384" s="1156"/>
      <c r="Y384" s="1156"/>
      <c r="Z384" s="1156"/>
      <c r="AA384" s="1156"/>
      <c r="AB384" s="1156"/>
      <c r="AC384" s="420"/>
      <c r="AD384" s="420"/>
      <c r="AE384" s="420"/>
      <c r="AF384" s="420"/>
      <c r="AG384" s="420"/>
      <c r="AH384" s="420"/>
      <c r="AI384" s="420"/>
      <c r="AJ384" s="420"/>
      <c r="AK384" s="420"/>
      <c r="AL384" s="420"/>
      <c r="AN384" s="474"/>
    </row>
    <row r="385" spans="1:42" s="433" customFormat="1" ht="12.75" customHeight="1">
      <c r="B385" s="486"/>
      <c r="C385" s="420"/>
      <c r="D385" s="891"/>
      <c r="E385" s="1156"/>
      <c r="F385" s="1156"/>
      <c r="G385" s="1156"/>
      <c r="H385" s="1156"/>
      <c r="I385" s="1156"/>
      <c r="J385" s="1156"/>
      <c r="K385" s="1156"/>
      <c r="L385" s="1156"/>
      <c r="M385" s="1156"/>
      <c r="N385" s="1156"/>
      <c r="O385" s="1156"/>
      <c r="P385" s="1156"/>
      <c r="Q385" s="1156"/>
      <c r="R385" s="1156"/>
      <c r="S385" s="1156"/>
      <c r="T385" s="1156"/>
      <c r="U385" s="1156"/>
      <c r="V385" s="1156"/>
      <c r="W385" s="1156"/>
      <c r="X385" s="1156"/>
      <c r="Y385" s="1156"/>
      <c r="Z385" s="1156"/>
      <c r="AA385" s="1156"/>
      <c r="AB385" s="1156"/>
      <c r="AC385" s="420"/>
      <c r="AD385" s="420"/>
      <c r="AE385" s="420"/>
      <c r="AF385" s="420"/>
      <c r="AG385" s="420"/>
      <c r="AH385" s="420"/>
      <c r="AI385" s="420"/>
      <c r="AJ385" s="420"/>
      <c r="AK385" s="420"/>
      <c r="AL385" s="420"/>
      <c r="AN385" s="474"/>
    </row>
    <row r="386" spans="1:42" s="473" customFormat="1" ht="12.75" customHeight="1">
      <c r="A386" s="433"/>
      <c r="B386" s="420"/>
      <c r="C386" s="420"/>
      <c r="D386" s="535" t="s">
        <v>21</v>
      </c>
      <c r="E386" s="2311" t="s">
        <v>2275</v>
      </c>
      <c r="F386" s="2311"/>
      <c r="G386" s="2311"/>
      <c r="H386" s="2311"/>
      <c r="I386" s="2311"/>
      <c r="J386" s="2311"/>
      <c r="K386" s="2311"/>
      <c r="L386" s="2311"/>
      <c r="M386" s="2311"/>
      <c r="N386" s="2311"/>
      <c r="O386" s="2311"/>
      <c r="P386" s="2311"/>
      <c r="Q386" s="2311"/>
      <c r="R386" s="2311"/>
      <c r="S386" s="2311"/>
      <c r="T386" s="2311"/>
      <c r="U386" s="2311"/>
      <c r="V386" s="2311"/>
      <c r="W386" s="2311"/>
      <c r="X386" s="2311"/>
      <c r="Y386" s="2311"/>
      <c r="Z386" s="2311"/>
      <c r="AA386" s="2311"/>
      <c r="AB386" s="2311"/>
      <c r="AC386" s="2311"/>
      <c r="AD386" s="2311"/>
      <c r="AE386" s="423"/>
      <c r="AF386" s="2302" t="s">
        <v>2129</v>
      </c>
      <c r="AG386" s="2302"/>
      <c r="AH386" s="2302"/>
      <c r="AI386" s="2302"/>
      <c r="AJ386" s="2302"/>
      <c r="AK386" s="2302"/>
      <c r="AL386" s="2302"/>
      <c r="AM386" s="433"/>
      <c r="AN386" s="550"/>
    </row>
    <row r="387" spans="1:42" s="433" customFormat="1" ht="12.75" customHeight="1">
      <c r="A387" s="1155"/>
      <c r="B387" s="420"/>
      <c r="C387" s="889"/>
      <c r="D387" s="535"/>
      <c r="E387" s="2311"/>
      <c r="F387" s="2311"/>
      <c r="G387" s="2311"/>
      <c r="H387" s="2311"/>
      <c r="I387" s="2311"/>
      <c r="J387" s="2311"/>
      <c r="K387" s="2311"/>
      <c r="L387" s="2311"/>
      <c r="M387" s="2311"/>
      <c r="N387" s="2311"/>
      <c r="O387" s="2311"/>
      <c r="P387" s="2311"/>
      <c r="Q387" s="2311"/>
      <c r="R387" s="2311"/>
      <c r="S387" s="2311"/>
      <c r="T387" s="2311"/>
      <c r="U387" s="2311"/>
      <c r="V387" s="2311"/>
      <c r="W387" s="2311"/>
      <c r="X387" s="2311"/>
      <c r="Y387" s="2311"/>
      <c r="Z387" s="2311"/>
      <c r="AA387" s="2311"/>
      <c r="AB387" s="2311"/>
      <c r="AC387" s="2311"/>
      <c r="AD387" s="2311"/>
      <c r="AE387" s="420"/>
      <c r="AF387" s="420"/>
      <c r="AG387" s="420"/>
      <c r="AH387" s="420"/>
      <c r="AI387" s="420"/>
      <c r="AJ387" s="420"/>
      <c r="AK387" s="420"/>
      <c r="AL387" s="420"/>
      <c r="AN387" s="474"/>
    </row>
    <row r="388" spans="1:42" s="433" customFormat="1" ht="12.75" customHeight="1">
      <c r="B388" s="420"/>
      <c r="C388" s="887"/>
      <c r="D388" s="535"/>
      <c r="E388" s="2311"/>
      <c r="F388" s="2311"/>
      <c r="G388" s="2311"/>
      <c r="H388" s="2311"/>
      <c r="I388" s="2311"/>
      <c r="J388" s="2311"/>
      <c r="K388" s="2311"/>
      <c r="L388" s="2311"/>
      <c r="M388" s="2311"/>
      <c r="N388" s="2311"/>
      <c r="O388" s="2311"/>
      <c r="P388" s="2311"/>
      <c r="Q388" s="2311"/>
      <c r="R388" s="2311"/>
      <c r="S388" s="2311"/>
      <c r="T388" s="2311"/>
      <c r="U388" s="2311"/>
      <c r="V388" s="2311"/>
      <c r="W388" s="2311"/>
      <c r="X388" s="2311"/>
      <c r="Y388" s="2311"/>
      <c r="Z388" s="2311"/>
      <c r="AA388" s="2311"/>
      <c r="AB388" s="2311"/>
      <c r="AC388" s="2311"/>
      <c r="AD388" s="2311"/>
      <c r="AE388" s="420"/>
      <c r="AF388" s="420"/>
      <c r="AG388" s="420"/>
      <c r="AH388" s="420"/>
      <c r="AI388" s="420"/>
      <c r="AJ388" s="420"/>
      <c r="AK388" s="420"/>
      <c r="AL388" s="420"/>
      <c r="AN388" s="474"/>
    </row>
    <row r="389" spans="1:42" s="433" customFormat="1" ht="12.75" customHeight="1">
      <c r="B389" s="420"/>
      <c r="C389" s="887"/>
      <c r="D389" s="535"/>
      <c r="E389" s="2311"/>
      <c r="F389" s="2311"/>
      <c r="G389" s="2311"/>
      <c r="H389" s="2311"/>
      <c r="I389" s="2311"/>
      <c r="J389" s="2311"/>
      <c r="K389" s="2311"/>
      <c r="L389" s="2311"/>
      <c r="M389" s="2311"/>
      <c r="N389" s="2311"/>
      <c r="O389" s="2311"/>
      <c r="P389" s="2311"/>
      <c r="Q389" s="2311"/>
      <c r="R389" s="2311"/>
      <c r="S389" s="2311"/>
      <c r="T389" s="2311"/>
      <c r="U389" s="2311"/>
      <c r="V389" s="2311"/>
      <c r="W389" s="2311"/>
      <c r="X389" s="2311"/>
      <c r="Y389" s="2311"/>
      <c r="Z389" s="2311"/>
      <c r="AA389" s="2311"/>
      <c r="AB389" s="2311"/>
      <c r="AC389" s="2311"/>
      <c r="AD389" s="2311"/>
      <c r="AE389" s="420"/>
      <c r="AF389" s="420"/>
      <c r="AG389" s="420"/>
      <c r="AH389" s="420"/>
      <c r="AI389" s="420"/>
      <c r="AJ389" s="420"/>
      <c r="AK389" s="420"/>
      <c r="AL389" s="420"/>
      <c r="AN389" s="474"/>
    </row>
    <row r="390" spans="1:42" s="433" customFormat="1" ht="12.75" customHeight="1">
      <c r="B390" s="420"/>
      <c r="C390" s="887"/>
      <c r="D390" s="535"/>
      <c r="E390" s="2311"/>
      <c r="F390" s="2311"/>
      <c r="G390" s="2311"/>
      <c r="H390" s="2311"/>
      <c r="I390" s="2311"/>
      <c r="J390" s="2311"/>
      <c r="K390" s="2311"/>
      <c r="L390" s="2311"/>
      <c r="M390" s="2311"/>
      <c r="N390" s="2311"/>
      <c r="O390" s="2311"/>
      <c r="P390" s="2311"/>
      <c r="Q390" s="2311"/>
      <c r="R390" s="2311"/>
      <c r="S390" s="2311"/>
      <c r="T390" s="2311"/>
      <c r="U390" s="2311"/>
      <c r="V390" s="2311"/>
      <c r="W390" s="2311"/>
      <c r="X390" s="2311"/>
      <c r="Y390" s="2311"/>
      <c r="Z390" s="2311"/>
      <c r="AA390" s="2311"/>
      <c r="AB390" s="2311"/>
      <c r="AC390" s="2311"/>
      <c r="AD390" s="2311"/>
      <c r="AE390" s="420"/>
      <c r="AF390" s="420"/>
      <c r="AG390" s="420"/>
      <c r="AH390" s="420"/>
      <c r="AI390" s="420"/>
      <c r="AJ390" s="420"/>
      <c r="AK390" s="420"/>
      <c r="AL390" s="420"/>
      <c r="AN390" s="474"/>
    </row>
    <row r="391" spans="1:42" s="433" customFormat="1" ht="12.75" customHeight="1">
      <c r="B391" s="420"/>
      <c r="C391" s="887"/>
      <c r="D391" s="535"/>
      <c r="E391" s="2311"/>
      <c r="F391" s="2311"/>
      <c r="G391" s="2311"/>
      <c r="H391" s="2311"/>
      <c r="I391" s="2311"/>
      <c r="J391" s="2311"/>
      <c r="K391" s="2311"/>
      <c r="L391" s="2311"/>
      <c r="M391" s="2311"/>
      <c r="N391" s="2311"/>
      <c r="O391" s="2311"/>
      <c r="P391" s="2311"/>
      <c r="Q391" s="2311"/>
      <c r="R391" s="2311"/>
      <c r="S391" s="2311"/>
      <c r="T391" s="2311"/>
      <c r="U391" s="2311"/>
      <c r="V391" s="2311"/>
      <c r="W391" s="2311"/>
      <c r="X391" s="2311"/>
      <c r="Y391" s="2311"/>
      <c r="Z391" s="2311"/>
      <c r="AA391" s="2311"/>
      <c r="AB391" s="2311"/>
      <c r="AC391" s="2311"/>
      <c r="AD391" s="2311"/>
      <c r="AE391" s="420"/>
      <c r="AF391" s="420"/>
      <c r="AG391" s="420"/>
      <c r="AH391" s="420"/>
      <c r="AI391" s="420"/>
      <c r="AJ391" s="420"/>
      <c r="AK391" s="420"/>
      <c r="AL391" s="420"/>
      <c r="AN391" s="474"/>
    </row>
    <row r="392" spans="1:42" s="433" customFormat="1" ht="12.75" customHeight="1">
      <c r="A392" s="512"/>
      <c r="B392" s="491"/>
      <c r="C392" s="895"/>
      <c r="D392" s="535"/>
      <c r="E392" s="2311"/>
      <c r="F392" s="2311"/>
      <c r="G392" s="2311"/>
      <c r="H392" s="2311"/>
      <c r="I392" s="2311"/>
      <c r="J392" s="2311"/>
      <c r="K392" s="2311"/>
      <c r="L392" s="2311"/>
      <c r="M392" s="2311"/>
      <c r="N392" s="2311"/>
      <c r="O392" s="2311"/>
      <c r="P392" s="2311"/>
      <c r="Q392" s="2311"/>
      <c r="R392" s="2311"/>
      <c r="S392" s="2311"/>
      <c r="T392" s="2311"/>
      <c r="U392" s="2311"/>
      <c r="V392" s="2311"/>
      <c r="W392" s="2311"/>
      <c r="X392" s="2311"/>
      <c r="Y392" s="2311"/>
      <c r="Z392" s="2311"/>
      <c r="AA392" s="2311"/>
      <c r="AB392" s="2311"/>
      <c r="AC392" s="2311"/>
      <c r="AD392" s="2311"/>
      <c r="AE392" s="491"/>
      <c r="AF392" s="491"/>
      <c r="AG392" s="491"/>
      <c r="AH392" s="491"/>
      <c r="AI392" s="491"/>
      <c r="AJ392" s="491"/>
      <c r="AK392" s="420"/>
      <c r="AL392" s="420"/>
      <c r="AN392" s="474"/>
    </row>
    <row r="393" spans="1:42" s="433" customFormat="1" ht="12.75" customHeight="1">
      <c r="B393" s="491"/>
      <c r="C393" s="895"/>
      <c r="D393" s="535"/>
      <c r="E393" s="2311"/>
      <c r="F393" s="2311"/>
      <c r="G393" s="2311"/>
      <c r="H393" s="2311"/>
      <c r="I393" s="2311"/>
      <c r="J393" s="2311"/>
      <c r="K393" s="2311"/>
      <c r="L393" s="2311"/>
      <c r="M393" s="2311"/>
      <c r="N393" s="2311"/>
      <c r="O393" s="2311"/>
      <c r="P393" s="2311"/>
      <c r="Q393" s="2311"/>
      <c r="R393" s="2311"/>
      <c r="S393" s="2311"/>
      <c r="T393" s="2311"/>
      <c r="U393" s="2311"/>
      <c r="V393" s="2311"/>
      <c r="W393" s="2311"/>
      <c r="X393" s="2311"/>
      <c r="Y393" s="2311"/>
      <c r="Z393" s="2311"/>
      <c r="AA393" s="2311"/>
      <c r="AB393" s="2311"/>
      <c r="AC393" s="2311"/>
      <c r="AD393" s="2311"/>
      <c r="AE393" s="491"/>
      <c r="AF393" s="491"/>
      <c r="AG393" s="491"/>
      <c r="AH393" s="491"/>
      <c r="AI393" s="491"/>
      <c r="AJ393" s="491"/>
      <c r="AK393" s="420"/>
      <c r="AL393" s="420"/>
      <c r="AN393" s="474"/>
    </row>
    <row r="394" spans="1:42" s="433" customFormat="1" ht="12" customHeight="1">
      <c r="B394" s="491"/>
      <c r="C394" s="895"/>
      <c r="D394" s="535"/>
      <c r="E394" s="1154"/>
      <c r="F394" s="1154"/>
      <c r="G394" s="1154"/>
      <c r="H394" s="1154"/>
      <c r="I394" s="1154"/>
      <c r="J394" s="1154"/>
      <c r="K394" s="1154"/>
      <c r="L394" s="1154"/>
      <c r="M394" s="1154"/>
      <c r="N394" s="1154"/>
      <c r="O394" s="1154"/>
      <c r="P394" s="1154"/>
      <c r="Q394" s="1154"/>
      <c r="R394" s="1154"/>
      <c r="S394" s="1154"/>
      <c r="T394" s="1154"/>
      <c r="U394" s="1154"/>
      <c r="V394" s="1154"/>
      <c r="W394" s="1154"/>
      <c r="X394" s="1154"/>
      <c r="Y394" s="1154"/>
      <c r="Z394" s="1154"/>
      <c r="AA394" s="1154"/>
      <c r="AB394" s="1154"/>
      <c r="AC394" s="1154"/>
      <c r="AD394" s="1154"/>
      <c r="AE394" s="491"/>
      <c r="AF394" s="491"/>
      <c r="AG394" s="491"/>
      <c r="AH394" s="491"/>
      <c r="AI394" s="491"/>
      <c r="AJ394" s="491"/>
      <c r="AK394" s="420"/>
      <c r="AL394" s="420"/>
      <c r="AN394" s="474"/>
      <c r="AO394" s="433" t="s">
        <v>299</v>
      </c>
      <c r="AP394" s="545">
        <v>0</v>
      </c>
    </row>
    <row r="395" spans="1:42" s="433" customFormat="1" ht="12.75" customHeight="1">
      <c r="B395" s="491"/>
      <c r="C395" s="887"/>
      <c r="D395" s="535"/>
      <c r="E395" s="491" t="s">
        <v>2276</v>
      </c>
      <c r="F395" s="896"/>
      <c r="G395" s="896"/>
      <c r="H395" s="896"/>
      <c r="I395" s="896"/>
      <c r="J395" s="896"/>
      <c r="K395" s="896"/>
      <c r="L395" s="896"/>
      <c r="M395" s="896"/>
      <c r="N395" s="896"/>
      <c r="O395" s="896"/>
      <c r="P395" s="896"/>
      <c r="Q395" s="896"/>
      <c r="R395" s="896"/>
      <c r="U395" s="896"/>
      <c r="V395" s="896"/>
      <c r="W395" s="896"/>
      <c r="X395" s="2310" t="s">
        <v>299</v>
      </c>
      <c r="Y395" s="2310"/>
      <c r="Z395" s="896"/>
      <c r="AA395" s="896"/>
      <c r="AB395" s="896"/>
      <c r="AC395" s="896"/>
      <c r="AD395" s="896"/>
      <c r="AE395" s="420"/>
      <c r="AF395" s="491"/>
      <c r="AG395" s="491"/>
      <c r="AH395" s="491"/>
      <c r="AI395" s="491"/>
      <c r="AJ395" s="491"/>
      <c r="AK395" s="420"/>
      <c r="AL395" s="420"/>
      <c r="AN395" s="474"/>
      <c r="AO395" s="487" t="s">
        <v>21</v>
      </c>
      <c r="AP395" s="433">
        <v>5</v>
      </c>
    </row>
    <row r="396" spans="1:42" s="433" customFormat="1" ht="12.75" customHeight="1">
      <c r="B396" s="491"/>
      <c r="C396" s="895"/>
      <c r="D396" s="420"/>
      <c r="E396" s="420"/>
      <c r="F396" s="420"/>
      <c r="G396" s="420"/>
      <c r="H396" s="420"/>
      <c r="I396" s="420"/>
      <c r="J396" s="420"/>
      <c r="K396" s="420"/>
      <c r="L396" s="420"/>
      <c r="M396" s="420"/>
      <c r="N396" s="420"/>
      <c r="O396" s="420"/>
      <c r="P396" s="420"/>
      <c r="Q396" s="420"/>
      <c r="R396" s="420"/>
      <c r="S396" s="420"/>
      <c r="T396" s="420"/>
      <c r="U396" s="420"/>
      <c r="V396" s="420"/>
      <c r="W396" s="491"/>
      <c r="X396" s="491"/>
      <c r="Y396" s="491"/>
      <c r="Z396" s="491"/>
      <c r="AA396" s="491"/>
      <c r="AB396" s="491"/>
      <c r="AC396" s="420"/>
      <c r="AD396" s="420"/>
      <c r="AE396" s="420"/>
      <c r="AF396" s="420"/>
      <c r="AG396" s="420"/>
      <c r="AH396" s="420"/>
      <c r="AI396" s="420"/>
      <c r="AJ396" s="420"/>
      <c r="AK396" s="420"/>
      <c r="AL396" s="420"/>
      <c r="AN396" s="474"/>
      <c r="AO396" s="487" t="s">
        <v>26</v>
      </c>
      <c r="AP396" s="551">
        <v>4</v>
      </c>
    </row>
    <row r="397" spans="1:42" s="433" customFormat="1" ht="12.75" customHeight="1">
      <c r="B397" s="420"/>
      <c r="C397" s="887"/>
      <c r="D397" s="535" t="s">
        <v>26</v>
      </c>
      <c r="E397" s="436" t="s">
        <v>2277</v>
      </c>
      <c r="F397" s="897"/>
      <c r="G397" s="897"/>
      <c r="H397" s="897"/>
      <c r="I397" s="897"/>
      <c r="J397" s="897"/>
      <c r="K397" s="897"/>
      <c r="L397" s="897"/>
      <c r="M397" s="897"/>
      <c r="N397" s="897"/>
      <c r="O397" s="897"/>
      <c r="P397" s="897"/>
      <c r="Q397" s="897"/>
      <c r="R397" s="897"/>
      <c r="S397" s="897"/>
      <c r="T397" s="897"/>
      <c r="U397" s="420"/>
      <c r="V397" s="420"/>
      <c r="W397" s="897"/>
      <c r="X397" s="897"/>
      <c r="Y397" s="897"/>
      <c r="Z397" s="897"/>
      <c r="AA397" s="897"/>
      <c r="AB397" s="897"/>
      <c r="AC397" s="420"/>
      <c r="AD397" s="420"/>
      <c r="AE397" s="420"/>
      <c r="AF397" s="2302" t="s">
        <v>2278</v>
      </c>
      <c r="AG397" s="2302"/>
      <c r="AH397" s="2302"/>
      <c r="AI397" s="2302"/>
      <c r="AJ397" s="2302"/>
      <c r="AK397" s="2302"/>
      <c r="AL397" s="2302"/>
      <c r="AN397" s="474"/>
      <c r="AO397" s="487" t="s">
        <v>48</v>
      </c>
      <c r="AP397" s="433">
        <v>3</v>
      </c>
    </row>
    <row r="398" spans="1:42" s="433" customFormat="1" ht="12.75" customHeight="1">
      <c r="B398" s="420"/>
      <c r="C398" s="887"/>
      <c r="D398" s="420"/>
      <c r="E398" s="420"/>
      <c r="F398" s="897"/>
      <c r="G398" s="897"/>
      <c r="H398" s="897"/>
      <c r="I398" s="897"/>
      <c r="J398" s="897"/>
      <c r="K398" s="897"/>
      <c r="L398" s="897"/>
      <c r="M398" s="897"/>
      <c r="N398" s="897"/>
      <c r="O398" s="897"/>
      <c r="P398" s="897"/>
      <c r="Q398" s="897"/>
      <c r="R398" s="897"/>
      <c r="S398" s="897"/>
      <c r="T398" s="897"/>
      <c r="U398" s="420"/>
      <c r="V398" s="420"/>
      <c r="W398" s="420"/>
      <c r="X398" s="897"/>
      <c r="Y398" s="897"/>
      <c r="Z398" s="897"/>
      <c r="AA398" s="897"/>
      <c r="AB398" s="897"/>
      <c r="AC398" s="420"/>
      <c r="AD398" s="420"/>
      <c r="AE398" s="420"/>
      <c r="AF398" s="420"/>
      <c r="AG398" s="420"/>
      <c r="AH398" s="420"/>
      <c r="AI398" s="420"/>
      <c r="AJ398" s="420"/>
      <c r="AK398" s="420"/>
      <c r="AL398" s="420"/>
      <c r="AN398" s="474"/>
      <c r="AO398" s="487" t="s">
        <v>2254</v>
      </c>
      <c r="AP398" s="551">
        <v>4</v>
      </c>
    </row>
    <row r="399" spans="1:42" s="433" customFormat="1" ht="12.75" customHeight="1">
      <c r="B399" s="420"/>
      <c r="C399" s="887"/>
      <c r="D399" s="420" t="s">
        <v>2265</v>
      </c>
      <c r="E399" s="1156"/>
      <c r="F399" s="1156"/>
      <c r="G399" s="1156"/>
      <c r="H399" s="2214" t="s">
        <v>21</v>
      </c>
      <c r="I399" s="2214"/>
      <c r="J399" s="897"/>
      <c r="K399" s="897"/>
      <c r="L399" s="897"/>
      <c r="M399" s="897"/>
      <c r="N399" s="897"/>
      <c r="O399" s="897"/>
      <c r="P399" s="897"/>
      <c r="Q399" s="897"/>
      <c r="R399" s="897"/>
      <c r="S399" s="897"/>
      <c r="T399" s="897"/>
      <c r="U399" s="1156"/>
      <c r="V399" s="1156"/>
      <c r="W399" s="1156"/>
      <c r="X399" s="420"/>
      <c r="Y399" s="420"/>
      <c r="Z399" s="420"/>
      <c r="AA399" s="420"/>
      <c r="AB399" s="420"/>
      <c r="AC399" s="420"/>
      <c r="AD399" s="420"/>
      <c r="AE399" s="420"/>
      <c r="AF399" s="420"/>
      <c r="AG399" s="420"/>
      <c r="AH399" s="420"/>
      <c r="AI399" s="420"/>
      <c r="AJ399" s="420"/>
      <c r="AK399" s="420"/>
      <c r="AL399" s="420"/>
      <c r="AN399" s="474"/>
      <c r="AO399" s="487" t="s">
        <v>2257</v>
      </c>
      <c r="AP399" s="433">
        <v>3</v>
      </c>
    </row>
    <row r="400" spans="1:42" s="433" customFormat="1" ht="12.75" customHeight="1">
      <c r="B400" s="420"/>
      <c r="C400" s="887"/>
      <c r="D400" s="420"/>
      <c r="E400" s="1156"/>
      <c r="F400" s="897"/>
      <c r="G400" s="897"/>
      <c r="H400" s="897"/>
      <c r="I400" s="898"/>
      <c r="J400" s="897"/>
      <c r="K400" s="897"/>
      <c r="L400" s="897"/>
      <c r="M400" s="897"/>
      <c r="N400" s="897"/>
      <c r="O400" s="897"/>
      <c r="P400" s="897"/>
      <c r="Q400" s="897"/>
      <c r="R400" s="420"/>
      <c r="S400" s="420"/>
      <c r="T400" s="897"/>
      <c r="U400" s="1156"/>
      <c r="V400" s="1156"/>
      <c r="W400" s="1156"/>
      <c r="X400" s="1156"/>
      <c r="Y400" s="1156"/>
      <c r="Z400" s="1156"/>
      <c r="AA400" s="1156"/>
      <c r="AB400" s="1156"/>
      <c r="AC400" s="420"/>
      <c r="AD400" s="420"/>
      <c r="AE400" s="420"/>
      <c r="AF400" s="420"/>
      <c r="AG400" s="420"/>
      <c r="AH400" s="420"/>
      <c r="AI400" s="897"/>
      <c r="AJ400" s="897"/>
      <c r="AK400" s="897"/>
      <c r="AL400" s="897"/>
      <c r="AM400" s="552"/>
      <c r="AN400" s="474"/>
      <c r="AO400" s="487" t="s">
        <v>2279</v>
      </c>
      <c r="AP400" s="433">
        <v>2</v>
      </c>
    </row>
    <row r="401" spans="1:42" s="433" customFormat="1" ht="12.75" customHeight="1">
      <c r="A401" s="482"/>
      <c r="B401" s="478"/>
      <c r="C401" s="899"/>
      <c r="D401" s="478"/>
      <c r="E401" s="894"/>
      <c r="F401" s="894"/>
      <c r="G401" s="900"/>
      <c r="H401" s="900"/>
      <c r="I401" s="900"/>
      <c r="J401" s="900"/>
      <c r="K401" s="900"/>
      <c r="L401" s="900"/>
      <c r="M401" s="900"/>
      <c r="N401" s="900"/>
      <c r="O401" s="900"/>
      <c r="P401" s="900"/>
      <c r="Q401" s="900"/>
      <c r="R401" s="900"/>
      <c r="S401" s="900"/>
      <c r="T401" s="894"/>
      <c r="U401" s="894"/>
      <c r="V401" s="894"/>
      <c r="W401" s="894"/>
      <c r="X401" s="894"/>
      <c r="Y401" s="894"/>
      <c r="Z401" s="894"/>
      <c r="AA401" s="894"/>
      <c r="AB401" s="478"/>
      <c r="AC401" s="478"/>
      <c r="AD401" s="478"/>
      <c r="AE401" s="478"/>
      <c r="AF401" s="478"/>
      <c r="AG401" s="478"/>
      <c r="AH401" s="478"/>
      <c r="AI401" s="446" t="s">
        <v>2280</v>
      </c>
      <c r="AJ401" s="2198">
        <f>VLOOKUP($H$399,$AO$366:$AP$368,2,FALSE)</f>
        <v>3</v>
      </c>
      <c r="AK401" s="2200"/>
      <c r="AL401" s="472"/>
      <c r="AN401" s="474"/>
      <c r="AO401" s="487" t="s">
        <v>2281</v>
      </c>
      <c r="AP401" s="433">
        <v>1</v>
      </c>
    </row>
    <row r="402" spans="1:42" s="433" customFormat="1" ht="12.75" customHeight="1">
      <c r="B402" s="420"/>
      <c r="C402" s="887"/>
      <c r="D402" s="420"/>
      <c r="E402" s="1156"/>
      <c r="F402" s="1156"/>
      <c r="G402" s="1156"/>
      <c r="H402" s="420"/>
      <c r="I402" s="420"/>
      <c r="J402" s="897"/>
      <c r="K402" s="897"/>
      <c r="L402" s="897"/>
      <c r="M402" s="897"/>
      <c r="N402" s="897"/>
      <c r="O402" s="897"/>
      <c r="P402" s="897"/>
      <c r="Q402" s="897"/>
      <c r="R402" s="897"/>
      <c r="S402" s="897"/>
      <c r="T402" s="897"/>
      <c r="U402" s="1156"/>
      <c r="V402" s="1156"/>
      <c r="W402" s="1156"/>
      <c r="X402" s="1156"/>
      <c r="Y402" s="1156"/>
      <c r="Z402" s="1156"/>
      <c r="AA402" s="1156"/>
      <c r="AB402" s="1156"/>
      <c r="AC402" s="420"/>
      <c r="AD402" s="420"/>
      <c r="AE402" s="420"/>
      <c r="AF402" s="420"/>
      <c r="AG402" s="420"/>
      <c r="AH402" s="420"/>
      <c r="AI402" s="420"/>
      <c r="AJ402" s="1140"/>
      <c r="AK402" s="420"/>
      <c r="AL402" s="420"/>
      <c r="AN402" s="474"/>
    </row>
    <row r="403" spans="1:42" s="433" customFormat="1" ht="12.75" customHeight="1">
      <c r="B403" s="420"/>
      <c r="C403" s="423" t="s">
        <v>2282</v>
      </c>
      <c r="D403" s="420"/>
      <c r="E403" s="1156"/>
      <c r="F403" s="897"/>
      <c r="G403" s="897"/>
      <c r="H403" s="897"/>
      <c r="I403" s="897"/>
      <c r="J403" s="897"/>
      <c r="K403" s="897"/>
      <c r="L403" s="897"/>
      <c r="M403" s="897"/>
      <c r="N403" s="897"/>
      <c r="O403" s="897"/>
      <c r="P403" s="897"/>
      <c r="Q403" s="897"/>
      <c r="R403" s="897"/>
      <c r="S403" s="897"/>
      <c r="T403" s="897"/>
      <c r="U403" s="420"/>
      <c r="V403" s="420"/>
      <c r="W403" s="897"/>
      <c r="X403" s="897"/>
      <c r="Y403" s="897"/>
      <c r="Z403" s="897"/>
      <c r="AA403" s="897"/>
      <c r="AB403" s="897"/>
      <c r="AC403" s="1144"/>
      <c r="AD403" s="1144"/>
      <c r="AE403" s="1144"/>
      <c r="AF403" s="1144"/>
      <c r="AG403" s="1144"/>
      <c r="AH403" s="1144"/>
      <c r="AI403" s="1144"/>
      <c r="AJ403" s="420"/>
      <c r="AK403" s="420"/>
      <c r="AL403" s="420"/>
      <c r="AN403" s="474"/>
    </row>
    <row r="404" spans="1:42" s="433" customFormat="1" ht="12.75" customHeight="1">
      <c r="A404" s="512"/>
      <c r="B404" s="420"/>
      <c r="C404" s="889"/>
      <c r="D404" s="420"/>
      <c r="E404" s="897"/>
      <c r="F404" s="897"/>
      <c r="G404" s="897"/>
      <c r="H404" s="897"/>
      <c r="I404" s="897"/>
      <c r="J404" s="897"/>
      <c r="K404" s="897"/>
      <c r="L404" s="897"/>
      <c r="M404" s="897"/>
      <c r="N404" s="897"/>
      <c r="O404" s="897"/>
      <c r="P404" s="897"/>
      <c r="Q404" s="897"/>
      <c r="R404" s="897"/>
      <c r="S404" s="897"/>
      <c r="T404" s="897"/>
      <c r="U404" s="897"/>
      <c r="V404" s="897"/>
      <c r="W404" s="897"/>
      <c r="X404" s="897"/>
      <c r="Y404" s="897"/>
      <c r="Z404" s="897"/>
      <c r="AA404" s="897"/>
      <c r="AB404" s="897"/>
      <c r="AC404" s="420"/>
      <c r="AD404" s="420"/>
      <c r="AE404" s="420"/>
      <c r="AF404" s="420"/>
      <c r="AG404" s="420"/>
      <c r="AH404" s="420"/>
      <c r="AI404" s="420"/>
      <c r="AJ404" s="420"/>
      <c r="AK404" s="420"/>
      <c r="AL404" s="420"/>
      <c r="AN404" s="474"/>
    </row>
    <row r="405" spans="1:42" s="433" customFormat="1" ht="12.75" customHeight="1">
      <c r="B405" s="420"/>
      <c r="C405" s="420"/>
      <c r="D405" s="535" t="s">
        <v>21</v>
      </c>
      <c r="E405" s="491" t="s">
        <v>2283</v>
      </c>
      <c r="F405" s="897"/>
      <c r="G405" s="897"/>
      <c r="H405" s="897"/>
      <c r="I405" s="897"/>
      <c r="J405" s="897"/>
      <c r="K405" s="897"/>
      <c r="L405" s="897"/>
      <c r="M405" s="897"/>
      <c r="N405" s="897"/>
      <c r="O405" s="897"/>
      <c r="P405" s="897"/>
      <c r="Q405" s="897"/>
      <c r="R405" s="897"/>
      <c r="S405" s="897"/>
      <c r="T405" s="897"/>
      <c r="U405" s="897"/>
      <c r="V405" s="897"/>
      <c r="W405" s="897"/>
      <c r="X405" s="897"/>
      <c r="Y405" s="897"/>
      <c r="Z405" s="897"/>
      <c r="AA405" s="897"/>
      <c r="AB405" s="897"/>
      <c r="AC405" s="420"/>
      <c r="AD405" s="420"/>
      <c r="AE405" s="420"/>
      <c r="AF405" s="2302" t="s">
        <v>2129</v>
      </c>
      <c r="AG405" s="2302"/>
      <c r="AH405" s="2302"/>
      <c r="AI405" s="2302"/>
      <c r="AJ405" s="2302"/>
      <c r="AK405" s="2302"/>
      <c r="AL405" s="2302"/>
      <c r="AN405" s="474"/>
    </row>
    <row r="406" spans="1:42" s="433" customFormat="1" ht="12.75" customHeight="1">
      <c r="B406" s="420"/>
      <c r="C406" s="420"/>
      <c r="D406" s="535"/>
      <c r="E406" s="491" t="s">
        <v>2284</v>
      </c>
      <c r="F406" s="897"/>
      <c r="G406" s="897"/>
      <c r="H406" s="897"/>
      <c r="I406" s="897"/>
      <c r="J406" s="897"/>
      <c r="K406" s="897"/>
      <c r="L406" s="897"/>
      <c r="M406" s="897"/>
      <c r="N406" s="897"/>
      <c r="O406" s="897"/>
      <c r="P406" s="897"/>
      <c r="Q406" s="897"/>
      <c r="R406" s="897"/>
      <c r="S406" s="897"/>
      <c r="T406" s="897"/>
      <c r="U406" s="897"/>
      <c r="V406" s="897"/>
      <c r="W406" s="897"/>
      <c r="X406" s="897"/>
      <c r="Y406" s="897"/>
      <c r="Z406" s="897"/>
      <c r="AA406" s="897"/>
      <c r="AB406" s="897"/>
      <c r="AC406" s="420"/>
      <c r="AD406" s="420"/>
      <c r="AE406" s="1144"/>
      <c r="AF406" s="1144"/>
      <c r="AG406" s="1144"/>
      <c r="AH406" s="1144"/>
      <c r="AI406" s="1144"/>
      <c r="AJ406" s="1144"/>
      <c r="AK406" s="1144"/>
      <c r="AL406" s="1144"/>
      <c r="AN406" s="474"/>
    </row>
    <row r="407" spans="1:42" s="433" customFormat="1" ht="12.75" customHeight="1">
      <c r="B407" s="491"/>
      <c r="C407" s="895"/>
      <c r="D407" s="535"/>
      <c r="E407" s="491"/>
      <c r="F407" s="491"/>
      <c r="G407" s="491"/>
      <c r="H407" s="491"/>
      <c r="I407" s="491"/>
      <c r="J407" s="491"/>
      <c r="K407" s="491"/>
      <c r="L407" s="491"/>
      <c r="M407" s="491"/>
      <c r="N407" s="491"/>
      <c r="O407" s="491"/>
      <c r="P407" s="491"/>
      <c r="Q407" s="491"/>
      <c r="R407" s="491"/>
      <c r="S407" s="491"/>
      <c r="T407" s="491"/>
      <c r="U407" s="491"/>
      <c r="V407" s="491"/>
      <c r="W407" s="491"/>
      <c r="X407" s="491"/>
      <c r="Y407" s="491"/>
      <c r="Z407" s="491"/>
      <c r="AA407" s="491"/>
      <c r="AB407" s="491"/>
      <c r="AC407" s="420"/>
      <c r="AD407" s="420"/>
      <c r="AE407" s="491"/>
      <c r="AF407" s="420"/>
      <c r="AG407" s="420"/>
      <c r="AH407" s="420"/>
      <c r="AI407" s="420"/>
      <c r="AJ407" s="420"/>
      <c r="AK407" s="420"/>
      <c r="AL407" s="420"/>
      <c r="AN407" s="474"/>
    </row>
    <row r="408" spans="1:42" s="433" customFormat="1" ht="12.75" customHeight="1">
      <c r="B408" s="420"/>
      <c r="C408" s="887"/>
      <c r="D408" s="535" t="s">
        <v>26</v>
      </c>
      <c r="E408" s="491" t="s">
        <v>2285</v>
      </c>
      <c r="F408" s="491"/>
      <c r="G408" s="491"/>
      <c r="H408" s="491"/>
      <c r="I408" s="491"/>
      <c r="J408" s="491"/>
      <c r="K408" s="491"/>
      <c r="L408" s="491"/>
      <c r="M408" s="491"/>
      <c r="N408" s="491"/>
      <c r="O408" s="491"/>
      <c r="P408" s="491"/>
      <c r="Q408" s="491"/>
      <c r="R408" s="491"/>
      <c r="S408" s="491"/>
      <c r="T408" s="491"/>
      <c r="U408" s="491"/>
      <c r="V408" s="491"/>
      <c r="W408" s="491"/>
      <c r="X408" s="491"/>
      <c r="Y408" s="491"/>
      <c r="Z408" s="491"/>
      <c r="AA408" s="491"/>
      <c r="AB408" s="491"/>
      <c r="AC408" s="420"/>
      <c r="AD408" s="420"/>
      <c r="AE408" s="420"/>
      <c r="AF408" s="2302" t="s">
        <v>2278</v>
      </c>
      <c r="AG408" s="2302"/>
      <c r="AH408" s="2302"/>
      <c r="AI408" s="2302"/>
      <c r="AJ408" s="2302"/>
      <c r="AK408" s="2302"/>
      <c r="AL408" s="2302"/>
      <c r="AN408" s="474"/>
    </row>
    <row r="409" spans="1:42" s="433" customFormat="1" ht="12.75" customHeight="1">
      <c r="B409" s="420"/>
      <c r="C409" s="887"/>
      <c r="D409" s="535"/>
      <c r="E409" s="491" t="s">
        <v>2286</v>
      </c>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1"/>
      <c r="AC409" s="420"/>
      <c r="AD409" s="420"/>
      <c r="AE409" s="1144"/>
      <c r="AF409" s="1144"/>
      <c r="AG409" s="1144"/>
      <c r="AH409" s="1144"/>
      <c r="AI409" s="1144"/>
      <c r="AJ409" s="1144"/>
      <c r="AK409" s="1144"/>
      <c r="AL409" s="1144"/>
      <c r="AN409" s="474"/>
    </row>
    <row r="410" spans="1:42" s="433" customFormat="1" ht="12.75" customHeight="1">
      <c r="B410" s="420"/>
      <c r="C410" s="887"/>
      <c r="D410" s="420"/>
      <c r="E410" s="491"/>
      <c r="F410" s="491"/>
      <c r="G410" s="491"/>
      <c r="H410" s="491"/>
      <c r="I410" s="491"/>
      <c r="J410" s="491"/>
      <c r="K410" s="491"/>
      <c r="L410" s="491"/>
      <c r="M410" s="491"/>
      <c r="N410" s="491"/>
      <c r="O410" s="491"/>
      <c r="P410" s="491"/>
      <c r="Q410" s="491"/>
      <c r="R410" s="491"/>
      <c r="S410" s="491"/>
      <c r="T410" s="491"/>
      <c r="U410" s="491"/>
      <c r="V410" s="491"/>
      <c r="W410" s="491"/>
      <c r="X410" s="491"/>
      <c r="Y410" s="491"/>
      <c r="Z410" s="491"/>
      <c r="AA410" s="491"/>
      <c r="AB410" s="491"/>
      <c r="AC410" s="420"/>
      <c r="AD410" s="420"/>
      <c r="AE410" s="420"/>
      <c r="AF410" s="420"/>
      <c r="AG410" s="420"/>
      <c r="AH410" s="420"/>
      <c r="AI410" s="420"/>
      <c r="AJ410" s="420"/>
      <c r="AK410" s="420"/>
      <c r="AL410" s="420"/>
      <c r="AN410" s="474"/>
      <c r="AP410" s="551"/>
    </row>
    <row r="411" spans="1:42" s="433" customFormat="1" ht="12.75" customHeight="1">
      <c r="B411" s="420"/>
      <c r="C411" s="887"/>
      <c r="D411" s="420" t="s">
        <v>2265</v>
      </c>
      <c r="E411" s="1156"/>
      <c r="F411" s="1156"/>
      <c r="G411" s="1156"/>
      <c r="H411" s="2214" t="s">
        <v>21</v>
      </c>
      <c r="I411" s="2214"/>
      <c r="J411" s="491"/>
      <c r="K411" s="491"/>
      <c r="L411" s="491"/>
      <c r="M411" s="491"/>
      <c r="N411" s="491"/>
      <c r="O411" s="491"/>
      <c r="P411" s="491"/>
      <c r="Q411" s="491"/>
      <c r="R411" s="491"/>
      <c r="S411" s="491"/>
      <c r="T411" s="491"/>
      <c r="U411" s="491"/>
      <c r="V411" s="491"/>
      <c r="W411" s="420"/>
      <c r="X411" s="420"/>
      <c r="Y411" s="420"/>
      <c r="Z411" s="420"/>
      <c r="AA411" s="420"/>
      <c r="AB411" s="420"/>
      <c r="AC411" s="420"/>
      <c r="AD411" s="420"/>
      <c r="AE411" s="420"/>
      <c r="AF411" s="420"/>
      <c r="AG411" s="420"/>
      <c r="AH411" s="420"/>
      <c r="AI411" s="420"/>
      <c r="AJ411" s="420"/>
      <c r="AK411" s="420"/>
      <c r="AL411" s="420"/>
      <c r="AN411" s="474"/>
    </row>
    <row r="412" spans="1:42" s="433" customFormat="1" ht="12.75" customHeight="1">
      <c r="B412" s="420"/>
      <c r="C412" s="887"/>
      <c r="D412" s="420"/>
      <c r="E412" s="1156"/>
      <c r="F412" s="1156"/>
      <c r="G412" s="491"/>
      <c r="H412" s="491"/>
      <c r="I412" s="491"/>
      <c r="J412" s="491"/>
      <c r="K412" s="491"/>
      <c r="L412" s="491"/>
      <c r="M412" s="491"/>
      <c r="N412" s="491"/>
      <c r="O412" s="491"/>
      <c r="P412" s="491"/>
      <c r="Q412" s="491"/>
      <c r="R412" s="491"/>
      <c r="S412" s="491"/>
      <c r="T412" s="491"/>
      <c r="U412" s="491"/>
      <c r="V412" s="491"/>
      <c r="W412" s="491"/>
      <c r="X412" s="491"/>
      <c r="Y412" s="491"/>
      <c r="Z412" s="1156"/>
      <c r="AA412" s="1156"/>
      <c r="AB412" s="1156"/>
      <c r="AC412" s="420"/>
      <c r="AD412" s="420"/>
      <c r="AE412" s="420"/>
      <c r="AF412" s="420"/>
      <c r="AG412" s="420"/>
      <c r="AH412" s="420"/>
      <c r="AI412" s="420"/>
      <c r="AJ412" s="491"/>
      <c r="AK412" s="491"/>
      <c r="AL412" s="491"/>
      <c r="AM412" s="434"/>
      <c r="AN412" s="474"/>
    </row>
    <row r="413" spans="1:42" s="433" customFormat="1" ht="12.75" customHeight="1">
      <c r="A413" s="482"/>
      <c r="B413" s="478"/>
      <c r="C413" s="899"/>
      <c r="D413" s="478"/>
      <c r="E413" s="894"/>
      <c r="F413" s="894"/>
      <c r="G413" s="537"/>
      <c r="H413" s="537"/>
      <c r="I413" s="537"/>
      <c r="J413" s="537"/>
      <c r="K413" s="537"/>
      <c r="L413" s="537"/>
      <c r="M413" s="537"/>
      <c r="N413" s="537"/>
      <c r="O413" s="537"/>
      <c r="P413" s="537"/>
      <c r="Q413" s="537"/>
      <c r="R413" s="537"/>
      <c r="S413" s="537"/>
      <c r="T413" s="537"/>
      <c r="U413" s="537"/>
      <c r="V413" s="537"/>
      <c r="W413" s="537"/>
      <c r="X413" s="537"/>
      <c r="Y413" s="894"/>
      <c r="Z413" s="894"/>
      <c r="AA413" s="894"/>
      <c r="AB413" s="478"/>
      <c r="AC413" s="478"/>
      <c r="AD413" s="478"/>
      <c r="AE413" s="478"/>
      <c r="AF413" s="478"/>
      <c r="AG413" s="478"/>
      <c r="AH413" s="478"/>
      <c r="AI413" s="446" t="s">
        <v>2287</v>
      </c>
      <c r="AJ413" s="2198">
        <f>VLOOKUP(H411,AT366:AU368,2,FALSE)</f>
        <v>3</v>
      </c>
      <c r="AK413" s="2200"/>
      <c r="AL413" s="472"/>
      <c r="AN413" s="474"/>
      <c r="AO413" s="433" t="s">
        <v>299</v>
      </c>
      <c r="AP413" s="545">
        <v>0</v>
      </c>
    </row>
    <row r="414" spans="1:42" s="433" customFormat="1" ht="12.75" customHeight="1">
      <c r="B414" s="420"/>
      <c r="C414" s="887"/>
      <c r="D414" s="420"/>
      <c r="E414" s="420"/>
      <c r="F414" s="420"/>
      <c r="G414" s="420"/>
      <c r="H414" s="420"/>
      <c r="I414" s="420"/>
      <c r="J414" s="420"/>
      <c r="K414" s="420"/>
      <c r="L414" s="420"/>
      <c r="M414" s="420"/>
      <c r="N414" s="420"/>
      <c r="O414" s="420"/>
      <c r="P414" s="420"/>
      <c r="Q414" s="420"/>
      <c r="R414" s="420"/>
      <c r="S414" s="420"/>
      <c r="T414" s="420"/>
      <c r="U414" s="420"/>
      <c r="V414" s="420"/>
      <c r="W414" s="420"/>
      <c r="X414" s="420"/>
      <c r="Y414" s="420"/>
      <c r="Z414" s="420"/>
      <c r="AA414" s="420"/>
      <c r="AB414" s="420"/>
      <c r="AC414" s="420"/>
      <c r="AD414" s="420"/>
      <c r="AE414" s="420"/>
      <c r="AF414" s="420"/>
      <c r="AG414" s="420"/>
      <c r="AH414" s="420"/>
      <c r="AI414" s="420"/>
      <c r="AJ414" s="420"/>
      <c r="AK414" s="420"/>
      <c r="AL414" s="420"/>
      <c r="AN414" s="474"/>
      <c r="AO414" s="487" t="s">
        <v>21</v>
      </c>
      <c r="AP414" s="433">
        <v>3</v>
      </c>
    </row>
    <row r="415" spans="1:42" s="433" customFormat="1" ht="12.75" customHeight="1">
      <c r="B415" s="420"/>
      <c r="C415" s="423" t="s">
        <v>2288</v>
      </c>
      <c r="D415" s="420"/>
      <c r="E415" s="420"/>
      <c r="F415" s="420"/>
      <c r="G415" s="420"/>
      <c r="H415" s="420"/>
      <c r="I415" s="420"/>
      <c r="J415" s="420"/>
      <c r="K415" s="420"/>
      <c r="L415" s="420"/>
      <c r="M415" s="420"/>
      <c r="N415" s="420"/>
      <c r="O415" s="420"/>
      <c r="P415" s="420"/>
      <c r="Q415" s="420"/>
      <c r="R415" s="420"/>
      <c r="S415" s="420"/>
      <c r="T415" s="420"/>
      <c r="U415" s="420"/>
      <c r="V415" s="420"/>
      <c r="W415" s="420"/>
      <c r="X415" s="420"/>
      <c r="Y415" s="420"/>
      <c r="Z415" s="420"/>
      <c r="AA415" s="420"/>
      <c r="AB415" s="420"/>
      <c r="AC415" s="420"/>
      <c r="AD415" s="420"/>
      <c r="AE415" s="420"/>
      <c r="AF415" s="420"/>
      <c r="AG415" s="420"/>
      <c r="AH415" s="420"/>
      <c r="AI415" s="420"/>
      <c r="AJ415" s="420"/>
      <c r="AK415" s="420"/>
      <c r="AL415" s="420"/>
      <c r="AN415" s="474"/>
      <c r="AO415" s="487" t="s">
        <v>26</v>
      </c>
      <c r="AP415" s="433">
        <v>2</v>
      </c>
    </row>
    <row r="416" spans="1:42" s="433" customFormat="1" ht="12.75" customHeight="1">
      <c r="B416" s="420"/>
      <c r="C416" s="423"/>
      <c r="D416" s="553" t="s">
        <v>2289</v>
      </c>
      <c r="E416" s="420"/>
      <c r="F416" s="420"/>
      <c r="G416" s="420"/>
      <c r="H416" s="420"/>
      <c r="I416" s="420"/>
      <c r="J416" s="420"/>
      <c r="K416" s="420"/>
      <c r="L416" s="420"/>
      <c r="M416" s="420"/>
      <c r="N416" s="420"/>
      <c r="O416" s="420"/>
      <c r="P416" s="420"/>
      <c r="Q416" s="420"/>
      <c r="R416" s="420"/>
      <c r="S416" s="420"/>
      <c r="T416" s="420"/>
      <c r="U416" s="420"/>
      <c r="V416" s="420"/>
      <c r="W416" s="420"/>
      <c r="X416" s="420"/>
      <c r="Y416" s="420"/>
      <c r="Z416" s="420"/>
      <c r="AA416" s="420"/>
      <c r="AB416" s="420"/>
      <c r="AC416" s="420"/>
      <c r="AD416" s="420"/>
      <c r="AE416" s="420"/>
      <c r="AF416" s="420"/>
      <c r="AG416" s="420"/>
      <c r="AH416" s="420"/>
      <c r="AI416" s="420"/>
      <c r="AJ416" s="420"/>
      <c r="AK416" s="420"/>
      <c r="AL416" s="420"/>
      <c r="AN416" s="474"/>
    </row>
    <row r="417" spans="1:42" s="433" customFormat="1" ht="12.75" customHeight="1">
      <c r="B417" s="420"/>
      <c r="C417" s="423"/>
      <c r="D417" s="420"/>
      <c r="E417" s="420"/>
      <c r="F417" s="420"/>
      <c r="G417" s="420"/>
      <c r="H417" s="420"/>
      <c r="I417" s="420"/>
      <c r="J417" s="420"/>
      <c r="K417" s="420"/>
      <c r="L417" s="420"/>
      <c r="M417" s="420"/>
      <c r="N417" s="420"/>
      <c r="O417" s="420"/>
      <c r="P417" s="420"/>
      <c r="Q417" s="420"/>
      <c r="R417" s="420"/>
      <c r="S417" s="420"/>
      <c r="T417" s="420"/>
      <c r="U417" s="420"/>
      <c r="V417" s="420"/>
      <c r="W417" s="420"/>
      <c r="X417" s="420"/>
      <c r="Y417" s="420"/>
      <c r="Z417" s="420"/>
      <c r="AA417" s="420"/>
      <c r="AB417" s="420"/>
      <c r="AC417" s="420"/>
      <c r="AD417" s="420"/>
      <c r="AE417" s="420"/>
      <c r="AF417" s="420"/>
      <c r="AG417" s="420"/>
      <c r="AH417" s="420"/>
      <c r="AI417" s="420"/>
      <c r="AJ417" s="420"/>
      <c r="AK417" s="420"/>
      <c r="AL417" s="420"/>
      <c r="AN417" s="474"/>
    </row>
    <row r="418" spans="1:42" s="433" customFormat="1" ht="12.75" customHeight="1">
      <c r="B418" s="420"/>
      <c r="C418" s="423"/>
      <c r="D418" s="535" t="s">
        <v>21</v>
      </c>
      <c r="E418" s="2191" t="s">
        <v>2290</v>
      </c>
      <c r="F418" s="2191"/>
      <c r="G418" s="2191"/>
      <c r="H418" s="2191"/>
      <c r="I418" s="2191"/>
      <c r="J418" s="2191"/>
      <c r="K418" s="2191"/>
      <c r="L418" s="2191"/>
      <c r="M418" s="2191"/>
      <c r="N418" s="2191"/>
      <c r="O418" s="2191"/>
      <c r="P418" s="2191"/>
      <c r="Q418" s="2191"/>
      <c r="R418" s="2191"/>
      <c r="S418" s="2191"/>
      <c r="T418" s="2191"/>
      <c r="U418" s="2191"/>
      <c r="V418" s="2191"/>
      <c r="W418" s="2191"/>
      <c r="X418" s="2191"/>
      <c r="Y418" s="2191"/>
      <c r="Z418" s="2191"/>
      <c r="AA418" s="2191"/>
      <c r="AB418" s="2191"/>
      <c r="AC418" s="2191"/>
      <c r="AD418" s="420"/>
      <c r="AE418" s="420"/>
      <c r="AF418" s="2302" t="s">
        <v>2256</v>
      </c>
      <c r="AG418" s="2302"/>
      <c r="AH418" s="2302"/>
      <c r="AI418" s="2302"/>
      <c r="AJ418" s="2302"/>
      <c r="AK418" s="2302"/>
      <c r="AL418" s="2302"/>
      <c r="AN418" s="474"/>
    </row>
    <row r="419" spans="1:42" s="433" customFormat="1" ht="12.75" customHeight="1">
      <c r="B419" s="420"/>
      <c r="C419" s="423"/>
      <c r="D419" s="420"/>
      <c r="E419" s="2191"/>
      <c r="F419" s="2191"/>
      <c r="G419" s="2191"/>
      <c r="H419" s="2191"/>
      <c r="I419" s="2191"/>
      <c r="J419" s="2191"/>
      <c r="K419" s="2191"/>
      <c r="L419" s="2191"/>
      <c r="M419" s="2191"/>
      <c r="N419" s="2191"/>
      <c r="O419" s="2191"/>
      <c r="P419" s="2191"/>
      <c r="Q419" s="2191"/>
      <c r="R419" s="2191"/>
      <c r="S419" s="2191"/>
      <c r="T419" s="2191"/>
      <c r="U419" s="2191"/>
      <c r="V419" s="2191"/>
      <c r="W419" s="2191"/>
      <c r="X419" s="2191"/>
      <c r="Y419" s="2191"/>
      <c r="Z419" s="2191"/>
      <c r="AA419" s="2191"/>
      <c r="AB419" s="2191"/>
      <c r="AC419" s="2191"/>
      <c r="AD419" s="420"/>
      <c r="AE419" s="420"/>
      <c r="AF419" s="420"/>
      <c r="AG419" s="420"/>
      <c r="AH419" s="420"/>
      <c r="AI419" s="420"/>
      <c r="AJ419" s="420"/>
      <c r="AK419" s="420"/>
      <c r="AL419" s="420"/>
      <c r="AN419" s="474"/>
    </row>
    <row r="420" spans="1:42" s="433" customFormat="1" ht="12.75" customHeight="1">
      <c r="B420" s="420"/>
      <c r="C420" s="423"/>
      <c r="D420" s="535"/>
      <c r="E420" s="2191"/>
      <c r="F420" s="2191"/>
      <c r="G420" s="2191"/>
      <c r="H420" s="2191"/>
      <c r="I420" s="2191"/>
      <c r="J420" s="2191"/>
      <c r="K420" s="2191"/>
      <c r="L420" s="2191"/>
      <c r="M420" s="2191"/>
      <c r="N420" s="2191"/>
      <c r="O420" s="2191"/>
      <c r="P420" s="2191"/>
      <c r="Q420" s="2191"/>
      <c r="R420" s="2191"/>
      <c r="S420" s="2191"/>
      <c r="T420" s="2191"/>
      <c r="U420" s="2191"/>
      <c r="V420" s="2191"/>
      <c r="W420" s="2191"/>
      <c r="X420" s="2191"/>
      <c r="Y420" s="2191"/>
      <c r="Z420" s="2191"/>
      <c r="AA420" s="2191"/>
      <c r="AB420" s="2191"/>
      <c r="AC420" s="2191"/>
      <c r="AD420" s="420"/>
      <c r="AE420" s="420"/>
      <c r="AF420" s="420"/>
      <c r="AG420" s="420"/>
      <c r="AH420" s="420"/>
      <c r="AI420" s="420"/>
      <c r="AJ420" s="420"/>
      <c r="AK420" s="420"/>
      <c r="AL420" s="420"/>
      <c r="AN420" s="474"/>
    </row>
    <row r="421" spans="1:42" s="433" customFormat="1" ht="15" customHeight="1">
      <c r="B421" s="420"/>
      <c r="C421" s="423"/>
      <c r="D421" s="420"/>
      <c r="E421" s="901"/>
      <c r="F421" s="901"/>
      <c r="G421" s="901"/>
      <c r="H421" s="901"/>
      <c r="I421" s="901"/>
      <c r="J421" s="901"/>
      <c r="K421" s="901"/>
      <c r="L421" s="901"/>
      <c r="M421" s="901"/>
      <c r="N421" s="901"/>
      <c r="O421" s="901"/>
      <c r="P421" s="901"/>
      <c r="Q421" s="901"/>
      <c r="R421" s="901"/>
      <c r="S421" s="901"/>
      <c r="T421" s="901"/>
      <c r="U421" s="901"/>
      <c r="V421" s="901"/>
      <c r="W421" s="901"/>
      <c r="X421" s="901"/>
      <c r="Y421" s="901"/>
      <c r="Z421" s="901"/>
      <c r="AA421" s="901"/>
      <c r="AB421" s="901"/>
      <c r="AC421" s="420"/>
      <c r="AD421" s="420"/>
      <c r="AE421" s="420"/>
      <c r="AF421" s="420"/>
      <c r="AG421" s="420"/>
      <c r="AH421" s="420"/>
      <c r="AI421" s="420"/>
      <c r="AJ421" s="420"/>
      <c r="AK421" s="420"/>
      <c r="AL421" s="420"/>
      <c r="AN421" s="474"/>
    </row>
    <row r="422" spans="1:42" s="433" customFormat="1" ht="12.75" customHeight="1">
      <c r="B422" s="420"/>
      <c r="C422" s="423"/>
      <c r="D422" s="535" t="s">
        <v>26</v>
      </c>
      <c r="E422" s="2191" t="s">
        <v>2291</v>
      </c>
      <c r="F422" s="2191"/>
      <c r="G422" s="2191"/>
      <c r="H422" s="2191"/>
      <c r="I422" s="2191"/>
      <c r="J422" s="2191"/>
      <c r="K422" s="2191"/>
      <c r="L422" s="2191"/>
      <c r="M422" s="2191"/>
      <c r="N422" s="2191"/>
      <c r="O422" s="2191"/>
      <c r="P422" s="2191"/>
      <c r="Q422" s="2191"/>
      <c r="R422" s="2191"/>
      <c r="S422" s="2191"/>
      <c r="T422" s="2191"/>
      <c r="U422" s="2191"/>
      <c r="V422" s="2191"/>
      <c r="W422" s="2191"/>
      <c r="X422" s="2191"/>
      <c r="Y422" s="2191"/>
      <c r="Z422" s="2191"/>
      <c r="AA422" s="2191"/>
      <c r="AB422" s="2191"/>
      <c r="AC422" s="2191"/>
      <c r="AD422" s="420"/>
      <c r="AE422" s="420"/>
      <c r="AF422" s="2302" t="s">
        <v>2259</v>
      </c>
      <c r="AG422" s="2302"/>
      <c r="AH422" s="2302"/>
      <c r="AI422" s="2302"/>
      <c r="AJ422" s="2302"/>
      <c r="AK422" s="2302"/>
      <c r="AL422" s="2302"/>
      <c r="AN422" s="474"/>
    </row>
    <row r="423" spans="1:42" s="433" customFormat="1" ht="12.75" customHeight="1">
      <c r="B423" s="420"/>
      <c r="C423" s="423"/>
      <c r="D423" s="420"/>
      <c r="E423" s="2191"/>
      <c r="F423" s="2191"/>
      <c r="G423" s="2191"/>
      <c r="H423" s="2191"/>
      <c r="I423" s="2191"/>
      <c r="J423" s="2191"/>
      <c r="K423" s="2191"/>
      <c r="L423" s="2191"/>
      <c r="M423" s="2191"/>
      <c r="N423" s="2191"/>
      <c r="O423" s="2191"/>
      <c r="P423" s="2191"/>
      <c r="Q423" s="2191"/>
      <c r="R423" s="2191"/>
      <c r="S423" s="2191"/>
      <c r="T423" s="2191"/>
      <c r="U423" s="2191"/>
      <c r="V423" s="2191"/>
      <c r="W423" s="2191"/>
      <c r="X423" s="2191"/>
      <c r="Y423" s="2191"/>
      <c r="Z423" s="2191"/>
      <c r="AA423" s="2191"/>
      <c r="AB423" s="2191"/>
      <c r="AC423" s="2191"/>
      <c r="AD423" s="420"/>
      <c r="AE423" s="420"/>
      <c r="AF423" s="420"/>
      <c r="AG423" s="420"/>
      <c r="AH423" s="420"/>
      <c r="AI423" s="420"/>
      <c r="AJ423" s="420"/>
      <c r="AK423" s="420"/>
      <c r="AL423" s="420"/>
      <c r="AN423" s="474"/>
    </row>
    <row r="424" spans="1:42" s="433" customFormat="1" ht="15" customHeight="1">
      <c r="B424" s="420"/>
      <c r="C424" s="423"/>
      <c r="D424" s="535"/>
      <c r="E424" s="2191"/>
      <c r="F424" s="2191"/>
      <c r="G424" s="2191"/>
      <c r="H424" s="2191"/>
      <c r="I424" s="2191"/>
      <c r="J424" s="2191"/>
      <c r="K424" s="2191"/>
      <c r="L424" s="2191"/>
      <c r="M424" s="2191"/>
      <c r="N424" s="2191"/>
      <c r="O424" s="2191"/>
      <c r="P424" s="2191"/>
      <c r="Q424" s="2191"/>
      <c r="R424" s="2191"/>
      <c r="S424" s="2191"/>
      <c r="T424" s="2191"/>
      <c r="U424" s="2191"/>
      <c r="V424" s="2191"/>
      <c r="W424" s="2191"/>
      <c r="X424" s="2191"/>
      <c r="Y424" s="2191"/>
      <c r="Z424" s="2191"/>
      <c r="AA424" s="2191"/>
      <c r="AB424" s="2191"/>
      <c r="AC424" s="2191"/>
      <c r="AD424" s="420"/>
      <c r="AE424" s="420"/>
      <c r="AF424" s="420"/>
      <c r="AG424" s="420"/>
      <c r="AH424" s="420"/>
      <c r="AI424" s="420"/>
      <c r="AJ424" s="420"/>
      <c r="AK424" s="420"/>
      <c r="AL424" s="420"/>
      <c r="AN424" s="474"/>
    </row>
    <row r="425" spans="1:42" s="433" customFormat="1" ht="12.75" customHeight="1">
      <c r="B425" s="420"/>
      <c r="C425" s="423"/>
      <c r="D425" s="420"/>
      <c r="E425" s="901"/>
      <c r="F425" s="901"/>
      <c r="G425" s="901"/>
      <c r="H425" s="901"/>
      <c r="I425" s="901"/>
      <c r="J425" s="901"/>
      <c r="K425" s="901"/>
      <c r="L425" s="901"/>
      <c r="M425" s="901"/>
      <c r="N425" s="901"/>
      <c r="O425" s="901"/>
      <c r="P425" s="901"/>
      <c r="Q425" s="901"/>
      <c r="R425" s="901"/>
      <c r="S425" s="901"/>
      <c r="T425" s="901"/>
      <c r="U425" s="901"/>
      <c r="V425" s="901"/>
      <c r="W425" s="901"/>
      <c r="X425" s="901"/>
      <c r="Y425" s="901"/>
      <c r="Z425" s="901"/>
      <c r="AA425" s="901"/>
      <c r="AB425" s="901"/>
      <c r="AC425" s="420"/>
      <c r="AD425" s="420"/>
      <c r="AE425" s="420"/>
      <c r="AF425" s="420"/>
      <c r="AG425" s="420"/>
      <c r="AH425" s="420"/>
      <c r="AI425" s="420"/>
      <c r="AJ425" s="420"/>
      <c r="AK425" s="420"/>
      <c r="AL425" s="420"/>
      <c r="AN425" s="474"/>
    </row>
    <row r="426" spans="1:42" s="433" customFormat="1" ht="12.75" customHeight="1">
      <c r="B426" s="420"/>
      <c r="C426" s="423"/>
      <c r="D426" s="535" t="s">
        <v>48</v>
      </c>
      <c r="E426" s="2191" t="s">
        <v>2292</v>
      </c>
      <c r="F426" s="2191"/>
      <c r="G426" s="2191"/>
      <c r="H426" s="2191"/>
      <c r="I426" s="2191"/>
      <c r="J426" s="2191"/>
      <c r="K426" s="2191"/>
      <c r="L426" s="2191"/>
      <c r="M426" s="2191"/>
      <c r="N426" s="2191"/>
      <c r="O426" s="2191"/>
      <c r="P426" s="2191"/>
      <c r="Q426" s="2191"/>
      <c r="R426" s="2191"/>
      <c r="S426" s="2191"/>
      <c r="T426" s="2191"/>
      <c r="U426" s="2191"/>
      <c r="V426" s="2191"/>
      <c r="W426" s="2191"/>
      <c r="X426" s="2191"/>
      <c r="Y426" s="2191"/>
      <c r="Z426" s="2191"/>
      <c r="AA426" s="2191"/>
      <c r="AB426" s="2191"/>
      <c r="AC426" s="2191"/>
      <c r="AD426" s="420"/>
      <c r="AE426" s="420"/>
      <c r="AF426" s="2302" t="s">
        <v>2129</v>
      </c>
      <c r="AG426" s="2302"/>
      <c r="AH426" s="2302"/>
      <c r="AI426" s="2302"/>
      <c r="AJ426" s="2302"/>
      <c r="AK426" s="2302"/>
      <c r="AL426" s="2302"/>
      <c r="AN426" s="474"/>
    </row>
    <row r="427" spans="1:42" s="433" customFormat="1" ht="12.75" customHeight="1">
      <c r="B427" s="420"/>
      <c r="C427" s="887"/>
      <c r="D427" s="420"/>
      <c r="E427" s="2191"/>
      <c r="F427" s="2191"/>
      <c r="G427" s="2191"/>
      <c r="H427" s="2191"/>
      <c r="I427" s="2191"/>
      <c r="J427" s="2191"/>
      <c r="K427" s="2191"/>
      <c r="L427" s="2191"/>
      <c r="M427" s="2191"/>
      <c r="N427" s="2191"/>
      <c r="O427" s="2191"/>
      <c r="P427" s="2191"/>
      <c r="Q427" s="2191"/>
      <c r="R427" s="2191"/>
      <c r="S427" s="2191"/>
      <c r="T427" s="2191"/>
      <c r="U427" s="2191"/>
      <c r="V427" s="2191"/>
      <c r="W427" s="2191"/>
      <c r="X427" s="2191"/>
      <c r="Y427" s="2191"/>
      <c r="Z427" s="2191"/>
      <c r="AA427" s="2191"/>
      <c r="AB427" s="2191"/>
      <c r="AC427" s="2191"/>
      <c r="AD427" s="420"/>
      <c r="AE427" s="2302"/>
      <c r="AF427" s="2302"/>
      <c r="AG427" s="2302"/>
      <c r="AH427" s="2302"/>
      <c r="AI427" s="2302"/>
      <c r="AJ427" s="2302"/>
      <c r="AK427" s="2302"/>
      <c r="AL427" s="1144"/>
      <c r="AN427" s="474"/>
      <c r="AO427" s="433" t="s">
        <v>299</v>
      </c>
      <c r="AP427" s="545">
        <v>0</v>
      </c>
    </row>
    <row r="428" spans="1:42" s="433" customFormat="1" ht="12.75" customHeight="1">
      <c r="A428" s="1155"/>
      <c r="B428" s="420"/>
      <c r="C428" s="420"/>
      <c r="D428" s="535"/>
      <c r="E428" s="2191"/>
      <c r="F428" s="2191"/>
      <c r="G428" s="2191"/>
      <c r="H428" s="2191"/>
      <c r="I428" s="2191"/>
      <c r="J428" s="2191"/>
      <c r="K428" s="2191"/>
      <c r="L428" s="2191"/>
      <c r="M428" s="2191"/>
      <c r="N428" s="2191"/>
      <c r="O428" s="2191"/>
      <c r="P428" s="2191"/>
      <c r="Q428" s="2191"/>
      <c r="R428" s="2191"/>
      <c r="S428" s="2191"/>
      <c r="T428" s="2191"/>
      <c r="U428" s="2191"/>
      <c r="V428" s="2191"/>
      <c r="W428" s="2191"/>
      <c r="X428" s="2191"/>
      <c r="Y428" s="2191"/>
      <c r="Z428" s="2191"/>
      <c r="AA428" s="2191"/>
      <c r="AB428" s="2191"/>
      <c r="AC428" s="2191"/>
      <c r="AD428" s="420"/>
      <c r="AE428" s="420"/>
      <c r="AF428" s="420"/>
      <c r="AG428" s="420"/>
      <c r="AH428" s="420"/>
      <c r="AI428" s="420"/>
      <c r="AJ428" s="420"/>
      <c r="AK428" s="420"/>
      <c r="AL428" s="420"/>
      <c r="AN428" s="474"/>
      <c r="AO428" s="487" t="s">
        <v>21</v>
      </c>
      <c r="AP428" s="433">
        <v>3</v>
      </c>
    </row>
    <row r="429" spans="1:42" s="433" customFormat="1" ht="12.75" customHeight="1">
      <c r="B429" s="420"/>
      <c r="C429" s="887"/>
      <c r="D429" s="535"/>
      <c r="E429" s="455"/>
      <c r="F429" s="455"/>
      <c r="G429" s="455"/>
      <c r="H429" s="455"/>
      <c r="I429" s="455"/>
      <c r="J429" s="455"/>
      <c r="K429" s="455"/>
      <c r="L429" s="455"/>
      <c r="M429" s="455"/>
      <c r="N429" s="455"/>
      <c r="O429" s="455"/>
      <c r="P429" s="455"/>
      <c r="Q429" s="455"/>
      <c r="R429" s="455"/>
      <c r="S429" s="455"/>
      <c r="T429" s="455"/>
      <c r="U429" s="455"/>
      <c r="V429" s="455"/>
      <c r="W429" s="455"/>
      <c r="X429" s="455"/>
      <c r="Y429" s="455"/>
      <c r="Z429" s="455"/>
      <c r="AA429" s="455"/>
      <c r="AB429" s="455"/>
      <c r="AC429" s="420"/>
      <c r="AD429" s="420"/>
      <c r="AE429" s="420"/>
      <c r="AF429" s="420"/>
      <c r="AG429" s="420"/>
      <c r="AH429" s="420"/>
      <c r="AI429" s="420"/>
      <c r="AJ429" s="420"/>
      <c r="AK429" s="420"/>
      <c r="AL429" s="420"/>
      <c r="AN429" s="474"/>
      <c r="AO429" s="487" t="s">
        <v>26</v>
      </c>
      <c r="AP429" s="433">
        <v>2</v>
      </c>
    </row>
    <row r="430" spans="1:42" s="433" customFormat="1" ht="12.75" customHeight="1">
      <c r="A430" s="542"/>
      <c r="B430" s="420"/>
      <c r="C430" s="902"/>
      <c r="D430" s="535" t="s">
        <v>2254</v>
      </c>
      <c r="E430" s="2191" t="s">
        <v>2293</v>
      </c>
      <c r="F430" s="2191"/>
      <c r="G430" s="2191"/>
      <c r="H430" s="2191"/>
      <c r="I430" s="2191"/>
      <c r="J430" s="2191"/>
      <c r="K430" s="2191"/>
      <c r="L430" s="2191"/>
      <c r="M430" s="2191"/>
      <c r="N430" s="2191"/>
      <c r="O430" s="2191"/>
      <c r="P430" s="2191"/>
      <c r="Q430" s="2191"/>
      <c r="R430" s="2191"/>
      <c r="S430" s="2191"/>
      <c r="T430" s="2191"/>
      <c r="U430" s="2191"/>
      <c r="V430" s="2191"/>
      <c r="W430" s="2191"/>
      <c r="X430" s="2191"/>
      <c r="Y430" s="2191"/>
      <c r="Z430" s="2191"/>
      <c r="AA430" s="2191"/>
      <c r="AB430" s="2191"/>
      <c r="AC430" s="2191"/>
      <c r="AD430" s="420"/>
      <c r="AE430" s="420"/>
      <c r="AF430" s="2302" t="s">
        <v>2259</v>
      </c>
      <c r="AG430" s="2302"/>
      <c r="AH430" s="2302"/>
      <c r="AI430" s="2302"/>
      <c r="AJ430" s="2302"/>
      <c r="AK430" s="2302"/>
      <c r="AL430" s="2302"/>
      <c r="AN430" s="474"/>
    </row>
    <row r="431" spans="1:42" s="433" customFormat="1" ht="12.75" customHeight="1">
      <c r="A431" s="542"/>
      <c r="B431" s="420"/>
      <c r="C431" s="902"/>
      <c r="D431" s="535"/>
      <c r="E431" s="2191"/>
      <c r="F431" s="2191"/>
      <c r="G431" s="2191"/>
      <c r="H431" s="2191"/>
      <c r="I431" s="2191"/>
      <c r="J431" s="2191"/>
      <c r="K431" s="2191"/>
      <c r="L431" s="2191"/>
      <c r="M431" s="2191"/>
      <c r="N431" s="2191"/>
      <c r="O431" s="2191"/>
      <c r="P431" s="2191"/>
      <c r="Q431" s="2191"/>
      <c r="R431" s="2191"/>
      <c r="S431" s="2191"/>
      <c r="T431" s="2191"/>
      <c r="U431" s="2191"/>
      <c r="V431" s="2191"/>
      <c r="W431" s="2191"/>
      <c r="X431" s="2191"/>
      <c r="Y431" s="2191"/>
      <c r="Z431" s="2191"/>
      <c r="AA431" s="2191"/>
      <c r="AB431" s="2191"/>
      <c r="AC431" s="2191"/>
      <c r="AD431" s="420"/>
      <c r="AE431" s="1144"/>
      <c r="AF431" s="1144"/>
      <c r="AG431" s="1144"/>
      <c r="AH431" s="1144"/>
      <c r="AI431" s="1144"/>
      <c r="AJ431" s="1144"/>
      <c r="AK431" s="1144"/>
      <c r="AL431" s="1144"/>
      <c r="AM431" s="473"/>
      <c r="AN431" s="474"/>
    </row>
    <row r="432" spans="1:42" s="433" customFormat="1" ht="12.75" customHeight="1">
      <c r="A432" s="542"/>
      <c r="B432" s="420"/>
      <c r="C432" s="902"/>
      <c r="D432" s="535"/>
      <c r="E432" s="2191"/>
      <c r="F432" s="2191"/>
      <c r="G432" s="2191"/>
      <c r="H432" s="2191"/>
      <c r="I432" s="2191"/>
      <c r="J432" s="2191"/>
      <c r="K432" s="2191"/>
      <c r="L432" s="2191"/>
      <c r="M432" s="2191"/>
      <c r="N432" s="2191"/>
      <c r="O432" s="2191"/>
      <c r="P432" s="2191"/>
      <c r="Q432" s="2191"/>
      <c r="R432" s="2191"/>
      <c r="S432" s="2191"/>
      <c r="T432" s="2191"/>
      <c r="U432" s="2191"/>
      <c r="V432" s="2191"/>
      <c r="W432" s="2191"/>
      <c r="X432" s="2191"/>
      <c r="Y432" s="2191"/>
      <c r="Z432" s="2191"/>
      <c r="AA432" s="2191"/>
      <c r="AB432" s="2191"/>
      <c r="AC432" s="2191"/>
      <c r="AD432" s="420"/>
      <c r="AE432" s="1144"/>
      <c r="AF432" s="1144"/>
      <c r="AG432" s="1144"/>
      <c r="AH432" s="1144"/>
      <c r="AI432" s="1144"/>
      <c r="AJ432" s="1144"/>
      <c r="AK432" s="1144"/>
      <c r="AL432" s="1144"/>
      <c r="AM432" s="473"/>
      <c r="AN432" s="474"/>
    </row>
    <row r="433" spans="1:42" s="433" customFormat="1" ht="12.75" customHeight="1">
      <c r="B433" s="420"/>
      <c r="C433" s="887"/>
      <c r="D433" s="535"/>
      <c r="E433" s="516"/>
      <c r="F433" s="516"/>
      <c r="G433" s="516"/>
      <c r="H433" s="516"/>
      <c r="I433" s="516"/>
      <c r="J433" s="516"/>
      <c r="K433" s="516"/>
      <c r="L433" s="516"/>
      <c r="M433" s="516"/>
      <c r="N433" s="516"/>
      <c r="O433" s="516"/>
      <c r="P433" s="516"/>
      <c r="Q433" s="516"/>
      <c r="R433" s="516"/>
      <c r="S433" s="516"/>
      <c r="T433" s="516"/>
      <c r="U433" s="516"/>
      <c r="V433" s="516"/>
      <c r="W433" s="516"/>
      <c r="X433" s="516"/>
      <c r="Y433" s="516"/>
      <c r="Z433" s="516"/>
      <c r="AA433" s="516"/>
      <c r="AB433" s="516"/>
      <c r="AC433" s="423"/>
      <c r="AD433" s="423"/>
      <c r="AE433" s="420"/>
      <c r="AF433" s="420"/>
      <c r="AG433" s="420"/>
      <c r="AH433" s="420"/>
      <c r="AI433" s="420"/>
      <c r="AJ433" s="420"/>
      <c r="AK433" s="420"/>
      <c r="AL433" s="1144"/>
      <c r="AM433" s="473"/>
      <c r="AN433" s="474"/>
    </row>
    <row r="434" spans="1:42" s="433" customFormat="1" ht="12.75" customHeight="1">
      <c r="B434" s="420"/>
      <c r="C434" s="887"/>
      <c r="D434" s="535" t="s">
        <v>2257</v>
      </c>
      <c r="E434" s="2191" t="s">
        <v>2294</v>
      </c>
      <c r="F434" s="2191"/>
      <c r="G434" s="2191"/>
      <c r="H434" s="2191"/>
      <c r="I434" s="2191"/>
      <c r="J434" s="2191"/>
      <c r="K434" s="2191"/>
      <c r="L434" s="2191"/>
      <c r="M434" s="2191"/>
      <c r="N434" s="2191"/>
      <c r="O434" s="2191"/>
      <c r="P434" s="2191"/>
      <c r="Q434" s="2191"/>
      <c r="R434" s="2191"/>
      <c r="S434" s="2191"/>
      <c r="T434" s="2191"/>
      <c r="U434" s="2191"/>
      <c r="V434" s="2191"/>
      <c r="W434" s="2191"/>
      <c r="X434" s="2191"/>
      <c r="Y434" s="2191"/>
      <c r="Z434" s="2191"/>
      <c r="AA434" s="2191"/>
      <c r="AB434" s="2191"/>
      <c r="AC434" s="2191"/>
      <c r="AD434" s="420"/>
      <c r="AE434" s="420"/>
      <c r="AF434" s="2302" t="s">
        <v>2129</v>
      </c>
      <c r="AG434" s="2302"/>
      <c r="AH434" s="2302"/>
      <c r="AI434" s="2302"/>
      <c r="AJ434" s="2302"/>
      <c r="AK434" s="2302"/>
      <c r="AL434" s="2302"/>
      <c r="AM434" s="473"/>
      <c r="AN434" s="474"/>
    </row>
    <row r="435" spans="1:42" s="433" customFormat="1" ht="12.75" customHeight="1">
      <c r="B435" s="420"/>
      <c r="C435" s="887"/>
      <c r="D435" s="535"/>
      <c r="E435" s="2191"/>
      <c r="F435" s="2191"/>
      <c r="G435" s="2191"/>
      <c r="H435" s="2191"/>
      <c r="I435" s="2191"/>
      <c r="J435" s="2191"/>
      <c r="K435" s="2191"/>
      <c r="L435" s="2191"/>
      <c r="M435" s="2191"/>
      <c r="N435" s="2191"/>
      <c r="O435" s="2191"/>
      <c r="P435" s="2191"/>
      <c r="Q435" s="2191"/>
      <c r="R435" s="2191"/>
      <c r="S435" s="2191"/>
      <c r="T435" s="2191"/>
      <c r="U435" s="2191"/>
      <c r="V435" s="2191"/>
      <c r="W435" s="2191"/>
      <c r="X435" s="2191"/>
      <c r="Y435" s="2191"/>
      <c r="Z435" s="2191"/>
      <c r="AA435" s="2191"/>
      <c r="AB435" s="2191"/>
      <c r="AC435" s="2191"/>
      <c r="AD435" s="420"/>
      <c r="AE435" s="420"/>
      <c r="AF435" s="420"/>
      <c r="AG435" s="420"/>
      <c r="AH435" s="420"/>
      <c r="AI435" s="420"/>
      <c r="AJ435" s="420"/>
      <c r="AK435" s="420"/>
      <c r="AL435" s="420"/>
      <c r="AM435" s="473"/>
      <c r="AN435" s="474"/>
    </row>
    <row r="436" spans="1:42" s="433" customFormat="1" ht="12.75" customHeight="1">
      <c r="B436" s="420"/>
      <c r="C436" s="887"/>
      <c r="D436" s="535"/>
      <c r="E436" s="2191"/>
      <c r="F436" s="2191"/>
      <c r="G436" s="2191"/>
      <c r="H436" s="2191"/>
      <c r="I436" s="2191"/>
      <c r="J436" s="2191"/>
      <c r="K436" s="2191"/>
      <c r="L436" s="2191"/>
      <c r="M436" s="2191"/>
      <c r="N436" s="2191"/>
      <c r="O436" s="2191"/>
      <c r="P436" s="2191"/>
      <c r="Q436" s="2191"/>
      <c r="R436" s="2191"/>
      <c r="S436" s="2191"/>
      <c r="T436" s="2191"/>
      <c r="U436" s="2191"/>
      <c r="V436" s="2191"/>
      <c r="W436" s="2191"/>
      <c r="X436" s="2191"/>
      <c r="Y436" s="2191"/>
      <c r="Z436" s="2191"/>
      <c r="AA436" s="2191"/>
      <c r="AB436" s="2191"/>
      <c r="AC436" s="2191"/>
      <c r="AD436" s="420"/>
      <c r="AE436" s="420"/>
      <c r="AF436" s="420"/>
      <c r="AG436" s="420"/>
      <c r="AH436" s="420"/>
      <c r="AI436" s="420"/>
      <c r="AJ436" s="420"/>
      <c r="AK436" s="420"/>
      <c r="AL436" s="420"/>
      <c r="AM436" s="473"/>
      <c r="AN436" s="474"/>
    </row>
    <row r="437" spans="1:42" s="433" customFormat="1" ht="12.75" customHeight="1">
      <c r="B437" s="420"/>
      <c r="C437" s="887"/>
      <c r="D437" s="535"/>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420"/>
      <c r="AF437" s="420"/>
      <c r="AG437" s="420"/>
      <c r="AH437" s="420"/>
      <c r="AI437" s="420"/>
      <c r="AJ437" s="420"/>
      <c r="AK437" s="420"/>
      <c r="AL437" s="420"/>
      <c r="AM437" s="473"/>
      <c r="AN437" s="474"/>
    </row>
    <row r="438" spans="1:42" s="433" customFormat="1" ht="12.75" customHeight="1">
      <c r="A438" s="1155"/>
      <c r="B438" s="420"/>
      <c r="C438" s="887"/>
      <c r="D438" s="535" t="s">
        <v>2279</v>
      </c>
      <c r="E438" s="2191" t="s">
        <v>2295</v>
      </c>
      <c r="F438" s="2191"/>
      <c r="G438" s="2191"/>
      <c r="H438" s="2191"/>
      <c r="I438" s="2191"/>
      <c r="J438" s="2191"/>
      <c r="K438" s="2191"/>
      <c r="L438" s="2191"/>
      <c r="M438" s="2191"/>
      <c r="N438" s="2191"/>
      <c r="O438" s="2191"/>
      <c r="P438" s="2191"/>
      <c r="Q438" s="2191"/>
      <c r="R438" s="2191"/>
      <c r="S438" s="2191"/>
      <c r="T438" s="2191"/>
      <c r="U438" s="2191"/>
      <c r="V438" s="2191"/>
      <c r="W438" s="2191"/>
      <c r="X438" s="2191"/>
      <c r="Y438" s="2191"/>
      <c r="Z438" s="2191"/>
      <c r="AA438" s="2191"/>
      <c r="AB438" s="2191"/>
      <c r="AC438" s="2191"/>
      <c r="AD438" s="420"/>
      <c r="AE438" s="420"/>
      <c r="AF438" s="2302" t="s">
        <v>2278</v>
      </c>
      <c r="AG438" s="2302"/>
      <c r="AH438" s="2302"/>
      <c r="AI438" s="2302"/>
      <c r="AJ438" s="2302"/>
      <c r="AK438" s="2302"/>
      <c r="AL438" s="2302"/>
      <c r="AM438" s="473"/>
      <c r="AN438" s="474"/>
    </row>
    <row r="439" spans="1:42" s="433" customFormat="1" ht="12.75" customHeight="1">
      <c r="A439" s="1155"/>
      <c r="B439" s="420"/>
      <c r="C439" s="887"/>
      <c r="D439" s="535"/>
      <c r="E439" s="2191"/>
      <c r="F439" s="2191"/>
      <c r="G439" s="2191"/>
      <c r="H439" s="2191"/>
      <c r="I439" s="2191"/>
      <c r="J439" s="2191"/>
      <c r="K439" s="2191"/>
      <c r="L439" s="2191"/>
      <c r="M439" s="2191"/>
      <c r="N439" s="2191"/>
      <c r="O439" s="2191"/>
      <c r="P439" s="2191"/>
      <c r="Q439" s="2191"/>
      <c r="R439" s="2191"/>
      <c r="S439" s="2191"/>
      <c r="T439" s="2191"/>
      <c r="U439" s="2191"/>
      <c r="V439" s="2191"/>
      <c r="W439" s="2191"/>
      <c r="X439" s="2191"/>
      <c r="Y439" s="2191"/>
      <c r="Z439" s="2191"/>
      <c r="AA439" s="2191"/>
      <c r="AB439" s="2191"/>
      <c r="AC439" s="2191"/>
      <c r="AD439" s="420"/>
      <c r="AE439" s="420"/>
      <c r="AF439" s="1144"/>
      <c r="AG439" s="1144"/>
      <c r="AH439" s="1144"/>
      <c r="AI439" s="1144"/>
      <c r="AJ439" s="1144"/>
      <c r="AK439" s="1144"/>
      <c r="AL439" s="1144"/>
      <c r="AM439" s="473"/>
      <c r="AN439" s="474"/>
    </row>
    <row r="440" spans="1:42" s="433" customFormat="1" ht="12.75" customHeight="1">
      <c r="A440" s="1155"/>
      <c r="B440" s="420"/>
      <c r="C440" s="887"/>
      <c r="D440" s="535"/>
      <c r="E440" s="2191"/>
      <c r="F440" s="2191"/>
      <c r="G440" s="2191"/>
      <c r="H440" s="2191"/>
      <c r="I440" s="2191"/>
      <c r="J440" s="2191"/>
      <c r="K440" s="2191"/>
      <c r="L440" s="2191"/>
      <c r="M440" s="2191"/>
      <c r="N440" s="2191"/>
      <c r="O440" s="2191"/>
      <c r="P440" s="2191"/>
      <c r="Q440" s="2191"/>
      <c r="R440" s="2191"/>
      <c r="S440" s="2191"/>
      <c r="T440" s="2191"/>
      <c r="U440" s="2191"/>
      <c r="V440" s="2191"/>
      <c r="W440" s="2191"/>
      <c r="X440" s="2191"/>
      <c r="Y440" s="2191"/>
      <c r="Z440" s="2191"/>
      <c r="AA440" s="2191"/>
      <c r="AB440" s="2191"/>
      <c r="AC440" s="2191"/>
      <c r="AD440" s="420"/>
      <c r="AE440" s="1144"/>
      <c r="AF440" s="1144"/>
      <c r="AG440" s="1144"/>
      <c r="AH440" s="1144"/>
      <c r="AI440" s="1144"/>
      <c r="AJ440" s="1144"/>
      <c r="AK440" s="1144"/>
      <c r="AL440" s="1144"/>
      <c r="AM440" s="473"/>
      <c r="AN440" s="474"/>
    </row>
    <row r="441" spans="1:42" s="433" customFormat="1" ht="12.75" customHeight="1">
      <c r="A441" s="1155"/>
      <c r="B441" s="420"/>
      <c r="C441" s="887"/>
      <c r="D441" s="535"/>
      <c r="E441" s="516"/>
      <c r="F441" s="516"/>
      <c r="G441" s="516"/>
      <c r="H441" s="516"/>
      <c r="I441" s="516"/>
      <c r="J441" s="516"/>
      <c r="K441" s="516"/>
      <c r="L441" s="516"/>
      <c r="M441" s="516"/>
      <c r="N441" s="516"/>
      <c r="O441" s="516"/>
      <c r="P441" s="516"/>
      <c r="Q441" s="516"/>
      <c r="R441" s="516"/>
      <c r="S441" s="516"/>
      <c r="T441" s="516"/>
      <c r="U441" s="516"/>
      <c r="V441" s="516"/>
      <c r="W441" s="516"/>
      <c r="X441" s="516"/>
      <c r="Y441" s="516"/>
      <c r="Z441" s="516"/>
      <c r="AA441" s="516"/>
      <c r="AB441" s="516"/>
      <c r="AC441" s="516"/>
      <c r="AD441" s="420"/>
      <c r="AE441" s="1144"/>
      <c r="AF441" s="420"/>
      <c r="AG441" s="420"/>
      <c r="AH441" s="420"/>
      <c r="AI441" s="420"/>
      <c r="AJ441" s="420"/>
      <c r="AK441" s="420"/>
      <c r="AL441" s="420"/>
      <c r="AM441" s="473"/>
      <c r="AN441" s="474"/>
      <c r="AO441" s="433" t="s">
        <v>299</v>
      </c>
      <c r="AP441" s="512">
        <v>0</v>
      </c>
    </row>
    <row r="442" spans="1:42" s="433" customFormat="1" ht="12.75" customHeight="1">
      <c r="A442" s="1155"/>
      <c r="B442" s="420"/>
      <c r="C442" s="887"/>
      <c r="D442" s="535" t="s">
        <v>2281</v>
      </c>
      <c r="E442" s="2191" t="s">
        <v>2296</v>
      </c>
      <c r="F442" s="2191"/>
      <c r="G442" s="2191"/>
      <c r="H442" s="2191"/>
      <c r="I442" s="2191"/>
      <c r="J442" s="2191"/>
      <c r="K442" s="2191"/>
      <c r="L442" s="2191"/>
      <c r="M442" s="2191"/>
      <c r="N442" s="2191"/>
      <c r="O442" s="2191"/>
      <c r="P442" s="2191"/>
      <c r="Q442" s="2191"/>
      <c r="R442" s="2191"/>
      <c r="S442" s="2191"/>
      <c r="T442" s="2191"/>
      <c r="U442" s="2191"/>
      <c r="V442" s="2191"/>
      <c r="W442" s="2191"/>
      <c r="X442" s="2191"/>
      <c r="Y442" s="2191"/>
      <c r="Z442" s="2191"/>
      <c r="AA442" s="2191"/>
      <c r="AB442" s="2191"/>
      <c r="AC442" s="2191"/>
      <c r="AD442" s="420"/>
      <c r="AE442" s="420"/>
      <c r="AF442" s="2302" t="s">
        <v>2297</v>
      </c>
      <c r="AG442" s="2302"/>
      <c r="AH442" s="2302"/>
      <c r="AI442" s="2302"/>
      <c r="AJ442" s="2302"/>
      <c r="AK442" s="2302"/>
      <c r="AL442" s="2302"/>
      <c r="AM442" s="473"/>
      <c r="AN442" s="474"/>
      <c r="AO442" s="487" t="s">
        <v>21</v>
      </c>
      <c r="AP442" s="433">
        <v>3</v>
      </c>
    </row>
    <row r="443" spans="1:42" s="433" customFormat="1" ht="12.75" customHeight="1">
      <c r="A443" s="1155"/>
      <c r="B443" s="420"/>
      <c r="C443" s="887"/>
      <c r="D443" s="535"/>
      <c r="E443" s="2191"/>
      <c r="F443" s="2191"/>
      <c r="G443" s="2191"/>
      <c r="H443" s="2191"/>
      <c r="I443" s="2191"/>
      <c r="J443" s="2191"/>
      <c r="K443" s="2191"/>
      <c r="L443" s="2191"/>
      <c r="M443" s="2191"/>
      <c r="N443" s="2191"/>
      <c r="O443" s="2191"/>
      <c r="P443" s="2191"/>
      <c r="Q443" s="2191"/>
      <c r="R443" s="2191"/>
      <c r="S443" s="2191"/>
      <c r="T443" s="2191"/>
      <c r="U443" s="2191"/>
      <c r="V443" s="2191"/>
      <c r="W443" s="2191"/>
      <c r="X443" s="2191"/>
      <c r="Y443" s="2191"/>
      <c r="Z443" s="2191"/>
      <c r="AA443" s="2191"/>
      <c r="AB443" s="2191"/>
      <c r="AC443" s="2191"/>
      <c r="AD443" s="420"/>
      <c r="AE443" s="420"/>
      <c r="AF443" s="1144"/>
      <c r="AG443" s="1144"/>
      <c r="AH443" s="1144"/>
      <c r="AI443" s="1144"/>
      <c r="AJ443" s="1144"/>
      <c r="AK443" s="1144"/>
      <c r="AL443" s="1144"/>
      <c r="AM443" s="473"/>
      <c r="AN443" s="474"/>
      <c r="AO443" s="487" t="s">
        <v>26</v>
      </c>
      <c r="AP443" s="433">
        <v>2</v>
      </c>
    </row>
    <row r="444" spans="1:42" s="433" customFormat="1" ht="12.75" customHeight="1">
      <c r="A444" s="1155"/>
      <c r="B444" s="420"/>
      <c r="C444" s="887"/>
      <c r="D444" s="535"/>
      <c r="E444" s="2191"/>
      <c r="F444" s="2191"/>
      <c r="G444" s="2191"/>
      <c r="H444" s="2191"/>
      <c r="I444" s="2191"/>
      <c r="J444" s="2191"/>
      <c r="K444" s="2191"/>
      <c r="L444" s="2191"/>
      <c r="M444" s="2191"/>
      <c r="N444" s="2191"/>
      <c r="O444" s="2191"/>
      <c r="P444" s="2191"/>
      <c r="Q444" s="2191"/>
      <c r="R444" s="2191"/>
      <c r="S444" s="2191"/>
      <c r="T444" s="2191"/>
      <c r="U444" s="2191"/>
      <c r="V444" s="2191"/>
      <c r="W444" s="2191"/>
      <c r="X444" s="2191"/>
      <c r="Y444" s="2191"/>
      <c r="Z444" s="2191"/>
      <c r="AA444" s="2191"/>
      <c r="AB444" s="2191"/>
      <c r="AC444" s="2191"/>
      <c r="AD444" s="420"/>
      <c r="AE444" s="1144"/>
      <c r="AF444" s="1144"/>
      <c r="AG444" s="1144"/>
      <c r="AH444" s="1144"/>
      <c r="AI444" s="1144"/>
      <c r="AJ444" s="1144"/>
      <c r="AK444" s="1144"/>
      <c r="AL444" s="1144"/>
      <c r="AM444" s="473"/>
      <c r="AN444" s="474"/>
    </row>
    <row r="445" spans="1:42" s="433" customFormat="1" ht="12.75" customHeight="1">
      <c r="A445" s="542"/>
      <c r="B445" s="420"/>
      <c r="C445" s="902"/>
      <c r="D445" s="535"/>
      <c r="E445" s="1151"/>
      <c r="F445" s="1151"/>
      <c r="G445" s="1151"/>
      <c r="H445" s="1151"/>
      <c r="I445" s="1151"/>
      <c r="J445" s="1151"/>
      <c r="K445" s="1151"/>
      <c r="L445" s="1151"/>
      <c r="M445" s="1151"/>
      <c r="N445" s="1151"/>
      <c r="O445" s="1151"/>
      <c r="P445" s="1151"/>
      <c r="Q445" s="1151"/>
      <c r="R445" s="1151"/>
      <c r="S445" s="1151"/>
      <c r="T445" s="1151"/>
      <c r="U445" s="1151"/>
      <c r="V445" s="1151"/>
      <c r="W445" s="1151"/>
      <c r="X445" s="1151"/>
      <c r="Y445" s="1151"/>
      <c r="Z445" s="1151"/>
      <c r="AA445" s="1151"/>
      <c r="AB445" s="1151"/>
      <c r="AC445" s="1151"/>
      <c r="AD445" s="420"/>
      <c r="AE445" s="1144"/>
      <c r="AF445" s="1144"/>
      <c r="AG445" s="1144"/>
      <c r="AH445" s="1144"/>
      <c r="AI445" s="1144"/>
      <c r="AJ445" s="1144"/>
      <c r="AK445" s="1144"/>
      <c r="AL445" s="1144"/>
      <c r="AM445" s="473"/>
      <c r="AN445" s="474"/>
    </row>
    <row r="446" spans="1:42" s="433" customFormat="1" ht="12.75" customHeight="1">
      <c r="A446" s="1155"/>
      <c r="B446" s="420"/>
      <c r="C446" s="887"/>
      <c r="D446" s="420" t="s">
        <v>2265</v>
      </c>
      <c r="E446" s="1156"/>
      <c r="F446" s="1156"/>
      <c r="G446" s="1156"/>
      <c r="H446" s="2214" t="s">
        <v>26</v>
      </c>
      <c r="I446" s="2214"/>
      <c r="J446" s="491"/>
      <c r="K446" s="491"/>
      <c r="L446" s="420"/>
      <c r="M446" s="420"/>
      <c r="N446" s="420"/>
      <c r="O446" s="420"/>
      <c r="P446" s="420"/>
      <c r="Q446" s="420"/>
      <c r="R446" s="420"/>
      <c r="S446" s="420"/>
      <c r="T446" s="420"/>
      <c r="U446" s="420"/>
      <c r="V446" s="420"/>
      <c r="W446" s="420"/>
      <c r="X446" s="420"/>
      <c r="Y446" s="420"/>
      <c r="Z446" s="420"/>
      <c r="AA446" s="420"/>
      <c r="AB446" s="420"/>
      <c r="AC446" s="420"/>
      <c r="AD446" s="420"/>
      <c r="AE446" s="420"/>
      <c r="AF446" s="420"/>
      <c r="AG446" s="420"/>
      <c r="AH446" s="420"/>
      <c r="AI446" s="420"/>
      <c r="AJ446" s="420"/>
      <c r="AK446" s="420"/>
      <c r="AL446" s="420"/>
      <c r="AN446" s="474"/>
    </row>
    <row r="447" spans="1:42" s="433" customFormat="1" ht="12.75" customHeight="1">
      <c r="A447" s="1155"/>
      <c r="B447" s="420"/>
      <c r="C447" s="887"/>
      <c r="D447" s="420"/>
      <c r="E447" s="1156"/>
      <c r="F447" s="1156"/>
      <c r="G447" s="491"/>
      <c r="H447" s="491"/>
      <c r="I447" s="491"/>
      <c r="J447" s="491"/>
      <c r="K447" s="491"/>
      <c r="L447" s="491"/>
      <c r="M447" s="491"/>
      <c r="N447" s="491"/>
      <c r="O447" s="491"/>
      <c r="P447" s="491"/>
      <c r="Q447" s="491"/>
      <c r="R447" s="491"/>
      <c r="S447" s="491"/>
      <c r="T447" s="491"/>
      <c r="U447" s="491"/>
      <c r="V447" s="491"/>
      <c r="W447" s="491"/>
      <c r="X447" s="491"/>
      <c r="Y447" s="491"/>
      <c r="Z447" s="1156"/>
      <c r="AA447" s="1156"/>
      <c r="AB447" s="1156"/>
      <c r="AC447" s="420"/>
      <c r="AD447" s="420"/>
      <c r="AE447" s="420"/>
      <c r="AF447" s="420"/>
      <c r="AG447" s="491"/>
      <c r="AH447" s="491"/>
      <c r="AI447" s="491"/>
      <c r="AJ447" s="491"/>
      <c r="AK447" s="491"/>
      <c r="AL447" s="491"/>
      <c r="AM447" s="434"/>
      <c r="AN447" s="474"/>
    </row>
    <row r="448" spans="1:42" s="433" customFormat="1" ht="12.75" customHeight="1">
      <c r="A448" s="554"/>
      <c r="B448" s="478"/>
      <c r="C448" s="899"/>
      <c r="D448" s="478"/>
      <c r="E448" s="894"/>
      <c r="F448" s="537"/>
      <c r="G448" s="537"/>
      <c r="H448" s="537"/>
      <c r="I448" s="537"/>
      <c r="J448" s="537"/>
      <c r="K448" s="537"/>
      <c r="L448" s="537"/>
      <c r="M448" s="537"/>
      <c r="N448" s="537"/>
      <c r="O448" s="537"/>
      <c r="P448" s="537"/>
      <c r="Q448" s="537"/>
      <c r="R448" s="537"/>
      <c r="S448" s="537"/>
      <c r="T448" s="537"/>
      <c r="U448" s="537"/>
      <c r="V448" s="537"/>
      <c r="W448" s="537"/>
      <c r="X448" s="537"/>
      <c r="Y448" s="894"/>
      <c r="Z448" s="894"/>
      <c r="AA448" s="894"/>
      <c r="AB448" s="478"/>
      <c r="AC448" s="478"/>
      <c r="AD448" s="478"/>
      <c r="AE448" s="478"/>
      <c r="AF448" s="478"/>
      <c r="AG448" s="478"/>
      <c r="AH448" s="478"/>
      <c r="AI448" s="446" t="s">
        <v>2298</v>
      </c>
      <c r="AJ448" s="2198">
        <f>VLOOKUP($H$446,$AO$394:$AP$401,2,FALSE)</f>
        <v>4</v>
      </c>
      <c r="AK448" s="2200"/>
      <c r="AL448" s="472"/>
      <c r="AN448" s="474"/>
    </row>
    <row r="449" spans="1:42" s="433" customFormat="1" ht="12.75" customHeight="1">
      <c r="A449" s="1155"/>
      <c r="B449" s="420"/>
      <c r="C449" s="887"/>
      <c r="D449" s="420"/>
      <c r="E449" s="491"/>
      <c r="F449" s="491"/>
      <c r="G449" s="491"/>
      <c r="H449" s="491"/>
      <c r="I449" s="491"/>
      <c r="J449" s="491"/>
      <c r="K449" s="491"/>
      <c r="L449" s="491"/>
      <c r="M449" s="491"/>
      <c r="N449" s="491"/>
      <c r="O449" s="491"/>
      <c r="P449" s="491"/>
      <c r="Q449" s="491"/>
      <c r="R449" s="491"/>
      <c r="S449" s="491"/>
      <c r="T449" s="491"/>
      <c r="U449" s="491"/>
      <c r="V449" s="491"/>
      <c r="W449" s="491"/>
      <c r="X449" s="491"/>
      <c r="Y449" s="491"/>
      <c r="Z449" s="491"/>
      <c r="AA449" s="491"/>
      <c r="AB449" s="491"/>
      <c r="AC449" s="491"/>
      <c r="AD449" s="1148"/>
      <c r="AE449" s="420"/>
      <c r="AF449" s="420"/>
      <c r="AG449" s="420"/>
      <c r="AH449" s="420"/>
      <c r="AI449" s="420"/>
      <c r="AJ449" s="420"/>
      <c r="AK449" s="420"/>
      <c r="AL449" s="420"/>
      <c r="AN449" s="474"/>
    </row>
    <row r="450" spans="1:42" s="433" customFormat="1" ht="12.75" customHeight="1">
      <c r="A450" s="1155"/>
      <c r="B450" s="420"/>
      <c r="C450" s="423" t="s">
        <v>2299</v>
      </c>
      <c r="D450" s="582"/>
      <c r="E450" s="491"/>
      <c r="F450" s="491"/>
      <c r="G450" s="491"/>
      <c r="H450" s="491"/>
      <c r="I450" s="491"/>
      <c r="J450" s="491"/>
      <c r="K450" s="491"/>
      <c r="L450" s="491"/>
      <c r="M450" s="491"/>
      <c r="N450" s="491"/>
      <c r="O450" s="491"/>
      <c r="P450" s="491"/>
      <c r="Q450" s="491"/>
      <c r="R450" s="491"/>
      <c r="S450" s="491"/>
      <c r="T450" s="491"/>
      <c r="U450" s="491"/>
      <c r="V450" s="491"/>
      <c r="W450" s="491"/>
      <c r="X450" s="491"/>
      <c r="Y450" s="491"/>
      <c r="Z450" s="491"/>
      <c r="AA450" s="491"/>
      <c r="AB450" s="491"/>
      <c r="AC450" s="491"/>
      <c r="AD450" s="1148"/>
      <c r="AE450" s="420"/>
      <c r="AF450" s="420"/>
      <c r="AG450" s="420"/>
      <c r="AH450" s="420"/>
      <c r="AI450" s="420"/>
      <c r="AJ450" s="420"/>
      <c r="AK450" s="420"/>
      <c r="AL450" s="420"/>
      <c r="AN450" s="474"/>
    </row>
    <row r="451" spans="1:42" s="433" customFormat="1" ht="12.75" customHeight="1">
      <c r="A451" s="1155"/>
      <c r="B451" s="420"/>
      <c r="C451" s="903"/>
      <c r="D451" s="420"/>
      <c r="E451" s="420"/>
      <c r="F451" s="420"/>
      <c r="G451" s="420"/>
      <c r="H451" s="420"/>
      <c r="I451" s="420"/>
      <c r="J451" s="420"/>
      <c r="K451" s="420"/>
      <c r="L451" s="420"/>
      <c r="M451" s="420"/>
      <c r="N451" s="420"/>
      <c r="O451" s="420"/>
      <c r="P451" s="420"/>
      <c r="Q451" s="420"/>
      <c r="R451" s="420"/>
      <c r="S451" s="420"/>
      <c r="T451" s="420"/>
      <c r="U451" s="420"/>
      <c r="V451" s="420"/>
      <c r="W451" s="420"/>
      <c r="X451" s="420"/>
      <c r="Y451" s="420"/>
      <c r="Z451" s="420"/>
      <c r="AA451" s="420"/>
      <c r="AB451" s="420"/>
      <c r="AC451" s="420"/>
      <c r="AD451" s="420"/>
      <c r="AE451" s="420"/>
      <c r="AF451" s="420"/>
      <c r="AG451" s="420"/>
      <c r="AH451" s="420"/>
      <c r="AI451" s="420"/>
      <c r="AJ451" s="420"/>
      <c r="AK451" s="420"/>
      <c r="AL451" s="420"/>
      <c r="AN451" s="474"/>
    </row>
    <row r="452" spans="1:42" s="433" customFormat="1" ht="12.75" customHeight="1">
      <c r="B452" s="420"/>
      <c r="C452" s="887"/>
      <c r="D452" s="535" t="s">
        <v>21</v>
      </c>
      <c r="E452" s="2191" t="s">
        <v>2300</v>
      </c>
      <c r="F452" s="2191"/>
      <c r="G452" s="2191"/>
      <c r="H452" s="2191"/>
      <c r="I452" s="2191"/>
      <c r="J452" s="2191"/>
      <c r="K452" s="2191"/>
      <c r="L452" s="2191"/>
      <c r="M452" s="2191"/>
      <c r="N452" s="2191"/>
      <c r="O452" s="2191"/>
      <c r="P452" s="2191"/>
      <c r="Q452" s="2191"/>
      <c r="R452" s="2191"/>
      <c r="S452" s="2191"/>
      <c r="T452" s="2191"/>
      <c r="U452" s="2191"/>
      <c r="V452" s="2191"/>
      <c r="W452" s="2191"/>
      <c r="X452" s="2191"/>
      <c r="Y452" s="2191"/>
      <c r="Z452" s="2191"/>
      <c r="AA452" s="2191"/>
      <c r="AB452" s="2191"/>
      <c r="AC452" s="420"/>
      <c r="AD452" s="420"/>
      <c r="AE452" s="420"/>
      <c r="AF452" s="2302" t="s">
        <v>2129</v>
      </c>
      <c r="AG452" s="2302"/>
      <c r="AH452" s="2302"/>
      <c r="AI452" s="2302"/>
      <c r="AJ452" s="2302"/>
      <c r="AK452" s="2302"/>
      <c r="AL452" s="2302"/>
      <c r="AN452" s="474"/>
    </row>
    <row r="453" spans="1:42" s="433" customFormat="1" ht="12.75" customHeight="1">
      <c r="B453" s="420"/>
      <c r="C453" s="895"/>
      <c r="D453" s="535"/>
      <c r="E453" s="2191"/>
      <c r="F453" s="2191"/>
      <c r="G453" s="2191"/>
      <c r="H453" s="2191"/>
      <c r="I453" s="2191"/>
      <c r="J453" s="2191"/>
      <c r="K453" s="2191"/>
      <c r="L453" s="2191"/>
      <c r="M453" s="2191"/>
      <c r="N453" s="2191"/>
      <c r="O453" s="2191"/>
      <c r="P453" s="2191"/>
      <c r="Q453" s="2191"/>
      <c r="R453" s="2191"/>
      <c r="S453" s="2191"/>
      <c r="T453" s="2191"/>
      <c r="U453" s="2191"/>
      <c r="V453" s="2191"/>
      <c r="W453" s="2191"/>
      <c r="X453" s="2191"/>
      <c r="Y453" s="2191"/>
      <c r="Z453" s="2191"/>
      <c r="AA453" s="2191"/>
      <c r="AB453" s="2191"/>
      <c r="AC453" s="420"/>
      <c r="AD453" s="420"/>
      <c r="AE453" s="491"/>
      <c r="AF453" s="420"/>
      <c r="AG453" s="420"/>
      <c r="AH453" s="420"/>
      <c r="AI453" s="420"/>
      <c r="AJ453" s="420"/>
      <c r="AK453" s="420"/>
      <c r="AL453" s="420"/>
      <c r="AN453" s="474"/>
      <c r="AO453" s="2205"/>
      <c r="AP453" s="2205"/>
    </row>
    <row r="454" spans="1:42" s="433" customFormat="1" ht="12.75" customHeight="1">
      <c r="B454" s="420"/>
      <c r="C454" s="895"/>
      <c r="D454" s="535"/>
      <c r="E454" s="2191"/>
      <c r="F454" s="2191"/>
      <c r="G454" s="2191"/>
      <c r="H454" s="2191"/>
      <c r="I454" s="2191"/>
      <c r="J454" s="2191"/>
      <c r="K454" s="2191"/>
      <c r="L454" s="2191"/>
      <c r="M454" s="2191"/>
      <c r="N454" s="2191"/>
      <c r="O454" s="2191"/>
      <c r="P454" s="2191"/>
      <c r="Q454" s="2191"/>
      <c r="R454" s="2191"/>
      <c r="S454" s="2191"/>
      <c r="T454" s="2191"/>
      <c r="U454" s="2191"/>
      <c r="V454" s="2191"/>
      <c r="W454" s="2191"/>
      <c r="X454" s="2191"/>
      <c r="Y454" s="2191"/>
      <c r="Z454" s="2191"/>
      <c r="AA454" s="2191"/>
      <c r="AB454" s="2191"/>
      <c r="AC454" s="420"/>
      <c r="AD454" s="420"/>
      <c r="AE454" s="491"/>
      <c r="AF454" s="491"/>
      <c r="AG454" s="491"/>
      <c r="AH454" s="491"/>
      <c r="AI454" s="491"/>
      <c r="AJ454" s="491"/>
      <c r="AK454" s="491"/>
      <c r="AL454" s="491"/>
      <c r="AN454" s="474"/>
    </row>
    <row r="455" spans="1:42" s="433" customFormat="1" ht="12.75" customHeight="1">
      <c r="B455" s="420"/>
      <c r="C455" s="895"/>
      <c r="D455" s="535"/>
      <c r="E455" s="2191"/>
      <c r="F455" s="2191"/>
      <c r="G455" s="2191"/>
      <c r="H455" s="2191"/>
      <c r="I455" s="2191"/>
      <c r="J455" s="2191"/>
      <c r="K455" s="2191"/>
      <c r="L455" s="2191"/>
      <c r="M455" s="2191"/>
      <c r="N455" s="2191"/>
      <c r="O455" s="2191"/>
      <c r="P455" s="2191"/>
      <c r="Q455" s="2191"/>
      <c r="R455" s="2191"/>
      <c r="S455" s="2191"/>
      <c r="T455" s="2191"/>
      <c r="U455" s="2191"/>
      <c r="V455" s="2191"/>
      <c r="W455" s="2191"/>
      <c r="X455" s="2191"/>
      <c r="Y455" s="2191"/>
      <c r="Z455" s="2191"/>
      <c r="AA455" s="2191"/>
      <c r="AB455" s="2191"/>
      <c r="AC455" s="420"/>
      <c r="AD455" s="420"/>
      <c r="AE455" s="491"/>
      <c r="AF455" s="491"/>
      <c r="AG455" s="491"/>
      <c r="AH455" s="491"/>
      <c r="AI455" s="491"/>
      <c r="AJ455" s="491"/>
      <c r="AK455" s="491"/>
      <c r="AL455" s="491"/>
      <c r="AN455" s="474"/>
      <c r="AO455" s="433" t="s">
        <v>299</v>
      </c>
      <c r="AP455" s="545">
        <v>0</v>
      </c>
    </row>
    <row r="456" spans="1:42" s="433" customFormat="1" ht="12.75" customHeight="1">
      <c r="B456" s="420"/>
      <c r="C456" s="895"/>
      <c r="D456" s="535"/>
      <c r="E456" s="455"/>
      <c r="F456" s="455"/>
      <c r="G456" s="455"/>
      <c r="H456" s="455"/>
      <c r="I456" s="455"/>
      <c r="J456" s="455"/>
      <c r="K456" s="455"/>
      <c r="L456" s="455"/>
      <c r="M456" s="455"/>
      <c r="N456" s="455"/>
      <c r="O456" s="455"/>
      <c r="P456" s="455"/>
      <c r="Q456" s="455"/>
      <c r="R456" s="455"/>
      <c r="S456" s="455"/>
      <c r="T456" s="455"/>
      <c r="U456" s="455"/>
      <c r="V456" s="455"/>
      <c r="W456" s="455"/>
      <c r="X456" s="455"/>
      <c r="Y456" s="455"/>
      <c r="Z456" s="455"/>
      <c r="AA456" s="455"/>
      <c r="AB456" s="455"/>
      <c r="AC456" s="420"/>
      <c r="AD456" s="420"/>
      <c r="AE456" s="491"/>
      <c r="AF456" s="491"/>
      <c r="AG456" s="491"/>
      <c r="AH456" s="491"/>
      <c r="AI456" s="491"/>
      <c r="AJ456" s="491"/>
      <c r="AK456" s="491"/>
      <c r="AL456" s="491"/>
      <c r="AN456" s="474"/>
      <c r="AO456" s="487" t="s">
        <v>21</v>
      </c>
      <c r="AP456" s="433">
        <v>2</v>
      </c>
    </row>
    <row r="457" spans="1:42" s="433" customFormat="1" ht="12.75" customHeight="1">
      <c r="B457" s="420"/>
      <c r="C457" s="887"/>
      <c r="D457" s="535" t="s">
        <v>26</v>
      </c>
      <c r="E457" s="2191" t="s">
        <v>2301</v>
      </c>
      <c r="F457" s="2191"/>
      <c r="G457" s="2191"/>
      <c r="H457" s="2191"/>
      <c r="I457" s="2191"/>
      <c r="J457" s="2191"/>
      <c r="K457" s="2191"/>
      <c r="L457" s="2191"/>
      <c r="M457" s="2191"/>
      <c r="N457" s="2191"/>
      <c r="O457" s="2191"/>
      <c r="P457" s="2191"/>
      <c r="Q457" s="2191"/>
      <c r="R457" s="2191"/>
      <c r="S457" s="2191"/>
      <c r="T457" s="2191"/>
      <c r="U457" s="2191"/>
      <c r="V457" s="2191"/>
      <c r="W457" s="2191"/>
      <c r="X457" s="2191"/>
      <c r="Y457" s="2191"/>
      <c r="Z457" s="2191"/>
      <c r="AA457" s="2191"/>
      <c r="AB457" s="2191"/>
      <c r="AC457" s="420"/>
      <c r="AD457" s="420"/>
      <c r="AE457" s="420"/>
      <c r="AF457" s="2302" t="s">
        <v>2278</v>
      </c>
      <c r="AG457" s="2302"/>
      <c r="AH457" s="2302"/>
      <c r="AI457" s="2302"/>
      <c r="AJ457" s="2302"/>
      <c r="AK457" s="2302"/>
      <c r="AL457" s="2302"/>
      <c r="AN457" s="474"/>
      <c r="AO457" s="487" t="s">
        <v>26</v>
      </c>
      <c r="AP457" s="433">
        <v>1</v>
      </c>
    </row>
    <row r="458" spans="1:42" s="433" customFormat="1" ht="12" customHeight="1">
      <c r="B458" s="420"/>
      <c r="C458" s="887"/>
      <c r="D458" s="420"/>
      <c r="E458" s="2191"/>
      <c r="F458" s="2191"/>
      <c r="G458" s="2191"/>
      <c r="H458" s="2191"/>
      <c r="I458" s="2191"/>
      <c r="J458" s="2191"/>
      <c r="K458" s="2191"/>
      <c r="L458" s="2191"/>
      <c r="M458" s="2191"/>
      <c r="N458" s="2191"/>
      <c r="O458" s="2191"/>
      <c r="P458" s="2191"/>
      <c r="Q458" s="2191"/>
      <c r="R458" s="2191"/>
      <c r="S458" s="2191"/>
      <c r="T458" s="2191"/>
      <c r="U458" s="2191"/>
      <c r="V458" s="2191"/>
      <c r="W458" s="2191"/>
      <c r="X458" s="2191"/>
      <c r="Y458" s="2191"/>
      <c r="Z458" s="2191"/>
      <c r="AA458" s="2191"/>
      <c r="AB458" s="2191"/>
      <c r="AC458" s="420"/>
      <c r="AD458" s="420"/>
      <c r="AE458" s="491"/>
      <c r="AF458" s="420"/>
      <c r="AG458" s="420"/>
      <c r="AH458" s="420"/>
      <c r="AI458" s="420"/>
      <c r="AJ458" s="420"/>
      <c r="AK458" s="420"/>
      <c r="AL458" s="420"/>
      <c r="AN458" s="474"/>
    </row>
    <row r="459" spans="1:42" s="433" customFormat="1" ht="12" customHeight="1">
      <c r="B459" s="420"/>
      <c r="C459" s="887"/>
      <c r="D459" s="420"/>
      <c r="E459" s="2191"/>
      <c r="F459" s="2191"/>
      <c r="G459" s="2191"/>
      <c r="H459" s="2191"/>
      <c r="I459" s="2191"/>
      <c r="J459" s="2191"/>
      <c r="K459" s="2191"/>
      <c r="L459" s="2191"/>
      <c r="M459" s="2191"/>
      <c r="N459" s="2191"/>
      <c r="O459" s="2191"/>
      <c r="P459" s="2191"/>
      <c r="Q459" s="2191"/>
      <c r="R459" s="2191"/>
      <c r="S459" s="2191"/>
      <c r="T459" s="2191"/>
      <c r="U459" s="2191"/>
      <c r="V459" s="2191"/>
      <c r="W459" s="2191"/>
      <c r="X459" s="2191"/>
      <c r="Y459" s="2191"/>
      <c r="Z459" s="2191"/>
      <c r="AA459" s="2191"/>
      <c r="AB459" s="2191"/>
      <c r="AC459" s="420"/>
      <c r="AD459" s="420"/>
      <c r="AE459" s="491"/>
      <c r="AF459" s="420"/>
      <c r="AG459" s="420"/>
      <c r="AH459" s="420"/>
      <c r="AI459" s="420"/>
      <c r="AJ459" s="420"/>
      <c r="AK459" s="420"/>
      <c r="AL459" s="420"/>
      <c r="AN459" s="474"/>
    </row>
    <row r="460" spans="1:42" s="451" customFormat="1" ht="12" customHeight="1">
      <c r="A460" s="433"/>
      <c r="B460" s="420"/>
      <c r="C460" s="887"/>
      <c r="D460" s="420"/>
      <c r="E460" s="2191"/>
      <c r="F460" s="2191"/>
      <c r="G460" s="2191"/>
      <c r="H460" s="2191"/>
      <c r="I460" s="2191"/>
      <c r="J460" s="2191"/>
      <c r="K460" s="2191"/>
      <c r="L460" s="2191"/>
      <c r="M460" s="2191"/>
      <c r="N460" s="2191"/>
      <c r="O460" s="2191"/>
      <c r="P460" s="2191"/>
      <c r="Q460" s="2191"/>
      <c r="R460" s="2191"/>
      <c r="S460" s="2191"/>
      <c r="T460" s="2191"/>
      <c r="U460" s="2191"/>
      <c r="V460" s="2191"/>
      <c r="W460" s="2191"/>
      <c r="X460" s="2191"/>
      <c r="Y460" s="2191"/>
      <c r="Z460" s="2191"/>
      <c r="AA460" s="2191"/>
      <c r="AB460" s="2191"/>
      <c r="AC460" s="420"/>
      <c r="AD460" s="420"/>
      <c r="AE460" s="491"/>
      <c r="AF460" s="491"/>
      <c r="AG460" s="491"/>
      <c r="AH460" s="491"/>
      <c r="AI460" s="491"/>
      <c r="AJ460" s="420"/>
      <c r="AK460" s="420"/>
      <c r="AL460" s="420"/>
      <c r="AM460" s="433"/>
      <c r="AN460" s="555"/>
    </row>
    <row r="461" spans="1:42" s="451" customFormat="1" ht="12" customHeight="1">
      <c r="A461" s="433"/>
      <c r="B461" s="420"/>
      <c r="C461" s="887"/>
      <c r="D461" s="420"/>
      <c r="E461" s="1151"/>
      <c r="F461" s="1151"/>
      <c r="G461" s="1151"/>
      <c r="H461" s="1151"/>
      <c r="I461" s="1151"/>
      <c r="J461" s="1151"/>
      <c r="K461" s="1151"/>
      <c r="L461" s="1151"/>
      <c r="M461" s="1151"/>
      <c r="N461" s="1151"/>
      <c r="O461" s="1151"/>
      <c r="P461" s="1151"/>
      <c r="Q461" s="1151"/>
      <c r="R461" s="1151"/>
      <c r="S461" s="1151"/>
      <c r="T461" s="1151"/>
      <c r="U461" s="1151"/>
      <c r="V461" s="1151"/>
      <c r="W461" s="1151"/>
      <c r="X461" s="1151"/>
      <c r="Y461" s="1151"/>
      <c r="Z461" s="1151"/>
      <c r="AA461" s="1151"/>
      <c r="AB461" s="1151"/>
      <c r="AC461" s="420"/>
      <c r="AD461" s="420"/>
      <c r="AE461" s="491"/>
      <c r="AF461" s="491"/>
      <c r="AG461" s="491"/>
      <c r="AH461" s="491"/>
      <c r="AI461" s="491"/>
      <c r="AJ461" s="420"/>
      <c r="AK461" s="420"/>
      <c r="AL461" s="420"/>
      <c r="AM461" s="433"/>
      <c r="AN461" s="555"/>
    </row>
    <row r="462" spans="1:42" s="451" customFormat="1" ht="12.75" customHeight="1">
      <c r="A462" s="433"/>
      <c r="B462" s="420"/>
      <c r="C462" s="887"/>
      <c r="D462" s="420"/>
      <c r="E462" s="2191" t="s">
        <v>2302</v>
      </c>
      <c r="F462" s="2191"/>
      <c r="G462" s="2191"/>
      <c r="H462" s="2191"/>
      <c r="I462" s="2191"/>
      <c r="J462" s="2191"/>
      <c r="K462" s="2191"/>
      <c r="L462" s="2191"/>
      <c r="M462" s="2191"/>
      <c r="N462" s="2191"/>
      <c r="O462" s="2191"/>
      <c r="P462" s="2191"/>
      <c r="Q462" s="2191"/>
      <c r="R462" s="2191"/>
      <c r="S462" s="2191"/>
      <c r="T462" s="2191"/>
      <c r="U462" s="2191"/>
      <c r="V462" s="2191"/>
      <c r="W462" s="2191"/>
      <c r="X462" s="2191"/>
      <c r="Y462" s="2191"/>
      <c r="Z462" s="2191"/>
      <c r="AA462" s="2191"/>
      <c r="AB462" s="2191"/>
      <c r="AC462" s="420"/>
      <c r="AD462" s="420"/>
      <c r="AE462" s="491"/>
      <c r="AF462" s="491"/>
      <c r="AG462" s="491"/>
      <c r="AH462" s="491"/>
      <c r="AI462" s="491"/>
      <c r="AJ462" s="420"/>
      <c r="AK462" s="420"/>
      <c r="AL462" s="420"/>
      <c r="AM462" s="433"/>
      <c r="AN462" s="555"/>
    </row>
    <row r="463" spans="1:42" s="451" customFormat="1" ht="12.75" customHeight="1">
      <c r="A463" s="433"/>
      <c r="B463" s="420"/>
      <c r="C463" s="887"/>
      <c r="D463" s="420"/>
      <c r="E463" s="2191"/>
      <c r="F463" s="2191"/>
      <c r="G463" s="2191"/>
      <c r="H463" s="2191"/>
      <c r="I463" s="2191"/>
      <c r="J463" s="2191"/>
      <c r="K463" s="2191"/>
      <c r="L463" s="2191"/>
      <c r="M463" s="2191"/>
      <c r="N463" s="2191"/>
      <c r="O463" s="2191"/>
      <c r="P463" s="2191"/>
      <c r="Q463" s="2191"/>
      <c r="R463" s="2191"/>
      <c r="S463" s="2191"/>
      <c r="T463" s="2191"/>
      <c r="U463" s="2191"/>
      <c r="V463" s="2191"/>
      <c r="W463" s="2191"/>
      <c r="X463" s="2191"/>
      <c r="Y463" s="2191"/>
      <c r="Z463" s="2191"/>
      <c r="AA463" s="2191"/>
      <c r="AB463" s="2191"/>
      <c r="AC463" s="420"/>
      <c r="AD463" s="420"/>
      <c r="AE463" s="491"/>
      <c r="AF463" s="491"/>
      <c r="AG463" s="491"/>
      <c r="AH463" s="491"/>
      <c r="AI463" s="491"/>
      <c r="AJ463" s="420"/>
      <c r="AK463" s="420"/>
      <c r="AL463" s="420"/>
      <c r="AM463" s="433"/>
      <c r="AN463" s="555"/>
    </row>
    <row r="464" spans="1:42" s="451" customFormat="1" ht="12.75" customHeight="1">
      <c r="A464" s="433"/>
      <c r="B464" s="420"/>
      <c r="C464" s="887"/>
      <c r="D464" s="420"/>
      <c r="E464" s="2191"/>
      <c r="F464" s="2191"/>
      <c r="G464" s="2191"/>
      <c r="H464" s="2191"/>
      <c r="I464" s="2191"/>
      <c r="J464" s="2191"/>
      <c r="K464" s="2191"/>
      <c r="L464" s="2191"/>
      <c r="M464" s="2191"/>
      <c r="N464" s="2191"/>
      <c r="O464" s="2191"/>
      <c r="P464" s="2191"/>
      <c r="Q464" s="2191"/>
      <c r="R464" s="2191"/>
      <c r="S464" s="2191"/>
      <c r="T464" s="2191"/>
      <c r="U464" s="2191"/>
      <c r="V464" s="2191"/>
      <c r="W464" s="2191"/>
      <c r="X464" s="2191"/>
      <c r="Y464" s="2191"/>
      <c r="Z464" s="2191"/>
      <c r="AA464" s="2191"/>
      <c r="AB464" s="2191"/>
      <c r="AC464" s="420"/>
      <c r="AD464" s="420"/>
      <c r="AE464" s="491"/>
      <c r="AF464" s="491"/>
      <c r="AG464" s="491"/>
      <c r="AH464" s="491"/>
      <c r="AI464" s="491"/>
      <c r="AJ464" s="420"/>
      <c r="AK464" s="420"/>
      <c r="AL464" s="420"/>
      <c r="AM464" s="433"/>
      <c r="AN464" s="555"/>
    </row>
    <row r="465" spans="1:43" s="451" customFormat="1" ht="12.75" customHeight="1">
      <c r="A465" s="433"/>
      <c r="B465" s="420"/>
      <c r="C465" s="887"/>
      <c r="D465" s="420"/>
      <c r="E465" s="1151"/>
      <c r="F465" s="1151"/>
      <c r="G465" s="1151"/>
      <c r="H465" s="1151"/>
      <c r="I465" s="1151"/>
      <c r="J465" s="1151"/>
      <c r="K465" s="1151"/>
      <c r="L465" s="1151"/>
      <c r="M465" s="1151"/>
      <c r="N465" s="1151"/>
      <c r="O465" s="1151"/>
      <c r="P465" s="1151"/>
      <c r="Q465" s="1151"/>
      <c r="R465" s="1151"/>
      <c r="S465" s="1151"/>
      <c r="T465" s="1151"/>
      <c r="U465" s="1151"/>
      <c r="V465" s="1151"/>
      <c r="W465" s="1151"/>
      <c r="X465" s="1151"/>
      <c r="Y465" s="1151"/>
      <c r="Z465" s="1151"/>
      <c r="AA465" s="1151"/>
      <c r="AB465" s="1151"/>
      <c r="AC465" s="420"/>
      <c r="AD465" s="420"/>
      <c r="AE465" s="491"/>
      <c r="AF465" s="491"/>
      <c r="AG465" s="491"/>
      <c r="AH465" s="491"/>
      <c r="AI465" s="491"/>
      <c r="AJ465" s="420"/>
      <c r="AK465" s="420"/>
      <c r="AL465" s="420"/>
      <c r="AM465" s="433"/>
      <c r="AN465" s="555"/>
    </row>
    <row r="466" spans="1:43" s="451" customFormat="1" ht="12.75" customHeight="1">
      <c r="A466" s="433"/>
      <c r="B466" s="420"/>
      <c r="C466" s="887"/>
      <c r="D466" s="420" t="s">
        <v>2265</v>
      </c>
      <c r="E466" s="1156"/>
      <c r="F466" s="1156"/>
      <c r="G466" s="1156"/>
      <c r="H466" s="2214" t="s">
        <v>26</v>
      </c>
      <c r="I466" s="2214"/>
      <c r="J466" s="1151"/>
      <c r="K466" s="1151"/>
      <c r="L466" s="1151"/>
      <c r="M466" s="1151"/>
      <c r="N466" s="1151"/>
      <c r="O466" s="1151"/>
      <c r="P466" s="1151"/>
      <c r="Q466" s="1151"/>
      <c r="R466" s="1151"/>
      <c r="S466" s="1151"/>
      <c r="T466" s="1151"/>
      <c r="U466" s="1151"/>
      <c r="V466" s="1151"/>
      <c r="W466" s="1151"/>
      <c r="X466" s="1151"/>
      <c r="Y466" s="1151"/>
      <c r="Z466" s="1151"/>
      <c r="AA466" s="1151"/>
      <c r="AB466" s="1151"/>
      <c r="AC466" s="420"/>
      <c r="AD466" s="420"/>
      <c r="AE466" s="491"/>
      <c r="AF466" s="491"/>
      <c r="AG466" s="491"/>
      <c r="AH466" s="491"/>
      <c r="AI466" s="491"/>
      <c r="AJ466" s="420"/>
      <c r="AK466" s="420"/>
      <c r="AL466" s="420"/>
      <c r="AM466" s="433"/>
      <c r="AN466" s="555"/>
      <c r="AP466" s="451" t="s">
        <v>2303</v>
      </c>
    </row>
    <row r="467" spans="1:43" s="451" customFormat="1">
      <c r="A467" s="433"/>
      <c r="B467" s="420"/>
      <c r="C467" s="887"/>
      <c r="D467" s="420"/>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420"/>
      <c r="AD467" s="420"/>
      <c r="AE467" s="491"/>
      <c r="AF467" s="491"/>
      <c r="AG467" s="491"/>
      <c r="AH467" s="491"/>
      <c r="AI467" s="491"/>
      <c r="AJ467" s="420"/>
      <c r="AK467" s="420"/>
      <c r="AL467" s="420"/>
      <c r="AM467" s="433"/>
      <c r="AN467" s="555"/>
      <c r="AP467" s="451" t="s">
        <v>2274</v>
      </c>
    </row>
    <row r="468" spans="1:43" s="451" customFormat="1" ht="12.75" customHeight="1">
      <c r="A468" s="482"/>
      <c r="B468" s="478"/>
      <c r="C468" s="899"/>
      <c r="D468" s="478"/>
      <c r="E468" s="478"/>
      <c r="F468" s="478"/>
      <c r="G468" s="478"/>
      <c r="H468" s="478"/>
      <c r="I468" s="478"/>
      <c r="J468" s="904"/>
      <c r="K468" s="904"/>
      <c r="L468" s="537"/>
      <c r="M468" s="537"/>
      <c r="N468" s="537"/>
      <c r="O468" s="537"/>
      <c r="P468" s="537"/>
      <c r="Q468" s="537"/>
      <c r="R468" s="537"/>
      <c r="S468" s="537"/>
      <c r="T468" s="537"/>
      <c r="U468" s="537"/>
      <c r="V468" s="537"/>
      <c r="W468" s="537"/>
      <c r="X468" s="537"/>
      <c r="Y468" s="894"/>
      <c r="Z468" s="894"/>
      <c r="AA468" s="894"/>
      <c r="AB468" s="478"/>
      <c r="AC468" s="478"/>
      <c r="AD468" s="478"/>
      <c r="AE468" s="478"/>
      <c r="AF468" s="478"/>
      <c r="AG468" s="478"/>
      <c r="AH468" s="478"/>
      <c r="AI468" s="446" t="s">
        <v>2304</v>
      </c>
      <c r="AJ468" s="2198">
        <f>VLOOKUP($H$466,$AO$413:$AP$415,2,FALSE)</f>
        <v>2</v>
      </c>
      <c r="AK468" s="2200"/>
      <c r="AL468" s="472"/>
      <c r="AM468" s="433"/>
      <c r="AN468" s="555"/>
      <c r="AP468" s="451" t="s">
        <v>2282</v>
      </c>
    </row>
    <row r="469" spans="1:43" s="451" customFormat="1">
      <c r="A469" s="433"/>
      <c r="B469" s="420"/>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91"/>
      <c r="AF469" s="491"/>
      <c r="AG469" s="491"/>
      <c r="AH469" s="491"/>
      <c r="AI469" s="491"/>
      <c r="AJ469" s="420"/>
      <c r="AK469" s="420"/>
      <c r="AL469" s="420"/>
      <c r="AM469" s="433"/>
      <c r="AN469" s="555"/>
      <c r="AP469" s="451" t="s">
        <v>2305</v>
      </c>
    </row>
    <row r="470" spans="1:43" s="451" customFormat="1" ht="12.75" customHeight="1">
      <c r="A470" s="433"/>
      <c r="B470" s="420"/>
      <c r="C470" s="423" t="s">
        <v>2306</v>
      </c>
      <c r="D470" s="582"/>
      <c r="E470" s="420"/>
      <c r="F470" s="420"/>
      <c r="G470" s="420"/>
      <c r="H470" s="420"/>
      <c r="I470" s="420"/>
      <c r="J470" s="420"/>
      <c r="K470" s="420"/>
      <c r="L470" s="420"/>
      <c r="M470" s="420"/>
      <c r="N470" s="420"/>
      <c r="O470" s="420"/>
      <c r="P470" s="420"/>
      <c r="Q470" s="420"/>
      <c r="R470" s="420"/>
      <c r="S470" s="420"/>
      <c r="T470" s="420"/>
      <c r="U470" s="420"/>
      <c r="V470" s="420"/>
      <c r="W470" s="420"/>
      <c r="X470" s="420"/>
      <c r="Y470" s="420"/>
      <c r="Z470" s="420"/>
      <c r="AA470" s="420"/>
      <c r="AB470" s="420"/>
      <c r="AC470" s="420"/>
      <c r="AD470" s="420"/>
      <c r="AE470" s="491"/>
      <c r="AF470" s="491"/>
      <c r="AG470" s="491"/>
      <c r="AH470" s="491"/>
      <c r="AI470" s="491"/>
      <c r="AJ470" s="420"/>
      <c r="AK470" s="420"/>
      <c r="AL470" s="420"/>
      <c r="AM470" s="433"/>
      <c r="AN470" s="555"/>
      <c r="AP470" s="451" t="s">
        <v>2307</v>
      </c>
    </row>
    <row r="471" spans="1:43" s="451" customFormat="1" ht="12.75" customHeight="1">
      <c r="A471" s="433"/>
      <c r="B471" s="420"/>
      <c r="C471" s="887"/>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91"/>
      <c r="AF471" s="491"/>
      <c r="AG471" s="491"/>
      <c r="AH471" s="491"/>
      <c r="AI471" s="491"/>
      <c r="AJ471" s="420"/>
      <c r="AK471" s="420"/>
      <c r="AL471" s="420"/>
      <c r="AM471" s="433"/>
      <c r="AN471" s="555"/>
      <c r="AP471" s="451" t="s">
        <v>2308</v>
      </c>
    </row>
    <row r="472" spans="1:43" s="451" customFormat="1" ht="12.75" customHeight="1">
      <c r="A472" s="512"/>
      <c r="B472" s="420"/>
      <c r="C472" s="887"/>
      <c r="D472" s="535" t="s">
        <v>21</v>
      </c>
      <c r="E472" s="2308" t="s">
        <v>2309</v>
      </c>
      <c r="F472" s="2308"/>
      <c r="G472" s="2308"/>
      <c r="H472" s="2308"/>
      <c r="I472" s="2308"/>
      <c r="J472" s="2308"/>
      <c r="K472" s="2308"/>
      <c r="L472" s="2308"/>
      <c r="M472" s="2308"/>
      <c r="N472" s="2308"/>
      <c r="O472" s="2308"/>
      <c r="P472" s="2308"/>
      <c r="Q472" s="2308"/>
      <c r="R472" s="2308"/>
      <c r="S472" s="2308"/>
      <c r="T472" s="2308"/>
      <c r="U472" s="2308"/>
      <c r="V472" s="2308"/>
      <c r="W472" s="2308"/>
      <c r="X472" s="2308"/>
      <c r="Y472" s="2308"/>
      <c r="Z472" s="2308"/>
      <c r="AA472" s="2308"/>
      <c r="AB472" s="2308"/>
      <c r="AC472" s="420"/>
      <c r="AD472" s="420"/>
      <c r="AE472" s="420"/>
      <c r="AF472" s="2302" t="s">
        <v>2129</v>
      </c>
      <c r="AG472" s="2302"/>
      <c r="AH472" s="2302"/>
      <c r="AI472" s="2302"/>
      <c r="AJ472" s="2302"/>
      <c r="AK472" s="2302"/>
      <c r="AL472" s="2302"/>
      <c r="AM472" s="433"/>
      <c r="AN472" s="555"/>
      <c r="AP472" s="451" t="s">
        <v>2310</v>
      </c>
    </row>
    <row r="473" spans="1:43" s="451" customFormat="1" ht="11.85" customHeight="1">
      <c r="A473" s="433"/>
      <c r="B473" s="420"/>
      <c r="C473" s="889"/>
      <c r="D473" s="535"/>
      <c r="E473" s="2308"/>
      <c r="F473" s="2308"/>
      <c r="G473" s="2308"/>
      <c r="H473" s="2308"/>
      <c r="I473" s="2308"/>
      <c r="J473" s="2308"/>
      <c r="K473" s="2308"/>
      <c r="L473" s="2308"/>
      <c r="M473" s="2308"/>
      <c r="N473" s="2308"/>
      <c r="O473" s="2308"/>
      <c r="P473" s="2308"/>
      <c r="Q473" s="2308"/>
      <c r="R473" s="2308"/>
      <c r="S473" s="2308"/>
      <c r="T473" s="2308"/>
      <c r="U473" s="2308"/>
      <c r="V473" s="2308"/>
      <c r="W473" s="2308"/>
      <c r="X473" s="2308"/>
      <c r="Y473" s="2308"/>
      <c r="Z473" s="2308"/>
      <c r="AA473" s="2308"/>
      <c r="AB473" s="2308"/>
      <c r="AC473" s="420"/>
      <c r="AD473" s="420"/>
      <c r="AE473" s="420"/>
      <c r="AF473" s="420"/>
      <c r="AG473" s="420"/>
      <c r="AH473" s="420"/>
      <c r="AI473" s="420"/>
      <c r="AJ473" s="420"/>
      <c r="AK473" s="420"/>
      <c r="AL473" s="420"/>
      <c r="AM473" s="433"/>
      <c r="AN473" s="555"/>
      <c r="AP473" s="451" t="s">
        <v>2311</v>
      </c>
    </row>
    <row r="474" spans="1:43" s="451" customFormat="1" ht="13.9" customHeight="1">
      <c r="A474" s="433"/>
      <c r="B474" s="486"/>
      <c r="C474" s="887"/>
      <c r="D474" s="535"/>
      <c r="E474" s="2308"/>
      <c r="F474" s="2308"/>
      <c r="G474" s="2308"/>
      <c r="H474" s="2308"/>
      <c r="I474" s="2308"/>
      <c r="J474" s="2308"/>
      <c r="K474" s="2308"/>
      <c r="L474" s="2308"/>
      <c r="M474" s="2308"/>
      <c r="N474" s="2308"/>
      <c r="O474" s="2308"/>
      <c r="P474" s="2308"/>
      <c r="Q474" s="2308"/>
      <c r="R474" s="2308"/>
      <c r="S474" s="2308"/>
      <c r="T474" s="2308"/>
      <c r="U474" s="2308"/>
      <c r="V474" s="2308"/>
      <c r="W474" s="2308"/>
      <c r="X474" s="2308"/>
      <c r="Y474" s="2308"/>
      <c r="Z474" s="2308"/>
      <c r="AA474" s="2308"/>
      <c r="AB474" s="2308"/>
      <c r="AC474" s="420"/>
      <c r="AD474" s="420"/>
      <c r="AE474" s="491"/>
      <c r="AF474" s="420"/>
      <c r="AG474" s="420"/>
      <c r="AH474" s="420"/>
      <c r="AI474" s="420"/>
      <c r="AJ474" s="420"/>
      <c r="AK474" s="420"/>
      <c r="AL474" s="420"/>
      <c r="AM474" s="433"/>
      <c r="AN474" s="555"/>
      <c r="AP474" s="451" t="s">
        <v>2312</v>
      </c>
    </row>
    <row r="475" spans="1:43" s="451" customFormat="1" ht="13.9" customHeight="1">
      <c r="A475" s="433"/>
      <c r="B475" s="486"/>
      <c r="C475" s="887"/>
      <c r="D475" s="535"/>
      <c r="E475" s="1156"/>
      <c r="F475" s="1156"/>
      <c r="G475" s="1156"/>
      <c r="H475" s="1156"/>
      <c r="I475" s="1156"/>
      <c r="J475" s="1156"/>
      <c r="K475" s="1156"/>
      <c r="L475" s="1156"/>
      <c r="M475" s="1156"/>
      <c r="N475" s="1156"/>
      <c r="O475" s="1156"/>
      <c r="P475" s="1156"/>
      <c r="Q475" s="1156"/>
      <c r="R475" s="1156"/>
      <c r="S475" s="1156"/>
      <c r="T475" s="1156"/>
      <c r="U475" s="1156"/>
      <c r="V475" s="1156"/>
      <c r="W475" s="1156"/>
      <c r="X475" s="1156"/>
      <c r="Y475" s="1156"/>
      <c r="Z475" s="1156"/>
      <c r="AA475" s="1156"/>
      <c r="AB475" s="1156"/>
      <c r="AC475" s="420"/>
      <c r="AD475" s="420"/>
      <c r="AE475" s="491"/>
      <c r="AF475" s="420"/>
      <c r="AG475" s="420"/>
      <c r="AH475" s="420"/>
      <c r="AI475" s="420"/>
      <c r="AJ475" s="420"/>
      <c r="AK475" s="420"/>
      <c r="AL475" s="420"/>
      <c r="AM475" s="433"/>
      <c r="AN475" s="555"/>
      <c r="AP475" s="557" t="s">
        <v>2313</v>
      </c>
    </row>
    <row r="476" spans="1:43" s="451" customFormat="1" ht="13.9" customHeight="1">
      <c r="A476" s="433"/>
      <c r="B476" s="420"/>
      <c r="C476" s="887"/>
      <c r="D476" s="535" t="s">
        <v>26</v>
      </c>
      <c r="E476" s="2309" t="s">
        <v>2314</v>
      </c>
      <c r="F476" s="2309"/>
      <c r="G476" s="2309"/>
      <c r="H476" s="2309"/>
      <c r="I476" s="2309"/>
      <c r="J476" s="2309"/>
      <c r="K476" s="2309"/>
      <c r="L476" s="2309"/>
      <c r="M476" s="2309"/>
      <c r="N476" s="2309"/>
      <c r="O476" s="2309"/>
      <c r="P476" s="2309"/>
      <c r="Q476" s="2309"/>
      <c r="R476" s="2309"/>
      <c r="S476" s="2309"/>
      <c r="T476" s="2309"/>
      <c r="U476" s="2309"/>
      <c r="V476" s="2309"/>
      <c r="W476" s="2309"/>
      <c r="X476" s="2309"/>
      <c r="Y476" s="2309"/>
      <c r="Z476" s="2309"/>
      <c r="AA476" s="2309"/>
      <c r="AB476" s="2309"/>
      <c r="AC476" s="420"/>
      <c r="AD476" s="420"/>
      <c r="AE476" s="420"/>
      <c r="AF476" s="2302" t="s">
        <v>2278</v>
      </c>
      <c r="AG476" s="2302"/>
      <c r="AH476" s="2302"/>
      <c r="AI476" s="2302"/>
      <c r="AJ476" s="2302"/>
      <c r="AK476" s="2302"/>
      <c r="AL476" s="2302"/>
      <c r="AM476" s="433"/>
      <c r="AN476" s="556"/>
    </row>
    <row r="477" spans="1:43" s="451" customFormat="1" ht="12.75" customHeight="1">
      <c r="A477" s="433"/>
      <c r="B477" s="420"/>
      <c r="C477" s="889"/>
      <c r="D477" s="420"/>
      <c r="E477" s="2309"/>
      <c r="F477" s="2309"/>
      <c r="G477" s="2309"/>
      <c r="H477" s="2309"/>
      <c r="I477" s="2309"/>
      <c r="J477" s="2309"/>
      <c r="K477" s="2309"/>
      <c r="L477" s="2309"/>
      <c r="M477" s="2309"/>
      <c r="N477" s="2309"/>
      <c r="O477" s="2309"/>
      <c r="P477" s="2309"/>
      <c r="Q477" s="2309"/>
      <c r="R477" s="2309"/>
      <c r="S477" s="2309"/>
      <c r="T477" s="2309"/>
      <c r="U477" s="2309"/>
      <c r="V477" s="2309"/>
      <c r="W477" s="2309"/>
      <c r="X477" s="2309"/>
      <c r="Y477" s="2309"/>
      <c r="Z477" s="2309"/>
      <c r="AA477" s="2309"/>
      <c r="AB477" s="2309"/>
      <c r="AC477" s="420"/>
      <c r="AD477" s="420"/>
      <c r="AE477" s="420"/>
      <c r="AF477" s="420"/>
      <c r="AG477" s="420"/>
      <c r="AH477" s="420"/>
      <c r="AI477" s="420"/>
      <c r="AJ477" s="420"/>
      <c r="AK477" s="420"/>
      <c r="AL477" s="420"/>
      <c r="AM477" s="433"/>
      <c r="AN477" s="555"/>
      <c r="AP477" s="433" t="s">
        <v>299</v>
      </c>
      <c r="AQ477" s="545">
        <v>0</v>
      </c>
    </row>
    <row r="478" spans="1:43" s="451" customFormat="1" ht="13.9" customHeight="1">
      <c r="A478" s="433"/>
      <c r="B478" s="420"/>
      <c r="C478" s="889"/>
      <c r="D478" s="420"/>
      <c r="E478" s="2309"/>
      <c r="F478" s="2309"/>
      <c r="G478" s="2309"/>
      <c r="H478" s="2309"/>
      <c r="I478" s="2309"/>
      <c r="J478" s="2309"/>
      <c r="K478" s="2309"/>
      <c r="L478" s="2309"/>
      <c r="M478" s="2309"/>
      <c r="N478" s="2309"/>
      <c r="O478" s="2309"/>
      <c r="P478" s="2309"/>
      <c r="Q478" s="2309"/>
      <c r="R478" s="2309"/>
      <c r="S478" s="2309"/>
      <c r="T478" s="2309"/>
      <c r="U478" s="2309"/>
      <c r="V478" s="2309"/>
      <c r="W478" s="2309"/>
      <c r="X478" s="2309"/>
      <c r="Y478" s="2309"/>
      <c r="Z478" s="2309"/>
      <c r="AA478" s="2309"/>
      <c r="AB478" s="2309"/>
      <c r="AC478" s="420"/>
      <c r="AD478" s="420"/>
      <c r="AE478" s="420"/>
      <c r="AF478" s="420"/>
      <c r="AG478" s="420"/>
      <c r="AH478" s="420"/>
      <c r="AI478" s="420"/>
      <c r="AJ478" s="420"/>
      <c r="AK478" s="420"/>
      <c r="AL478" s="420"/>
      <c r="AM478" s="433"/>
      <c r="AN478" s="555"/>
      <c r="AP478" s="487" t="s">
        <v>21</v>
      </c>
      <c r="AQ478" s="433">
        <v>2</v>
      </c>
    </row>
    <row r="479" spans="1:43" s="451" customFormat="1" ht="13.9" customHeight="1">
      <c r="A479" s="433"/>
      <c r="B479" s="420"/>
      <c r="C479" s="889"/>
      <c r="D479" s="420"/>
      <c r="E479" s="1157"/>
      <c r="F479" s="1157"/>
      <c r="G479" s="1157"/>
      <c r="H479" s="1157"/>
      <c r="I479" s="1157"/>
      <c r="J479" s="1157"/>
      <c r="K479" s="1157"/>
      <c r="L479" s="1157"/>
      <c r="M479" s="1157"/>
      <c r="N479" s="1157"/>
      <c r="O479" s="1157"/>
      <c r="P479" s="1157"/>
      <c r="Q479" s="1157"/>
      <c r="R479" s="1157"/>
      <c r="S479" s="1157"/>
      <c r="T479" s="1157"/>
      <c r="U479" s="1157"/>
      <c r="V479" s="1157"/>
      <c r="W479" s="1157"/>
      <c r="X479" s="1157"/>
      <c r="Y479" s="1157"/>
      <c r="Z479" s="1157"/>
      <c r="AA479" s="1157"/>
      <c r="AB479" s="1157"/>
      <c r="AC479" s="420"/>
      <c r="AD479" s="420"/>
      <c r="AE479" s="420"/>
      <c r="AF479" s="420"/>
      <c r="AG479" s="420"/>
      <c r="AH479" s="420"/>
      <c r="AI479" s="420"/>
      <c r="AJ479" s="420"/>
      <c r="AK479" s="420"/>
      <c r="AL479" s="420"/>
      <c r="AM479" s="433"/>
      <c r="AN479" s="555"/>
      <c r="AP479" s="487" t="s">
        <v>26</v>
      </c>
      <c r="AQ479" s="433">
        <v>3</v>
      </c>
    </row>
    <row r="480" spans="1:43" s="451" customFormat="1" ht="13.9" customHeight="1">
      <c r="A480" s="433"/>
      <c r="B480" s="420"/>
      <c r="C480" s="889"/>
      <c r="D480" s="420" t="s">
        <v>2265</v>
      </c>
      <c r="E480" s="1156"/>
      <c r="F480" s="1156"/>
      <c r="G480" s="1156"/>
      <c r="H480" s="2214" t="s">
        <v>299</v>
      </c>
      <c r="I480" s="2214"/>
      <c r="J480" s="1157"/>
      <c r="K480" s="1157"/>
      <c r="L480" s="1157"/>
      <c r="M480" s="1157"/>
      <c r="N480" s="1157"/>
      <c r="O480" s="1157"/>
      <c r="P480" s="1157"/>
      <c r="Q480" s="1157"/>
      <c r="R480" s="1157"/>
      <c r="S480" s="1157"/>
      <c r="T480" s="1157"/>
      <c r="U480" s="1157"/>
      <c r="V480" s="1157"/>
      <c r="W480" s="1157"/>
      <c r="X480" s="1157"/>
      <c r="Y480" s="1157"/>
      <c r="Z480" s="1157"/>
      <c r="AA480" s="1157"/>
      <c r="AB480" s="1157"/>
      <c r="AC480" s="420"/>
      <c r="AD480" s="420"/>
      <c r="AE480" s="420"/>
      <c r="AF480" s="420"/>
      <c r="AG480" s="420"/>
      <c r="AH480" s="420"/>
      <c r="AI480" s="420"/>
      <c r="AJ480" s="420"/>
      <c r="AK480" s="420"/>
      <c r="AL480" s="420"/>
      <c r="AM480" s="433"/>
      <c r="AN480" s="555"/>
    </row>
    <row r="481" spans="1:81" s="451" customFormat="1" ht="14.25" customHeight="1">
      <c r="A481" s="433"/>
      <c r="B481" s="420"/>
      <c r="C481" s="889"/>
      <c r="D481" s="420"/>
      <c r="E481" s="1157"/>
      <c r="F481" s="1157"/>
      <c r="G481" s="1157"/>
      <c r="H481" s="1157"/>
      <c r="I481" s="1157"/>
      <c r="J481" s="1157"/>
      <c r="K481" s="1157"/>
      <c r="L481" s="1157"/>
      <c r="M481" s="1157"/>
      <c r="N481" s="1157"/>
      <c r="O481" s="1157"/>
      <c r="P481" s="1157"/>
      <c r="Q481" s="1157"/>
      <c r="R481" s="1157"/>
      <c r="S481" s="1157"/>
      <c r="T481" s="1157"/>
      <c r="U481" s="1157"/>
      <c r="V481" s="1157"/>
      <c r="W481" s="1157"/>
      <c r="X481" s="1157"/>
      <c r="Y481" s="1157"/>
      <c r="Z481" s="1157"/>
      <c r="AA481" s="1157"/>
      <c r="AB481" s="1157"/>
      <c r="AC481" s="420"/>
      <c r="AD481" s="420"/>
      <c r="AE481" s="420"/>
      <c r="AF481" s="420"/>
      <c r="AG481" s="420"/>
      <c r="AH481" s="420"/>
      <c r="AI481" s="420"/>
      <c r="AJ481" s="420"/>
      <c r="AK481" s="420"/>
      <c r="AL481" s="420"/>
      <c r="AM481" s="433"/>
      <c r="AN481" s="555"/>
    </row>
    <row r="482" spans="1:81" s="451" customFormat="1" ht="12.75" customHeight="1">
      <c r="A482" s="482"/>
      <c r="B482" s="478"/>
      <c r="C482" s="893"/>
      <c r="D482" s="478"/>
      <c r="E482" s="478"/>
      <c r="F482" s="478"/>
      <c r="G482" s="478"/>
      <c r="H482" s="478"/>
      <c r="I482" s="478"/>
      <c r="J482" s="905"/>
      <c r="K482" s="905"/>
      <c r="L482" s="905"/>
      <c r="M482" s="905"/>
      <c r="N482" s="905"/>
      <c r="O482" s="905"/>
      <c r="P482" s="905"/>
      <c r="Q482" s="905"/>
      <c r="R482" s="905"/>
      <c r="S482" s="905"/>
      <c r="T482" s="905"/>
      <c r="U482" s="537"/>
      <c r="V482" s="537"/>
      <c r="W482" s="537"/>
      <c r="X482" s="537"/>
      <c r="Y482" s="894"/>
      <c r="Z482" s="894"/>
      <c r="AA482" s="894"/>
      <c r="AB482" s="478"/>
      <c r="AC482" s="478"/>
      <c r="AD482" s="478"/>
      <c r="AE482" s="478"/>
      <c r="AF482" s="478"/>
      <c r="AG482" s="478"/>
      <c r="AH482" s="478"/>
      <c r="AI482" s="446" t="s">
        <v>2315</v>
      </c>
      <c r="AJ482" s="2198">
        <f>VLOOKUP($H$480,$AO$413:$AP$415,2,FALSE)</f>
        <v>0</v>
      </c>
      <c r="AK482" s="2200"/>
      <c r="AL482" s="472"/>
      <c r="AM482" s="433"/>
      <c r="AN482" s="555"/>
      <c r="AP482" s="2198"/>
      <c r="AQ482" s="2200"/>
    </row>
    <row r="483" spans="1:81" s="451" customFormat="1">
      <c r="A483" s="433"/>
      <c r="B483" s="486"/>
      <c r="C483" s="887"/>
      <c r="D483" s="891"/>
      <c r="E483" s="491"/>
      <c r="F483" s="491"/>
      <c r="G483" s="491"/>
      <c r="H483" s="491"/>
      <c r="I483" s="491"/>
      <c r="J483" s="491"/>
      <c r="K483" s="491"/>
      <c r="L483" s="491"/>
      <c r="M483" s="491"/>
      <c r="N483" s="491"/>
      <c r="O483" s="491"/>
      <c r="P483" s="491"/>
      <c r="Q483" s="491"/>
      <c r="R483" s="491"/>
      <c r="S483" s="491"/>
      <c r="T483" s="491"/>
      <c r="U483" s="491"/>
      <c r="V483" s="491"/>
      <c r="W483" s="491"/>
      <c r="X483" s="491"/>
      <c r="Y483" s="491"/>
      <c r="Z483" s="491"/>
      <c r="AA483" s="491"/>
      <c r="AB483" s="491"/>
      <c r="AC483" s="420"/>
      <c r="AD483" s="420"/>
      <c r="AE483" s="420"/>
      <c r="AF483" s="420"/>
      <c r="AG483" s="420"/>
      <c r="AH483" s="420"/>
      <c r="AI483" s="420"/>
      <c r="AJ483" s="420"/>
      <c r="AK483" s="420"/>
      <c r="AL483" s="420"/>
      <c r="AM483" s="433"/>
      <c r="AN483" s="555"/>
      <c r="AT483" s="12"/>
      <c r="AU483" s="12"/>
      <c r="AV483" s="12"/>
      <c r="AW483" s="12"/>
      <c r="AX483" s="12"/>
      <c r="AY483" s="12"/>
      <c r="AZ483" s="12"/>
    </row>
    <row r="484" spans="1:81" s="451" customFormat="1">
      <c r="A484" s="433"/>
      <c r="B484" s="420"/>
      <c r="C484" s="423" t="s">
        <v>2316</v>
      </c>
      <c r="D484" s="906"/>
      <c r="E484" s="491"/>
      <c r="F484" s="491"/>
      <c r="G484" s="491"/>
      <c r="H484" s="491"/>
      <c r="I484" s="491"/>
      <c r="J484" s="491"/>
      <c r="K484" s="491"/>
      <c r="L484" s="491"/>
      <c r="M484" s="491"/>
      <c r="N484" s="491"/>
      <c r="O484" s="491"/>
      <c r="P484" s="491"/>
      <c r="Q484" s="491"/>
      <c r="R484" s="491"/>
      <c r="S484" s="491"/>
      <c r="T484" s="491"/>
      <c r="U484" s="491"/>
      <c r="V484" s="491"/>
      <c r="W484" s="491"/>
      <c r="X484" s="491"/>
      <c r="Y484" s="491"/>
      <c r="Z484" s="491"/>
      <c r="AA484" s="491"/>
      <c r="AB484" s="491"/>
      <c r="AC484" s="420"/>
      <c r="AD484" s="420"/>
      <c r="AE484" s="420"/>
      <c r="AF484" s="420"/>
      <c r="AG484" s="420"/>
      <c r="AH484" s="420"/>
      <c r="AI484" s="420"/>
      <c r="AJ484" s="420"/>
      <c r="AK484" s="420"/>
      <c r="AL484" s="420"/>
      <c r="AM484" s="433"/>
      <c r="AN484" s="555"/>
      <c r="AT484" s="12"/>
      <c r="AU484" s="12"/>
      <c r="AV484" s="12"/>
      <c r="AW484" s="12"/>
      <c r="AX484" s="12"/>
      <c r="AY484" s="12"/>
      <c r="AZ484" s="12"/>
    </row>
    <row r="485" spans="1:81" s="451" customFormat="1">
      <c r="A485" s="433"/>
      <c r="B485" s="486"/>
      <c r="C485" s="887"/>
      <c r="D485" s="891"/>
      <c r="E485" s="491"/>
      <c r="F485" s="491"/>
      <c r="G485" s="491"/>
      <c r="H485" s="491"/>
      <c r="I485" s="491"/>
      <c r="J485" s="491"/>
      <c r="K485" s="491"/>
      <c r="L485" s="491"/>
      <c r="M485" s="491"/>
      <c r="N485" s="491"/>
      <c r="O485" s="491"/>
      <c r="P485" s="491"/>
      <c r="Q485" s="491"/>
      <c r="R485" s="491"/>
      <c r="S485" s="491"/>
      <c r="T485" s="491"/>
      <c r="U485" s="491"/>
      <c r="V485" s="491"/>
      <c r="W485" s="491"/>
      <c r="X485" s="491"/>
      <c r="Y485" s="491"/>
      <c r="Z485" s="491"/>
      <c r="AA485" s="491"/>
      <c r="AB485" s="491"/>
      <c r="AC485" s="420"/>
      <c r="AD485" s="420"/>
      <c r="AE485" s="420"/>
      <c r="AF485" s="420"/>
      <c r="AG485" s="420"/>
      <c r="AH485" s="420"/>
      <c r="AI485" s="420"/>
      <c r="AJ485" s="420"/>
      <c r="AK485" s="420"/>
      <c r="AL485" s="420"/>
      <c r="AM485" s="433"/>
      <c r="AN485" s="555"/>
      <c r="AT485" s="12"/>
      <c r="AU485" s="12"/>
      <c r="AV485" s="12"/>
      <c r="AW485" s="12"/>
      <c r="AX485" s="12"/>
      <c r="AY485" s="12"/>
      <c r="AZ485" s="12"/>
    </row>
    <row r="486" spans="1:81" s="451" customFormat="1">
      <c r="A486" s="433"/>
      <c r="B486" s="420"/>
      <c r="C486" s="887"/>
      <c r="D486" s="535" t="s">
        <v>21</v>
      </c>
      <c r="E486" s="2191" t="s">
        <v>2317</v>
      </c>
      <c r="F486" s="2191"/>
      <c r="G486" s="2191"/>
      <c r="H486" s="2191"/>
      <c r="I486" s="2191"/>
      <c r="J486" s="2191"/>
      <c r="K486" s="2191"/>
      <c r="L486" s="2191"/>
      <c r="M486" s="2191"/>
      <c r="N486" s="2191"/>
      <c r="O486" s="2191"/>
      <c r="P486" s="2191"/>
      <c r="Q486" s="2191"/>
      <c r="R486" s="2191"/>
      <c r="S486" s="2191"/>
      <c r="T486" s="2191"/>
      <c r="U486" s="2191"/>
      <c r="V486" s="2191"/>
      <c r="W486" s="2191"/>
      <c r="X486" s="2191"/>
      <c r="Y486" s="2191"/>
      <c r="Z486" s="2191"/>
      <c r="AA486" s="2191"/>
      <c r="AB486" s="2191"/>
      <c r="AC486" s="420"/>
      <c r="AD486" s="420"/>
      <c r="AE486" s="420"/>
      <c r="AF486" s="2302" t="s">
        <v>2129</v>
      </c>
      <c r="AG486" s="2302"/>
      <c r="AH486" s="2302"/>
      <c r="AI486" s="2302"/>
      <c r="AJ486" s="2302"/>
      <c r="AK486" s="2302"/>
      <c r="AL486" s="2302"/>
      <c r="AM486" s="433"/>
      <c r="AN486" s="555"/>
      <c r="AT486" s="12"/>
      <c r="AU486" s="12"/>
      <c r="AV486" s="12"/>
      <c r="AW486" s="12"/>
      <c r="AX486" s="12"/>
      <c r="AY486" s="12"/>
      <c r="AZ486" s="12"/>
    </row>
    <row r="487" spans="1:81" s="451" customFormat="1">
      <c r="A487" s="433"/>
      <c r="B487" s="420"/>
      <c r="C487" s="889"/>
      <c r="D487" s="535"/>
      <c r="E487" s="2191"/>
      <c r="F487" s="2191"/>
      <c r="G487" s="2191"/>
      <c r="H487" s="2191"/>
      <c r="I487" s="2191"/>
      <c r="J487" s="2191"/>
      <c r="K487" s="2191"/>
      <c r="L487" s="2191"/>
      <c r="M487" s="2191"/>
      <c r="N487" s="2191"/>
      <c r="O487" s="2191"/>
      <c r="P487" s="2191"/>
      <c r="Q487" s="2191"/>
      <c r="R487" s="2191"/>
      <c r="S487" s="2191"/>
      <c r="T487" s="2191"/>
      <c r="U487" s="2191"/>
      <c r="V487" s="2191"/>
      <c r="W487" s="2191"/>
      <c r="X487" s="2191"/>
      <c r="Y487" s="2191"/>
      <c r="Z487" s="2191"/>
      <c r="AA487" s="2191"/>
      <c r="AB487" s="2191"/>
      <c r="AC487" s="420"/>
      <c r="AD487" s="420"/>
      <c r="AE487" s="420"/>
      <c r="AF487" s="420"/>
      <c r="AG487" s="420"/>
      <c r="AH487" s="420"/>
      <c r="AI487" s="420"/>
      <c r="AJ487" s="420"/>
      <c r="AK487" s="420"/>
      <c r="AL487" s="420"/>
      <c r="AM487" s="433"/>
      <c r="AN487" s="555"/>
      <c r="AT487" s="12"/>
      <c r="AU487" s="12"/>
      <c r="AV487" s="12"/>
      <c r="AW487" s="12"/>
      <c r="AX487" s="12"/>
      <c r="AY487" s="12"/>
      <c r="AZ487" s="12"/>
    </row>
    <row r="488" spans="1:81" s="451" customFormat="1">
      <c r="A488" s="433"/>
      <c r="B488" s="486"/>
      <c r="C488" s="887"/>
      <c r="D488" s="535"/>
      <c r="E488" s="491"/>
      <c r="F488" s="491"/>
      <c r="G488" s="491"/>
      <c r="H488" s="491"/>
      <c r="I488" s="491"/>
      <c r="J488" s="491"/>
      <c r="K488" s="491"/>
      <c r="L488" s="491"/>
      <c r="M488" s="491"/>
      <c r="N488" s="491"/>
      <c r="O488" s="491"/>
      <c r="P488" s="491"/>
      <c r="Q488" s="491"/>
      <c r="R488" s="491"/>
      <c r="S488" s="491"/>
      <c r="T488" s="491"/>
      <c r="U488" s="491"/>
      <c r="V488" s="491"/>
      <c r="W488" s="491"/>
      <c r="X488" s="491"/>
      <c r="Y488" s="491"/>
      <c r="Z488" s="491"/>
      <c r="AA488" s="491"/>
      <c r="AB488" s="491"/>
      <c r="AC488" s="420"/>
      <c r="AD488" s="420"/>
      <c r="AE488" s="420"/>
      <c r="AF488" s="420"/>
      <c r="AG488" s="420"/>
      <c r="AH488" s="420"/>
      <c r="AI488" s="420"/>
      <c r="AJ488" s="420"/>
      <c r="AK488" s="420"/>
      <c r="AL488" s="420"/>
      <c r="AM488" s="433"/>
      <c r="AN488" s="555"/>
      <c r="AT488" s="12"/>
      <c r="AU488" s="12"/>
      <c r="AV488" s="12"/>
      <c r="AW488" s="12"/>
      <c r="AX488" s="12"/>
      <c r="AY488" s="12"/>
      <c r="AZ488" s="12"/>
    </row>
    <row r="489" spans="1:81" s="451" customFormat="1" ht="12.75" customHeight="1">
      <c r="A489" s="433"/>
      <c r="B489" s="420"/>
      <c r="C489" s="887"/>
      <c r="D489" s="535" t="s">
        <v>26</v>
      </c>
      <c r="E489" s="2191" t="s">
        <v>2318</v>
      </c>
      <c r="F489" s="2191"/>
      <c r="G489" s="2191"/>
      <c r="H489" s="2191"/>
      <c r="I489" s="2191"/>
      <c r="J489" s="2191"/>
      <c r="K489" s="2191"/>
      <c r="L489" s="2191"/>
      <c r="M489" s="2191"/>
      <c r="N489" s="2191"/>
      <c r="O489" s="2191"/>
      <c r="P489" s="2191"/>
      <c r="Q489" s="2191"/>
      <c r="R489" s="2191"/>
      <c r="S489" s="2191"/>
      <c r="T489" s="2191"/>
      <c r="U489" s="2191"/>
      <c r="V489" s="2191"/>
      <c r="W489" s="2191"/>
      <c r="X489" s="2191"/>
      <c r="Y489" s="2191"/>
      <c r="Z489" s="2191"/>
      <c r="AA489" s="2191"/>
      <c r="AB489" s="2191"/>
      <c r="AC489" s="420"/>
      <c r="AD489" s="420"/>
      <c r="AE489" s="420"/>
      <c r="AF489" s="2302" t="s">
        <v>2278</v>
      </c>
      <c r="AG489" s="2302"/>
      <c r="AH489" s="2302"/>
      <c r="AI489" s="2302"/>
      <c r="AJ489" s="2302"/>
      <c r="AK489" s="2302"/>
      <c r="AL489" s="2302"/>
      <c r="AM489" s="433"/>
      <c r="AN489" s="555"/>
      <c r="AT489" s="12"/>
      <c r="AU489" s="12"/>
      <c r="AV489" s="12"/>
      <c r="AW489" s="12"/>
      <c r="AX489" s="12"/>
      <c r="AY489" s="12"/>
      <c r="AZ489" s="12"/>
    </row>
    <row r="490" spans="1:81" s="451" customFormat="1">
      <c r="A490" s="433"/>
      <c r="B490" s="420"/>
      <c r="C490" s="889"/>
      <c r="D490" s="420"/>
      <c r="E490" s="2191"/>
      <c r="F490" s="2191"/>
      <c r="G490" s="2191"/>
      <c r="H490" s="2191"/>
      <c r="I490" s="2191"/>
      <c r="J490" s="2191"/>
      <c r="K490" s="2191"/>
      <c r="L490" s="2191"/>
      <c r="M490" s="2191"/>
      <c r="N490" s="2191"/>
      <c r="O490" s="2191"/>
      <c r="P490" s="2191"/>
      <c r="Q490" s="2191"/>
      <c r="R490" s="2191"/>
      <c r="S490" s="2191"/>
      <c r="T490" s="2191"/>
      <c r="U490" s="2191"/>
      <c r="V490" s="2191"/>
      <c r="W490" s="2191"/>
      <c r="X490" s="2191"/>
      <c r="Y490" s="2191"/>
      <c r="Z490" s="2191"/>
      <c r="AA490" s="2191"/>
      <c r="AB490" s="2191"/>
      <c r="AC490" s="420"/>
      <c r="AD490" s="420"/>
      <c r="AE490" s="420"/>
      <c r="AF490" s="420"/>
      <c r="AG490" s="420"/>
      <c r="AH490" s="420"/>
      <c r="AI490" s="420"/>
      <c r="AJ490" s="420"/>
      <c r="AK490" s="420"/>
      <c r="AL490" s="420"/>
      <c r="AM490" s="433"/>
      <c r="AN490" s="555"/>
      <c r="AT490" s="12"/>
      <c r="AU490" s="12"/>
      <c r="AV490" s="12"/>
      <c r="AW490" s="12"/>
      <c r="AX490" s="12"/>
      <c r="AY490" s="12"/>
      <c r="AZ490" s="12"/>
    </row>
    <row r="491" spans="1:81" s="451" customFormat="1">
      <c r="A491" s="433"/>
      <c r="B491" s="420"/>
      <c r="C491" s="889"/>
      <c r="D491" s="420"/>
      <c r="E491" s="1151"/>
      <c r="F491" s="1151"/>
      <c r="G491" s="1151"/>
      <c r="H491" s="1151"/>
      <c r="I491" s="1151"/>
      <c r="J491" s="1151"/>
      <c r="K491" s="1151"/>
      <c r="L491" s="1151"/>
      <c r="M491" s="1151"/>
      <c r="N491" s="1151"/>
      <c r="O491" s="1151"/>
      <c r="P491" s="1151"/>
      <c r="Q491" s="1151"/>
      <c r="R491" s="1151"/>
      <c r="S491" s="1151"/>
      <c r="T491" s="1151"/>
      <c r="U491" s="1151"/>
      <c r="V491" s="1151"/>
      <c r="W491" s="1151"/>
      <c r="X491" s="1151"/>
      <c r="Y491" s="1151"/>
      <c r="Z491" s="1151"/>
      <c r="AA491" s="1151"/>
      <c r="AB491" s="1151"/>
      <c r="AC491" s="420"/>
      <c r="AD491" s="420"/>
      <c r="AE491" s="420"/>
      <c r="AF491" s="420"/>
      <c r="AG491" s="420"/>
      <c r="AH491" s="420"/>
      <c r="AI491" s="420"/>
      <c r="AJ491" s="420"/>
      <c r="AK491" s="420"/>
      <c r="AL491" s="420"/>
      <c r="AM491" s="433"/>
      <c r="AN491" s="555"/>
      <c r="AT491" s="12"/>
      <c r="AU491" s="12"/>
      <c r="AV491" s="12"/>
      <c r="AW491" s="12"/>
      <c r="AX491" s="12"/>
      <c r="AY491" s="12"/>
      <c r="AZ491" s="12"/>
    </row>
    <row r="492" spans="1:81" s="451" customFormat="1" ht="12.75" customHeight="1">
      <c r="A492" s="433"/>
      <c r="B492" s="420"/>
      <c r="C492" s="889"/>
      <c r="D492" s="420" t="s">
        <v>2265</v>
      </c>
      <c r="E492" s="1156"/>
      <c r="F492" s="1156"/>
      <c r="G492" s="1156"/>
      <c r="H492" s="2214" t="s">
        <v>299</v>
      </c>
      <c r="I492" s="2214"/>
      <c r="J492" s="1151"/>
      <c r="K492" s="1151"/>
      <c r="L492" s="1151"/>
      <c r="M492" s="1151"/>
      <c r="N492" s="1151"/>
      <c r="O492" s="1151"/>
      <c r="P492" s="1151"/>
      <c r="Q492" s="1151"/>
      <c r="R492" s="1151"/>
      <c r="S492" s="1151"/>
      <c r="T492" s="1151"/>
      <c r="U492" s="1151"/>
      <c r="V492" s="1151"/>
      <c r="W492" s="1151"/>
      <c r="X492" s="1151"/>
      <c r="Y492" s="1151"/>
      <c r="Z492" s="1151"/>
      <c r="AA492" s="1151"/>
      <c r="AB492" s="1151"/>
      <c r="AC492" s="420"/>
      <c r="AD492" s="420"/>
      <c r="AE492" s="420"/>
      <c r="AF492" s="420"/>
      <c r="AG492" s="420"/>
      <c r="AH492" s="420"/>
      <c r="AI492" s="420"/>
      <c r="AJ492" s="420"/>
      <c r="AK492" s="420"/>
      <c r="AL492" s="420"/>
      <c r="AM492" s="433"/>
      <c r="AN492" s="555"/>
      <c r="AT492" s="12"/>
      <c r="AU492" s="12"/>
      <c r="AV492" s="12"/>
      <c r="AW492" s="12"/>
      <c r="AX492" s="12"/>
      <c r="AY492" s="12"/>
      <c r="AZ492" s="12"/>
    </row>
    <row r="493" spans="1:81" s="451" customFormat="1">
      <c r="A493" s="433"/>
      <c r="B493" s="420"/>
      <c r="C493" s="889"/>
      <c r="D493" s="420"/>
      <c r="E493" s="1151"/>
      <c r="F493" s="1151"/>
      <c r="G493" s="1151"/>
      <c r="H493" s="1151"/>
      <c r="I493" s="1151"/>
      <c r="J493" s="1151"/>
      <c r="K493" s="1151"/>
      <c r="L493" s="1151"/>
      <c r="M493" s="1151"/>
      <c r="N493" s="1151"/>
      <c r="O493" s="1151"/>
      <c r="P493" s="1151"/>
      <c r="Q493" s="1151"/>
      <c r="R493" s="1151"/>
      <c r="S493" s="1151"/>
      <c r="T493" s="1151"/>
      <c r="U493" s="1151"/>
      <c r="V493" s="1151"/>
      <c r="W493" s="1151"/>
      <c r="X493" s="1151"/>
      <c r="Y493" s="1151"/>
      <c r="Z493" s="1151"/>
      <c r="AA493" s="1151"/>
      <c r="AB493" s="1151"/>
      <c r="AC493" s="420"/>
      <c r="AD493" s="420"/>
      <c r="AE493" s="420"/>
      <c r="AF493" s="420"/>
      <c r="AG493" s="420"/>
      <c r="AH493" s="420"/>
      <c r="AI493" s="420"/>
      <c r="AJ493" s="420"/>
      <c r="AK493" s="420"/>
      <c r="AL493" s="420"/>
      <c r="AM493" s="433"/>
      <c r="AN493" s="555"/>
      <c r="AS493" s="12"/>
      <c r="AT493" s="12"/>
      <c r="AU493" s="12"/>
      <c r="AV493" s="12"/>
      <c r="AW493" s="12"/>
      <c r="AX493" s="12"/>
      <c r="AY493" s="12"/>
      <c r="AZ493" s="12"/>
      <c r="BA493" s="12"/>
      <c r="BB493" s="12"/>
      <c r="BC493" s="12"/>
      <c r="BD493" s="26"/>
      <c r="BE493" s="26"/>
      <c r="BF493" s="26"/>
      <c r="BG493" s="26"/>
      <c r="BH493" s="26"/>
      <c r="BI493" s="12"/>
      <c r="BJ493" s="12"/>
      <c r="BK493" s="12"/>
      <c r="BL493" s="12"/>
      <c r="BM493" s="12"/>
      <c r="BN493" s="12"/>
      <c r="BO493" s="12"/>
      <c r="BP493" s="12"/>
      <c r="BQ493" s="12"/>
      <c r="BR493" s="12"/>
      <c r="BS493" s="12"/>
      <c r="BT493" s="12"/>
      <c r="BU493" s="12"/>
      <c r="BV493" s="12"/>
      <c r="BW493" s="12"/>
      <c r="BX493" s="12"/>
      <c r="BY493" s="12"/>
      <c r="BZ493" s="12"/>
      <c r="CA493" s="12"/>
      <c r="CB493" s="12"/>
      <c r="CC493" s="12"/>
    </row>
    <row r="494" spans="1:81" s="451" customFormat="1">
      <c r="A494" s="482"/>
      <c r="B494" s="478"/>
      <c r="C494" s="893"/>
      <c r="D494" s="478"/>
      <c r="E494" s="904"/>
      <c r="F494" s="904"/>
      <c r="G494" s="904"/>
      <c r="H494" s="904"/>
      <c r="I494" s="904"/>
      <c r="J494" s="904"/>
      <c r="K494" s="904"/>
      <c r="L494" s="904"/>
      <c r="M494" s="904"/>
      <c r="N494" s="904"/>
      <c r="O494" s="904"/>
      <c r="P494" s="904"/>
      <c r="Q494" s="904"/>
      <c r="R494" s="904"/>
      <c r="S494" s="904"/>
      <c r="T494" s="904"/>
      <c r="U494" s="904"/>
      <c r="V494" s="537"/>
      <c r="W494" s="537"/>
      <c r="X494" s="537"/>
      <c r="Y494" s="894"/>
      <c r="Z494" s="894"/>
      <c r="AA494" s="894"/>
      <c r="AB494" s="478"/>
      <c r="AC494" s="478"/>
      <c r="AD494" s="478"/>
      <c r="AE494" s="478"/>
      <c r="AF494" s="478"/>
      <c r="AG494" s="478"/>
      <c r="AH494" s="478"/>
      <c r="AI494" s="446" t="s">
        <v>2319</v>
      </c>
      <c r="AJ494" s="2198">
        <f>VLOOKUP($H$492,$AO$427:$AP$429,2,FALSE)</f>
        <v>0</v>
      </c>
      <c r="AK494" s="2200"/>
      <c r="AL494" s="472"/>
      <c r="AM494" s="433"/>
      <c r="AN494" s="555"/>
      <c r="AS494" s="12"/>
      <c r="AT494" s="12"/>
      <c r="AU494" s="12"/>
      <c r="AV494" s="12"/>
      <c r="AW494" s="12"/>
      <c r="AX494" s="12"/>
      <c r="AY494" s="12"/>
      <c r="AZ494" s="12"/>
      <c r="BA494" s="12"/>
      <c r="BB494" s="12"/>
      <c r="BC494" s="12"/>
      <c r="BD494" s="26"/>
      <c r="BE494" s="26"/>
      <c r="BF494" s="26"/>
      <c r="BG494" s="26"/>
      <c r="BH494" s="26"/>
      <c r="BI494" s="12"/>
      <c r="BJ494" s="12"/>
      <c r="BK494" s="12"/>
      <c r="BL494" s="12"/>
      <c r="BM494" s="12"/>
      <c r="BN494" s="12"/>
      <c r="BO494" s="12"/>
      <c r="BP494" s="12"/>
      <c r="BQ494" s="12"/>
      <c r="BR494" s="12"/>
      <c r="BS494" s="12"/>
      <c r="BT494" s="12"/>
      <c r="BU494" s="12"/>
      <c r="BV494" s="12"/>
      <c r="BW494" s="12"/>
      <c r="BX494" s="12"/>
      <c r="BY494" s="12"/>
      <c r="BZ494" s="12"/>
      <c r="CA494" s="12"/>
      <c r="CB494" s="12"/>
      <c r="CC494" s="12"/>
    </row>
    <row r="495" spans="1:81" s="451" customFormat="1" ht="12.75" customHeight="1">
      <c r="A495" s="433"/>
      <c r="B495" s="420"/>
      <c r="C495" s="889"/>
      <c r="D495" s="420"/>
      <c r="E495" s="420"/>
      <c r="F495" s="420"/>
      <c r="G495" s="420"/>
      <c r="H495" s="420"/>
      <c r="I495" s="420"/>
      <c r="J495" s="1151"/>
      <c r="K495" s="1151"/>
      <c r="L495" s="1151"/>
      <c r="M495" s="1151"/>
      <c r="N495" s="420"/>
      <c r="O495" s="420"/>
      <c r="P495" s="420"/>
      <c r="Q495" s="420"/>
      <c r="R495" s="420"/>
      <c r="S495" s="420"/>
      <c r="T495" s="420"/>
      <c r="U495" s="420"/>
      <c r="V495" s="420"/>
      <c r="W495" s="420"/>
      <c r="X495" s="420"/>
      <c r="Y495" s="420"/>
      <c r="Z495" s="420"/>
      <c r="AA495" s="420"/>
      <c r="AB495" s="420"/>
      <c r="AC495" s="420"/>
      <c r="AD495" s="420"/>
      <c r="AE495" s="420"/>
      <c r="AF495" s="420"/>
      <c r="AG495" s="420"/>
      <c r="AH495" s="420"/>
      <c r="AI495" s="420"/>
      <c r="AJ495" s="420"/>
      <c r="AK495" s="420"/>
      <c r="AL495" s="420"/>
      <c r="AM495" s="433"/>
      <c r="AN495" s="555"/>
      <c r="AS495" s="12"/>
      <c r="AT495" s="12"/>
      <c r="AU495" s="12"/>
      <c r="AV495" s="12"/>
      <c r="AW495" s="12"/>
      <c r="AX495" s="12"/>
      <c r="AY495" s="12"/>
      <c r="AZ495" s="12"/>
      <c r="BA495" s="12"/>
      <c r="BB495" s="12"/>
      <c r="BC495" s="12"/>
      <c r="BD495" s="26"/>
      <c r="BE495" s="26"/>
      <c r="BF495" s="26"/>
      <c r="BG495" s="26"/>
      <c r="BH495" s="26"/>
      <c r="BI495" s="12"/>
      <c r="BJ495" s="12"/>
      <c r="BK495" s="12"/>
      <c r="BL495" s="12"/>
      <c r="BM495" s="12"/>
      <c r="BN495" s="12"/>
      <c r="BO495" s="12"/>
      <c r="BP495" s="12"/>
      <c r="BQ495" s="12"/>
      <c r="BR495" s="12"/>
      <c r="BS495" s="12"/>
      <c r="BT495" s="12"/>
      <c r="BU495" s="12"/>
      <c r="BV495" s="12"/>
      <c r="BW495" s="12"/>
      <c r="BX495" s="12"/>
      <c r="BY495" s="12"/>
      <c r="BZ495" s="12"/>
      <c r="CA495" s="12"/>
      <c r="CB495" s="12"/>
      <c r="CC495" s="12"/>
    </row>
    <row r="496" spans="1:81" s="451" customFormat="1" ht="12.75" customHeight="1">
      <c r="A496" s="433"/>
      <c r="B496" s="420"/>
      <c r="C496" s="423" t="s">
        <v>2320</v>
      </c>
      <c r="D496" s="420"/>
      <c r="E496" s="420"/>
      <c r="F496" s="420"/>
      <c r="G496" s="420"/>
      <c r="H496" s="420"/>
      <c r="I496" s="420"/>
      <c r="J496" s="420"/>
      <c r="K496" s="420"/>
      <c r="L496" s="420"/>
      <c r="M496" s="420"/>
      <c r="N496" s="420"/>
      <c r="O496" s="420"/>
      <c r="P496" s="420"/>
      <c r="Q496" s="420"/>
      <c r="R496" s="420"/>
      <c r="S496" s="420"/>
      <c r="T496" s="420"/>
      <c r="U496" s="420"/>
      <c r="V496" s="420"/>
      <c r="W496" s="420"/>
      <c r="X496" s="420"/>
      <c r="Y496" s="420"/>
      <c r="Z496" s="420"/>
      <c r="AA496" s="420"/>
      <c r="AB496" s="420"/>
      <c r="AC496" s="420"/>
      <c r="AD496" s="420"/>
      <c r="AE496" s="420"/>
      <c r="AF496" s="420"/>
      <c r="AG496" s="420"/>
      <c r="AH496" s="420"/>
      <c r="AI496" s="420"/>
      <c r="AJ496" s="420"/>
      <c r="AK496" s="420"/>
      <c r="AL496" s="420"/>
      <c r="AM496" s="433"/>
      <c r="AN496" s="555"/>
      <c r="AS496" s="12"/>
      <c r="AT496" s="12"/>
      <c r="AU496" s="12"/>
      <c r="AV496" s="12"/>
      <c r="AW496" s="12"/>
      <c r="AX496" s="12"/>
      <c r="AY496" s="12"/>
      <c r="AZ496" s="12"/>
      <c r="BA496" s="12"/>
      <c r="BB496" s="12"/>
      <c r="BC496" s="12"/>
      <c r="BD496" s="26"/>
      <c r="BE496" s="26"/>
      <c r="BF496" s="26"/>
      <c r="BG496" s="26"/>
      <c r="BH496" s="26"/>
      <c r="BI496" s="12"/>
      <c r="BJ496" s="12"/>
      <c r="BK496" s="12"/>
      <c r="BL496" s="12"/>
      <c r="BM496" s="12"/>
      <c r="BN496" s="12"/>
      <c r="BO496" s="12"/>
      <c r="BP496" s="12"/>
      <c r="BQ496" s="12"/>
      <c r="BR496" s="12"/>
      <c r="BS496" s="12"/>
      <c r="BT496" s="12"/>
      <c r="BU496" s="12"/>
      <c r="BV496" s="12"/>
      <c r="BW496" s="12"/>
      <c r="BX496" s="12"/>
      <c r="BY496" s="12"/>
      <c r="BZ496" s="12"/>
      <c r="CA496" s="12"/>
      <c r="CB496" s="12"/>
      <c r="CC496" s="12"/>
    </row>
    <row r="497" spans="1:81" s="451" customFormat="1">
      <c r="A497" s="433"/>
      <c r="B497" s="486"/>
      <c r="C497" s="907"/>
      <c r="D497" s="486"/>
      <c r="E497" s="486"/>
      <c r="F497" s="420"/>
      <c r="G497" s="420"/>
      <c r="H497" s="486"/>
      <c r="I497" s="486"/>
      <c r="J497" s="486"/>
      <c r="K497" s="486"/>
      <c r="L497" s="486"/>
      <c r="M497" s="486"/>
      <c r="N497" s="486"/>
      <c r="O497" s="486"/>
      <c r="P497" s="486"/>
      <c r="Q497" s="486"/>
      <c r="R497" s="486"/>
      <c r="S497" s="486"/>
      <c r="T497" s="420"/>
      <c r="U497" s="420"/>
      <c r="V497" s="420"/>
      <c r="W497" s="420"/>
      <c r="X497" s="472"/>
      <c r="Y497" s="472"/>
      <c r="Z497" s="472"/>
      <c r="AA497" s="472"/>
      <c r="AB497" s="472"/>
      <c r="AC497" s="420"/>
      <c r="AD497" s="420"/>
      <c r="AE497" s="420"/>
      <c r="AF497" s="420"/>
      <c r="AG497" s="420"/>
      <c r="AH497" s="420"/>
      <c r="AI497" s="420"/>
      <c r="AJ497" s="420"/>
      <c r="AK497" s="420"/>
      <c r="AL497" s="420"/>
      <c r="AM497" s="433"/>
      <c r="AN497" s="555"/>
      <c r="AS497" s="12"/>
      <c r="AT497" s="12"/>
      <c r="AU497" s="12"/>
      <c r="AV497" s="12"/>
      <c r="AW497" s="12"/>
      <c r="AX497" s="12"/>
      <c r="AY497" s="12"/>
      <c r="AZ497" s="12"/>
      <c r="BA497" s="12"/>
      <c r="BB497" s="12"/>
      <c r="BC497" s="12"/>
      <c r="BD497" s="26"/>
      <c r="BE497" s="26"/>
      <c r="BF497" s="26"/>
      <c r="BG497" s="26"/>
      <c r="BH497" s="26"/>
      <c r="BI497" s="12"/>
      <c r="BJ497" s="12"/>
      <c r="BK497" s="12"/>
      <c r="BL497" s="12"/>
      <c r="BM497" s="12"/>
      <c r="BN497" s="12"/>
      <c r="BO497" s="12"/>
      <c r="BP497" s="12"/>
      <c r="BQ497" s="12"/>
      <c r="BR497" s="12"/>
      <c r="BS497" s="12"/>
      <c r="BT497" s="12"/>
      <c r="BU497" s="12"/>
      <c r="BV497" s="12"/>
      <c r="BW497" s="12"/>
      <c r="BX497" s="12"/>
      <c r="BY497" s="12"/>
      <c r="BZ497" s="12"/>
      <c r="CA497" s="12"/>
      <c r="CB497" s="12"/>
      <c r="CC497" s="12"/>
    </row>
    <row r="498" spans="1:81" s="451" customFormat="1">
      <c r="A498" s="433"/>
      <c r="B498" s="420"/>
      <c r="C498" s="887"/>
      <c r="D498" s="535" t="s">
        <v>21</v>
      </c>
      <c r="E498" s="2191" t="s">
        <v>2321</v>
      </c>
      <c r="F498" s="2191"/>
      <c r="G498" s="2191"/>
      <c r="H498" s="2191"/>
      <c r="I498" s="2191"/>
      <c r="J498" s="2191"/>
      <c r="K498" s="2191"/>
      <c r="L498" s="2191"/>
      <c r="M498" s="2191"/>
      <c r="N498" s="2191"/>
      <c r="O498" s="2191"/>
      <c r="P498" s="2191"/>
      <c r="Q498" s="2191"/>
      <c r="R498" s="2191"/>
      <c r="S498" s="2191"/>
      <c r="T498" s="2191"/>
      <c r="U498" s="2191"/>
      <c r="V498" s="2191"/>
      <c r="W498" s="2191"/>
      <c r="X498" s="2191"/>
      <c r="Y498" s="2191"/>
      <c r="Z498" s="2191"/>
      <c r="AA498" s="2191"/>
      <c r="AB498" s="2191"/>
      <c r="AC498" s="420"/>
      <c r="AD498" s="420"/>
      <c r="AE498" s="420"/>
      <c r="AF498" s="2302" t="s">
        <v>2129</v>
      </c>
      <c r="AG498" s="2302"/>
      <c r="AH498" s="2302"/>
      <c r="AI498" s="2302"/>
      <c r="AJ498" s="2302"/>
      <c r="AK498" s="2302"/>
      <c r="AL498" s="2302"/>
      <c r="AM498" s="433"/>
      <c r="AN498" s="555"/>
      <c r="AT498" s="12"/>
      <c r="AU498" s="12"/>
      <c r="AV498" s="12"/>
      <c r="AW498" s="12"/>
      <c r="AX498" s="12"/>
      <c r="AY498" s="12"/>
      <c r="AZ498" s="12"/>
    </row>
    <row r="499" spans="1:81" s="451" customFormat="1">
      <c r="A499" s="433"/>
      <c r="B499" s="420"/>
      <c r="C499" s="887"/>
      <c r="D499" s="535"/>
      <c r="E499" s="2191"/>
      <c r="F499" s="2191"/>
      <c r="G499" s="2191"/>
      <c r="H499" s="2191"/>
      <c r="I499" s="2191"/>
      <c r="J499" s="2191"/>
      <c r="K499" s="2191"/>
      <c r="L499" s="2191"/>
      <c r="M499" s="2191"/>
      <c r="N499" s="2191"/>
      <c r="O499" s="2191"/>
      <c r="P499" s="2191"/>
      <c r="Q499" s="2191"/>
      <c r="R499" s="2191"/>
      <c r="S499" s="2191"/>
      <c r="T499" s="2191"/>
      <c r="U499" s="2191"/>
      <c r="V499" s="2191"/>
      <c r="W499" s="2191"/>
      <c r="X499" s="2191"/>
      <c r="Y499" s="2191"/>
      <c r="Z499" s="2191"/>
      <c r="AA499" s="2191"/>
      <c r="AB499" s="2191"/>
      <c r="AC499" s="420"/>
      <c r="AD499" s="420"/>
      <c r="AE499" s="420"/>
      <c r="AF499" s="1144"/>
      <c r="AG499" s="1144"/>
      <c r="AH499" s="1144"/>
      <c r="AI499" s="1144"/>
      <c r="AJ499" s="1144"/>
      <c r="AK499" s="1144"/>
      <c r="AL499" s="1144"/>
      <c r="AM499" s="433"/>
      <c r="AN499" s="555"/>
      <c r="AT499" s="12"/>
      <c r="AU499" s="12"/>
      <c r="AV499" s="12"/>
      <c r="AW499" s="12"/>
      <c r="AX499" s="12"/>
      <c r="AY499" s="12"/>
      <c r="AZ499" s="12"/>
    </row>
    <row r="500" spans="1:81" s="451" customFormat="1">
      <c r="A500" s="433"/>
      <c r="B500" s="420"/>
      <c r="C500" s="889"/>
      <c r="D500" s="535"/>
      <c r="E500" s="2191"/>
      <c r="F500" s="2191"/>
      <c r="G500" s="2191"/>
      <c r="H500" s="2191"/>
      <c r="I500" s="2191"/>
      <c r="J500" s="2191"/>
      <c r="K500" s="2191"/>
      <c r="L500" s="2191"/>
      <c r="M500" s="2191"/>
      <c r="N500" s="2191"/>
      <c r="O500" s="2191"/>
      <c r="P500" s="2191"/>
      <c r="Q500" s="2191"/>
      <c r="R500" s="2191"/>
      <c r="S500" s="2191"/>
      <c r="T500" s="2191"/>
      <c r="U500" s="2191"/>
      <c r="V500" s="2191"/>
      <c r="W500" s="2191"/>
      <c r="X500" s="2191"/>
      <c r="Y500" s="2191"/>
      <c r="Z500" s="2191"/>
      <c r="AA500" s="2191"/>
      <c r="AB500" s="2191"/>
      <c r="AC500" s="420"/>
      <c r="AD500" s="420"/>
      <c r="AE500" s="420"/>
      <c r="AF500" s="420"/>
      <c r="AG500" s="420"/>
      <c r="AH500" s="420"/>
      <c r="AI500" s="420"/>
      <c r="AJ500" s="420"/>
      <c r="AK500" s="420"/>
      <c r="AL500" s="420"/>
      <c r="AM500" s="433"/>
      <c r="AN500" s="555"/>
    </row>
    <row r="501" spans="1:81" s="451" customFormat="1" ht="12.75" customHeight="1">
      <c r="A501" s="433"/>
      <c r="B501" s="420"/>
      <c r="C501" s="889"/>
      <c r="D501" s="535"/>
      <c r="E501" s="2191"/>
      <c r="F501" s="2191"/>
      <c r="G501" s="2191"/>
      <c r="H501" s="2191"/>
      <c r="I501" s="2191"/>
      <c r="J501" s="2191"/>
      <c r="K501" s="2191"/>
      <c r="L501" s="2191"/>
      <c r="M501" s="2191"/>
      <c r="N501" s="2191"/>
      <c r="O501" s="2191"/>
      <c r="P501" s="2191"/>
      <c r="Q501" s="2191"/>
      <c r="R501" s="2191"/>
      <c r="S501" s="2191"/>
      <c r="T501" s="2191"/>
      <c r="U501" s="2191"/>
      <c r="V501" s="2191"/>
      <c r="W501" s="2191"/>
      <c r="X501" s="2191"/>
      <c r="Y501" s="2191"/>
      <c r="Z501" s="2191"/>
      <c r="AA501" s="2191"/>
      <c r="AB501" s="2191"/>
      <c r="AC501" s="420"/>
      <c r="AD501" s="420"/>
      <c r="AE501" s="420"/>
      <c r="AF501" s="420"/>
      <c r="AG501" s="420"/>
      <c r="AH501" s="420"/>
      <c r="AI501" s="420"/>
      <c r="AJ501" s="420"/>
      <c r="AK501" s="420"/>
      <c r="AL501" s="420"/>
      <c r="AM501" s="433"/>
      <c r="AN501" s="418"/>
      <c r="AO501" s="12"/>
    </row>
    <row r="502" spans="1:81" s="451" customFormat="1">
      <c r="A502" s="1155"/>
      <c r="B502" s="472"/>
      <c r="C502" s="887"/>
      <c r="D502" s="535"/>
      <c r="E502" s="901"/>
      <c r="F502" s="901"/>
      <c r="G502" s="901"/>
      <c r="H502" s="901"/>
      <c r="I502" s="901"/>
      <c r="J502" s="901"/>
      <c r="K502" s="901"/>
      <c r="L502" s="901"/>
      <c r="M502" s="901"/>
      <c r="N502" s="901"/>
      <c r="O502" s="901"/>
      <c r="P502" s="901"/>
      <c r="Q502" s="901"/>
      <c r="R502" s="901"/>
      <c r="S502" s="901"/>
      <c r="T502" s="901"/>
      <c r="U502" s="901"/>
      <c r="V502" s="901"/>
      <c r="W502" s="901"/>
      <c r="X502" s="901"/>
      <c r="Y502" s="901"/>
      <c r="Z502" s="901"/>
      <c r="AA502" s="901"/>
      <c r="AB502" s="901"/>
      <c r="AC502" s="420"/>
      <c r="AD502" s="420"/>
      <c r="AE502" s="420"/>
      <c r="AF502" s="420"/>
      <c r="AG502" s="420"/>
      <c r="AH502" s="420"/>
      <c r="AI502" s="420"/>
      <c r="AJ502" s="420"/>
      <c r="AK502" s="420"/>
      <c r="AL502" s="420"/>
      <c r="AM502" s="433"/>
      <c r="AN502" s="555"/>
      <c r="AO502" s="24"/>
      <c r="AP502" s="12"/>
    </row>
    <row r="503" spans="1:81" s="451" customFormat="1">
      <c r="A503" s="433"/>
      <c r="B503" s="420"/>
      <c r="C503" s="887"/>
      <c r="D503" s="535" t="s">
        <v>26</v>
      </c>
      <c r="E503" s="2191" t="s">
        <v>2322</v>
      </c>
      <c r="F503" s="2191"/>
      <c r="G503" s="2191"/>
      <c r="H503" s="2191"/>
      <c r="I503" s="2191"/>
      <c r="J503" s="2191"/>
      <c r="K503" s="2191"/>
      <c r="L503" s="2191"/>
      <c r="M503" s="2191"/>
      <c r="N503" s="2191"/>
      <c r="O503" s="2191"/>
      <c r="P503" s="2191"/>
      <c r="Q503" s="2191"/>
      <c r="R503" s="2191"/>
      <c r="S503" s="2191"/>
      <c r="T503" s="2191"/>
      <c r="U503" s="2191"/>
      <c r="V503" s="2191"/>
      <c r="W503" s="2191"/>
      <c r="X503" s="2191"/>
      <c r="Y503" s="2191"/>
      <c r="Z503" s="2191"/>
      <c r="AA503" s="2191"/>
      <c r="AB503" s="455"/>
      <c r="AC503" s="420"/>
      <c r="AD503" s="420"/>
      <c r="AE503" s="420"/>
      <c r="AF503" s="2302" t="s">
        <v>2278</v>
      </c>
      <c r="AG503" s="2302"/>
      <c r="AH503" s="2302"/>
      <c r="AI503" s="2302"/>
      <c r="AJ503" s="2302"/>
      <c r="AK503" s="2302"/>
      <c r="AL503" s="2302"/>
      <c r="AM503" s="433"/>
      <c r="AN503" s="555"/>
      <c r="AO503" s="24"/>
      <c r="AP503" s="12"/>
    </row>
    <row r="504" spans="1:81" s="451" customFormat="1">
      <c r="A504" s="433"/>
      <c r="B504" s="420"/>
      <c r="C504" s="887"/>
      <c r="D504" s="535"/>
      <c r="E504" s="2191"/>
      <c r="F504" s="2191"/>
      <c r="G504" s="2191"/>
      <c r="H504" s="2191"/>
      <c r="I504" s="2191"/>
      <c r="J504" s="2191"/>
      <c r="K504" s="2191"/>
      <c r="L504" s="2191"/>
      <c r="M504" s="2191"/>
      <c r="N504" s="2191"/>
      <c r="O504" s="2191"/>
      <c r="P504" s="2191"/>
      <c r="Q504" s="2191"/>
      <c r="R504" s="2191"/>
      <c r="S504" s="2191"/>
      <c r="T504" s="2191"/>
      <c r="U504" s="2191"/>
      <c r="V504" s="2191"/>
      <c r="W504" s="2191"/>
      <c r="X504" s="2191"/>
      <c r="Y504" s="2191"/>
      <c r="Z504" s="2191"/>
      <c r="AA504" s="2191"/>
      <c r="AB504" s="455"/>
      <c r="AC504" s="420"/>
      <c r="AD504" s="420"/>
      <c r="AE504" s="420"/>
      <c r="AF504" s="1144"/>
      <c r="AG504" s="1144"/>
      <c r="AH504" s="1144"/>
      <c r="AI504" s="1144"/>
      <c r="AJ504" s="1144"/>
      <c r="AK504" s="1144"/>
      <c r="AL504" s="1144"/>
      <c r="AM504" s="433"/>
      <c r="AN504" s="555"/>
      <c r="AO504" s="24"/>
      <c r="AP504" s="12"/>
    </row>
    <row r="505" spans="1:81" s="451" customFormat="1">
      <c r="A505" s="433"/>
      <c r="B505" s="420"/>
      <c r="C505" s="887"/>
      <c r="D505" s="420"/>
      <c r="E505" s="2191"/>
      <c r="F505" s="2191"/>
      <c r="G505" s="2191"/>
      <c r="H505" s="2191"/>
      <c r="I505" s="2191"/>
      <c r="J505" s="2191"/>
      <c r="K505" s="2191"/>
      <c r="L505" s="2191"/>
      <c r="M505" s="2191"/>
      <c r="N505" s="2191"/>
      <c r="O505" s="2191"/>
      <c r="P505" s="2191"/>
      <c r="Q505" s="2191"/>
      <c r="R505" s="2191"/>
      <c r="S505" s="2191"/>
      <c r="T505" s="2191"/>
      <c r="U505" s="2191"/>
      <c r="V505" s="2191"/>
      <c r="W505" s="2191"/>
      <c r="X505" s="2191"/>
      <c r="Y505" s="2191"/>
      <c r="Z505" s="2191"/>
      <c r="AA505" s="2191"/>
      <c r="AB505" s="455"/>
      <c r="AC505" s="1144"/>
      <c r="AD505" s="1144"/>
      <c r="AE505" s="1144"/>
      <c r="AF505" s="1144"/>
      <c r="AG505" s="1144"/>
      <c r="AH505" s="1144"/>
      <c r="AI505" s="1144"/>
      <c r="AJ505" s="420"/>
      <c r="AK505" s="420"/>
      <c r="AL505" s="420"/>
      <c r="AM505" s="433"/>
      <c r="AN505" s="555"/>
      <c r="AO505" s="24"/>
      <c r="AP505" s="12"/>
    </row>
    <row r="506" spans="1:81" s="451" customFormat="1">
      <c r="A506" s="433"/>
      <c r="B506" s="420"/>
      <c r="C506" s="887"/>
      <c r="D506" s="420"/>
      <c r="E506" s="2191"/>
      <c r="F506" s="2191"/>
      <c r="G506" s="2191"/>
      <c r="H506" s="2191"/>
      <c r="I506" s="2191"/>
      <c r="J506" s="2191"/>
      <c r="K506" s="2191"/>
      <c r="L506" s="2191"/>
      <c r="M506" s="2191"/>
      <c r="N506" s="2191"/>
      <c r="O506" s="2191"/>
      <c r="P506" s="2191"/>
      <c r="Q506" s="2191"/>
      <c r="R506" s="2191"/>
      <c r="S506" s="2191"/>
      <c r="T506" s="2191"/>
      <c r="U506" s="2191"/>
      <c r="V506" s="2191"/>
      <c r="W506" s="2191"/>
      <c r="X506" s="2191"/>
      <c r="Y506" s="2191"/>
      <c r="Z506" s="2191"/>
      <c r="AA506" s="2191"/>
      <c r="AB506" s="455"/>
      <c r="AC506" s="1144"/>
      <c r="AD506" s="1144"/>
      <c r="AE506" s="1144"/>
      <c r="AF506" s="1144"/>
      <c r="AG506" s="1144"/>
      <c r="AH506" s="1144"/>
      <c r="AI506" s="1144"/>
      <c r="AJ506" s="420"/>
      <c r="AK506" s="420"/>
      <c r="AL506" s="420"/>
      <c r="AM506" s="433"/>
      <c r="AN506" s="555"/>
      <c r="AO506" s="24"/>
      <c r="AP506" s="12"/>
    </row>
    <row r="507" spans="1:81" s="451" customFormat="1">
      <c r="A507" s="433"/>
      <c r="B507" s="420"/>
      <c r="C507" s="887"/>
      <c r="D507" s="420"/>
      <c r="E507" s="516"/>
      <c r="F507" s="516"/>
      <c r="G507" s="516"/>
      <c r="H507" s="516"/>
      <c r="I507" s="516"/>
      <c r="J507" s="516"/>
      <c r="K507" s="516"/>
      <c r="L507" s="516"/>
      <c r="M507" s="516"/>
      <c r="N507" s="516"/>
      <c r="O507" s="516"/>
      <c r="P507" s="516"/>
      <c r="Q507" s="516"/>
      <c r="R507" s="516"/>
      <c r="S507" s="516"/>
      <c r="T507" s="516"/>
      <c r="U507" s="516"/>
      <c r="V507" s="516"/>
      <c r="W507" s="516"/>
      <c r="X507" s="516"/>
      <c r="Y507" s="516"/>
      <c r="Z507" s="516"/>
      <c r="AA507" s="516"/>
      <c r="AB507" s="516"/>
      <c r="AC507" s="1144"/>
      <c r="AD507" s="1144"/>
      <c r="AE507" s="1144"/>
      <c r="AF507" s="1144"/>
      <c r="AG507" s="1144"/>
      <c r="AH507" s="1144"/>
      <c r="AI507" s="1144"/>
      <c r="AJ507" s="420"/>
      <c r="AK507" s="420"/>
      <c r="AL507" s="420"/>
      <c r="AM507" s="433"/>
      <c r="AN507" s="555"/>
    </row>
    <row r="508" spans="1:81" s="451" customFormat="1" ht="12.75" customHeight="1">
      <c r="A508" s="433"/>
      <c r="B508" s="420"/>
      <c r="C508" s="887"/>
      <c r="D508" s="420" t="s">
        <v>2265</v>
      </c>
      <c r="E508" s="1156"/>
      <c r="F508" s="1156"/>
      <c r="G508" s="1156"/>
      <c r="H508" s="2214" t="s">
        <v>21</v>
      </c>
      <c r="I508" s="2214"/>
      <c r="J508" s="516"/>
      <c r="K508" s="516"/>
      <c r="L508" s="516"/>
      <c r="M508" s="516"/>
      <c r="N508" s="516"/>
      <c r="O508" s="516"/>
      <c r="P508" s="516"/>
      <c r="Q508" s="516"/>
      <c r="R508" s="516"/>
      <c r="S508" s="516"/>
      <c r="T508" s="516"/>
      <c r="U508" s="516"/>
      <c r="V508" s="516"/>
      <c r="W508" s="516"/>
      <c r="X508" s="516"/>
      <c r="Y508" s="516"/>
      <c r="Z508" s="516"/>
      <c r="AA508" s="516"/>
      <c r="AB508" s="516"/>
      <c r="AC508" s="1144"/>
      <c r="AD508" s="1144"/>
      <c r="AE508" s="1144"/>
      <c r="AF508" s="1144"/>
      <c r="AG508" s="1144"/>
      <c r="AH508" s="1144"/>
      <c r="AI508" s="1144"/>
      <c r="AJ508" s="420"/>
      <c r="AK508" s="420"/>
      <c r="AL508" s="420"/>
      <c r="AM508" s="433"/>
      <c r="AN508" s="555"/>
    </row>
    <row r="509" spans="1:81" s="451" customFormat="1" ht="12.75" customHeight="1">
      <c r="A509" s="433"/>
      <c r="B509" s="420"/>
      <c r="C509" s="887"/>
      <c r="D509" s="420"/>
      <c r="E509" s="516"/>
      <c r="F509" s="516"/>
      <c r="G509" s="516"/>
      <c r="H509" s="516"/>
      <c r="I509" s="516"/>
      <c r="J509" s="516"/>
      <c r="K509" s="516"/>
      <c r="L509" s="516"/>
      <c r="M509" s="516"/>
      <c r="N509" s="516"/>
      <c r="O509" s="516"/>
      <c r="P509" s="516"/>
      <c r="Q509" s="516"/>
      <c r="R509" s="516"/>
      <c r="S509" s="516"/>
      <c r="T509" s="516"/>
      <c r="U509" s="516"/>
      <c r="V509" s="516"/>
      <c r="W509" s="516"/>
      <c r="X509" s="516"/>
      <c r="Y509" s="516"/>
      <c r="Z509" s="516"/>
      <c r="AA509" s="516"/>
      <c r="AB509" s="516"/>
      <c r="AC509" s="1144"/>
      <c r="AD509" s="1144"/>
      <c r="AE509" s="1144"/>
      <c r="AF509" s="1144"/>
      <c r="AG509" s="1144"/>
      <c r="AH509" s="1144"/>
      <c r="AI509" s="1144"/>
      <c r="AJ509" s="420"/>
      <c r="AK509" s="420"/>
      <c r="AL509" s="420"/>
      <c r="AM509" s="433"/>
      <c r="AN509" s="418"/>
      <c r="AO509" s="24"/>
      <c r="AP509" s="12"/>
      <c r="AQ509" s="12"/>
      <c r="AR509" s="12"/>
      <c r="AS509" s="12"/>
      <c r="AT509" s="12"/>
      <c r="AU509" s="12"/>
      <c r="AV509" s="12"/>
      <c r="AW509" s="12"/>
      <c r="AX509" s="12"/>
      <c r="AY509" s="12"/>
      <c r="AZ509" s="12"/>
      <c r="BA509" s="12"/>
      <c r="BB509" s="12"/>
      <c r="BC509" s="12"/>
      <c r="BD509" s="26"/>
      <c r="BE509" s="26"/>
      <c r="BF509" s="26"/>
      <c r="BG509" s="26"/>
      <c r="BH509" s="26"/>
      <c r="BI509" s="12"/>
      <c r="BJ509" s="12"/>
      <c r="BK509" s="12"/>
      <c r="BL509" s="12"/>
      <c r="BM509" s="12"/>
      <c r="BN509" s="12"/>
      <c r="BO509" s="12"/>
      <c r="BP509" s="12"/>
      <c r="BQ509" s="12"/>
      <c r="BR509" s="12"/>
      <c r="BS509" s="12"/>
      <c r="BT509" s="12"/>
      <c r="BU509" s="12"/>
      <c r="BV509" s="12"/>
    </row>
    <row r="510" spans="1:81" s="451" customFormat="1">
      <c r="A510" s="482"/>
      <c r="B510" s="478"/>
      <c r="C510" s="899"/>
      <c r="D510" s="478"/>
      <c r="E510" s="908"/>
      <c r="F510" s="908"/>
      <c r="G510" s="908"/>
      <c r="H510" s="908"/>
      <c r="I510" s="908"/>
      <c r="J510" s="908"/>
      <c r="K510" s="908"/>
      <c r="L510" s="908"/>
      <c r="M510" s="908"/>
      <c r="N510" s="908"/>
      <c r="O510" s="908"/>
      <c r="P510" s="908"/>
      <c r="Q510" s="908"/>
      <c r="R510" s="908"/>
      <c r="S510" s="908"/>
      <c r="T510" s="908"/>
      <c r="U510" s="908"/>
      <c r="V510" s="908"/>
      <c r="W510" s="908"/>
      <c r="X510" s="908"/>
      <c r="Y510" s="908"/>
      <c r="Z510" s="908"/>
      <c r="AA510" s="908"/>
      <c r="AB510" s="558"/>
      <c r="AC510" s="558"/>
      <c r="AD510" s="558"/>
      <c r="AE510" s="558"/>
      <c r="AF510" s="558"/>
      <c r="AG510" s="558"/>
      <c r="AH510" s="478"/>
      <c r="AI510" s="446" t="s">
        <v>2323</v>
      </c>
      <c r="AJ510" s="2198">
        <f>VLOOKUP($H$508,$AO$441:$AP$443,2,FALSE)</f>
        <v>3</v>
      </c>
      <c r="AK510" s="2200"/>
      <c r="AL510" s="472"/>
      <c r="AM510" s="433"/>
      <c r="AN510" s="418"/>
      <c r="AO510" s="24"/>
      <c r="AP510" s="12"/>
      <c r="AQ510" s="12"/>
      <c r="AR510" s="12"/>
      <c r="AS510" s="12"/>
      <c r="AT510" s="12"/>
      <c r="AU510" s="12"/>
      <c r="AV510" s="12"/>
      <c r="AW510" s="12"/>
      <c r="AX510" s="12"/>
      <c r="AY510" s="12"/>
      <c r="AZ510" s="12"/>
      <c r="BA510" s="12"/>
      <c r="BB510" s="12"/>
      <c r="BC510" s="12"/>
      <c r="BD510" s="26"/>
      <c r="BE510" s="26"/>
      <c r="BF510" s="26"/>
      <c r="BG510" s="26"/>
      <c r="BH510" s="26"/>
      <c r="BI510" s="12"/>
      <c r="BJ510" s="12"/>
      <c r="BK510" s="12"/>
      <c r="BL510" s="12"/>
      <c r="BM510" s="12"/>
      <c r="BN510" s="12"/>
      <c r="BO510" s="12"/>
      <c r="BP510" s="12"/>
      <c r="BQ510" s="12"/>
      <c r="BR510" s="12"/>
      <c r="BS510" s="12"/>
      <c r="BT510" s="12"/>
      <c r="BU510" s="12"/>
      <c r="BV510" s="12"/>
    </row>
    <row r="511" spans="1:81" s="451" customFormat="1" ht="12.75" customHeight="1">
      <c r="A511" s="512"/>
      <c r="B511" s="420"/>
      <c r="C511" s="889"/>
      <c r="D511" s="420"/>
      <c r="E511" s="420"/>
      <c r="F511" s="420"/>
      <c r="G511" s="420"/>
      <c r="H511" s="420"/>
      <c r="I511" s="420"/>
      <c r="J511" s="516"/>
      <c r="K511" s="516"/>
      <c r="L511" s="1151"/>
      <c r="M511" s="1151"/>
      <c r="N511" s="1151"/>
      <c r="O511" s="1151"/>
      <c r="P511" s="1151"/>
      <c r="Q511" s="1151"/>
      <c r="R511" s="1151"/>
      <c r="S511" s="1151"/>
      <c r="T511" s="1151"/>
      <c r="U511" s="1151"/>
      <c r="V511" s="491"/>
      <c r="W511" s="491"/>
      <c r="X511" s="491"/>
      <c r="Y511" s="491"/>
      <c r="Z511" s="1156"/>
      <c r="AA511" s="1156"/>
      <c r="AB511" s="1156"/>
      <c r="AC511" s="420"/>
      <c r="AD511" s="420"/>
      <c r="AE511" s="420"/>
      <c r="AF511" s="420"/>
      <c r="AG511" s="420"/>
      <c r="AH511" s="420"/>
      <c r="AI511" s="420"/>
      <c r="AJ511" s="420"/>
      <c r="AK511" s="420"/>
      <c r="AL511" s="420"/>
      <c r="AM511" s="433"/>
      <c r="AN511" s="418"/>
      <c r="AO511" s="24"/>
      <c r="AP511" s="12"/>
      <c r="AQ511" s="12"/>
      <c r="AR511" s="12"/>
      <c r="AS511" s="12"/>
      <c r="AT511" s="12"/>
      <c r="AU511" s="12"/>
      <c r="AV511" s="12"/>
      <c r="AW511" s="12"/>
      <c r="AX511" s="12"/>
      <c r="AY511" s="12"/>
      <c r="AZ511" s="12"/>
      <c r="BA511" s="12"/>
      <c r="BB511" s="12"/>
      <c r="BC511" s="12"/>
      <c r="BD511" s="26"/>
      <c r="BE511" s="26"/>
      <c r="BF511" s="26"/>
      <c r="BG511" s="26"/>
      <c r="BH511" s="26"/>
      <c r="BI511" s="12"/>
      <c r="BJ511" s="12"/>
      <c r="BK511" s="12"/>
      <c r="BL511" s="12"/>
      <c r="BM511" s="12"/>
      <c r="BN511" s="12"/>
      <c r="BO511" s="12"/>
      <c r="BP511" s="12"/>
      <c r="BQ511" s="12"/>
      <c r="BR511" s="12"/>
      <c r="BS511" s="12"/>
      <c r="BT511" s="12"/>
      <c r="BU511" s="12"/>
      <c r="BV511" s="12"/>
    </row>
    <row r="512" spans="1:81" s="451" customFormat="1">
      <c r="A512" s="433"/>
      <c r="B512" s="420"/>
      <c r="C512" s="423" t="s">
        <v>2312</v>
      </c>
      <c r="D512" s="491"/>
      <c r="E512" s="420"/>
      <c r="F512" s="420"/>
      <c r="G512" s="420"/>
      <c r="H512" s="420"/>
      <c r="I512" s="420"/>
      <c r="J512" s="420"/>
      <c r="K512" s="420"/>
      <c r="L512" s="420"/>
      <c r="M512" s="420"/>
      <c r="N512" s="420"/>
      <c r="O512" s="420"/>
      <c r="P512" s="420"/>
      <c r="Q512" s="420"/>
      <c r="R512" s="420"/>
      <c r="S512" s="420"/>
      <c r="T512" s="420"/>
      <c r="U512" s="420"/>
      <c r="V512" s="420"/>
      <c r="W512" s="420"/>
      <c r="X512" s="420"/>
      <c r="Y512" s="420"/>
      <c r="Z512" s="420"/>
      <c r="AA512" s="420"/>
      <c r="AB512" s="420"/>
      <c r="AC512" s="420"/>
      <c r="AD512" s="420"/>
      <c r="AE512" s="420"/>
      <c r="AF512" s="420"/>
      <c r="AG512" s="420"/>
      <c r="AH512" s="420"/>
      <c r="AI512" s="420"/>
      <c r="AJ512" s="420"/>
      <c r="AK512" s="420"/>
      <c r="AL512" s="420"/>
      <c r="AM512" s="433"/>
      <c r="AN512" s="418"/>
      <c r="AO512" s="24"/>
      <c r="AP512" s="12"/>
      <c r="AQ512" s="12"/>
      <c r="AR512" s="12"/>
      <c r="AS512" s="12"/>
      <c r="AT512" s="12"/>
      <c r="AU512" s="12"/>
      <c r="AV512" s="12"/>
      <c r="AW512" s="12"/>
      <c r="AX512" s="12"/>
      <c r="AY512" s="12"/>
      <c r="AZ512" s="12"/>
      <c r="BA512" s="12"/>
      <c r="BB512" s="12"/>
      <c r="BC512" s="12"/>
      <c r="BD512" s="26"/>
      <c r="BE512" s="26"/>
      <c r="BF512" s="26"/>
      <c r="BG512" s="26"/>
      <c r="BH512" s="26"/>
      <c r="BI512" s="12"/>
      <c r="BJ512" s="12"/>
      <c r="BK512" s="12"/>
      <c r="BL512" s="12"/>
      <c r="BM512" s="12"/>
      <c r="BN512" s="12"/>
      <c r="BO512" s="12"/>
      <c r="BP512" s="12"/>
      <c r="BQ512" s="12"/>
      <c r="BR512" s="12"/>
      <c r="BS512" s="12"/>
      <c r="BT512" s="12"/>
      <c r="BU512" s="12"/>
      <c r="BV512" s="12"/>
    </row>
    <row r="513" spans="1:74" s="451" customFormat="1">
      <c r="A513" s="433"/>
      <c r="B513" s="491"/>
      <c r="C513" s="420"/>
      <c r="D513" s="420"/>
      <c r="E513" s="491"/>
      <c r="F513" s="491"/>
      <c r="G513" s="491"/>
      <c r="H513" s="491"/>
      <c r="I513" s="491"/>
      <c r="J513" s="491"/>
      <c r="K513" s="491"/>
      <c r="L513" s="491"/>
      <c r="M513" s="491"/>
      <c r="N513" s="491"/>
      <c r="O513" s="491"/>
      <c r="P513" s="491"/>
      <c r="Q513" s="491"/>
      <c r="R513" s="491"/>
      <c r="S513" s="491"/>
      <c r="T513" s="491"/>
      <c r="U513" s="491"/>
      <c r="V513" s="491"/>
      <c r="W513" s="491"/>
      <c r="X513" s="491"/>
      <c r="Y513" s="491"/>
      <c r="Z513" s="491"/>
      <c r="AA513" s="491"/>
      <c r="AB513" s="491"/>
      <c r="AC513" s="491"/>
      <c r="AD513" s="491"/>
      <c r="AE513" s="491"/>
      <c r="AF513" s="491"/>
      <c r="AG513" s="491"/>
      <c r="AH513" s="491"/>
      <c r="AI513" s="420"/>
      <c r="AJ513" s="420"/>
      <c r="AK513" s="420"/>
      <c r="AL513" s="420"/>
      <c r="AM513" s="433"/>
      <c r="AN513" s="418"/>
      <c r="AO513" s="24"/>
      <c r="AP513" s="12"/>
      <c r="AQ513" s="12"/>
      <c r="AR513" s="12"/>
      <c r="AS513" s="12"/>
      <c r="AT513" s="12"/>
      <c r="AU513" s="12"/>
      <c r="AV513" s="12"/>
      <c r="AW513" s="12"/>
      <c r="AX513" s="12"/>
      <c r="AY513" s="12"/>
      <c r="AZ513" s="12"/>
      <c r="BA513" s="12"/>
      <c r="BB513" s="12"/>
      <c r="BC513" s="12"/>
      <c r="BD513" s="26"/>
      <c r="BE513" s="26"/>
      <c r="BF513" s="26"/>
      <c r="BG513" s="26"/>
      <c r="BH513" s="26"/>
      <c r="BI513" s="12"/>
      <c r="BJ513" s="12"/>
      <c r="BK513" s="12"/>
      <c r="BL513" s="12"/>
      <c r="BM513" s="12"/>
      <c r="BN513" s="12"/>
      <c r="BO513" s="12"/>
      <c r="BP513" s="12"/>
      <c r="BQ513" s="12"/>
      <c r="BR513" s="12"/>
      <c r="BS513" s="12"/>
      <c r="BT513" s="12"/>
      <c r="BU513" s="12"/>
      <c r="BV513" s="12"/>
    </row>
    <row r="514" spans="1:74" s="451" customFormat="1">
      <c r="A514" s="433"/>
      <c r="B514" s="420"/>
      <c r="C514" s="887"/>
      <c r="D514" s="535" t="s">
        <v>21</v>
      </c>
      <c r="E514" s="2191" t="s">
        <v>2324</v>
      </c>
      <c r="F514" s="2191"/>
      <c r="G514" s="2191"/>
      <c r="H514" s="2191"/>
      <c r="I514" s="2191"/>
      <c r="J514" s="2191"/>
      <c r="K514" s="2191"/>
      <c r="L514" s="2191"/>
      <c r="M514" s="2191"/>
      <c r="N514" s="2191"/>
      <c r="O514" s="2191"/>
      <c r="P514" s="2191"/>
      <c r="Q514" s="2191"/>
      <c r="R514" s="2191"/>
      <c r="S514" s="2191"/>
      <c r="T514" s="2191"/>
      <c r="U514" s="2191"/>
      <c r="V514" s="2191"/>
      <c r="W514" s="2191"/>
      <c r="X514" s="2191"/>
      <c r="Y514" s="2191"/>
      <c r="Z514" s="2191"/>
      <c r="AA514" s="2191"/>
      <c r="AB514" s="2191"/>
      <c r="AC514" s="420"/>
      <c r="AD514" s="420"/>
      <c r="AE514" s="420"/>
      <c r="AF514" s="2302" t="s">
        <v>2278</v>
      </c>
      <c r="AG514" s="2302"/>
      <c r="AH514" s="2302"/>
      <c r="AI514" s="2302"/>
      <c r="AJ514" s="2302"/>
      <c r="AK514" s="2302"/>
      <c r="AL514" s="2302"/>
      <c r="AM514" s="433"/>
      <c r="AN514" s="418"/>
      <c r="AO514" s="24"/>
      <c r="AP514" s="12"/>
      <c r="AQ514" s="12"/>
      <c r="AR514" s="12"/>
      <c r="AS514" s="12"/>
      <c r="AT514" s="12"/>
      <c r="AU514" s="12"/>
      <c r="AV514" s="12"/>
      <c r="AW514" s="12"/>
      <c r="AX514" s="12"/>
      <c r="AY514" s="12"/>
      <c r="AZ514" s="12"/>
      <c r="BA514" s="12"/>
      <c r="BB514" s="12"/>
      <c r="BC514" s="12"/>
      <c r="BD514" s="26"/>
      <c r="BE514" s="26"/>
      <c r="BF514" s="26"/>
      <c r="BG514" s="26"/>
      <c r="BH514" s="26"/>
      <c r="BI514" s="12"/>
      <c r="BJ514" s="12"/>
      <c r="BK514" s="12"/>
      <c r="BL514" s="12"/>
      <c r="BM514" s="12"/>
      <c r="BN514" s="12"/>
      <c r="BO514" s="12"/>
      <c r="BP514" s="12"/>
      <c r="BQ514" s="12"/>
      <c r="BR514" s="12"/>
      <c r="BS514" s="12"/>
      <c r="BT514" s="12"/>
      <c r="BU514" s="12"/>
      <c r="BV514" s="12"/>
    </row>
    <row r="515" spans="1:74" s="451" customFormat="1">
      <c r="A515" s="433"/>
      <c r="B515" s="420"/>
      <c r="C515" s="889"/>
      <c r="D515" s="535"/>
      <c r="E515" s="2191"/>
      <c r="F515" s="2191"/>
      <c r="G515" s="2191"/>
      <c r="H515" s="2191"/>
      <c r="I515" s="2191"/>
      <c r="J515" s="2191"/>
      <c r="K515" s="2191"/>
      <c r="L515" s="2191"/>
      <c r="M515" s="2191"/>
      <c r="N515" s="2191"/>
      <c r="O515" s="2191"/>
      <c r="P515" s="2191"/>
      <c r="Q515" s="2191"/>
      <c r="R515" s="2191"/>
      <c r="S515" s="2191"/>
      <c r="T515" s="2191"/>
      <c r="U515" s="2191"/>
      <c r="V515" s="2191"/>
      <c r="W515" s="2191"/>
      <c r="X515" s="2191"/>
      <c r="Y515" s="2191"/>
      <c r="Z515" s="2191"/>
      <c r="AA515" s="2191"/>
      <c r="AB515" s="2191"/>
      <c r="AC515" s="420"/>
      <c r="AD515" s="420"/>
      <c r="AE515" s="420"/>
      <c r="AF515" s="420"/>
      <c r="AG515" s="420"/>
      <c r="AH515" s="420"/>
      <c r="AI515" s="420"/>
      <c r="AJ515" s="420"/>
      <c r="AK515" s="420"/>
      <c r="AL515" s="420"/>
      <c r="AM515" s="433"/>
      <c r="AN515" s="418"/>
      <c r="AO515" s="24"/>
      <c r="AP515" s="12"/>
      <c r="AQ515" s="12"/>
      <c r="AR515" s="12"/>
      <c r="AS515" s="12"/>
      <c r="AT515" s="12"/>
      <c r="AU515" s="12"/>
      <c r="AV515" s="12"/>
      <c r="AW515" s="12"/>
      <c r="AX515" s="12"/>
      <c r="AY515" s="12"/>
      <c r="AZ515" s="12"/>
      <c r="BA515" s="12"/>
      <c r="BB515" s="12"/>
      <c r="BC515" s="12"/>
      <c r="BD515" s="26"/>
      <c r="BE515" s="26"/>
      <c r="BF515" s="26"/>
      <c r="BG515" s="26"/>
      <c r="BH515" s="26"/>
      <c r="BI515" s="12"/>
      <c r="BJ515" s="12"/>
      <c r="BK515" s="12"/>
      <c r="BL515" s="12"/>
      <c r="BM515" s="12"/>
      <c r="BN515" s="12"/>
      <c r="BO515" s="12"/>
      <c r="BP515" s="12"/>
      <c r="BQ515" s="12"/>
      <c r="BR515" s="12"/>
      <c r="BS515" s="12"/>
      <c r="BT515" s="12"/>
      <c r="BU515" s="12"/>
      <c r="BV515" s="12"/>
    </row>
    <row r="516" spans="1:74" s="451" customFormat="1">
      <c r="A516" s="433"/>
      <c r="B516" s="491"/>
      <c r="C516" s="895"/>
      <c r="D516" s="535"/>
      <c r="E516" s="491"/>
      <c r="F516" s="491"/>
      <c r="G516" s="491"/>
      <c r="H516" s="491"/>
      <c r="I516" s="491"/>
      <c r="J516" s="491"/>
      <c r="K516" s="491"/>
      <c r="L516" s="491"/>
      <c r="M516" s="491"/>
      <c r="N516" s="491"/>
      <c r="O516" s="491"/>
      <c r="P516" s="491"/>
      <c r="Q516" s="491"/>
      <c r="R516" s="491"/>
      <c r="S516" s="491"/>
      <c r="T516" s="491"/>
      <c r="U516" s="491"/>
      <c r="V516" s="491"/>
      <c r="W516" s="491"/>
      <c r="X516" s="491"/>
      <c r="Y516" s="491"/>
      <c r="Z516" s="491"/>
      <c r="AA516" s="491"/>
      <c r="AB516" s="491"/>
      <c r="AC516" s="420"/>
      <c r="AD516" s="420"/>
      <c r="AE516" s="491"/>
      <c r="AF516" s="491"/>
      <c r="AG516" s="491"/>
      <c r="AH516" s="491"/>
      <c r="AI516" s="491"/>
      <c r="AJ516" s="491"/>
      <c r="AK516" s="420"/>
      <c r="AL516" s="420"/>
      <c r="AM516" s="433"/>
      <c r="AN516" s="418"/>
      <c r="AO516" s="24"/>
      <c r="AP516" s="12"/>
      <c r="AQ516" s="12"/>
      <c r="AR516" s="12"/>
      <c r="AS516" s="12"/>
      <c r="AT516" s="12"/>
      <c r="AU516" s="12"/>
      <c r="AV516" s="12"/>
      <c r="AW516" s="12"/>
      <c r="AX516" s="12"/>
      <c r="AY516" s="12"/>
      <c r="AZ516" s="12"/>
      <c r="BA516" s="12"/>
      <c r="BB516" s="12"/>
      <c r="BC516" s="12"/>
      <c r="BD516" s="26"/>
      <c r="BE516" s="26"/>
      <c r="BF516" s="26"/>
      <c r="BG516" s="26"/>
      <c r="BH516" s="26"/>
      <c r="BI516" s="12"/>
      <c r="BJ516" s="12"/>
      <c r="BK516" s="12"/>
      <c r="BL516" s="12"/>
      <c r="BM516" s="12"/>
      <c r="BN516" s="12"/>
      <c r="BO516" s="12"/>
      <c r="BP516" s="12"/>
      <c r="BQ516" s="12"/>
      <c r="BR516" s="12"/>
      <c r="BS516" s="12"/>
      <c r="BT516" s="12"/>
      <c r="BU516" s="12"/>
      <c r="BV516" s="12"/>
    </row>
    <row r="517" spans="1:74" s="451" customFormat="1">
      <c r="A517" s="512"/>
      <c r="B517" s="420"/>
      <c r="C517" s="887"/>
      <c r="D517" s="535" t="s">
        <v>26</v>
      </c>
      <c r="E517" s="2191" t="s">
        <v>2325</v>
      </c>
      <c r="F517" s="2191"/>
      <c r="G517" s="2191"/>
      <c r="H517" s="2191"/>
      <c r="I517" s="2191"/>
      <c r="J517" s="2191"/>
      <c r="K517" s="2191"/>
      <c r="L517" s="2191"/>
      <c r="M517" s="2191"/>
      <c r="N517" s="2191"/>
      <c r="O517" s="2191"/>
      <c r="P517" s="2191"/>
      <c r="Q517" s="2191"/>
      <c r="R517" s="2191"/>
      <c r="S517" s="2191"/>
      <c r="T517" s="2191"/>
      <c r="U517" s="2191"/>
      <c r="V517" s="2191"/>
      <c r="W517" s="2191"/>
      <c r="X517" s="2191"/>
      <c r="Y517" s="2191"/>
      <c r="Z517" s="2191"/>
      <c r="AA517" s="2191"/>
      <c r="AB517" s="2191"/>
      <c r="AC517" s="420"/>
      <c r="AD517" s="420"/>
      <c r="AE517" s="420"/>
      <c r="AF517" s="2302" t="s">
        <v>2297</v>
      </c>
      <c r="AG517" s="2302"/>
      <c r="AH517" s="2302"/>
      <c r="AI517" s="2302"/>
      <c r="AJ517" s="2302"/>
      <c r="AK517" s="2302"/>
      <c r="AL517" s="2302"/>
      <c r="AM517" s="433"/>
      <c r="AN517" s="418"/>
      <c r="AO517" s="24"/>
      <c r="AP517" s="12"/>
      <c r="AQ517" s="12"/>
      <c r="AR517" s="12"/>
      <c r="AS517" s="12"/>
      <c r="AT517" s="12"/>
      <c r="AU517" s="12"/>
      <c r="AV517" s="12"/>
      <c r="AW517" s="12"/>
      <c r="AX517" s="12"/>
      <c r="AY517" s="12"/>
      <c r="AZ517" s="12"/>
      <c r="BA517" s="12"/>
      <c r="BB517" s="12"/>
      <c r="BC517" s="12"/>
      <c r="BD517" s="26"/>
      <c r="BE517" s="26"/>
      <c r="BF517" s="26"/>
      <c r="BG517" s="26"/>
      <c r="BH517" s="26"/>
      <c r="BI517" s="12"/>
      <c r="BJ517" s="12"/>
      <c r="BK517" s="12"/>
      <c r="BL517" s="12"/>
      <c r="BM517" s="12"/>
      <c r="BN517" s="12"/>
      <c r="BO517" s="12"/>
      <c r="BP517" s="12"/>
      <c r="BQ517" s="12"/>
      <c r="BR517" s="12"/>
      <c r="BS517" s="12"/>
      <c r="BT517" s="12"/>
      <c r="BU517" s="12"/>
      <c r="BV517" s="12"/>
    </row>
    <row r="518" spans="1:74" s="451" customFormat="1" ht="12.75" customHeight="1">
      <c r="A518" s="512"/>
      <c r="B518" s="420"/>
      <c r="C518" s="887"/>
      <c r="D518" s="535"/>
      <c r="E518" s="2191"/>
      <c r="F518" s="2191"/>
      <c r="G518" s="2191"/>
      <c r="H518" s="2191"/>
      <c r="I518" s="2191"/>
      <c r="J518" s="2191"/>
      <c r="K518" s="2191"/>
      <c r="L518" s="2191"/>
      <c r="M518" s="2191"/>
      <c r="N518" s="2191"/>
      <c r="O518" s="2191"/>
      <c r="P518" s="2191"/>
      <c r="Q518" s="2191"/>
      <c r="R518" s="2191"/>
      <c r="S518" s="2191"/>
      <c r="T518" s="2191"/>
      <c r="U518" s="2191"/>
      <c r="V518" s="2191"/>
      <c r="W518" s="2191"/>
      <c r="X518" s="2191"/>
      <c r="Y518" s="2191"/>
      <c r="Z518" s="2191"/>
      <c r="AA518" s="2191"/>
      <c r="AB518" s="2191"/>
      <c r="AC518" s="420"/>
      <c r="AD518" s="420"/>
      <c r="AE518" s="1144"/>
      <c r="AF518" s="420"/>
      <c r="AG518" s="420"/>
      <c r="AH518" s="420"/>
      <c r="AI518" s="420"/>
      <c r="AJ518" s="420"/>
      <c r="AK518" s="420"/>
      <c r="AL518" s="420"/>
      <c r="AM518" s="433"/>
      <c r="AN518" s="418"/>
      <c r="AO518" s="24"/>
      <c r="AP518" s="12"/>
      <c r="AQ518" s="12"/>
      <c r="AR518" s="12"/>
      <c r="AS518" s="12"/>
      <c r="AT518" s="12"/>
      <c r="AU518" s="12"/>
      <c r="AV518" s="12"/>
      <c r="AW518" s="12"/>
      <c r="AX518" s="12"/>
      <c r="AY518" s="12"/>
      <c r="AZ518" s="12"/>
      <c r="BA518" s="12"/>
      <c r="BB518" s="12"/>
      <c r="BC518" s="12"/>
      <c r="BD518" s="26"/>
      <c r="BE518" s="26"/>
      <c r="BF518" s="26"/>
      <c r="BG518" s="26"/>
      <c r="BH518" s="26"/>
      <c r="BI518" s="12"/>
      <c r="BJ518" s="12"/>
      <c r="BK518" s="12"/>
      <c r="BL518" s="12"/>
      <c r="BM518" s="12"/>
      <c r="BN518" s="12"/>
      <c r="BO518" s="12"/>
      <c r="BP518" s="12"/>
      <c r="BQ518" s="12"/>
      <c r="BR518" s="12"/>
      <c r="BS518" s="12"/>
      <c r="BT518" s="12"/>
      <c r="BU518" s="12"/>
      <c r="BV518" s="12"/>
    </row>
    <row r="519" spans="1:74" s="451" customFormat="1">
      <c r="A519" s="433"/>
      <c r="B519" s="420"/>
      <c r="C519" s="889"/>
      <c r="D519" s="420"/>
      <c r="E519" s="1151"/>
      <c r="F519" s="1151"/>
      <c r="G519" s="1151"/>
      <c r="H519" s="1151"/>
      <c r="I519" s="1151"/>
      <c r="J519" s="1151"/>
      <c r="K519" s="1151"/>
      <c r="L519" s="1151"/>
      <c r="M519" s="1151"/>
      <c r="N519" s="1151"/>
      <c r="O519" s="1151"/>
      <c r="P519" s="1151"/>
      <c r="Q519" s="1151"/>
      <c r="R519" s="1151"/>
      <c r="S519" s="1151"/>
      <c r="T519" s="1151"/>
      <c r="U519" s="1151"/>
      <c r="V519" s="1151"/>
      <c r="W519" s="1151"/>
      <c r="X519" s="1151"/>
      <c r="Y519" s="1151"/>
      <c r="Z519" s="1151"/>
      <c r="AA519" s="1151"/>
      <c r="AB519" s="1151"/>
      <c r="AC519" s="420"/>
      <c r="AD519" s="420"/>
      <c r="AE519" s="491"/>
      <c r="AF519" s="491"/>
      <c r="AG519" s="491"/>
      <c r="AH519" s="491"/>
      <c r="AI519" s="420"/>
      <c r="AJ519" s="420"/>
      <c r="AK519" s="420"/>
      <c r="AL519" s="420"/>
      <c r="AM519" s="433"/>
      <c r="AN519" s="418"/>
      <c r="AO519" s="24"/>
      <c r="AP519" s="12"/>
      <c r="AQ519" s="12"/>
      <c r="AR519" s="12"/>
      <c r="AS519" s="12"/>
      <c r="AT519" s="12"/>
      <c r="AU519" s="12"/>
      <c r="AV519" s="12"/>
      <c r="AW519" s="12"/>
      <c r="AX519" s="12"/>
      <c r="AY519" s="12"/>
      <c r="AZ519" s="12"/>
      <c r="BA519" s="12"/>
      <c r="BB519" s="12"/>
      <c r="BC519" s="12"/>
      <c r="BD519" s="26"/>
      <c r="BE519" s="26"/>
      <c r="BF519" s="26"/>
      <c r="BG519" s="26"/>
      <c r="BH519" s="26"/>
      <c r="BI519" s="12"/>
      <c r="BJ519" s="12"/>
      <c r="BK519" s="12"/>
      <c r="BL519" s="12"/>
      <c r="BM519" s="12"/>
      <c r="BN519" s="12"/>
      <c r="BO519" s="12"/>
      <c r="BP519" s="12"/>
      <c r="BQ519" s="12"/>
      <c r="BR519" s="12"/>
      <c r="BS519" s="12"/>
      <c r="BT519" s="12"/>
      <c r="BU519" s="12"/>
      <c r="BV519" s="12"/>
    </row>
    <row r="520" spans="1:74" s="451" customFormat="1" ht="12.75" customHeight="1">
      <c r="A520" s="433"/>
      <c r="B520" s="420"/>
      <c r="C520" s="420"/>
      <c r="D520" s="420" t="s">
        <v>2265</v>
      </c>
      <c r="E520" s="1156"/>
      <c r="F520" s="1156"/>
      <c r="G520" s="1156"/>
      <c r="H520" s="2214" t="s">
        <v>21</v>
      </c>
      <c r="I520" s="2214"/>
      <c r="J520" s="1151"/>
      <c r="K520" s="1151"/>
      <c r="L520" s="1151"/>
      <c r="M520" s="1151"/>
      <c r="N520" s="1151"/>
      <c r="O520" s="1151"/>
      <c r="P520" s="1151"/>
      <c r="Q520" s="420"/>
      <c r="R520" s="420"/>
      <c r="S520" s="420"/>
      <c r="T520" s="420"/>
      <c r="U520" s="420"/>
      <c r="V520" s="420"/>
      <c r="W520" s="1151"/>
      <c r="X520" s="1151"/>
      <c r="Y520" s="1151"/>
      <c r="Z520" s="1151"/>
      <c r="AA520" s="1151"/>
      <c r="AB520" s="1151"/>
      <c r="AC520" s="420"/>
      <c r="AD520" s="420"/>
      <c r="AE520" s="491"/>
      <c r="AF520" s="491"/>
      <c r="AG520" s="491"/>
      <c r="AH520" s="491"/>
      <c r="AI520" s="420"/>
      <c r="AJ520" s="420"/>
      <c r="AK520" s="420"/>
      <c r="AL520" s="420"/>
      <c r="AM520" s="433"/>
      <c r="AN520" s="418"/>
      <c r="AO520" s="24"/>
      <c r="AP520" s="12"/>
      <c r="AQ520" s="12"/>
      <c r="AR520" s="12"/>
      <c r="AS520" s="12"/>
      <c r="AT520" s="12"/>
      <c r="AU520" s="12"/>
      <c r="AV520" s="12"/>
      <c r="AW520" s="12"/>
      <c r="AX520" s="12"/>
      <c r="AY520" s="12"/>
      <c r="AZ520" s="12"/>
      <c r="BA520" s="12"/>
      <c r="BB520" s="12"/>
      <c r="BC520" s="12"/>
      <c r="BD520" s="26"/>
      <c r="BE520" s="26"/>
      <c r="BF520" s="26"/>
      <c r="BG520" s="26"/>
      <c r="BH520" s="26"/>
      <c r="BI520" s="12"/>
      <c r="BJ520" s="12"/>
      <c r="BK520" s="12"/>
      <c r="BL520" s="12"/>
      <c r="BM520" s="12"/>
      <c r="BN520" s="12"/>
      <c r="BO520" s="12"/>
      <c r="BP520" s="12"/>
      <c r="BQ520" s="12"/>
      <c r="BR520" s="12"/>
      <c r="BS520" s="12"/>
      <c r="BT520" s="12"/>
      <c r="BU520" s="12"/>
      <c r="BV520" s="12"/>
    </row>
    <row r="521" spans="1:74" s="451" customFormat="1" ht="12.75" customHeight="1">
      <c r="A521" s="433"/>
      <c r="B521" s="491"/>
      <c r="C521" s="895"/>
      <c r="D521" s="491"/>
      <c r="E521" s="491"/>
      <c r="F521" s="491"/>
      <c r="G521" s="491"/>
      <c r="H521" s="491"/>
      <c r="I521" s="491"/>
      <c r="J521" s="491"/>
      <c r="K521" s="491"/>
      <c r="L521" s="491"/>
      <c r="M521" s="491"/>
      <c r="N521" s="491"/>
      <c r="O521" s="491"/>
      <c r="P521" s="491"/>
      <c r="Q521" s="491"/>
      <c r="R521" s="491"/>
      <c r="S521" s="491"/>
      <c r="T521" s="491"/>
      <c r="U521" s="491"/>
      <c r="V521" s="491"/>
      <c r="W521" s="491"/>
      <c r="X521" s="491"/>
      <c r="Y521" s="491"/>
      <c r="Z521" s="491"/>
      <c r="AA521" s="491"/>
      <c r="AB521" s="491"/>
      <c r="AC521" s="491"/>
      <c r="AD521" s="491"/>
      <c r="AE521" s="491"/>
      <c r="AF521" s="491"/>
      <c r="AG521" s="491"/>
      <c r="AH521" s="491"/>
      <c r="AI521" s="420"/>
      <c r="AJ521" s="420"/>
      <c r="AK521" s="420"/>
      <c r="AL521" s="420"/>
      <c r="AM521" s="433"/>
      <c r="AN521" s="418"/>
      <c r="AO521" s="24"/>
      <c r="AP521" s="12"/>
      <c r="AQ521" s="12"/>
      <c r="AR521" s="12"/>
      <c r="AS521" s="12"/>
      <c r="AT521" s="12"/>
      <c r="AU521" s="12"/>
      <c r="AV521" s="12"/>
      <c r="AW521" s="12"/>
      <c r="AX521" s="12"/>
      <c r="AY521" s="12"/>
      <c r="AZ521" s="12"/>
      <c r="BA521" s="12"/>
      <c r="BB521" s="12"/>
      <c r="BC521" s="12"/>
      <c r="BD521" s="26"/>
      <c r="BE521" s="26"/>
      <c r="BF521" s="26"/>
      <c r="BG521" s="26"/>
      <c r="BH521" s="26"/>
      <c r="BI521" s="12"/>
      <c r="BJ521" s="12"/>
      <c r="BK521" s="12"/>
      <c r="BL521" s="12"/>
      <c r="BM521" s="12"/>
      <c r="BN521" s="12"/>
      <c r="BO521" s="12"/>
      <c r="BP521" s="12"/>
      <c r="BQ521" s="12"/>
      <c r="BR521" s="12"/>
      <c r="BS521" s="12"/>
      <c r="BT521" s="12"/>
      <c r="BU521" s="12"/>
      <c r="BV521" s="12"/>
    </row>
    <row r="522" spans="1:74" s="451" customFormat="1" ht="13.9" customHeight="1">
      <c r="A522" s="482"/>
      <c r="B522" s="537"/>
      <c r="C522" s="909"/>
      <c r="D522" s="537"/>
      <c r="E522" s="537"/>
      <c r="F522" s="537"/>
      <c r="G522" s="537"/>
      <c r="H522" s="537"/>
      <c r="I522" s="537"/>
      <c r="J522" s="537"/>
      <c r="K522" s="537"/>
      <c r="L522" s="537"/>
      <c r="M522" s="537"/>
      <c r="N522" s="537"/>
      <c r="O522" s="537"/>
      <c r="P522" s="537"/>
      <c r="Q522" s="537"/>
      <c r="R522" s="537"/>
      <c r="S522" s="537"/>
      <c r="T522" s="537"/>
      <c r="U522" s="537"/>
      <c r="V522" s="537"/>
      <c r="W522" s="537"/>
      <c r="X522" s="537"/>
      <c r="Y522" s="537"/>
      <c r="Z522" s="537"/>
      <c r="AA522" s="537"/>
      <c r="AB522" s="537"/>
      <c r="AC522" s="537"/>
      <c r="AD522" s="537"/>
      <c r="AE522" s="537"/>
      <c r="AF522" s="537"/>
      <c r="AG522" s="537"/>
      <c r="AH522" s="478"/>
      <c r="AI522" s="446" t="s">
        <v>2326</v>
      </c>
      <c r="AJ522" s="2198">
        <f>VLOOKUP($H$520,$AO$455:$AP$457,2,FALSE)</f>
        <v>2</v>
      </c>
      <c r="AK522" s="2200"/>
      <c r="AL522" s="472"/>
      <c r="AM522" s="433"/>
      <c r="AN522" s="418"/>
      <c r="AO522" s="24"/>
      <c r="AP522" s="12"/>
      <c r="AQ522" s="12"/>
      <c r="AR522" s="12"/>
      <c r="AS522" s="12"/>
      <c r="AT522" s="12"/>
      <c r="AU522" s="12"/>
      <c r="AV522" s="12"/>
      <c r="AW522" s="12"/>
      <c r="AX522" s="12"/>
      <c r="AY522" s="12"/>
      <c r="AZ522" s="12"/>
      <c r="BA522" s="12"/>
      <c r="BB522" s="12"/>
      <c r="BC522" s="12"/>
      <c r="BD522" s="26"/>
      <c r="BE522" s="26"/>
      <c r="BF522" s="26"/>
      <c r="BG522" s="26"/>
      <c r="BH522" s="26"/>
      <c r="BI522" s="12"/>
      <c r="BJ522" s="12"/>
      <c r="BK522" s="12"/>
      <c r="BL522" s="12"/>
      <c r="BM522" s="12"/>
      <c r="BN522" s="12"/>
      <c r="BO522" s="12"/>
      <c r="BP522" s="12"/>
      <c r="BQ522" s="12"/>
      <c r="BR522" s="12"/>
      <c r="BS522" s="12"/>
      <c r="BT522" s="12"/>
      <c r="BU522" s="12"/>
      <c r="BV522" s="12"/>
    </row>
    <row r="523" spans="1:74" s="451" customFormat="1">
      <c r="A523" s="433"/>
      <c r="B523" s="491"/>
      <c r="C523" s="895"/>
      <c r="D523" s="491"/>
      <c r="E523" s="491"/>
      <c r="F523" s="491"/>
      <c r="G523" s="491"/>
      <c r="H523" s="491"/>
      <c r="I523" s="491"/>
      <c r="J523" s="491"/>
      <c r="K523" s="491"/>
      <c r="L523" s="491"/>
      <c r="M523" s="491"/>
      <c r="N523" s="491"/>
      <c r="O523" s="491"/>
      <c r="P523" s="491"/>
      <c r="Q523" s="491"/>
      <c r="R523" s="491"/>
      <c r="S523" s="491"/>
      <c r="T523" s="491"/>
      <c r="U523" s="491"/>
      <c r="V523" s="491"/>
      <c r="W523" s="491"/>
      <c r="X523" s="491"/>
      <c r="Y523" s="491"/>
      <c r="Z523" s="491"/>
      <c r="AA523" s="491"/>
      <c r="AB523" s="491"/>
      <c r="AC523" s="491"/>
      <c r="AD523" s="491"/>
      <c r="AE523" s="491"/>
      <c r="AF523" s="491"/>
      <c r="AG523" s="491"/>
      <c r="AH523" s="420"/>
      <c r="AI523" s="1140"/>
      <c r="AJ523" s="472"/>
      <c r="AK523" s="472"/>
      <c r="AL523" s="472"/>
      <c r="AM523" s="433"/>
      <c r="AN523" s="418"/>
      <c r="AO523" s="24"/>
      <c r="AP523" s="12"/>
      <c r="AQ523" s="12"/>
      <c r="AR523" s="12"/>
      <c r="AS523" s="12"/>
      <c r="AT523" s="12"/>
      <c r="AU523" s="12"/>
      <c r="AV523" s="12"/>
      <c r="AW523" s="12"/>
      <c r="AX523" s="12"/>
      <c r="AY523" s="12"/>
      <c r="AZ523" s="12"/>
      <c r="BA523" s="12"/>
      <c r="BB523" s="12"/>
      <c r="BC523" s="12"/>
      <c r="BD523" s="26"/>
      <c r="BE523" s="26"/>
      <c r="BF523" s="26"/>
      <c r="BG523" s="26"/>
      <c r="BH523" s="26"/>
      <c r="BI523" s="12"/>
      <c r="BJ523" s="12"/>
      <c r="BK523" s="12"/>
      <c r="BL523" s="12"/>
      <c r="BM523" s="12"/>
      <c r="BN523" s="12"/>
      <c r="BO523" s="12"/>
      <c r="BP523" s="12"/>
      <c r="BQ523" s="12"/>
      <c r="BR523" s="12"/>
      <c r="BS523" s="12"/>
      <c r="BT523" s="12"/>
      <c r="BU523" s="12"/>
      <c r="BV523" s="12"/>
    </row>
    <row r="524" spans="1:74" s="451" customFormat="1">
      <c r="A524" s="433"/>
      <c r="B524" s="491"/>
      <c r="C524" s="423" t="s">
        <v>2313</v>
      </c>
      <c r="D524" s="491"/>
      <c r="E524" s="491"/>
      <c r="F524" s="491"/>
      <c r="G524" s="491"/>
      <c r="H524" s="491"/>
      <c r="I524" s="491"/>
      <c r="J524" s="491"/>
      <c r="K524" s="491"/>
      <c r="L524" s="491"/>
      <c r="M524" s="491"/>
      <c r="N524" s="491"/>
      <c r="O524" s="491"/>
      <c r="P524" s="491"/>
      <c r="Q524" s="491"/>
      <c r="R524" s="491"/>
      <c r="S524" s="491"/>
      <c r="T524" s="491"/>
      <c r="U524" s="491"/>
      <c r="V524" s="491"/>
      <c r="W524" s="491"/>
      <c r="X524" s="491"/>
      <c r="Y524" s="491"/>
      <c r="Z524" s="491"/>
      <c r="AA524" s="491"/>
      <c r="AB524" s="491"/>
      <c r="AC524" s="491"/>
      <c r="AD524" s="491"/>
      <c r="AE524" s="491"/>
      <c r="AF524" s="491"/>
      <c r="AG524" s="491"/>
      <c r="AH524" s="420"/>
      <c r="AI524" s="1140"/>
      <c r="AJ524" s="472"/>
      <c r="AK524" s="472"/>
      <c r="AL524" s="472"/>
      <c r="AM524" s="433"/>
      <c r="AN524" s="418"/>
      <c r="AO524" s="24"/>
      <c r="AP524" s="12"/>
      <c r="AQ524" s="12"/>
      <c r="AR524" s="12"/>
      <c r="AS524" s="12"/>
      <c r="AT524" s="12"/>
      <c r="AU524" s="12"/>
      <c r="AV524" s="12"/>
      <c r="AW524" s="12"/>
      <c r="AX524" s="12"/>
      <c r="AY524" s="12"/>
      <c r="AZ524" s="12"/>
      <c r="BA524" s="12"/>
      <c r="BB524" s="12"/>
      <c r="BC524" s="12"/>
      <c r="BD524" s="26"/>
      <c r="BE524" s="26"/>
      <c r="BF524" s="26"/>
      <c r="BG524" s="26"/>
      <c r="BH524" s="26"/>
      <c r="BI524" s="12"/>
      <c r="BJ524" s="12"/>
      <c r="BK524" s="12"/>
      <c r="BL524" s="12"/>
      <c r="BM524" s="12"/>
      <c r="BN524" s="12"/>
      <c r="BO524" s="12"/>
      <c r="BP524" s="12"/>
      <c r="BQ524" s="12"/>
      <c r="BR524" s="12"/>
      <c r="BS524" s="12"/>
      <c r="BT524" s="12"/>
      <c r="BU524" s="12"/>
      <c r="BV524" s="12"/>
    </row>
    <row r="525" spans="1:74" s="451" customFormat="1">
      <c r="A525" s="433"/>
      <c r="B525" s="491"/>
      <c r="C525" s="895"/>
      <c r="D525" s="491"/>
      <c r="E525" s="491"/>
      <c r="F525" s="491"/>
      <c r="G525" s="491"/>
      <c r="H525" s="491"/>
      <c r="I525" s="491"/>
      <c r="J525" s="491"/>
      <c r="K525" s="491"/>
      <c r="L525" s="491"/>
      <c r="M525" s="491"/>
      <c r="N525" s="491"/>
      <c r="O525" s="491"/>
      <c r="P525" s="491"/>
      <c r="Q525" s="491"/>
      <c r="R525" s="491"/>
      <c r="S525" s="491"/>
      <c r="T525" s="491"/>
      <c r="U525" s="491"/>
      <c r="V525" s="491"/>
      <c r="W525" s="491"/>
      <c r="X525" s="491"/>
      <c r="Y525" s="491"/>
      <c r="Z525" s="491"/>
      <c r="AA525" s="491"/>
      <c r="AB525" s="491"/>
      <c r="AC525" s="491"/>
      <c r="AD525" s="491"/>
      <c r="AE525" s="491"/>
      <c r="AF525" s="491"/>
      <c r="AG525" s="491"/>
      <c r="AH525" s="420"/>
      <c r="AI525" s="1140"/>
      <c r="AJ525" s="472"/>
      <c r="AK525" s="472"/>
      <c r="AL525" s="472"/>
      <c r="AM525" s="433"/>
      <c r="AN525" s="555"/>
    </row>
    <row r="526" spans="1:74" s="451" customFormat="1" ht="13.7" customHeight="1">
      <c r="A526" s="433"/>
      <c r="B526" s="491"/>
      <c r="C526" s="895"/>
      <c r="D526" s="535" t="s">
        <v>21</v>
      </c>
      <c r="E526" s="2191" t="s">
        <v>2327</v>
      </c>
      <c r="F526" s="2191"/>
      <c r="G526" s="2191"/>
      <c r="H526" s="2191"/>
      <c r="I526" s="2191"/>
      <c r="J526" s="2191"/>
      <c r="K526" s="2191"/>
      <c r="L526" s="2191"/>
      <c r="M526" s="2191"/>
      <c r="N526" s="2191"/>
      <c r="O526" s="2191"/>
      <c r="P526" s="2191"/>
      <c r="Q526" s="2191"/>
      <c r="R526" s="2191"/>
      <c r="S526" s="2191"/>
      <c r="T526" s="2191"/>
      <c r="U526" s="2191"/>
      <c r="V526" s="2191"/>
      <c r="W526" s="2191"/>
      <c r="X526" s="2191"/>
      <c r="Y526" s="2191"/>
      <c r="Z526" s="2191"/>
      <c r="AA526" s="2191"/>
      <c r="AB526" s="2191"/>
      <c r="AC526" s="2191"/>
      <c r="AD526" s="2191"/>
      <c r="AE526" s="420"/>
      <c r="AF526" s="2302" t="s">
        <v>2278</v>
      </c>
      <c r="AG526" s="2302"/>
      <c r="AH526" s="2302"/>
      <c r="AI526" s="2302"/>
      <c r="AJ526" s="2302"/>
      <c r="AK526" s="2302"/>
      <c r="AL526" s="2302"/>
      <c r="AM526" s="489"/>
      <c r="AN526" s="555"/>
    </row>
    <row r="527" spans="1:74" s="451" customFormat="1" ht="13.7" customHeight="1">
      <c r="A527" s="433"/>
      <c r="B527" s="491"/>
      <c r="C527" s="895"/>
      <c r="D527" s="535"/>
      <c r="E527" s="2191"/>
      <c r="F527" s="2191"/>
      <c r="G527" s="2191"/>
      <c r="H527" s="2191"/>
      <c r="I527" s="2191"/>
      <c r="J527" s="2191"/>
      <c r="K527" s="2191"/>
      <c r="L527" s="2191"/>
      <c r="M527" s="2191"/>
      <c r="N527" s="2191"/>
      <c r="O527" s="2191"/>
      <c r="P527" s="2191"/>
      <c r="Q527" s="2191"/>
      <c r="R527" s="2191"/>
      <c r="S527" s="2191"/>
      <c r="T527" s="2191"/>
      <c r="U527" s="2191"/>
      <c r="V527" s="2191"/>
      <c r="W527" s="2191"/>
      <c r="X527" s="2191"/>
      <c r="Y527" s="2191"/>
      <c r="Z527" s="2191"/>
      <c r="AA527" s="2191"/>
      <c r="AB527" s="2191"/>
      <c r="AC527" s="2191"/>
      <c r="AD527" s="2191"/>
      <c r="AE527" s="420"/>
      <c r="AF527" s="1144"/>
      <c r="AG527" s="1144"/>
      <c r="AH527" s="1144"/>
      <c r="AI527" s="1144"/>
      <c r="AJ527" s="1144"/>
      <c r="AK527" s="1144"/>
      <c r="AL527" s="1144"/>
      <c r="AM527" s="489"/>
      <c r="AN527" s="555"/>
    </row>
    <row r="528" spans="1:74" s="451" customFormat="1">
      <c r="A528" s="433"/>
      <c r="B528" s="491"/>
      <c r="C528" s="895"/>
      <c r="D528" s="535"/>
      <c r="E528" s="2191"/>
      <c r="F528" s="2191"/>
      <c r="G528" s="2191"/>
      <c r="H528" s="2191"/>
      <c r="I528" s="2191"/>
      <c r="J528" s="2191"/>
      <c r="K528" s="2191"/>
      <c r="L528" s="2191"/>
      <c r="M528" s="2191"/>
      <c r="N528" s="2191"/>
      <c r="O528" s="2191"/>
      <c r="P528" s="2191"/>
      <c r="Q528" s="2191"/>
      <c r="R528" s="2191"/>
      <c r="S528" s="2191"/>
      <c r="T528" s="2191"/>
      <c r="U528" s="2191"/>
      <c r="V528" s="2191"/>
      <c r="W528" s="2191"/>
      <c r="X528" s="2191"/>
      <c r="Y528" s="2191"/>
      <c r="Z528" s="2191"/>
      <c r="AA528" s="2191"/>
      <c r="AB528" s="2191"/>
      <c r="AC528" s="2191"/>
      <c r="AD528" s="2191"/>
      <c r="AE528" s="420"/>
      <c r="AF528" s="420"/>
      <c r="AG528" s="420"/>
      <c r="AH528" s="420"/>
      <c r="AI528" s="420"/>
      <c r="AJ528" s="420"/>
      <c r="AK528" s="420"/>
      <c r="AL528" s="1144"/>
      <c r="AM528" s="489"/>
      <c r="AN528" s="418"/>
      <c r="AO528" s="24"/>
      <c r="AP528" s="12"/>
      <c r="AQ528" s="12"/>
      <c r="AR528" s="12"/>
      <c r="AS528" s="12"/>
      <c r="AT528" s="12"/>
      <c r="AU528" s="12"/>
      <c r="AV528" s="12"/>
      <c r="AW528" s="12"/>
      <c r="AX528" s="12"/>
      <c r="AY528" s="12"/>
      <c r="AZ528" s="12"/>
      <c r="BA528" s="12"/>
      <c r="BB528" s="12"/>
      <c r="BC528" s="12"/>
      <c r="BD528" s="26"/>
      <c r="BE528" s="26"/>
      <c r="BF528" s="26"/>
      <c r="BG528" s="26"/>
      <c r="BH528" s="26"/>
      <c r="BI528" s="12"/>
      <c r="BJ528" s="12"/>
      <c r="BK528" s="12"/>
      <c r="BL528" s="12"/>
      <c r="BM528" s="12"/>
      <c r="BN528" s="12"/>
      <c r="BO528" s="12"/>
      <c r="BP528" s="12"/>
      <c r="BQ528" s="12"/>
      <c r="BR528" s="12"/>
      <c r="BS528" s="12"/>
      <c r="BT528" s="12"/>
      <c r="BU528" s="12"/>
    </row>
    <row r="529" spans="1:81" s="451" customFormat="1" ht="18.600000000000001" customHeight="1">
      <c r="A529" s="433"/>
      <c r="B529" s="491"/>
      <c r="C529" s="895"/>
      <c r="D529" s="535"/>
      <c r="E529" s="2191"/>
      <c r="F529" s="2191"/>
      <c r="G529" s="2191"/>
      <c r="H529" s="2191"/>
      <c r="I529" s="2191"/>
      <c r="J529" s="2191"/>
      <c r="K529" s="2191"/>
      <c r="L529" s="2191"/>
      <c r="M529" s="2191"/>
      <c r="N529" s="2191"/>
      <c r="O529" s="2191"/>
      <c r="P529" s="2191"/>
      <c r="Q529" s="2191"/>
      <c r="R529" s="2191"/>
      <c r="S529" s="2191"/>
      <c r="T529" s="2191"/>
      <c r="U529" s="2191"/>
      <c r="V529" s="2191"/>
      <c r="W529" s="2191"/>
      <c r="X529" s="2191"/>
      <c r="Y529" s="2191"/>
      <c r="Z529" s="2191"/>
      <c r="AA529" s="2191"/>
      <c r="AB529" s="2191"/>
      <c r="AC529" s="2191"/>
      <c r="AD529" s="2191"/>
      <c r="AE529" s="1144"/>
      <c r="AF529" s="1144"/>
      <c r="AG529" s="1144"/>
      <c r="AH529" s="1144"/>
      <c r="AI529" s="1144"/>
      <c r="AJ529" s="1144"/>
      <c r="AK529" s="1144"/>
      <c r="AL529" s="1144"/>
      <c r="AM529" s="489"/>
      <c r="AN529" s="418"/>
      <c r="AO529" s="24"/>
      <c r="AP529" s="12"/>
      <c r="AQ529" s="12"/>
      <c r="AR529" s="12"/>
      <c r="AS529" s="12"/>
      <c r="AT529" s="12"/>
      <c r="AU529" s="12"/>
      <c r="AV529" s="12"/>
      <c r="AW529" s="12"/>
      <c r="AX529" s="12"/>
      <c r="AY529" s="12"/>
      <c r="AZ529" s="12"/>
      <c r="BA529" s="12"/>
      <c r="BB529" s="12"/>
      <c r="BC529" s="12"/>
      <c r="BD529" s="26"/>
      <c r="BE529" s="26"/>
      <c r="BF529" s="26"/>
      <c r="BG529" s="26"/>
      <c r="BH529" s="26"/>
      <c r="BI529" s="12"/>
      <c r="BJ529" s="12"/>
      <c r="BK529" s="12"/>
      <c r="BL529" s="12"/>
      <c r="BM529" s="12"/>
      <c r="BN529" s="12"/>
      <c r="BO529" s="12"/>
      <c r="BP529" s="12"/>
      <c r="BQ529" s="12"/>
      <c r="BR529" s="12"/>
      <c r="BS529" s="12"/>
      <c r="BT529" s="12"/>
      <c r="BU529" s="12"/>
    </row>
    <row r="530" spans="1:81" s="433" customFormat="1" ht="12.75" customHeight="1">
      <c r="B530" s="491"/>
      <c r="C530" s="895"/>
      <c r="D530" s="535"/>
      <c r="E530" s="1139"/>
      <c r="F530" s="1139"/>
      <c r="G530" s="1139"/>
      <c r="H530" s="1139"/>
      <c r="I530" s="1139"/>
      <c r="J530" s="1139"/>
      <c r="K530" s="1139"/>
      <c r="L530" s="1139"/>
      <c r="M530" s="1139"/>
      <c r="N530" s="1139"/>
      <c r="O530" s="1139"/>
      <c r="P530" s="1139"/>
      <c r="Q530" s="1139"/>
      <c r="R530" s="1139"/>
      <c r="S530" s="1139"/>
      <c r="T530" s="1139"/>
      <c r="U530" s="1139"/>
      <c r="V530" s="1139"/>
      <c r="W530" s="1139"/>
      <c r="X530" s="1139"/>
      <c r="Y530" s="1139"/>
      <c r="Z530" s="1139"/>
      <c r="AA530" s="1139"/>
      <c r="AB530" s="1139"/>
      <c r="AC530" s="1139"/>
      <c r="AD530" s="1139"/>
      <c r="AE530" s="1144"/>
      <c r="AF530" s="420"/>
      <c r="AG530" s="420"/>
      <c r="AH530" s="420"/>
      <c r="AI530" s="420"/>
      <c r="AJ530" s="420"/>
      <c r="AK530" s="420"/>
      <c r="AL530" s="420"/>
      <c r="AM530" s="489"/>
      <c r="AN530" s="474"/>
    </row>
    <row r="531" spans="1:81" s="433" customFormat="1" ht="12.75" customHeight="1">
      <c r="B531" s="491"/>
      <c r="C531" s="895"/>
      <c r="D531" s="535" t="s">
        <v>26</v>
      </c>
      <c r="E531" s="2307" t="s">
        <v>2328</v>
      </c>
      <c r="F531" s="2307"/>
      <c r="G531" s="2307"/>
      <c r="H531" s="2307"/>
      <c r="I531" s="2307"/>
      <c r="J531" s="2307"/>
      <c r="K531" s="2307"/>
      <c r="L531" s="2307"/>
      <c r="M531" s="2307"/>
      <c r="N531" s="2307"/>
      <c r="O531" s="2307"/>
      <c r="P531" s="2307"/>
      <c r="Q531" s="2307"/>
      <c r="R531" s="2307"/>
      <c r="S531" s="2307"/>
      <c r="T531" s="2307"/>
      <c r="U531" s="2307"/>
      <c r="V531" s="2307"/>
      <c r="W531" s="2307"/>
      <c r="X531" s="2307"/>
      <c r="Y531" s="2307"/>
      <c r="Z531" s="2307"/>
      <c r="AA531" s="2307"/>
      <c r="AB531" s="2307"/>
      <c r="AC531" s="2307"/>
      <c r="AD531" s="2307"/>
      <c r="AE531" s="420"/>
      <c r="AF531" s="2302" t="s">
        <v>2129</v>
      </c>
      <c r="AG531" s="2302"/>
      <c r="AH531" s="2302"/>
      <c r="AI531" s="2302"/>
      <c r="AJ531" s="2302"/>
      <c r="AK531" s="2302"/>
      <c r="AL531" s="2302"/>
      <c r="AM531" s="489"/>
      <c r="AN531" s="474"/>
    </row>
    <row r="532" spans="1:81" s="433" customFormat="1" ht="12.75" customHeight="1">
      <c r="B532" s="491"/>
      <c r="C532" s="895"/>
      <c r="D532" s="535"/>
      <c r="E532" s="2307"/>
      <c r="F532" s="2307"/>
      <c r="G532" s="2307"/>
      <c r="H532" s="2307"/>
      <c r="I532" s="2307"/>
      <c r="J532" s="2307"/>
      <c r="K532" s="2307"/>
      <c r="L532" s="2307"/>
      <c r="M532" s="2307"/>
      <c r="N532" s="2307"/>
      <c r="O532" s="2307"/>
      <c r="P532" s="2307"/>
      <c r="Q532" s="2307"/>
      <c r="R532" s="2307"/>
      <c r="S532" s="2307"/>
      <c r="T532" s="2307"/>
      <c r="U532" s="2307"/>
      <c r="V532" s="2307"/>
      <c r="W532" s="2307"/>
      <c r="X532" s="2307"/>
      <c r="Y532" s="2307"/>
      <c r="Z532" s="2307"/>
      <c r="AA532" s="2307"/>
      <c r="AB532" s="2307"/>
      <c r="AC532" s="2307"/>
      <c r="AD532" s="2307"/>
      <c r="AE532" s="1144"/>
      <c r="AF532" s="1144"/>
      <c r="AG532" s="1144"/>
      <c r="AH532" s="1144"/>
      <c r="AI532" s="1144"/>
      <c r="AJ532" s="1144"/>
      <c r="AK532" s="1144"/>
      <c r="AL532" s="1144"/>
      <c r="AM532" s="489"/>
      <c r="AN532" s="474"/>
    </row>
    <row r="533" spans="1:81" s="433" customFormat="1" ht="12.75" customHeight="1">
      <c r="B533" s="491"/>
      <c r="C533" s="895"/>
      <c r="D533" s="535"/>
      <c r="E533" s="2307"/>
      <c r="F533" s="2307"/>
      <c r="G533" s="2307"/>
      <c r="H533" s="2307"/>
      <c r="I533" s="2307"/>
      <c r="J533" s="2307"/>
      <c r="K533" s="2307"/>
      <c r="L533" s="2307"/>
      <c r="M533" s="2307"/>
      <c r="N533" s="2307"/>
      <c r="O533" s="2307"/>
      <c r="P533" s="2307"/>
      <c r="Q533" s="2307"/>
      <c r="R533" s="2307"/>
      <c r="S533" s="2307"/>
      <c r="T533" s="2307"/>
      <c r="U533" s="2307"/>
      <c r="V533" s="2307"/>
      <c r="W533" s="2307"/>
      <c r="X533" s="2307"/>
      <c r="Y533" s="2307"/>
      <c r="Z533" s="2307"/>
      <c r="AA533" s="2307"/>
      <c r="AB533" s="2307"/>
      <c r="AC533" s="2307"/>
      <c r="AD533" s="2307"/>
      <c r="AE533" s="1144"/>
      <c r="AF533" s="1144"/>
      <c r="AG533" s="1144"/>
      <c r="AH533" s="1144"/>
      <c r="AI533" s="1144"/>
      <c r="AJ533" s="1144"/>
      <c r="AK533" s="1144"/>
      <c r="AL533" s="1144"/>
      <c r="AM533" s="489"/>
      <c r="AN533" s="474"/>
    </row>
    <row r="534" spans="1:81" s="433" customFormat="1" ht="12.75" customHeight="1">
      <c r="B534" s="491"/>
      <c r="C534" s="895"/>
      <c r="D534" s="535"/>
      <c r="E534" s="2307"/>
      <c r="F534" s="2307"/>
      <c r="G534" s="2307"/>
      <c r="H534" s="2307"/>
      <c r="I534" s="2307"/>
      <c r="J534" s="2307"/>
      <c r="K534" s="2307"/>
      <c r="L534" s="2307"/>
      <c r="M534" s="2307"/>
      <c r="N534" s="2307"/>
      <c r="O534" s="2307"/>
      <c r="P534" s="2307"/>
      <c r="Q534" s="2307"/>
      <c r="R534" s="2307"/>
      <c r="S534" s="2307"/>
      <c r="T534" s="2307"/>
      <c r="U534" s="2307"/>
      <c r="V534" s="2307"/>
      <c r="W534" s="2307"/>
      <c r="X534" s="2307"/>
      <c r="Y534" s="2307"/>
      <c r="Z534" s="2307"/>
      <c r="AA534" s="2307"/>
      <c r="AB534" s="2307"/>
      <c r="AC534" s="2307"/>
      <c r="AD534" s="2307"/>
      <c r="AE534" s="1144"/>
      <c r="AF534" s="1144"/>
      <c r="AG534" s="1144"/>
      <c r="AH534" s="1144"/>
      <c r="AI534" s="1144"/>
      <c r="AJ534" s="1144"/>
      <c r="AK534" s="1144"/>
      <c r="AL534" s="1144"/>
      <c r="AM534" s="489"/>
      <c r="AN534" s="474"/>
    </row>
    <row r="535" spans="1:81" s="433" customFormat="1" ht="12.75" customHeight="1">
      <c r="A535" s="451"/>
      <c r="B535" s="420"/>
      <c r="C535" s="420"/>
      <c r="D535" s="420"/>
      <c r="E535" s="420"/>
      <c r="F535" s="420"/>
      <c r="G535" s="420"/>
      <c r="H535" s="420"/>
      <c r="I535" s="420"/>
      <c r="J535" s="420"/>
      <c r="K535" s="420"/>
      <c r="L535" s="420"/>
      <c r="M535" s="420"/>
      <c r="N535" s="420"/>
      <c r="O535" s="420"/>
      <c r="P535" s="420"/>
      <c r="Q535" s="420"/>
      <c r="R535" s="420"/>
      <c r="S535" s="420"/>
      <c r="T535" s="420"/>
      <c r="U535" s="420"/>
      <c r="V535" s="420"/>
      <c r="W535" s="420"/>
      <c r="X535" s="420"/>
      <c r="Y535" s="420"/>
      <c r="Z535" s="420"/>
      <c r="AA535" s="420"/>
      <c r="AB535" s="420"/>
      <c r="AC535" s="420"/>
      <c r="AD535" s="420"/>
      <c r="AE535" s="420"/>
      <c r="AF535" s="420"/>
      <c r="AG535" s="420"/>
      <c r="AH535" s="420"/>
      <c r="AI535" s="420"/>
      <c r="AJ535" s="420"/>
      <c r="AK535" s="420"/>
      <c r="AL535" s="420"/>
      <c r="AM535" s="451"/>
      <c r="AN535" s="474"/>
    </row>
    <row r="536" spans="1:81" s="433" customFormat="1" ht="12.75" customHeight="1">
      <c r="B536" s="491"/>
      <c r="C536" s="895"/>
      <c r="D536" s="420" t="s">
        <v>2265</v>
      </c>
      <c r="E536" s="1156"/>
      <c r="F536" s="1156"/>
      <c r="G536" s="1156"/>
      <c r="H536" s="2214" t="s">
        <v>299</v>
      </c>
      <c r="I536" s="2214"/>
      <c r="J536" s="1151"/>
      <c r="K536" s="1151"/>
      <c r="L536" s="1151"/>
      <c r="M536" s="1151"/>
      <c r="N536" s="1151"/>
      <c r="O536" s="1151"/>
      <c r="P536" s="1151"/>
      <c r="Q536" s="1151"/>
      <c r="R536" s="1151"/>
      <c r="S536" s="1151"/>
      <c r="T536" s="1151"/>
      <c r="U536" s="1151"/>
      <c r="V536" s="1151"/>
      <c r="W536" s="1151"/>
      <c r="X536" s="1151"/>
      <c r="Y536" s="1151"/>
      <c r="Z536" s="1151"/>
      <c r="AA536" s="1151"/>
      <c r="AB536" s="1151"/>
      <c r="AC536" s="1151"/>
      <c r="AD536" s="1151"/>
      <c r="AE536" s="1151"/>
      <c r="AF536" s="1151"/>
      <c r="AG536" s="491"/>
      <c r="AH536" s="420"/>
      <c r="AI536" s="1140"/>
      <c r="AJ536" s="472"/>
      <c r="AK536" s="472"/>
      <c r="AL536" s="472"/>
      <c r="AN536" s="474"/>
    </row>
    <row r="537" spans="1:81" s="433" customFormat="1" ht="12.75" customHeight="1">
      <c r="B537" s="491"/>
      <c r="C537" s="895"/>
      <c r="D537" s="491"/>
      <c r="E537" s="491"/>
      <c r="F537" s="491"/>
      <c r="G537" s="491"/>
      <c r="H537" s="491"/>
      <c r="I537" s="491"/>
      <c r="J537" s="491"/>
      <c r="K537" s="491"/>
      <c r="L537" s="491"/>
      <c r="M537" s="491"/>
      <c r="N537" s="491"/>
      <c r="O537" s="491"/>
      <c r="P537" s="491"/>
      <c r="Q537" s="491"/>
      <c r="R537" s="491"/>
      <c r="S537" s="491"/>
      <c r="T537" s="491"/>
      <c r="U537" s="491"/>
      <c r="V537" s="491"/>
      <c r="W537" s="491"/>
      <c r="X537" s="491"/>
      <c r="Y537" s="491"/>
      <c r="Z537" s="491"/>
      <c r="AA537" s="491"/>
      <c r="AB537" s="491"/>
      <c r="AC537" s="491"/>
      <c r="AD537" s="491"/>
      <c r="AE537" s="491"/>
      <c r="AF537" s="491"/>
      <c r="AG537" s="491"/>
      <c r="AH537" s="420"/>
      <c r="AI537" s="1140"/>
      <c r="AJ537" s="472"/>
      <c r="AK537" s="472"/>
      <c r="AL537" s="472"/>
      <c r="AN537" s="474"/>
    </row>
    <row r="538" spans="1:81" s="433" customFormat="1" ht="12.75" customHeight="1">
      <c r="A538" s="482"/>
      <c r="B538" s="537"/>
      <c r="C538" s="909"/>
      <c r="D538" s="537"/>
      <c r="E538" s="537"/>
      <c r="F538" s="537"/>
      <c r="G538" s="537"/>
      <c r="H538" s="537"/>
      <c r="I538" s="537"/>
      <c r="J538" s="537"/>
      <c r="K538" s="537"/>
      <c r="L538" s="537"/>
      <c r="M538" s="537"/>
      <c r="N538" s="537"/>
      <c r="O538" s="537"/>
      <c r="P538" s="537"/>
      <c r="Q538" s="537"/>
      <c r="R538" s="537"/>
      <c r="S538" s="537"/>
      <c r="T538" s="537"/>
      <c r="U538" s="537"/>
      <c r="V538" s="537"/>
      <c r="W538" s="537"/>
      <c r="X538" s="537"/>
      <c r="Y538" s="537"/>
      <c r="Z538" s="537"/>
      <c r="AA538" s="537"/>
      <c r="AB538" s="537"/>
      <c r="AC538" s="537"/>
      <c r="AD538" s="537"/>
      <c r="AE538" s="537"/>
      <c r="AF538" s="537"/>
      <c r="AG538" s="537"/>
      <c r="AH538" s="478"/>
      <c r="AI538" s="446" t="s">
        <v>2329</v>
      </c>
      <c r="AJ538" s="2198">
        <f>VLOOKUP($H$536,$AP$477:$AQ$479,2,FALSE)</f>
        <v>0</v>
      </c>
      <c r="AK538" s="2200"/>
      <c r="AL538" s="472"/>
      <c r="AN538" s="474"/>
    </row>
    <row r="539" spans="1:81" s="451" customFormat="1">
      <c r="A539" s="433"/>
      <c r="B539" s="491"/>
      <c r="C539" s="895"/>
      <c r="D539" s="491"/>
      <c r="E539" s="491"/>
      <c r="F539" s="491"/>
      <c r="G539" s="491"/>
      <c r="H539" s="491"/>
      <c r="I539" s="491"/>
      <c r="J539" s="491"/>
      <c r="K539" s="491"/>
      <c r="L539" s="491"/>
      <c r="M539" s="491"/>
      <c r="N539" s="491"/>
      <c r="O539" s="491"/>
      <c r="P539" s="491"/>
      <c r="Q539" s="491"/>
      <c r="R539" s="491"/>
      <c r="S539" s="491"/>
      <c r="T539" s="491"/>
      <c r="U539" s="491"/>
      <c r="V539" s="491"/>
      <c r="W539" s="491"/>
      <c r="X539" s="491"/>
      <c r="Y539" s="491"/>
      <c r="Z539" s="491"/>
      <c r="AA539" s="491"/>
      <c r="AB539" s="491"/>
      <c r="AC539" s="491"/>
      <c r="AD539" s="491"/>
      <c r="AE539" s="491"/>
      <c r="AF539" s="491"/>
      <c r="AG539" s="491"/>
      <c r="AH539" s="420"/>
      <c r="AI539" s="1140"/>
      <c r="AJ539" s="472"/>
      <c r="AK539" s="472"/>
      <c r="AL539" s="472"/>
      <c r="AM539" s="433"/>
      <c r="AN539" s="555"/>
      <c r="AS539" s="546"/>
      <c r="AT539" s="546"/>
      <c r="AU539" s="546"/>
      <c r="AV539" s="546"/>
      <c r="AW539" s="546"/>
      <c r="AX539" s="546"/>
      <c r="AY539" s="546"/>
      <c r="AZ539" s="546"/>
      <c r="BA539" s="546"/>
      <c r="BB539" s="546"/>
      <c r="BC539" s="546"/>
      <c r="BD539" s="561"/>
      <c r="BE539" s="561"/>
      <c r="BF539" s="561"/>
      <c r="BG539" s="561"/>
      <c r="BH539" s="561"/>
      <c r="BI539" s="546"/>
      <c r="BJ539" s="546"/>
      <c r="BK539" s="546"/>
      <c r="BL539" s="546"/>
      <c r="BM539" s="546"/>
      <c r="BN539" s="546"/>
      <c r="BO539" s="546"/>
      <c r="BP539" s="546"/>
      <c r="BQ539" s="546"/>
      <c r="BR539" s="546"/>
      <c r="BS539" s="546"/>
      <c r="BT539" s="546"/>
      <c r="BU539" s="546"/>
      <c r="BV539" s="546"/>
      <c r="BW539" s="546"/>
      <c r="BX539" s="546"/>
      <c r="BY539" s="546"/>
      <c r="BZ539" s="546"/>
      <c r="CA539" s="546"/>
      <c r="CB539" s="546"/>
      <c r="CC539" s="546"/>
    </row>
    <row r="540" spans="1:81" s="451" customFormat="1">
      <c r="A540" s="433"/>
      <c r="B540" s="491"/>
      <c r="C540" s="423" t="s">
        <v>2330</v>
      </c>
      <c r="D540" s="491"/>
      <c r="E540" s="491"/>
      <c r="F540" s="491"/>
      <c r="G540" s="491"/>
      <c r="H540" s="491"/>
      <c r="I540" s="491"/>
      <c r="J540" s="491"/>
      <c r="K540" s="491"/>
      <c r="L540" s="491"/>
      <c r="M540" s="491"/>
      <c r="N540" s="491"/>
      <c r="O540" s="491"/>
      <c r="P540" s="491"/>
      <c r="Q540" s="491"/>
      <c r="R540" s="491"/>
      <c r="S540" s="491"/>
      <c r="T540" s="491"/>
      <c r="U540" s="491"/>
      <c r="V540" s="491"/>
      <c r="W540" s="491"/>
      <c r="X540" s="491"/>
      <c r="Y540" s="491"/>
      <c r="Z540" s="491"/>
      <c r="AA540" s="491"/>
      <c r="AB540" s="491"/>
      <c r="AC540" s="491"/>
      <c r="AD540" s="491"/>
      <c r="AE540" s="491"/>
      <c r="AF540" s="491"/>
      <c r="AG540" s="491"/>
      <c r="AH540" s="420"/>
      <c r="AI540" s="1140"/>
      <c r="AJ540" s="472"/>
      <c r="AK540" s="472"/>
      <c r="AL540" s="472"/>
      <c r="AM540" s="433"/>
      <c r="AN540" s="555"/>
      <c r="AT540" s="546"/>
      <c r="AU540" s="546"/>
      <c r="AV540" s="546"/>
      <c r="AW540" s="546"/>
      <c r="AX540" s="546"/>
      <c r="AY540" s="546"/>
      <c r="AZ540" s="546"/>
    </row>
    <row r="541" spans="1:81" s="451" customFormat="1">
      <c r="A541" s="433"/>
      <c r="B541" s="491"/>
      <c r="C541" s="895"/>
      <c r="D541" s="491"/>
      <c r="E541" s="491"/>
      <c r="F541" s="491"/>
      <c r="G541" s="491"/>
      <c r="H541" s="491"/>
      <c r="I541" s="491"/>
      <c r="J541" s="491"/>
      <c r="K541" s="491"/>
      <c r="L541" s="491"/>
      <c r="M541" s="491"/>
      <c r="N541" s="491"/>
      <c r="O541" s="491"/>
      <c r="P541" s="491"/>
      <c r="Q541" s="491"/>
      <c r="R541" s="491"/>
      <c r="S541" s="491"/>
      <c r="T541" s="491"/>
      <c r="U541" s="491"/>
      <c r="V541" s="491"/>
      <c r="W541" s="491"/>
      <c r="X541" s="491"/>
      <c r="Y541" s="491"/>
      <c r="Z541" s="491"/>
      <c r="AA541" s="491"/>
      <c r="AB541" s="491"/>
      <c r="AC541" s="491"/>
      <c r="AD541" s="491"/>
      <c r="AE541" s="420"/>
      <c r="AF541" s="420"/>
      <c r="AG541" s="420"/>
      <c r="AH541" s="420"/>
      <c r="AI541" s="420"/>
      <c r="AJ541" s="420"/>
      <c r="AK541" s="420"/>
      <c r="AL541" s="472"/>
      <c r="AM541" s="433"/>
      <c r="AN541" s="555"/>
      <c r="AO541" s="433" t="s">
        <v>299</v>
      </c>
      <c r="AP541" s="551">
        <v>0</v>
      </c>
      <c r="AS541" s="546"/>
      <c r="AT541" s="546"/>
      <c r="AU541" s="546"/>
      <c r="AV541" s="546"/>
      <c r="AW541" s="546"/>
      <c r="AX541" s="546"/>
      <c r="AY541" s="546"/>
      <c r="AZ541" s="546"/>
      <c r="BA541" s="546"/>
      <c r="BB541" s="546"/>
      <c r="BC541" s="546"/>
      <c r="BD541" s="561"/>
      <c r="BE541" s="561"/>
      <c r="BF541" s="561"/>
      <c r="BG541" s="561"/>
      <c r="BH541" s="561"/>
      <c r="BI541" s="546"/>
      <c r="BJ541" s="546"/>
      <c r="BK541" s="546"/>
      <c r="BL541" s="546"/>
      <c r="BM541" s="546"/>
      <c r="BN541" s="546"/>
      <c r="BO541" s="546"/>
      <c r="BP541" s="546"/>
      <c r="BQ541" s="546"/>
      <c r="BR541" s="546"/>
      <c r="BS541" s="546"/>
      <c r="BT541" s="546"/>
      <c r="BU541" s="546"/>
      <c r="BV541" s="546"/>
      <c r="BW541" s="546"/>
      <c r="BX541" s="546"/>
      <c r="BY541" s="546"/>
      <c r="BZ541" s="546"/>
      <c r="CA541" s="546"/>
      <c r="CB541" s="546"/>
      <c r="CC541" s="546"/>
    </row>
    <row r="542" spans="1:81" s="451" customFormat="1" ht="13.7" customHeight="1">
      <c r="A542" s="433"/>
      <c r="B542" s="491"/>
      <c r="C542" s="895"/>
      <c r="D542" s="535" t="s">
        <v>21</v>
      </c>
      <c r="E542" s="2191" t="s">
        <v>2331</v>
      </c>
      <c r="F542" s="2191"/>
      <c r="G542" s="2191"/>
      <c r="H542" s="2191"/>
      <c r="I542" s="2191"/>
      <c r="J542" s="2191"/>
      <c r="K542" s="2191"/>
      <c r="L542" s="2191"/>
      <c r="M542" s="2191"/>
      <c r="N542" s="2191"/>
      <c r="O542" s="2191"/>
      <c r="P542" s="2191"/>
      <c r="Q542" s="2191"/>
      <c r="R542" s="2191"/>
      <c r="S542" s="2191"/>
      <c r="T542" s="2191"/>
      <c r="U542" s="2191"/>
      <c r="V542" s="2191"/>
      <c r="W542" s="2191"/>
      <c r="X542" s="2191"/>
      <c r="Y542" s="2191"/>
      <c r="Z542" s="2191"/>
      <c r="AA542" s="2191"/>
      <c r="AB542" s="2191"/>
      <c r="AC542" s="2191"/>
      <c r="AD542" s="2191"/>
      <c r="AE542" s="420"/>
      <c r="AF542" s="2302" t="s">
        <v>2332</v>
      </c>
      <c r="AG542" s="2302"/>
      <c r="AH542" s="2302"/>
      <c r="AI542" s="2302"/>
      <c r="AJ542" s="2302"/>
      <c r="AK542" s="2302"/>
      <c r="AL542" s="2302"/>
      <c r="AM542" s="489"/>
      <c r="AN542" s="555"/>
      <c r="AO542" s="487" t="s">
        <v>802</v>
      </c>
      <c r="AP542" s="433">
        <v>8</v>
      </c>
      <c r="AT542" s="546"/>
      <c r="AU542" s="546"/>
      <c r="AV542" s="546"/>
      <c r="AW542" s="546"/>
      <c r="AX542" s="546"/>
      <c r="AY542" s="546"/>
      <c r="AZ542" s="546"/>
    </row>
    <row r="543" spans="1:81" s="451" customFormat="1" ht="13.7" customHeight="1">
      <c r="A543" s="433"/>
      <c r="B543" s="491"/>
      <c r="C543" s="895"/>
      <c r="D543" s="535"/>
      <c r="E543" s="2191"/>
      <c r="F543" s="2191"/>
      <c r="G543" s="2191"/>
      <c r="H543" s="2191"/>
      <c r="I543" s="2191"/>
      <c r="J543" s="2191"/>
      <c r="K543" s="2191"/>
      <c r="L543" s="2191"/>
      <c r="M543" s="2191"/>
      <c r="N543" s="2191"/>
      <c r="O543" s="2191"/>
      <c r="P543" s="2191"/>
      <c r="Q543" s="2191"/>
      <c r="R543" s="2191"/>
      <c r="S543" s="2191"/>
      <c r="T543" s="2191"/>
      <c r="U543" s="2191"/>
      <c r="V543" s="2191"/>
      <c r="W543" s="2191"/>
      <c r="X543" s="2191"/>
      <c r="Y543" s="2191"/>
      <c r="Z543" s="2191"/>
      <c r="AA543" s="2191"/>
      <c r="AB543" s="2191"/>
      <c r="AC543" s="2191"/>
      <c r="AD543" s="2191"/>
      <c r="AE543" s="420"/>
      <c r="AF543" s="1144"/>
      <c r="AG543" s="1144"/>
      <c r="AH543" s="1144"/>
      <c r="AI543" s="1144"/>
      <c r="AJ543" s="1144"/>
      <c r="AK543" s="1144"/>
      <c r="AL543" s="1144"/>
      <c r="AM543" s="489"/>
      <c r="AN543" s="555"/>
      <c r="AO543" s="487"/>
      <c r="AP543" s="433"/>
      <c r="AT543" s="546"/>
      <c r="AU543" s="546"/>
      <c r="AV543" s="546"/>
      <c r="AW543" s="546"/>
      <c r="AX543" s="546"/>
      <c r="AY543" s="546"/>
      <c r="AZ543" s="546"/>
    </row>
    <row r="544" spans="1:81" s="451" customFormat="1">
      <c r="A544" s="433"/>
      <c r="B544" s="491"/>
      <c r="C544" s="895"/>
      <c r="D544" s="535"/>
      <c r="E544" s="2191"/>
      <c r="F544" s="2191"/>
      <c r="G544" s="2191"/>
      <c r="H544" s="2191"/>
      <c r="I544" s="2191"/>
      <c r="J544" s="2191"/>
      <c r="K544" s="2191"/>
      <c r="L544" s="2191"/>
      <c r="M544" s="2191"/>
      <c r="N544" s="2191"/>
      <c r="O544" s="2191"/>
      <c r="P544" s="2191"/>
      <c r="Q544" s="2191"/>
      <c r="R544" s="2191"/>
      <c r="S544" s="2191"/>
      <c r="T544" s="2191"/>
      <c r="U544" s="2191"/>
      <c r="V544" s="2191"/>
      <c r="W544" s="2191"/>
      <c r="X544" s="2191"/>
      <c r="Y544" s="2191"/>
      <c r="Z544" s="2191"/>
      <c r="AA544" s="2191"/>
      <c r="AB544" s="2191"/>
      <c r="AC544" s="2191"/>
      <c r="AD544" s="2191"/>
      <c r="AE544" s="1144"/>
      <c r="AF544" s="1144"/>
      <c r="AG544" s="1144"/>
      <c r="AH544" s="1144"/>
      <c r="AI544" s="1144"/>
      <c r="AJ544" s="1144"/>
      <c r="AK544" s="1144"/>
      <c r="AL544" s="1144"/>
      <c r="AM544" s="489"/>
      <c r="AN544" s="555"/>
      <c r="AO544" s="487"/>
      <c r="AP544" s="433"/>
      <c r="AT544" s="546"/>
      <c r="AU544" s="546"/>
      <c r="AV544" s="546"/>
      <c r="AW544" s="546"/>
      <c r="AX544" s="546"/>
      <c r="AY544" s="546"/>
      <c r="AZ544" s="546"/>
    </row>
    <row r="545" spans="1:81" s="451" customFormat="1">
      <c r="A545" s="433"/>
      <c r="B545" s="491"/>
      <c r="C545" s="895"/>
      <c r="D545" s="535"/>
      <c r="E545" s="2191"/>
      <c r="F545" s="2191"/>
      <c r="G545" s="2191"/>
      <c r="H545" s="2191"/>
      <c r="I545" s="2191"/>
      <c r="J545" s="2191"/>
      <c r="K545" s="2191"/>
      <c r="L545" s="2191"/>
      <c r="M545" s="2191"/>
      <c r="N545" s="2191"/>
      <c r="O545" s="2191"/>
      <c r="P545" s="2191"/>
      <c r="Q545" s="2191"/>
      <c r="R545" s="2191"/>
      <c r="S545" s="2191"/>
      <c r="T545" s="2191"/>
      <c r="U545" s="2191"/>
      <c r="V545" s="2191"/>
      <c r="W545" s="2191"/>
      <c r="X545" s="2191"/>
      <c r="Y545" s="2191"/>
      <c r="Z545" s="2191"/>
      <c r="AA545" s="2191"/>
      <c r="AB545" s="2191"/>
      <c r="AC545" s="2191"/>
      <c r="AD545" s="2191"/>
      <c r="AE545" s="1144"/>
      <c r="AF545" s="1144"/>
      <c r="AG545" s="1144"/>
      <c r="AH545" s="1144"/>
      <c r="AI545" s="1144"/>
      <c r="AJ545" s="1144"/>
      <c r="AK545" s="1144"/>
      <c r="AL545" s="1144"/>
      <c r="AM545" s="489"/>
      <c r="AN545" s="555"/>
      <c r="AO545" s="562"/>
      <c r="AT545" s="546"/>
      <c r="AU545" s="546"/>
      <c r="AV545" s="546"/>
      <c r="AW545" s="546"/>
      <c r="AX545" s="546"/>
      <c r="AY545" s="546"/>
      <c r="AZ545" s="546"/>
    </row>
    <row r="546" spans="1:81" s="451" customFormat="1">
      <c r="A546" s="433"/>
      <c r="B546" s="491"/>
      <c r="C546" s="895"/>
      <c r="D546" s="535"/>
      <c r="E546" s="1151"/>
      <c r="F546" s="1151"/>
      <c r="G546" s="1151"/>
      <c r="H546" s="1151"/>
      <c r="I546" s="1151"/>
      <c r="J546" s="1151"/>
      <c r="K546" s="1151"/>
      <c r="L546" s="1151"/>
      <c r="M546" s="1151"/>
      <c r="N546" s="1151"/>
      <c r="O546" s="1151"/>
      <c r="P546" s="1151"/>
      <c r="Q546" s="1151"/>
      <c r="R546" s="1151"/>
      <c r="S546" s="1151"/>
      <c r="T546" s="1151"/>
      <c r="U546" s="1151"/>
      <c r="V546" s="1151"/>
      <c r="W546" s="1151"/>
      <c r="X546" s="1151"/>
      <c r="Y546" s="1151"/>
      <c r="Z546" s="1151"/>
      <c r="AA546" s="1151"/>
      <c r="AB546" s="1151"/>
      <c r="AC546" s="1151"/>
      <c r="AD546" s="1151"/>
      <c r="AE546" s="1144"/>
      <c r="AF546" s="1144"/>
      <c r="AG546" s="1144"/>
      <c r="AH546" s="1144"/>
      <c r="AI546" s="1144"/>
      <c r="AJ546" s="1144"/>
      <c r="AK546" s="1144"/>
      <c r="AL546" s="1144"/>
      <c r="AM546" s="489"/>
      <c r="AN546" s="555"/>
      <c r="AO546" s="562"/>
      <c r="AT546" s="546"/>
      <c r="AU546" s="546"/>
      <c r="AV546" s="546"/>
      <c r="AW546" s="546"/>
      <c r="AX546" s="546"/>
      <c r="AY546" s="546"/>
      <c r="AZ546" s="546"/>
    </row>
    <row r="547" spans="1:81" s="451" customFormat="1">
      <c r="A547" s="433"/>
      <c r="B547" s="491"/>
      <c r="C547" s="895"/>
      <c r="D547" s="420" t="s">
        <v>2265</v>
      </c>
      <c r="E547" s="1156"/>
      <c r="F547" s="1156"/>
      <c r="G547" s="1156"/>
      <c r="H547" s="2214" t="s">
        <v>299</v>
      </c>
      <c r="I547" s="2214"/>
      <c r="J547" s="491"/>
      <c r="K547" s="491"/>
      <c r="L547" s="491"/>
      <c r="M547" s="491"/>
      <c r="N547" s="491"/>
      <c r="O547" s="491"/>
      <c r="P547" s="491"/>
      <c r="Q547" s="491"/>
      <c r="R547" s="491"/>
      <c r="S547" s="491"/>
      <c r="T547" s="491"/>
      <c r="U547" s="491"/>
      <c r="V547" s="491"/>
      <c r="W547" s="491"/>
      <c r="X547" s="491"/>
      <c r="Y547" s="491"/>
      <c r="Z547" s="491"/>
      <c r="AA547" s="491"/>
      <c r="AB547" s="491"/>
      <c r="AC547" s="491"/>
      <c r="AD547" s="491"/>
      <c r="AE547" s="491"/>
      <c r="AF547" s="491"/>
      <c r="AG547" s="491"/>
      <c r="AH547" s="420"/>
      <c r="AI547" s="1140"/>
      <c r="AJ547" s="472"/>
      <c r="AK547" s="472"/>
      <c r="AL547" s="472"/>
      <c r="AM547" s="433"/>
      <c r="AN547" s="555"/>
      <c r="AS547" s="546"/>
      <c r="AT547" s="546"/>
      <c r="AU547" s="546"/>
      <c r="AV547" s="546"/>
      <c r="AW547" s="546"/>
      <c r="AX547" s="546"/>
      <c r="AY547" s="546"/>
      <c r="AZ547" s="546"/>
      <c r="BA547" s="546"/>
      <c r="BB547" s="546"/>
      <c r="BC547" s="546"/>
      <c r="BD547" s="561"/>
      <c r="BE547" s="561"/>
      <c r="BF547" s="561"/>
      <c r="BG547" s="561"/>
      <c r="BH547" s="561"/>
      <c r="BI547" s="546"/>
      <c r="BJ547" s="546"/>
      <c r="BK547" s="546"/>
      <c r="BL547" s="546"/>
      <c r="BM547" s="546"/>
      <c r="BN547" s="546"/>
      <c r="BO547" s="546"/>
      <c r="BP547" s="546"/>
      <c r="BQ547" s="546"/>
      <c r="BR547" s="546"/>
      <c r="BS547" s="546"/>
      <c r="BT547" s="546"/>
      <c r="BU547" s="546"/>
      <c r="BV547" s="546"/>
      <c r="BW547" s="546"/>
      <c r="BX547" s="546"/>
      <c r="BY547" s="546"/>
      <c r="BZ547" s="546"/>
      <c r="CA547" s="546"/>
      <c r="CB547" s="546"/>
      <c r="CC547" s="546"/>
    </row>
    <row r="548" spans="1:81" s="451" customFormat="1">
      <c r="A548" s="433"/>
      <c r="B548" s="491"/>
      <c r="C548" s="559"/>
      <c r="D548" s="434"/>
      <c r="E548" s="434"/>
      <c r="F548" s="434"/>
      <c r="G548" s="434"/>
      <c r="H548" s="434"/>
      <c r="I548" s="434"/>
      <c r="J548" s="434"/>
      <c r="K548" s="434"/>
      <c r="L548" s="434"/>
      <c r="M548" s="434"/>
      <c r="N548" s="434"/>
      <c r="O548" s="434"/>
      <c r="P548" s="434"/>
      <c r="Q548" s="434"/>
      <c r="R548" s="434"/>
      <c r="S548" s="434"/>
      <c r="T548" s="434"/>
      <c r="U548" s="434"/>
      <c r="V548" s="434"/>
      <c r="W548" s="434"/>
      <c r="X548" s="434"/>
      <c r="Y548" s="434"/>
      <c r="Z548" s="434"/>
      <c r="AA548" s="434"/>
      <c r="AB548" s="434"/>
      <c r="AC548" s="434"/>
      <c r="AD548" s="491"/>
      <c r="AE548" s="434"/>
      <c r="AF548" s="434"/>
      <c r="AG548" s="434"/>
      <c r="AH548" s="434"/>
      <c r="AI548" s="433"/>
      <c r="AJ548" s="433"/>
      <c r="AK548" s="433"/>
      <c r="AL548" s="433"/>
      <c r="AM548" s="433"/>
      <c r="AN548" s="555"/>
      <c r="AT548" s="546"/>
      <c r="AU548" s="546"/>
      <c r="AV548" s="546"/>
      <c r="AW548" s="546"/>
      <c r="AX548" s="546"/>
      <c r="AY548" s="546"/>
      <c r="AZ548" s="546"/>
    </row>
    <row r="549" spans="1:81" s="451" customFormat="1">
      <c r="A549" s="482"/>
      <c r="B549" s="537"/>
      <c r="C549" s="560"/>
      <c r="D549" s="536"/>
      <c r="E549" s="536"/>
      <c r="F549" s="536"/>
      <c r="G549" s="536"/>
      <c r="H549" s="536"/>
      <c r="I549" s="536"/>
      <c r="J549" s="536"/>
      <c r="K549" s="536"/>
      <c r="L549" s="536"/>
      <c r="M549" s="536"/>
      <c r="N549" s="536"/>
      <c r="O549" s="536"/>
      <c r="P549" s="536"/>
      <c r="Q549" s="536"/>
      <c r="R549" s="536"/>
      <c r="S549" s="536"/>
      <c r="T549" s="536"/>
      <c r="U549" s="536"/>
      <c r="V549" s="536"/>
      <c r="W549" s="536"/>
      <c r="X549" s="536"/>
      <c r="Y549" s="536"/>
      <c r="Z549" s="536"/>
      <c r="AA549" s="536"/>
      <c r="AB549" s="536"/>
      <c r="AC549" s="537"/>
      <c r="AD549" s="536"/>
      <c r="AE549" s="536"/>
      <c r="AF549" s="536"/>
      <c r="AG549" s="536"/>
      <c r="AH549" s="445"/>
      <c r="AI549" s="446" t="s">
        <v>2333</v>
      </c>
      <c r="AJ549" s="2198">
        <f>VLOOKUP($H$547,$AO$541:$AP$542,2,FALSE)</f>
        <v>0</v>
      </c>
      <c r="AK549" s="2200"/>
      <c r="AL549" s="472"/>
      <c r="AM549" s="433"/>
      <c r="AN549" s="555"/>
      <c r="AS549" s="546"/>
      <c r="AT549" s="546"/>
      <c r="AU549" s="546"/>
      <c r="AV549" s="546"/>
      <c r="AW549" s="546"/>
      <c r="AX549" s="546"/>
      <c r="AY549" s="546"/>
      <c r="AZ549" s="546"/>
      <c r="BA549" s="546"/>
      <c r="BB549" s="546"/>
      <c r="BC549" s="546"/>
      <c r="BD549" s="561"/>
      <c r="BE549" s="561"/>
      <c r="BF549" s="561"/>
      <c r="BG549" s="561"/>
      <c r="BH549" s="561"/>
      <c r="BI549" s="546"/>
      <c r="BJ549" s="546"/>
      <c r="BK549" s="546"/>
      <c r="BL549" s="546"/>
      <c r="BM549" s="546"/>
      <c r="BN549" s="546"/>
      <c r="BO549" s="546"/>
      <c r="BP549" s="546"/>
      <c r="BQ549" s="546"/>
      <c r="BR549" s="546"/>
      <c r="BS549" s="546"/>
      <c r="BT549" s="546"/>
      <c r="BU549" s="546"/>
      <c r="BV549" s="546"/>
      <c r="BW549" s="546"/>
      <c r="BX549" s="546"/>
      <c r="BY549" s="546"/>
      <c r="BZ549" s="546"/>
      <c r="CA549" s="546"/>
      <c r="CB549" s="546"/>
      <c r="CC549" s="546"/>
    </row>
    <row r="550" spans="1:81" s="433" customFormat="1" ht="12.75" customHeight="1">
      <c r="B550" s="491"/>
      <c r="C550" s="559"/>
      <c r="D550" s="434"/>
      <c r="E550" s="434"/>
      <c r="F550" s="434"/>
      <c r="G550" s="434"/>
      <c r="H550" s="434"/>
      <c r="I550" s="434"/>
      <c r="J550" s="434"/>
      <c r="K550" s="434"/>
      <c r="L550" s="434"/>
      <c r="M550" s="434"/>
      <c r="N550" s="434"/>
      <c r="O550" s="434"/>
      <c r="P550" s="434"/>
      <c r="Q550" s="434"/>
      <c r="R550" s="434"/>
      <c r="S550" s="434"/>
      <c r="T550" s="434"/>
      <c r="U550" s="434"/>
      <c r="V550" s="434"/>
      <c r="W550" s="434"/>
      <c r="X550" s="434"/>
      <c r="Y550" s="434"/>
      <c r="Z550" s="434"/>
      <c r="AA550" s="434"/>
      <c r="AB550" s="434"/>
      <c r="AC550" s="434"/>
      <c r="AD550" s="491"/>
      <c r="AE550" s="434"/>
      <c r="AF550" s="434"/>
      <c r="AG550" s="434"/>
      <c r="AH550" s="434"/>
      <c r="AN550" s="474"/>
    </row>
    <row r="551" spans="1:81" s="433" customFormat="1" ht="12.75" customHeight="1">
      <c r="A551" s="482"/>
      <c r="B551" s="536"/>
      <c r="C551" s="536"/>
      <c r="D551" s="536"/>
      <c r="E551" s="536"/>
      <c r="F551" s="536"/>
      <c r="G551" s="536"/>
      <c r="H551" s="536"/>
      <c r="I551" s="536"/>
      <c r="J551" s="536"/>
      <c r="K551" s="536"/>
      <c r="L551" s="536"/>
      <c r="M551" s="536"/>
      <c r="N551" s="536"/>
      <c r="O551" s="536"/>
      <c r="P551" s="536"/>
      <c r="Q551" s="536"/>
      <c r="R551" s="536"/>
      <c r="S551" s="536"/>
      <c r="T551" s="536"/>
      <c r="U551" s="536"/>
      <c r="V551" s="536"/>
      <c r="W551" s="536"/>
      <c r="X551" s="536"/>
      <c r="Y551" s="536"/>
      <c r="Z551" s="536"/>
      <c r="AA551" s="536"/>
      <c r="AB551" s="536"/>
      <c r="AC551" s="537"/>
      <c r="AD551" s="536"/>
      <c r="AE551" s="445"/>
      <c r="AF551" s="445"/>
      <c r="AG551" s="445"/>
      <c r="AH551" s="445"/>
      <c r="AI551" s="446"/>
      <c r="AJ551" s="446" t="s">
        <v>2334</v>
      </c>
      <c r="AK551" s="2198">
        <f>IF(($AJ$382+$AJ$401+$AJ$413+$AJ$448+$AJ$468+$AJ$482+$AJ$494+$AJ$510+$AJ$522+$AJ$538+AJ549)&gt;10,10,($AJ$382+$AJ$401+$AJ$413+$AJ$448+$AJ$468+$AJ$482+$AJ$494+$AJ$510+$AJ$522+$AJ$538+AJ549))</f>
        <v>10</v>
      </c>
      <c r="AL551" s="2199"/>
      <c r="AM551" s="2200"/>
      <c r="AN551" s="474"/>
    </row>
    <row r="552" spans="1:81" s="433" customFormat="1" ht="12.75" customHeight="1">
      <c r="B552" s="434"/>
      <c r="C552" s="434"/>
      <c r="D552" s="434"/>
      <c r="E552" s="434"/>
      <c r="F552" s="434"/>
      <c r="G552" s="434"/>
      <c r="H552" s="434"/>
      <c r="I552" s="434"/>
      <c r="J552" s="434"/>
      <c r="K552" s="434"/>
      <c r="L552" s="434"/>
      <c r="M552" s="434"/>
      <c r="N552" s="434"/>
      <c r="O552" s="434"/>
      <c r="P552" s="434"/>
      <c r="Q552" s="434"/>
      <c r="R552" s="434"/>
      <c r="S552" s="434"/>
      <c r="T552" s="434"/>
      <c r="U552" s="434"/>
      <c r="V552" s="434"/>
      <c r="W552" s="434"/>
      <c r="X552" s="434"/>
      <c r="Y552" s="434"/>
      <c r="Z552" s="434"/>
      <c r="AA552" s="434"/>
      <c r="AB552" s="434"/>
      <c r="AC552" s="491"/>
      <c r="AD552" s="434"/>
      <c r="AI552" s="1140"/>
      <c r="AJ552" s="1140"/>
      <c r="AK552" s="472"/>
      <c r="AL552" s="472"/>
      <c r="AM552" s="472"/>
      <c r="AN552" s="474"/>
    </row>
    <row r="553" spans="1:81" s="433" customFormat="1" ht="12.75" customHeight="1">
      <c r="A553" s="482"/>
      <c r="B553" s="536"/>
      <c r="C553" s="536"/>
      <c r="D553" s="536"/>
      <c r="E553" s="536"/>
      <c r="F553" s="536"/>
      <c r="G553" s="536"/>
      <c r="H553" s="536"/>
      <c r="I553" s="536"/>
      <c r="J553" s="536"/>
      <c r="K553" s="536"/>
      <c r="L553" s="536"/>
      <c r="M553" s="536"/>
      <c r="N553" s="536"/>
      <c r="O553" s="536"/>
      <c r="P553" s="536"/>
      <c r="Q553" s="536"/>
      <c r="R553" s="536"/>
      <c r="S553" s="536"/>
      <c r="T553" s="536"/>
      <c r="U553" s="536"/>
      <c r="V553" s="536"/>
      <c r="W553" s="536"/>
      <c r="X553" s="536"/>
      <c r="Y553" s="536"/>
      <c r="Z553" s="536"/>
      <c r="AA553" s="536"/>
      <c r="AB553" s="536"/>
      <c r="AC553" s="537"/>
      <c r="AD553" s="536"/>
      <c r="AE553" s="445"/>
      <c r="AF553" s="445"/>
      <c r="AG553" s="445"/>
      <c r="AH553" s="445"/>
      <c r="AI553" s="446"/>
      <c r="AJ553" s="446" t="s">
        <v>2335</v>
      </c>
      <c r="AK553" s="2198">
        <f>IF((AK320+AK551)&gt;20,20,(AK320+AK551))</f>
        <v>19</v>
      </c>
      <c r="AL553" s="2199"/>
      <c r="AM553" s="2200"/>
      <c r="AN553" s="474"/>
    </row>
    <row r="554" spans="1:81" s="433" customFormat="1" ht="12.75" customHeight="1" thickBot="1">
      <c r="A554" s="496"/>
      <c r="B554" s="496"/>
      <c r="C554" s="496"/>
      <c r="D554" s="496"/>
      <c r="E554" s="496"/>
      <c r="F554" s="496"/>
      <c r="G554" s="496"/>
      <c r="H554" s="496"/>
      <c r="I554" s="496"/>
      <c r="J554" s="496"/>
      <c r="K554" s="496"/>
      <c r="L554" s="496"/>
      <c r="M554" s="496"/>
      <c r="N554" s="496"/>
      <c r="O554" s="496"/>
      <c r="P554" s="496"/>
      <c r="Q554" s="496"/>
      <c r="R554" s="496"/>
      <c r="S554" s="496"/>
      <c r="T554" s="496"/>
      <c r="U554" s="496"/>
      <c r="V554" s="496"/>
      <c r="W554" s="496"/>
      <c r="X554" s="496"/>
      <c r="Y554" s="496"/>
      <c r="Z554" s="496"/>
      <c r="AA554" s="496"/>
      <c r="AB554" s="496"/>
      <c r="AC554" s="496"/>
      <c r="AD554" s="496"/>
      <c r="AE554" s="496"/>
      <c r="AF554" s="496"/>
      <c r="AG554" s="496"/>
      <c r="AH554" s="496"/>
      <c r="AI554" s="496"/>
      <c r="AJ554" s="496"/>
      <c r="AK554" s="496"/>
      <c r="AL554" s="496"/>
      <c r="AM554" s="496"/>
      <c r="AN554" s="474"/>
    </row>
    <row r="555" spans="1:81" s="433" customFormat="1" ht="12.75" customHeight="1" thickTop="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474"/>
    </row>
    <row r="556" spans="1:81" s="433" customFormat="1" ht="12.75" customHeight="1">
      <c r="A556" s="423" t="s">
        <v>2336</v>
      </c>
      <c r="B556" s="423" t="s">
        <v>2337</v>
      </c>
      <c r="C556" s="420"/>
      <c r="AC556" s="423"/>
      <c r="AE556" s="2276" t="s">
        <v>2071</v>
      </c>
      <c r="AF556" s="2276"/>
      <c r="AG556" s="2276"/>
      <c r="AH556" s="2276"/>
      <c r="AI556" s="2276"/>
      <c r="AJ556" s="2276"/>
      <c r="AK556" s="2276"/>
      <c r="AL556" s="423"/>
      <c r="AM556" s="423"/>
      <c r="AN556" s="470"/>
    </row>
    <row r="557" spans="1:81" s="433" customFormat="1" ht="12.75" customHeight="1">
      <c r="A557" s="423"/>
      <c r="B557" s="423"/>
      <c r="C557" s="420"/>
      <c r="AC557" s="423"/>
      <c r="AE557" s="1140"/>
      <c r="AF557" s="1140"/>
      <c r="AG557" s="1140"/>
      <c r="AH557" s="1140"/>
      <c r="AI557" s="1140"/>
      <c r="AJ557" s="1140"/>
      <c r="AK557" s="1140"/>
      <c r="AL557" s="423"/>
      <c r="AM557" s="423"/>
      <c r="AN557" s="470"/>
    </row>
    <row r="558" spans="1:81" s="433" customFormat="1" ht="12.75" customHeight="1">
      <c r="A558" s="480"/>
      <c r="B558" s="487"/>
      <c r="C558" s="2207" t="s">
        <v>2338</v>
      </c>
      <c r="D558" s="2207"/>
      <c r="E558" s="2207"/>
      <c r="F558" s="2207"/>
      <c r="G558" s="2207"/>
      <c r="H558" s="2207"/>
      <c r="I558" s="2207"/>
      <c r="J558" s="2207"/>
      <c r="K558" s="2207"/>
      <c r="L558" s="2207"/>
      <c r="M558" s="2207"/>
      <c r="N558" s="2207"/>
      <c r="O558" s="2207"/>
      <c r="P558" s="2207"/>
      <c r="Q558" s="2207"/>
      <c r="R558" s="2207"/>
      <c r="S558" s="2207"/>
      <c r="T558" s="2207"/>
      <c r="U558" s="2207"/>
      <c r="V558" s="2207"/>
      <c r="W558" s="2207"/>
      <c r="X558" s="2207"/>
      <c r="Y558" s="2207"/>
      <c r="Z558" s="2207"/>
      <c r="AA558" s="2207"/>
      <c r="AB558" s="2207"/>
      <c r="AC558" s="2207"/>
      <c r="AD558" s="2207"/>
      <c r="AE558" s="2207"/>
      <c r="AF558" s="2207"/>
      <c r="AG558" s="2207"/>
      <c r="AH558" s="2207"/>
      <c r="AI558" s="2207"/>
      <c r="AJ558" s="2207"/>
      <c r="AK558" s="480"/>
      <c r="AL558" s="480"/>
      <c r="AM558" s="480"/>
      <c r="AN558" s="474"/>
    </row>
    <row r="559" spans="1:81" s="433" customFormat="1" ht="12.75" customHeight="1">
      <c r="A559" s="480"/>
      <c r="B559" s="487"/>
      <c r="C559" s="2207"/>
      <c r="D559" s="2207"/>
      <c r="E559" s="2207"/>
      <c r="F559" s="2207"/>
      <c r="G559" s="2207"/>
      <c r="H559" s="2207"/>
      <c r="I559" s="2207"/>
      <c r="J559" s="2207"/>
      <c r="K559" s="2207"/>
      <c r="L559" s="2207"/>
      <c r="M559" s="2207"/>
      <c r="N559" s="2207"/>
      <c r="O559" s="2207"/>
      <c r="P559" s="2207"/>
      <c r="Q559" s="2207"/>
      <c r="R559" s="2207"/>
      <c r="S559" s="2207"/>
      <c r="T559" s="2207"/>
      <c r="U559" s="2207"/>
      <c r="V559" s="2207"/>
      <c r="W559" s="2207"/>
      <c r="X559" s="2207"/>
      <c r="Y559" s="2207"/>
      <c r="Z559" s="2207"/>
      <c r="AA559" s="2207"/>
      <c r="AB559" s="2207"/>
      <c r="AC559" s="2207"/>
      <c r="AD559" s="2207"/>
      <c r="AE559" s="2207"/>
      <c r="AF559" s="2207"/>
      <c r="AG559" s="2207"/>
      <c r="AH559" s="2207"/>
      <c r="AI559" s="2207"/>
      <c r="AJ559" s="2207"/>
      <c r="AK559" s="480"/>
      <c r="AL559" s="480"/>
      <c r="AM559" s="480"/>
      <c r="AN559" s="474"/>
    </row>
    <row r="560" spans="1:81" s="433" customFormat="1" ht="12.75" customHeight="1">
      <c r="A560" s="480"/>
      <c r="B560" s="487"/>
      <c r="C560" s="2207"/>
      <c r="D560" s="2207"/>
      <c r="E560" s="2207"/>
      <c r="F560" s="2207"/>
      <c r="G560" s="2207"/>
      <c r="H560" s="2207"/>
      <c r="I560" s="2207"/>
      <c r="J560" s="2207"/>
      <c r="K560" s="2207"/>
      <c r="L560" s="2207"/>
      <c r="M560" s="2207"/>
      <c r="N560" s="2207"/>
      <c r="O560" s="2207"/>
      <c r="P560" s="2207"/>
      <c r="Q560" s="2207"/>
      <c r="R560" s="2207"/>
      <c r="S560" s="2207"/>
      <c r="T560" s="2207"/>
      <c r="U560" s="2207"/>
      <c r="V560" s="2207"/>
      <c r="W560" s="2207"/>
      <c r="X560" s="2207"/>
      <c r="Y560" s="2207"/>
      <c r="Z560" s="2207"/>
      <c r="AA560" s="2207"/>
      <c r="AB560" s="2207"/>
      <c r="AC560" s="2207"/>
      <c r="AD560" s="2207"/>
      <c r="AE560" s="2207"/>
      <c r="AF560" s="2207"/>
      <c r="AG560" s="2207"/>
      <c r="AH560" s="2207"/>
      <c r="AI560" s="2207"/>
      <c r="AJ560" s="2207"/>
      <c r="AK560" s="480"/>
      <c r="AL560" s="480"/>
      <c r="AM560" s="480"/>
      <c r="AN560" s="474"/>
      <c r="AQ560" s="451"/>
    </row>
    <row r="561" spans="1:46" s="433" customFormat="1" ht="12.75" customHeight="1">
      <c r="A561" s="480"/>
      <c r="B561" s="487"/>
      <c r="C561" s="2207"/>
      <c r="D561" s="2207"/>
      <c r="E561" s="2207"/>
      <c r="F561" s="2207"/>
      <c r="G561" s="2207"/>
      <c r="H561" s="2207"/>
      <c r="I561" s="2207"/>
      <c r="J561" s="2207"/>
      <c r="K561" s="2207"/>
      <c r="L561" s="2207"/>
      <c r="M561" s="2207"/>
      <c r="N561" s="2207"/>
      <c r="O561" s="2207"/>
      <c r="P561" s="2207"/>
      <c r="Q561" s="2207"/>
      <c r="R561" s="2207"/>
      <c r="S561" s="2207"/>
      <c r="T561" s="2207"/>
      <c r="U561" s="2207"/>
      <c r="V561" s="2207"/>
      <c r="W561" s="2207"/>
      <c r="X561" s="2207"/>
      <c r="Y561" s="2207"/>
      <c r="Z561" s="2207"/>
      <c r="AA561" s="2207"/>
      <c r="AB561" s="2207"/>
      <c r="AC561" s="2207"/>
      <c r="AD561" s="2207"/>
      <c r="AE561" s="2207"/>
      <c r="AF561" s="2207"/>
      <c r="AG561" s="2207"/>
      <c r="AH561" s="2207"/>
      <c r="AI561" s="2207"/>
      <c r="AJ561" s="2207"/>
      <c r="AK561" s="480"/>
      <c r="AL561" s="480"/>
      <c r="AM561" s="480"/>
      <c r="AN561" s="474"/>
      <c r="AQ561" s="451"/>
    </row>
    <row r="562" spans="1:46" s="433" customFormat="1" ht="12.4" customHeight="1">
      <c r="A562" s="480"/>
      <c r="B562" s="487"/>
      <c r="C562" s="2207"/>
      <c r="D562" s="2207"/>
      <c r="E562" s="2207"/>
      <c r="F562" s="2207"/>
      <c r="G562" s="2207"/>
      <c r="H562" s="2207"/>
      <c r="I562" s="2207"/>
      <c r="J562" s="2207"/>
      <c r="K562" s="2207"/>
      <c r="L562" s="2207"/>
      <c r="M562" s="2207"/>
      <c r="N562" s="2207"/>
      <c r="O562" s="2207"/>
      <c r="P562" s="2207"/>
      <c r="Q562" s="2207"/>
      <c r="R562" s="2207"/>
      <c r="S562" s="2207"/>
      <c r="T562" s="2207"/>
      <c r="U562" s="2207"/>
      <c r="V562" s="2207"/>
      <c r="W562" s="2207"/>
      <c r="X562" s="2207"/>
      <c r="Y562" s="2207"/>
      <c r="Z562" s="2207"/>
      <c r="AA562" s="2207"/>
      <c r="AB562" s="2207"/>
      <c r="AC562" s="2207"/>
      <c r="AD562" s="2207"/>
      <c r="AE562" s="2207"/>
      <c r="AF562" s="2207"/>
      <c r="AG562" s="2207"/>
      <c r="AH562" s="2207"/>
      <c r="AI562" s="2207"/>
      <c r="AJ562" s="2207"/>
      <c r="AK562" s="480"/>
      <c r="AL562" s="480"/>
      <c r="AM562" s="480"/>
      <c r="AN562" s="474"/>
      <c r="AQ562" s="451"/>
      <c r="AR562" s="451"/>
    </row>
    <row r="563" spans="1:46" s="433" customFormat="1" ht="24.95" customHeight="1">
      <c r="A563" s="480"/>
      <c r="B563" s="487"/>
      <c r="C563" s="2207" t="s">
        <v>2339</v>
      </c>
      <c r="D563" s="2207"/>
      <c r="E563" s="2207"/>
      <c r="F563" s="2207"/>
      <c r="G563" s="2207"/>
      <c r="H563" s="2207"/>
      <c r="I563" s="2207"/>
      <c r="J563" s="2207"/>
      <c r="K563" s="2207"/>
      <c r="L563" s="2207"/>
      <c r="M563" s="2207"/>
      <c r="N563" s="2207"/>
      <c r="O563" s="2207"/>
      <c r="P563" s="2207"/>
      <c r="Q563" s="2207"/>
      <c r="R563" s="2207"/>
      <c r="S563" s="2207"/>
      <c r="T563" s="2207"/>
      <c r="U563" s="2207"/>
      <c r="V563" s="2207"/>
      <c r="W563" s="2207"/>
      <c r="X563" s="2207"/>
      <c r="Y563" s="2207"/>
      <c r="Z563" s="2207"/>
      <c r="AA563" s="2207"/>
      <c r="AB563" s="2207"/>
      <c r="AC563" s="2207"/>
      <c r="AD563" s="2207"/>
      <c r="AE563" s="2207"/>
      <c r="AF563" s="2207"/>
      <c r="AG563" s="2207"/>
      <c r="AH563" s="2207"/>
      <c r="AI563" s="2207"/>
      <c r="AJ563" s="2207"/>
      <c r="AK563" s="480"/>
      <c r="AL563" s="480"/>
      <c r="AM563" s="480"/>
      <c r="AN563" s="474"/>
      <c r="AQ563" s="451"/>
      <c r="AR563" s="451"/>
    </row>
    <row r="564" spans="1:46" s="433" customFormat="1" ht="12.4" customHeight="1">
      <c r="A564" s="480"/>
      <c r="B564" s="487"/>
      <c r="C564" s="1158"/>
      <c r="D564" s="1158"/>
      <c r="E564" s="1158"/>
      <c r="F564" s="1158"/>
      <c r="G564" s="1158"/>
      <c r="H564" s="1158"/>
      <c r="I564" s="1158"/>
      <c r="J564" s="1158"/>
      <c r="K564" s="1158"/>
      <c r="L564" s="1158"/>
      <c r="M564" s="1158"/>
      <c r="N564" s="1158"/>
      <c r="O564" s="1158"/>
      <c r="P564" s="1158"/>
      <c r="Q564" s="1158"/>
      <c r="R564" s="1158"/>
      <c r="S564" s="1158"/>
      <c r="T564" s="1158"/>
      <c r="U564" s="1158"/>
      <c r="V564" s="1158"/>
      <c r="W564" s="1158"/>
      <c r="X564" s="1158"/>
      <c r="Y564" s="1158"/>
      <c r="Z564" s="1158"/>
      <c r="AA564" s="1158"/>
      <c r="AB564" s="1158"/>
      <c r="AC564" s="1158"/>
      <c r="AD564" s="1158"/>
      <c r="AE564" s="1158"/>
      <c r="AF564" s="1158"/>
      <c r="AG564" s="1158"/>
      <c r="AH564" s="1158"/>
      <c r="AI564" s="1158"/>
      <c r="AJ564" s="1158"/>
      <c r="AK564" s="480"/>
      <c r="AL564" s="480"/>
      <c r="AM564" s="480"/>
      <c r="AN564" s="474"/>
      <c r="AQ564" s="451"/>
      <c r="AR564" s="451"/>
    </row>
    <row r="565" spans="1:46" s="433" customFormat="1" ht="12.75" customHeight="1">
      <c r="A565" s="480"/>
      <c r="B565" s="487"/>
      <c r="C565" s="2207" t="s">
        <v>2340</v>
      </c>
      <c r="D565" s="2207"/>
      <c r="E565" s="2207"/>
      <c r="F565" s="2207"/>
      <c r="G565" s="2207"/>
      <c r="H565" s="2207"/>
      <c r="I565" s="2207"/>
      <c r="J565" s="2207"/>
      <c r="K565" s="2207"/>
      <c r="L565" s="2207"/>
      <c r="M565" s="2207"/>
      <c r="N565" s="2207"/>
      <c r="O565" s="2207"/>
      <c r="P565" s="2207"/>
      <c r="Q565" s="2207"/>
      <c r="R565" s="2207"/>
      <c r="S565" s="2207"/>
      <c r="T565" s="2207"/>
      <c r="U565" s="2207"/>
      <c r="V565" s="2207"/>
      <c r="W565" s="2207"/>
      <c r="X565" s="2207"/>
      <c r="Y565" s="2207"/>
      <c r="Z565" s="2207"/>
      <c r="AA565" s="2207"/>
      <c r="AB565" s="2207"/>
      <c r="AC565" s="2207"/>
      <c r="AD565" s="2207"/>
      <c r="AE565" s="2207"/>
      <c r="AF565" s="2207"/>
      <c r="AG565" s="2207"/>
      <c r="AH565" s="2207"/>
      <c r="AI565" s="2207"/>
      <c r="AJ565" s="2207"/>
      <c r="AK565" s="480"/>
      <c r="AL565" s="480"/>
      <c r="AM565" s="480"/>
      <c r="AN565" s="474"/>
      <c r="AQ565" s="451"/>
      <c r="AR565" s="451"/>
    </row>
    <row r="566" spans="1:46" s="433" customFormat="1" ht="30" customHeight="1">
      <c r="A566" s="480"/>
      <c r="B566" s="487"/>
      <c r="C566" s="2207"/>
      <c r="D566" s="2207"/>
      <c r="E566" s="2207"/>
      <c r="F566" s="2207"/>
      <c r="G566" s="2207"/>
      <c r="H566" s="2207"/>
      <c r="I566" s="2207"/>
      <c r="J566" s="2207"/>
      <c r="K566" s="2207"/>
      <c r="L566" s="2207"/>
      <c r="M566" s="2207"/>
      <c r="N566" s="2207"/>
      <c r="O566" s="2207"/>
      <c r="P566" s="2207"/>
      <c r="Q566" s="2207"/>
      <c r="R566" s="2207"/>
      <c r="S566" s="2207"/>
      <c r="T566" s="2207"/>
      <c r="U566" s="2207"/>
      <c r="V566" s="2207"/>
      <c r="W566" s="2207"/>
      <c r="X566" s="2207"/>
      <c r="Y566" s="2207"/>
      <c r="Z566" s="2207"/>
      <c r="AA566" s="2207"/>
      <c r="AB566" s="2207"/>
      <c r="AC566" s="2207"/>
      <c r="AD566" s="2207"/>
      <c r="AE566" s="2207"/>
      <c r="AF566" s="2207"/>
      <c r="AG566" s="2207"/>
      <c r="AH566" s="2207"/>
      <c r="AI566" s="2207"/>
      <c r="AJ566" s="2207"/>
      <c r="AK566" s="480"/>
      <c r="AL566" s="480"/>
      <c r="AM566" s="480"/>
      <c r="AN566" s="474"/>
      <c r="AR566" s="451"/>
    </row>
    <row r="567" spans="1:46" s="433" customFormat="1" ht="12.75" customHeight="1">
      <c r="A567" s="480"/>
      <c r="B567" s="487"/>
      <c r="C567" s="2207"/>
      <c r="D567" s="2207"/>
      <c r="E567" s="2207"/>
      <c r="F567" s="2207"/>
      <c r="G567" s="2207"/>
      <c r="H567" s="2207"/>
      <c r="I567" s="2207"/>
      <c r="J567" s="2207"/>
      <c r="K567" s="2207"/>
      <c r="L567" s="2207"/>
      <c r="M567" s="2207"/>
      <c r="N567" s="2207"/>
      <c r="O567" s="2207"/>
      <c r="P567" s="2207"/>
      <c r="Q567" s="2207"/>
      <c r="R567" s="2207"/>
      <c r="S567" s="2207"/>
      <c r="T567" s="2207"/>
      <c r="U567" s="2207"/>
      <c r="V567" s="2207"/>
      <c r="W567" s="2207"/>
      <c r="X567" s="2207"/>
      <c r="Y567" s="2207"/>
      <c r="Z567" s="2207"/>
      <c r="AA567" s="2207"/>
      <c r="AB567" s="2207"/>
      <c r="AC567" s="2207"/>
      <c r="AD567" s="2207"/>
      <c r="AE567" s="2207"/>
      <c r="AF567" s="2207"/>
      <c r="AG567" s="2207"/>
      <c r="AH567" s="2207"/>
      <c r="AI567" s="2207"/>
      <c r="AJ567" s="2207"/>
      <c r="AK567" s="480"/>
      <c r="AL567" s="480"/>
      <c r="AM567" s="480"/>
      <c r="AN567" s="474"/>
      <c r="AR567" s="451"/>
    </row>
    <row r="568" spans="1:46" s="433" customFormat="1" ht="12.75" customHeight="1">
      <c r="A568" s="480"/>
      <c r="B568" s="487"/>
      <c r="C568" s="2207" t="s">
        <v>2341</v>
      </c>
      <c r="D568" s="2207"/>
      <c r="E568" s="2207"/>
      <c r="F568" s="2207"/>
      <c r="G568" s="2207"/>
      <c r="H568" s="2207"/>
      <c r="I568" s="2207"/>
      <c r="J568" s="2207"/>
      <c r="K568" s="2207"/>
      <c r="L568" s="2207"/>
      <c r="M568" s="2207"/>
      <c r="N568" s="2207"/>
      <c r="O568" s="2207"/>
      <c r="P568" s="2207"/>
      <c r="Q568" s="2207"/>
      <c r="R568" s="2207"/>
      <c r="S568" s="2207"/>
      <c r="T568" s="2207"/>
      <c r="U568" s="2207"/>
      <c r="V568" s="2207"/>
      <c r="W568" s="2207"/>
      <c r="X568" s="2207"/>
      <c r="Y568" s="2207"/>
      <c r="Z568" s="2207"/>
      <c r="AA568" s="2207"/>
      <c r="AB568" s="2207"/>
      <c r="AC568" s="2207"/>
      <c r="AD568" s="2207"/>
      <c r="AE568" s="2207"/>
      <c r="AF568" s="2207"/>
      <c r="AG568" s="2207"/>
      <c r="AH568" s="2207"/>
      <c r="AI568" s="2207"/>
      <c r="AJ568" s="2207"/>
      <c r="AK568" s="480"/>
      <c r="AL568" s="480"/>
      <c r="AM568" s="480"/>
      <c r="AN568" s="474"/>
      <c r="AQ568" s="451"/>
      <c r="AR568" s="451"/>
    </row>
    <row r="569" spans="1:46" s="433" customFormat="1" ht="12.75" customHeight="1">
      <c r="A569" s="480"/>
      <c r="B569" s="487"/>
      <c r="C569" s="2207"/>
      <c r="D569" s="2207"/>
      <c r="E569" s="2207"/>
      <c r="F569" s="2207"/>
      <c r="G569" s="2207"/>
      <c r="H569" s="2207"/>
      <c r="I569" s="2207"/>
      <c r="J569" s="2207"/>
      <c r="K569" s="2207"/>
      <c r="L569" s="2207"/>
      <c r="M569" s="2207"/>
      <c r="N569" s="2207"/>
      <c r="O569" s="2207"/>
      <c r="P569" s="2207"/>
      <c r="Q569" s="2207"/>
      <c r="R569" s="2207"/>
      <c r="S569" s="2207"/>
      <c r="T569" s="2207"/>
      <c r="U569" s="2207"/>
      <c r="V569" s="2207"/>
      <c r="W569" s="2207"/>
      <c r="X569" s="2207"/>
      <c r="Y569" s="2207"/>
      <c r="Z569" s="2207"/>
      <c r="AA569" s="2207"/>
      <c r="AB569" s="2207"/>
      <c r="AC569" s="2207"/>
      <c r="AD569" s="2207"/>
      <c r="AE569" s="2207"/>
      <c r="AF569" s="2207"/>
      <c r="AG569" s="2207"/>
      <c r="AH569" s="2207"/>
      <c r="AI569" s="2207"/>
      <c r="AJ569" s="2207"/>
      <c r="AK569" s="480"/>
      <c r="AL569" s="480"/>
      <c r="AM569" s="480"/>
      <c r="AN569" s="474"/>
      <c r="AQ569" s="451"/>
      <c r="AR569" s="451"/>
    </row>
    <row r="570" spans="1:46" s="433" customFormat="1" ht="13.15" customHeight="1">
      <c r="A570" s="480"/>
      <c r="B570" s="487"/>
      <c r="C570" s="2207"/>
      <c r="D570" s="2207"/>
      <c r="E570" s="2207"/>
      <c r="F570" s="2207"/>
      <c r="G570" s="2207"/>
      <c r="H570" s="2207"/>
      <c r="I570" s="2207"/>
      <c r="J570" s="2207"/>
      <c r="K570" s="2207"/>
      <c r="L570" s="2207"/>
      <c r="M570" s="2207"/>
      <c r="N570" s="2207"/>
      <c r="O570" s="2207"/>
      <c r="P570" s="2207"/>
      <c r="Q570" s="2207"/>
      <c r="R570" s="2207"/>
      <c r="S570" s="2207"/>
      <c r="T570" s="2207"/>
      <c r="U570" s="2207"/>
      <c r="V570" s="2207"/>
      <c r="W570" s="2207"/>
      <c r="X570" s="2207"/>
      <c r="Y570" s="2207"/>
      <c r="Z570" s="2207"/>
      <c r="AA570" s="2207"/>
      <c r="AB570" s="2207"/>
      <c r="AC570" s="2207"/>
      <c r="AD570" s="2207"/>
      <c r="AE570" s="2207"/>
      <c r="AF570" s="2207"/>
      <c r="AG570" s="2207"/>
      <c r="AH570" s="2207"/>
      <c r="AI570" s="2207"/>
      <c r="AJ570" s="2207"/>
      <c r="AK570" s="480"/>
      <c r="AL570" s="480"/>
      <c r="AM570" s="480"/>
      <c r="AN570" s="474"/>
      <c r="AQ570" s="451"/>
      <c r="AR570" s="451"/>
    </row>
    <row r="571" spans="1:46" s="433" customFormat="1" ht="12.75" customHeight="1">
      <c r="A571" s="480"/>
      <c r="B571" s="487"/>
      <c r="C571" s="2207"/>
      <c r="D571" s="2207"/>
      <c r="E571" s="2207"/>
      <c r="F571" s="2207"/>
      <c r="G571" s="2207"/>
      <c r="H571" s="2207"/>
      <c r="I571" s="2207"/>
      <c r="J571" s="2207"/>
      <c r="K571" s="2207"/>
      <c r="L571" s="2207"/>
      <c r="M571" s="2207"/>
      <c r="N571" s="2207"/>
      <c r="O571" s="2207"/>
      <c r="P571" s="2207"/>
      <c r="Q571" s="2207"/>
      <c r="R571" s="2207"/>
      <c r="S571" s="2207"/>
      <c r="T571" s="2207"/>
      <c r="U571" s="2207"/>
      <c r="V571" s="2207"/>
      <c r="W571" s="2207"/>
      <c r="X571" s="2207"/>
      <c r="Y571" s="2207"/>
      <c r="Z571" s="2207"/>
      <c r="AA571" s="2207"/>
      <c r="AB571" s="2207"/>
      <c r="AC571" s="2207"/>
      <c r="AD571" s="2207"/>
      <c r="AE571" s="2207"/>
      <c r="AF571" s="2207"/>
      <c r="AG571" s="2207"/>
      <c r="AH571" s="2207"/>
      <c r="AI571" s="2207"/>
      <c r="AJ571" s="2207"/>
      <c r="AK571" s="480"/>
      <c r="AL571" s="480"/>
      <c r="AM571" s="480"/>
      <c r="AN571" s="474"/>
      <c r="AO571" s="564"/>
      <c r="AP571" s="564"/>
      <c r="AQ571" s="451"/>
    </row>
    <row r="572" spans="1:46" s="433" customFormat="1" ht="11.85" customHeight="1">
      <c r="A572" s="480"/>
      <c r="B572" s="487"/>
      <c r="C572" s="2207"/>
      <c r="D572" s="2207"/>
      <c r="E572" s="2207"/>
      <c r="F572" s="2207"/>
      <c r="G572" s="2207"/>
      <c r="H572" s="2207"/>
      <c r="I572" s="2207"/>
      <c r="J572" s="2207"/>
      <c r="K572" s="2207"/>
      <c r="L572" s="2207"/>
      <c r="M572" s="2207"/>
      <c r="N572" s="2207"/>
      <c r="O572" s="2207"/>
      <c r="P572" s="2207"/>
      <c r="Q572" s="2207"/>
      <c r="R572" s="2207"/>
      <c r="S572" s="2207"/>
      <c r="T572" s="2207"/>
      <c r="U572" s="2207"/>
      <c r="V572" s="2207"/>
      <c r="W572" s="2207"/>
      <c r="X572" s="2207"/>
      <c r="Y572" s="2207"/>
      <c r="Z572" s="2207"/>
      <c r="AA572" s="2207"/>
      <c r="AB572" s="2207"/>
      <c r="AC572" s="2207"/>
      <c r="AD572" s="2207"/>
      <c r="AE572" s="2207"/>
      <c r="AF572" s="2207"/>
      <c r="AG572" s="2207"/>
      <c r="AH572" s="2207"/>
      <c r="AI572" s="2207"/>
      <c r="AJ572" s="2207"/>
      <c r="AK572" s="480"/>
      <c r="AL572" s="480"/>
      <c r="AM572" s="480"/>
      <c r="AN572" s="474"/>
      <c r="AO572" s="565" t="s">
        <v>17</v>
      </c>
      <c r="AP572" s="566">
        <f>IF(C596="Yes",5,0)</f>
        <v>0</v>
      </c>
      <c r="AS572" s="423" t="s">
        <v>2342</v>
      </c>
    </row>
    <row r="573" spans="1:46" s="433" customFormat="1" ht="12.75" customHeight="1">
      <c r="A573" s="480"/>
      <c r="B573" s="487"/>
      <c r="C573" s="2207"/>
      <c r="D573" s="2207"/>
      <c r="E573" s="2207"/>
      <c r="F573" s="2207"/>
      <c r="G573" s="2207"/>
      <c r="H573" s="2207"/>
      <c r="I573" s="2207"/>
      <c r="J573" s="2207"/>
      <c r="K573" s="2207"/>
      <c r="L573" s="2207"/>
      <c r="M573" s="2207"/>
      <c r="N573" s="2207"/>
      <c r="O573" s="2207"/>
      <c r="P573" s="2207"/>
      <c r="Q573" s="2207"/>
      <c r="R573" s="2207"/>
      <c r="S573" s="2207"/>
      <c r="T573" s="2207"/>
      <c r="U573" s="2207"/>
      <c r="V573" s="2207"/>
      <c r="W573" s="2207"/>
      <c r="X573" s="2207"/>
      <c r="Y573" s="2207"/>
      <c r="Z573" s="2207"/>
      <c r="AA573" s="2207"/>
      <c r="AB573" s="2207"/>
      <c r="AC573" s="2207"/>
      <c r="AD573" s="2207"/>
      <c r="AE573" s="2207"/>
      <c r="AF573" s="2207"/>
      <c r="AG573" s="2207"/>
      <c r="AH573" s="2207"/>
      <c r="AI573" s="2207"/>
      <c r="AJ573" s="2207"/>
      <c r="AK573" s="480"/>
      <c r="AL573" s="480"/>
      <c r="AM573" s="480"/>
      <c r="AN573" s="474"/>
      <c r="AO573" s="565" t="s">
        <v>30</v>
      </c>
      <c r="AP573" s="566">
        <f>IF(C604="Yes",5,0)</f>
        <v>5</v>
      </c>
      <c r="AS573" s="2173">
        <f>IF(Application!D210="Non-Targeted",(SUM(AQ581+AQ590)),AS577)</f>
        <v>10</v>
      </c>
      <c r="AT573" s="2173"/>
    </row>
    <row r="574" spans="1:46" s="433" customFormat="1" ht="12.75" customHeight="1">
      <c r="A574" s="480"/>
      <c r="B574" s="487"/>
      <c r="C574" s="2207"/>
      <c r="D574" s="2207"/>
      <c r="E574" s="2207"/>
      <c r="F574" s="2207"/>
      <c r="G574" s="2207"/>
      <c r="H574" s="2207"/>
      <c r="I574" s="2207"/>
      <c r="J574" s="2207"/>
      <c r="K574" s="2207"/>
      <c r="L574" s="2207"/>
      <c r="M574" s="2207"/>
      <c r="N574" s="2207"/>
      <c r="O574" s="2207"/>
      <c r="P574" s="2207"/>
      <c r="Q574" s="2207"/>
      <c r="R574" s="2207"/>
      <c r="S574" s="2207"/>
      <c r="T574" s="2207"/>
      <c r="U574" s="2207"/>
      <c r="V574" s="2207"/>
      <c r="W574" s="2207"/>
      <c r="X574" s="2207"/>
      <c r="Y574" s="2207"/>
      <c r="Z574" s="2207"/>
      <c r="AA574" s="2207"/>
      <c r="AB574" s="2207"/>
      <c r="AC574" s="2207"/>
      <c r="AD574" s="2207"/>
      <c r="AE574" s="2207"/>
      <c r="AF574" s="2207"/>
      <c r="AG574" s="2207"/>
      <c r="AH574" s="2207"/>
      <c r="AI574" s="2207"/>
      <c r="AJ574" s="2207"/>
      <c r="AK574" s="480"/>
      <c r="AL574" s="480"/>
      <c r="AM574" s="480"/>
      <c r="AN574" s="474"/>
      <c r="AO574" s="565" t="s">
        <v>38</v>
      </c>
      <c r="AP574" s="566">
        <f>IF(C612="Yes",7,0)</f>
        <v>0</v>
      </c>
      <c r="AS574" s="423" t="s">
        <v>2343</v>
      </c>
    </row>
    <row r="575" spans="1:46" s="433" customFormat="1" ht="12.75" customHeight="1">
      <c r="A575" s="480"/>
      <c r="B575" s="487"/>
      <c r="C575" s="2207"/>
      <c r="D575" s="2207"/>
      <c r="E575" s="2207"/>
      <c r="F575" s="2207"/>
      <c r="G575" s="2207"/>
      <c r="H575" s="2207"/>
      <c r="I575" s="2207"/>
      <c r="J575" s="2207"/>
      <c r="K575" s="2207"/>
      <c r="L575" s="2207"/>
      <c r="M575" s="2207"/>
      <c r="N575" s="2207"/>
      <c r="O575" s="2207"/>
      <c r="P575" s="2207"/>
      <c r="Q575" s="2207"/>
      <c r="R575" s="2207"/>
      <c r="S575" s="2207"/>
      <c r="T575" s="2207"/>
      <c r="U575" s="2207"/>
      <c r="V575" s="2207"/>
      <c r="W575" s="2207"/>
      <c r="X575" s="2207"/>
      <c r="Y575" s="2207"/>
      <c r="Z575" s="2207"/>
      <c r="AA575" s="2207"/>
      <c r="AB575" s="2207"/>
      <c r="AC575" s="2207"/>
      <c r="AD575" s="2207"/>
      <c r="AE575" s="2207"/>
      <c r="AF575" s="2207"/>
      <c r="AG575" s="2207"/>
      <c r="AH575" s="2207"/>
      <c r="AI575" s="2207"/>
      <c r="AJ575" s="2207"/>
      <c r="AK575" s="480"/>
      <c r="AL575" s="480"/>
      <c r="AM575" s="480"/>
      <c r="AN575" s="474"/>
      <c r="AO575" s="474"/>
      <c r="AP575" s="566">
        <f>IF(C614="Yes",5,0)</f>
        <v>5</v>
      </c>
      <c r="AS575" s="2173">
        <f>IF(AND(AQ581&gt;0,AQ590&gt;0),(AQ581+AQ590)/2,0)</f>
        <v>0</v>
      </c>
      <c r="AT575" s="2173"/>
    </row>
    <row r="576" spans="1:46" s="433" customFormat="1" ht="12.75" customHeight="1">
      <c r="A576" s="480"/>
      <c r="B576" s="487"/>
      <c r="C576" s="2207"/>
      <c r="D576" s="2207"/>
      <c r="E576" s="2207"/>
      <c r="F576" s="2207"/>
      <c r="G576" s="2207"/>
      <c r="H576" s="2207"/>
      <c r="I576" s="2207"/>
      <c r="J576" s="2207"/>
      <c r="K576" s="2207"/>
      <c r="L576" s="2207"/>
      <c r="M576" s="2207"/>
      <c r="N576" s="2207"/>
      <c r="O576" s="2207"/>
      <c r="P576" s="2207"/>
      <c r="Q576" s="2207"/>
      <c r="R576" s="2207"/>
      <c r="S576" s="2207"/>
      <c r="T576" s="2207"/>
      <c r="U576" s="2207"/>
      <c r="V576" s="2207"/>
      <c r="W576" s="2207"/>
      <c r="X576" s="2207"/>
      <c r="Y576" s="2207"/>
      <c r="Z576" s="2207"/>
      <c r="AA576" s="2207"/>
      <c r="AB576" s="2207"/>
      <c r="AC576" s="2207"/>
      <c r="AD576" s="2207"/>
      <c r="AE576" s="2207"/>
      <c r="AF576" s="2207"/>
      <c r="AG576" s="2207"/>
      <c r="AH576" s="2207"/>
      <c r="AI576" s="2207"/>
      <c r="AJ576" s="2207"/>
      <c r="AK576" s="480"/>
      <c r="AL576" s="480"/>
      <c r="AM576" s="480"/>
      <c r="AN576" s="474"/>
      <c r="AO576" s="565" t="s">
        <v>81</v>
      </c>
      <c r="AP576" s="566">
        <f>IF(C622="Yes",5,0)</f>
        <v>0</v>
      </c>
      <c r="AS576" s="423" t="s">
        <v>2344</v>
      </c>
    </row>
    <row r="577" spans="1:81" s="433" customFormat="1" ht="12.75" customHeight="1">
      <c r="A577" s="480"/>
      <c r="B577" s="487"/>
      <c r="C577" s="2306" t="s">
        <v>2345</v>
      </c>
      <c r="D577" s="2306"/>
      <c r="E577" s="2306"/>
      <c r="F577" s="2306"/>
      <c r="G577" s="2306"/>
      <c r="H577" s="2306"/>
      <c r="I577" s="2306"/>
      <c r="J577" s="2306"/>
      <c r="K577" s="2306"/>
      <c r="L577" s="2306"/>
      <c r="M577" s="2306"/>
      <c r="N577" s="2306"/>
      <c r="O577" s="2306"/>
      <c r="P577" s="2306"/>
      <c r="Q577" s="2306"/>
      <c r="R577" s="2306"/>
      <c r="S577" s="2306"/>
      <c r="T577" s="2306"/>
      <c r="U577" s="2306"/>
      <c r="V577" s="2306"/>
      <c r="W577" s="2306"/>
      <c r="X577" s="2306"/>
      <c r="Y577" s="2306"/>
      <c r="Z577" s="2306"/>
      <c r="AA577" s="2306"/>
      <c r="AB577" s="2306"/>
      <c r="AC577" s="2306"/>
      <c r="AD577" s="2306"/>
      <c r="AE577" s="2306"/>
      <c r="AF577" s="2306"/>
      <c r="AG577" s="2306"/>
      <c r="AH577" s="2306"/>
      <c r="AI577" s="2306"/>
      <c r="AJ577" s="2306"/>
      <c r="AK577" s="480"/>
      <c r="AL577" s="480"/>
      <c r="AM577" s="480"/>
      <c r="AN577" s="474"/>
      <c r="AO577" s="474"/>
      <c r="AP577" s="566">
        <f>IF(C624="Yes",3,0)</f>
        <v>0</v>
      </c>
      <c r="AS577" s="2173">
        <f>IF(AQ581=0,AQ590,AQ581)</f>
        <v>10</v>
      </c>
      <c r="AT577" s="2173"/>
    </row>
    <row r="578" spans="1:81" s="433" customFormat="1" ht="12.75" customHeight="1">
      <c r="A578" s="480"/>
      <c r="B578" s="487"/>
      <c r="C578" s="2306"/>
      <c r="D578" s="2306"/>
      <c r="E578" s="2306"/>
      <c r="F578" s="2306"/>
      <c r="G578" s="2306"/>
      <c r="H578" s="2306"/>
      <c r="I578" s="2306"/>
      <c r="J578" s="2306"/>
      <c r="K578" s="2306"/>
      <c r="L578" s="2306"/>
      <c r="M578" s="2306"/>
      <c r="N578" s="2306"/>
      <c r="O578" s="2306"/>
      <c r="P578" s="2306"/>
      <c r="Q578" s="2306"/>
      <c r="R578" s="2306"/>
      <c r="S578" s="2306"/>
      <c r="T578" s="2306"/>
      <c r="U578" s="2306"/>
      <c r="V578" s="2306"/>
      <c r="W578" s="2306"/>
      <c r="X578" s="2306"/>
      <c r="Y578" s="2306"/>
      <c r="Z578" s="2306"/>
      <c r="AA578" s="2306"/>
      <c r="AB578" s="2306"/>
      <c r="AC578" s="2306"/>
      <c r="AD578" s="2306"/>
      <c r="AE578" s="2306"/>
      <c r="AF578" s="2306"/>
      <c r="AG578" s="2306"/>
      <c r="AH578" s="2306"/>
      <c r="AI578" s="2306"/>
      <c r="AJ578" s="2306"/>
      <c r="AK578" s="480"/>
      <c r="AL578" s="480"/>
      <c r="AM578" s="480"/>
      <c r="AN578" s="474"/>
      <c r="AO578" s="565" t="s">
        <v>85</v>
      </c>
      <c r="AP578" s="566">
        <f>IF(C627="Yes",5,0)</f>
        <v>0</v>
      </c>
    </row>
    <row r="579" spans="1:81" s="433" customFormat="1" ht="12.75" customHeight="1">
      <c r="A579" s="480"/>
      <c r="B579" s="487"/>
      <c r="C579" s="2306"/>
      <c r="D579" s="2306"/>
      <c r="E579" s="2306"/>
      <c r="F579" s="2306"/>
      <c r="G579" s="2306"/>
      <c r="H579" s="2306"/>
      <c r="I579" s="2306"/>
      <c r="J579" s="2306"/>
      <c r="K579" s="2306"/>
      <c r="L579" s="2306"/>
      <c r="M579" s="2306"/>
      <c r="N579" s="2306"/>
      <c r="O579" s="2306"/>
      <c r="P579" s="2306"/>
      <c r="Q579" s="2306"/>
      <c r="R579" s="2306"/>
      <c r="S579" s="2306"/>
      <c r="T579" s="2306"/>
      <c r="U579" s="2306"/>
      <c r="V579" s="2306"/>
      <c r="W579" s="2306"/>
      <c r="X579" s="2306"/>
      <c r="Y579" s="2306"/>
      <c r="Z579" s="2306"/>
      <c r="AA579" s="2306"/>
      <c r="AB579" s="2306"/>
      <c r="AC579" s="2306"/>
      <c r="AD579" s="2306"/>
      <c r="AE579" s="2306"/>
      <c r="AF579" s="2306"/>
      <c r="AG579" s="2306"/>
      <c r="AH579" s="2306"/>
      <c r="AI579" s="2306"/>
      <c r="AJ579" s="2306"/>
      <c r="AK579" s="480"/>
      <c r="AL579" s="480"/>
      <c r="AM579" s="480"/>
      <c r="AN579" s="474"/>
      <c r="AO579" s="565" t="s">
        <v>1456</v>
      </c>
      <c r="AP579" s="566">
        <f>IF(C636="Yes",5,0)</f>
        <v>0</v>
      </c>
    </row>
    <row r="580" spans="1:81" s="433" customFormat="1" ht="11.85" customHeight="1">
      <c r="A580" s="480"/>
      <c r="B580" s="487"/>
      <c r="C580" s="2306"/>
      <c r="D580" s="2306"/>
      <c r="E580" s="2306"/>
      <c r="F580" s="2306"/>
      <c r="G580" s="2306"/>
      <c r="H580" s="2306"/>
      <c r="I580" s="2306"/>
      <c r="J580" s="2306"/>
      <c r="K580" s="2306"/>
      <c r="L580" s="2306"/>
      <c r="M580" s="2306"/>
      <c r="N580" s="2306"/>
      <c r="O580" s="2306"/>
      <c r="P580" s="2306"/>
      <c r="Q580" s="2306"/>
      <c r="R580" s="2306"/>
      <c r="S580" s="2306"/>
      <c r="T580" s="2306"/>
      <c r="U580" s="2306"/>
      <c r="V580" s="2306"/>
      <c r="W580" s="2306"/>
      <c r="X580" s="2306"/>
      <c r="Y580" s="2306"/>
      <c r="Z580" s="2306"/>
      <c r="AA580" s="2306"/>
      <c r="AB580" s="2306"/>
      <c r="AC580" s="2306"/>
      <c r="AD580" s="2306"/>
      <c r="AE580" s="2306"/>
      <c r="AF580" s="2306"/>
      <c r="AG580" s="2306"/>
      <c r="AH580" s="2306"/>
      <c r="AI580" s="2306"/>
      <c r="AJ580" s="2306"/>
      <c r="AK580" s="480"/>
      <c r="AL580" s="480"/>
      <c r="AM580" s="480"/>
      <c r="AN580" s="474"/>
      <c r="AO580" s="567"/>
      <c r="AP580" s="568">
        <f>IF(C638="Yes",3,0)</f>
        <v>0</v>
      </c>
    </row>
    <row r="581" spans="1:81" s="433" customFormat="1" ht="12.4" customHeight="1">
      <c r="A581" s="480"/>
      <c r="B581" s="487"/>
      <c r="C581" s="2306"/>
      <c r="D581" s="2306"/>
      <c r="E581" s="2306"/>
      <c r="F581" s="2306"/>
      <c r="G581" s="2306"/>
      <c r="H581" s="2306"/>
      <c r="I581" s="2306"/>
      <c r="J581" s="2306"/>
      <c r="K581" s="2306"/>
      <c r="L581" s="2306"/>
      <c r="M581" s="2306"/>
      <c r="N581" s="2306"/>
      <c r="O581" s="2306"/>
      <c r="P581" s="2306"/>
      <c r="Q581" s="2306"/>
      <c r="R581" s="2306"/>
      <c r="S581" s="2306"/>
      <c r="T581" s="2306"/>
      <c r="U581" s="2306"/>
      <c r="V581" s="2306"/>
      <c r="W581" s="2306"/>
      <c r="X581" s="2306"/>
      <c r="Y581" s="2306"/>
      <c r="Z581" s="2306"/>
      <c r="AA581" s="2306"/>
      <c r="AB581" s="2306"/>
      <c r="AC581" s="2306"/>
      <c r="AD581" s="2306"/>
      <c r="AE581" s="2306"/>
      <c r="AF581" s="2306"/>
      <c r="AG581" s="2306"/>
      <c r="AH581" s="2306"/>
      <c r="AI581" s="2306"/>
      <c r="AJ581" s="2306"/>
      <c r="AK581" s="480"/>
      <c r="AL581" s="480"/>
      <c r="AM581" s="480"/>
      <c r="AN581" s="474"/>
      <c r="AO581" s="569" t="s">
        <v>2346</v>
      </c>
      <c r="AP581" s="570">
        <f>SUM(AP572:AP580)</f>
        <v>10</v>
      </c>
      <c r="AQ581" s="2210">
        <f>IF(AP581&gt;0,AP581,0)</f>
        <v>10</v>
      </c>
      <c r="AR581" s="2210"/>
    </row>
    <row r="582" spans="1:81" s="433" customFormat="1" ht="12.75" customHeight="1">
      <c r="A582" s="480"/>
      <c r="B582" s="487"/>
      <c r="C582" s="2306"/>
      <c r="D582" s="2306"/>
      <c r="E582" s="2306"/>
      <c r="F582" s="2306"/>
      <c r="G582" s="2306"/>
      <c r="H582" s="2306"/>
      <c r="I582" s="2306"/>
      <c r="J582" s="2306"/>
      <c r="K582" s="2306"/>
      <c r="L582" s="2306"/>
      <c r="M582" s="2306"/>
      <c r="N582" s="2306"/>
      <c r="O582" s="2306"/>
      <c r="P582" s="2306"/>
      <c r="Q582" s="2306"/>
      <c r="R582" s="2306"/>
      <c r="S582" s="2306"/>
      <c r="T582" s="2306"/>
      <c r="U582" s="2306"/>
      <c r="V582" s="2306"/>
      <c r="W582" s="2306"/>
      <c r="X582" s="2306"/>
      <c r="Y582" s="2306"/>
      <c r="Z582" s="2306"/>
      <c r="AA582" s="2306"/>
      <c r="AB582" s="2306"/>
      <c r="AC582" s="2306"/>
      <c r="AD582" s="2306"/>
      <c r="AE582" s="2306"/>
      <c r="AF582" s="2306"/>
      <c r="AG582" s="2306"/>
      <c r="AH582" s="2306"/>
      <c r="AI582" s="2306"/>
      <c r="AJ582" s="2306"/>
      <c r="AK582" s="480"/>
      <c r="AL582" s="480"/>
      <c r="AM582" s="480"/>
      <c r="AN582" s="474"/>
      <c r="AP582" s="451"/>
    </row>
    <row r="583" spans="1:81" s="433" customFormat="1" ht="12.75" customHeight="1">
      <c r="A583" s="480"/>
      <c r="B583" s="487"/>
      <c r="C583" s="563"/>
      <c r="D583" s="563"/>
      <c r="E583" s="563"/>
      <c r="F583" s="563"/>
      <c r="G583" s="563"/>
      <c r="H583" s="563"/>
      <c r="I583" s="563"/>
      <c r="J583" s="563"/>
      <c r="K583" s="563"/>
      <c r="L583" s="563"/>
      <c r="M583" s="563"/>
      <c r="N583" s="563"/>
      <c r="O583" s="563"/>
      <c r="P583" s="563"/>
      <c r="Q583" s="563"/>
      <c r="R583" s="563"/>
      <c r="S583" s="563"/>
      <c r="T583" s="563"/>
      <c r="U583" s="563"/>
      <c r="V583" s="563"/>
      <c r="W583" s="563"/>
      <c r="X583" s="563"/>
      <c r="Y583" s="563"/>
      <c r="Z583" s="563"/>
      <c r="AA583" s="563"/>
      <c r="AB583" s="563"/>
      <c r="AC583" s="563"/>
      <c r="AD583" s="563"/>
      <c r="AE583" s="563"/>
      <c r="AF583" s="563"/>
      <c r="AG583" s="563"/>
      <c r="AH583" s="563"/>
      <c r="AI583" s="563"/>
      <c r="AJ583" s="563"/>
      <c r="AK583" s="480"/>
      <c r="AL583" s="480"/>
      <c r="AM583" s="480"/>
      <c r="AN583" s="474"/>
      <c r="AO583" s="565" t="s">
        <v>1458</v>
      </c>
      <c r="AP583" s="566">
        <f>IF(C645="Yes",5,0)</f>
        <v>0</v>
      </c>
    </row>
    <row r="584" spans="1:81" s="433" customFormat="1" ht="12.75" customHeight="1">
      <c r="A584" s="480"/>
      <c r="B584" s="487"/>
      <c r="C584" s="2207" t="s">
        <v>2347</v>
      </c>
      <c r="D584" s="2207"/>
      <c r="E584" s="2207"/>
      <c r="F584" s="2207"/>
      <c r="G584" s="2207"/>
      <c r="H584" s="2207"/>
      <c r="I584" s="2207"/>
      <c r="J584" s="2207"/>
      <c r="K584" s="2207"/>
      <c r="L584" s="2207"/>
      <c r="M584" s="2207"/>
      <c r="N584" s="2207"/>
      <c r="O584" s="2207"/>
      <c r="P584" s="2207"/>
      <c r="Q584" s="2207"/>
      <c r="R584" s="2207"/>
      <c r="S584" s="2207"/>
      <c r="T584" s="2207"/>
      <c r="U584" s="2207"/>
      <c r="V584" s="2207"/>
      <c r="W584" s="2207"/>
      <c r="X584" s="2207"/>
      <c r="Y584" s="2207"/>
      <c r="Z584" s="2207"/>
      <c r="AA584" s="2207"/>
      <c r="AB584" s="2207"/>
      <c r="AC584" s="2207"/>
      <c r="AD584" s="2207"/>
      <c r="AE584" s="2207"/>
      <c r="AF584" s="2207"/>
      <c r="AG584" s="2207"/>
      <c r="AH584" s="2207"/>
      <c r="AI584" s="2207"/>
      <c r="AJ584" s="2207"/>
      <c r="AK584" s="480"/>
      <c r="AL584" s="480"/>
      <c r="AM584" s="480"/>
      <c r="AN584" s="474"/>
      <c r="AO584" s="565" t="s">
        <v>1459</v>
      </c>
      <c r="AP584" s="566">
        <f>IF(C657="Yes",5,0)</f>
        <v>0</v>
      </c>
    </row>
    <row r="585" spans="1:81" s="433" customFormat="1" ht="12.75" customHeight="1">
      <c r="A585" s="480"/>
      <c r="B585" s="487"/>
      <c r="C585" s="2207"/>
      <c r="D585" s="2207"/>
      <c r="E585" s="2207"/>
      <c r="F585" s="2207"/>
      <c r="G585" s="2207"/>
      <c r="H585" s="2207"/>
      <c r="I585" s="2207"/>
      <c r="J585" s="2207"/>
      <c r="K585" s="2207"/>
      <c r="L585" s="2207"/>
      <c r="M585" s="2207"/>
      <c r="N585" s="2207"/>
      <c r="O585" s="2207"/>
      <c r="P585" s="2207"/>
      <c r="Q585" s="2207"/>
      <c r="R585" s="2207"/>
      <c r="S585" s="2207"/>
      <c r="T585" s="2207"/>
      <c r="U585" s="2207"/>
      <c r="V585" s="2207"/>
      <c r="W585" s="2207"/>
      <c r="X585" s="2207"/>
      <c r="Y585" s="2207"/>
      <c r="Z585" s="2207"/>
      <c r="AA585" s="2207"/>
      <c r="AB585" s="2207"/>
      <c r="AC585" s="2207"/>
      <c r="AD585" s="2207"/>
      <c r="AE585" s="2207"/>
      <c r="AF585" s="2207"/>
      <c r="AG585" s="2207"/>
      <c r="AH585" s="2207"/>
      <c r="AI585" s="2207"/>
      <c r="AJ585" s="2207"/>
      <c r="AK585" s="480"/>
      <c r="AL585" s="480"/>
      <c r="AM585" s="480"/>
      <c r="AN585" s="474"/>
      <c r="AO585" s="565" t="s">
        <v>1460</v>
      </c>
      <c r="AP585" s="566">
        <f>IF(C664="Yes",5,0)</f>
        <v>0</v>
      </c>
    </row>
    <row r="586" spans="1:81" s="433" customFormat="1" ht="68.099999999999994" customHeight="1">
      <c r="A586" s="480"/>
      <c r="B586" s="487"/>
      <c r="C586" s="2207"/>
      <c r="D586" s="2207"/>
      <c r="E586" s="2207"/>
      <c r="F586" s="2207"/>
      <c r="G586" s="2207"/>
      <c r="H586" s="2207"/>
      <c r="I586" s="2207"/>
      <c r="J586" s="2207"/>
      <c r="K586" s="2207"/>
      <c r="L586" s="2207"/>
      <c r="M586" s="2207"/>
      <c r="N586" s="2207"/>
      <c r="O586" s="2207"/>
      <c r="P586" s="2207"/>
      <c r="Q586" s="2207"/>
      <c r="R586" s="2207"/>
      <c r="S586" s="2207"/>
      <c r="T586" s="2207"/>
      <c r="U586" s="2207"/>
      <c r="V586" s="2207"/>
      <c r="W586" s="2207"/>
      <c r="X586" s="2207"/>
      <c r="Y586" s="2207"/>
      <c r="Z586" s="2207"/>
      <c r="AA586" s="2207"/>
      <c r="AB586" s="2207"/>
      <c r="AC586" s="2207"/>
      <c r="AD586" s="2207"/>
      <c r="AE586" s="2207"/>
      <c r="AF586" s="2207"/>
      <c r="AG586" s="2207"/>
      <c r="AH586" s="2207"/>
      <c r="AI586" s="2207"/>
      <c r="AJ586" s="2207"/>
      <c r="AK586" s="480"/>
      <c r="AL586" s="480"/>
      <c r="AM586" s="480"/>
      <c r="AN586" s="474"/>
      <c r="AO586" s="565" t="s">
        <v>1461</v>
      </c>
      <c r="AP586" s="571">
        <f>IF(C668="Yes",5,0)</f>
        <v>0</v>
      </c>
    </row>
    <row r="587" spans="1:81" s="433" customFormat="1" ht="12.4" customHeight="1">
      <c r="A587" s="480"/>
      <c r="B587" s="487"/>
      <c r="C587" s="433" t="s">
        <v>2348</v>
      </c>
      <c r="AF587" s="480"/>
      <c r="AG587" s="480"/>
      <c r="AH587" s="480"/>
      <c r="AI587" s="480"/>
      <c r="AJ587" s="480"/>
      <c r="AK587" s="480"/>
      <c r="AL587" s="480"/>
      <c r="AM587" s="480"/>
      <c r="AN587" s="474"/>
      <c r="AO587" s="565" t="s">
        <v>1462</v>
      </c>
      <c r="AP587" s="566">
        <f>IF(C672="Yes",5,0)</f>
        <v>0</v>
      </c>
    </row>
    <row r="588" spans="1:81" s="433" customFormat="1" ht="12.75" customHeight="1">
      <c r="A588" s="480"/>
      <c r="B588" s="487"/>
      <c r="C588" s="572" t="s">
        <v>2349</v>
      </c>
      <c r="D588" s="573"/>
      <c r="E588" s="573"/>
      <c r="F588" s="573"/>
      <c r="G588" s="573"/>
      <c r="H588" s="573"/>
      <c r="I588" s="573"/>
      <c r="J588" s="573"/>
      <c r="K588" s="573"/>
      <c r="L588" s="573"/>
      <c r="M588" s="539"/>
      <c r="N588" s="539"/>
      <c r="O588" s="574"/>
      <c r="P588" s="573"/>
      <c r="Q588" s="573"/>
      <c r="R588" s="539"/>
      <c r="S588" s="539"/>
      <c r="T588" s="573"/>
      <c r="U588" s="2208">
        <f>'Service Amenities Budget'!J10</f>
        <v>234</v>
      </c>
      <c r="V588" s="2208"/>
      <c r="W588" s="2208"/>
      <c r="X588" s="573"/>
      <c r="Y588" s="573"/>
      <c r="Z588" s="573"/>
      <c r="AA588" s="575"/>
      <c r="AB588" s="576"/>
      <c r="AC588" s="576"/>
      <c r="AD588" s="576"/>
      <c r="AE588" s="480"/>
      <c r="AF588" s="480"/>
      <c r="AG588" s="480"/>
      <c r="AH588" s="480"/>
      <c r="AI588" s="480"/>
      <c r="AJ588" s="480"/>
      <c r="AK588" s="480"/>
      <c r="AL588" s="480"/>
      <c r="AM588" s="480"/>
      <c r="AN588" s="474"/>
      <c r="AO588" s="565" t="s">
        <v>1463</v>
      </c>
      <c r="AP588" s="566">
        <f>IF(C681="Yes",5,0)</f>
        <v>0</v>
      </c>
    </row>
    <row r="589" spans="1:81" s="433" customFormat="1" ht="12.75" customHeight="1">
      <c r="A589" s="480"/>
      <c r="B589" s="487"/>
      <c r="C589" s="577" t="s">
        <v>2350</v>
      </c>
      <c r="D589" s="564"/>
      <c r="E589" s="564"/>
      <c r="F589" s="564"/>
      <c r="G589" s="564"/>
      <c r="H589" s="564"/>
      <c r="I589" s="564"/>
      <c r="J589" s="564"/>
      <c r="K589" s="564"/>
      <c r="L589" s="564"/>
      <c r="M589" s="564"/>
      <c r="N589" s="564"/>
      <c r="O589" s="564"/>
      <c r="P589" s="564"/>
      <c r="Q589" s="564"/>
      <c r="R589" s="564"/>
      <c r="S589" s="564"/>
      <c r="T589" s="564"/>
      <c r="U589" s="2209">
        <f>'Service Amenities Budget'!J9</f>
        <v>0</v>
      </c>
      <c r="V589" s="2209"/>
      <c r="W589" s="2209"/>
      <c r="X589" s="564"/>
      <c r="Y589" s="564"/>
      <c r="Z589" s="564"/>
      <c r="AA589" s="578"/>
      <c r="AC589" s="579"/>
      <c r="AD589" s="579"/>
      <c r="AE589" s="480"/>
      <c r="AF589" s="480"/>
      <c r="AG589" s="480"/>
      <c r="AH589" s="480"/>
      <c r="AI589" s="480"/>
      <c r="AJ589" s="480"/>
      <c r="AK589" s="480"/>
      <c r="AL589" s="480"/>
      <c r="AM589" s="480"/>
      <c r="AN589" s="474"/>
      <c r="AO589" s="567"/>
      <c r="AP589" s="568"/>
    </row>
    <row r="590" spans="1:81" s="433" customFormat="1" ht="12.75" customHeight="1">
      <c r="A590" s="480"/>
      <c r="B590" s="487"/>
      <c r="C590" s="473"/>
      <c r="U590" s="654"/>
      <c r="V590" s="654"/>
      <c r="W590" s="654"/>
      <c r="AC590" s="579"/>
      <c r="AD590" s="579"/>
      <c r="AE590" s="480"/>
      <c r="AF590" s="480"/>
      <c r="AG590" s="480"/>
      <c r="AH590" s="480"/>
      <c r="AI590" s="480"/>
      <c r="AJ590" s="480"/>
      <c r="AK590" s="480"/>
      <c r="AL590" s="480"/>
      <c r="AM590" s="480"/>
      <c r="AN590" s="474"/>
      <c r="AO590" s="580" t="s">
        <v>2346</v>
      </c>
      <c r="AP590" s="581">
        <f>SUM(AP583:AP588)</f>
        <v>0</v>
      </c>
      <c r="AQ590" s="2210">
        <f>IF(AP590&gt;0,AP590,0)</f>
        <v>0</v>
      </c>
      <c r="AR590" s="2210"/>
    </row>
    <row r="591" spans="1:81" s="433" customFormat="1" ht="12.75" customHeight="1">
      <c r="A591" s="480"/>
      <c r="B591" s="12"/>
      <c r="C591" s="582" t="s">
        <v>2351</v>
      </c>
      <c r="D591" s="480"/>
      <c r="E591" s="480"/>
      <c r="F591" s="480"/>
      <c r="G591" s="480"/>
      <c r="H591" s="480"/>
      <c r="I591" s="480"/>
      <c r="J591" s="480"/>
      <c r="K591" s="480"/>
      <c r="L591" s="480"/>
      <c r="M591" s="480"/>
      <c r="N591" s="480"/>
      <c r="O591" s="480"/>
      <c r="P591" s="480"/>
      <c r="Q591" s="480"/>
      <c r="R591" s="480"/>
      <c r="S591" s="480"/>
      <c r="T591" s="480"/>
      <c r="U591" s="480"/>
      <c r="V591" s="480"/>
      <c r="W591" s="480"/>
      <c r="X591" s="480"/>
      <c r="Y591" s="480"/>
      <c r="Z591" s="480"/>
      <c r="AA591" s="480"/>
      <c r="AB591" s="480"/>
      <c r="AC591" s="480"/>
      <c r="AD591" s="480"/>
      <c r="AE591" s="480"/>
      <c r="AF591" s="480"/>
      <c r="AG591" s="480"/>
      <c r="AH591" s="480"/>
      <c r="AI591" s="480"/>
      <c r="AJ591" s="480"/>
      <c r="AK591" s="480"/>
      <c r="AL591" s="480"/>
      <c r="AM591" s="480"/>
      <c r="AN591" s="474"/>
      <c r="BS591" s="24"/>
      <c r="BT591" s="24"/>
      <c r="BU591" s="12"/>
      <c r="BV591" s="12"/>
      <c r="BW591" s="12"/>
    </row>
    <row r="592" spans="1:81" s="433" customFormat="1" ht="12.75" customHeight="1">
      <c r="A592" s="420"/>
      <c r="B592" s="12"/>
      <c r="C592" s="583"/>
      <c r="D592" s="584"/>
      <c r="E592" s="585" t="s">
        <v>2073</v>
      </c>
      <c r="F592" s="2202" t="s">
        <v>2352</v>
      </c>
      <c r="G592" s="2202"/>
      <c r="H592" s="2202"/>
      <c r="I592" s="2202"/>
      <c r="J592" s="2202"/>
      <c r="K592" s="2202"/>
      <c r="L592" s="2202"/>
      <c r="M592" s="2202"/>
      <c r="N592" s="2202"/>
      <c r="O592" s="2202"/>
      <c r="P592" s="2202"/>
      <c r="Q592" s="2202"/>
      <c r="R592" s="2202"/>
      <c r="S592" s="2202"/>
      <c r="T592" s="2202"/>
      <c r="U592" s="2202"/>
      <c r="V592" s="2202"/>
      <c r="W592" s="2202"/>
      <c r="X592" s="2202"/>
      <c r="Y592" s="2202"/>
      <c r="Z592" s="2202"/>
      <c r="AA592" s="2202"/>
      <c r="AB592" s="2202"/>
      <c r="AC592" s="2202"/>
      <c r="AD592" s="2202"/>
      <c r="AE592" s="2202"/>
      <c r="AF592" s="2202"/>
      <c r="AG592" s="586"/>
      <c r="AH592" s="586"/>
      <c r="AI592" s="586"/>
      <c r="AJ592" s="586"/>
      <c r="AK592" s="586"/>
      <c r="AL592" s="587"/>
      <c r="AM592" s="451"/>
      <c r="AN592" s="474"/>
      <c r="AP592" s="451"/>
      <c r="BS592" s="24"/>
      <c r="BT592" s="24"/>
      <c r="BU592" s="12"/>
      <c r="BV592" s="12"/>
      <c r="BW592" s="12"/>
      <c r="BX592" s="12"/>
      <c r="BY592" s="12"/>
      <c r="BZ592" s="12"/>
      <c r="CA592" s="12"/>
      <c r="CB592" s="12"/>
      <c r="CC592" s="12"/>
    </row>
    <row r="593" spans="1:81" s="433" customFormat="1" ht="12.75" customHeight="1">
      <c r="A593" s="420"/>
      <c r="B593" s="12"/>
      <c r="C593" s="588"/>
      <c r="D593" s="420"/>
      <c r="E593" s="589"/>
      <c r="F593" s="2203"/>
      <c r="G593" s="2203"/>
      <c r="H593" s="2203"/>
      <c r="I593" s="2203"/>
      <c r="J593" s="2203"/>
      <c r="K593" s="2203"/>
      <c r="L593" s="2203"/>
      <c r="M593" s="2203"/>
      <c r="N593" s="2203"/>
      <c r="O593" s="2203"/>
      <c r="P593" s="2203"/>
      <c r="Q593" s="2203"/>
      <c r="R593" s="2203"/>
      <c r="S593" s="2203"/>
      <c r="T593" s="2203"/>
      <c r="U593" s="2203"/>
      <c r="V593" s="2203"/>
      <c r="W593" s="2203"/>
      <c r="X593" s="2203"/>
      <c r="Y593" s="2203"/>
      <c r="Z593" s="2203"/>
      <c r="AA593" s="2203"/>
      <c r="AB593" s="2203"/>
      <c r="AC593" s="2203"/>
      <c r="AD593" s="2203"/>
      <c r="AE593" s="2203"/>
      <c r="AF593" s="2203"/>
      <c r="AG593" s="423"/>
      <c r="AH593" s="423"/>
      <c r="AI593" s="423"/>
      <c r="AJ593" s="423"/>
      <c r="AK593" s="423"/>
      <c r="AL593" s="1161"/>
      <c r="AM593" s="451"/>
      <c r="AN593" s="474"/>
      <c r="AP593" s="451"/>
      <c r="BS593" s="24"/>
      <c r="BT593" s="24"/>
      <c r="BU593" s="12"/>
      <c r="BV593" s="12"/>
      <c r="BW593" s="12"/>
      <c r="BX593" s="12"/>
      <c r="BY593" s="12"/>
      <c r="BZ593" s="12"/>
      <c r="CA593" s="12"/>
      <c r="CB593" s="12"/>
      <c r="CC593" s="12"/>
    </row>
    <row r="594" spans="1:81" s="433" customFormat="1" ht="12.75" customHeight="1">
      <c r="A594" s="420"/>
      <c r="B594" s="12"/>
      <c r="C594" s="588"/>
      <c r="D594" s="420"/>
      <c r="E594" s="589"/>
      <c r="F594" s="2203"/>
      <c r="G594" s="2203"/>
      <c r="H594" s="2203"/>
      <c r="I594" s="2203"/>
      <c r="J594" s="2203"/>
      <c r="K594" s="2203"/>
      <c r="L594" s="2203"/>
      <c r="M594" s="2203"/>
      <c r="N594" s="2203"/>
      <c r="O594" s="2203"/>
      <c r="P594" s="2203"/>
      <c r="Q594" s="2203"/>
      <c r="R594" s="2203"/>
      <c r="S594" s="2203"/>
      <c r="T594" s="2203"/>
      <c r="U594" s="2203"/>
      <c r="V594" s="2203"/>
      <c r="W594" s="2203"/>
      <c r="X594" s="2203"/>
      <c r="Y594" s="2203"/>
      <c r="Z594" s="2203"/>
      <c r="AA594" s="2203"/>
      <c r="AB594" s="2203"/>
      <c r="AC594" s="2203"/>
      <c r="AD594" s="2203"/>
      <c r="AE594" s="2203"/>
      <c r="AF594" s="2203"/>
      <c r="AG594" s="423"/>
      <c r="AH594" s="423"/>
      <c r="AI594" s="423"/>
      <c r="AJ594" s="423"/>
      <c r="AK594" s="423"/>
      <c r="AL594" s="1161"/>
      <c r="AM594" s="451"/>
      <c r="AN594" s="474"/>
      <c r="BS594" s="24"/>
      <c r="BT594" s="24"/>
      <c r="BU594" s="12"/>
      <c r="BV594" s="12"/>
      <c r="BW594" s="12"/>
      <c r="BX594" s="12"/>
      <c r="BY594" s="12"/>
      <c r="BZ594" s="12"/>
      <c r="CA594" s="12"/>
      <c r="CB594" s="12"/>
      <c r="CC594" s="12"/>
    </row>
    <row r="595" spans="1:81" s="433" customFormat="1" ht="12.75" customHeight="1">
      <c r="A595" s="420"/>
      <c r="B595" s="12"/>
      <c r="C595" s="588"/>
      <c r="D595" s="420"/>
      <c r="E595" s="589"/>
      <c r="F595" s="2203"/>
      <c r="G595" s="2203"/>
      <c r="H595" s="2203"/>
      <c r="I595" s="2203"/>
      <c r="J595" s="2203"/>
      <c r="K595" s="2203"/>
      <c r="L595" s="2203"/>
      <c r="M595" s="2203"/>
      <c r="N595" s="2203"/>
      <c r="O595" s="2203"/>
      <c r="P595" s="2203"/>
      <c r="Q595" s="2203"/>
      <c r="R595" s="2203"/>
      <c r="S595" s="2203"/>
      <c r="T595" s="2203"/>
      <c r="U595" s="2203"/>
      <c r="V595" s="2203"/>
      <c r="W595" s="2203"/>
      <c r="X595" s="2203"/>
      <c r="Y595" s="2203"/>
      <c r="Z595" s="2203"/>
      <c r="AA595" s="2203"/>
      <c r="AB595" s="2203"/>
      <c r="AC595" s="2203"/>
      <c r="AD595" s="2203"/>
      <c r="AE595" s="2203"/>
      <c r="AF595" s="2203"/>
      <c r="AG595" s="423"/>
      <c r="AH595" s="423"/>
      <c r="AI595" s="423"/>
      <c r="AJ595" s="423"/>
      <c r="AK595" s="423"/>
      <c r="AL595" s="1161"/>
      <c r="AM595" s="451"/>
      <c r="AN595" s="474"/>
      <c r="BS595" s="24"/>
      <c r="BT595" s="24"/>
      <c r="BU595" s="12"/>
      <c r="BV595" s="12"/>
      <c r="BW595" s="12"/>
      <c r="BX595" s="12"/>
      <c r="BY595" s="12"/>
      <c r="BZ595" s="12"/>
      <c r="CA595" s="12"/>
      <c r="CB595" s="12"/>
      <c r="CC595" s="12"/>
    </row>
    <row r="596" spans="1:81" s="433" customFormat="1" ht="12.75" customHeight="1">
      <c r="A596" s="420"/>
      <c r="B596" s="12"/>
      <c r="C596" s="2211" t="s">
        <v>299</v>
      </c>
      <c r="D596" s="2212"/>
      <c r="E596" s="589"/>
      <c r="F596" s="590" t="s">
        <v>2353</v>
      </c>
      <c r="G596" s="480"/>
      <c r="H596" s="480"/>
      <c r="I596" s="480"/>
      <c r="J596" s="480"/>
      <c r="K596" s="480"/>
      <c r="L596" s="480"/>
      <c r="M596" s="480"/>
      <c r="N596" s="480"/>
      <c r="O596" s="480"/>
      <c r="P596" s="480"/>
      <c r="Q596" s="480"/>
      <c r="R596" s="480"/>
      <c r="S596" s="480"/>
      <c r="T596" s="480"/>
      <c r="U596" s="480"/>
      <c r="V596" s="480"/>
      <c r="W596" s="480"/>
      <c r="X596" s="480"/>
      <c r="Y596" s="480"/>
      <c r="Z596" s="480"/>
      <c r="AA596" s="480"/>
      <c r="AB596" s="480"/>
      <c r="AC596" s="480"/>
      <c r="AD596" s="480"/>
      <c r="AF596" s="2201" t="s">
        <v>2354</v>
      </c>
      <c r="AG596" s="2201"/>
      <c r="AH596" s="2201"/>
      <c r="AI596" s="2201"/>
      <c r="AJ596" s="2201"/>
      <c r="AK596" s="2201"/>
      <c r="AL596" s="2213"/>
      <c r="AM596" s="591"/>
      <c r="BS596" s="24"/>
      <c r="BT596" s="24"/>
      <c r="BU596" s="12"/>
      <c r="BV596" s="12"/>
      <c r="BW596" s="12"/>
      <c r="BX596" s="12"/>
      <c r="BY596" s="12"/>
      <c r="BZ596" s="12"/>
      <c r="CA596" s="12"/>
      <c r="CB596" s="12"/>
      <c r="CC596" s="12"/>
    </row>
    <row r="597" spans="1:81" s="433" customFormat="1" ht="12.75" customHeight="1">
      <c r="A597" s="420"/>
      <c r="B597" s="12"/>
      <c r="C597" s="623"/>
      <c r="D597" s="592"/>
      <c r="E597" s="593"/>
      <c r="F597" s="594"/>
      <c r="G597" s="595"/>
      <c r="H597" s="595"/>
      <c r="I597" s="595"/>
      <c r="J597" s="595"/>
      <c r="K597" s="595"/>
      <c r="L597" s="595"/>
      <c r="M597" s="595"/>
      <c r="N597" s="595"/>
      <c r="O597" s="595"/>
      <c r="P597" s="595"/>
      <c r="Q597" s="595"/>
      <c r="R597" s="595"/>
      <c r="S597" s="595"/>
      <c r="T597" s="595"/>
      <c r="U597" s="595"/>
      <c r="V597" s="595"/>
      <c r="W597" s="595"/>
      <c r="X597" s="595"/>
      <c r="Y597" s="595"/>
      <c r="Z597" s="595"/>
      <c r="AA597" s="595"/>
      <c r="AB597" s="595"/>
      <c r="AC597" s="595"/>
      <c r="AD597" s="595"/>
      <c r="AE597" s="596"/>
      <c r="AF597" s="596"/>
      <c r="AG597" s="596"/>
      <c r="AH597" s="596"/>
      <c r="AI597" s="596"/>
      <c r="AJ597" s="596"/>
      <c r="AK597" s="596"/>
      <c r="AL597" s="624"/>
      <c r="AM597" s="598"/>
      <c r="AN597" s="474"/>
      <c r="CC597" s="12"/>
    </row>
    <row r="598" spans="1:81" s="433" customFormat="1" ht="12.75" customHeight="1">
      <c r="A598" s="420"/>
      <c r="B598" s="12"/>
      <c r="C598" s="1165"/>
      <c r="D598" s="1165"/>
      <c r="E598" s="589"/>
      <c r="F598" s="548"/>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1160"/>
      <c r="AF598" s="1160"/>
      <c r="AG598" s="1160"/>
      <c r="AH598" s="1160"/>
      <c r="AI598" s="1160"/>
      <c r="AJ598" s="1160"/>
      <c r="AK598" s="1160"/>
      <c r="AL598" s="1160"/>
      <c r="AM598" s="451"/>
      <c r="AN598" s="474"/>
      <c r="BS598" s="24"/>
      <c r="BT598" s="24"/>
      <c r="BU598" s="12"/>
      <c r="BV598" s="12"/>
      <c r="BW598" s="12"/>
      <c r="BX598" s="12"/>
      <c r="BY598" s="12"/>
      <c r="BZ598" s="12"/>
      <c r="CA598" s="12"/>
      <c r="CB598" s="12"/>
      <c r="CC598" s="12"/>
    </row>
    <row r="599" spans="1:81" s="433" customFormat="1" ht="12.75" customHeight="1">
      <c r="A599" s="420"/>
      <c r="B599" s="12"/>
      <c r="C599" s="583"/>
      <c r="D599" s="584"/>
      <c r="E599" s="585" t="s">
        <v>2076</v>
      </c>
      <c r="F599" s="2202" t="s">
        <v>2355</v>
      </c>
      <c r="G599" s="2202"/>
      <c r="H599" s="2202"/>
      <c r="I599" s="2202"/>
      <c r="J599" s="2202"/>
      <c r="K599" s="2202"/>
      <c r="L599" s="2202"/>
      <c r="M599" s="2202"/>
      <c r="N599" s="2202"/>
      <c r="O599" s="2202"/>
      <c r="P599" s="2202"/>
      <c r="Q599" s="2202"/>
      <c r="R599" s="2202"/>
      <c r="S599" s="2202"/>
      <c r="T599" s="2202"/>
      <c r="U599" s="2202"/>
      <c r="V599" s="2202"/>
      <c r="W599" s="2202"/>
      <c r="X599" s="2202"/>
      <c r="Y599" s="2202"/>
      <c r="Z599" s="2202"/>
      <c r="AA599" s="2202"/>
      <c r="AB599" s="2202"/>
      <c r="AC599" s="2202"/>
      <c r="AD599" s="2202"/>
      <c r="AE599" s="2202"/>
      <c r="AF599" s="2202"/>
      <c r="AG599" s="586"/>
      <c r="AH599" s="586"/>
      <c r="AI599" s="586"/>
      <c r="AJ599" s="586"/>
      <c r="AK599" s="586"/>
      <c r="AL599" s="587"/>
      <c r="AM599" s="451"/>
      <c r="AN599" s="474"/>
      <c r="BS599" s="24"/>
      <c r="BT599" s="24"/>
      <c r="BU599" s="12"/>
      <c r="BV599" s="12"/>
      <c r="BW599" s="12"/>
      <c r="BX599" s="12"/>
      <c r="BY599" s="12"/>
      <c r="BZ599" s="12"/>
      <c r="CA599" s="12"/>
      <c r="CB599" s="12"/>
      <c r="CC599" s="12"/>
    </row>
    <row r="600" spans="1:81" s="433" customFormat="1" ht="12.75" customHeight="1">
      <c r="A600" s="420"/>
      <c r="B600" s="12"/>
      <c r="C600" s="599"/>
      <c r="D600" s="12"/>
      <c r="E600" s="562"/>
      <c r="F600" s="2203"/>
      <c r="G600" s="2203"/>
      <c r="H600" s="2203"/>
      <c r="I600" s="2203"/>
      <c r="J600" s="2203"/>
      <c r="K600" s="2203"/>
      <c r="L600" s="2203"/>
      <c r="M600" s="2203"/>
      <c r="N600" s="2203"/>
      <c r="O600" s="2203"/>
      <c r="P600" s="2203"/>
      <c r="Q600" s="2203"/>
      <c r="R600" s="2203"/>
      <c r="S600" s="2203"/>
      <c r="T600" s="2203"/>
      <c r="U600" s="2203"/>
      <c r="V600" s="2203"/>
      <c r="W600" s="2203"/>
      <c r="X600" s="2203"/>
      <c r="Y600" s="2203"/>
      <c r="Z600" s="2203"/>
      <c r="AA600" s="2203"/>
      <c r="AB600" s="2203"/>
      <c r="AC600" s="2203"/>
      <c r="AD600" s="2203"/>
      <c r="AE600" s="2203"/>
      <c r="AF600" s="2203"/>
      <c r="AG600" s="423"/>
      <c r="AH600" s="423"/>
      <c r="AI600" s="423"/>
      <c r="AJ600" s="423"/>
      <c r="AK600" s="423"/>
      <c r="AL600" s="1161"/>
      <c r="AM600" s="451"/>
      <c r="AN600" s="474"/>
      <c r="BS600" s="24"/>
      <c r="BT600" s="24"/>
      <c r="BU600" s="12"/>
      <c r="BV600" s="12"/>
      <c r="BW600" s="12"/>
      <c r="BX600" s="12"/>
      <c r="BY600" s="12"/>
      <c r="BZ600" s="12"/>
      <c r="CA600" s="12"/>
      <c r="CB600" s="12"/>
      <c r="CC600" s="12"/>
    </row>
    <row r="601" spans="1:81" s="433" customFormat="1" ht="12.75" customHeight="1">
      <c r="A601" s="420"/>
      <c r="B601" s="12"/>
      <c r="C601" s="599"/>
      <c r="D601" s="12"/>
      <c r="E601" s="562"/>
      <c r="F601" s="2203"/>
      <c r="G601" s="2203"/>
      <c r="H601" s="2203"/>
      <c r="I601" s="2203"/>
      <c r="J601" s="2203"/>
      <c r="K601" s="2203"/>
      <c r="L601" s="2203"/>
      <c r="M601" s="2203"/>
      <c r="N601" s="2203"/>
      <c r="O601" s="2203"/>
      <c r="P601" s="2203"/>
      <c r="Q601" s="2203"/>
      <c r="R601" s="2203"/>
      <c r="S601" s="2203"/>
      <c r="T601" s="2203"/>
      <c r="U601" s="2203"/>
      <c r="V601" s="2203"/>
      <c r="W601" s="2203"/>
      <c r="X601" s="2203"/>
      <c r="Y601" s="2203"/>
      <c r="Z601" s="2203"/>
      <c r="AA601" s="2203"/>
      <c r="AB601" s="2203"/>
      <c r="AC601" s="2203"/>
      <c r="AD601" s="2203"/>
      <c r="AE601" s="2203"/>
      <c r="AF601" s="2203"/>
      <c r="AG601" s="423"/>
      <c r="AH601" s="423"/>
      <c r="AI601" s="423"/>
      <c r="AJ601" s="423"/>
      <c r="AK601" s="423"/>
      <c r="AL601" s="1161"/>
      <c r="AM601" s="451"/>
      <c r="AN601" s="474"/>
      <c r="BS601" s="24"/>
      <c r="BT601" s="24"/>
      <c r="BU601" s="12"/>
      <c r="BV601" s="12"/>
      <c r="BW601" s="12"/>
      <c r="BX601" s="12"/>
      <c r="BY601" s="12"/>
      <c r="BZ601" s="12"/>
      <c r="CA601" s="12"/>
      <c r="CB601" s="12"/>
      <c r="CC601" s="12"/>
    </row>
    <row r="602" spans="1:81" s="433" customFormat="1" ht="12.75" customHeight="1">
      <c r="A602" s="420"/>
      <c r="B602" s="12"/>
      <c r="C602" s="599"/>
      <c r="D602" s="12"/>
      <c r="E602" s="562"/>
      <c r="F602" s="2203"/>
      <c r="G602" s="2203"/>
      <c r="H602" s="2203"/>
      <c r="I602" s="2203"/>
      <c r="J602" s="2203"/>
      <c r="K602" s="2203"/>
      <c r="L602" s="2203"/>
      <c r="M602" s="2203"/>
      <c r="N602" s="2203"/>
      <c r="O602" s="2203"/>
      <c r="P602" s="2203"/>
      <c r="Q602" s="2203"/>
      <c r="R602" s="2203"/>
      <c r="S602" s="2203"/>
      <c r="T602" s="2203"/>
      <c r="U602" s="2203"/>
      <c r="V602" s="2203"/>
      <c r="W602" s="2203"/>
      <c r="X602" s="2203"/>
      <c r="Y602" s="2203"/>
      <c r="Z602" s="2203"/>
      <c r="AA602" s="2203"/>
      <c r="AB602" s="2203"/>
      <c r="AC602" s="2203"/>
      <c r="AD602" s="2203"/>
      <c r="AE602" s="2203"/>
      <c r="AF602" s="2203"/>
      <c r="AG602" s="423"/>
      <c r="AH602" s="423"/>
      <c r="AI602" s="423"/>
      <c r="AJ602" s="423"/>
      <c r="AK602" s="423"/>
      <c r="AL602" s="1161"/>
      <c r="AM602" s="451"/>
      <c r="AN602" s="474"/>
      <c r="BS602" s="24"/>
      <c r="BT602" s="24"/>
      <c r="BU602" s="12"/>
      <c r="BV602" s="12"/>
      <c r="BW602" s="12"/>
      <c r="BX602" s="12"/>
      <c r="BY602" s="12"/>
      <c r="BZ602" s="12"/>
      <c r="CA602" s="12"/>
      <c r="CB602" s="12"/>
      <c r="CC602" s="12"/>
    </row>
    <row r="603" spans="1:81" s="433" customFormat="1" ht="12.75" customHeight="1">
      <c r="A603" s="420"/>
      <c r="B603" s="12"/>
      <c r="C603" s="599"/>
      <c r="D603" s="12"/>
      <c r="E603" s="562"/>
      <c r="F603" s="2203"/>
      <c r="G603" s="2203"/>
      <c r="H603" s="2203"/>
      <c r="I603" s="2203"/>
      <c r="J603" s="2203"/>
      <c r="K603" s="2203"/>
      <c r="L603" s="2203"/>
      <c r="M603" s="2203"/>
      <c r="N603" s="2203"/>
      <c r="O603" s="2203"/>
      <c r="P603" s="2203"/>
      <c r="Q603" s="2203"/>
      <c r="R603" s="2203"/>
      <c r="S603" s="2203"/>
      <c r="T603" s="2203"/>
      <c r="U603" s="2203"/>
      <c r="V603" s="2203"/>
      <c r="W603" s="2203"/>
      <c r="X603" s="2203"/>
      <c r="Y603" s="2203"/>
      <c r="Z603" s="2203"/>
      <c r="AA603" s="2203"/>
      <c r="AB603" s="2203"/>
      <c r="AC603" s="2203"/>
      <c r="AD603" s="2203"/>
      <c r="AE603" s="2203"/>
      <c r="AF603" s="2203"/>
      <c r="AL603" s="600"/>
      <c r="AN603" s="474"/>
      <c r="BS603" s="24"/>
      <c r="BT603" s="24"/>
      <c r="BU603" s="12"/>
      <c r="BV603" s="12"/>
      <c r="BW603" s="12"/>
      <c r="BX603" s="12"/>
      <c r="BY603" s="12"/>
      <c r="BZ603" s="12"/>
      <c r="CA603" s="12"/>
      <c r="CB603" s="12"/>
      <c r="CC603" s="12"/>
    </row>
    <row r="604" spans="1:81" s="433" customFormat="1" ht="12.75" customHeight="1">
      <c r="A604" s="420"/>
      <c r="B604" s="12"/>
      <c r="C604" s="2211" t="s">
        <v>802</v>
      </c>
      <c r="D604" s="2212"/>
      <c r="E604" s="562"/>
      <c r="F604" s="590" t="s">
        <v>2356</v>
      </c>
      <c r="G604" s="480"/>
      <c r="H604" s="480"/>
      <c r="I604" s="480"/>
      <c r="J604" s="480"/>
      <c r="K604" s="480"/>
      <c r="L604" s="480"/>
      <c r="M604" s="480"/>
      <c r="N604" s="480"/>
      <c r="O604" s="480"/>
      <c r="P604" s="480"/>
      <c r="Q604" s="480"/>
      <c r="R604" s="480"/>
      <c r="S604" s="480"/>
      <c r="T604" s="480"/>
      <c r="U604" s="480"/>
      <c r="V604" s="480"/>
      <c r="W604" s="480"/>
      <c r="X604" s="480"/>
      <c r="Y604" s="480"/>
      <c r="Z604" s="480"/>
      <c r="AA604" s="480"/>
      <c r="AB604" s="480"/>
      <c r="AC604" s="480"/>
      <c r="AD604" s="480"/>
      <c r="AF604" s="2201" t="s">
        <v>2354</v>
      </c>
      <c r="AG604" s="2201"/>
      <c r="AH604" s="2201"/>
      <c r="AI604" s="2201"/>
      <c r="AJ604" s="2201"/>
      <c r="AK604" s="2201"/>
      <c r="AL604" s="2213"/>
      <c r="AM604" s="598"/>
      <c r="AN604" s="474"/>
      <c r="BS604" s="24"/>
      <c r="BT604" s="24"/>
      <c r="BU604" s="12"/>
      <c r="BV604" s="12"/>
      <c r="BW604" s="12"/>
      <c r="BX604" s="12"/>
      <c r="BY604" s="12"/>
      <c r="BZ604" s="12"/>
      <c r="CA604" s="12"/>
      <c r="CB604" s="12"/>
      <c r="CC604" s="12"/>
    </row>
    <row r="605" spans="1:81" s="433" customFormat="1" ht="12.75" customHeight="1">
      <c r="A605" s="420"/>
      <c r="B605" s="12"/>
      <c r="C605" s="608"/>
      <c r="D605" s="601"/>
      <c r="E605" s="602"/>
      <c r="F605" s="603"/>
      <c r="G605" s="604"/>
      <c r="H605" s="604"/>
      <c r="I605" s="604"/>
      <c r="J605" s="604"/>
      <c r="K605" s="604"/>
      <c r="L605" s="604"/>
      <c r="M605" s="604"/>
      <c r="N605" s="604"/>
      <c r="O605" s="604"/>
      <c r="P605" s="604"/>
      <c r="Q605" s="604"/>
      <c r="R605" s="604"/>
      <c r="S605" s="604"/>
      <c r="T605" s="604"/>
      <c r="U605" s="604"/>
      <c r="V605" s="604"/>
      <c r="W605" s="604"/>
      <c r="X605" s="604"/>
      <c r="Y605" s="604"/>
      <c r="Z605" s="604"/>
      <c r="AA605" s="604"/>
      <c r="AB605" s="604"/>
      <c r="AC605" s="604"/>
      <c r="AD605" s="604"/>
      <c r="AE605" s="605"/>
      <c r="AF605" s="463"/>
      <c r="AG605" s="605"/>
      <c r="AH605" s="596"/>
      <c r="AI605" s="596"/>
      <c r="AJ605" s="596"/>
      <c r="AK605" s="596"/>
      <c r="AL605" s="610"/>
      <c r="AM605" s="598"/>
      <c r="AN605" s="474"/>
      <c r="BS605" s="24"/>
      <c r="BT605" s="24"/>
      <c r="BU605" s="12"/>
      <c r="BV605" s="12"/>
      <c r="BW605" s="12"/>
      <c r="BX605" s="12"/>
      <c r="BY605" s="12"/>
      <c r="BZ605" s="12"/>
      <c r="CA605" s="12"/>
      <c r="CB605" s="12"/>
      <c r="CC605" s="12"/>
    </row>
    <row r="606" spans="1:81" s="433" customFormat="1" ht="12.75" customHeight="1">
      <c r="A606" s="420"/>
      <c r="B606" s="12"/>
      <c r="C606" s="12"/>
      <c r="D606" s="12"/>
      <c r="E606" s="562"/>
      <c r="F606" s="548"/>
      <c r="G606" s="548"/>
      <c r="H606" s="548"/>
      <c r="I606" s="548"/>
      <c r="J606" s="548"/>
      <c r="K606" s="548"/>
      <c r="L606" s="548"/>
      <c r="M606" s="548"/>
      <c r="N606" s="548"/>
      <c r="O606" s="548"/>
      <c r="P606" s="548"/>
      <c r="Q606" s="548"/>
      <c r="R606" s="548"/>
      <c r="S606" s="548"/>
      <c r="T606" s="548"/>
      <c r="U606" s="548"/>
      <c r="V606" s="548"/>
      <c r="W606" s="548"/>
      <c r="X606" s="548"/>
      <c r="Y606" s="548"/>
      <c r="Z606" s="548"/>
      <c r="AA606" s="548"/>
      <c r="AB606" s="548"/>
      <c r="AC606" s="548"/>
      <c r="AD606" s="548"/>
      <c r="AE606" s="420"/>
      <c r="AF606" s="423"/>
      <c r="AG606" s="420"/>
      <c r="AM606" s="451"/>
      <c r="AN606" s="474"/>
      <c r="BS606" s="24"/>
      <c r="BT606" s="24"/>
      <c r="BU606" s="12"/>
      <c r="BV606" s="12"/>
      <c r="BW606" s="12"/>
      <c r="BX606" s="12"/>
      <c r="BY606" s="12"/>
      <c r="BZ606" s="12"/>
      <c r="CA606" s="12"/>
      <c r="CB606" s="12"/>
      <c r="CC606" s="12"/>
    </row>
    <row r="607" spans="1:81" s="433" customFormat="1" ht="12.75" customHeight="1">
      <c r="A607" s="420"/>
      <c r="B607" s="12"/>
      <c r="C607" s="583"/>
      <c r="D607" s="584"/>
      <c r="E607" s="585" t="s">
        <v>2082</v>
      </c>
      <c r="F607" s="2202" t="s">
        <v>2357</v>
      </c>
      <c r="G607" s="2202"/>
      <c r="H607" s="2202"/>
      <c r="I607" s="2202"/>
      <c r="J607" s="2202"/>
      <c r="K607" s="2202"/>
      <c r="L607" s="2202"/>
      <c r="M607" s="2202"/>
      <c r="N607" s="2202"/>
      <c r="O607" s="2202"/>
      <c r="P607" s="2202"/>
      <c r="Q607" s="2202"/>
      <c r="R607" s="2202"/>
      <c r="S607" s="2202"/>
      <c r="T607" s="2202"/>
      <c r="U607" s="2202"/>
      <c r="V607" s="2202"/>
      <c r="W607" s="2202"/>
      <c r="X607" s="2202"/>
      <c r="Y607" s="2202"/>
      <c r="Z607" s="2202"/>
      <c r="AA607" s="2202"/>
      <c r="AB607" s="2202"/>
      <c r="AC607" s="2202"/>
      <c r="AD607" s="2202"/>
      <c r="AE607" s="2202"/>
      <c r="AF607" s="2202"/>
      <c r="AG607" s="586"/>
      <c r="AH607" s="586"/>
      <c r="AI607" s="586"/>
      <c r="AJ607" s="586"/>
      <c r="AK607" s="586"/>
      <c r="AL607" s="587"/>
      <c r="AM607" s="451"/>
      <c r="AN607" s="474"/>
      <c r="BS607" s="451"/>
      <c r="BT607" s="451"/>
      <c r="BU607" s="451"/>
      <c r="BV607" s="451"/>
      <c r="BW607" s="451"/>
      <c r="BX607" s="451"/>
      <c r="BY607" s="451"/>
      <c r="BZ607" s="451"/>
      <c r="CA607" s="451"/>
      <c r="CB607" s="451"/>
      <c r="CC607" s="451"/>
    </row>
    <row r="608" spans="1:81" s="433" customFormat="1" ht="12.75" customHeight="1">
      <c r="A608" s="420"/>
      <c r="B608" s="12"/>
      <c r="C608" s="599"/>
      <c r="D608" s="12"/>
      <c r="E608" s="562"/>
      <c r="F608" s="2203"/>
      <c r="G608" s="2203"/>
      <c r="H608" s="2203"/>
      <c r="I608" s="2203"/>
      <c r="J608" s="2203"/>
      <c r="K608" s="2203"/>
      <c r="L608" s="2203"/>
      <c r="M608" s="2203"/>
      <c r="N608" s="2203"/>
      <c r="O608" s="2203"/>
      <c r="P608" s="2203"/>
      <c r="Q608" s="2203"/>
      <c r="R608" s="2203"/>
      <c r="S608" s="2203"/>
      <c r="T608" s="2203"/>
      <c r="U608" s="2203"/>
      <c r="V608" s="2203"/>
      <c r="W608" s="2203"/>
      <c r="X608" s="2203"/>
      <c r="Y608" s="2203"/>
      <c r="Z608" s="2203"/>
      <c r="AA608" s="2203"/>
      <c r="AB608" s="2203"/>
      <c r="AC608" s="2203"/>
      <c r="AD608" s="2203"/>
      <c r="AE608" s="2203"/>
      <c r="AF608" s="2203"/>
      <c r="AG608" s="423"/>
      <c r="AH608" s="423"/>
      <c r="AI608" s="423"/>
      <c r="AJ608" s="423"/>
      <c r="AK608" s="423"/>
      <c r="AL608" s="1161"/>
      <c r="AM608" s="451"/>
      <c r="AN608" s="474"/>
      <c r="BS608" s="451"/>
      <c r="BT608" s="451"/>
      <c r="BU608" s="451"/>
      <c r="BV608" s="451"/>
      <c r="BW608" s="451"/>
      <c r="BX608" s="451"/>
      <c r="BY608" s="451"/>
      <c r="BZ608" s="451"/>
      <c r="CA608" s="451"/>
      <c r="CB608" s="451"/>
      <c r="CC608" s="451"/>
    </row>
    <row r="609" spans="1:81" s="433" customFormat="1" ht="12.75" customHeight="1">
      <c r="A609" s="420"/>
      <c r="B609" s="12"/>
      <c r="C609" s="599"/>
      <c r="D609" s="12"/>
      <c r="E609" s="562"/>
      <c r="F609" s="2203"/>
      <c r="G609" s="2203"/>
      <c r="H609" s="2203"/>
      <c r="I609" s="2203"/>
      <c r="J609" s="2203"/>
      <c r="K609" s="2203"/>
      <c r="L609" s="2203"/>
      <c r="M609" s="2203"/>
      <c r="N609" s="2203"/>
      <c r="O609" s="2203"/>
      <c r="P609" s="2203"/>
      <c r="Q609" s="2203"/>
      <c r="R609" s="2203"/>
      <c r="S609" s="2203"/>
      <c r="T609" s="2203"/>
      <c r="U609" s="2203"/>
      <c r="V609" s="2203"/>
      <c r="W609" s="2203"/>
      <c r="X609" s="2203"/>
      <c r="Y609" s="2203"/>
      <c r="Z609" s="2203"/>
      <c r="AA609" s="2203"/>
      <c r="AB609" s="2203"/>
      <c r="AC609" s="2203"/>
      <c r="AD609" s="2203"/>
      <c r="AE609" s="2203"/>
      <c r="AF609" s="2203"/>
      <c r="AG609" s="423"/>
      <c r="AH609" s="423"/>
      <c r="AI609" s="423"/>
      <c r="AJ609" s="423"/>
      <c r="AK609" s="423"/>
      <c r="AL609" s="1161"/>
      <c r="AM609" s="451"/>
      <c r="AN609" s="474"/>
      <c r="BS609" s="451"/>
      <c r="BT609" s="451"/>
      <c r="BU609" s="451"/>
      <c r="BV609" s="451"/>
      <c r="BW609" s="451"/>
      <c r="BX609" s="451"/>
      <c r="BY609" s="451"/>
      <c r="BZ609" s="451"/>
      <c r="CA609" s="451"/>
      <c r="CB609" s="451"/>
      <c r="CC609" s="451"/>
    </row>
    <row r="610" spans="1:81" s="433" customFormat="1" ht="12.75" customHeight="1">
      <c r="A610" s="420"/>
      <c r="B610" s="12"/>
      <c r="C610" s="599"/>
      <c r="D610" s="12"/>
      <c r="E610" s="562"/>
      <c r="F610" s="2203"/>
      <c r="G610" s="2203"/>
      <c r="H610" s="2203"/>
      <c r="I610" s="2203"/>
      <c r="J610" s="2203"/>
      <c r="K610" s="2203"/>
      <c r="L610" s="2203"/>
      <c r="M610" s="2203"/>
      <c r="N610" s="2203"/>
      <c r="O610" s="2203"/>
      <c r="P610" s="2203"/>
      <c r="Q610" s="2203"/>
      <c r="R610" s="2203"/>
      <c r="S610" s="2203"/>
      <c r="T610" s="2203"/>
      <c r="U610" s="2203"/>
      <c r="V610" s="2203"/>
      <c r="W610" s="2203"/>
      <c r="X610" s="2203"/>
      <c r="Y610" s="2203"/>
      <c r="Z610" s="2203"/>
      <c r="AA610" s="2203"/>
      <c r="AB610" s="2203"/>
      <c r="AC610" s="2203"/>
      <c r="AD610" s="2203"/>
      <c r="AE610" s="2203"/>
      <c r="AF610" s="2203"/>
      <c r="AG610" s="423"/>
      <c r="AH610" s="423"/>
      <c r="AI610" s="423"/>
      <c r="AJ610" s="423"/>
      <c r="AK610" s="423"/>
      <c r="AL610" s="1161"/>
      <c r="AM610" s="451"/>
      <c r="AN610" s="474"/>
      <c r="BS610" s="451"/>
      <c r="BT610" s="451"/>
      <c r="BU610" s="451"/>
      <c r="BV610" s="451"/>
      <c r="BW610" s="451"/>
      <c r="BX610" s="451"/>
      <c r="BY610" s="451"/>
      <c r="BZ610" s="451"/>
      <c r="CA610" s="451"/>
      <c r="CB610" s="451"/>
      <c r="CC610" s="451"/>
    </row>
    <row r="611" spans="1:81" s="433" customFormat="1" ht="12.75" customHeight="1">
      <c r="A611" s="420"/>
      <c r="B611" s="12"/>
      <c r="C611" s="599"/>
      <c r="D611" s="12"/>
      <c r="E611" s="562"/>
      <c r="F611" s="2203"/>
      <c r="G611" s="2203"/>
      <c r="H611" s="2203"/>
      <c r="I611" s="2203"/>
      <c r="J611" s="2203"/>
      <c r="K611" s="2203"/>
      <c r="L611" s="2203"/>
      <c r="M611" s="2203"/>
      <c r="N611" s="2203"/>
      <c r="O611" s="2203"/>
      <c r="P611" s="2203"/>
      <c r="Q611" s="2203"/>
      <c r="R611" s="2203"/>
      <c r="S611" s="2203"/>
      <c r="T611" s="2203"/>
      <c r="U611" s="2203"/>
      <c r="V611" s="2203"/>
      <c r="W611" s="2203"/>
      <c r="X611" s="2203"/>
      <c r="Y611" s="2203"/>
      <c r="Z611" s="2203"/>
      <c r="AA611" s="2203"/>
      <c r="AB611" s="2203"/>
      <c r="AC611" s="2203"/>
      <c r="AD611" s="2203"/>
      <c r="AE611" s="2203"/>
      <c r="AF611" s="2203"/>
      <c r="AG611" s="423"/>
      <c r="AH611" s="423"/>
      <c r="AI611" s="423"/>
      <c r="AJ611" s="423"/>
      <c r="AK611" s="423"/>
      <c r="AL611" s="1161"/>
      <c r="AM611" s="451"/>
      <c r="AN611" s="474"/>
      <c r="BS611" s="451"/>
      <c r="BT611" s="451"/>
      <c r="BU611" s="451"/>
      <c r="BV611" s="451"/>
      <c r="BW611" s="451"/>
      <c r="BX611" s="451"/>
      <c r="BY611" s="451"/>
      <c r="BZ611" s="451"/>
      <c r="CA611" s="451"/>
      <c r="CB611" s="451"/>
      <c r="CC611" s="451"/>
    </row>
    <row r="612" spans="1:81" s="433" customFormat="1" ht="12.75" customHeight="1">
      <c r="A612" s="420"/>
      <c r="B612" s="12"/>
      <c r="C612" s="2211" t="s">
        <v>299</v>
      </c>
      <c r="D612" s="2212"/>
      <c r="E612" s="562"/>
      <c r="F612" s="590" t="s">
        <v>2358</v>
      </c>
      <c r="G612" s="480"/>
      <c r="H612" s="480"/>
      <c r="I612" s="480"/>
      <c r="J612" s="480"/>
      <c r="K612" s="480"/>
      <c r="L612" s="480"/>
      <c r="M612" s="480"/>
      <c r="N612" s="480"/>
      <c r="O612" s="480"/>
      <c r="P612" s="480"/>
      <c r="Q612" s="480"/>
      <c r="R612" s="480"/>
      <c r="S612" s="480"/>
      <c r="T612" s="480"/>
      <c r="U612" s="480"/>
      <c r="V612" s="480"/>
      <c r="W612" s="480"/>
      <c r="X612" s="480"/>
      <c r="Y612" s="480"/>
      <c r="Z612" s="480"/>
      <c r="AA612" s="480"/>
      <c r="AB612" s="480"/>
      <c r="AC612" s="480"/>
      <c r="AD612" s="480"/>
      <c r="AF612" s="2201" t="s">
        <v>2359</v>
      </c>
      <c r="AG612" s="2201"/>
      <c r="AH612" s="2201"/>
      <c r="AI612" s="2201"/>
      <c r="AJ612" s="2201"/>
      <c r="AK612" s="2201"/>
      <c r="AL612" s="2213"/>
      <c r="AM612" s="591"/>
      <c r="BS612" s="451"/>
      <c r="BT612" s="451"/>
      <c r="BU612" s="451"/>
      <c r="BV612" s="451"/>
      <c r="BW612" s="451"/>
      <c r="BX612" s="451"/>
      <c r="BY612" s="451"/>
      <c r="BZ612" s="451"/>
      <c r="CA612" s="451"/>
      <c r="CB612" s="451"/>
      <c r="CC612" s="451"/>
    </row>
    <row r="613" spans="1:81" s="433" customFormat="1" ht="12.75" customHeight="1">
      <c r="A613" s="420"/>
      <c r="B613" s="12"/>
      <c r="C613" s="599"/>
      <c r="D613" s="12"/>
      <c r="E613" s="562"/>
      <c r="F613" s="1163"/>
      <c r="G613" s="1163"/>
      <c r="H613" s="1163"/>
      <c r="I613" s="1163"/>
      <c r="J613" s="1163"/>
      <c r="K613" s="1163"/>
      <c r="L613" s="1163"/>
      <c r="M613" s="1163"/>
      <c r="N613" s="1163"/>
      <c r="O613" s="1163"/>
      <c r="P613" s="1163"/>
      <c r="Q613" s="1163"/>
      <c r="R613" s="1163"/>
      <c r="S613" s="1163"/>
      <c r="T613" s="1163"/>
      <c r="U613" s="1163"/>
      <c r="V613" s="1163"/>
      <c r="W613" s="1163"/>
      <c r="X613" s="1163"/>
      <c r="Y613" s="1163"/>
      <c r="Z613" s="1163"/>
      <c r="AA613" s="1163"/>
      <c r="AB613" s="1163"/>
      <c r="AC613" s="1163"/>
      <c r="AD613" s="1163"/>
      <c r="AL613" s="600"/>
      <c r="AM613" s="451"/>
      <c r="AN613" s="474"/>
      <c r="BS613" s="451"/>
      <c r="BT613" s="451"/>
      <c r="BU613" s="451"/>
      <c r="BV613" s="451"/>
      <c r="BW613" s="451"/>
      <c r="BX613" s="451"/>
      <c r="BY613" s="451"/>
      <c r="BZ613" s="451"/>
      <c r="CA613" s="451"/>
      <c r="CB613" s="451"/>
      <c r="CC613" s="451"/>
    </row>
    <row r="614" spans="1:81" s="433" customFormat="1" ht="12.75" customHeight="1">
      <c r="A614" s="420"/>
      <c r="B614" s="12"/>
      <c r="C614" s="2211" t="s">
        <v>802</v>
      </c>
      <c r="D614" s="2212"/>
      <c r="E614" s="562"/>
      <c r="F614" s="606" t="s">
        <v>2360</v>
      </c>
      <c r="G614" s="1163"/>
      <c r="H614" s="1163"/>
      <c r="I614" s="1163"/>
      <c r="J614" s="1163"/>
      <c r="K614" s="1163"/>
      <c r="L614" s="1163"/>
      <c r="M614" s="1163"/>
      <c r="N614" s="1163"/>
      <c r="O614" s="1163"/>
      <c r="P614" s="1163"/>
      <c r="Q614" s="1163"/>
      <c r="R614" s="1163"/>
      <c r="S614" s="1163"/>
      <c r="T614" s="1163"/>
      <c r="U614" s="1163"/>
      <c r="V614" s="1163"/>
      <c r="W614" s="1163"/>
      <c r="X614" s="1163"/>
      <c r="Y614" s="1163"/>
      <c r="Z614" s="1163"/>
      <c r="AA614" s="1163"/>
      <c r="AB614" s="1163"/>
      <c r="AC614" s="1163"/>
      <c r="AD614" s="1163"/>
      <c r="AF614" s="2201" t="s">
        <v>2354</v>
      </c>
      <c r="AG614" s="2201"/>
      <c r="AH614" s="2201"/>
      <c r="AI614" s="2201"/>
      <c r="AJ614" s="2201"/>
      <c r="AK614" s="2201"/>
      <c r="AL614" s="2213"/>
      <c r="AM614" s="451"/>
      <c r="AN614" s="474"/>
      <c r="BS614" s="451"/>
      <c r="BT614" s="451"/>
      <c r="BU614" s="451"/>
    </row>
    <row r="615" spans="1:81" s="433" customFormat="1" ht="12.75" customHeight="1">
      <c r="A615" s="420"/>
      <c r="B615" s="12"/>
      <c r="C615" s="607"/>
      <c r="E615" s="562"/>
      <c r="G615" s="1163"/>
      <c r="H615" s="1163"/>
      <c r="I615" s="1163"/>
      <c r="J615" s="1163"/>
      <c r="K615" s="1163"/>
      <c r="L615" s="1163"/>
      <c r="M615" s="1163"/>
      <c r="N615" s="1163"/>
      <c r="O615" s="1163"/>
      <c r="P615" s="1163"/>
      <c r="Q615" s="1163"/>
      <c r="R615" s="1163"/>
      <c r="S615" s="1163"/>
      <c r="T615" s="1163"/>
      <c r="U615" s="1163"/>
      <c r="V615" s="1163"/>
      <c r="W615" s="1163"/>
      <c r="X615" s="1163"/>
      <c r="Y615" s="1163"/>
      <c r="Z615" s="1163"/>
      <c r="AA615" s="1163"/>
      <c r="AB615" s="1163"/>
      <c r="AC615" s="1163"/>
      <c r="AD615" s="1163"/>
      <c r="AL615" s="600"/>
      <c r="AM615" s="451"/>
      <c r="AN615" s="474"/>
      <c r="BS615" s="451"/>
      <c r="BT615" s="451"/>
      <c r="BU615" s="451"/>
    </row>
    <row r="616" spans="1:81" s="433" customFormat="1" ht="12.75" customHeight="1">
      <c r="A616" s="420"/>
      <c r="B616" s="12"/>
      <c r="C616" s="608"/>
      <c r="D616" s="601"/>
      <c r="E616" s="602"/>
      <c r="F616" s="609" t="s">
        <v>2361</v>
      </c>
      <c r="G616" s="603"/>
      <c r="H616" s="603"/>
      <c r="I616" s="603"/>
      <c r="J616" s="603"/>
      <c r="K616" s="603"/>
      <c r="L616" s="603"/>
      <c r="M616" s="603"/>
      <c r="N616" s="603"/>
      <c r="O616" s="603"/>
      <c r="P616" s="603"/>
      <c r="Q616" s="603"/>
      <c r="R616" s="603"/>
      <c r="S616" s="603"/>
      <c r="T616" s="603"/>
      <c r="U616" s="603"/>
      <c r="V616" s="603"/>
      <c r="W616" s="603"/>
      <c r="X616" s="603"/>
      <c r="Y616" s="603"/>
      <c r="Z616" s="603"/>
      <c r="AA616" s="603"/>
      <c r="AB616" s="603"/>
      <c r="AC616" s="603"/>
      <c r="AD616" s="603"/>
      <c r="AE616" s="605"/>
      <c r="AF616" s="463"/>
      <c r="AG616" s="605"/>
      <c r="AH616" s="596"/>
      <c r="AI616" s="596"/>
      <c r="AJ616" s="596"/>
      <c r="AK616" s="596"/>
      <c r="AL616" s="610"/>
      <c r="AM616" s="451"/>
      <c r="AN616" s="474"/>
      <c r="BS616" s="451"/>
      <c r="BT616" s="451"/>
      <c r="BU616" s="451"/>
    </row>
    <row r="617" spans="1:81" s="433" customFormat="1" ht="12.75" customHeight="1">
      <c r="A617" s="420"/>
      <c r="B617" s="12"/>
      <c r="C617" s="12"/>
      <c r="D617" s="12"/>
      <c r="E617" s="562"/>
      <c r="F617" s="548"/>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420"/>
      <c r="AF617" s="423"/>
      <c r="AG617" s="420"/>
      <c r="AM617" s="451"/>
      <c r="AN617" s="474"/>
      <c r="BS617" s="451"/>
      <c r="BT617" s="451"/>
      <c r="BU617" s="451"/>
    </row>
    <row r="618" spans="1:81" s="433" customFormat="1" ht="12.75" customHeight="1">
      <c r="A618" s="420"/>
      <c r="B618" s="12"/>
      <c r="C618" s="583"/>
      <c r="D618" s="584"/>
      <c r="E618" s="585" t="s">
        <v>2362</v>
      </c>
      <c r="F618" s="2202" t="s">
        <v>2363</v>
      </c>
      <c r="G618" s="2202"/>
      <c r="H618" s="2202"/>
      <c r="I618" s="2202"/>
      <c r="J618" s="2202"/>
      <c r="K618" s="2202"/>
      <c r="L618" s="2202"/>
      <c r="M618" s="2202"/>
      <c r="N618" s="2202"/>
      <c r="O618" s="2202"/>
      <c r="P618" s="2202"/>
      <c r="Q618" s="2202"/>
      <c r="R618" s="2202"/>
      <c r="S618" s="2202"/>
      <c r="T618" s="2202"/>
      <c r="U618" s="2202"/>
      <c r="V618" s="2202"/>
      <c r="W618" s="2202"/>
      <c r="X618" s="2202"/>
      <c r="Y618" s="2202"/>
      <c r="Z618" s="2202"/>
      <c r="AA618" s="2202"/>
      <c r="AB618" s="2202"/>
      <c r="AC618" s="2202"/>
      <c r="AD618" s="2202"/>
      <c r="AE618" s="2202"/>
      <c r="AF618" s="2202"/>
      <c r="AG618" s="586"/>
      <c r="AH618" s="586"/>
      <c r="AI618" s="586"/>
      <c r="AJ618" s="586"/>
      <c r="AK618" s="586"/>
      <c r="AL618" s="587"/>
      <c r="AM618" s="451"/>
      <c r="AN618" s="474"/>
      <c r="BS618" s="451"/>
      <c r="BT618" s="451"/>
      <c r="BU618" s="451"/>
      <c r="BV618" s="451"/>
      <c r="BW618" s="451"/>
      <c r="BX618" s="451"/>
      <c r="BY618" s="451"/>
      <c r="BZ618" s="451"/>
      <c r="CA618" s="451"/>
      <c r="CB618" s="451"/>
      <c r="CC618" s="451"/>
    </row>
    <row r="619" spans="1:81" s="433" customFormat="1" ht="12.75" customHeight="1">
      <c r="A619" s="420"/>
      <c r="B619" s="12"/>
      <c r="C619" s="599"/>
      <c r="D619" s="12"/>
      <c r="E619" s="562"/>
      <c r="F619" s="2203"/>
      <c r="G619" s="2203"/>
      <c r="H619" s="2203"/>
      <c r="I619" s="2203"/>
      <c r="J619" s="2203"/>
      <c r="K619" s="2203"/>
      <c r="L619" s="2203"/>
      <c r="M619" s="2203"/>
      <c r="N619" s="2203"/>
      <c r="O619" s="2203"/>
      <c r="P619" s="2203"/>
      <c r="Q619" s="2203"/>
      <c r="R619" s="2203"/>
      <c r="S619" s="2203"/>
      <c r="T619" s="2203"/>
      <c r="U619" s="2203"/>
      <c r="V619" s="2203"/>
      <c r="W619" s="2203"/>
      <c r="X619" s="2203"/>
      <c r="Y619" s="2203"/>
      <c r="Z619" s="2203"/>
      <c r="AA619" s="2203"/>
      <c r="AB619" s="2203"/>
      <c r="AC619" s="2203"/>
      <c r="AD619" s="2203"/>
      <c r="AE619" s="2203"/>
      <c r="AF619" s="2203"/>
      <c r="AG619" s="423"/>
      <c r="AH619" s="423"/>
      <c r="AI619" s="423"/>
      <c r="AJ619" s="423"/>
      <c r="AK619" s="423"/>
      <c r="AL619" s="1161"/>
      <c r="AM619" s="451"/>
      <c r="AN619" s="474"/>
      <c r="BS619" s="451"/>
      <c r="BT619" s="451"/>
      <c r="BU619" s="451"/>
      <c r="BV619" s="451"/>
      <c r="BW619" s="451"/>
      <c r="BX619" s="451"/>
      <c r="BY619" s="451"/>
      <c r="BZ619" s="451"/>
      <c r="CA619" s="451"/>
      <c r="CB619" s="451"/>
      <c r="CC619" s="451"/>
    </row>
    <row r="620" spans="1:81">
      <c r="A620" s="420"/>
      <c r="C620" s="599"/>
      <c r="E620" s="562"/>
      <c r="F620" s="2203"/>
      <c r="G620" s="2203"/>
      <c r="H620" s="2203"/>
      <c r="I620" s="2203"/>
      <c r="J620" s="2203"/>
      <c r="K620" s="2203"/>
      <c r="L620" s="2203"/>
      <c r="M620" s="2203"/>
      <c r="N620" s="2203"/>
      <c r="O620" s="2203"/>
      <c r="P620" s="2203"/>
      <c r="Q620" s="2203"/>
      <c r="R620" s="2203"/>
      <c r="S620" s="2203"/>
      <c r="T620" s="2203"/>
      <c r="U620" s="2203"/>
      <c r="V620" s="2203"/>
      <c r="W620" s="2203"/>
      <c r="X620" s="2203"/>
      <c r="Y620" s="2203"/>
      <c r="Z620" s="2203"/>
      <c r="AA620" s="2203"/>
      <c r="AB620" s="2203"/>
      <c r="AC620" s="2203"/>
      <c r="AD620" s="2203"/>
      <c r="AE620" s="2203"/>
      <c r="AF620" s="2203"/>
      <c r="AG620" s="423"/>
      <c r="AH620" s="423"/>
      <c r="AI620" s="423"/>
      <c r="AJ620" s="423"/>
      <c r="AK620" s="423"/>
      <c r="AL620" s="1161"/>
      <c r="AM620" s="451"/>
      <c r="BS620" s="451"/>
      <c r="BT620" s="451"/>
      <c r="BU620" s="451"/>
      <c r="BV620" s="451"/>
      <c r="BW620" s="451"/>
      <c r="BX620" s="451"/>
      <c r="BY620" s="451"/>
      <c r="BZ620" s="451"/>
      <c r="CA620" s="451"/>
      <c r="CB620" s="451"/>
      <c r="CC620" s="451"/>
    </row>
    <row r="621" spans="1:81" s="433" customFormat="1" ht="12.75" customHeight="1">
      <c r="A621" s="420"/>
      <c r="B621" s="12"/>
      <c r="C621" s="599"/>
      <c r="D621" s="12"/>
      <c r="E621" s="562"/>
      <c r="F621" s="2203"/>
      <c r="G621" s="2203"/>
      <c r="H621" s="2203"/>
      <c r="I621" s="2203"/>
      <c r="J621" s="2203"/>
      <c r="K621" s="2203"/>
      <c r="L621" s="2203"/>
      <c r="M621" s="2203"/>
      <c r="N621" s="2203"/>
      <c r="O621" s="2203"/>
      <c r="P621" s="2203"/>
      <c r="Q621" s="2203"/>
      <c r="R621" s="2203"/>
      <c r="S621" s="2203"/>
      <c r="T621" s="2203"/>
      <c r="U621" s="2203"/>
      <c r="V621" s="2203"/>
      <c r="W621" s="2203"/>
      <c r="X621" s="2203"/>
      <c r="Y621" s="2203"/>
      <c r="Z621" s="2203"/>
      <c r="AA621" s="2203"/>
      <c r="AB621" s="2203"/>
      <c r="AC621" s="2203"/>
      <c r="AD621" s="2203"/>
      <c r="AE621" s="2203"/>
      <c r="AF621" s="2203"/>
      <c r="AG621" s="423"/>
      <c r="AH621" s="423"/>
      <c r="AI621" s="423"/>
      <c r="AJ621" s="423"/>
      <c r="AK621" s="423"/>
      <c r="AL621" s="1161"/>
      <c r="AM621" s="451"/>
      <c r="AN621" s="474"/>
      <c r="BS621" s="451"/>
      <c r="BT621" s="451"/>
      <c r="BY621" s="451"/>
      <c r="BZ621" s="451"/>
      <c r="CA621" s="451"/>
      <c r="CB621" s="451"/>
      <c r="CC621" s="451"/>
    </row>
    <row r="622" spans="1:81" s="433" customFormat="1" ht="12.75" customHeight="1">
      <c r="A622" s="420"/>
      <c r="B622" s="12"/>
      <c r="C622" s="2211" t="s">
        <v>299</v>
      </c>
      <c r="D622" s="2212"/>
      <c r="E622" s="562"/>
      <c r="F622" s="590" t="s">
        <v>2364</v>
      </c>
      <c r="G622" s="480"/>
      <c r="H622" s="480"/>
      <c r="I622" s="480"/>
      <c r="J622" s="480"/>
      <c r="K622" s="480"/>
      <c r="L622" s="480"/>
      <c r="M622" s="480"/>
      <c r="N622" s="480"/>
      <c r="O622" s="480"/>
      <c r="P622" s="480"/>
      <c r="Q622" s="480"/>
      <c r="R622" s="480"/>
      <c r="S622" s="480"/>
      <c r="T622" s="480"/>
      <c r="U622" s="480"/>
      <c r="V622" s="480"/>
      <c r="W622" s="480"/>
      <c r="X622" s="480"/>
      <c r="Y622" s="480"/>
      <c r="Z622" s="480"/>
      <c r="AA622" s="480"/>
      <c r="AB622" s="480"/>
      <c r="AC622" s="480"/>
      <c r="AD622" s="480"/>
      <c r="AF622" s="2201" t="s">
        <v>2354</v>
      </c>
      <c r="AG622" s="2201"/>
      <c r="AH622" s="2201"/>
      <c r="AI622" s="2201"/>
      <c r="AJ622" s="2201"/>
      <c r="AK622" s="2201"/>
      <c r="AL622" s="2213"/>
      <c r="AM622" s="451"/>
      <c r="AN622" s="474"/>
      <c r="BS622" s="451"/>
      <c r="BT622" s="451"/>
      <c r="BY622" s="451"/>
      <c r="BZ622" s="451"/>
      <c r="CA622" s="451"/>
      <c r="CB622" s="451"/>
      <c r="CC622" s="451"/>
    </row>
    <row r="623" spans="1:81" s="433" customFormat="1" ht="12.75" customHeight="1">
      <c r="A623" s="420"/>
      <c r="B623" s="12"/>
      <c r="C623" s="599"/>
      <c r="D623" s="12"/>
      <c r="E623" s="562"/>
      <c r="G623" s="480"/>
      <c r="H623" s="480"/>
      <c r="I623" s="480"/>
      <c r="J623" s="480"/>
      <c r="K623" s="480"/>
      <c r="L623" s="480"/>
      <c r="M623" s="480"/>
      <c r="N623" s="480"/>
      <c r="O623" s="480"/>
      <c r="P623" s="480"/>
      <c r="Q623" s="480"/>
      <c r="R623" s="480"/>
      <c r="S623" s="480"/>
      <c r="T623" s="480"/>
      <c r="U623" s="480"/>
      <c r="V623" s="480"/>
      <c r="W623" s="480"/>
      <c r="X623" s="480"/>
      <c r="Y623" s="480"/>
      <c r="Z623" s="480"/>
      <c r="AA623" s="480"/>
      <c r="AB623" s="480"/>
      <c r="AC623" s="480"/>
      <c r="AD623" s="480"/>
      <c r="AL623" s="600"/>
      <c r="AM623" s="451"/>
      <c r="AN623" s="474"/>
      <c r="BS623" s="451"/>
      <c r="BT623" s="451"/>
      <c r="BY623" s="451"/>
      <c r="BZ623" s="451"/>
      <c r="CA623" s="451"/>
      <c r="CB623" s="451"/>
      <c r="CC623" s="451"/>
    </row>
    <row r="624" spans="1:81" s="433" customFormat="1" ht="12.75" customHeight="1">
      <c r="A624" s="420"/>
      <c r="B624" s="12"/>
      <c r="C624" s="2211" t="s">
        <v>299</v>
      </c>
      <c r="D624" s="2212"/>
      <c r="E624" s="589"/>
      <c r="F624" s="590" t="s">
        <v>2365</v>
      </c>
      <c r="G624" s="480"/>
      <c r="H624" s="480"/>
      <c r="I624" s="480"/>
      <c r="J624" s="480"/>
      <c r="K624" s="480"/>
      <c r="L624" s="480"/>
      <c r="M624" s="480"/>
      <c r="N624" s="480"/>
      <c r="O624" s="480"/>
      <c r="P624" s="480"/>
      <c r="Q624" s="480"/>
      <c r="R624" s="480"/>
      <c r="S624" s="480"/>
      <c r="T624" s="480"/>
      <c r="U624" s="480"/>
      <c r="V624" s="480"/>
      <c r="W624" s="480"/>
      <c r="X624" s="480"/>
      <c r="Y624" s="480"/>
      <c r="Z624" s="480"/>
      <c r="AA624" s="480"/>
      <c r="AB624" s="480"/>
      <c r="AC624" s="480"/>
      <c r="AD624" s="480"/>
      <c r="AF624" s="2201" t="s">
        <v>2366</v>
      </c>
      <c r="AG624" s="2201"/>
      <c r="AH624" s="2201"/>
      <c r="AI624" s="2201"/>
      <c r="AJ624" s="2201"/>
      <c r="AK624" s="2201"/>
      <c r="AL624" s="2213"/>
      <c r="AM624" s="451"/>
      <c r="AN624" s="474"/>
      <c r="BS624" s="451"/>
      <c r="BT624" s="451"/>
      <c r="BY624" s="451"/>
      <c r="BZ624" s="451"/>
      <c r="CA624" s="451"/>
      <c r="CB624" s="451"/>
      <c r="CC624" s="451"/>
    </row>
    <row r="625" spans="1:81" s="433" customFormat="1" ht="12.75" customHeight="1">
      <c r="A625" s="420"/>
      <c r="B625" s="12"/>
      <c r="C625" s="611"/>
      <c r="D625" s="596"/>
      <c r="E625" s="593"/>
      <c r="F625" s="596"/>
      <c r="G625" s="595"/>
      <c r="H625" s="595"/>
      <c r="I625" s="595"/>
      <c r="J625" s="595"/>
      <c r="K625" s="595"/>
      <c r="L625" s="595"/>
      <c r="M625" s="595"/>
      <c r="N625" s="595"/>
      <c r="O625" s="595"/>
      <c r="P625" s="595"/>
      <c r="Q625" s="595"/>
      <c r="R625" s="595"/>
      <c r="S625" s="595"/>
      <c r="T625" s="595"/>
      <c r="U625" s="595"/>
      <c r="V625" s="595"/>
      <c r="W625" s="595"/>
      <c r="X625" s="595"/>
      <c r="Y625" s="595"/>
      <c r="Z625" s="595"/>
      <c r="AA625" s="595"/>
      <c r="AB625" s="595"/>
      <c r="AC625" s="595"/>
      <c r="AD625" s="595"/>
      <c r="AE625" s="596"/>
      <c r="AF625" s="596"/>
      <c r="AG625" s="596"/>
      <c r="AH625" s="596"/>
      <c r="AI625" s="596"/>
      <c r="AJ625" s="596"/>
      <c r="AK625" s="596"/>
      <c r="AL625" s="610"/>
      <c r="AM625" s="451"/>
      <c r="AN625" s="474"/>
      <c r="BS625" s="451"/>
      <c r="BT625" s="451"/>
      <c r="BY625" s="451"/>
      <c r="BZ625" s="451"/>
      <c r="CA625" s="451"/>
      <c r="CB625" s="451"/>
      <c r="CC625" s="451"/>
    </row>
    <row r="626" spans="1:81" s="433" customFormat="1" ht="12.75" customHeight="1">
      <c r="A626" s="420"/>
      <c r="B626" s="12"/>
      <c r="C626" s="12"/>
      <c r="D626" s="12"/>
      <c r="E626" s="562"/>
      <c r="G626" s="480"/>
      <c r="H626" s="480"/>
      <c r="I626" s="480"/>
      <c r="J626" s="480"/>
      <c r="K626" s="480"/>
      <c r="L626" s="480"/>
      <c r="M626" s="480"/>
      <c r="N626" s="480"/>
      <c r="O626" s="480"/>
      <c r="P626" s="480"/>
      <c r="Q626" s="480"/>
      <c r="R626" s="480"/>
      <c r="S626" s="480"/>
      <c r="T626" s="480"/>
      <c r="U626" s="480"/>
      <c r="V626" s="480"/>
      <c r="W626" s="480"/>
      <c r="X626" s="480"/>
      <c r="Y626" s="480"/>
      <c r="Z626" s="480"/>
      <c r="AA626" s="480"/>
      <c r="AB626" s="480"/>
      <c r="AC626" s="480"/>
      <c r="AD626" s="480"/>
      <c r="AE626" s="420"/>
      <c r="AF626" s="423"/>
      <c r="AG626" s="420"/>
      <c r="AM626" s="451"/>
      <c r="AN626" s="474"/>
      <c r="BS626" s="451"/>
      <c r="BT626" s="451"/>
      <c r="BY626" s="451"/>
      <c r="BZ626" s="451"/>
      <c r="CA626" s="451"/>
      <c r="CB626" s="451"/>
      <c r="CC626" s="451"/>
    </row>
    <row r="627" spans="1:81" s="433" customFormat="1" ht="12.75" customHeight="1">
      <c r="A627" s="420"/>
      <c r="B627" s="12"/>
      <c r="C627" s="2211" t="s">
        <v>299</v>
      </c>
      <c r="D627" s="2212"/>
      <c r="E627" s="585" t="s">
        <v>2367</v>
      </c>
      <c r="F627" s="2202" t="s">
        <v>2368</v>
      </c>
      <c r="G627" s="2202"/>
      <c r="H627" s="2202"/>
      <c r="I627" s="2202"/>
      <c r="J627" s="2202"/>
      <c r="K627" s="2202"/>
      <c r="L627" s="2202"/>
      <c r="M627" s="2202"/>
      <c r="N627" s="2202"/>
      <c r="O627" s="2202"/>
      <c r="P627" s="2202"/>
      <c r="Q627" s="2202"/>
      <c r="R627" s="2202"/>
      <c r="S627" s="2202"/>
      <c r="T627" s="2202"/>
      <c r="U627" s="2202"/>
      <c r="V627" s="2202"/>
      <c r="W627" s="2202"/>
      <c r="X627" s="2202"/>
      <c r="Y627" s="2202"/>
      <c r="Z627" s="2202"/>
      <c r="AA627" s="2202"/>
      <c r="AB627" s="2202"/>
      <c r="AC627" s="2202"/>
      <c r="AD627" s="2202"/>
      <c r="AE627" s="2202"/>
      <c r="AF627" s="586"/>
      <c r="AG627" s="612"/>
      <c r="AH627" s="584"/>
      <c r="AI627" s="584"/>
      <c r="AJ627" s="584"/>
      <c r="AK627" s="584"/>
      <c r="AL627" s="613"/>
      <c r="AM627" s="451"/>
      <c r="AN627" s="474"/>
      <c r="BS627" s="451"/>
      <c r="BT627" s="451"/>
      <c r="BY627" s="451"/>
      <c r="BZ627" s="451"/>
      <c r="CA627" s="451"/>
      <c r="CB627" s="451"/>
      <c r="CC627" s="451"/>
    </row>
    <row r="628" spans="1:81" s="433" customFormat="1" ht="12.75" customHeight="1">
      <c r="A628" s="420"/>
      <c r="B628" s="12"/>
      <c r="C628" s="607"/>
      <c r="F628" s="2203"/>
      <c r="G628" s="2203"/>
      <c r="H628" s="2203"/>
      <c r="I628" s="2203"/>
      <c r="J628" s="2203"/>
      <c r="K628" s="2203"/>
      <c r="L628" s="2203"/>
      <c r="M628" s="2203"/>
      <c r="N628" s="2203"/>
      <c r="O628" s="2203"/>
      <c r="P628" s="2203"/>
      <c r="Q628" s="2203"/>
      <c r="R628" s="2203"/>
      <c r="S628" s="2203"/>
      <c r="T628" s="2203"/>
      <c r="U628" s="2203"/>
      <c r="V628" s="2203"/>
      <c r="W628" s="2203"/>
      <c r="X628" s="2203"/>
      <c r="Y628" s="2203"/>
      <c r="Z628" s="2203"/>
      <c r="AA628" s="2203"/>
      <c r="AB628" s="2203"/>
      <c r="AC628" s="2203"/>
      <c r="AD628" s="2203"/>
      <c r="AE628" s="2203"/>
      <c r="AF628" s="2302" t="s">
        <v>2354</v>
      </c>
      <c r="AG628" s="2302"/>
      <c r="AH628" s="2302"/>
      <c r="AI628" s="2302"/>
      <c r="AJ628" s="2302"/>
      <c r="AK628" s="2302"/>
      <c r="AL628" s="2303"/>
      <c r="AM628" s="451"/>
      <c r="AN628" s="474"/>
      <c r="BS628" s="451"/>
      <c r="BT628" s="451"/>
      <c r="BY628" s="451"/>
      <c r="BZ628" s="451"/>
      <c r="CA628" s="451"/>
      <c r="CB628" s="451"/>
      <c r="CC628" s="451"/>
    </row>
    <row r="629" spans="1:81" s="433" customFormat="1" ht="12.75" customHeight="1">
      <c r="A629" s="420"/>
      <c r="B629" s="12"/>
      <c r="C629" s="599"/>
      <c r="D629" s="12"/>
      <c r="E629" s="562"/>
      <c r="F629" s="2203"/>
      <c r="G629" s="2203"/>
      <c r="H629" s="2203"/>
      <c r="I629" s="2203"/>
      <c r="J629" s="2203"/>
      <c r="K629" s="2203"/>
      <c r="L629" s="2203"/>
      <c r="M629" s="2203"/>
      <c r="N629" s="2203"/>
      <c r="O629" s="2203"/>
      <c r="P629" s="2203"/>
      <c r="Q629" s="2203"/>
      <c r="R629" s="2203"/>
      <c r="S629" s="2203"/>
      <c r="T629" s="2203"/>
      <c r="U629" s="2203"/>
      <c r="V629" s="2203"/>
      <c r="W629" s="2203"/>
      <c r="X629" s="2203"/>
      <c r="Y629" s="2203"/>
      <c r="Z629" s="2203"/>
      <c r="AA629" s="2203"/>
      <c r="AB629" s="2203"/>
      <c r="AC629" s="2203"/>
      <c r="AD629" s="2203"/>
      <c r="AE629" s="2203"/>
      <c r="AL629" s="600"/>
      <c r="AM629" s="451"/>
      <c r="AN629" s="474"/>
      <c r="BS629" s="451"/>
      <c r="BT629" s="451"/>
      <c r="BU629" s="451"/>
      <c r="BV629" s="451"/>
      <c r="BW629" s="451"/>
      <c r="BX629" s="451"/>
      <c r="BY629" s="451"/>
      <c r="BZ629" s="451"/>
      <c r="CA629" s="451"/>
      <c r="CB629" s="451"/>
      <c r="CC629" s="451"/>
    </row>
    <row r="630" spans="1:81" s="433" customFormat="1" ht="12.75" customHeight="1">
      <c r="A630" s="420"/>
      <c r="B630" s="12"/>
      <c r="C630" s="608"/>
      <c r="D630" s="601"/>
      <c r="E630" s="602"/>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463"/>
      <c r="AG630" s="605"/>
      <c r="AH630" s="596"/>
      <c r="AI630" s="596"/>
      <c r="AJ630" s="596"/>
      <c r="AK630" s="596"/>
      <c r="AL630" s="610"/>
      <c r="AM630" s="451"/>
      <c r="AN630" s="474"/>
    </row>
    <row r="631" spans="1:81">
      <c r="A631" s="420"/>
      <c r="E631" s="562"/>
      <c r="F631" s="480"/>
      <c r="G631" s="480"/>
      <c r="H631" s="480"/>
      <c r="I631" s="480"/>
      <c r="J631" s="480"/>
      <c r="K631" s="480"/>
      <c r="L631" s="480"/>
      <c r="M631" s="480"/>
      <c r="N631" s="480"/>
      <c r="O631" s="480"/>
      <c r="P631" s="480"/>
      <c r="Q631" s="480"/>
      <c r="R631" s="480"/>
      <c r="S631" s="480"/>
      <c r="T631" s="480"/>
      <c r="U631" s="480"/>
      <c r="V631" s="480"/>
      <c r="W631" s="480"/>
      <c r="X631" s="480"/>
      <c r="Y631" s="480"/>
      <c r="Z631" s="480"/>
      <c r="AA631" s="480"/>
      <c r="AB631" s="480"/>
      <c r="AC631" s="480"/>
      <c r="AD631" s="480"/>
      <c r="AE631" s="420"/>
      <c r="AF631" s="423"/>
      <c r="AG631" s="420"/>
      <c r="AH631" s="433"/>
      <c r="AI631" s="433"/>
      <c r="AJ631" s="433"/>
      <c r="AK631" s="433"/>
      <c r="AL631" s="433"/>
      <c r="AM631" s="451"/>
    </row>
    <row r="632" spans="1:81" ht="12.75" customHeight="1">
      <c r="A632" s="420"/>
      <c r="C632" s="614"/>
      <c r="D632" s="615"/>
      <c r="E632" s="585" t="s">
        <v>2369</v>
      </c>
      <c r="F632" s="2202" t="s">
        <v>2370</v>
      </c>
      <c r="G632" s="2202"/>
      <c r="H632" s="2202"/>
      <c r="I632" s="2202"/>
      <c r="J632" s="2202"/>
      <c r="K632" s="2202"/>
      <c r="L632" s="2202"/>
      <c r="M632" s="2202"/>
      <c r="N632" s="2202"/>
      <c r="O632" s="2202"/>
      <c r="P632" s="2202"/>
      <c r="Q632" s="2202"/>
      <c r="R632" s="2202"/>
      <c r="S632" s="2202"/>
      <c r="T632" s="2202"/>
      <c r="U632" s="2202"/>
      <c r="V632" s="2202"/>
      <c r="W632" s="2202"/>
      <c r="X632" s="2202"/>
      <c r="Y632" s="2202"/>
      <c r="Z632" s="2202"/>
      <c r="AA632" s="2202"/>
      <c r="AB632" s="2202"/>
      <c r="AC632" s="2202"/>
      <c r="AD632" s="2202"/>
      <c r="AE632" s="2202"/>
      <c r="AF632" s="615"/>
      <c r="AG632" s="615"/>
      <c r="AH632" s="615"/>
      <c r="AI632" s="615"/>
      <c r="AJ632" s="615"/>
      <c r="AK632" s="615"/>
      <c r="AL632" s="616"/>
      <c r="AM632" s="451"/>
    </row>
    <row r="633" spans="1:81">
      <c r="A633" s="420"/>
      <c r="C633" s="599"/>
      <c r="E633" s="562"/>
      <c r="F633" s="2203"/>
      <c r="G633" s="2203"/>
      <c r="H633" s="2203"/>
      <c r="I633" s="2203"/>
      <c r="J633" s="2203"/>
      <c r="K633" s="2203"/>
      <c r="L633" s="2203"/>
      <c r="M633" s="2203"/>
      <c r="N633" s="2203"/>
      <c r="O633" s="2203"/>
      <c r="P633" s="2203"/>
      <c r="Q633" s="2203"/>
      <c r="R633" s="2203"/>
      <c r="S633" s="2203"/>
      <c r="T633" s="2203"/>
      <c r="U633" s="2203"/>
      <c r="V633" s="2203"/>
      <c r="W633" s="2203"/>
      <c r="X633" s="2203"/>
      <c r="Y633" s="2203"/>
      <c r="Z633" s="2203"/>
      <c r="AA633" s="2203"/>
      <c r="AB633" s="2203"/>
      <c r="AC633" s="2203"/>
      <c r="AD633" s="2203"/>
      <c r="AE633" s="2203"/>
      <c r="AF633" s="423"/>
      <c r="AG633" s="420"/>
      <c r="AH633" s="433"/>
      <c r="AI633" s="433"/>
      <c r="AJ633" s="433"/>
      <c r="AK633" s="433"/>
      <c r="AL633" s="600"/>
      <c r="AM633" s="451"/>
    </row>
    <row r="634" spans="1:81" s="433" customFormat="1" ht="12.75" customHeight="1">
      <c r="A634" s="420"/>
      <c r="B634" s="12"/>
      <c r="C634" s="599"/>
      <c r="D634" s="12"/>
      <c r="E634" s="562"/>
      <c r="F634" s="2203"/>
      <c r="G634" s="2203"/>
      <c r="H634" s="2203"/>
      <c r="I634" s="2203"/>
      <c r="J634" s="2203"/>
      <c r="K634" s="2203"/>
      <c r="L634" s="2203"/>
      <c r="M634" s="2203"/>
      <c r="N634" s="2203"/>
      <c r="O634" s="2203"/>
      <c r="P634" s="2203"/>
      <c r="Q634" s="2203"/>
      <c r="R634" s="2203"/>
      <c r="S634" s="2203"/>
      <c r="T634" s="2203"/>
      <c r="U634" s="2203"/>
      <c r="V634" s="2203"/>
      <c r="W634" s="2203"/>
      <c r="X634" s="2203"/>
      <c r="Y634" s="2203"/>
      <c r="Z634" s="2203"/>
      <c r="AA634" s="2203"/>
      <c r="AB634" s="2203"/>
      <c r="AC634" s="2203"/>
      <c r="AD634" s="2203"/>
      <c r="AE634" s="2203"/>
      <c r="AL634" s="600"/>
      <c r="AM634" s="451"/>
      <c r="AN634" s="474"/>
    </row>
    <row r="635" spans="1:81" s="433" customFormat="1" ht="12.75" customHeight="1">
      <c r="A635" s="420"/>
      <c r="B635" s="12"/>
      <c r="C635" s="607"/>
      <c r="F635" s="2203"/>
      <c r="G635" s="2203"/>
      <c r="H635" s="2203"/>
      <c r="I635" s="2203"/>
      <c r="J635" s="2203"/>
      <c r="K635" s="2203"/>
      <c r="L635" s="2203"/>
      <c r="M635" s="2203"/>
      <c r="N635" s="2203"/>
      <c r="O635" s="2203"/>
      <c r="P635" s="2203"/>
      <c r="Q635" s="2203"/>
      <c r="R635" s="2203"/>
      <c r="S635" s="2203"/>
      <c r="T635" s="2203"/>
      <c r="U635" s="2203"/>
      <c r="V635" s="2203"/>
      <c r="W635" s="2203"/>
      <c r="X635" s="2203"/>
      <c r="Y635" s="2203"/>
      <c r="Z635" s="2203"/>
      <c r="AA635" s="2203"/>
      <c r="AB635" s="2203"/>
      <c r="AC635" s="2203"/>
      <c r="AD635" s="2203"/>
      <c r="AE635" s="2203"/>
      <c r="AL635" s="600"/>
      <c r="AM635" s="451"/>
      <c r="AN635" s="474"/>
    </row>
    <row r="636" spans="1:81" s="433" customFormat="1" ht="12.75" customHeight="1">
      <c r="A636" s="420"/>
      <c r="B636" s="12"/>
      <c r="C636" s="2211" t="s">
        <v>299</v>
      </c>
      <c r="D636" s="2212"/>
      <c r="E636" s="562"/>
      <c r="F636" s="590" t="s">
        <v>2371</v>
      </c>
      <c r="G636" s="480"/>
      <c r="H636" s="480"/>
      <c r="I636" s="480"/>
      <c r="J636" s="480"/>
      <c r="K636" s="480"/>
      <c r="L636" s="480"/>
      <c r="M636" s="480"/>
      <c r="N636" s="480"/>
      <c r="O636" s="480"/>
      <c r="P636" s="480"/>
      <c r="Q636" s="480"/>
      <c r="R636" s="480"/>
      <c r="S636" s="480"/>
      <c r="T636" s="480"/>
      <c r="U636" s="480"/>
      <c r="V636" s="480"/>
      <c r="W636" s="480"/>
      <c r="X636" s="480"/>
      <c r="Y636" s="480"/>
      <c r="Z636" s="480"/>
      <c r="AA636" s="480"/>
      <c r="AB636" s="480"/>
      <c r="AC636" s="480"/>
      <c r="AD636" s="480"/>
      <c r="AF636" s="2302" t="s">
        <v>2354</v>
      </c>
      <c r="AG636" s="2302"/>
      <c r="AH636" s="2302"/>
      <c r="AI636" s="2302"/>
      <c r="AJ636" s="2302"/>
      <c r="AK636" s="2302"/>
      <c r="AL636" s="2303"/>
      <c r="AM636" s="451"/>
      <c r="AN636" s="474"/>
    </row>
    <row r="637" spans="1:81" s="433" customFormat="1" ht="12.75" customHeight="1">
      <c r="A637" s="420"/>
      <c r="B637" s="12"/>
      <c r="C637" s="607"/>
      <c r="AL637" s="600"/>
      <c r="AM637" s="451"/>
      <c r="AN637" s="474"/>
    </row>
    <row r="638" spans="1:81" s="433" customFormat="1" ht="12.75" customHeight="1">
      <c r="A638" s="420"/>
      <c r="B638" s="12"/>
      <c r="C638" s="2211" t="s">
        <v>299</v>
      </c>
      <c r="D638" s="2212"/>
      <c r="E638" s="589"/>
      <c r="F638" s="590" t="s">
        <v>2372</v>
      </c>
      <c r="G638" s="480"/>
      <c r="H638" s="480"/>
      <c r="I638" s="480"/>
      <c r="J638" s="480"/>
      <c r="K638" s="480"/>
      <c r="L638" s="480"/>
      <c r="M638" s="480"/>
      <c r="N638" s="480"/>
      <c r="O638" s="480"/>
      <c r="P638" s="480"/>
      <c r="Q638" s="480"/>
      <c r="R638" s="480"/>
      <c r="S638" s="480"/>
      <c r="T638" s="480"/>
      <c r="U638" s="480"/>
      <c r="V638" s="480"/>
      <c r="W638" s="480"/>
      <c r="X638" s="480"/>
      <c r="Y638" s="480"/>
      <c r="Z638" s="480"/>
      <c r="AA638" s="480"/>
      <c r="AB638" s="480"/>
      <c r="AC638" s="480"/>
      <c r="AD638" s="480"/>
      <c r="AF638" s="2302" t="s">
        <v>2366</v>
      </c>
      <c r="AG638" s="2302"/>
      <c r="AH638" s="2302"/>
      <c r="AI638" s="2302"/>
      <c r="AJ638" s="2302"/>
      <c r="AK638" s="2302"/>
      <c r="AL638" s="2303"/>
      <c r="AM638" s="451"/>
      <c r="AN638" s="474"/>
      <c r="AO638" s="473"/>
      <c r="AP638" s="473"/>
      <c r="BC638" s="12"/>
    </row>
    <row r="639" spans="1:81" s="433" customFormat="1" ht="12.75" customHeight="1">
      <c r="A639" s="420"/>
      <c r="B639" s="12"/>
      <c r="C639" s="601"/>
      <c r="D639" s="601"/>
      <c r="E639" s="602"/>
      <c r="F639" s="594"/>
      <c r="G639" s="595"/>
      <c r="H639" s="595"/>
      <c r="I639" s="595"/>
      <c r="J639" s="595"/>
      <c r="K639" s="595"/>
      <c r="L639" s="595"/>
      <c r="M639" s="595"/>
      <c r="N639" s="595"/>
      <c r="O639" s="595"/>
      <c r="P639" s="595"/>
      <c r="Q639" s="595"/>
      <c r="R639" s="595"/>
      <c r="S639" s="595"/>
      <c r="T639" s="595"/>
      <c r="U639" s="595"/>
      <c r="V639" s="595"/>
      <c r="W639" s="595"/>
      <c r="X639" s="595"/>
      <c r="Y639" s="595"/>
      <c r="Z639" s="595"/>
      <c r="AA639" s="595"/>
      <c r="AB639" s="595"/>
      <c r="AC639" s="595"/>
      <c r="AD639" s="595"/>
      <c r="AE639" s="605"/>
      <c r="AF639" s="463"/>
      <c r="AG639" s="605"/>
      <c r="AH639" s="596"/>
      <c r="AI639" s="596"/>
      <c r="AJ639" s="596"/>
      <c r="AK639" s="596"/>
      <c r="AL639" s="617"/>
      <c r="AM639" s="451"/>
      <c r="AN639" s="474"/>
    </row>
    <row r="640" spans="1:81" s="433" customFormat="1" ht="12.75" customHeight="1">
      <c r="A640" s="420"/>
      <c r="B640" s="12"/>
      <c r="C640" s="12"/>
      <c r="D640" s="12"/>
      <c r="E640" s="562"/>
      <c r="F640" s="590"/>
      <c r="G640" s="480"/>
      <c r="H640" s="480"/>
      <c r="I640" s="480"/>
      <c r="J640" s="480"/>
      <c r="K640" s="480"/>
      <c r="L640" s="480"/>
      <c r="M640" s="480"/>
      <c r="N640" s="480"/>
      <c r="O640" s="480"/>
      <c r="P640" s="480"/>
      <c r="Q640" s="480"/>
      <c r="R640" s="480"/>
      <c r="S640" s="480"/>
      <c r="T640" s="480"/>
      <c r="U640" s="480"/>
      <c r="V640" s="480"/>
      <c r="W640" s="480"/>
      <c r="X640" s="480"/>
      <c r="Y640" s="480"/>
      <c r="Z640" s="480"/>
      <c r="AA640" s="480"/>
      <c r="AB640" s="480"/>
      <c r="AC640" s="480"/>
      <c r="AD640" s="480"/>
      <c r="AE640" s="420"/>
      <c r="AF640" s="423"/>
      <c r="AG640" s="420"/>
      <c r="AM640" s="451"/>
      <c r="AN640" s="474"/>
    </row>
    <row r="641" spans="1:60" s="433" customFormat="1" ht="12.75" customHeight="1">
      <c r="A641" s="420"/>
      <c r="B641" s="12"/>
      <c r="C641" s="582" t="s">
        <v>2373</v>
      </c>
      <c r="D641" s="12"/>
      <c r="E641" s="562"/>
      <c r="F641" s="480"/>
      <c r="G641" s="480"/>
      <c r="H641" s="480"/>
      <c r="I641" s="480"/>
      <c r="J641" s="480"/>
      <c r="K641" s="480"/>
      <c r="L641" s="480"/>
      <c r="M641" s="480"/>
      <c r="N641" s="480"/>
      <c r="O641" s="480"/>
      <c r="P641" s="480"/>
      <c r="Q641" s="480"/>
      <c r="R641" s="480"/>
      <c r="S641" s="480"/>
      <c r="T641" s="480"/>
      <c r="U641" s="480"/>
      <c r="V641" s="480"/>
      <c r="W641" s="480"/>
      <c r="X641" s="480"/>
      <c r="Y641" s="480"/>
      <c r="Z641" s="480"/>
      <c r="AA641" s="480"/>
      <c r="AB641" s="480"/>
      <c r="AC641" s="480"/>
      <c r="AD641" s="480"/>
      <c r="AE641" s="420"/>
      <c r="AF641" s="423"/>
      <c r="AG641" s="420"/>
      <c r="AM641" s="451"/>
      <c r="AN641" s="474"/>
    </row>
    <row r="642" spans="1:60" s="433" customFormat="1" ht="12.75" customHeight="1">
      <c r="A642" s="420"/>
      <c r="B642" s="12"/>
      <c r="C642" s="583"/>
      <c r="D642" s="584"/>
      <c r="E642" s="585" t="s">
        <v>2374</v>
      </c>
      <c r="F642" s="2202" t="s">
        <v>2375</v>
      </c>
      <c r="G642" s="2202"/>
      <c r="H642" s="2202"/>
      <c r="I642" s="2202"/>
      <c r="J642" s="2202"/>
      <c r="K642" s="2202"/>
      <c r="L642" s="2202"/>
      <c r="M642" s="2202"/>
      <c r="N642" s="2202"/>
      <c r="O642" s="2202"/>
      <c r="P642" s="2202"/>
      <c r="Q642" s="2202"/>
      <c r="R642" s="2202"/>
      <c r="S642" s="2202"/>
      <c r="T642" s="2202"/>
      <c r="U642" s="2202"/>
      <c r="V642" s="2202"/>
      <c r="W642" s="2202"/>
      <c r="X642" s="2202"/>
      <c r="Y642" s="2202"/>
      <c r="Z642" s="2202"/>
      <c r="AA642" s="2202"/>
      <c r="AB642" s="2202"/>
      <c r="AC642" s="2202"/>
      <c r="AD642" s="2202"/>
      <c r="AE642" s="2202"/>
      <c r="AF642" s="584"/>
      <c r="AG642" s="584"/>
      <c r="AH642" s="584"/>
      <c r="AI642" s="584"/>
      <c r="AJ642" s="584"/>
      <c r="AK642" s="584"/>
      <c r="AL642" s="613"/>
      <c r="AM642" s="451"/>
      <c r="AN642" s="474"/>
    </row>
    <row r="643" spans="1:60" s="433" customFormat="1" ht="12.75" customHeight="1">
      <c r="A643" s="420"/>
      <c r="B643" s="12"/>
      <c r="C643" s="599"/>
      <c r="D643" s="12"/>
      <c r="E643" s="562"/>
      <c r="F643" s="2203"/>
      <c r="G643" s="2203"/>
      <c r="H643" s="2203"/>
      <c r="I643" s="2203"/>
      <c r="J643" s="2203"/>
      <c r="K643" s="2203"/>
      <c r="L643" s="2203"/>
      <c r="M643" s="2203"/>
      <c r="N643" s="2203"/>
      <c r="O643" s="2203"/>
      <c r="P643" s="2203"/>
      <c r="Q643" s="2203"/>
      <c r="R643" s="2203"/>
      <c r="S643" s="2203"/>
      <c r="T643" s="2203"/>
      <c r="U643" s="2203"/>
      <c r="V643" s="2203"/>
      <c r="W643" s="2203"/>
      <c r="X643" s="2203"/>
      <c r="Y643" s="2203"/>
      <c r="Z643" s="2203"/>
      <c r="AA643" s="2203"/>
      <c r="AB643" s="2203"/>
      <c r="AC643" s="2203"/>
      <c r="AD643" s="2203"/>
      <c r="AE643" s="2203"/>
      <c r="AF643" s="423"/>
      <c r="AG643" s="420"/>
      <c r="AL643" s="600"/>
      <c r="AM643" s="451"/>
      <c r="AN643" s="474"/>
    </row>
    <row r="644" spans="1:60" s="433" customFormat="1" ht="12.4" customHeight="1">
      <c r="A644" s="420"/>
      <c r="B644" s="12"/>
      <c r="C644" s="599"/>
      <c r="D644" s="12"/>
      <c r="E644" s="562"/>
      <c r="F644" s="2203"/>
      <c r="G644" s="2203"/>
      <c r="H644" s="2203"/>
      <c r="I644" s="2203"/>
      <c r="J644" s="2203"/>
      <c r="K644" s="2203"/>
      <c r="L644" s="2203"/>
      <c r="M644" s="2203"/>
      <c r="N644" s="2203"/>
      <c r="O644" s="2203"/>
      <c r="P644" s="2203"/>
      <c r="Q644" s="2203"/>
      <c r="R644" s="2203"/>
      <c r="S644" s="2203"/>
      <c r="T644" s="2203"/>
      <c r="U644" s="2203"/>
      <c r="V644" s="2203"/>
      <c r="W644" s="2203"/>
      <c r="X644" s="2203"/>
      <c r="Y644" s="2203"/>
      <c r="Z644" s="2203"/>
      <c r="AA644" s="2203"/>
      <c r="AB644" s="2203"/>
      <c r="AC644" s="2203"/>
      <c r="AD644" s="2203"/>
      <c r="AE644" s="2203"/>
      <c r="AL644" s="600"/>
      <c r="AM644" s="451"/>
      <c r="AN644" s="474"/>
    </row>
    <row r="645" spans="1:60" s="433" customFormat="1" ht="12.75" customHeight="1">
      <c r="A645" s="420"/>
      <c r="B645" s="12"/>
      <c r="C645" s="2211" t="s">
        <v>299</v>
      </c>
      <c r="D645" s="2212"/>
      <c r="E645" s="562"/>
      <c r="F645" s="590" t="s">
        <v>2376</v>
      </c>
      <c r="G645" s="618"/>
      <c r="H645" s="618"/>
      <c r="I645" s="618"/>
      <c r="J645" s="618"/>
      <c r="K645" s="618"/>
      <c r="L645" s="618"/>
      <c r="M645" s="618"/>
      <c r="N645" s="618"/>
      <c r="O645" s="618"/>
      <c r="P645" s="618"/>
      <c r="Q645" s="618"/>
      <c r="R645" s="618"/>
      <c r="S645" s="618"/>
      <c r="T645" s="618"/>
      <c r="U645" s="618"/>
      <c r="V645" s="618"/>
      <c r="W645" s="618"/>
      <c r="X645" s="618"/>
      <c r="Y645" s="618"/>
      <c r="Z645" s="618"/>
      <c r="AA645" s="618"/>
      <c r="AB645" s="618"/>
      <c r="AC645" s="618"/>
      <c r="AD645" s="618"/>
      <c r="AF645" s="2302" t="s">
        <v>2354</v>
      </c>
      <c r="AG645" s="2302"/>
      <c r="AH645" s="2302"/>
      <c r="AI645" s="2302"/>
      <c r="AJ645" s="2302"/>
      <c r="AK645" s="2302"/>
      <c r="AL645" s="2303"/>
      <c r="AM645" s="451"/>
      <c r="AN645" s="474"/>
    </row>
    <row r="646" spans="1:60" s="433" customFormat="1" ht="12.75" customHeight="1">
      <c r="A646" s="420"/>
      <c r="B646" s="12"/>
      <c r="C646" s="611"/>
      <c r="D646" s="596"/>
      <c r="E646" s="593"/>
      <c r="F646" s="609"/>
      <c r="G646" s="595"/>
      <c r="H646" s="595"/>
      <c r="I646" s="595"/>
      <c r="J646" s="595"/>
      <c r="K646" s="595"/>
      <c r="L646" s="595"/>
      <c r="M646" s="595"/>
      <c r="N646" s="595"/>
      <c r="O646" s="595"/>
      <c r="P646" s="595"/>
      <c r="Q646" s="595"/>
      <c r="R646" s="595"/>
      <c r="S646" s="595"/>
      <c r="T646" s="595"/>
      <c r="U646" s="595"/>
      <c r="V646" s="595"/>
      <c r="W646" s="595"/>
      <c r="X646" s="595"/>
      <c r="Y646" s="595"/>
      <c r="Z646" s="595"/>
      <c r="AA646" s="595"/>
      <c r="AB646" s="595"/>
      <c r="AC646" s="595"/>
      <c r="AD646" s="595"/>
      <c r="AE646" s="596"/>
      <c r="AF646" s="596"/>
      <c r="AG646" s="596"/>
      <c r="AH646" s="596"/>
      <c r="AI646" s="596"/>
      <c r="AJ646" s="596"/>
      <c r="AK646" s="596"/>
      <c r="AL646" s="610"/>
      <c r="AM646" s="451"/>
      <c r="AN646" s="474"/>
    </row>
    <row r="647" spans="1:60" s="433" customFormat="1" ht="12.75" customHeight="1">
      <c r="A647" s="420"/>
      <c r="B647" s="12"/>
      <c r="C647" s="1165"/>
      <c r="D647" s="1165"/>
      <c r="E647" s="589"/>
      <c r="F647" s="590"/>
      <c r="G647" s="480"/>
      <c r="H647" s="480"/>
      <c r="I647" s="480"/>
      <c r="J647" s="480"/>
      <c r="K647" s="480"/>
      <c r="L647" s="480"/>
      <c r="M647" s="480"/>
      <c r="N647" s="480"/>
      <c r="O647" s="480"/>
      <c r="P647" s="480"/>
      <c r="Q647" s="480"/>
      <c r="R647" s="480"/>
      <c r="S647" s="480"/>
      <c r="T647" s="480"/>
      <c r="U647" s="480"/>
      <c r="V647" s="480"/>
      <c r="W647" s="480"/>
      <c r="X647" s="480"/>
      <c r="Y647" s="480"/>
      <c r="Z647" s="480"/>
      <c r="AA647" s="480"/>
      <c r="AB647" s="480"/>
      <c r="AC647" s="480"/>
      <c r="AD647" s="480"/>
      <c r="AE647" s="420"/>
      <c r="AM647" s="451"/>
      <c r="AN647" s="474"/>
    </row>
    <row r="648" spans="1:60" ht="13.15" customHeight="1">
      <c r="A648" s="420"/>
      <c r="C648" s="614"/>
      <c r="D648" s="615"/>
      <c r="E648" s="585" t="s">
        <v>2377</v>
      </c>
      <c r="F648" s="2202" t="s">
        <v>2378</v>
      </c>
      <c r="G648" s="2202"/>
      <c r="H648" s="2202"/>
      <c r="I648" s="2202"/>
      <c r="J648" s="2202"/>
      <c r="K648" s="2202"/>
      <c r="L648" s="2202"/>
      <c r="M648" s="2202"/>
      <c r="N648" s="2202"/>
      <c r="O648" s="2202"/>
      <c r="P648" s="2202"/>
      <c r="Q648" s="2202"/>
      <c r="R648" s="2202"/>
      <c r="S648" s="2202"/>
      <c r="T648" s="2202"/>
      <c r="U648" s="2202"/>
      <c r="V648" s="2202"/>
      <c r="W648" s="2202"/>
      <c r="X648" s="2202"/>
      <c r="Y648" s="2202"/>
      <c r="Z648" s="2202"/>
      <c r="AA648" s="2202"/>
      <c r="AB648" s="2202"/>
      <c r="AC648" s="2202"/>
      <c r="AD648" s="2202"/>
      <c r="AE648" s="2202"/>
      <c r="AF648" s="615"/>
      <c r="AG648" s="615"/>
      <c r="AH648" s="615"/>
      <c r="AI648" s="615"/>
      <c r="AJ648" s="615"/>
      <c r="AK648" s="615"/>
      <c r="AL648" s="616"/>
      <c r="AM648" s="451"/>
      <c r="AO648" s="433"/>
      <c r="AP648" s="433"/>
      <c r="BD648" s="12"/>
      <c r="BE648" s="12"/>
      <c r="BF648" s="12"/>
      <c r="BG648" s="12"/>
      <c r="BH648" s="12"/>
    </row>
    <row r="649" spans="1:60">
      <c r="A649" s="420"/>
      <c r="C649" s="599"/>
      <c r="E649" s="562"/>
      <c r="F649" s="2203"/>
      <c r="G649" s="2203"/>
      <c r="H649" s="2203"/>
      <c r="I649" s="2203"/>
      <c r="J649" s="2203"/>
      <c r="K649" s="2203"/>
      <c r="L649" s="2203"/>
      <c r="M649" s="2203"/>
      <c r="N649" s="2203"/>
      <c r="O649" s="2203"/>
      <c r="P649" s="2203"/>
      <c r="Q649" s="2203"/>
      <c r="R649" s="2203"/>
      <c r="S649" s="2203"/>
      <c r="T649" s="2203"/>
      <c r="U649" s="2203"/>
      <c r="V649" s="2203"/>
      <c r="W649" s="2203"/>
      <c r="X649" s="2203"/>
      <c r="Y649" s="2203"/>
      <c r="Z649" s="2203"/>
      <c r="AA649" s="2203"/>
      <c r="AB649" s="2203"/>
      <c r="AC649" s="2203"/>
      <c r="AD649" s="2203"/>
      <c r="AE649" s="2203"/>
      <c r="AF649" s="1144"/>
      <c r="AG649" s="1144"/>
      <c r="AH649" s="1144"/>
      <c r="AI649" s="1144"/>
      <c r="AJ649" s="1144"/>
      <c r="AK649" s="1144"/>
      <c r="AL649" s="1164"/>
      <c r="AM649" s="451"/>
      <c r="AO649" s="433"/>
      <c r="AP649" s="433"/>
    </row>
    <row r="650" spans="1:60" s="433" customFormat="1" ht="12.75" customHeight="1">
      <c r="A650" s="420"/>
      <c r="B650" s="12"/>
      <c r="C650" s="599"/>
      <c r="D650" s="12"/>
      <c r="E650" s="562"/>
      <c r="F650" s="2203"/>
      <c r="G650" s="2203"/>
      <c r="H650" s="2203"/>
      <c r="I650" s="2203"/>
      <c r="J650" s="2203"/>
      <c r="K650" s="2203"/>
      <c r="L650" s="2203"/>
      <c r="M650" s="2203"/>
      <c r="N650" s="2203"/>
      <c r="O650" s="2203"/>
      <c r="P650" s="2203"/>
      <c r="Q650" s="2203"/>
      <c r="R650" s="2203"/>
      <c r="S650" s="2203"/>
      <c r="T650" s="2203"/>
      <c r="U650" s="2203"/>
      <c r="V650" s="2203"/>
      <c r="W650" s="2203"/>
      <c r="X650" s="2203"/>
      <c r="Y650" s="2203"/>
      <c r="Z650" s="2203"/>
      <c r="AA650" s="2203"/>
      <c r="AB650" s="2203"/>
      <c r="AC650" s="2203"/>
      <c r="AD650" s="2203"/>
      <c r="AE650" s="2203"/>
      <c r="AF650" s="1144"/>
      <c r="AG650" s="1144"/>
      <c r="AH650" s="1144"/>
      <c r="AI650" s="1144"/>
      <c r="AJ650" s="1144"/>
      <c r="AK650" s="1144"/>
      <c r="AL650" s="1164"/>
      <c r="AM650" s="451"/>
      <c r="AN650" s="474"/>
    </row>
    <row r="651" spans="1:60" s="433" customFormat="1" ht="12.75" customHeight="1">
      <c r="A651" s="420"/>
      <c r="B651" s="12"/>
      <c r="C651" s="1166"/>
      <c r="D651" s="1165"/>
      <c r="E651" s="589"/>
      <c r="F651" s="2203"/>
      <c r="G651" s="2203"/>
      <c r="H651" s="2203"/>
      <c r="I651" s="2203"/>
      <c r="J651" s="2203"/>
      <c r="K651" s="2203"/>
      <c r="L651" s="2203"/>
      <c r="M651" s="2203"/>
      <c r="N651" s="2203"/>
      <c r="O651" s="2203"/>
      <c r="P651" s="2203"/>
      <c r="Q651" s="2203"/>
      <c r="R651" s="2203"/>
      <c r="S651" s="2203"/>
      <c r="T651" s="2203"/>
      <c r="U651" s="2203"/>
      <c r="V651" s="2203"/>
      <c r="W651" s="2203"/>
      <c r="X651" s="2203"/>
      <c r="Y651" s="2203"/>
      <c r="Z651" s="2203"/>
      <c r="AA651" s="2203"/>
      <c r="AB651" s="2203"/>
      <c r="AC651" s="2203"/>
      <c r="AD651" s="2203"/>
      <c r="AE651" s="2203"/>
      <c r="AF651" s="1144"/>
      <c r="AG651" s="1144"/>
      <c r="AH651" s="1144"/>
      <c r="AI651" s="1144"/>
      <c r="AJ651" s="1144"/>
      <c r="AK651" s="1144"/>
      <c r="AL651" s="1164"/>
      <c r="AM651" s="451"/>
      <c r="AN651" s="474"/>
      <c r="AO651" s="24"/>
      <c r="AP651" s="12"/>
    </row>
    <row r="652" spans="1:60" s="433" customFormat="1" ht="12.75" customHeight="1">
      <c r="A652" s="420"/>
      <c r="B652" s="12"/>
      <c r="C652" s="1166"/>
      <c r="D652" s="1165"/>
      <c r="E652" s="589"/>
      <c r="F652" s="2203"/>
      <c r="G652" s="2203"/>
      <c r="H652" s="2203"/>
      <c r="I652" s="2203"/>
      <c r="J652" s="2203"/>
      <c r="K652" s="2203"/>
      <c r="L652" s="2203"/>
      <c r="M652" s="2203"/>
      <c r="N652" s="2203"/>
      <c r="O652" s="2203"/>
      <c r="P652" s="2203"/>
      <c r="Q652" s="2203"/>
      <c r="R652" s="2203"/>
      <c r="S652" s="2203"/>
      <c r="T652" s="2203"/>
      <c r="U652" s="2203"/>
      <c r="V652" s="2203"/>
      <c r="W652" s="2203"/>
      <c r="X652" s="2203"/>
      <c r="Y652" s="2203"/>
      <c r="Z652" s="2203"/>
      <c r="AA652" s="2203"/>
      <c r="AB652" s="2203"/>
      <c r="AC652" s="2203"/>
      <c r="AD652" s="2203"/>
      <c r="AE652" s="2203"/>
      <c r="AF652" s="1144"/>
      <c r="AG652" s="1144"/>
      <c r="AH652" s="1144"/>
      <c r="AI652" s="1144"/>
      <c r="AJ652" s="1144"/>
      <c r="AK652" s="1144"/>
      <c r="AL652" s="1164"/>
      <c r="AM652" s="451"/>
      <c r="AN652" s="474"/>
    </row>
    <row r="653" spans="1:60" s="433" customFormat="1" ht="12.75" customHeight="1">
      <c r="A653" s="420"/>
      <c r="B653" s="12"/>
      <c r="C653" s="1166"/>
      <c r="D653" s="1165"/>
      <c r="E653" s="589"/>
      <c r="F653" s="2203"/>
      <c r="G653" s="2203"/>
      <c r="H653" s="2203"/>
      <c r="I653" s="2203"/>
      <c r="J653" s="2203"/>
      <c r="K653" s="2203"/>
      <c r="L653" s="2203"/>
      <c r="M653" s="2203"/>
      <c r="N653" s="2203"/>
      <c r="O653" s="2203"/>
      <c r="P653" s="2203"/>
      <c r="Q653" s="2203"/>
      <c r="R653" s="2203"/>
      <c r="S653" s="2203"/>
      <c r="T653" s="2203"/>
      <c r="U653" s="2203"/>
      <c r="V653" s="2203"/>
      <c r="W653" s="2203"/>
      <c r="X653" s="2203"/>
      <c r="Y653" s="2203"/>
      <c r="Z653" s="2203"/>
      <c r="AA653" s="2203"/>
      <c r="AB653" s="2203"/>
      <c r="AC653" s="2203"/>
      <c r="AD653" s="2203"/>
      <c r="AE653" s="2203"/>
      <c r="AF653" s="1144"/>
      <c r="AG653" s="1144"/>
      <c r="AH653" s="1144"/>
      <c r="AI653" s="1144"/>
      <c r="AJ653" s="1144"/>
      <c r="AK653" s="1144"/>
      <c r="AL653" s="1164"/>
      <c r="AM653" s="451"/>
      <c r="AN653" s="474"/>
    </row>
    <row r="654" spans="1:60" s="433" customFormat="1" ht="12.75" customHeight="1">
      <c r="A654" s="420"/>
      <c r="B654" s="12"/>
      <c r="C654" s="1166"/>
      <c r="D654" s="1165"/>
      <c r="E654" s="589"/>
      <c r="F654" s="2203"/>
      <c r="G654" s="2203"/>
      <c r="H654" s="2203"/>
      <c r="I654" s="2203"/>
      <c r="J654" s="2203"/>
      <c r="K654" s="2203"/>
      <c r="L654" s="2203"/>
      <c r="M654" s="2203"/>
      <c r="N654" s="2203"/>
      <c r="O654" s="2203"/>
      <c r="P654" s="2203"/>
      <c r="Q654" s="2203"/>
      <c r="R654" s="2203"/>
      <c r="S654" s="2203"/>
      <c r="T654" s="2203"/>
      <c r="U654" s="2203"/>
      <c r="V654" s="2203"/>
      <c r="W654" s="2203"/>
      <c r="X654" s="2203"/>
      <c r="Y654" s="2203"/>
      <c r="Z654" s="2203"/>
      <c r="AA654" s="2203"/>
      <c r="AB654" s="2203"/>
      <c r="AC654" s="2203"/>
      <c r="AD654" s="2203"/>
      <c r="AE654" s="2203"/>
      <c r="AF654" s="1144"/>
      <c r="AG654" s="1144"/>
      <c r="AH654" s="1144"/>
      <c r="AI654" s="1144"/>
      <c r="AJ654" s="1144"/>
      <c r="AK654" s="1144"/>
      <c r="AL654" s="1164"/>
      <c r="AM654" s="451"/>
      <c r="AN654" s="474"/>
    </row>
    <row r="655" spans="1:60" s="433" customFormat="1" ht="12.75" customHeight="1">
      <c r="A655" s="420"/>
      <c r="B655" s="12"/>
      <c r="C655" s="1166"/>
      <c r="D655" s="1165"/>
      <c r="E655" s="589"/>
      <c r="F655" s="2203"/>
      <c r="G655" s="2203"/>
      <c r="H655" s="2203"/>
      <c r="I655" s="2203"/>
      <c r="J655" s="2203"/>
      <c r="K655" s="2203"/>
      <c r="L655" s="2203"/>
      <c r="M655" s="2203"/>
      <c r="N655" s="2203"/>
      <c r="O655" s="2203"/>
      <c r="P655" s="2203"/>
      <c r="Q655" s="2203"/>
      <c r="R655" s="2203"/>
      <c r="S655" s="2203"/>
      <c r="T655" s="2203"/>
      <c r="U655" s="2203"/>
      <c r="V655" s="2203"/>
      <c r="W655" s="2203"/>
      <c r="X655" s="2203"/>
      <c r="Y655" s="2203"/>
      <c r="Z655" s="2203"/>
      <c r="AA655" s="2203"/>
      <c r="AB655" s="2203"/>
      <c r="AC655" s="2203"/>
      <c r="AD655" s="2203"/>
      <c r="AE655" s="2203"/>
      <c r="AF655" s="1144"/>
      <c r="AG655" s="1144"/>
      <c r="AH655" s="1144"/>
      <c r="AI655" s="1144"/>
      <c r="AJ655" s="1144"/>
      <c r="AK655" s="1144"/>
      <c r="AL655" s="1164"/>
      <c r="AM655" s="451"/>
      <c r="AN655" s="474"/>
    </row>
    <row r="656" spans="1:60" s="433" customFormat="1" ht="17.25" customHeight="1">
      <c r="A656" s="420"/>
      <c r="B656" s="12"/>
      <c r="C656" s="1166"/>
      <c r="D656" s="1165"/>
      <c r="E656" s="589"/>
      <c r="F656" s="2203"/>
      <c r="G656" s="2203"/>
      <c r="H656" s="2203"/>
      <c r="I656" s="2203"/>
      <c r="J656" s="2203"/>
      <c r="K656" s="2203"/>
      <c r="L656" s="2203"/>
      <c r="M656" s="2203"/>
      <c r="N656" s="2203"/>
      <c r="O656" s="2203"/>
      <c r="P656" s="2203"/>
      <c r="Q656" s="2203"/>
      <c r="R656" s="2203"/>
      <c r="S656" s="2203"/>
      <c r="T656" s="2203"/>
      <c r="U656" s="2203"/>
      <c r="V656" s="2203"/>
      <c r="W656" s="2203"/>
      <c r="X656" s="2203"/>
      <c r="Y656" s="2203"/>
      <c r="Z656" s="2203"/>
      <c r="AA656" s="2203"/>
      <c r="AB656" s="2203"/>
      <c r="AC656" s="2203"/>
      <c r="AD656" s="2203"/>
      <c r="AE656" s="2203"/>
      <c r="AL656" s="600"/>
      <c r="AM656" s="451"/>
      <c r="AN656" s="474"/>
    </row>
    <row r="657" spans="1:54" s="433" customFormat="1" ht="12.75" customHeight="1">
      <c r="A657" s="420"/>
      <c r="B657" s="12"/>
      <c r="C657" s="2211" t="s">
        <v>299</v>
      </c>
      <c r="D657" s="2212"/>
      <c r="E657" s="589"/>
      <c r="F657" s="473" t="s">
        <v>2379</v>
      </c>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F657" s="2302" t="s">
        <v>2354</v>
      </c>
      <c r="AG657" s="2302"/>
      <c r="AH657" s="2302"/>
      <c r="AI657" s="2302"/>
      <c r="AJ657" s="2302"/>
      <c r="AK657" s="2302"/>
      <c r="AL657" s="2303"/>
      <c r="AM657" s="451"/>
      <c r="AN657" s="474"/>
    </row>
    <row r="658" spans="1:54" s="433" customFormat="1" ht="12.75" customHeight="1">
      <c r="A658" s="420"/>
      <c r="B658" s="12"/>
      <c r="C658" s="611"/>
      <c r="D658" s="596"/>
      <c r="E658" s="593"/>
      <c r="F658" s="609"/>
      <c r="G658" s="595"/>
      <c r="H658" s="595"/>
      <c r="I658" s="595"/>
      <c r="J658" s="595"/>
      <c r="K658" s="595"/>
      <c r="L658" s="595"/>
      <c r="M658" s="595"/>
      <c r="N658" s="595"/>
      <c r="O658" s="595"/>
      <c r="P658" s="595"/>
      <c r="Q658" s="595"/>
      <c r="R658" s="595"/>
      <c r="S658" s="595"/>
      <c r="T658" s="595"/>
      <c r="U658" s="595"/>
      <c r="V658" s="595"/>
      <c r="W658" s="595"/>
      <c r="X658" s="595"/>
      <c r="Y658" s="595"/>
      <c r="Z658" s="595"/>
      <c r="AA658" s="595"/>
      <c r="AB658" s="595"/>
      <c r="AC658" s="595"/>
      <c r="AD658" s="595"/>
      <c r="AE658" s="596"/>
      <c r="AF658" s="596"/>
      <c r="AG658" s="596"/>
      <c r="AH658" s="596"/>
      <c r="AI658" s="596"/>
      <c r="AJ658" s="596"/>
      <c r="AK658" s="596"/>
      <c r="AL658" s="610"/>
      <c r="AM658" s="451"/>
      <c r="AN658" s="474"/>
    </row>
    <row r="659" spans="1:54" s="433" customFormat="1" ht="12.75" customHeight="1">
      <c r="A659" s="420"/>
      <c r="B659" s="12"/>
      <c r="C659" s="1165"/>
      <c r="D659" s="1165"/>
      <c r="E659" s="589"/>
      <c r="F659" s="590"/>
      <c r="G659" s="480"/>
      <c r="H659" s="480"/>
      <c r="I659" s="480"/>
      <c r="J659" s="480"/>
      <c r="K659" s="480"/>
      <c r="L659" s="480"/>
      <c r="M659" s="480"/>
      <c r="N659" s="480"/>
      <c r="O659" s="480"/>
      <c r="P659" s="480"/>
      <c r="Q659" s="480"/>
      <c r="R659" s="480"/>
      <c r="S659" s="480"/>
      <c r="T659" s="480"/>
      <c r="U659" s="480"/>
      <c r="V659" s="480"/>
      <c r="W659" s="480"/>
      <c r="X659" s="480"/>
      <c r="Y659" s="480"/>
      <c r="Z659" s="480"/>
      <c r="AA659" s="480"/>
      <c r="AB659" s="480"/>
      <c r="AC659" s="480"/>
      <c r="AD659" s="480"/>
      <c r="AE659" s="1160"/>
      <c r="AF659" s="1160"/>
      <c r="AG659" s="1160"/>
      <c r="AH659" s="1160"/>
      <c r="AI659" s="1160"/>
      <c r="AJ659" s="1160"/>
      <c r="AK659" s="1160"/>
      <c r="AL659" s="1160"/>
      <c r="AM659" s="451"/>
      <c r="AN659" s="474"/>
    </row>
    <row r="660" spans="1:54" s="433" customFormat="1" ht="12.75" customHeight="1">
      <c r="A660" s="420"/>
      <c r="B660" s="12"/>
      <c r="C660" s="583"/>
      <c r="D660" s="584"/>
      <c r="E660" s="585" t="s">
        <v>2380</v>
      </c>
      <c r="F660" s="2202" t="s">
        <v>2381</v>
      </c>
      <c r="G660" s="2202"/>
      <c r="H660" s="2202"/>
      <c r="I660" s="2202"/>
      <c r="J660" s="2202"/>
      <c r="K660" s="2202"/>
      <c r="L660" s="2202"/>
      <c r="M660" s="2202"/>
      <c r="N660" s="2202"/>
      <c r="O660" s="2202"/>
      <c r="P660" s="2202"/>
      <c r="Q660" s="2202"/>
      <c r="R660" s="2202"/>
      <c r="S660" s="2202"/>
      <c r="T660" s="2202"/>
      <c r="U660" s="2202"/>
      <c r="V660" s="2202"/>
      <c r="W660" s="2202"/>
      <c r="X660" s="2202"/>
      <c r="Y660" s="2202"/>
      <c r="Z660" s="2202"/>
      <c r="AA660" s="2202"/>
      <c r="AB660" s="2202"/>
      <c r="AC660" s="2202"/>
      <c r="AD660" s="2202"/>
      <c r="AE660" s="2202"/>
      <c r="AF660" s="584"/>
      <c r="AG660" s="584"/>
      <c r="AH660" s="584"/>
      <c r="AI660" s="584"/>
      <c r="AJ660" s="584"/>
      <c r="AK660" s="584"/>
      <c r="AL660" s="613"/>
      <c r="AM660" s="451"/>
      <c r="AN660" s="474"/>
      <c r="AO660" s="433" t="s">
        <v>299</v>
      </c>
      <c r="AP660" s="433">
        <v>0</v>
      </c>
      <c r="AQ660" s="619"/>
    </row>
    <row r="661" spans="1:54" s="433" customFormat="1" ht="12.75" customHeight="1">
      <c r="A661" s="420"/>
      <c r="B661" s="12"/>
      <c r="C661" s="1166"/>
      <c r="D661" s="1165"/>
      <c r="E661" s="589"/>
      <c r="F661" s="2203"/>
      <c r="G661" s="2203"/>
      <c r="H661" s="2203"/>
      <c r="I661" s="2203"/>
      <c r="J661" s="2203"/>
      <c r="K661" s="2203"/>
      <c r="L661" s="2203"/>
      <c r="M661" s="2203"/>
      <c r="N661" s="2203"/>
      <c r="O661" s="2203"/>
      <c r="P661" s="2203"/>
      <c r="Q661" s="2203"/>
      <c r="R661" s="2203"/>
      <c r="S661" s="2203"/>
      <c r="T661" s="2203"/>
      <c r="U661" s="2203"/>
      <c r="V661" s="2203"/>
      <c r="W661" s="2203"/>
      <c r="X661" s="2203"/>
      <c r="Y661" s="2203"/>
      <c r="Z661" s="2203"/>
      <c r="AA661" s="2203"/>
      <c r="AB661" s="2203"/>
      <c r="AC661" s="2203"/>
      <c r="AD661" s="2203"/>
      <c r="AE661" s="2203"/>
      <c r="AF661" s="1160"/>
      <c r="AG661" s="1160"/>
      <c r="AH661" s="1160"/>
      <c r="AI661" s="1160"/>
      <c r="AJ661" s="1160"/>
      <c r="AK661" s="1160"/>
      <c r="AL661" s="1161"/>
      <c r="AM661" s="451"/>
      <c r="AN661" s="474"/>
      <c r="AO661" s="433" t="s">
        <v>2382</v>
      </c>
      <c r="AP661" s="433">
        <v>5</v>
      </c>
      <c r="AQ661" s="619"/>
    </row>
    <row r="662" spans="1:54" s="433" customFormat="1" ht="12.75" customHeight="1">
      <c r="A662" s="420"/>
      <c r="B662" s="12"/>
      <c r="C662" s="1166"/>
      <c r="D662" s="1165"/>
      <c r="E662" s="589"/>
      <c r="F662" s="2203"/>
      <c r="G662" s="2203"/>
      <c r="H662" s="2203"/>
      <c r="I662" s="2203"/>
      <c r="J662" s="2203"/>
      <c r="K662" s="2203"/>
      <c r="L662" s="2203"/>
      <c r="M662" s="2203"/>
      <c r="N662" s="2203"/>
      <c r="O662" s="2203"/>
      <c r="P662" s="2203"/>
      <c r="Q662" s="2203"/>
      <c r="R662" s="2203"/>
      <c r="S662" s="2203"/>
      <c r="T662" s="2203"/>
      <c r="U662" s="2203"/>
      <c r="V662" s="2203"/>
      <c r="W662" s="2203"/>
      <c r="X662" s="2203"/>
      <c r="Y662" s="2203"/>
      <c r="Z662" s="2203"/>
      <c r="AA662" s="2203"/>
      <c r="AB662" s="2203"/>
      <c r="AC662" s="2203"/>
      <c r="AD662" s="2203"/>
      <c r="AE662" s="2203"/>
      <c r="AF662" s="1160"/>
      <c r="AG662" s="1160"/>
      <c r="AH662" s="1160"/>
      <c r="AI662" s="1160"/>
      <c r="AJ662" s="1160"/>
      <c r="AK662" s="1160"/>
      <c r="AL662" s="1161"/>
      <c r="AM662" s="451"/>
      <c r="AN662" s="474"/>
      <c r="AO662" s="433" t="s">
        <v>2383</v>
      </c>
      <c r="AP662" s="433">
        <v>5</v>
      </c>
      <c r="AQ662" s="619"/>
    </row>
    <row r="663" spans="1:54" s="433" customFormat="1" ht="12.75" customHeight="1">
      <c r="A663" s="420"/>
      <c r="B663" s="12"/>
      <c r="C663" s="1166"/>
      <c r="D663" s="1165"/>
      <c r="E663" s="589"/>
      <c r="F663" s="2203"/>
      <c r="G663" s="2203"/>
      <c r="H663" s="2203"/>
      <c r="I663" s="2203"/>
      <c r="J663" s="2203"/>
      <c r="K663" s="2203"/>
      <c r="L663" s="2203"/>
      <c r="M663" s="2203"/>
      <c r="N663" s="2203"/>
      <c r="O663" s="2203"/>
      <c r="P663" s="2203"/>
      <c r="Q663" s="2203"/>
      <c r="R663" s="2203"/>
      <c r="S663" s="2203"/>
      <c r="T663" s="2203"/>
      <c r="U663" s="2203"/>
      <c r="V663" s="2203"/>
      <c r="W663" s="2203"/>
      <c r="X663" s="2203"/>
      <c r="Y663" s="2203"/>
      <c r="Z663" s="2203"/>
      <c r="AA663" s="2203"/>
      <c r="AB663" s="2203"/>
      <c r="AC663" s="2203"/>
      <c r="AD663" s="2203"/>
      <c r="AE663" s="2203"/>
      <c r="AL663" s="600"/>
      <c r="AM663" s="451"/>
      <c r="AN663" s="474"/>
      <c r="AO663" s="433" t="s">
        <v>2384</v>
      </c>
      <c r="AP663" s="433">
        <v>5</v>
      </c>
      <c r="AQ663" s="420"/>
    </row>
    <row r="664" spans="1:54" s="433" customFormat="1" ht="12.75" customHeight="1">
      <c r="A664" s="420"/>
      <c r="B664" s="12"/>
      <c r="C664" s="2211" t="s">
        <v>299</v>
      </c>
      <c r="D664" s="2212"/>
      <c r="E664" s="589"/>
      <c r="F664" s="590" t="s">
        <v>2385</v>
      </c>
      <c r="G664" s="480"/>
      <c r="H664" s="480"/>
      <c r="I664" s="480"/>
      <c r="J664" s="480"/>
      <c r="K664" s="480"/>
      <c r="L664" s="480"/>
      <c r="M664" s="480"/>
      <c r="N664" s="480"/>
      <c r="O664" s="480"/>
      <c r="P664" s="480"/>
      <c r="Q664" s="480"/>
      <c r="R664" s="480"/>
      <c r="S664" s="480"/>
      <c r="T664" s="480"/>
      <c r="U664" s="480"/>
      <c r="V664" s="480"/>
      <c r="W664" s="480"/>
      <c r="X664" s="480"/>
      <c r="Y664" s="480"/>
      <c r="Z664" s="480"/>
      <c r="AA664" s="480"/>
      <c r="AB664" s="480"/>
      <c r="AC664" s="480"/>
      <c r="AD664" s="480"/>
      <c r="AF664" s="2302" t="s">
        <v>2354</v>
      </c>
      <c r="AG664" s="2302"/>
      <c r="AH664" s="2302"/>
      <c r="AI664" s="2302"/>
      <c r="AJ664" s="2302"/>
      <c r="AK664" s="2302"/>
      <c r="AL664" s="2303"/>
      <c r="AM664" s="451"/>
      <c r="AN664" s="620"/>
      <c r="AO664" s="433" t="s">
        <v>2386</v>
      </c>
      <c r="AP664" s="433">
        <v>5</v>
      </c>
    </row>
    <row r="665" spans="1:54" s="433" customFormat="1" ht="12.75" customHeight="1">
      <c r="A665" s="420"/>
      <c r="B665" s="12"/>
      <c r="C665" s="1166"/>
      <c r="D665" s="1165"/>
      <c r="E665" s="589"/>
      <c r="F665" s="590"/>
      <c r="G665" s="480"/>
      <c r="H665" s="480"/>
      <c r="I665" s="480"/>
      <c r="J665" s="480"/>
      <c r="K665" s="480"/>
      <c r="L665" s="480"/>
      <c r="M665" s="480"/>
      <c r="N665" s="480"/>
      <c r="O665" s="480"/>
      <c r="P665" s="480"/>
      <c r="Q665" s="480"/>
      <c r="R665" s="480"/>
      <c r="S665" s="480"/>
      <c r="T665" s="480"/>
      <c r="U665" s="480"/>
      <c r="V665" s="480"/>
      <c r="W665" s="480"/>
      <c r="X665" s="480"/>
      <c r="Y665" s="480"/>
      <c r="Z665" s="480"/>
      <c r="AA665" s="480"/>
      <c r="AB665" s="480"/>
      <c r="AC665" s="480"/>
      <c r="AD665" s="480"/>
      <c r="AE665" s="1160"/>
      <c r="AL665" s="600"/>
      <c r="AM665" s="451"/>
      <c r="AN665" s="620"/>
      <c r="AO665" s="433" t="s">
        <v>2387</v>
      </c>
      <c r="AP665" s="433">
        <v>5</v>
      </c>
    </row>
    <row r="666" spans="1:54" s="433" customFormat="1" ht="12.75" customHeight="1">
      <c r="A666" s="420"/>
      <c r="B666" s="12"/>
      <c r="C666" s="608"/>
      <c r="D666" s="601"/>
      <c r="E666" s="602"/>
      <c r="F666" s="596" t="s">
        <v>2361</v>
      </c>
      <c r="G666" s="603"/>
      <c r="H666" s="603"/>
      <c r="I666" s="603"/>
      <c r="J666" s="603"/>
      <c r="K666" s="603"/>
      <c r="L666" s="603"/>
      <c r="M666" s="603"/>
      <c r="N666" s="603"/>
      <c r="O666" s="603"/>
      <c r="P666" s="603"/>
      <c r="Q666" s="603"/>
      <c r="R666" s="603"/>
      <c r="S666" s="603"/>
      <c r="T666" s="603"/>
      <c r="U666" s="603"/>
      <c r="V666" s="603"/>
      <c r="W666" s="603"/>
      <c r="X666" s="603"/>
      <c r="Y666" s="603"/>
      <c r="Z666" s="603"/>
      <c r="AA666" s="603"/>
      <c r="AB666" s="603"/>
      <c r="AC666" s="603"/>
      <c r="AD666" s="603"/>
      <c r="AE666" s="605"/>
      <c r="AF666" s="463"/>
      <c r="AG666" s="605"/>
      <c r="AH666" s="596"/>
      <c r="AI666" s="596"/>
      <c r="AJ666" s="596"/>
      <c r="AK666" s="596"/>
      <c r="AL666" s="610"/>
      <c r="AM666" s="451"/>
      <c r="AN666" s="620"/>
      <c r="AO666" s="433" t="s">
        <v>2388</v>
      </c>
      <c r="AP666" s="433">
        <v>5</v>
      </c>
    </row>
    <row r="667" spans="1:54" s="433" customFormat="1" ht="12.75" customHeight="1">
      <c r="A667" s="420"/>
      <c r="B667" s="12"/>
      <c r="C667" s="1165"/>
      <c r="D667" s="1165"/>
      <c r="E667" s="589"/>
      <c r="F667" s="590"/>
      <c r="G667" s="480"/>
      <c r="H667" s="480"/>
      <c r="I667" s="480"/>
      <c r="J667" s="480"/>
      <c r="K667" s="480"/>
      <c r="L667" s="480"/>
      <c r="M667" s="480"/>
      <c r="N667" s="480"/>
      <c r="O667" s="480"/>
      <c r="P667" s="480"/>
      <c r="Q667" s="480"/>
      <c r="R667" s="480"/>
      <c r="S667" s="480"/>
      <c r="T667" s="480"/>
      <c r="U667" s="480"/>
      <c r="V667" s="480"/>
      <c r="W667" s="480"/>
      <c r="X667" s="480"/>
      <c r="Y667" s="480"/>
      <c r="Z667" s="480"/>
      <c r="AA667" s="480"/>
      <c r="AB667" s="480"/>
      <c r="AC667" s="480"/>
      <c r="AD667" s="480"/>
      <c r="AE667" s="1160"/>
      <c r="AM667" s="451"/>
      <c r="AN667" s="620"/>
      <c r="AO667" s="433" t="s">
        <v>2389</v>
      </c>
      <c r="AP667" s="433">
        <v>5</v>
      </c>
    </row>
    <row r="668" spans="1:54" s="433" customFormat="1" ht="12.75" customHeight="1">
      <c r="A668" s="420"/>
      <c r="B668" s="12"/>
      <c r="C668" s="2304" t="s">
        <v>299</v>
      </c>
      <c r="D668" s="2305"/>
      <c r="E668" s="585" t="s">
        <v>2390</v>
      </c>
      <c r="F668" s="2202" t="s">
        <v>2391</v>
      </c>
      <c r="G668" s="2202"/>
      <c r="H668" s="2202"/>
      <c r="I668" s="2202"/>
      <c r="J668" s="2202"/>
      <c r="K668" s="2202"/>
      <c r="L668" s="2202"/>
      <c r="M668" s="2202"/>
      <c r="N668" s="2202"/>
      <c r="O668" s="2202"/>
      <c r="P668" s="2202"/>
      <c r="Q668" s="2202"/>
      <c r="R668" s="2202"/>
      <c r="S668" s="2202"/>
      <c r="T668" s="2202"/>
      <c r="U668" s="2202"/>
      <c r="V668" s="2202"/>
      <c r="W668" s="2202"/>
      <c r="X668" s="2202"/>
      <c r="Y668" s="2202"/>
      <c r="Z668" s="2202"/>
      <c r="AA668" s="2202"/>
      <c r="AB668" s="2202"/>
      <c r="AC668" s="2202"/>
      <c r="AD668" s="2202"/>
      <c r="AE668" s="2202"/>
      <c r="AF668" s="2300" t="s">
        <v>2354</v>
      </c>
      <c r="AG668" s="2300"/>
      <c r="AH668" s="2300"/>
      <c r="AI668" s="2300"/>
      <c r="AJ668" s="2300"/>
      <c r="AK668" s="2300"/>
      <c r="AL668" s="2301"/>
      <c r="AM668" s="451"/>
      <c r="AN668" s="620"/>
      <c r="AO668" s="433" t="s">
        <v>2392</v>
      </c>
      <c r="AP668" s="433">
        <v>1</v>
      </c>
    </row>
    <row r="669" spans="1:54" s="433" customFormat="1" ht="12.75" customHeight="1">
      <c r="A669" s="420"/>
      <c r="B669" s="12"/>
      <c r="C669" s="1166"/>
      <c r="D669" s="1165"/>
      <c r="E669" s="589"/>
      <c r="F669" s="2203"/>
      <c r="G669" s="2203"/>
      <c r="H669" s="2203"/>
      <c r="I669" s="2203"/>
      <c r="J669" s="2203"/>
      <c r="K669" s="2203"/>
      <c r="L669" s="2203"/>
      <c r="M669" s="2203"/>
      <c r="N669" s="2203"/>
      <c r="O669" s="2203"/>
      <c r="P669" s="2203"/>
      <c r="Q669" s="2203"/>
      <c r="R669" s="2203"/>
      <c r="S669" s="2203"/>
      <c r="T669" s="2203"/>
      <c r="U669" s="2203"/>
      <c r="V669" s="2203"/>
      <c r="W669" s="2203"/>
      <c r="X669" s="2203"/>
      <c r="Y669" s="2203"/>
      <c r="Z669" s="2203"/>
      <c r="AA669" s="2203"/>
      <c r="AB669" s="2203"/>
      <c r="AC669" s="2203"/>
      <c r="AD669" s="2203"/>
      <c r="AE669" s="2203"/>
      <c r="AF669" s="1160"/>
      <c r="AG669" s="1160"/>
      <c r="AH669" s="1160"/>
      <c r="AI669" s="1160"/>
      <c r="AJ669" s="1160"/>
      <c r="AK669" s="1160"/>
      <c r="AL669" s="1161"/>
      <c r="AM669" s="451"/>
      <c r="AN669" s="621"/>
      <c r="AS669" s="622"/>
      <c r="AW669" s="622" t="s">
        <v>2393</v>
      </c>
      <c r="BA669" s="622" t="s">
        <v>2394</v>
      </c>
    </row>
    <row r="670" spans="1:54" s="433" customFormat="1" ht="17.649999999999999" customHeight="1">
      <c r="A670" s="420"/>
      <c r="B670" s="12"/>
      <c r="C670" s="623"/>
      <c r="D670" s="592"/>
      <c r="E670" s="593"/>
      <c r="F670" s="2290"/>
      <c r="G670" s="2290"/>
      <c r="H670" s="2290"/>
      <c r="I670" s="2290"/>
      <c r="J670" s="2290"/>
      <c r="K670" s="2290"/>
      <c r="L670" s="2290"/>
      <c r="M670" s="2290"/>
      <c r="N670" s="2290"/>
      <c r="O670" s="2290"/>
      <c r="P670" s="2290"/>
      <c r="Q670" s="2290"/>
      <c r="R670" s="2290"/>
      <c r="S670" s="2290"/>
      <c r="T670" s="2290"/>
      <c r="U670" s="2290"/>
      <c r="V670" s="2290"/>
      <c r="W670" s="2290"/>
      <c r="X670" s="2290"/>
      <c r="Y670" s="2290"/>
      <c r="Z670" s="2290"/>
      <c r="AA670" s="2290"/>
      <c r="AB670" s="2290"/>
      <c r="AC670" s="2290"/>
      <c r="AD670" s="2290"/>
      <c r="AE670" s="2290"/>
      <c r="AF670" s="597"/>
      <c r="AG670" s="597"/>
      <c r="AH670" s="597"/>
      <c r="AI670" s="597"/>
      <c r="AJ670" s="597"/>
      <c r="AK670" s="597"/>
      <c r="AL670" s="624"/>
      <c r="AM670" s="451"/>
      <c r="AN670" s="419"/>
      <c r="AO670" s="433" t="s">
        <v>299</v>
      </c>
      <c r="AP670" s="512">
        <v>0</v>
      </c>
      <c r="AR670" s="433" t="s">
        <v>299</v>
      </c>
      <c r="AS670" s="512">
        <v>0</v>
      </c>
      <c r="AT670" s="471"/>
      <c r="AW670" s="433" t="s">
        <v>299</v>
      </c>
      <c r="AX670" s="471">
        <v>0</v>
      </c>
      <c r="BA670" s="433" t="s">
        <v>299</v>
      </c>
      <c r="BB670" s="471">
        <v>0</v>
      </c>
    </row>
    <row r="671" spans="1:54" s="433" customFormat="1" ht="12.75" customHeight="1">
      <c r="A671" s="420"/>
      <c r="B671" s="12"/>
      <c r="C671" s="1165"/>
      <c r="D671" s="1165"/>
      <c r="E671" s="589"/>
      <c r="F671" s="590"/>
      <c r="G671" s="480"/>
      <c r="H671" s="480"/>
      <c r="I671" s="480"/>
      <c r="J671" s="480"/>
      <c r="K671" s="480"/>
      <c r="L671" s="480"/>
      <c r="M671" s="480"/>
      <c r="N671" s="480"/>
      <c r="O671" s="480"/>
      <c r="P671" s="480"/>
      <c r="Q671" s="480"/>
      <c r="R671" s="480"/>
      <c r="S671" s="480"/>
      <c r="T671" s="480"/>
      <c r="U671" s="480"/>
      <c r="V671" s="480"/>
      <c r="W671" s="480"/>
      <c r="X671" s="480"/>
      <c r="Y671" s="480"/>
      <c r="Z671" s="480"/>
      <c r="AA671" s="480"/>
      <c r="AB671" s="480"/>
      <c r="AC671" s="480"/>
      <c r="AD671" s="480"/>
      <c r="AE671" s="1160"/>
      <c r="AM671" s="451"/>
      <c r="AN671" s="419"/>
      <c r="AO671" s="625">
        <v>7.0000000000000007E-2</v>
      </c>
      <c r="AP671" s="512">
        <v>3</v>
      </c>
      <c r="AR671" s="433" t="s">
        <v>2395</v>
      </c>
      <c r="AS671" s="512">
        <v>3</v>
      </c>
      <c r="AT671" s="471"/>
      <c r="AW671" s="625">
        <v>0.4</v>
      </c>
      <c r="AX671" s="471">
        <v>3</v>
      </c>
      <c r="BA671" s="625">
        <v>0.4</v>
      </c>
      <c r="BB671" s="471">
        <v>4</v>
      </c>
    </row>
    <row r="672" spans="1:54" s="433" customFormat="1" ht="12.75" customHeight="1">
      <c r="A672" s="420"/>
      <c r="B672" s="12"/>
      <c r="C672" s="2211" t="s">
        <v>299</v>
      </c>
      <c r="D672" s="2212"/>
      <c r="E672" s="585" t="s">
        <v>2396</v>
      </c>
      <c r="F672" s="2202" t="s">
        <v>2397</v>
      </c>
      <c r="G672" s="2202"/>
      <c r="H672" s="2202"/>
      <c r="I672" s="2202"/>
      <c r="J672" s="2202"/>
      <c r="K672" s="2202"/>
      <c r="L672" s="2202"/>
      <c r="M672" s="2202"/>
      <c r="N672" s="2202"/>
      <c r="O672" s="2202"/>
      <c r="P672" s="2202"/>
      <c r="Q672" s="2202"/>
      <c r="R672" s="2202"/>
      <c r="S672" s="2202"/>
      <c r="T672" s="2202"/>
      <c r="U672" s="2202"/>
      <c r="V672" s="2202"/>
      <c r="W672" s="2202"/>
      <c r="X672" s="2202"/>
      <c r="Y672" s="2202"/>
      <c r="Z672" s="2202"/>
      <c r="AA672" s="2202"/>
      <c r="AB672" s="2202"/>
      <c r="AC672" s="2202"/>
      <c r="AD672" s="2202"/>
      <c r="AE672" s="2202"/>
      <c r="AF672" s="2300" t="s">
        <v>2354</v>
      </c>
      <c r="AG672" s="2300"/>
      <c r="AH672" s="2300"/>
      <c r="AI672" s="2300"/>
      <c r="AJ672" s="2300"/>
      <c r="AK672" s="2300"/>
      <c r="AL672" s="2301"/>
      <c r="AM672" s="451"/>
      <c r="AN672" s="419"/>
      <c r="AO672" s="625">
        <v>0.12</v>
      </c>
      <c r="AP672" s="512">
        <v>5</v>
      </c>
      <c r="AR672" s="433" t="s">
        <v>2398</v>
      </c>
      <c r="AS672" s="512">
        <v>5</v>
      </c>
      <c r="AT672" s="471"/>
      <c r="AW672" s="625">
        <v>0.6</v>
      </c>
      <c r="AX672" s="471">
        <v>4</v>
      </c>
      <c r="BA672" s="625">
        <v>0.6</v>
      </c>
      <c r="BB672" s="471">
        <v>5</v>
      </c>
    </row>
    <row r="673" spans="1:54" s="433" customFormat="1" ht="12.75" customHeight="1">
      <c r="A673" s="420"/>
      <c r="B673" s="12"/>
      <c r="C673" s="599"/>
      <c r="D673" s="12"/>
      <c r="E673" s="562"/>
      <c r="F673" s="2203"/>
      <c r="G673" s="2203"/>
      <c r="H673" s="2203"/>
      <c r="I673" s="2203"/>
      <c r="J673" s="2203"/>
      <c r="K673" s="2203"/>
      <c r="L673" s="2203"/>
      <c r="M673" s="2203"/>
      <c r="N673" s="2203"/>
      <c r="O673" s="2203"/>
      <c r="P673" s="2203"/>
      <c r="Q673" s="2203"/>
      <c r="R673" s="2203"/>
      <c r="S673" s="2203"/>
      <c r="T673" s="2203"/>
      <c r="U673" s="2203"/>
      <c r="V673" s="2203"/>
      <c r="W673" s="2203"/>
      <c r="X673" s="2203"/>
      <c r="Y673" s="2203"/>
      <c r="Z673" s="2203"/>
      <c r="AA673" s="2203"/>
      <c r="AB673" s="2203"/>
      <c r="AC673" s="2203"/>
      <c r="AD673" s="2203"/>
      <c r="AE673" s="2203"/>
      <c r="AF673" s="423"/>
      <c r="AG673" s="420"/>
      <c r="AL673" s="600"/>
      <c r="AM673" s="451"/>
      <c r="AN673" s="419"/>
      <c r="AO673" s="625"/>
      <c r="AP673" s="471"/>
      <c r="AS673" s="625"/>
      <c r="AT673" s="471"/>
      <c r="AW673" s="625">
        <v>0.8</v>
      </c>
      <c r="AX673" s="471">
        <v>5</v>
      </c>
      <c r="BA673" s="625"/>
      <c r="BB673" s="471"/>
    </row>
    <row r="674" spans="1:54" s="433" customFormat="1" ht="12.75" customHeight="1">
      <c r="A674" s="420"/>
      <c r="B674" s="12"/>
      <c r="C674" s="599"/>
      <c r="D674" s="12"/>
      <c r="E674" s="562"/>
      <c r="F674" s="2203"/>
      <c r="G674" s="2203"/>
      <c r="H674" s="2203"/>
      <c r="I674" s="2203"/>
      <c r="J674" s="2203"/>
      <c r="K674" s="2203"/>
      <c r="L674" s="2203"/>
      <c r="M674" s="2203"/>
      <c r="N674" s="2203"/>
      <c r="O674" s="2203"/>
      <c r="P674" s="2203"/>
      <c r="Q674" s="2203"/>
      <c r="R674" s="2203"/>
      <c r="S674" s="2203"/>
      <c r="T674" s="2203"/>
      <c r="U674" s="2203"/>
      <c r="V674" s="2203"/>
      <c r="W674" s="2203"/>
      <c r="X674" s="2203"/>
      <c r="Y674" s="2203"/>
      <c r="Z674" s="2203"/>
      <c r="AA674" s="2203"/>
      <c r="AB674" s="2203"/>
      <c r="AC674" s="2203"/>
      <c r="AD674" s="2203"/>
      <c r="AE674" s="2203"/>
      <c r="AF674" s="423"/>
      <c r="AG674" s="420"/>
      <c r="AL674" s="600"/>
      <c r="AM674" s="451"/>
      <c r="AN674" s="419"/>
      <c r="AO674" s="433" t="s">
        <v>299</v>
      </c>
      <c r="AP674" s="512">
        <v>0</v>
      </c>
      <c r="AW674" s="625"/>
      <c r="AX674" s="471"/>
    </row>
    <row r="675" spans="1:54" s="433" customFormat="1" ht="12.75" customHeight="1">
      <c r="A675" s="420"/>
      <c r="B675" s="12"/>
      <c r="C675" s="623"/>
      <c r="D675" s="592"/>
      <c r="E675" s="593"/>
      <c r="F675" s="2290"/>
      <c r="G675" s="2290"/>
      <c r="H675" s="2290"/>
      <c r="I675" s="2290"/>
      <c r="J675" s="2290"/>
      <c r="K675" s="2290"/>
      <c r="L675" s="2290"/>
      <c r="M675" s="2290"/>
      <c r="N675" s="2290"/>
      <c r="O675" s="2290"/>
      <c r="P675" s="2290"/>
      <c r="Q675" s="2290"/>
      <c r="R675" s="2290"/>
      <c r="S675" s="2290"/>
      <c r="T675" s="2290"/>
      <c r="U675" s="2290"/>
      <c r="V675" s="2290"/>
      <c r="W675" s="2290"/>
      <c r="X675" s="2290"/>
      <c r="Y675" s="2290"/>
      <c r="Z675" s="2290"/>
      <c r="AA675" s="2290"/>
      <c r="AB675" s="2290"/>
      <c r="AC675" s="2290"/>
      <c r="AD675" s="2290"/>
      <c r="AE675" s="2290"/>
      <c r="AF675" s="597"/>
      <c r="AG675" s="597"/>
      <c r="AH675" s="597"/>
      <c r="AI675" s="597"/>
      <c r="AJ675" s="597"/>
      <c r="AK675" s="597"/>
      <c r="AL675" s="624"/>
      <c r="AM675" s="451"/>
      <c r="AN675" s="474"/>
      <c r="AO675" s="625">
        <v>0.09</v>
      </c>
      <c r="AP675" s="512">
        <v>3</v>
      </c>
      <c r="AS675" s="622"/>
    </row>
    <row r="676" spans="1:54" s="433" customFormat="1" ht="12.75" customHeight="1">
      <c r="A676" s="420"/>
      <c r="B676" s="12"/>
      <c r="G676" s="480"/>
      <c r="H676" s="480"/>
      <c r="I676" s="480"/>
      <c r="J676" s="480"/>
      <c r="K676" s="480"/>
      <c r="L676" s="480"/>
      <c r="M676" s="480"/>
      <c r="N676" s="480"/>
      <c r="O676" s="480"/>
      <c r="P676" s="480"/>
      <c r="Q676" s="480"/>
      <c r="R676" s="480"/>
      <c r="S676" s="480"/>
      <c r="T676" s="480"/>
      <c r="U676" s="480"/>
      <c r="V676" s="480"/>
      <c r="W676" s="480"/>
      <c r="X676" s="480"/>
      <c r="Y676" s="480"/>
      <c r="Z676" s="480"/>
      <c r="AA676" s="480"/>
      <c r="AB676" s="480"/>
      <c r="AC676" s="480"/>
      <c r="AD676" s="480"/>
      <c r="AM676" s="451"/>
      <c r="AN676" s="474"/>
      <c r="AO676" s="625">
        <v>0.15</v>
      </c>
      <c r="AP676" s="512">
        <v>5</v>
      </c>
    </row>
    <row r="677" spans="1:54" s="433" customFormat="1" ht="12.75" customHeight="1">
      <c r="A677" s="420"/>
      <c r="B677" s="12"/>
      <c r="C677" s="583"/>
      <c r="D677" s="584"/>
      <c r="E677" s="585" t="s">
        <v>2399</v>
      </c>
      <c r="F677" s="2202" t="s">
        <v>2400</v>
      </c>
      <c r="G677" s="2202"/>
      <c r="H677" s="2202"/>
      <c r="I677" s="2202"/>
      <c r="J677" s="2202"/>
      <c r="K677" s="2202"/>
      <c r="L677" s="2202"/>
      <c r="M677" s="2202"/>
      <c r="N677" s="2202"/>
      <c r="O677" s="2202"/>
      <c r="P677" s="2202"/>
      <c r="Q677" s="2202"/>
      <c r="R677" s="2202"/>
      <c r="S677" s="2202"/>
      <c r="T677" s="2202"/>
      <c r="U677" s="2202"/>
      <c r="V677" s="2202"/>
      <c r="W677" s="2202"/>
      <c r="X677" s="2202"/>
      <c r="Y677" s="2202"/>
      <c r="Z677" s="2202"/>
      <c r="AA677" s="2202"/>
      <c r="AB677" s="2202"/>
      <c r="AC677" s="2202"/>
      <c r="AD677" s="2202"/>
      <c r="AE677" s="2202"/>
      <c r="AF677" s="2202"/>
      <c r="AG677" s="612"/>
      <c r="AH677" s="584"/>
      <c r="AI677" s="584"/>
      <c r="AJ677" s="584"/>
      <c r="AK677" s="584"/>
      <c r="AL677" s="613"/>
      <c r="AM677" s="451"/>
      <c r="AN677" s="474"/>
    </row>
    <row r="678" spans="1:54" s="433" customFormat="1" ht="12.75" customHeight="1">
      <c r="A678" s="420"/>
      <c r="B678" s="12"/>
      <c r="C678" s="599"/>
      <c r="D678" s="12"/>
      <c r="E678" s="562"/>
      <c r="F678" s="2203"/>
      <c r="G678" s="2203"/>
      <c r="H678" s="2203"/>
      <c r="I678" s="2203"/>
      <c r="J678" s="2203"/>
      <c r="K678" s="2203"/>
      <c r="L678" s="2203"/>
      <c r="M678" s="2203"/>
      <c r="N678" s="2203"/>
      <c r="O678" s="2203"/>
      <c r="P678" s="2203"/>
      <c r="Q678" s="2203"/>
      <c r="R678" s="2203"/>
      <c r="S678" s="2203"/>
      <c r="T678" s="2203"/>
      <c r="U678" s="2203"/>
      <c r="V678" s="2203"/>
      <c r="W678" s="2203"/>
      <c r="X678" s="2203"/>
      <c r="Y678" s="2203"/>
      <c r="Z678" s="2203"/>
      <c r="AA678" s="2203"/>
      <c r="AB678" s="2203"/>
      <c r="AC678" s="2203"/>
      <c r="AD678" s="2203"/>
      <c r="AE678" s="2203"/>
      <c r="AF678" s="2203"/>
      <c r="AL678" s="600"/>
      <c r="AM678" s="451"/>
      <c r="AN678" s="474"/>
    </row>
    <row r="679" spans="1:54" s="433" customFormat="1" ht="12.75" customHeight="1">
      <c r="A679" s="420"/>
      <c r="B679" s="12"/>
      <c r="C679" s="607"/>
      <c r="F679" s="2203"/>
      <c r="G679" s="2203"/>
      <c r="H679" s="2203"/>
      <c r="I679" s="2203"/>
      <c r="J679" s="2203"/>
      <c r="K679" s="2203"/>
      <c r="L679" s="2203"/>
      <c r="M679" s="2203"/>
      <c r="N679" s="2203"/>
      <c r="O679" s="2203"/>
      <c r="P679" s="2203"/>
      <c r="Q679" s="2203"/>
      <c r="R679" s="2203"/>
      <c r="S679" s="2203"/>
      <c r="T679" s="2203"/>
      <c r="U679" s="2203"/>
      <c r="V679" s="2203"/>
      <c r="W679" s="2203"/>
      <c r="X679" s="2203"/>
      <c r="Y679" s="2203"/>
      <c r="Z679" s="2203"/>
      <c r="AA679" s="2203"/>
      <c r="AB679" s="2203"/>
      <c r="AC679" s="2203"/>
      <c r="AD679" s="2203"/>
      <c r="AE679" s="2203"/>
      <c r="AF679" s="2203"/>
      <c r="AL679" s="600"/>
      <c r="AM679" s="451"/>
      <c r="AN679" s="474"/>
    </row>
    <row r="680" spans="1:54" s="433" customFormat="1" ht="12.75" customHeight="1">
      <c r="A680" s="420"/>
      <c r="B680" s="12"/>
      <c r="C680" s="607"/>
      <c r="F680" s="2203"/>
      <c r="G680" s="2203"/>
      <c r="H680" s="2203"/>
      <c r="I680" s="2203"/>
      <c r="J680" s="2203"/>
      <c r="K680" s="2203"/>
      <c r="L680" s="2203"/>
      <c r="M680" s="2203"/>
      <c r="N680" s="2203"/>
      <c r="O680" s="2203"/>
      <c r="P680" s="2203"/>
      <c r="Q680" s="2203"/>
      <c r="R680" s="2203"/>
      <c r="S680" s="2203"/>
      <c r="T680" s="2203"/>
      <c r="U680" s="2203"/>
      <c r="V680" s="2203"/>
      <c r="W680" s="2203"/>
      <c r="X680" s="2203"/>
      <c r="Y680" s="2203"/>
      <c r="Z680" s="2203"/>
      <c r="AA680" s="2203"/>
      <c r="AB680" s="2203"/>
      <c r="AC680" s="2203"/>
      <c r="AD680" s="2203"/>
      <c r="AE680" s="2203"/>
      <c r="AF680" s="2203"/>
      <c r="AL680" s="600"/>
      <c r="AM680" s="451"/>
      <c r="AN680" s="474"/>
    </row>
    <row r="681" spans="1:54" s="433" customFormat="1" ht="12.75" customHeight="1">
      <c r="A681" s="420"/>
      <c r="B681" s="12"/>
      <c r="C681" s="2211" t="s">
        <v>299</v>
      </c>
      <c r="D681" s="2212"/>
      <c r="E681" s="589"/>
      <c r="F681" s="590" t="s">
        <v>2371</v>
      </c>
      <c r="G681" s="480"/>
      <c r="H681" s="480"/>
      <c r="I681" s="480"/>
      <c r="J681" s="480"/>
      <c r="K681" s="480"/>
      <c r="L681" s="480"/>
      <c r="M681" s="480"/>
      <c r="N681" s="480"/>
      <c r="O681" s="480"/>
      <c r="P681" s="480"/>
      <c r="Q681" s="480"/>
      <c r="R681" s="480"/>
      <c r="S681" s="480"/>
      <c r="T681" s="480"/>
      <c r="U681" s="480"/>
      <c r="V681" s="480"/>
      <c r="W681" s="480"/>
      <c r="X681" s="480"/>
      <c r="Y681" s="480"/>
      <c r="Z681" s="480"/>
      <c r="AA681" s="480"/>
      <c r="AB681" s="480"/>
      <c r="AC681" s="480"/>
      <c r="AD681" s="480"/>
      <c r="AF681" s="2201" t="s">
        <v>2354</v>
      </c>
      <c r="AG681" s="2201"/>
      <c r="AH681" s="2201"/>
      <c r="AI681" s="2201"/>
      <c r="AJ681" s="2201"/>
      <c r="AK681" s="2201"/>
      <c r="AL681" s="2213"/>
      <c r="AM681" s="451"/>
      <c r="AN681" s="474"/>
    </row>
    <row r="682" spans="1:54" s="433" customFormat="1" ht="12.75" customHeight="1">
      <c r="A682" s="420"/>
      <c r="B682" s="12"/>
      <c r="C682" s="608"/>
      <c r="D682" s="601"/>
      <c r="E682" s="602"/>
      <c r="F682" s="596"/>
      <c r="G682" s="596"/>
      <c r="H682" s="596"/>
      <c r="I682" s="596"/>
      <c r="J682" s="596"/>
      <c r="K682" s="596"/>
      <c r="L682" s="596"/>
      <c r="M682" s="596"/>
      <c r="N682" s="596"/>
      <c r="O682" s="596"/>
      <c r="P682" s="596"/>
      <c r="Q682" s="596"/>
      <c r="R682" s="596"/>
      <c r="S682" s="596"/>
      <c r="T682" s="596"/>
      <c r="U682" s="596"/>
      <c r="V682" s="596"/>
      <c r="W682" s="596"/>
      <c r="X682" s="596"/>
      <c r="Y682" s="596"/>
      <c r="Z682" s="596"/>
      <c r="AA682" s="596"/>
      <c r="AB682" s="596"/>
      <c r="AC682" s="596"/>
      <c r="AD682" s="596"/>
      <c r="AE682" s="596"/>
      <c r="AF682" s="596"/>
      <c r="AG682" s="596"/>
      <c r="AH682" s="596"/>
      <c r="AI682" s="596"/>
      <c r="AJ682" s="596"/>
      <c r="AK682" s="596"/>
      <c r="AL682" s="610"/>
      <c r="AN682" s="474"/>
    </row>
    <row r="683" spans="1:54" s="433" customFormat="1" ht="12.75" customHeight="1">
      <c r="A683" s="420"/>
      <c r="B683" s="12"/>
      <c r="C683" s="957"/>
      <c r="D683" s="451"/>
      <c r="F683" s="590"/>
      <c r="G683" s="480"/>
      <c r="H683" s="480"/>
      <c r="I683" s="480"/>
      <c r="J683" s="480"/>
      <c r="K683" s="480"/>
      <c r="L683" s="480"/>
      <c r="M683" s="480"/>
      <c r="N683" s="480"/>
      <c r="O683" s="480"/>
      <c r="P683" s="480"/>
      <c r="Q683" s="480"/>
      <c r="R683" s="480"/>
      <c r="S683" s="480"/>
      <c r="T683" s="480"/>
      <c r="U683" s="480"/>
      <c r="V683" s="480"/>
      <c r="W683" s="480"/>
      <c r="X683" s="480"/>
      <c r="Y683" s="480"/>
      <c r="Z683" s="480"/>
      <c r="AA683" s="480"/>
      <c r="AB683" s="480"/>
      <c r="AC683" s="480"/>
      <c r="AD683" s="480"/>
      <c r="AF683" s="489"/>
      <c r="AG683" s="489"/>
      <c r="AH683" s="489"/>
      <c r="AI683" s="489"/>
      <c r="AJ683" s="489"/>
      <c r="AK683" s="489"/>
      <c r="AL683" s="489"/>
      <c r="AN683" s="474"/>
    </row>
    <row r="684" spans="1:54" s="433" customFormat="1" ht="12.75" customHeight="1">
      <c r="A684" s="477"/>
      <c r="B684" s="740" t="s">
        <v>2401</v>
      </c>
      <c r="D684" s="549"/>
      <c r="E684" s="478"/>
      <c r="F684" s="478"/>
      <c r="G684" s="478"/>
      <c r="H684" s="478"/>
      <c r="I684" s="478"/>
      <c r="J684" s="478"/>
      <c r="K684" s="478"/>
      <c r="L684" s="478"/>
      <c r="M684" s="478"/>
      <c r="N684" s="478"/>
      <c r="O684" s="478"/>
      <c r="P684" s="478"/>
      <c r="Q684" s="478"/>
      <c r="R684" s="478"/>
      <c r="S684" s="478"/>
      <c r="T684" s="478"/>
      <c r="U684" s="478"/>
      <c r="V684" s="478"/>
      <c r="W684" s="478"/>
      <c r="X684" s="478"/>
      <c r="Y684" s="478"/>
      <c r="Z684" s="478"/>
      <c r="AA684" s="478"/>
      <c r="AB684" s="478"/>
      <c r="AC684" s="478"/>
      <c r="AD684" s="478"/>
      <c r="AE684" s="445"/>
      <c r="AF684" s="445"/>
      <c r="AG684" s="445"/>
      <c r="AH684" s="445"/>
      <c r="AI684" s="446"/>
      <c r="AJ684" s="446" t="s">
        <v>2402</v>
      </c>
      <c r="AK684" s="2198">
        <f>IF(Application!D213="N/A",AS573,AS575)</f>
        <v>10</v>
      </c>
      <c r="AL684" s="2199"/>
      <c r="AM684" s="2200"/>
      <c r="AN684" s="474"/>
    </row>
    <row r="685" spans="1:54" s="433" customFormat="1" ht="12.75" customHeight="1" thickBot="1">
      <c r="A685" s="626"/>
      <c r="B685" s="626"/>
      <c r="C685" s="626"/>
      <c r="D685" s="626"/>
      <c r="E685" s="626"/>
      <c r="F685" s="626"/>
      <c r="G685" s="626"/>
      <c r="H685" s="626"/>
      <c r="I685" s="626"/>
      <c r="J685" s="626"/>
      <c r="K685" s="626"/>
      <c r="L685" s="626"/>
      <c r="M685" s="626"/>
      <c r="N685" s="626"/>
      <c r="O685" s="626"/>
      <c r="P685" s="626"/>
      <c r="Q685" s="626"/>
      <c r="R685" s="626"/>
      <c r="S685" s="626"/>
      <c r="T685" s="626"/>
      <c r="U685" s="626"/>
      <c r="V685" s="626"/>
      <c r="W685" s="626"/>
      <c r="X685" s="626"/>
      <c r="Y685" s="626"/>
      <c r="Z685" s="626"/>
      <c r="AA685" s="626"/>
      <c r="AB685" s="626"/>
      <c r="AC685" s="626"/>
      <c r="AD685" s="626"/>
      <c r="AE685" s="626"/>
      <c r="AF685" s="626"/>
      <c r="AG685" s="626"/>
      <c r="AH685" s="626"/>
      <c r="AI685" s="626"/>
      <c r="AJ685" s="626"/>
      <c r="AK685" s="626"/>
      <c r="AL685" s="626"/>
      <c r="AM685" s="627"/>
      <c r="AN685" s="474"/>
    </row>
    <row r="686" spans="1:54" s="433" customFormat="1" ht="12.75" hidden="1" customHeight="1" thickTop="1">
      <c r="A686" s="51"/>
      <c r="B686" s="452"/>
      <c r="C686" s="453"/>
      <c r="D686" s="453"/>
      <c r="E686" s="453"/>
      <c r="F686" s="453"/>
      <c r="G686" s="453"/>
      <c r="H686" s="453"/>
      <c r="I686" s="1163"/>
      <c r="J686" s="1163"/>
      <c r="K686" s="1163"/>
      <c r="L686" s="1163"/>
      <c r="M686" s="1163"/>
      <c r="N686" s="1163"/>
      <c r="O686" s="1163"/>
      <c r="P686" s="1163"/>
      <c r="Q686" s="1163"/>
      <c r="R686" s="451"/>
      <c r="S686" s="423"/>
      <c r="T686" s="423"/>
      <c r="U686" s="423"/>
      <c r="V686" s="423"/>
      <c r="W686" s="423"/>
      <c r="X686" s="423"/>
      <c r="Y686" s="423"/>
      <c r="Z686" s="423"/>
      <c r="AA686" s="423"/>
      <c r="AB686" s="423"/>
      <c r="AC686" s="423"/>
      <c r="AD686" s="423"/>
      <c r="AE686" s="423"/>
      <c r="AF686" s="451"/>
      <c r="AG686" s="423"/>
      <c r="AH686" s="423"/>
      <c r="AI686" s="423"/>
      <c r="AJ686" s="423"/>
      <c r="AM686" s="12"/>
      <c r="AN686" s="474"/>
      <c r="AO686" s="433" t="s">
        <v>299</v>
      </c>
      <c r="AP686" s="433">
        <v>0</v>
      </c>
    </row>
    <row r="687" spans="1:54" s="433" customFormat="1" ht="12.75" hidden="1" customHeight="1">
      <c r="A687" s="423" t="s">
        <v>2403</v>
      </c>
      <c r="C687" s="423"/>
      <c r="E687" s="473"/>
      <c r="AE687" s="2201" t="s">
        <v>2404</v>
      </c>
      <c r="AF687" s="2201"/>
      <c r="AG687" s="2201"/>
      <c r="AH687" s="2201"/>
      <c r="AI687" s="2201"/>
      <c r="AJ687" s="2201"/>
      <c r="AK687" s="2201"/>
      <c r="AL687" s="1160"/>
      <c r="AN687" s="474"/>
      <c r="AO687" s="433" t="s">
        <v>2382</v>
      </c>
      <c r="AP687" s="433">
        <v>5</v>
      </c>
    </row>
    <row r="688" spans="1:54" s="433" customFormat="1" ht="12.75" hidden="1" customHeight="1">
      <c r="A688" s="423"/>
      <c r="B688" s="420" t="s">
        <v>2405</v>
      </c>
      <c r="C688" s="423"/>
      <c r="E688" s="473"/>
      <c r="AE688" s="1160"/>
      <c r="AF688" s="1160"/>
      <c r="AG688" s="1160"/>
      <c r="AH688" s="1160"/>
      <c r="AI688" s="1160"/>
      <c r="AJ688" s="1160"/>
      <c r="AK688" s="1160"/>
      <c r="AL688" s="1160"/>
      <c r="AN688" s="474"/>
      <c r="AO688" s="433" t="s">
        <v>2406</v>
      </c>
      <c r="AP688" s="433">
        <v>5</v>
      </c>
    </row>
    <row r="689" spans="1:50" s="433" customFormat="1" ht="12.75" hidden="1" customHeight="1">
      <c r="A689" s="423"/>
      <c r="B689" s="423" t="s">
        <v>2407</v>
      </c>
      <c r="C689" s="423"/>
      <c r="E689" s="473"/>
      <c r="AE689" s="1160"/>
      <c r="AF689" s="1160"/>
      <c r="AG689" s="1160"/>
      <c r="AH689" s="1160"/>
      <c r="AI689" s="1160"/>
      <c r="AJ689" s="1160"/>
      <c r="AK689" s="1160"/>
      <c r="AL689" s="1160"/>
      <c r="AN689" s="474"/>
      <c r="AO689" s="433" t="s">
        <v>2384</v>
      </c>
      <c r="AP689" s="433">
        <v>5</v>
      </c>
      <c r="AQ689" s="423"/>
      <c r="AR689" s="423"/>
      <c r="AS689" s="622"/>
      <c r="AW689" s="622"/>
    </row>
    <row r="690" spans="1:50" s="433" customFormat="1" ht="12.75" hidden="1" customHeight="1">
      <c r="A690" s="423"/>
      <c r="B690" s="423" t="s">
        <v>2408</v>
      </c>
      <c r="C690" s="423"/>
      <c r="E690" s="473"/>
      <c r="AE690" s="1160"/>
      <c r="AF690" s="1160"/>
      <c r="AG690" s="1160"/>
      <c r="AH690" s="1160"/>
      <c r="AI690" s="1160"/>
      <c r="AJ690" s="1160"/>
      <c r="AK690" s="1160"/>
      <c r="AL690" s="1160"/>
      <c r="AN690" s="474"/>
      <c r="AO690" s="433" t="s">
        <v>2386</v>
      </c>
      <c r="AP690" s="433">
        <v>5</v>
      </c>
      <c r="AQ690" s="423"/>
      <c r="AR690" s="423"/>
      <c r="AW690" s="1155"/>
    </row>
    <row r="691" spans="1:50" s="433" customFormat="1" ht="12.75" hidden="1" customHeight="1">
      <c r="A691" s="423"/>
      <c r="C691" s="423"/>
      <c r="E691" s="473"/>
      <c r="AE691" s="1160"/>
      <c r="AF691" s="1160"/>
      <c r="AG691" s="1160"/>
      <c r="AH691" s="1160"/>
      <c r="AI691" s="1160"/>
      <c r="AJ691" s="1160"/>
      <c r="AK691" s="1160"/>
      <c r="AL691" s="1160"/>
      <c r="AN691" s="474"/>
      <c r="AO691" s="433" t="s">
        <v>2387</v>
      </c>
      <c r="AP691" s="433">
        <v>5</v>
      </c>
      <c r="AQ691" s="423"/>
      <c r="AR691" s="423"/>
      <c r="AW691" s="1155"/>
    </row>
    <row r="692" spans="1:50" s="433" customFormat="1" ht="12.75" hidden="1" customHeight="1">
      <c r="A692" s="423"/>
      <c r="C692" s="582" t="s">
        <v>2409</v>
      </c>
      <c r="D692" s="451"/>
      <c r="AE692" s="1160"/>
      <c r="AF692" s="1160"/>
      <c r="AG692" s="473"/>
      <c r="AH692" s="473"/>
      <c r="AI692" s="473"/>
      <c r="AJ692" s="473"/>
      <c r="AK692" s="473"/>
      <c r="AL692" s="473"/>
      <c r="AN692" s="474"/>
      <c r="AO692" s="433" t="s">
        <v>2388</v>
      </c>
      <c r="AP692" s="433">
        <v>5</v>
      </c>
      <c r="AW692" s="1155"/>
    </row>
    <row r="693" spans="1:50" s="433" customFormat="1" ht="12.75" hidden="1" customHeight="1">
      <c r="A693" s="423"/>
      <c r="C693" s="2283" t="s">
        <v>299</v>
      </c>
      <c r="D693" s="2284"/>
      <c r="E693" s="628" t="s">
        <v>50</v>
      </c>
      <c r="F693" s="2291" t="s">
        <v>2410</v>
      </c>
      <c r="G693" s="2291"/>
      <c r="H693" s="2291"/>
      <c r="I693" s="2291"/>
      <c r="J693" s="2291"/>
      <c r="K693" s="2291"/>
      <c r="L693" s="2291"/>
      <c r="M693" s="2291"/>
      <c r="N693" s="2291"/>
      <c r="O693" s="2291"/>
      <c r="P693" s="2291"/>
      <c r="Q693" s="2291"/>
      <c r="R693" s="2291"/>
      <c r="S693" s="2291"/>
      <c r="T693" s="2291"/>
      <c r="U693" s="2291"/>
      <c r="V693" s="2291"/>
      <c r="W693" s="2291"/>
      <c r="X693" s="2291"/>
      <c r="Y693" s="2291"/>
      <c r="Z693" s="2291"/>
      <c r="AA693" s="2291"/>
      <c r="AB693" s="2291"/>
      <c r="AC693" s="2291"/>
      <c r="AD693" s="2291"/>
      <c r="AE693" s="2291"/>
      <c r="AF693" s="584"/>
      <c r="AG693" s="584"/>
      <c r="AH693" s="584"/>
      <c r="AI693" s="584"/>
      <c r="AJ693" s="584"/>
      <c r="AK693" s="613"/>
      <c r="AN693" s="474"/>
      <c r="AO693" s="433" t="s">
        <v>2411</v>
      </c>
      <c r="AP693" s="433">
        <v>5</v>
      </c>
      <c r="AS693" s="625"/>
      <c r="AT693" s="471"/>
      <c r="AW693" s="1155"/>
      <c r="AX693" s="512"/>
    </row>
    <row r="694" spans="1:50" s="433" customFormat="1" ht="12.75" hidden="1" customHeight="1">
      <c r="C694" s="629"/>
      <c r="E694" s="630"/>
      <c r="F694" s="2292"/>
      <c r="G694" s="2292"/>
      <c r="H694" s="2292"/>
      <c r="I694" s="2292"/>
      <c r="J694" s="2292"/>
      <c r="K694" s="2292"/>
      <c r="L694" s="2292"/>
      <c r="M694" s="2292"/>
      <c r="N694" s="2292"/>
      <c r="O694" s="2292"/>
      <c r="P694" s="2292"/>
      <c r="Q694" s="2292"/>
      <c r="R694" s="2292"/>
      <c r="S694" s="2292"/>
      <c r="T694" s="2292"/>
      <c r="U694" s="2292"/>
      <c r="V694" s="2292"/>
      <c r="W694" s="2292"/>
      <c r="X694" s="2292"/>
      <c r="Y694" s="2292"/>
      <c r="Z694" s="2292"/>
      <c r="AA694" s="2292"/>
      <c r="AB694" s="2292"/>
      <c r="AC694" s="2292"/>
      <c r="AD694" s="2292"/>
      <c r="AE694" s="2292"/>
      <c r="AG694" s="434"/>
      <c r="AH694" s="434"/>
      <c r="AI694" s="434"/>
      <c r="AJ694" s="434"/>
      <c r="AK694" s="600"/>
      <c r="AN694" s="474"/>
      <c r="AO694" s="433" t="s">
        <v>2392</v>
      </c>
      <c r="AP694" s="433">
        <v>1</v>
      </c>
    </row>
    <row r="695" spans="1:50" s="433" customFormat="1" ht="12.75" hidden="1" customHeight="1">
      <c r="C695" s="631"/>
      <c r="D695" s="596"/>
      <c r="E695" s="632"/>
      <c r="F695" s="2297" t="s">
        <v>299</v>
      </c>
      <c r="G695" s="2297"/>
      <c r="H695" s="2297"/>
      <c r="I695" s="2297"/>
      <c r="J695" s="2297"/>
      <c r="K695" s="2297"/>
      <c r="L695" s="2297"/>
      <c r="M695" s="2297"/>
      <c r="N695" s="2297"/>
      <c r="O695" s="2297"/>
      <c r="P695" s="2297"/>
      <c r="Q695" s="2297"/>
      <c r="R695" s="2297"/>
      <c r="S695" s="2297"/>
      <c r="T695" s="2297"/>
      <c r="U695" s="2297"/>
      <c r="V695" s="2297"/>
      <c r="W695" s="2297"/>
      <c r="X695" s="2297"/>
      <c r="Y695" s="2297"/>
      <c r="Z695" s="2297"/>
      <c r="AA695" s="633"/>
      <c r="AB695" s="530"/>
      <c r="AC695" s="530"/>
      <c r="AD695" s="596"/>
      <c r="AE695" s="596"/>
      <c r="AF695" s="596"/>
      <c r="AG695" s="634">
        <f>IF($C$693="Yes",(VLOOKUP($F$695,$AO$660:$AP$668,2,FALSE)),0)</f>
        <v>0</v>
      </c>
      <c r="AH695" s="635" t="s">
        <v>2091</v>
      </c>
      <c r="AI695" s="634"/>
      <c r="AJ695" s="634"/>
      <c r="AK695" s="610"/>
      <c r="AN695" s="474"/>
      <c r="AS695" s="622"/>
      <c r="AW695" s="622"/>
    </row>
    <row r="696" spans="1:50" s="433" customFormat="1" ht="12.75" hidden="1" customHeight="1">
      <c r="C696" s="434"/>
      <c r="E696" s="630"/>
      <c r="F696" s="471"/>
      <c r="G696" s="471"/>
      <c r="H696" s="471"/>
      <c r="I696" s="471"/>
      <c r="J696" s="471"/>
      <c r="K696" s="471"/>
      <c r="L696" s="471"/>
      <c r="M696" s="471"/>
      <c r="N696" s="471"/>
      <c r="O696" s="471"/>
      <c r="P696" s="471"/>
      <c r="Q696" s="471"/>
      <c r="R696" s="471"/>
      <c r="S696" s="471"/>
      <c r="T696" s="471"/>
      <c r="U696" s="471"/>
      <c r="V696" s="471"/>
      <c r="W696" s="471"/>
      <c r="X696" s="471"/>
      <c r="Y696" s="471"/>
      <c r="Z696" s="471"/>
      <c r="AA696" s="451"/>
      <c r="AB696" s="434"/>
      <c r="AC696" s="434"/>
      <c r="AG696" s="434"/>
      <c r="AH696" s="434"/>
      <c r="AI696" s="434"/>
      <c r="AJ696" s="434"/>
      <c r="AN696" s="474"/>
      <c r="AO696" s="433" t="s">
        <v>299</v>
      </c>
      <c r="AP696" s="512">
        <v>0</v>
      </c>
    </row>
    <row r="697" spans="1:50" s="433" customFormat="1" ht="12.75" hidden="1" customHeight="1">
      <c r="C697" s="2298" t="s">
        <v>802</v>
      </c>
      <c r="D697" s="2299"/>
      <c r="E697" s="628" t="s">
        <v>52</v>
      </c>
      <c r="F697" s="636" t="s">
        <v>2412</v>
      </c>
      <c r="G697" s="522"/>
      <c r="H697" s="522"/>
      <c r="I697" s="522"/>
      <c r="J697" s="522"/>
      <c r="K697" s="522"/>
      <c r="L697" s="522"/>
      <c r="M697" s="522"/>
      <c r="N697" s="522"/>
      <c r="O697" s="522"/>
      <c r="P697" s="522"/>
      <c r="Q697" s="522"/>
      <c r="R697" s="522"/>
      <c r="S697" s="522"/>
      <c r="T697" s="522"/>
      <c r="U697" s="522"/>
      <c r="V697" s="522"/>
      <c r="W697" s="522"/>
      <c r="X697" s="522"/>
      <c r="Y697" s="522"/>
      <c r="Z697" s="522"/>
      <c r="AA697" s="522"/>
      <c r="AB697" s="522"/>
      <c r="AC697" s="522"/>
      <c r="AD697" s="584"/>
      <c r="AE697" s="584"/>
      <c r="AF697" s="584"/>
      <c r="AG697" s="522"/>
      <c r="AH697" s="522"/>
      <c r="AI697" s="522"/>
      <c r="AJ697" s="522"/>
      <c r="AK697" s="613"/>
      <c r="AN697" s="474"/>
      <c r="AO697" s="625">
        <v>0.15</v>
      </c>
      <c r="AP697" s="512">
        <v>3</v>
      </c>
    </row>
    <row r="698" spans="1:50" s="433" customFormat="1" ht="12.75" hidden="1" customHeight="1">
      <c r="C698" s="637" t="s">
        <v>2413</v>
      </c>
      <c r="F698" s="638" t="s">
        <v>2414</v>
      </c>
      <c r="G698" s="434"/>
      <c r="H698" s="434"/>
      <c r="I698" s="434"/>
      <c r="J698" s="434"/>
      <c r="K698" s="434"/>
      <c r="L698" s="434"/>
      <c r="M698" s="434"/>
      <c r="N698" s="434"/>
      <c r="O698" s="434"/>
      <c r="P698" s="434"/>
      <c r="Q698" s="434"/>
      <c r="R698" s="434"/>
      <c r="S698" s="434"/>
      <c r="T698" s="434"/>
      <c r="U698" s="434"/>
      <c r="V698" s="434"/>
      <c r="W698" s="434"/>
      <c r="X698" s="434"/>
      <c r="Y698" s="434"/>
      <c r="Z698" s="434"/>
      <c r="AA698" s="434"/>
      <c r="AB698" s="434"/>
      <c r="AC698" s="1160"/>
      <c r="AG698" s="489"/>
      <c r="AH698" s="489"/>
      <c r="AI698" s="489"/>
      <c r="AJ698" s="489"/>
      <c r="AK698" s="600"/>
      <c r="AN698" s="474"/>
      <c r="AO698" s="625">
        <v>0.2</v>
      </c>
      <c r="AP698" s="512">
        <v>5</v>
      </c>
    </row>
    <row r="699" spans="1:50" s="433" customFormat="1" ht="12.75" hidden="1" customHeight="1">
      <c r="C699" s="1166"/>
      <c r="D699" s="1165"/>
      <c r="E699" s="639"/>
      <c r="F699" s="638" t="s">
        <v>2415</v>
      </c>
      <c r="G699" s="638"/>
      <c r="H699" s="638"/>
      <c r="I699" s="638"/>
      <c r="J699" s="638"/>
      <c r="K699" s="638"/>
      <c r="L699" s="638"/>
      <c r="M699" s="638"/>
      <c r="N699" s="638"/>
      <c r="O699" s="638"/>
      <c r="P699" s="638"/>
      <c r="Q699" s="638"/>
      <c r="R699" s="638"/>
      <c r="S699" s="638"/>
      <c r="T699" s="638"/>
      <c r="U699" s="638"/>
      <c r="V699" s="638"/>
      <c r="W699" s="638"/>
      <c r="X699" s="638"/>
      <c r="Y699" s="638"/>
      <c r="Z699" s="638"/>
      <c r="AA699" s="638"/>
      <c r="AB699" s="638"/>
      <c r="AC699" s="640"/>
      <c r="AD699" s="485"/>
      <c r="AE699" s="485"/>
      <c r="AF699" s="485"/>
      <c r="AG699" s="641"/>
      <c r="AH699" s="489"/>
      <c r="AI699" s="489"/>
      <c r="AJ699" s="489"/>
      <c r="AK699" s="600"/>
      <c r="AN699" s="550"/>
      <c r="AO699" s="625"/>
      <c r="AP699" s="471"/>
    </row>
    <row r="700" spans="1:50" s="473" customFormat="1" ht="12.75" hidden="1" customHeight="1">
      <c r="A700" s="512"/>
      <c r="B700" s="433"/>
      <c r="C700" s="629"/>
      <c r="D700" s="433"/>
      <c r="E700" s="630"/>
      <c r="F700" s="642" t="s">
        <v>2416</v>
      </c>
      <c r="G700" s="433"/>
      <c r="H700" s="433"/>
      <c r="I700" s="638"/>
      <c r="J700" s="638"/>
      <c r="K700" s="638"/>
      <c r="L700" s="638"/>
      <c r="M700" s="638"/>
      <c r="N700" s="638"/>
      <c r="O700" s="638"/>
      <c r="P700" s="638"/>
      <c r="Q700" s="638"/>
      <c r="R700" s="638"/>
      <c r="S700" s="638"/>
      <c r="T700" s="638"/>
      <c r="U700" s="638"/>
      <c r="V700" s="2206" t="s">
        <v>299</v>
      </c>
      <c r="W700" s="2206"/>
      <c r="X700" s="2206"/>
      <c r="Y700" s="638"/>
      <c r="Z700" s="638"/>
      <c r="AA700" s="638"/>
      <c r="AB700" s="638"/>
      <c r="AC700" s="638"/>
      <c r="AD700" s="485"/>
      <c r="AE700" s="485"/>
      <c r="AF700" s="485"/>
      <c r="AG700" s="489">
        <f>IF(AND($C$697="Yes",$V$702="N/A",$V$707="N/A",$V$711="N/A",$V$713="N/A"),(VLOOKUP(V700,$AR$670:$AS$672,2,FALSE)),0)</f>
        <v>0</v>
      </c>
      <c r="AH700" s="1148" t="s">
        <v>2091</v>
      </c>
      <c r="AI700" s="434"/>
      <c r="AJ700" s="434"/>
      <c r="AK700" s="600"/>
      <c r="AL700" s="433"/>
      <c r="AM700" s="433"/>
      <c r="AN700" s="474"/>
    </row>
    <row r="701" spans="1:50" s="473" customFormat="1" ht="12.75" hidden="1" customHeight="1">
      <c r="A701" s="512"/>
      <c r="B701" s="433"/>
      <c r="C701" s="629"/>
      <c r="D701" s="433"/>
      <c r="E701" s="630"/>
      <c r="F701" s="642"/>
      <c r="G701" s="433"/>
      <c r="H701" s="433"/>
      <c r="I701" s="638"/>
      <c r="J701" s="638"/>
      <c r="K701" s="638"/>
      <c r="L701" s="638"/>
      <c r="M701" s="638"/>
      <c r="N701" s="638"/>
      <c r="O701" s="638"/>
      <c r="P701" s="638"/>
      <c r="Q701" s="638"/>
      <c r="R701" s="638"/>
      <c r="S701" s="638"/>
      <c r="T701" s="638"/>
      <c r="U701" s="638"/>
      <c r="V701" s="638"/>
      <c r="W701" s="638"/>
      <c r="X701" s="638"/>
      <c r="Y701" s="638"/>
      <c r="Z701" s="638"/>
      <c r="AA701" s="638"/>
      <c r="AB701" s="638"/>
      <c r="AC701" s="638"/>
      <c r="AD701" s="485"/>
      <c r="AE701" s="485"/>
      <c r="AF701" s="485"/>
      <c r="AG701" s="489"/>
      <c r="AH701" s="1148"/>
      <c r="AI701" s="434"/>
      <c r="AJ701" s="434"/>
      <c r="AK701" s="600"/>
      <c r="AL701" s="433"/>
      <c r="AM701" s="433"/>
      <c r="AN701" s="474"/>
    </row>
    <row r="702" spans="1:50" s="473" customFormat="1" ht="12.75" hidden="1" customHeight="1">
      <c r="A702" s="512"/>
      <c r="B702" s="433"/>
      <c r="C702" s="629"/>
      <c r="D702" s="433"/>
      <c r="E702" s="630"/>
      <c r="F702" s="642" t="s">
        <v>2417</v>
      </c>
      <c r="G702" s="433"/>
      <c r="H702" s="433"/>
      <c r="I702" s="638"/>
      <c r="J702" s="638"/>
      <c r="K702" s="638"/>
      <c r="L702" s="638"/>
      <c r="M702" s="638"/>
      <c r="N702" s="638"/>
      <c r="O702" s="638"/>
      <c r="P702" s="638"/>
      <c r="Q702" s="638"/>
      <c r="R702" s="638"/>
      <c r="S702" s="638"/>
      <c r="T702" s="638"/>
      <c r="U702" s="638"/>
      <c r="V702" s="2206" t="s">
        <v>299</v>
      </c>
      <c r="W702" s="2206"/>
      <c r="X702" s="2206"/>
      <c r="Y702" s="638"/>
      <c r="Z702" s="638"/>
      <c r="AA702" s="638"/>
      <c r="AB702" s="638"/>
      <c r="AC702" s="638"/>
      <c r="AD702" s="485"/>
      <c r="AE702" s="485"/>
      <c r="AF702" s="485"/>
      <c r="AG702" s="489">
        <f>IF(AND($C$697="Yes",$V$700="N/A", $V$707="N/A",$V$711="N/A",$V$713="N/A"),(VLOOKUP(V702,$AO$670:$AP$672,2,FALSE)),0)</f>
        <v>0</v>
      </c>
      <c r="AH702" s="1148" t="s">
        <v>2091</v>
      </c>
      <c r="AI702" s="434"/>
      <c r="AJ702" s="434"/>
      <c r="AK702" s="600"/>
      <c r="AL702" s="433"/>
      <c r="AM702" s="433"/>
      <c r="AN702" s="474"/>
    </row>
    <row r="703" spans="1:50" s="433" customFormat="1" ht="12.75" hidden="1" customHeight="1">
      <c r="C703" s="629"/>
      <c r="E703" s="630"/>
      <c r="F703" s="473"/>
      <c r="G703" s="643"/>
      <c r="H703" s="643"/>
      <c r="I703" s="643"/>
      <c r="J703" s="643"/>
      <c r="K703" s="643"/>
      <c r="L703" s="643"/>
      <c r="M703" s="643"/>
      <c r="N703" s="643"/>
      <c r="O703" s="643"/>
      <c r="P703" s="643"/>
      <c r="Q703" s="434"/>
      <c r="R703" s="434"/>
      <c r="S703" s="434"/>
      <c r="T703" s="434"/>
      <c r="U703" s="434"/>
      <c r="V703" s="434"/>
      <c r="W703" s="434"/>
      <c r="X703" s="434"/>
      <c r="Y703" s="434"/>
      <c r="Z703" s="434"/>
      <c r="AA703" s="434"/>
      <c r="AB703" s="434"/>
      <c r="AC703" s="434"/>
      <c r="AG703" s="473"/>
      <c r="AH703" s="473"/>
      <c r="AI703" s="473"/>
      <c r="AJ703" s="473"/>
      <c r="AK703" s="600"/>
      <c r="AN703" s="474"/>
      <c r="AO703" s="433" t="s">
        <v>299</v>
      </c>
      <c r="AP703" s="433">
        <v>0</v>
      </c>
    </row>
    <row r="704" spans="1:50" s="433" customFormat="1" ht="12.75" hidden="1" customHeight="1">
      <c r="C704" s="629"/>
      <c r="E704" s="630"/>
      <c r="F704" s="643" t="s">
        <v>2418</v>
      </c>
      <c r="I704" s="630"/>
      <c r="J704" s="630"/>
      <c r="K704" s="630"/>
      <c r="L704" s="630"/>
      <c r="M704" s="630"/>
      <c r="N704" s="630"/>
      <c r="O704" s="630"/>
      <c r="P704" s="630"/>
      <c r="Q704" s="434"/>
      <c r="R704" s="434"/>
      <c r="S704" s="434"/>
      <c r="T704" s="434"/>
      <c r="U704" s="434"/>
      <c r="V704" s="434"/>
      <c r="W704" s="434"/>
      <c r="X704" s="434"/>
      <c r="Y704" s="434"/>
      <c r="Z704" s="434"/>
      <c r="AA704" s="434"/>
      <c r="AB704" s="434"/>
      <c r="AC704" s="434"/>
      <c r="AJ704" s="434"/>
      <c r="AK704" s="600"/>
      <c r="AN704" s="474"/>
      <c r="AO704" s="433" t="s">
        <v>2419</v>
      </c>
      <c r="AP704" s="512">
        <v>2</v>
      </c>
    </row>
    <row r="705" spans="1:81" s="433" customFormat="1" ht="12.75" hidden="1" customHeight="1">
      <c r="C705" s="629"/>
      <c r="F705" s="485" t="s">
        <v>2420</v>
      </c>
      <c r="M705" s="630"/>
      <c r="N705" s="630"/>
      <c r="O705" s="630"/>
      <c r="P705" s="630"/>
      <c r="Q705" s="434"/>
      <c r="R705" s="434"/>
      <c r="S705" s="434"/>
      <c r="T705" s="434"/>
      <c r="U705" s="434"/>
      <c r="V705" s="434"/>
      <c r="W705" s="434"/>
      <c r="X705" s="434"/>
      <c r="Y705" s="434"/>
      <c r="Z705" s="434"/>
      <c r="AA705" s="434"/>
      <c r="AB705" s="434"/>
      <c r="AC705" s="434"/>
      <c r="AG705" s="489"/>
      <c r="AH705" s="1148"/>
      <c r="AI705" s="434"/>
      <c r="AJ705" s="434"/>
      <c r="AK705" s="600"/>
      <c r="AN705" s="474"/>
      <c r="AO705" s="433" t="s">
        <v>2421</v>
      </c>
      <c r="AP705" s="433">
        <v>2</v>
      </c>
    </row>
    <row r="706" spans="1:81" s="473" customFormat="1" ht="12.75" hidden="1" customHeight="1">
      <c r="A706" s="433"/>
      <c r="B706" s="433"/>
      <c r="C706" s="607"/>
      <c r="D706" s="451"/>
      <c r="E706" s="451"/>
      <c r="F706" s="485" t="s">
        <v>2422</v>
      </c>
      <c r="G706" s="433"/>
      <c r="H706" s="433"/>
      <c r="I706" s="433"/>
      <c r="J706" s="433"/>
      <c r="K706" s="433"/>
      <c r="L706" s="433"/>
      <c r="M706" s="630"/>
      <c r="N706" s="630"/>
      <c r="O706" s="630"/>
      <c r="P706" s="630"/>
      <c r="Q706" s="434"/>
      <c r="R706" s="434"/>
      <c r="S706" s="434"/>
      <c r="T706" s="434"/>
      <c r="U706" s="434"/>
      <c r="V706" s="434"/>
      <c r="W706" s="434"/>
      <c r="X706" s="434"/>
      <c r="Y706" s="434"/>
      <c r="Z706" s="434"/>
      <c r="AA706" s="434"/>
      <c r="AB706" s="434"/>
      <c r="AC706" s="434"/>
      <c r="AD706" s="433"/>
      <c r="AE706" s="433"/>
      <c r="AF706" s="433"/>
      <c r="AG706" s="489"/>
      <c r="AH706" s="1148"/>
      <c r="AI706" s="434"/>
      <c r="AJ706" s="434"/>
      <c r="AK706" s="600"/>
      <c r="AL706" s="433"/>
      <c r="AM706" s="433"/>
      <c r="AN706" s="550"/>
      <c r="AO706" s="433" t="s">
        <v>2423</v>
      </c>
      <c r="AP706" s="433">
        <v>2</v>
      </c>
    </row>
    <row r="707" spans="1:81" s="433" customFormat="1" ht="12.75" hidden="1" customHeight="1">
      <c r="C707" s="644"/>
      <c r="F707" s="642" t="s">
        <v>2424</v>
      </c>
      <c r="M707" s="630"/>
      <c r="N707" s="630"/>
      <c r="O707" s="630"/>
      <c r="P707" s="630"/>
      <c r="Q707" s="434"/>
      <c r="R707" s="434"/>
      <c r="S707" s="434"/>
      <c r="T707" s="434"/>
      <c r="U707" s="434"/>
      <c r="V707" s="2206" t="s">
        <v>299</v>
      </c>
      <c r="W707" s="2206"/>
      <c r="X707" s="2206"/>
      <c r="Y707" s="434"/>
      <c r="Z707" s="434"/>
      <c r="AA707" s="434"/>
      <c r="AB707" s="434"/>
      <c r="AC707" s="434"/>
      <c r="AG707" s="489">
        <f>IF(AND($C$697="Yes",$V$700="N/A",$V$702="N/A", $V$711="N/A",$V$713="N/A"),(VLOOKUP($V$707,$AO$674:$AP$676,2,FALSE)),0)</f>
        <v>0</v>
      </c>
      <c r="AH707" s="1148" t="s">
        <v>2091</v>
      </c>
      <c r="AI707" s="434"/>
      <c r="AJ707" s="434"/>
      <c r="AK707" s="600"/>
      <c r="AN707" s="419"/>
    </row>
    <row r="708" spans="1:81" s="433" customFormat="1" ht="12.75" hidden="1" customHeight="1">
      <c r="C708" s="629"/>
      <c r="M708" s="630"/>
      <c r="N708" s="630"/>
      <c r="O708" s="630"/>
      <c r="P708" s="630"/>
      <c r="Q708" s="434"/>
      <c r="R708" s="434"/>
      <c r="S708" s="434"/>
      <c r="T708" s="434"/>
      <c r="U708" s="434"/>
      <c r="V708" s="434"/>
      <c r="W708" s="434"/>
      <c r="X708" s="434"/>
      <c r="Y708" s="434"/>
      <c r="Z708" s="434"/>
      <c r="AA708" s="434"/>
      <c r="AB708" s="434"/>
      <c r="AC708" s="434"/>
      <c r="AJ708" s="434"/>
      <c r="AK708" s="600"/>
      <c r="AN708" s="645"/>
    </row>
    <row r="709" spans="1:81" s="473" customFormat="1" ht="12.75" hidden="1" customHeight="1">
      <c r="A709" s="433"/>
      <c r="B709" s="433"/>
      <c r="C709" s="646" t="s">
        <v>2425</v>
      </c>
      <c r="D709" s="584"/>
      <c r="E709" s="584"/>
      <c r="F709" s="647" t="s">
        <v>2426</v>
      </c>
      <c r="G709" s="584"/>
      <c r="H709" s="584"/>
      <c r="I709" s="584"/>
      <c r="J709" s="584"/>
      <c r="K709" s="584"/>
      <c r="L709" s="584"/>
      <c r="M709" s="584"/>
      <c r="N709" s="584"/>
      <c r="O709" s="584"/>
      <c r="P709" s="584"/>
      <c r="Q709" s="584"/>
      <c r="R709" s="584"/>
      <c r="S709" s="584"/>
      <c r="T709" s="584"/>
      <c r="U709" s="584"/>
      <c r="V709" s="584"/>
      <c r="W709" s="584"/>
      <c r="X709" s="584"/>
      <c r="Y709" s="584"/>
      <c r="Z709" s="584"/>
      <c r="AA709" s="584"/>
      <c r="AB709" s="584"/>
      <c r="AC709" s="584"/>
      <c r="AD709" s="584"/>
      <c r="AE709" s="584"/>
      <c r="AF709" s="584"/>
      <c r="AG709" s="584"/>
      <c r="AH709" s="584"/>
      <c r="AI709" s="584"/>
      <c r="AJ709" s="584"/>
      <c r="AK709" s="613"/>
      <c r="AL709" s="433"/>
      <c r="AM709" s="433"/>
      <c r="AN709" s="470"/>
      <c r="AO709" s="433" t="s">
        <v>299</v>
      </c>
      <c r="AP709" s="433">
        <v>0</v>
      </c>
      <c r="AQ709" s="423"/>
    </row>
    <row r="710" spans="1:81" s="473" customFormat="1" ht="12.75" hidden="1" customHeight="1">
      <c r="A710" s="433"/>
      <c r="B710" s="433"/>
      <c r="C710" s="648"/>
      <c r="D710" s="2286"/>
      <c r="E710" s="2286"/>
      <c r="F710" s="638" t="s">
        <v>2427</v>
      </c>
      <c r="I710" s="433"/>
      <c r="J710" s="433"/>
      <c r="K710" s="433"/>
      <c r="L710" s="433"/>
      <c r="M710" s="433"/>
      <c r="N710" s="433"/>
      <c r="O710" s="433"/>
      <c r="P710" s="433"/>
      <c r="Q710" s="433"/>
      <c r="R710" s="433"/>
      <c r="S710" s="433"/>
      <c r="T710" s="433"/>
      <c r="U710" s="433"/>
      <c r="Y710" s="433"/>
      <c r="Z710" s="433"/>
      <c r="AA710" s="433"/>
      <c r="AB710" s="433"/>
      <c r="AC710" s="433"/>
      <c r="AD710" s="433"/>
      <c r="AE710" s="433"/>
      <c r="AF710" s="433"/>
      <c r="AK710" s="600"/>
      <c r="AL710" s="433"/>
      <c r="AM710" s="433"/>
      <c r="AN710" s="470"/>
      <c r="AO710" s="433" t="s">
        <v>2428</v>
      </c>
      <c r="AP710" s="512">
        <v>5</v>
      </c>
      <c r="AQ710" s="423"/>
    </row>
    <row r="711" spans="1:81" s="451" customFormat="1" ht="12.75" hidden="1" customHeight="1">
      <c r="A711" s="1155"/>
      <c r="B711" s="433"/>
      <c r="C711" s="629"/>
      <c r="D711" s="433"/>
      <c r="E711" s="433"/>
      <c r="F711" s="649" t="s">
        <v>2416</v>
      </c>
      <c r="G711" s="433"/>
      <c r="H711" s="433"/>
      <c r="I711" s="433"/>
      <c r="J711" s="433"/>
      <c r="K711" s="433"/>
      <c r="L711" s="433"/>
      <c r="M711" s="433"/>
      <c r="N711" s="433"/>
      <c r="O711" s="433"/>
      <c r="P711" s="433"/>
      <c r="Q711" s="433"/>
      <c r="R711" s="433"/>
      <c r="S711" s="433"/>
      <c r="T711" s="433"/>
      <c r="U711" s="433"/>
      <c r="V711" s="2206" t="s">
        <v>299</v>
      </c>
      <c r="W711" s="2206"/>
      <c r="X711" s="2206"/>
      <c r="Y711" s="433"/>
      <c r="Z711" s="433"/>
      <c r="AA711" s="433"/>
      <c r="AB711" s="433"/>
      <c r="AC711" s="433"/>
      <c r="AD711" s="433"/>
      <c r="AE711" s="433"/>
      <c r="AF711" s="433"/>
      <c r="AG711" s="489">
        <f>IF(AND($C$697="Yes",$V$700="N/A",V702="N/A",$V$707="N/A",$V$713="N/A"),(VLOOKUP($V$711,$AW$670:$AX$673,2,FALSE)),0)</f>
        <v>0</v>
      </c>
      <c r="AH711" s="1148" t="s">
        <v>2091</v>
      </c>
      <c r="AI711" s="434"/>
      <c r="AJ711" s="433"/>
      <c r="AK711" s="600"/>
      <c r="AL711" s="433"/>
      <c r="AM711" s="433"/>
      <c r="AN711" s="555"/>
      <c r="AO711" s="433" t="s">
        <v>2429</v>
      </c>
      <c r="AP711" s="433">
        <v>5</v>
      </c>
      <c r="AS711" s="433"/>
      <c r="AT711" s="433"/>
      <c r="AU711" s="433"/>
      <c r="AV711" s="433"/>
      <c r="AW711" s="433"/>
      <c r="AX711" s="433"/>
      <c r="AY711" s="433"/>
      <c r="AZ711" s="433"/>
      <c r="BA711" s="433"/>
      <c r="BB711" s="433"/>
      <c r="BO711" s="433"/>
      <c r="BP711" s="433"/>
      <c r="BQ711" s="433"/>
      <c r="BR711" s="433"/>
      <c r="BS711" s="433"/>
      <c r="BT711" s="433"/>
      <c r="BU711" s="433"/>
      <c r="BV711" s="433"/>
      <c r="BW711" s="433"/>
      <c r="BX711" s="433"/>
      <c r="BY711" s="433"/>
      <c r="BZ711" s="433"/>
      <c r="CA711" s="433"/>
      <c r="CB711" s="433"/>
      <c r="CC711" s="433"/>
    </row>
    <row r="712" spans="1:81" s="451" customFormat="1" ht="12.75" hidden="1" customHeight="1">
      <c r="A712" s="1155"/>
      <c r="B712" s="433"/>
      <c r="C712" s="629"/>
      <c r="D712" s="433"/>
      <c r="E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K712" s="600"/>
      <c r="AL712" s="433"/>
      <c r="AM712" s="433"/>
      <c r="AN712" s="555"/>
      <c r="AO712" s="433" t="s">
        <v>2430</v>
      </c>
      <c r="AP712" s="433">
        <v>5</v>
      </c>
      <c r="AS712" s="433"/>
      <c r="AT712" s="433"/>
      <c r="AU712" s="433"/>
      <c r="AV712" s="433"/>
      <c r="AW712" s="433"/>
      <c r="AX712" s="433"/>
      <c r="AY712" s="433"/>
      <c r="AZ712" s="433"/>
      <c r="BA712" s="433"/>
      <c r="BB712" s="433"/>
      <c r="BC712" s="433"/>
      <c r="BD712" s="433"/>
      <c r="BE712" s="433"/>
      <c r="BF712" s="433"/>
      <c r="BG712" s="433"/>
      <c r="BH712" s="433"/>
      <c r="BI712" s="433"/>
      <c r="BJ712" s="433"/>
      <c r="BK712" s="433"/>
      <c r="BL712" s="433"/>
      <c r="BM712" s="433"/>
      <c r="BN712" s="433"/>
      <c r="BO712" s="433"/>
      <c r="BP712" s="433"/>
      <c r="BQ712" s="433"/>
      <c r="BR712" s="433"/>
      <c r="BS712" s="433"/>
      <c r="BT712" s="433"/>
      <c r="BU712" s="433"/>
      <c r="BV712" s="433"/>
      <c r="BW712" s="433"/>
      <c r="BX712" s="433"/>
      <c r="BY712" s="433"/>
      <c r="BZ712" s="433"/>
      <c r="CA712" s="433"/>
      <c r="CB712" s="433"/>
      <c r="CC712" s="433"/>
    </row>
    <row r="713" spans="1:81" s="423" customFormat="1" ht="12.75" hidden="1" customHeight="1">
      <c r="A713" s="1155"/>
      <c r="B713" s="433"/>
      <c r="C713" s="631"/>
      <c r="D713" s="596"/>
      <c r="E713" s="596"/>
      <c r="F713" s="642" t="s">
        <v>2417</v>
      </c>
      <c r="G713" s="633"/>
      <c r="H713" s="633"/>
      <c r="I713" s="596"/>
      <c r="J713" s="596"/>
      <c r="K713" s="596"/>
      <c r="L713" s="596"/>
      <c r="M713" s="596"/>
      <c r="N713" s="596"/>
      <c r="O713" s="596"/>
      <c r="P713" s="596"/>
      <c r="Q713" s="596"/>
      <c r="R713" s="596"/>
      <c r="S713" s="596"/>
      <c r="T713" s="596"/>
      <c r="U713" s="596"/>
      <c r="V713" s="2206" t="s">
        <v>299</v>
      </c>
      <c r="W713" s="2206"/>
      <c r="X713" s="2206"/>
      <c r="Y713" s="596"/>
      <c r="Z713" s="596"/>
      <c r="AA713" s="596"/>
      <c r="AB713" s="596"/>
      <c r="AC713" s="596"/>
      <c r="AD713" s="596"/>
      <c r="AE713" s="596"/>
      <c r="AF713" s="596"/>
      <c r="AG713" s="650">
        <f>IF(AND($C$697="Yes",$V$700="N/A",$V$702="N/A",$V$707="N/A",$V$711="N/A"),(VLOOKUP($V$713,$BA$670:$BB$672,2,FALSE)),0)</f>
        <v>0</v>
      </c>
      <c r="AH713" s="635" t="s">
        <v>2091</v>
      </c>
      <c r="AI713" s="596"/>
      <c r="AJ713" s="596"/>
      <c r="AK713" s="610"/>
      <c r="AL713" s="433"/>
      <c r="AM713" s="433"/>
      <c r="AN713" s="651"/>
      <c r="AP713" s="473"/>
      <c r="AQ713" s="473"/>
      <c r="AR713" s="473"/>
      <c r="AS713" s="473"/>
      <c r="AT713" s="473"/>
      <c r="AU713" s="473"/>
      <c r="AV713" s="473"/>
      <c r="AW713" s="473"/>
      <c r="AX713" s="473"/>
      <c r="AY713" s="473"/>
      <c r="AZ713" s="473"/>
      <c r="BA713" s="473"/>
      <c r="BB713" s="473"/>
      <c r="BC713" s="473"/>
      <c r="BE713" s="473"/>
      <c r="BF713" s="473"/>
      <c r="BG713" s="473"/>
      <c r="BH713" s="473"/>
      <c r="BI713" s="473"/>
      <c r="BJ713" s="473"/>
      <c r="BK713" s="473"/>
      <c r="BL713" s="473"/>
      <c r="BM713" s="473"/>
      <c r="BN713" s="473"/>
      <c r="BO713" s="473"/>
      <c r="BP713" s="473"/>
      <c r="BQ713" s="473"/>
      <c r="BR713" s="473"/>
    </row>
    <row r="714" spans="1:81" s="423" customFormat="1" ht="12.75" hidden="1" customHeight="1">
      <c r="A714" s="1155"/>
      <c r="B714" s="433"/>
      <c r="C714" s="434"/>
      <c r="D714" s="433"/>
      <c r="E714" s="630"/>
      <c r="F714" s="433"/>
      <c r="G714" s="433"/>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c r="AK714" s="433"/>
      <c r="AL714" s="433"/>
      <c r="AM714" s="433"/>
      <c r="AN714" s="651"/>
      <c r="AO714" s="652"/>
      <c r="AP714" s="433"/>
      <c r="AQ714" s="433"/>
      <c r="AR714" s="433"/>
      <c r="AS714" s="433"/>
      <c r="AT714" s="433"/>
      <c r="AU714" s="653"/>
      <c r="AV714" s="653"/>
      <c r="AW714" s="653"/>
      <c r="AX714" s="653"/>
      <c r="AY714" s="653"/>
      <c r="AZ714" s="653"/>
      <c r="BA714" s="653"/>
      <c r="BB714" s="473"/>
      <c r="BC714" s="473"/>
      <c r="BE714" s="433"/>
      <c r="BF714" s="433"/>
      <c r="BG714" s="433"/>
      <c r="BH714" s="433"/>
      <c r="BI714" s="433"/>
      <c r="BJ714" s="653"/>
      <c r="BK714" s="653"/>
      <c r="BL714" s="653"/>
      <c r="BM714" s="653"/>
      <c r="BN714" s="653"/>
      <c r="BO714" s="653"/>
      <c r="BP714" s="653"/>
      <c r="BQ714" s="473"/>
      <c r="BR714" s="433"/>
    </row>
    <row r="715" spans="1:81" s="423" customFormat="1" ht="12.75" hidden="1" customHeight="1">
      <c r="A715" s="1155"/>
      <c r="B715" s="433"/>
      <c r="C715" s="582" t="s">
        <v>2431</v>
      </c>
      <c r="D715" s="433"/>
      <c r="E715" s="630"/>
      <c r="F715" s="434"/>
      <c r="G715" s="434"/>
      <c r="H715" s="434"/>
      <c r="I715" s="434"/>
      <c r="J715" s="434"/>
      <c r="K715" s="434"/>
      <c r="L715" s="434"/>
      <c r="M715" s="434"/>
      <c r="N715" s="434"/>
      <c r="O715" s="434"/>
      <c r="P715" s="434"/>
      <c r="Q715" s="434"/>
      <c r="R715" s="434"/>
      <c r="S715" s="434"/>
      <c r="T715" s="434"/>
      <c r="U715" s="434"/>
      <c r="V715" s="434"/>
      <c r="W715" s="434"/>
      <c r="X715" s="434"/>
      <c r="Y715" s="434"/>
      <c r="Z715" s="434"/>
      <c r="AA715" s="434"/>
      <c r="AB715" s="434"/>
      <c r="AC715" s="434"/>
      <c r="AD715" s="433"/>
      <c r="AE715" s="433"/>
      <c r="AF715" s="433"/>
      <c r="AG715" s="434"/>
      <c r="AH715" s="434"/>
      <c r="AI715" s="434"/>
      <c r="AJ715" s="434"/>
      <c r="AK715" s="433"/>
      <c r="AL715" s="433"/>
      <c r="AM715" s="433"/>
      <c r="AN715" s="651"/>
      <c r="AO715" s="652"/>
      <c r="AP715" s="433"/>
      <c r="AQ715" s="433"/>
      <c r="AR715" s="433"/>
      <c r="AS715" s="433"/>
      <c r="AT715" s="433"/>
      <c r="AU715" s="653"/>
      <c r="AV715" s="653"/>
      <c r="AW715" s="653"/>
      <c r="AX715" s="653"/>
      <c r="AY715" s="653"/>
      <c r="AZ715" s="653"/>
      <c r="BA715" s="653"/>
      <c r="BB715" s="473"/>
      <c r="BC715" s="473"/>
      <c r="BE715" s="433"/>
      <c r="BF715" s="433"/>
      <c r="BG715" s="433"/>
      <c r="BH715" s="433"/>
      <c r="BI715" s="433"/>
      <c r="BJ715" s="653"/>
      <c r="BK715" s="653"/>
      <c r="BL715" s="653"/>
      <c r="BM715" s="653"/>
      <c r="BN715" s="653"/>
      <c r="BO715" s="653"/>
      <c r="BP715" s="653"/>
      <c r="BQ715" s="473"/>
      <c r="BR715" s="433"/>
    </row>
    <row r="716" spans="1:81" s="451" customFormat="1" ht="12.75" hidden="1" customHeight="1">
      <c r="A716" s="1155"/>
      <c r="B716" s="433"/>
      <c r="C716" s="2283" t="s">
        <v>299</v>
      </c>
      <c r="D716" s="2284"/>
      <c r="E716" s="628" t="s">
        <v>50</v>
      </c>
      <c r="F716" s="2291" t="s">
        <v>2410</v>
      </c>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c r="AA716" s="2291"/>
      <c r="AB716" s="2291"/>
      <c r="AC716" s="2291"/>
      <c r="AD716" s="2291"/>
      <c r="AE716" s="2291"/>
      <c r="AF716" s="584"/>
      <c r="AG716" s="586"/>
      <c r="AH716" s="586"/>
      <c r="AI716" s="586"/>
      <c r="AJ716" s="586"/>
      <c r="AK716" s="613"/>
      <c r="AL716" s="433"/>
      <c r="AM716" s="433"/>
      <c r="AN716" s="418"/>
      <c r="AO716" s="24"/>
      <c r="AP716" s="433"/>
      <c r="AQ716" s="433"/>
      <c r="AR716" s="433"/>
      <c r="AS716" s="433"/>
      <c r="AT716" s="433"/>
      <c r="AU716" s="654"/>
      <c r="AV716" s="654"/>
      <c r="AW716" s="654"/>
      <c r="AX716" s="654"/>
      <c r="AY716" s="654"/>
      <c r="AZ716" s="654"/>
      <c r="BA716" s="654"/>
      <c r="BB716" s="433"/>
      <c r="BC716" s="433"/>
      <c r="BD716" s="420"/>
      <c r="BE716" s="433"/>
      <c r="BF716" s="433"/>
      <c r="BG716" s="433"/>
      <c r="BH716" s="433"/>
      <c r="BI716" s="433"/>
      <c r="BJ716" s="654"/>
      <c r="BK716" s="654"/>
      <c r="BL716" s="654"/>
      <c r="BM716" s="654"/>
      <c r="BN716" s="654"/>
      <c r="BO716" s="654"/>
      <c r="BP716" s="654"/>
      <c r="BQ716" s="433"/>
      <c r="BR716" s="433"/>
      <c r="BS716" s="420"/>
      <c r="BT716" s="420"/>
      <c r="BU716" s="420"/>
      <c r="BV716" s="420"/>
      <c r="BW716" s="420"/>
      <c r="BX716" s="420"/>
      <c r="BY716" s="420"/>
      <c r="BZ716" s="420"/>
      <c r="CA716" s="420"/>
      <c r="CB716" s="420"/>
      <c r="CC716" s="420"/>
    </row>
    <row r="717" spans="1:81" s="451" customFormat="1" ht="12.75" hidden="1" customHeight="1">
      <c r="A717" s="1155"/>
      <c r="B717" s="433"/>
      <c r="C717" s="629"/>
      <c r="D717" s="433"/>
      <c r="E717" s="630"/>
      <c r="F717" s="2292"/>
      <c r="G717" s="2292"/>
      <c r="H717" s="2292"/>
      <c r="I717" s="2292"/>
      <c r="J717" s="2292"/>
      <c r="K717" s="2292"/>
      <c r="L717" s="2292"/>
      <c r="M717" s="2292"/>
      <c r="N717" s="2292"/>
      <c r="O717" s="2292"/>
      <c r="P717" s="2292"/>
      <c r="Q717" s="2292"/>
      <c r="R717" s="2292"/>
      <c r="S717" s="2292"/>
      <c r="T717" s="2292"/>
      <c r="U717" s="2292"/>
      <c r="V717" s="2292"/>
      <c r="W717" s="2292"/>
      <c r="X717" s="2292"/>
      <c r="Y717" s="2292"/>
      <c r="Z717" s="2292"/>
      <c r="AA717" s="2292"/>
      <c r="AB717" s="2292"/>
      <c r="AC717" s="2292"/>
      <c r="AD717" s="2292"/>
      <c r="AE717" s="2292"/>
      <c r="AF717" s="433"/>
      <c r="AG717" s="434"/>
      <c r="AH717" s="434"/>
      <c r="AI717" s="434"/>
      <c r="AJ717" s="434"/>
      <c r="AK717" s="600"/>
      <c r="AL717" s="433"/>
      <c r="AM717" s="433"/>
      <c r="AN717" s="418"/>
      <c r="AO717" s="24"/>
      <c r="AP717" s="655"/>
      <c r="AQ717" s="655"/>
      <c r="AR717" s="655"/>
      <c r="AS717" s="1155"/>
      <c r="AT717" s="433"/>
      <c r="AU717" s="656"/>
      <c r="AV717" s="656"/>
      <c r="AW717" s="656"/>
      <c r="AX717" s="656"/>
      <c r="AY717" s="656"/>
      <c r="AZ717" s="656"/>
      <c r="BA717" s="656"/>
      <c r="BB717" s="12"/>
      <c r="BC717" s="12"/>
      <c r="BD717" s="420"/>
      <c r="BE717" s="655"/>
      <c r="BF717" s="655"/>
      <c r="BG717" s="655"/>
      <c r="BH717" s="1155"/>
      <c r="BI717" s="433"/>
      <c r="BJ717" s="657"/>
      <c r="BK717" s="656"/>
      <c r="BL717" s="656"/>
      <c r="BM717" s="656"/>
      <c r="BN717" s="656"/>
      <c r="BO717" s="656"/>
      <c r="BP717" s="656"/>
      <c r="BQ717" s="12"/>
      <c r="BR717" s="433"/>
      <c r="BS717" s="420"/>
      <c r="BT717" s="420"/>
      <c r="BU717" s="420"/>
      <c r="BV717" s="420"/>
      <c r="BW717" s="420"/>
      <c r="BX717" s="420"/>
      <c r="BY717" s="420"/>
      <c r="BZ717" s="420"/>
      <c r="CA717" s="420"/>
      <c r="CB717" s="420"/>
      <c r="CC717" s="420"/>
    </row>
    <row r="718" spans="1:81" s="451" customFormat="1" ht="12.75" hidden="1" customHeight="1">
      <c r="A718" s="1155"/>
      <c r="B718" s="433"/>
      <c r="C718" s="631"/>
      <c r="D718" s="596"/>
      <c r="E718" s="632"/>
      <c r="F718" s="2293" t="s">
        <v>299</v>
      </c>
      <c r="G718" s="2293"/>
      <c r="H718" s="2293"/>
      <c r="I718" s="2293"/>
      <c r="J718" s="2293"/>
      <c r="K718" s="2293"/>
      <c r="L718" s="2293"/>
      <c r="M718" s="2293"/>
      <c r="N718" s="2293"/>
      <c r="O718" s="2293"/>
      <c r="P718" s="2293"/>
      <c r="Q718" s="2293"/>
      <c r="R718" s="2293"/>
      <c r="S718" s="2293"/>
      <c r="T718" s="2293"/>
      <c r="U718" s="2293"/>
      <c r="V718" s="2293"/>
      <c r="W718" s="2293"/>
      <c r="X718" s="2293"/>
      <c r="Y718" s="2293"/>
      <c r="Z718" s="2293"/>
      <c r="AA718" s="633"/>
      <c r="AB718" s="530"/>
      <c r="AC718" s="530"/>
      <c r="AD718" s="596"/>
      <c r="AE718" s="596"/>
      <c r="AF718" s="596"/>
      <c r="AG718" s="634">
        <f>IF($C$716="Yes",(VLOOKUP($F$718,$AO$686:$AP$694,2,FALSE)),0)</f>
        <v>0</v>
      </c>
      <c r="AH718" s="635" t="s">
        <v>2091</v>
      </c>
      <c r="AI718" s="634"/>
      <c r="AJ718" s="530"/>
      <c r="AK718" s="610"/>
      <c r="AL718" s="433"/>
      <c r="AM718" s="433"/>
      <c r="AN718" s="418"/>
      <c r="AO718" s="24"/>
      <c r="AP718" s="655"/>
      <c r="AQ718" s="655"/>
      <c r="AR718" s="655"/>
      <c r="AS718" s="1155"/>
      <c r="AT718" s="433"/>
      <c r="AU718" s="656"/>
      <c r="AV718" s="656"/>
      <c r="AW718" s="656"/>
      <c r="AX718" s="656"/>
      <c r="AY718" s="656"/>
      <c r="AZ718" s="656"/>
      <c r="BA718" s="656"/>
      <c r="BB718" s="12"/>
      <c r="BC718" s="12"/>
      <c r="BD718" s="420"/>
      <c r="BE718" s="655"/>
      <c r="BF718" s="655"/>
      <c r="BG718" s="655"/>
      <c r="BH718" s="1155"/>
      <c r="BI718" s="433"/>
      <c r="BJ718" s="657"/>
      <c r="BK718" s="656"/>
      <c r="BL718" s="656"/>
      <c r="BM718" s="656"/>
      <c r="BN718" s="656"/>
      <c r="BO718" s="656"/>
      <c r="BP718" s="656"/>
      <c r="BQ718" s="12"/>
      <c r="BR718" s="433"/>
      <c r="BS718" s="420"/>
      <c r="BT718" s="420"/>
      <c r="BU718" s="420"/>
      <c r="BV718" s="420"/>
      <c r="BW718" s="420"/>
      <c r="BX718" s="420"/>
      <c r="BY718" s="420"/>
      <c r="BZ718" s="420"/>
      <c r="CA718" s="420"/>
      <c r="CB718" s="420"/>
      <c r="CC718" s="420"/>
    </row>
    <row r="719" spans="1:81" s="451" customFormat="1" ht="12.75" hidden="1" customHeight="1">
      <c r="A719" s="1155"/>
      <c r="B719" s="433"/>
      <c r="C719" s="582"/>
      <c r="D719" s="433"/>
      <c r="E719" s="630"/>
      <c r="F719" s="434"/>
      <c r="G719" s="434"/>
      <c r="H719" s="434"/>
      <c r="I719" s="434"/>
      <c r="J719" s="434"/>
      <c r="K719" s="434"/>
      <c r="L719" s="434"/>
      <c r="M719" s="434"/>
      <c r="N719" s="434"/>
      <c r="O719" s="434"/>
      <c r="P719" s="434"/>
      <c r="Q719" s="434"/>
      <c r="R719" s="434"/>
      <c r="S719" s="434"/>
      <c r="T719" s="434"/>
      <c r="U719" s="434"/>
      <c r="V719" s="434"/>
      <c r="W719" s="434"/>
      <c r="X719" s="434"/>
      <c r="Y719" s="434"/>
      <c r="Z719" s="434"/>
      <c r="AA719" s="434"/>
      <c r="AB719" s="434"/>
      <c r="AC719" s="434"/>
      <c r="AD719" s="433"/>
      <c r="AE719" s="433"/>
      <c r="AF719" s="433"/>
      <c r="AG719" s="434"/>
      <c r="AH719" s="434"/>
      <c r="AI719" s="434"/>
      <c r="AJ719" s="434"/>
      <c r="AK719" s="433"/>
      <c r="AL719" s="433"/>
      <c r="AM719" s="433"/>
      <c r="AN719" s="418"/>
      <c r="AO719" s="24"/>
      <c r="AP719" s="655"/>
      <c r="AQ719" s="655"/>
      <c r="AR719" s="655"/>
      <c r="AS719" s="1155"/>
      <c r="AT719" s="433"/>
      <c r="AU719" s="656"/>
      <c r="AV719" s="656"/>
      <c r="AW719" s="656"/>
      <c r="AX719" s="656"/>
      <c r="AY719" s="656"/>
      <c r="AZ719" s="656"/>
      <c r="BA719" s="656"/>
      <c r="BB719" s="12"/>
      <c r="BC719" s="12"/>
      <c r="BD719" s="420"/>
      <c r="BE719" s="655"/>
      <c r="BF719" s="655"/>
      <c r="BG719" s="655"/>
      <c r="BH719" s="1155"/>
      <c r="BI719" s="433"/>
      <c r="BJ719" s="657"/>
      <c r="BK719" s="656"/>
      <c r="BL719" s="656"/>
      <c r="BM719" s="656"/>
      <c r="BN719" s="656"/>
      <c r="BO719" s="656"/>
      <c r="BP719" s="656"/>
      <c r="BQ719" s="12"/>
      <c r="BR719" s="433"/>
      <c r="BS719" s="420"/>
      <c r="BT719" s="420"/>
      <c r="BU719" s="420"/>
      <c r="BV719" s="420"/>
      <c r="BW719" s="420"/>
      <c r="BX719" s="420"/>
      <c r="BY719" s="420"/>
      <c r="BZ719" s="420"/>
      <c r="CA719" s="420"/>
      <c r="CB719" s="420"/>
      <c r="CC719" s="420"/>
    </row>
    <row r="720" spans="1:81" s="451" customFormat="1" ht="12.75" hidden="1" customHeight="1">
      <c r="A720" s="433"/>
      <c r="B720" s="433"/>
      <c r="C720" s="2283" t="s">
        <v>299</v>
      </c>
      <c r="D720" s="2284"/>
      <c r="E720" s="628" t="s">
        <v>52</v>
      </c>
      <c r="F720" s="2294" t="s">
        <v>2432</v>
      </c>
      <c r="G720" s="2294"/>
      <c r="H720" s="2294"/>
      <c r="I720" s="2294"/>
      <c r="J720" s="2294"/>
      <c r="K720" s="2294"/>
      <c r="L720" s="2294"/>
      <c r="M720" s="2294"/>
      <c r="N720" s="2294"/>
      <c r="O720" s="2294"/>
      <c r="P720" s="2294"/>
      <c r="Q720" s="2294"/>
      <c r="R720" s="2294"/>
      <c r="S720" s="2294"/>
      <c r="T720" s="2294"/>
      <c r="U720" s="2294"/>
      <c r="V720" s="2294"/>
      <c r="W720" s="2294"/>
      <c r="X720" s="2294"/>
      <c r="Y720" s="2294"/>
      <c r="Z720" s="2294"/>
      <c r="AA720" s="2294"/>
      <c r="AB720" s="2294"/>
      <c r="AC720" s="2294"/>
      <c r="AD720" s="2294"/>
      <c r="AE720" s="2294"/>
      <c r="AF720" s="584"/>
      <c r="AG720" s="522"/>
      <c r="AH720" s="522"/>
      <c r="AI720" s="522"/>
      <c r="AJ720" s="522"/>
      <c r="AK720" s="613"/>
      <c r="AL720" s="433"/>
      <c r="AM720" s="433"/>
      <c r="AN720" s="418"/>
      <c r="AO720" s="24"/>
      <c r="AP720" s="655"/>
      <c r="AQ720" s="655"/>
      <c r="AR720" s="655"/>
      <c r="AS720" s="1155"/>
      <c r="AT720" s="433"/>
      <c r="AU720" s="656"/>
      <c r="AV720" s="656"/>
      <c r="AW720" s="656"/>
      <c r="AX720" s="656"/>
      <c r="AY720" s="656"/>
      <c r="AZ720" s="656"/>
      <c r="BA720" s="656"/>
      <c r="BB720" s="12"/>
      <c r="BC720" s="12"/>
      <c r="BD720" s="420"/>
      <c r="BE720" s="655"/>
      <c r="BF720" s="655"/>
      <c r="BG720" s="655"/>
      <c r="BH720" s="1155"/>
      <c r="BI720" s="433"/>
      <c r="BJ720" s="657"/>
      <c r="BK720" s="656"/>
      <c r="BL720" s="656"/>
      <c r="BM720" s="656"/>
      <c r="BN720" s="656"/>
      <c r="BO720" s="656"/>
      <c r="BP720" s="656"/>
      <c r="BQ720" s="12"/>
      <c r="BR720" s="433"/>
      <c r="BS720" s="420"/>
      <c r="BT720" s="420"/>
      <c r="BU720" s="420"/>
      <c r="BV720" s="420"/>
      <c r="BW720" s="420"/>
      <c r="BX720" s="420"/>
      <c r="BY720" s="420"/>
      <c r="BZ720" s="420"/>
      <c r="CA720" s="420"/>
      <c r="CB720" s="420"/>
      <c r="CC720" s="420"/>
    </row>
    <row r="721" spans="1:81" s="451" customFormat="1" ht="12.75" hidden="1" customHeight="1">
      <c r="A721" s="433"/>
      <c r="B721" s="433"/>
      <c r="C721" s="629"/>
      <c r="D721" s="433"/>
      <c r="E721" s="630"/>
      <c r="F721" s="2295"/>
      <c r="G721" s="2295"/>
      <c r="H721" s="2295"/>
      <c r="I721" s="2295"/>
      <c r="J721" s="2295"/>
      <c r="K721" s="2295"/>
      <c r="L721" s="2295"/>
      <c r="M721" s="2295"/>
      <c r="N721" s="2295"/>
      <c r="O721" s="2295"/>
      <c r="P721" s="2295"/>
      <c r="Q721" s="2295"/>
      <c r="R721" s="2295"/>
      <c r="S721" s="2295"/>
      <c r="T721" s="2295"/>
      <c r="U721" s="2295"/>
      <c r="V721" s="2295"/>
      <c r="W721" s="2295"/>
      <c r="X721" s="2295"/>
      <c r="Y721" s="2295"/>
      <c r="Z721" s="2295"/>
      <c r="AA721" s="2295"/>
      <c r="AB721" s="2295"/>
      <c r="AC721" s="2295"/>
      <c r="AD721" s="2295"/>
      <c r="AE721" s="2295"/>
      <c r="AF721" s="433"/>
      <c r="AG721" s="434"/>
      <c r="AH721" s="434"/>
      <c r="AI721" s="434"/>
      <c r="AJ721" s="434"/>
      <c r="AK721" s="600"/>
      <c r="AL721" s="433"/>
      <c r="AM721" s="433"/>
      <c r="AN721" s="418"/>
      <c r="AO721" s="24"/>
      <c r="AP721" s="655"/>
      <c r="AQ721" s="655"/>
      <c r="AR721" s="655"/>
      <c r="AS721" s="1155"/>
      <c r="AT721" s="433"/>
      <c r="AU721" s="656"/>
      <c r="AV721" s="656"/>
      <c r="AW721" s="656"/>
      <c r="AX721" s="656"/>
      <c r="AY721" s="656"/>
      <c r="AZ721" s="656"/>
      <c r="BA721" s="656"/>
      <c r="BB721" s="12"/>
      <c r="BC721" s="12"/>
      <c r="BD721" s="420"/>
      <c r="BE721" s="655"/>
      <c r="BF721" s="655"/>
      <c r="BG721" s="655"/>
      <c r="BH721" s="1155"/>
      <c r="BI721" s="433"/>
      <c r="BJ721" s="657"/>
      <c r="BK721" s="656"/>
      <c r="BL721" s="656"/>
      <c r="BM721" s="656"/>
      <c r="BN721" s="656"/>
      <c r="BO721" s="656"/>
      <c r="BP721" s="656"/>
      <c r="BQ721" s="12"/>
      <c r="BR721" s="433"/>
      <c r="BS721" s="420"/>
      <c r="BT721" s="420"/>
      <c r="BU721" s="420"/>
      <c r="BV721" s="420"/>
      <c r="BW721" s="420"/>
      <c r="BX721" s="420"/>
      <c r="BY721" s="420"/>
      <c r="BZ721" s="420"/>
      <c r="CA721" s="420"/>
      <c r="CB721" s="420"/>
      <c r="CC721" s="420"/>
    </row>
    <row r="722" spans="1:81" s="451" customFormat="1" ht="12.75" hidden="1" customHeight="1">
      <c r="A722" s="433"/>
      <c r="B722" s="433"/>
      <c r="C722" s="607"/>
      <c r="D722" s="433"/>
      <c r="E722" s="433"/>
      <c r="F722" s="649" t="s">
        <v>2433</v>
      </c>
      <c r="G722" s="434"/>
      <c r="H722" s="434"/>
      <c r="I722" s="434"/>
      <c r="J722" s="434"/>
      <c r="K722" s="434"/>
      <c r="L722" s="434"/>
      <c r="M722" s="434"/>
      <c r="N722" s="434"/>
      <c r="O722" s="434"/>
      <c r="P722" s="434"/>
      <c r="Q722" s="434"/>
      <c r="R722" s="434"/>
      <c r="S722" s="434"/>
      <c r="T722" s="434"/>
      <c r="U722" s="434"/>
      <c r="V722" s="434"/>
      <c r="W722" s="434"/>
      <c r="X722" s="434"/>
      <c r="Y722" s="434"/>
      <c r="Z722" s="434"/>
      <c r="AA722" s="434"/>
      <c r="AB722" s="434"/>
      <c r="AC722" s="1160"/>
      <c r="AD722" s="433"/>
      <c r="AE722" s="433"/>
      <c r="AF722" s="433"/>
      <c r="AG722" s="489"/>
      <c r="AH722" s="489"/>
      <c r="AI722" s="489"/>
      <c r="AJ722" s="489"/>
      <c r="AK722" s="600"/>
      <c r="AL722" s="433"/>
      <c r="AM722" s="433"/>
      <c r="AN722" s="418"/>
      <c r="AO722" s="420"/>
      <c r="AP722" s="655"/>
      <c r="AQ722" s="655"/>
      <c r="AR722" s="655"/>
      <c r="AS722" s="1155"/>
      <c r="AT722" s="433"/>
      <c r="AU722" s="656"/>
      <c r="AV722" s="656"/>
      <c r="AW722" s="656"/>
      <c r="AX722" s="656"/>
      <c r="AY722" s="656"/>
      <c r="AZ722" s="656"/>
      <c r="BA722" s="656"/>
      <c r="BB722" s="420"/>
      <c r="BC722" s="420"/>
      <c r="BD722" s="420"/>
      <c r="BE722" s="655"/>
      <c r="BF722" s="655"/>
      <c r="BG722" s="655"/>
      <c r="BH722" s="1155"/>
      <c r="BI722" s="433"/>
      <c r="BJ722" s="657"/>
      <c r="BK722" s="656"/>
      <c r="BL722" s="656"/>
      <c r="BM722" s="656"/>
      <c r="BN722" s="656"/>
      <c r="BO722" s="656"/>
      <c r="BP722" s="656"/>
      <c r="BQ722" s="420"/>
      <c r="BR722" s="433"/>
      <c r="BS722" s="420"/>
      <c r="BT722" s="420"/>
      <c r="BU722" s="420"/>
      <c r="BV722" s="420"/>
      <c r="BW722" s="420"/>
      <c r="BX722" s="420"/>
      <c r="BY722" s="420"/>
      <c r="BZ722" s="420"/>
      <c r="CA722" s="420"/>
      <c r="CB722" s="420"/>
      <c r="CC722" s="420"/>
    </row>
    <row r="723" spans="1:81" s="451" customFormat="1" ht="13.5" hidden="1" thickTop="1">
      <c r="A723" s="433"/>
      <c r="B723" s="433"/>
      <c r="C723" s="631"/>
      <c r="D723" s="596"/>
      <c r="E723" s="632"/>
      <c r="F723" s="2296" t="s">
        <v>299</v>
      </c>
      <c r="G723" s="2296"/>
      <c r="H723" s="2296"/>
      <c r="I723" s="530"/>
      <c r="J723" s="530"/>
      <c r="K723" s="530"/>
      <c r="L723" s="530"/>
      <c r="M723" s="530"/>
      <c r="N723" s="530"/>
      <c r="O723" s="530"/>
      <c r="P723" s="530"/>
      <c r="Q723" s="530"/>
      <c r="R723" s="530"/>
      <c r="S723" s="530"/>
      <c r="T723" s="530"/>
      <c r="U723" s="530"/>
      <c r="V723" s="530"/>
      <c r="W723" s="530"/>
      <c r="X723" s="530"/>
      <c r="Y723" s="530"/>
      <c r="Z723" s="530"/>
      <c r="AA723" s="530"/>
      <c r="AB723" s="530"/>
      <c r="AC723" s="530"/>
      <c r="AD723" s="596"/>
      <c r="AE723" s="596"/>
      <c r="AF723" s="596"/>
      <c r="AG723" s="634">
        <f>IF($C$720="Yes",(VLOOKUP($F$723,$AO$696:$AP$698,2,FALSE)),0)</f>
        <v>0</v>
      </c>
      <c r="AH723" s="635" t="s">
        <v>2091</v>
      </c>
      <c r="AI723" s="530"/>
      <c r="AJ723" s="530"/>
      <c r="AK723" s="610"/>
      <c r="AL723" s="433"/>
      <c r="AM723" s="433"/>
      <c r="AN723" s="418"/>
      <c r="AO723" s="420"/>
      <c r="AP723" s="655"/>
      <c r="AQ723" s="655"/>
      <c r="AR723" s="655"/>
      <c r="AS723" s="654"/>
      <c r="AT723" s="433"/>
      <c r="AU723" s="656"/>
      <c r="AV723" s="656"/>
      <c r="AW723" s="656"/>
      <c r="AX723" s="656"/>
      <c r="AY723" s="656"/>
      <c r="AZ723" s="656"/>
      <c r="BA723" s="656"/>
      <c r="BB723" s="420"/>
      <c r="BC723" s="420"/>
      <c r="BD723" s="420"/>
      <c r="BE723" s="655"/>
      <c r="BF723" s="655"/>
      <c r="BG723" s="655"/>
      <c r="BH723" s="654"/>
      <c r="BI723" s="433"/>
      <c r="BJ723" s="657"/>
      <c r="BK723" s="656"/>
      <c r="BL723" s="656"/>
      <c r="BM723" s="656"/>
      <c r="BN723" s="656"/>
      <c r="BO723" s="656"/>
      <c r="BP723" s="656"/>
      <c r="BQ723" s="420"/>
      <c r="BR723" s="433"/>
      <c r="BS723" s="420"/>
      <c r="BT723" s="420"/>
      <c r="BU723" s="420"/>
      <c r="BV723" s="420"/>
      <c r="BW723" s="420"/>
      <c r="BX723" s="420"/>
      <c r="BY723" s="420"/>
      <c r="BZ723" s="420"/>
      <c r="CA723" s="420"/>
      <c r="CB723" s="420"/>
      <c r="CC723" s="420"/>
    </row>
    <row r="724" spans="1:81" s="451" customFormat="1" ht="13.5" hidden="1" thickTop="1">
      <c r="A724" s="434"/>
      <c r="B724" s="434"/>
      <c r="C724" s="434"/>
      <c r="D724" s="434"/>
      <c r="E724" s="434"/>
      <c r="F724" s="434"/>
      <c r="G724" s="434"/>
      <c r="H724" s="434"/>
      <c r="I724" s="434"/>
      <c r="J724" s="434"/>
      <c r="K724" s="434"/>
      <c r="L724" s="434"/>
      <c r="M724" s="434"/>
      <c r="N724" s="434"/>
      <c r="O724" s="434"/>
      <c r="P724" s="434"/>
      <c r="Q724" s="434"/>
      <c r="R724" s="434"/>
      <c r="S724" s="434"/>
      <c r="T724" s="434"/>
      <c r="U724" s="434"/>
      <c r="V724" s="434"/>
      <c r="W724" s="434"/>
      <c r="X724" s="434"/>
      <c r="Y724" s="434"/>
      <c r="Z724" s="434"/>
      <c r="AA724" s="434"/>
      <c r="AB724" s="434"/>
      <c r="AC724" s="434"/>
      <c r="AD724" s="434"/>
      <c r="AE724" s="433"/>
      <c r="AF724" s="433"/>
      <c r="AG724" s="489"/>
      <c r="AH724" s="1148"/>
      <c r="AI724" s="434"/>
      <c r="AJ724" s="434"/>
      <c r="AK724" s="433"/>
      <c r="AL724" s="433"/>
      <c r="AM724" s="433"/>
      <c r="AN724" s="418"/>
      <c r="AO724" s="420"/>
      <c r="AP724" s="655"/>
      <c r="AQ724" s="655"/>
      <c r="AR724" s="655"/>
      <c r="AS724" s="654"/>
      <c r="AT724" s="433"/>
      <c r="AU724" s="656"/>
      <c r="AV724" s="656"/>
      <c r="AW724" s="656"/>
      <c r="AX724" s="656"/>
      <c r="AY724" s="656"/>
      <c r="AZ724" s="656"/>
      <c r="BA724" s="656"/>
      <c r="BB724" s="420"/>
      <c r="BC724" s="420"/>
      <c r="BD724" s="420"/>
      <c r="BE724" s="655"/>
      <c r="BF724" s="655"/>
      <c r="BG724" s="655"/>
      <c r="BH724" s="654"/>
      <c r="BI724" s="433"/>
      <c r="BJ724" s="657"/>
      <c r="BK724" s="656"/>
      <c r="BL724" s="656"/>
      <c r="BM724" s="656"/>
      <c r="BN724" s="656"/>
      <c r="BO724" s="656"/>
      <c r="BP724" s="656"/>
      <c r="BQ724" s="420"/>
      <c r="BR724" s="433"/>
      <c r="BS724" s="420"/>
      <c r="BT724" s="420"/>
      <c r="BU724" s="420"/>
      <c r="BV724" s="420"/>
      <c r="BW724" s="420"/>
      <c r="BX724" s="420"/>
      <c r="BY724" s="420"/>
      <c r="BZ724" s="420"/>
      <c r="CA724" s="420"/>
      <c r="CB724" s="420"/>
      <c r="CC724" s="420"/>
    </row>
    <row r="725" spans="1:81" s="451" customFormat="1" ht="13.5" hidden="1" thickTop="1">
      <c r="A725" s="433"/>
      <c r="B725" s="433"/>
      <c r="C725" s="2283" t="s">
        <v>299</v>
      </c>
      <c r="D725" s="2284"/>
      <c r="E725" s="628" t="s">
        <v>2434</v>
      </c>
      <c r="F725" s="647" t="s">
        <v>2435</v>
      </c>
      <c r="G725" s="522"/>
      <c r="H725" s="522"/>
      <c r="I725" s="522"/>
      <c r="J725" s="522"/>
      <c r="K725" s="522"/>
      <c r="L725" s="522"/>
      <c r="M725" s="522"/>
      <c r="N725" s="522"/>
      <c r="O725" s="522"/>
      <c r="P725" s="522"/>
      <c r="Q725" s="522"/>
      <c r="R725" s="522"/>
      <c r="S725" s="522"/>
      <c r="T725" s="522"/>
      <c r="U725" s="522"/>
      <c r="V725" s="522"/>
      <c r="W725" s="522"/>
      <c r="X725" s="522"/>
      <c r="Y725" s="522"/>
      <c r="Z725" s="522"/>
      <c r="AA725" s="522"/>
      <c r="AB725" s="522"/>
      <c r="AC725" s="658"/>
      <c r="AD725" s="584"/>
      <c r="AE725" s="584"/>
      <c r="AF725" s="584"/>
      <c r="AG725" s="659"/>
      <c r="AH725" s="659"/>
      <c r="AI725" s="659"/>
      <c r="AJ725" s="659"/>
      <c r="AK725" s="613"/>
      <c r="AL725" s="433"/>
      <c r="AM725" s="433"/>
      <c r="AN725" s="418"/>
      <c r="AO725" s="420"/>
      <c r="AP725" s="655"/>
      <c r="AQ725" s="655"/>
      <c r="AR725" s="655"/>
      <c r="AS725" s="654"/>
      <c r="AT725" s="433"/>
      <c r="AU725" s="656"/>
      <c r="AV725" s="656"/>
      <c r="AW725" s="656"/>
      <c r="AX725" s="656"/>
      <c r="AY725" s="656"/>
      <c r="AZ725" s="656"/>
      <c r="BA725" s="656"/>
      <c r="BB725" s="420"/>
      <c r="BC725" s="420"/>
      <c r="BD725" s="420"/>
      <c r="BE725" s="655"/>
      <c r="BF725" s="655"/>
      <c r="BG725" s="655"/>
      <c r="BH725" s="654"/>
      <c r="BI725" s="433"/>
      <c r="BJ725" s="657"/>
      <c r="BK725" s="656"/>
      <c r="BL725" s="656"/>
      <c r="BM725" s="656"/>
      <c r="BN725" s="656"/>
      <c r="BO725" s="656"/>
      <c r="BP725" s="656"/>
      <c r="BQ725" s="420"/>
      <c r="BR725" s="433"/>
      <c r="BS725" s="420"/>
      <c r="BT725" s="420"/>
      <c r="BU725" s="420"/>
      <c r="BV725" s="420"/>
      <c r="BW725" s="420"/>
      <c r="BX725" s="420"/>
      <c r="BY725" s="420"/>
      <c r="BZ725" s="420"/>
      <c r="CA725" s="420"/>
      <c r="CB725" s="420"/>
      <c r="CC725" s="420"/>
    </row>
    <row r="726" spans="1:81" s="451" customFormat="1" ht="13.5" hidden="1" thickTop="1">
      <c r="A726" s="433"/>
      <c r="B726" s="433"/>
      <c r="C726" s="629"/>
      <c r="D726" s="433"/>
      <c r="E726" s="630"/>
      <c r="F726" s="434"/>
      <c r="G726" s="434"/>
      <c r="H726" s="434"/>
      <c r="I726" s="434"/>
      <c r="J726" s="434"/>
      <c r="K726" s="434"/>
      <c r="L726" s="434"/>
      <c r="M726" s="434"/>
      <c r="N726" s="434"/>
      <c r="O726" s="434"/>
      <c r="P726" s="434"/>
      <c r="Q726" s="434"/>
      <c r="R726" s="434"/>
      <c r="S726" s="434"/>
      <c r="T726" s="434"/>
      <c r="U726" s="434"/>
      <c r="V726" s="434"/>
      <c r="W726" s="434"/>
      <c r="X726" s="434"/>
      <c r="Y726" s="434"/>
      <c r="Z726" s="434"/>
      <c r="AA726" s="434"/>
      <c r="AB726" s="434"/>
      <c r="AC726" s="434"/>
      <c r="AD726" s="433"/>
      <c r="AE726" s="433"/>
      <c r="AF726" s="433"/>
      <c r="AG726" s="434"/>
      <c r="AH726" s="434"/>
      <c r="AI726" s="434"/>
      <c r="AJ726" s="434"/>
      <c r="AK726" s="600"/>
      <c r="AL726" s="433"/>
      <c r="AM726" s="433"/>
      <c r="AN726" s="418"/>
      <c r="AO726" s="420"/>
      <c r="AP726" s="655"/>
      <c r="AQ726" s="655"/>
      <c r="AR726" s="655"/>
      <c r="AS726" s="654"/>
      <c r="AT726" s="433"/>
      <c r="AU726" s="656"/>
      <c r="AV726" s="656"/>
      <c r="AW726" s="656"/>
      <c r="AX726" s="656"/>
      <c r="AY726" s="656"/>
      <c r="AZ726" s="656"/>
      <c r="BA726" s="656"/>
      <c r="BB726" s="420"/>
      <c r="BC726" s="420"/>
      <c r="BD726" s="420"/>
      <c r="BE726" s="655"/>
      <c r="BF726" s="655"/>
      <c r="BG726" s="655"/>
      <c r="BH726" s="654"/>
      <c r="BI726" s="433"/>
      <c r="BJ726" s="657"/>
      <c r="BK726" s="656"/>
      <c r="BL726" s="656"/>
      <c r="BM726" s="656"/>
      <c r="BN726" s="656"/>
      <c r="BO726" s="656"/>
      <c r="BP726" s="656"/>
      <c r="BQ726" s="420"/>
      <c r="BR726" s="12"/>
      <c r="BS726" s="420"/>
      <c r="BT726" s="420"/>
      <c r="BU726" s="420"/>
      <c r="BV726" s="420"/>
      <c r="BW726" s="420"/>
      <c r="BX726" s="420"/>
      <c r="BY726" s="420"/>
      <c r="BZ726" s="420"/>
      <c r="CA726" s="420"/>
      <c r="CB726" s="420"/>
      <c r="CC726" s="420"/>
    </row>
    <row r="727" spans="1:81" s="451" customFormat="1" ht="13.5" hidden="1" thickTop="1">
      <c r="A727" s="433"/>
      <c r="B727" s="433"/>
      <c r="C727" s="2285"/>
      <c r="D727" s="2286"/>
      <c r="E727" s="639"/>
      <c r="F727" s="434" t="s">
        <v>2436</v>
      </c>
      <c r="G727" s="434"/>
      <c r="H727" s="434"/>
      <c r="I727" s="434"/>
      <c r="J727" s="434"/>
      <c r="K727" s="434"/>
      <c r="L727" s="434"/>
      <c r="M727" s="434"/>
      <c r="N727" s="434"/>
      <c r="O727" s="434"/>
      <c r="P727" s="434"/>
      <c r="Q727" s="434"/>
      <c r="R727" s="434"/>
      <c r="S727" s="434"/>
      <c r="T727" s="434"/>
      <c r="U727" s="434"/>
      <c r="V727" s="434"/>
      <c r="W727" s="434"/>
      <c r="X727" s="434"/>
      <c r="Y727" s="434"/>
      <c r="Z727" s="434"/>
      <c r="AA727" s="434"/>
      <c r="AB727" s="434"/>
      <c r="AC727" s="1160"/>
      <c r="AD727" s="433"/>
      <c r="AE727" s="433"/>
      <c r="AF727" s="433"/>
      <c r="AG727" s="489">
        <f>IF($C$725="Yes",(VLOOKUP($G$728,$AO$703:$AP$706,2,FALSE)),0)</f>
        <v>0</v>
      </c>
      <c r="AH727" s="1148" t="s">
        <v>2091</v>
      </c>
      <c r="AI727" s="434"/>
      <c r="AJ727" s="489"/>
      <c r="AK727" s="600"/>
      <c r="AL727" s="433"/>
      <c r="AM727" s="433"/>
      <c r="AN727" s="418"/>
      <c r="AO727" s="420"/>
      <c r="AP727" s="655"/>
      <c r="AQ727" s="655"/>
      <c r="AR727" s="655"/>
      <c r="AS727" s="654"/>
      <c r="AT727" s="433"/>
      <c r="AU727" s="656"/>
      <c r="AV727" s="656"/>
      <c r="AW727" s="656"/>
      <c r="AX727" s="656"/>
      <c r="AY727" s="656"/>
      <c r="AZ727" s="656"/>
      <c r="BA727" s="656"/>
      <c r="BB727" s="420"/>
      <c r="BC727" s="420"/>
      <c r="BD727" s="420"/>
      <c r="BE727" s="655"/>
      <c r="BF727" s="655"/>
      <c r="BG727" s="655"/>
      <c r="BH727" s="654"/>
      <c r="BI727" s="433"/>
      <c r="BJ727" s="657"/>
      <c r="BK727" s="656"/>
      <c r="BL727" s="656"/>
      <c r="BM727" s="656"/>
      <c r="BN727" s="656"/>
      <c r="BO727" s="656"/>
      <c r="BP727" s="656"/>
      <c r="BQ727" s="420"/>
      <c r="BR727" s="433"/>
      <c r="BS727" s="420"/>
      <c r="BT727" s="420"/>
      <c r="BU727" s="420"/>
      <c r="BV727" s="420"/>
      <c r="BW727" s="420"/>
      <c r="BX727" s="420"/>
      <c r="BY727" s="420"/>
      <c r="BZ727" s="420"/>
      <c r="CA727" s="420"/>
      <c r="CB727" s="420"/>
      <c r="CC727" s="420"/>
    </row>
    <row r="728" spans="1:81" s="451" customFormat="1" ht="13.5" hidden="1" thickTop="1">
      <c r="A728" s="433"/>
      <c r="B728" s="433"/>
      <c r="C728" s="629"/>
      <c r="D728" s="433"/>
      <c r="E728" s="630"/>
      <c r="F728" s="434"/>
      <c r="G728" s="2287" t="s">
        <v>299</v>
      </c>
      <c r="H728" s="2287"/>
      <c r="I728" s="2287"/>
      <c r="J728" s="2287"/>
      <c r="K728" s="2287"/>
      <c r="L728" s="2287"/>
      <c r="M728" s="2287"/>
      <c r="N728" s="2287"/>
      <c r="O728" s="2287"/>
      <c r="P728" s="2287"/>
      <c r="Q728" s="2287"/>
      <c r="R728" s="2287"/>
      <c r="S728" s="2287"/>
      <c r="T728" s="2287"/>
      <c r="U728" s="2287"/>
      <c r="V728" s="2287"/>
      <c r="W728" s="2287"/>
      <c r="X728" s="2287"/>
      <c r="Y728" s="2287"/>
      <c r="Z728" s="2287"/>
      <c r="AA728" s="2287"/>
      <c r="AB728" s="2287"/>
      <c r="AC728" s="2287"/>
      <c r="AD728" s="2287"/>
      <c r="AE728" s="2287"/>
      <c r="AF728" s="2287"/>
      <c r="AG728" s="433"/>
      <c r="AH728" s="433"/>
      <c r="AI728" s="433"/>
      <c r="AJ728" s="434"/>
      <c r="AK728" s="600"/>
      <c r="AL728" s="433"/>
      <c r="AM728" s="433"/>
      <c r="AN728" s="418"/>
      <c r="AO728" s="420"/>
      <c r="AP728" s="655"/>
      <c r="AQ728" s="655"/>
      <c r="AR728" s="655"/>
      <c r="AS728" s="654"/>
      <c r="AT728" s="433"/>
      <c r="AU728" s="656"/>
      <c r="AV728" s="656"/>
      <c r="AW728" s="656"/>
      <c r="AX728" s="656"/>
      <c r="AY728" s="656"/>
      <c r="AZ728" s="656"/>
      <c r="BA728" s="656"/>
      <c r="BB728" s="420"/>
      <c r="BC728" s="420"/>
      <c r="BD728" s="420"/>
      <c r="BE728" s="655"/>
      <c r="BF728" s="655"/>
      <c r="BG728" s="655"/>
      <c r="BH728" s="654"/>
      <c r="BI728" s="433"/>
      <c r="BJ728" s="657"/>
      <c r="BK728" s="656"/>
      <c r="BL728" s="656"/>
      <c r="BM728" s="656"/>
      <c r="BN728" s="656"/>
      <c r="BO728" s="656"/>
      <c r="BP728" s="656"/>
      <c r="BQ728" s="420"/>
      <c r="BR728" s="433"/>
      <c r="BS728" s="420"/>
      <c r="BT728" s="420"/>
      <c r="BU728" s="420"/>
      <c r="BV728" s="420"/>
      <c r="BW728" s="420"/>
      <c r="BX728" s="420"/>
      <c r="BY728" s="420"/>
      <c r="BZ728" s="420"/>
      <c r="CA728" s="420"/>
      <c r="CB728" s="420"/>
      <c r="CC728" s="420"/>
    </row>
    <row r="729" spans="1:81" s="451" customFormat="1" ht="13.5" hidden="1" thickTop="1">
      <c r="A729" s="433"/>
      <c r="B729" s="433"/>
      <c r="C729" s="599"/>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433"/>
      <c r="AE729" s="433"/>
      <c r="AF729" s="433"/>
      <c r="AG729" s="12"/>
      <c r="AH729" s="12"/>
      <c r="AI729" s="12"/>
      <c r="AJ729" s="12"/>
      <c r="AK729" s="600"/>
      <c r="AL729" s="433"/>
      <c r="AM729" s="433"/>
      <c r="AN729" s="418"/>
      <c r="AO729" s="420"/>
      <c r="AP729" s="655"/>
      <c r="AQ729" s="655"/>
      <c r="AR729" s="655"/>
      <c r="AS729" s="654"/>
      <c r="AT729" s="433"/>
      <c r="AU729" s="656"/>
      <c r="AV729" s="656"/>
      <c r="AW729" s="656"/>
      <c r="AX729" s="656"/>
      <c r="AY729" s="656"/>
      <c r="AZ729" s="656"/>
      <c r="BA729" s="656"/>
      <c r="BB729" s="420"/>
      <c r="BC729" s="420"/>
      <c r="BD729" s="420"/>
      <c r="BE729" s="655"/>
      <c r="BF729" s="655"/>
      <c r="BG729" s="655"/>
      <c r="BH729" s="654"/>
      <c r="BI729" s="433"/>
      <c r="BJ729" s="657"/>
      <c r="BK729" s="656"/>
      <c r="BL729" s="656"/>
      <c r="BM729" s="656"/>
      <c r="BN729" s="656"/>
      <c r="BO729" s="656"/>
      <c r="BP729" s="656"/>
      <c r="BQ729" s="420"/>
      <c r="BR729" s="433"/>
      <c r="BS729" s="420"/>
      <c r="BT729" s="420"/>
      <c r="BU729" s="420"/>
      <c r="BV729" s="420"/>
      <c r="BW729" s="420"/>
      <c r="BX729" s="420"/>
      <c r="BY729" s="420"/>
      <c r="BZ729" s="420"/>
      <c r="CA729" s="420"/>
      <c r="CB729" s="420"/>
      <c r="CC729" s="420"/>
    </row>
    <row r="730" spans="1:81" s="451" customFormat="1" ht="12.75" hidden="1" customHeight="1">
      <c r="A730" s="12"/>
      <c r="B730" s="433"/>
      <c r="C730" s="2288" t="s">
        <v>299</v>
      </c>
      <c r="D730" s="2289"/>
      <c r="F730" s="434" t="s">
        <v>2437</v>
      </c>
      <c r="G730" s="434"/>
      <c r="H730" s="434"/>
      <c r="I730" s="434"/>
      <c r="J730" s="434"/>
      <c r="K730" s="434"/>
      <c r="L730" s="434"/>
      <c r="M730" s="434"/>
      <c r="N730" s="434"/>
      <c r="O730" s="434"/>
      <c r="P730" s="434"/>
      <c r="Q730" s="434"/>
      <c r="R730" s="434"/>
      <c r="S730" s="434"/>
      <c r="T730" s="434"/>
      <c r="U730" s="434"/>
      <c r="V730" s="434"/>
      <c r="W730" s="434"/>
      <c r="X730" s="434"/>
      <c r="Y730" s="434"/>
      <c r="Z730" s="434"/>
      <c r="AA730" s="434"/>
      <c r="AB730" s="434"/>
      <c r="AC730" s="1160"/>
      <c r="AD730" s="433"/>
      <c r="AE730" s="433"/>
      <c r="AF730" s="433"/>
      <c r="AG730" s="489">
        <f>IF(AND($C$730="Yes",$C$725="Yes"),2,0)</f>
        <v>0</v>
      </c>
      <c r="AH730" s="1148" t="s">
        <v>2091</v>
      </c>
      <c r="AI730" s="434"/>
      <c r="AJ730" s="1144"/>
      <c r="AK730" s="600"/>
      <c r="AL730" s="433"/>
      <c r="AM730" s="433"/>
      <c r="AN730" s="418"/>
      <c r="AO730" s="420"/>
      <c r="AP730" s="655"/>
      <c r="AQ730" s="655"/>
      <c r="AR730" s="655"/>
      <c r="AS730" s="654"/>
      <c r="AT730" s="433"/>
      <c r="AU730" s="656"/>
      <c r="AV730" s="656"/>
      <c r="AW730" s="656"/>
      <c r="AX730" s="656"/>
      <c r="AY730" s="656"/>
      <c r="AZ730" s="656"/>
      <c r="BA730" s="656"/>
      <c r="BB730" s="420"/>
      <c r="BC730" s="420"/>
      <c r="BD730" s="420"/>
      <c r="BE730" s="655"/>
      <c r="BF730" s="655"/>
      <c r="BG730" s="655"/>
      <c r="BH730" s="654"/>
      <c r="BI730" s="433"/>
      <c r="BJ730" s="657"/>
      <c r="BK730" s="656"/>
      <c r="BL730" s="656"/>
      <c r="BM730" s="656"/>
      <c r="BN730" s="656"/>
      <c r="BO730" s="656"/>
      <c r="BP730" s="656"/>
      <c r="BQ730" s="420"/>
      <c r="BR730" s="433"/>
      <c r="BS730" s="420"/>
      <c r="BT730" s="420"/>
      <c r="BU730" s="420"/>
      <c r="BV730" s="420"/>
      <c r="BW730" s="420"/>
      <c r="BX730" s="420"/>
      <c r="BY730" s="420"/>
      <c r="BZ730" s="420"/>
      <c r="CA730" s="420"/>
      <c r="CB730" s="420"/>
      <c r="CC730" s="420"/>
    </row>
    <row r="731" spans="1:81" s="451" customFormat="1" ht="13.5" hidden="1" thickTop="1">
      <c r="A731" s="12"/>
      <c r="B731" s="433"/>
      <c r="C731" s="648"/>
      <c r="D731" s="1165"/>
      <c r="E731" s="1165"/>
      <c r="F731" s="434"/>
      <c r="G731" s="434" t="s">
        <v>2438</v>
      </c>
      <c r="H731" s="434"/>
      <c r="I731" s="434"/>
      <c r="J731" s="434"/>
      <c r="K731" s="434"/>
      <c r="L731" s="434"/>
      <c r="M731" s="434"/>
      <c r="N731" s="434"/>
      <c r="O731" s="434"/>
      <c r="P731" s="434"/>
      <c r="Q731" s="434"/>
      <c r="R731" s="434"/>
      <c r="S731" s="434"/>
      <c r="T731" s="434"/>
      <c r="U731" s="434"/>
      <c r="V731" s="434"/>
      <c r="W731" s="434"/>
      <c r="X731" s="434"/>
      <c r="Y731" s="434"/>
      <c r="Z731" s="434"/>
      <c r="AA731" s="434"/>
      <c r="AB731" s="434"/>
      <c r="AC731" s="1160"/>
      <c r="AD731" s="433"/>
      <c r="AE731" s="433"/>
      <c r="AF731" s="433"/>
      <c r="AG731" s="1144"/>
      <c r="AH731" s="1144"/>
      <c r="AI731" s="1144"/>
      <c r="AJ731" s="1144"/>
      <c r="AK731" s="600"/>
      <c r="AL731" s="433"/>
      <c r="AM731" s="433"/>
      <c r="AN731" s="474"/>
      <c r="AO731" s="420"/>
      <c r="AP731" s="655"/>
      <c r="AQ731" s="655"/>
      <c r="AR731" s="655"/>
      <c r="AS731" s="654"/>
      <c r="AT731" s="433"/>
      <c r="AU731" s="656"/>
      <c r="AV731" s="656"/>
      <c r="AW731" s="656"/>
      <c r="AX731" s="656"/>
      <c r="AY731" s="656"/>
      <c r="AZ731" s="656"/>
      <c r="BA731" s="656"/>
      <c r="BB731" s="420"/>
      <c r="BC731" s="420"/>
      <c r="BD731" s="420"/>
      <c r="BE731" s="655"/>
      <c r="BF731" s="655"/>
      <c r="BG731" s="655"/>
      <c r="BH731" s="654"/>
      <c r="BI731" s="433"/>
      <c r="BJ731" s="657"/>
      <c r="BK731" s="656"/>
      <c r="BL731" s="656"/>
      <c r="BM731" s="656"/>
      <c r="BN731" s="656"/>
      <c r="BO731" s="656"/>
      <c r="BP731" s="656"/>
      <c r="BQ731" s="420"/>
      <c r="BR731" s="433"/>
      <c r="BS731" s="420"/>
      <c r="BT731" s="420"/>
      <c r="BU731" s="420"/>
      <c r="BV731" s="420"/>
      <c r="BW731" s="420"/>
      <c r="BX731" s="420"/>
      <c r="BY731" s="420"/>
      <c r="BZ731" s="420"/>
      <c r="CA731" s="420"/>
      <c r="CB731" s="420"/>
      <c r="CC731" s="420"/>
    </row>
    <row r="732" spans="1:81" s="433" customFormat="1" ht="12.75" hidden="1" customHeight="1">
      <c r="A732" s="12"/>
      <c r="C732" s="648"/>
      <c r="D732" s="1165"/>
      <c r="E732" s="1165"/>
      <c r="F732" s="434"/>
      <c r="G732" s="434" t="s">
        <v>2439</v>
      </c>
      <c r="H732" s="434"/>
      <c r="I732" s="434"/>
      <c r="J732" s="434"/>
      <c r="K732" s="434"/>
      <c r="L732" s="434"/>
      <c r="M732" s="434"/>
      <c r="N732" s="434"/>
      <c r="O732" s="434"/>
      <c r="P732" s="434"/>
      <c r="Q732" s="434"/>
      <c r="R732" s="434"/>
      <c r="S732" s="434"/>
      <c r="T732" s="434"/>
      <c r="U732" s="434"/>
      <c r="V732" s="434"/>
      <c r="W732" s="434"/>
      <c r="X732" s="434"/>
      <c r="Y732" s="434"/>
      <c r="Z732" s="434"/>
      <c r="AA732" s="434"/>
      <c r="AB732" s="434"/>
      <c r="AC732" s="1160"/>
      <c r="AG732" s="1144"/>
      <c r="AH732" s="1144"/>
      <c r="AI732" s="1144"/>
      <c r="AJ732" s="1144"/>
      <c r="AK732" s="600"/>
      <c r="AN732" s="419"/>
      <c r="AP732" s="420"/>
      <c r="AQ732" s="420"/>
      <c r="AR732" s="420"/>
    </row>
    <row r="733" spans="1:81" s="433" customFormat="1" ht="12.75" hidden="1" customHeight="1">
      <c r="A733" s="512"/>
      <c r="B733" s="12"/>
      <c r="C733" s="660"/>
      <c r="D733" s="12"/>
      <c r="G733" s="487"/>
      <c r="H733" s="487"/>
      <c r="I733" s="487"/>
      <c r="J733" s="487"/>
      <c r="K733" s="487"/>
      <c r="L733" s="487"/>
      <c r="M733" s="487"/>
      <c r="N733" s="487"/>
      <c r="O733" s="487"/>
      <c r="P733" s="487"/>
      <c r="Q733" s="487"/>
      <c r="R733" s="487"/>
      <c r="S733" s="487"/>
      <c r="T733" s="487"/>
      <c r="U733" s="487"/>
      <c r="V733" s="487"/>
      <c r="W733" s="487"/>
      <c r="X733" s="487"/>
      <c r="Y733" s="487"/>
      <c r="Z733" s="487"/>
      <c r="AA733" s="487"/>
      <c r="AB733" s="487"/>
      <c r="AC733" s="487"/>
      <c r="AD733" s="487"/>
      <c r="AE733" s="487"/>
      <c r="AF733" s="487"/>
      <c r="AG733" s="1160"/>
      <c r="AH733" s="1160"/>
      <c r="AI733" s="1160"/>
      <c r="AJ733" s="1160"/>
      <c r="AK733" s="661"/>
      <c r="AL733" s="12"/>
      <c r="AM733" s="12"/>
      <c r="AN733" s="419"/>
      <c r="AO733" s="420"/>
      <c r="AP733" s="420"/>
      <c r="AQ733" s="420"/>
      <c r="AR733" s="420"/>
    </row>
    <row r="734" spans="1:81" s="433" customFormat="1" ht="12.75" hidden="1" customHeight="1">
      <c r="A734" s="512"/>
      <c r="C734" s="2288" t="s">
        <v>299</v>
      </c>
      <c r="D734" s="2289"/>
      <c r="F734" s="662" t="s">
        <v>2440</v>
      </c>
      <c r="G734" s="2203" t="s">
        <v>2441</v>
      </c>
      <c r="H734" s="2203"/>
      <c r="I734" s="2203"/>
      <c r="J734" s="2203"/>
      <c r="K734" s="2203"/>
      <c r="L734" s="2203"/>
      <c r="M734" s="2203"/>
      <c r="N734" s="2203"/>
      <c r="O734" s="2203"/>
      <c r="P734" s="2203"/>
      <c r="Q734" s="2203"/>
      <c r="R734" s="2203"/>
      <c r="S734" s="2203"/>
      <c r="T734" s="2203"/>
      <c r="U734" s="2203"/>
      <c r="V734" s="2203"/>
      <c r="W734" s="2203"/>
      <c r="X734" s="2203"/>
      <c r="Y734" s="2203"/>
      <c r="Z734" s="2203"/>
      <c r="AA734" s="2203"/>
      <c r="AB734" s="2203"/>
      <c r="AC734" s="2203"/>
      <c r="AD734" s="2203"/>
      <c r="AE734" s="2203"/>
      <c r="AF734" s="2203"/>
      <c r="AG734" s="489">
        <f>IF(AND($C$734="Yes",$C$725="Yes"),2,0)</f>
        <v>0</v>
      </c>
      <c r="AH734" s="1148" t="s">
        <v>2091</v>
      </c>
      <c r="AI734" s="434"/>
      <c r="AJ734" s="1144"/>
      <c r="AK734" s="600"/>
      <c r="AN734" s="419"/>
      <c r="AZ734" s="423"/>
      <c r="BC734" s="1140"/>
      <c r="BD734" s="423"/>
      <c r="BE734" s="423"/>
      <c r="BF734" s="423"/>
      <c r="BM734" s="420"/>
      <c r="BN734" s="423"/>
      <c r="BO734" s="420"/>
      <c r="BP734" s="423"/>
      <c r="BQ734" s="423"/>
      <c r="BR734" s="423"/>
      <c r="BS734" s="423"/>
      <c r="BT734" s="423"/>
      <c r="BU734" s="423"/>
      <c r="BV734" s="420"/>
      <c r="BW734" s="420"/>
      <c r="BX734" s="420"/>
      <c r="BY734" s="420"/>
      <c r="BZ734" s="420"/>
      <c r="CA734" s="420"/>
      <c r="CB734" s="420"/>
      <c r="CC734" s="420"/>
    </row>
    <row r="735" spans="1:81" s="433" customFormat="1" ht="12.75" hidden="1" customHeight="1">
      <c r="C735" s="663"/>
      <c r="D735" s="596"/>
      <c r="E735" s="632"/>
      <c r="F735" s="595"/>
      <c r="G735" s="2290"/>
      <c r="H735" s="2290"/>
      <c r="I735" s="2290"/>
      <c r="J735" s="2290"/>
      <c r="K735" s="2290"/>
      <c r="L735" s="2290"/>
      <c r="M735" s="2290"/>
      <c r="N735" s="2290"/>
      <c r="O735" s="2290"/>
      <c r="P735" s="2290"/>
      <c r="Q735" s="2290"/>
      <c r="R735" s="2290"/>
      <c r="S735" s="2290"/>
      <c r="T735" s="2290"/>
      <c r="U735" s="2290"/>
      <c r="V735" s="2290"/>
      <c r="W735" s="2290"/>
      <c r="X735" s="2290"/>
      <c r="Y735" s="2290"/>
      <c r="Z735" s="2290"/>
      <c r="AA735" s="2290"/>
      <c r="AB735" s="2290"/>
      <c r="AC735" s="2290"/>
      <c r="AD735" s="2290"/>
      <c r="AE735" s="2290"/>
      <c r="AF735" s="2290"/>
      <c r="AG735" s="530"/>
      <c r="AH735" s="530"/>
      <c r="AI735" s="530"/>
      <c r="AJ735" s="530"/>
      <c r="AK735" s="610"/>
      <c r="AN735" s="419"/>
      <c r="AZ735" s="423"/>
      <c r="BC735" s="1140"/>
      <c r="BD735" s="423"/>
      <c r="BE735" s="423"/>
      <c r="BF735" s="423"/>
      <c r="BM735" s="472"/>
      <c r="BN735" s="472"/>
      <c r="BO735" s="472"/>
      <c r="BP735" s="472"/>
      <c r="BQ735" s="472"/>
      <c r="BR735" s="472"/>
      <c r="BS735" s="472"/>
      <c r="BT735" s="472"/>
      <c r="BU735" s="472"/>
      <c r="BV735" s="472"/>
      <c r="BW735" s="472"/>
      <c r="BX735" s="472"/>
      <c r="BY735" s="472"/>
      <c r="BZ735" s="472"/>
      <c r="CA735" s="472"/>
      <c r="CB735" s="472"/>
      <c r="CC735" s="472"/>
    </row>
    <row r="736" spans="1:81" s="433" customFormat="1" ht="12.75" hidden="1" customHeight="1">
      <c r="C736" s="420"/>
      <c r="E736" s="630"/>
      <c r="F736" s="480"/>
      <c r="G736" s="1163"/>
      <c r="H736" s="1163"/>
      <c r="I736" s="1163"/>
      <c r="J736" s="1163"/>
      <c r="K736" s="1163"/>
      <c r="L736" s="1163"/>
      <c r="M736" s="1163"/>
      <c r="N736" s="1163"/>
      <c r="O736" s="1163"/>
      <c r="P736" s="1163"/>
      <c r="Q736" s="1163"/>
      <c r="R736" s="1163"/>
      <c r="S736" s="1163"/>
      <c r="T736" s="1163"/>
      <c r="U736" s="1163"/>
      <c r="V736" s="1163"/>
      <c r="W736" s="1163"/>
      <c r="X736" s="1163"/>
      <c r="Y736" s="1163"/>
      <c r="Z736" s="1163"/>
      <c r="AA736" s="1163"/>
      <c r="AB736" s="1163"/>
      <c r="AC736" s="1163"/>
      <c r="AD736" s="1163"/>
      <c r="AE736" s="1163"/>
      <c r="AF736" s="1163"/>
      <c r="AG736" s="434"/>
      <c r="AH736" s="434"/>
      <c r="AI736" s="434"/>
      <c r="AJ736" s="434"/>
      <c r="AN736" s="419"/>
      <c r="AP736" s="423"/>
      <c r="AQ736" s="423"/>
      <c r="AR736" s="423"/>
      <c r="AS736" s="423"/>
      <c r="AT736" s="423"/>
      <c r="AU736" s="423"/>
      <c r="AV736" s="423"/>
      <c r="AW736" s="423"/>
      <c r="AX736" s="423"/>
      <c r="AY736" s="423"/>
      <c r="AZ736" s="423"/>
      <c r="BA736" s="423"/>
      <c r="BB736" s="423"/>
      <c r="BC736" s="423"/>
      <c r="BD736" s="423"/>
      <c r="BE736" s="423"/>
      <c r="BF736" s="423"/>
      <c r="BG736" s="423"/>
      <c r="BH736" s="423"/>
      <c r="BI736" s="1140"/>
      <c r="BJ736" s="664"/>
      <c r="BK736" s="664"/>
      <c r="BM736" s="472"/>
      <c r="BN736" s="472"/>
      <c r="BO736" s="472"/>
      <c r="BP736" s="472"/>
      <c r="BQ736" s="472"/>
      <c r="BR736" s="472"/>
      <c r="BS736" s="472"/>
      <c r="BT736" s="472"/>
      <c r="BU736" s="472"/>
      <c r="BV736" s="472"/>
      <c r="BW736" s="472"/>
      <c r="BX736" s="472"/>
      <c r="BY736" s="472"/>
      <c r="BZ736" s="472"/>
      <c r="CA736" s="472"/>
      <c r="CB736" s="472"/>
      <c r="CC736" s="472"/>
    </row>
    <row r="737" spans="1:81" s="433" customFormat="1" ht="12.75" hidden="1" customHeight="1">
      <c r="C737" s="665" t="s">
        <v>2442</v>
      </c>
      <c r="D737" s="584"/>
      <c r="E737" s="666"/>
      <c r="F737" s="667"/>
      <c r="G737" s="1162"/>
      <c r="H737" s="1162"/>
      <c r="I737" s="1162"/>
      <c r="J737" s="1162"/>
      <c r="K737" s="1162"/>
      <c r="L737" s="1162"/>
      <c r="M737" s="1162"/>
      <c r="N737" s="1162"/>
      <c r="O737" s="1162"/>
      <c r="P737" s="1162"/>
      <c r="Q737" s="1162"/>
      <c r="R737" s="1162"/>
      <c r="S737" s="1162"/>
      <c r="T737" s="1162"/>
      <c r="U737" s="1162"/>
      <c r="V737" s="1162"/>
      <c r="W737" s="1162"/>
      <c r="X737" s="1162"/>
      <c r="Y737" s="1162"/>
      <c r="Z737" s="1162"/>
      <c r="AA737" s="1162"/>
      <c r="AB737" s="1162"/>
      <c r="AC737" s="1162"/>
      <c r="AD737" s="1162"/>
      <c r="AE737" s="1162"/>
      <c r="AF737" s="1162"/>
      <c r="AG737" s="522"/>
      <c r="AH737" s="522"/>
      <c r="AI737" s="522"/>
      <c r="AJ737" s="522"/>
      <c r="AK737" s="613"/>
      <c r="AN737" s="474"/>
      <c r="AP737" s="423"/>
      <c r="AQ737" s="423"/>
      <c r="AR737" s="423"/>
      <c r="AS737" s="423"/>
      <c r="AT737" s="423"/>
      <c r="AU737" s="423"/>
      <c r="AV737" s="423"/>
      <c r="AW737" s="423"/>
      <c r="AX737" s="423"/>
      <c r="AY737" s="423"/>
      <c r="AZ737" s="423"/>
      <c r="BA737" s="423"/>
      <c r="BB737" s="423"/>
      <c r="BC737" s="423"/>
      <c r="BD737" s="423"/>
      <c r="BE737" s="423"/>
      <c r="BF737" s="423"/>
      <c r="BG737" s="423"/>
      <c r="BH737" s="423"/>
      <c r="BI737" s="512"/>
      <c r="BJ737" s="664"/>
      <c r="BK737" s="664"/>
      <c r="BM737" s="472"/>
      <c r="BN737" s="472"/>
      <c r="BO737" s="472"/>
      <c r="BP737" s="472"/>
      <c r="BQ737" s="472"/>
      <c r="BR737" s="472"/>
      <c r="BS737" s="472"/>
      <c r="BT737" s="472"/>
      <c r="BU737" s="472"/>
      <c r="BV737" s="472"/>
      <c r="BW737" s="472"/>
      <c r="BX737" s="472"/>
      <c r="BY737" s="472"/>
      <c r="BZ737" s="472"/>
      <c r="CA737" s="472"/>
      <c r="CB737" s="472"/>
      <c r="CC737" s="472"/>
    </row>
    <row r="738" spans="1:81" s="433" customFormat="1" ht="12.75" hidden="1" customHeight="1">
      <c r="C738" s="2272" t="s">
        <v>299</v>
      </c>
      <c r="D738" s="2273"/>
      <c r="E738" s="668" t="s">
        <v>2443</v>
      </c>
      <c r="F738" s="638" t="s">
        <v>2444</v>
      </c>
      <c r="G738" s="1163"/>
      <c r="H738" s="1163"/>
      <c r="I738" s="1163"/>
      <c r="J738" s="1163"/>
      <c r="K738" s="1163"/>
      <c r="L738" s="1163"/>
      <c r="M738" s="1163"/>
      <c r="N738" s="1163"/>
      <c r="O738" s="1163"/>
      <c r="P738" s="1163"/>
      <c r="Q738" s="1163"/>
      <c r="R738" s="1163"/>
      <c r="S738" s="1163"/>
      <c r="T738" s="1163"/>
      <c r="U738" s="1163"/>
      <c r="V738" s="1163"/>
      <c r="W738" s="1163"/>
      <c r="X738" s="1163"/>
      <c r="Y738" s="1163"/>
      <c r="Z738" s="1163"/>
      <c r="AA738" s="1163"/>
      <c r="AB738" s="1163"/>
      <c r="AC738" s="1163"/>
      <c r="AD738" s="1163"/>
      <c r="AE738" s="1163"/>
      <c r="AF738" s="1163"/>
      <c r="AG738" s="489">
        <f>IF(C$738="Yes",(VLOOKUP(F$739,$AO$709:$AP$712,2,FALSE)),0)</f>
        <v>0</v>
      </c>
      <c r="AH738" s="1148" t="s">
        <v>2091</v>
      </c>
      <c r="AI738" s="434"/>
      <c r="AJ738" s="434"/>
      <c r="AK738" s="600"/>
      <c r="AN738" s="474"/>
      <c r="AP738" s="423"/>
      <c r="AQ738" s="423"/>
      <c r="AR738" s="423"/>
      <c r="AS738" s="423"/>
      <c r="AT738" s="423"/>
      <c r="AU738" s="423"/>
      <c r="AV738" s="423"/>
      <c r="AW738" s="423"/>
      <c r="AX738" s="423"/>
      <c r="AY738" s="423"/>
      <c r="AZ738" s="423"/>
      <c r="BA738" s="423"/>
      <c r="BB738" s="423"/>
      <c r="BC738" s="423"/>
      <c r="BD738" s="423"/>
      <c r="BE738" s="423"/>
      <c r="BF738" s="423"/>
      <c r="BG738" s="423"/>
      <c r="BH738" s="423"/>
      <c r="BI738" s="512"/>
      <c r="BJ738" s="664"/>
      <c r="BK738" s="664"/>
      <c r="BM738" s="420"/>
      <c r="BN738" s="420"/>
      <c r="BO738" s="420"/>
      <c r="BP738" s="420"/>
      <c r="BQ738" s="420"/>
      <c r="BR738" s="420"/>
      <c r="BS738" s="420"/>
      <c r="BT738" s="420"/>
      <c r="BU738" s="420"/>
      <c r="BV738" s="420"/>
      <c r="BW738" s="420"/>
      <c r="BX738" s="420"/>
      <c r="BY738" s="420"/>
      <c r="BZ738" s="420"/>
      <c r="CA738" s="420"/>
      <c r="CB738" s="420"/>
      <c r="CC738" s="420"/>
    </row>
    <row r="739" spans="1:81" s="433" customFormat="1" ht="12.75" hidden="1" customHeight="1">
      <c r="C739" s="588"/>
      <c r="E739" s="630"/>
      <c r="F739" s="2274" t="s">
        <v>299</v>
      </c>
      <c r="G739" s="2274"/>
      <c r="H739" s="2274"/>
      <c r="I739" s="2274"/>
      <c r="J739" s="2274"/>
      <c r="K739" s="2274"/>
      <c r="L739" s="2274"/>
      <c r="M739" s="2274"/>
      <c r="N739" s="2274"/>
      <c r="O739" s="2274"/>
      <c r="P739" s="2274"/>
      <c r="Q739" s="2274"/>
      <c r="R739" s="2274"/>
      <c r="S739" s="2274"/>
      <c r="T739" s="2274"/>
      <c r="U739" s="2274"/>
      <c r="V739" s="2274"/>
      <c r="W739" s="2274"/>
      <c r="X739" s="2274"/>
      <c r="Y739" s="2274"/>
      <c r="Z739" s="2274"/>
      <c r="AA739" s="2274"/>
      <c r="AB739" s="2274"/>
      <c r="AC739" s="2274"/>
      <c r="AD739" s="2274"/>
      <c r="AE739" s="2274"/>
      <c r="AF739" s="2274"/>
      <c r="AG739" s="434"/>
      <c r="AH739" s="434"/>
      <c r="AI739" s="434"/>
      <c r="AJ739" s="434"/>
      <c r="AK739" s="600"/>
      <c r="AN739" s="474"/>
      <c r="BM739" s="420"/>
      <c r="BN739" s="420"/>
      <c r="BO739" s="420"/>
      <c r="BP739" s="420"/>
      <c r="BQ739" s="420"/>
      <c r="BR739" s="420"/>
      <c r="BS739" s="420"/>
      <c r="BT739" s="420"/>
      <c r="BU739" s="420"/>
      <c r="BV739" s="420"/>
      <c r="BW739" s="420"/>
      <c r="BX739" s="420"/>
      <c r="BY739" s="420"/>
      <c r="BZ739" s="420"/>
      <c r="CA739" s="420"/>
      <c r="CB739" s="420"/>
      <c r="CC739" s="420"/>
    </row>
    <row r="740" spans="1:81" s="433" customFormat="1" ht="12.75" hidden="1" customHeight="1">
      <c r="C740" s="663"/>
      <c r="D740" s="596"/>
      <c r="E740" s="632"/>
      <c r="F740" s="2275"/>
      <c r="G740" s="2275"/>
      <c r="H740" s="2275"/>
      <c r="I740" s="2275"/>
      <c r="J740" s="2275"/>
      <c r="K740" s="2275"/>
      <c r="L740" s="2275"/>
      <c r="M740" s="2275"/>
      <c r="N740" s="2275"/>
      <c r="O740" s="2275"/>
      <c r="P740" s="2275"/>
      <c r="Q740" s="2275"/>
      <c r="R740" s="2275"/>
      <c r="S740" s="2275"/>
      <c r="T740" s="2275"/>
      <c r="U740" s="2275"/>
      <c r="V740" s="2275"/>
      <c r="W740" s="2275"/>
      <c r="X740" s="2275"/>
      <c r="Y740" s="2275"/>
      <c r="Z740" s="2275"/>
      <c r="AA740" s="2275"/>
      <c r="AB740" s="2275"/>
      <c r="AC740" s="2275"/>
      <c r="AD740" s="2275"/>
      <c r="AE740" s="2275"/>
      <c r="AF740" s="2275"/>
      <c r="AG740" s="530"/>
      <c r="AH740" s="530"/>
      <c r="AI740" s="530"/>
      <c r="AJ740" s="530"/>
      <c r="AK740" s="610"/>
      <c r="AN740" s="474"/>
      <c r="BM740" s="420"/>
      <c r="BN740" s="420"/>
      <c r="BO740" s="420"/>
      <c r="BP740" s="420"/>
      <c r="BQ740" s="420"/>
      <c r="BR740" s="420"/>
      <c r="BS740" s="420"/>
      <c r="BT740" s="420"/>
      <c r="BU740" s="420"/>
      <c r="BV740" s="420"/>
      <c r="BW740" s="420"/>
      <c r="BX740" s="420"/>
      <c r="BY740" s="420"/>
      <c r="BZ740" s="420"/>
      <c r="CA740" s="420"/>
      <c r="CB740" s="420"/>
      <c r="CC740" s="420"/>
    </row>
    <row r="741" spans="1:81" s="433" customFormat="1" ht="12.75" hidden="1" customHeight="1">
      <c r="A741" s="512"/>
      <c r="C741" s="434"/>
      <c r="E741" s="434"/>
      <c r="F741" s="638"/>
      <c r="G741" s="434"/>
      <c r="H741" s="434"/>
      <c r="I741" s="434"/>
      <c r="J741" s="434"/>
      <c r="K741" s="434"/>
      <c r="L741" s="434"/>
      <c r="M741" s="434"/>
      <c r="N741" s="434"/>
      <c r="O741" s="434"/>
      <c r="P741" s="434"/>
      <c r="Q741" s="434"/>
      <c r="R741" s="434"/>
      <c r="S741" s="434"/>
      <c r="T741" s="434"/>
      <c r="U741" s="434"/>
      <c r="V741" s="434"/>
      <c r="W741" s="434"/>
      <c r="X741" s="434"/>
      <c r="Y741" s="434"/>
      <c r="Z741" s="434"/>
      <c r="AA741" s="434"/>
      <c r="AB741" s="434"/>
      <c r="AC741" s="434"/>
      <c r="AD741" s="491"/>
      <c r="AE741" s="434"/>
      <c r="AF741" s="434"/>
      <c r="AG741" s="434"/>
      <c r="AH741" s="434"/>
      <c r="AN741" s="474"/>
      <c r="BM741" s="420"/>
      <c r="BN741" s="420"/>
      <c r="BO741" s="420"/>
      <c r="BP741" s="420"/>
      <c r="BQ741" s="420"/>
      <c r="BR741" s="420"/>
      <c r="BS741" s="420"/>
      <c r="BT741" s="420"/>
      <c r="BU741" s="420"/>
      <c r="BV741" s="420"/>
      <c r="BW741" s="420"/>
      <c r="BX741" s="420"/>
      <c r="BY741" s="420"/>
      <c r="BZ741" s="420"/>
      <c r="CA741" s="420"/>
      <c r="CB741" s="420"/>
      <c r="CC741" s="420"/>
    </row>
    <row r="742" spans="1:81" s="433" customFormat="1" ht="12.75" hidden="1" customHeight="1">
      <c r="A742" s="512"/>
      <c r="B742" s="433" t="s">
        <v>2445</v>
      </c>
      <c r="C742" s="434"/>
      <c r="E742" s="434"/>
      <c r="F742" s="434"/>
      <c r="G742" s="434"/>
      <c r="H742" s="434"/>
      <c r="I742" s="434"/>
      <c r="J742" s="434"/>
      <c r="K742" s="434"/>
      <c r="L742" s="434"/>
      <c r="M742" s="434"/>
      <c r="N742" s="434"/>
      <c r="O742" s="434"/>
      <c r="P742" s="434"/>
      <c r="Q742" s="434"/>
      <c r="R742" s="434"/>
      <c r="S742" s="434"/>
      <c r="T742" s="434"/>
      <c r="U742" s="434"/>
      <c r="V742" s="434"/>
      <c r="W742" s="434"/>
      <c r="X742" s="434"/>
      <c r="Y742" s="434"/>
      <c r="Z742" s="434"/>
      <c r="AA742" s="434"/>
      <c r="AB742" s="434"/>
      <c r="AC742" s="434"/>
      <c r="AD742" s="491"/>
      <c r="AE742" s="434"/>
      <c r="AF742" s="434"/>
      <c r="AG742" s="434"/>
      <c r="AH742" s="434"/>
      <c r="AN742" s="474"/>
      <c r="AP742" s="653"/>
      <c r="AQ742" s="653"/>
      <c r="AR742" s="653"/>
      <c r="AS742" s="653"/>
      <c r="AT742" s="653"/>
      <c r="AU742" s="653"/>
      <c r="AV742" s="653"/>
      <c r="AW742" s="653"/>
      <c r="AX742" s="653"/>
      <c r="AY742" s="653"/>
      <c r="BM742" s="420"/>
      <c r="BN742" s="420"/>
      <c r="BO742" s="420"/>
      <c r="BP742" s="420"/>
      <c r="BQ742" s="420"/>
      <c r="BR742" s="420"/>
      <c r="BS742" s="420"/>
      <c r="BT742" s="420"/>
      <c r="BU742" s="420"/>
      <c r="BV742" s="420"/>
      <c r="BW742" s="420"/>
      <c r="BX742" s="420"/>
      <c r="BY742" s="420"/>
      <c r="BZ742" s="420"/>
      <c r="CA742" s="420"/>
      <c r="CB742" s="420"/>
      <c r="CC742" s="420"/>
    </row>
    <row r="743" spans="1:81" s="433" customFormat="1" ht="12.75" hidden="1" customHeight="1">
      <c r="A743" s="512"/>
      <c r="B743" s="433" t="s">
        <v>2446</v>
      </c>
      <c r="C743" s="434"/>
      <c r="E743" s="434"/>
      <c r="F743" s="434"/>
      <c r="G743" s="434"/>
      <c r="H743" s="434"/>
      <c r="I743" s="434"/>
      <c r="J743" s="434"/>
      <c r="K743" s="434"/>
      <c r="L743" s="434"/>
      <c r="M743" s="434"/>
      <c r="N743" s="434"/>
      <c r="O743" s="434"/>
      <c r="P743" s="434"/>
      <c r="Q743" s="434"/>
      <c r="R743" s="434"/>
      <c r="S743" s="434"/>
      <c r="T743" s="434"/>
      <c r="U743" s="434"/>
      <c r="V743" s="434"/>
      <c r="W743" s="434"/>
      <c r="X743" s="434"/>
      <c r="Y743" s="434"/>
      <c r="Z743" s="434"/>
      <c r="AA743" s="434"/>
      <c r="AB743" s="434"/>
      <c r="AC743" s="434"/>
      <c r="AD743" s="491"/>
      <c r="AE743" s="434"/>
      <c r="AF743" s="434"/>
      <c r="AG743" s="434"/>
      <c r="AH743" s="434"/>
      <c r="AN743" s="474"/>
      <c r="AP743" s="669"/>
      <c r="AQ743" s="669"/>
      <c r="AR743" s="669"/>
      <c r="AS743" s="669"/>
      <c r="AT743" s="669"/>
      <c r="AU743" s="669"/>
      <c r="AV743" s="669"/>
      <c r="AW743" s="669"/>
      <c r="AX743" s="669"/>
      <c r="AY743" s="669"/>
      <c r="BM743" s="420"/>
      <c r="BN743" s="420"/>
      <c r="BO743" s="420"/>
      <c r="BP743" s="420"/>
      <c r="BQ743" s="420"/>
      <c r="BR743" s="420"/>
      <c r="BS743" s="420"/>
      <c r="BT743" s="420"/>
      <c r="BU743" s="420"/>
      <c r="BV743" s="420"/>
      <c r="BW743" s="420"/>
      <c r="BX743" s="420"/>
      <c r="BY743" s="420"/>
      <c r="BZ743" s="420"/>
      <c r="CA743" s="420"/>
      <c r="CB743" s="420"/>
      <c r="CC743" s="420"/>
    </row>
    <row r="744" spans="1:81" s="433" customFormat="1" ht="12.75" hidden="1" customHeight="1">
      <c r="A744" s="512"/>
      <c r="B744" s="433" t="s">
        <v>2447</v>
      </c>
      <c r="C744" s="434"/>
      <c r="E744" s="434"/>
      <c r="F744" s="434"/>
      <c r="G744" s="434"/>
      <c r="H744" s="434"/>
      <c r="I744" s="434"/>
      <c r="J744" s="434"/>
      <c r="K744" s="434"/>
      <c r="L744" s="434"/>
      <c r="M744" s="434"/>
      <c r="N744" s="434"/>
      <c r="O744" s="434"/>
      <c r="P744" s="434"/>
      <c r="Q744" s="434"/>
      <c r="R744" s="434"/>
      <c r="S744" s="434"/>
      <c r="T744" s="434"/>
      <c r="U744" s="434"/>
      <c r="V744" s="434"/>
      <c r="W744" s="434"/>
      <c r="X744" s="434"/>
      <c r="Y744" s="434"/>
      <c r="Z744" s="434"/>
      <c r="AA744" s="434"/>
      <c r="AB744" s="434"/>
      <c r="AC744" s="434"/>
      <c r="AD744" s="491"/>
      <c r="AE744" s="434"/>
      <c r="AF744" s="434"/>
      <c r="AG744" s="434"/>
      <c r="AH744" s="434"/>
      <c r="AN744" s="474"/>
      <c r="AP744" s="669"/>
      <c r="AQ744" s="669"/>
      <c r="AR744" s="669"/>
      <c r="AS744" s="669"/>
      <c r="AT744" s="669"/>
      <c r="AU744" s="669"/>
      <c r="AV744" s="669"/>
      <c r="AW744" s="669"/>
      <c r="AX744" s="669"/>
      <c r="AY744" s="669"/>
      <c r="BM744" s="420"/>
      <c r="BN744" s="420"/>
      <c r="BO744" s="420"/>
      <c r="BP744" s="420"/>
      <c r="BQ744" s="420"/>
      <c r="BR744" s="420"/>
      <c r="BS744" s="420"/>
      <c r="BT744" s="420"/>
      <c r="BU744" s="420"/>
      <c r="BV744" s="420"/>
      <c r="BW744" s="420"/>
      <c r="BX744" s="420"/>
      <c r="BY744" s="420"/>
      <c r="BZ744" s="420"/>
      <c r="CA744" s="420"/>
      <c r="CB744" s="420"/>
      <c r="CC744" s="420"/>
    </row>
    <row r="745" spans="1:81" s="433" customFormat="1" ht="12.75" hidden="1" customHeight="1">
      <c r="A745" s="512"/>
      <c r="B745" s="433" t="s">
        <v>2448</v>
      </c>
      <c r="C745" s="434"/>
      <c r="E745" s="434"/>
      <c r="F745" s="434"/>
      <c r="G745" s="434"/>
      <c r="H745" s="434"/>
      <c r="I745" s="434"/>
      <c r="J745" s="434"/>
      <c r="K745" s="434"/>
      <c r="L745" s="434"/>
      <c r="M745" s="434"/>
      <c r="N745" s="434"/>
      <c r="O745" s="434"/>
      <c r="P745" s="434"/>
      <c r="Q745" s="434"/>
      <c r="R745" s="434"/>
      <c r="S745" s="434"/>
      <c r="T745" s="434"/>
      <c r="U745" s="434"/>
      <c r="V745" s="434"/>
      <c r="W745" s="434"/>
      <c r="X745" s="434"/>
      <c r="Y745" s="434"/>
      <c r="Z745" s="434"/>
      <c r="AA745" s="434"/>
      <c r="AB745" s="434"/>
      <c r="AC745" s="434"/>
      <c r="AD745" s="491"/>
      <c r="AE745" s="434"/>
      <c r="AF745" s="434"/>
      <c r="AG745" s="434"/>
      <c r="AH745" s="434"/>
      <c r="AN745" s="474"/>
      <c r="AP745" s="669"/>
      <c r="AQ745" s="669"/>
      <c r="AR745" s="669"/>
      <c r="AS745" s="669"/>
      <c r="AT745" s="669"/>
      <c r="AU745" s="669"/>
      <c r="AV745" s="669"/>
      <c r="AW745" s="669"/>
      <c r="AX745" s="669"/>
      <c r="AY745" s="669"/>
      <c r="BM745" s="420"/>
      <c r="BN745" s="420"/>
      <c r="BO745" s="420"/>
      <c r="BP745" s="420"/>
      <c r="BQ745" s="420"/>
      <c r="BR745" s="420"/>
      <c r="BS745" s="420"/>
      <c r="BT745" s="420"/>
      <c r="BU745" s="420"/>
      <c r="BV745" s="420"/>
      <c r="BW745" s="420"/>
      <c r="BX745" s="420"/>
      <c r="BY745" s="420"/>
      <c r="BZ745" s="420"/>
      <c r="CA745" s="420"/>
      <c r="CB745" s="420"/>
      <c r="CC745" s="420"/>
    </row>
    <row r="746" spans="1:81" s="433" customFormat="1" ht="12.75" hidden="1" customHeight="1">
      <c r="A746" s="512"/>
      <c r="B746" s="433" t="s">
        <v>2449</v>
      </c>
      <c r="C746" s="434"/>
      <c r="E746" s="434"/>
      <c r="F746" s="434"/>
      <c r="G746" s="434"/>
      <c r="H746" s="434"/>
      <c r="I746" s="434"/>
      <c r="J746" s="434"/>
      <c r="K746" s="434"/>
      <c r="L746" s="434"/>
      <c r="M746" s="434"/>
      <c r="N746" s="434"/>
      <c r="O746" s="434"/>
      <c r="P746" s="434"/>
      <c r="Q746" s="434"/>
      <c r="R746" s="434"/>
      <c r="S746" s="434"/>
      <c r="T746" s="434"/>
      <c r="U746" s="434"/>
      <c r="V746" s="434"/>
      <c r="W746" s="434"/>
      <c r="X746" s="434"/>
      <c r="Y746" s="434"/>
      <c r="Z746" s="434"/>
      <c r="AA746" s="434"/>
      <c r="AB746" s="434"/>
      <c r="AC746" s="434"/>
      <c r="AD746" s="491"/>
      <c r="AE746" s="434"/>
      <c r="AF746" s="434"/>
      <c r="AG746" s="434"/>
      <c r="AH746" s="434"/>
      <c r="AN746" s="474"/>
      <c r="AP746" s="669"/>
      <c r="AQ746" s="669"/>
      <c r="AR746" s="669"/>
      <c r="AS746" s="669"/>
      <c r="AT746" s="669"/>
      <c r="AU746" s="669"/>
      <c r="AV746" s="669"/>
      <c r="AW746" s="669"/>
      <c r="AX746" s="669"/>
      <c r="AY746" s="669"/>
      <c r="BM746" s="420"/>
      <c r="BN746" s="420"/>
      <c r="BO746" s="420"/>
      <c r="BP746" s="420"/>
      <c r="BQ746" s="420"/>
      <c r="BR746" s="420"/>
      <c r="BS746" s="420"/>
      <c r="BT746" s="420"/>
      <c r="BU746" s="420"/>
      <c r="BV746" s="420"/>
      <c r="BW746" s="420"/>
      <c r="BX746" s="420"/>
      <c r="BY746" s="420"/>
      <c r="BZ746" s="420"/>
      <c r="CA746" s="420"/>
      <c r="CB746" s="420"/>
      <c r="CC746" s="420"/>
    </row>
    <row r="747" spans="1:81" s="433" customFormat="1" ht="12.75" hidden="1" customHeight="1">
      <c r="A747" s="512"/>
      <c r="B747" s="433" t="s">
        <v>2450</v>
      </c>
      <c r="C747" s="434"/>
      <c r="E747" s="434"/>
      <c r="F747" s="434"/>
      <c r="G747" s="434"/>
      <c r="H747" s="434"/>
      <c r="I747" s="434"/>
      <c r="J747" s="434"/>
      <c r="K747" s="434"/>
      <c r="L747" s="434"/>
      <c r="M747" s="434"/>
      <c r="N747" s="434"/>
      <c r="O747" s="434"/>
      <c r="P747" s="434"/>
      <c r="Q747" s="434"/>
      <c r="R747" s="434"/>
      <c r="S747" s="434"/>
      <c r="T747" s="434"/>
      <c r="U747" s="434"/>
      <c r="V747" s="434"/>
      <c r="W747" s="434"/>
      <c r="X747" s="434"/>
      <c r="Y747" s="434"/>
      <c r="Z747" s="434"/>
      <c r="AA747" s="434"/>
      <c r="AB747" s="434"/>
      <c r="AC747" s="434"/>
      <c r="AD747" s="491"/>
      <c r="AE747" s="434"/>
      <c r="AF747" s="434"/>
      <c r="AG747" s="434"/>
      <c r="AH747" s="434"/>
      <c r="AN747" s="474"/>
      <c r="AP747" s="669"/>
      <c r="AQ747" s="669"/>
      <c r="AR747" s="669"/>
      <c r="AS747" s="669"/>
      <c r="AT747" s="669"/>
      <c r="AU747" s="669"/>
      <c r="AV747" s="669"/>
      <c r="AW747" s="669"/>
      <c r="AX747" s="669"/>
      <c r="AY747" s="669"/>
      <c r="BM747" s="420"/>
      <c r="BN747" s="420"/>
      <c r="BO747" s="420"/>
      <c r="BP747" s="420"/>
      <c r="BQ747" s="420"/>
      <c r="BR747" s="420"/>
      <c r="BS747" s="420"/>
      <c r="BT747" s="420"/>
      <c r="BU747" s="420"/>
      <c r="BV747" s="420"/>
      <c r="BW747" s="420"/>
      <c r="BX747" s="420"/>
      <c r="BY747" s="420"/>
      <c r="BZ747" s="420"/>
      <c r="CA747" s="420"/>
      <c r="CB747" s="420"/>
      <c r="CC747" s="420"/>
    </row>
    <row r="748" spans="1:81" s="433" customFormat="1" ht="12.75" hidden="1" customHeight="1">
      <c r="A748" s="512"/>
      <c r="B748" s="433" t="s">
        <v>2451</v>
      </c>
      <c r="C748" s="434"/>
      <c r="E748" s="434"/>
      <c r="F748" s="434"/>
      <c r="G748" s="434"/>
      <c r="H748" s="434"/>
      <c r="I748" s="434"/>
      <c r="J748" s="434"/>
      <c r="K748" s="434"/>
      <c r="L748" s="434"/>
      <c r="M748" s="434"/>
      <c r="N748" s="434"/>
      <c r="O748" s="434"/>
      <c r="P748" s="434"/>
      <c r="Q748" s="434"/>
      <c r="R748" s="434"/>
      <c r="S748" s="434"/>
      <c r="T748" s="434"/>
      <c r="U748" s="434"/>
      <c r="V748" s="434"/>
      <c r="W748" s="434"/>
      <c r="X748" s="434"/>
      <c r="Y748" s="434"/>
      <c r="Z748" s="434"/>
      <c r="AA748" s="434"/>
      <c r="AB748" s="434"/>
      <c r="AC748" s="434"/>
      <c r="AD748" s="491"/>
      <c r="AE748" s="434"/>
      <c r="AF748" s="434"/>
      <c r="AG748" s="434"/>
      <c r="AH748" s="434"/>
      <c r="AN748" s="474"/>
    </row>
    <row r="749" spans="1:81" s="433" customFormat="1" ht="12.75" hidden="1" customHeight="1">
      <c r="A749" s="670"/>
      <c r="C749" s="434"/>
      <c r="E749" s="434"/>
      <c r="F749" s="434"/>
      <c r="G749" s="434"/>
      <c r="H749" s="434"/>
      <c r="I749" s="434"/>
      <c r="J749" s="434"/>
      <c r="K749" s="434"/>
      <c r="L749" s="434"/>
      <c r="M749" s="434"/>
      <c r="N749" s="434"/>
      <c r="O749" s="434"/>
      <c r="P749" s="434"/>
      <c r="Q749" s="434"/>
      <c r="R749" s="434"/>
      <c r="S749" s="434"/>
      <c r="T749" s="434"/>
      <c r="U749" s="434"/>
      <c r="V749" s="434"/>
      <c r="W749" s="434"/>
      <c r="X749" s="434"/>
      <c r="Y749" s="434"/>
      <c r="Z749" s="434"/>
      <c r="AA749" s="434"/>
      <c r="AB749" s="434"/>
      <c r="AC749" s="434"/>
      <c r="AD749" s="491"/>
      <c r="AE749" s="434"/>
      <c r="AF749" s="434"/>
      <c r="AG749" s="434"/>
      <c r="AH749" s="434"/>
      <c r="AN749" s="474"/>
    </row>
    <row r="750" spans="1:81" s="433" customFormat="1" ht="12.75" hidden="1" customHeight="1">
      <c r="A750" s="482"/>
      <c r="B750" s="536"/>
      <c r="C750" s="536"/>
      <c r="D750" s="536"/>
      <c r="E750" s="536"/>
      <c r="F750" s="536"/>
      <c r="G750" s="536"/>
      <c r="H750" s="536"/>
      <c r="I750" s="536"/>
      <c r="J750" s="536"/>
      <c r="K750" s="536"/>
      <c r="L750" s="536"/>
      <c r="M750" s="536"/>
      <c r="N750" s="536"/>
      <c r="O750" s="536"/>
      <c r="P750" s="536"/>
      <c r="Q750" s="536"/>
      <c r="R750" s="536"/>
      <c r="S750" s="536"/>
      <c r="T750" s="536"/>
      <c r="U750" s="536"/>
      <c r="V750" s="536"/>
      <c r="W750" s="536"/>
      <c r="X750" s="536"/>
      <c r="Y750" s="536"/>
      <c r="Z750" s="536"/>
      <c r="AA750" s="536"/>
      <c r="AB750" s="536"/>
      <c r="AC750" s="537"/>
      <c r="AD750" s="536"/>
      <c r="AE750" s="536"/>
      <c r="AF750" s="536"/>
      <c r="AG750" s="536"/>
      <c r="AH750" s="445"/>
      <c r="AI750" s="446"/>
      <c r="AJ750" s="446" t="s">
        <v>2452</v>
      </c>
      <c r="AK750" s="2198">
        <f>SUM(AG694:AG739)</f>
        <v>0</v>
      </c>
      <c r="AL750" s="2199"/>
      <c r="AM750" s="2200"/>
      <c r="AN750" s="474"/>
      <c r="AP750" s="420"/>
      <c r="AQ750" s="420"/>
      <c r="AR750" s="420"/>
      <c r="AS750" s="420"/>
      <c r="AT750" s="420"/>
      <c r="AU750" s="420"/>
      <c r="AV750" s="420"/>
      <c r="AW750" s="420"/>
      <c r="AX750" s="420"/>
      <c r="AY750" s="420"/>
      <c r="AZ750" s="420"/>
    </row>
    <row r="751" spans="1:81" s="433" customFormat="1" ht="12.75" hidden="1" customHeight="1" thickBot="1">
      <c r="B751" s="434"/>
      <c r="C751" s="434"/>
      <c r="D751" s="434"/>
      <c r="E751" s="434"/>
      <c r="F751" s="434"/>
      <c r="G751" s="434"/>
      <c r="H751" s="434"/>
      <c r="I751" s="434"/>
      <c r="J751" s="434"/>
      <c r="K751" s="434"/>
      <c r="L751" s="434"/>
      <c r="M751" s="434"/>
      <c r="N751" s="434"/>
      <c r="O751" s="434"/>
      <c r="P751" s="434"/>
      <c r="Q751" s="434"/>
      <c r="R751" s="434"/>
      <c r="S751" s="434"/>
      <c r="T751" s="434"/>
      <c r="U751" s="434"/>
      <c r="V751" s="434"/>
      <c r="W751" s="434"/>
      <c r="X751" s="434"/>
      <c r="Y751" s="434"/>
      <c r="Z751" s="434"/>
      <c r="AA751" s="434"/>
      <c r="AB751" s="434"/>
      <c r="AC751" s="491"/>
      <c r="AD751" s="434"/>
      <c r="AE751" s="434"/>
      <c r="AF751" s="434"/>
      <c r="AG751" s="434"/>
      <c r="AI751" s="1140"/>
      <c r="AJ751" s="1140"/>
      <c r="AK751" s="472"/>
      <c r="AL751" s="472"/>
      <c r="AM751" s="472"/>
      <c r="AN751" s="474"/>
      <c r="AP751" s="420"/>
      <c r="AQ751" s="420"/>
      <c r="AR751" s="420"/>
      <c r="AS751" s="420"/>
      <c r="AT751" s="420"/>
      <c r="AU751" s="420"/>
      <c r="AV751" s="420"/>
      <c r="AW751" s="420"/>
      <c r="AX751" s="420"/>
      <c r="AY751" s="420"/>
      <c r="AZ751" s="420"/>
    </row>
    <row r="752" spans="1:81" ht="13.5" thickTop="1"/>
    <row r="753" spans="1:49" s="433" customFormat="1" ht="12.75" customHeight="1">
      <c r="A753" s="423" t="s">
        <v>2453</v>
      </c>
      <c r="B753" s="423" t="s">
        <v>2454</v>
      </c>
      <c r="C753" s="434"/>
      <c r="D753" s="434"/>
      <c r="E753" s="434"/>
      <c r="F753" s="434"/>
      <c r="G753" s="434"/>
      <c r="H753" s="434"/>
      <c r="I753" s="434"/>
      <c r="J753" s="434"/>
      <c r="K753" s="434"/>
      <c r="L753" s="434"/>
      <c r="M753" s="434"/>
      <c r="N753" s="434"/>
      <c r="O753" s="434"/>
      <c r="P753" s="434"/>
      <c r="Q753" s="434"/>
      <c r="R753" s="434"/>
      <c r="S753" s="434"/>
      <c r="T753" s="434"/>
      <c r="U753" s="434"/>
      <c r="V753" s="434"/>
      <c r="W753" s="434"/>
      <c r="X753" s="434"/>
      <c r="Y753" s="434"/>
      <c r="Z753" s="434"/>
      <c r="AA753" s="434"/>
      <c r="AB753" s="434"/>
      <c r="AC753" s="491"/>
      <c r="AD753" s="434"/>
      <c r="AE753" s="2276" t="s">
        <v>2455</v>
      </c>
      <c r="AF753" s="2276"/>
      <c r="AG753" s="2276"/>
      <c r="AH753" s="2276"/>
      <c r="AI753" s="2276"/>
      <c r="AJ753" s="2276"/>
      <c r="AK753" s="2276"/>
      <c r="AL753" s="472"/>
      <c r="AM753" s="472"/>
      <c r="AN753" s="474"/>
    </row>
    <row r="754" spans="1:49" s="433" customFormat="1" ht="12.75" customHeight="1">
      <c r="A754" s="423"/>
      <c r="B754" s="423" t="s">
        <v>2087</v>
      </c>
      <c r="C754" s="434"/>
      <c r="D754" s="434"/>
      <c r="E754" s="434"/>
      <c r="F754" s="434"/>
      <c r="G754" s="434"/>
      <c r="H754" s="434"/>
      <c r="I754" s="434"/>
      <c r="J754" s="434"/>
      <c r="K754" s="434"/>
      <c r="L754" s="434"/>
      <c r="M754" s="434"/>
      <c r="N754" s="434"/>
      <c r="O754" s="434"/>
      <c r="P754" s="434"/>
      <c r="Q754" s="434"/>
      <c r="R754" s="434"/>
      <c r="S754" s="434"/>
      <c r="T754" s="434"/>
      <c r="U754" s="434"/>
      <c r="V754" s="434"/>
      <c r="W754" s="434"/>
      <c r="X754" s="434"/>
      <c r="Y754" s="434"/>
      <c r="Z754" s="434"/>
      <c r="AA754" s="434"/>
      <c r="AB754" s="434"/>
      <c r="AC754" s="491"/>
      <c r="AD754" s="434"/>
      <c r="AE754" s="1140"/>
      <c r="AF754" s="1140"/>
      <c r="AG754" s="1140"/>
      <c r="AH754" s="1140"/>
      <c r="AI754" s="1140"/>
      <c r="AJ754" s="1140"/>
      <c r="AK754" s="1140"/>
      <c r="AL754" s="472"/>
      <c r="AM754" s="472"/>
      <c r="AN754" s="474"/>
    </row>
    <row r="755" spans="1:49" s="433" customFormat="1" ht="12.75" customHeight="1">
      <c r="A755" s="423"/>
      <c r="B755" s="423"/>
      <c r="C755" s="434"/>
      <c r="D755" s="434"/>
      <c r="E755" s="434"/>
      <c r="F755" s="434"/>
      <c r="G755" s="434"/>
      <c r="H755" s="434"/>
      <c r="I755" s="434"/>
      <c r="J755" s="434"/>
      <c r="K755" s="434"/>
      <c r="L755" s="434"/>
      <c r="M755" s="434"/>
      <c r="N755" s="434"/>
      <c r="O755" s="434"/>
      <c r="P755" s="434"/>
      <c r="Q755" s="434"/>
      <c r="R755" s="434"/>
      <c r="S755" s="434"/>
      <c r="T755" s="434"/>
      <c r="U755" s="434"/>
      <c r="V755" s="434"/>
      <c r="W755" s="434"/>
      <c r="X755" s="434"/>
      <c r="Y755" s="434"/>
      <c r="Z755" s="434"/>
      <c r="AA755" s="434"/>
      <c r="AB755" s="434"/>
      <c r="AC755" s="491"/>
      <c r="AD755" s="434"/>
      <c r="AE755" s="1140"/>
      <c r="AF755" s="1140"/>
      <c r="AG755" s="1140"/>
      <c r="AH755" s="1140"/>
      <c r="AI755" s="1140"/>
      <c r="AJ755" s="1140"/>
      <c r="AK755" s="1140"/>
      <c r="AL755" s="472"/>
      <c r="AM755" s="472"/>
      <c r="AN755" s="474"/>
    </row>
    <row r="756" spans="1:49" s="433" customFormat="1" ht="12.75" customHeight="1">
      <c r="A756" s="423"/>
      <c r="B756" s="423"/>
      <c r="C756" s="2212" t="s">
        <v>802</v>
      </c>
      <c r="D756" s="2212"/>
      <c r="E756" s="434"/>
      <c r="F756" s="2277" t="s">
        <v>2456</v>
      </c>
      <c r="G756" s="2278"/>
      <c r="H756" s="2278"/>
      <c r="I756" s="2278"/>
      <c r="J756" s="2278"/>
      <c r="K756" s="2278"/>
      <c r="L756" s="2278"/>
      <c r="M756" s="2278"/>
      <c r="N756" s="2278"/>
      <c r="O756" s="2278"/>
      <c r="P756" s="2278"/>
      <c r="Q756" s="2278"/>
      <c r="R756" s="2278"/>
      <c r="S756" s="2278"/>
      <c r="T756" s="2278"/>
      <c r="U756" s="2278"/>
      <c r="V756" s="2278"/>
      <c r="W756" s="2278"/>
      <c r="X756" s="2278"/>
      <c r="Y756" s="2278"/>
      <c r="Z756" s="2278"/>
      <c r="AA756" s="2278"/>
      <c r="AB756" s="2278"/>
      <c r="AC756" s="2278"/>
      <c r="AD756" s="2278"/>
      <c r="AE756" s="2278"/>
      <c r="AF756" s="2278"/>
      <c r="AG756" s="2278"/>
      <c r="AH756" s="2278"/>
      <c r="AI756" s="2278"/>
      <c r="AJ756" s="2278"/>
      <c r="AK756" s="2278"/>
      <c r="AL756" s="2279"/>
      <c r="AM756" s="472"/>
      <c r="AN756" s="474"/>
    </row>
    <row r="757" spans="1:49" s="433" customFormat="1" ht="12.75" customHeight="1">
      <c r="A757" s="423"/>
      <c r="B757" s="423"/>
      <c r="C757" s="434"/>
      <c r="D757" s="434"/>
      <c r="E757" s="434"/>
      <c r="F757" s="2280"/>
      <c r="G757" s="2281"/>
      <c r="H757" s="2281"/>
      <c r="I757" s="2281"/>
      <c r="J757" s="2281"/>
      <c r="K757" s="2281"/>
      <c r="L757" s="2281"/>
      <c r="M757" s="2281"/>
      <c r="N757" s="2281"/>
      <c r="O757" s="2281"/>
      <c r="P757" s="2281"/>
      <c r="Q757" s="2281"/>
      <c r="R757" s="2281"/>
      <c r="S757" s="2281"/>
      <c r="T757" s="2281"/>
      <c r="U757" s="2281"/>
      <c r="V757" s="2281"/>
      <c r="W757" s="2281"/>
      <c r="X757" s="2281"/>
      <c r="Y757" s="2281"/>
      <c r="Z757" s="2281"/>
      <c r="AA757" s="2281"/>
      <c r="AB757" s="2281"/>
      <c r="AC757" s="2281"/>
      <c r="AD757" s="2281"/>
      <c r="AE757" s="2281"/>
      <c r="AF757" s="2281"/>
      <c r="AG757" s="2281"/>
      <c r="AH757" s="2281"/>
      <c r="AI757" s="2281"/>
      <c r="AJ757" s="2281"/>
      <c r="AK757" s="2281"/>
      <c r="AL757" s="2282"/>
      <c r="AM757" s="472"/>
      <c r="AN757" s="474"/>
    </row>
    <row r="758" spans="1:49" s="433" customFormat="1" ht="12.75" customHeight="1">
      <c r="A758" s="423"/>
      <c r="B758" s="423"/>
      <c r="C758" s="434"/>
      <c r="D758" s="434"/>
      <c r="E758" s="434"/>
      <c r="F758" s="671"/>
      <c r="G758" s="671"/>
      <c r="H758" s="671"/>
      <c r="I758" s="671"/>
      <c r="J758" s="671"/>
      <c r="K758" s="671"/>
      <c r="L758" s="671"/>
      <c r="M758" s="671"/>
      <c r="N758" s="671"/>
      <c r="O758" s="671"/>
      <c r="P758" s="671"/>
      <c r="Q758" s="671"/>
      <c r="R758" s="671"/>
      <c r="S758" s="671"/>
      <c r="T758" s="671"/>
      <c r="U758" s="671"/>
      <c r="V758" s="671"/>
      <c r="W758" s="671"/>
      <c r="X758" s="671"/>
      <c r="Y758" s="671"/>
      <c r="Z758" s="671"/>
      <c r="AA758" s="671"/>
      <c r="AB758" s="671"/>
      <c r="AC758" s="671"/>
      <c r="AD758" s="671"/>
      <c r="AE758" s="671"/>
      <c r="AF758" s="671"/>
      <c r="AG758" s="671"/>
      <c r="AH758" s="671"/>
      <c r="AI758" s="671"/>
      <c r="AJ758" s="671"/>
      <c r="AK758" s="671"/>
      <c r="AL758" s="671"/>
      <c r="AM758" s="472"/>
      <c r="AN758" s="474"/>
    </row>
    <row r="759" spans="1:49" s="433" customFormat="1" ht="12.75" customHeight="1">
      <c r="A759" s="423"/>
      <c r="B759" s="672"/>
      <c r="C759" s="2212" t="s">
        <v>299</v>
      </c>
      <c r="D759" s="2212"/>
      <c r="E759" s="672"/>
      <c r="F759" s="517" t="s">
        <v>2457</v>
      </c>
      <c r="G759" s="673"/>
      <c r="H759" s="674"/>
      <c r="I759" s="674"/>
      <c r="J759" s="674"/>
      <c r="K759" s="674"/>
      <c r="L759" s="674"/>
      <c r="M759" s="674"/>
      <c r="N759" s="674"/>
      <c r="O759" s="674"/>
      <c r="P759" s="674"/>
      <c r="Q759" s="674"/>
      <c r="R759" s="674"/>
      <c r="S759" s="674"/>
      <c r="T759" s="674"/>
      <c r="U759" s="674"/>
      <c r="V759" s="674"/>
      <c r="W759" s="674"/>
      <c r="X759" s="674"/>
      <c r="Y759" s="674"/>
      <c r="Z759" s="674"/>
      <c r="AA759" s="674"/>
      <c r="AB759" s="674"/>
      <c r="AC759" s="674"/>
      <c r="AD759" s="674"/>
      <c r="AE759" s="674"/>
      <c r="AF759" s="674"/>
      <c r="AG759" s="674"/>
      <c r="AH759" s="674"/>
      <c r="AI759" s="674"/>
      <c r="AJ759" s="674"/>
      <c r="AK759" s="675"/>
      <c r="AL759" s="676"/>
      <c r="AM759" s="472"/>
      <c r="AN759" s="474"/>
    </row>
    <row r="760" spans="1:49" s="433" customFormat="1" ht="12.75" customHeight="1">
      <c r="B760" s="672"/>
      <c r="C760" s="672"/>
      <c r="D760" s="672"/>
      <c r="E760" s="672"/>
      <c r="F760" s="2190" t="s">
        <v>2458</v>
      </c>
      <c r="G760" s="2191"/>
      <c r="H760" s="2191"/>
      <c r="I760" s="2191"/>
      <c r="J760" s="2191"/>
      <c r="K760" s="2191"/>
      <c r="L760" s="2191"/>
      <c r="M760" s="2191"/>
      <c r="N760" s="2191"/>
      <c r="O760" s="2191"/>
      <c r="P760" s="2191"/>
      <c r="Q760" s="2191"/>
      <c r="R760" s="2191"/>
      <c r="S760" s="2191"/>
      <c r="T760" s="2191"/>
      <c r="U760" s="2191"/>
      <c r="V760" s="2191"/>
      <c r="W760" s="2191"/>
      <c r="X760" s="2191"/>
      <c r="Y760" s="2191"/>
      <c r="Z760" s="2191"/>
      <c r="AA760" s="2191"/>
      <c r="AB760" s="2191"/>
      <c r="AC760" s="2191"/>
      <c r="AD760" s="2191"/>
      <c r="AE760" s="2191"/>
      <c r="AF760" s="2191"/>
      <c r="AG760" s="2191"/>
      <c r="AH760" s="2191"/>
      <c r="AI760" s="2191"/>
      <c r="AJ760" s="2191"/>
      <c r="AK760" s="2191"/>
      <c r="AL760" s="2192"/>
      <c r="AM760" s="472"/>
      <c r="AN760" s="474"/>
      <c r="AS760" s="798"/>
      <c r="AT760" s="798"/>
      <c r="AU760" s="798"/>
      <c r="AV760" s="798"/>
      <c r="AW760" s="798"/>
    </row>
    <row r="761" spans="1:49" s="433" customFormat="1" ht="12.75" customHeight="1">
      <c r="B761" s="672"/>
      <c r="C761" s="672"/>
      <c r="D761" s="672"/>
      <c r="E761" s="672"/>
      <c r="F761" s="2190"/>
      <c r="G761" s="2191"/>
      <c r="H761" s="2191"/>
      <c r="I761" s="2191"/>
      <c r="J761" s="2191"/>
      <c r="K761" s="2191"/>
      <c r="L761" s="2191"/>
      <c r="M761" s="2191"/>
      <c r="N761" s="2191"/>
      <c r="O761" s="2191"/>
      <c r="P761" s="2191"/>
      <c r="Q761" s="2191"/>
      <c r="R761" s="2191"/>
      <c r="S761" s="2191"/>
      <c r="T761" s="2191"/>
      <c r="U761" s="2191"/>
      <c r="V761" s="2191"/>
      <c r="W761" s="2191"/>
      <c r="X761" s="2191"/>
      <c r="Y761" s="2191"/>
      <c r="Z761" s="2191"/>
      <c r="AA761" s="2191"/>
      <c r="AB761" s="2191"/>
      <c r="AC761" s="2191"/>
      <c r="AD761" s="2191"/>
      <c r="AE761" s="2191"/>
      <c r="AF761" s="2191"/>
      <c r="AG761" s="2191"/>
      <c r="AH761" s="2191"/>
      <c r="AI761" s="2191"/>
      <c r="AJ761" s="2191"/>
      <c r="AK761" s="2191"/>
      <c r="AL761" s="2192"/>
      <c r="AM761" s="472"/>
      <c r="AN761" s="474"/>
    </row>
    <row r="762" spans="1:49" s="433" customFormat="1" ht="12.75" customHeight="1">
      <c r="B762" s="672"/>
      <c r="C762" s="672"/>
      <c r="D762" s="672"/>
      <c r="E762" s="672"/>
      <c r="F762" s="677" t="s">
        <v>2459</v>
      </c>
      <c r="G762" s="491"/>
      <c r="H762" s="491"/>
      <c r="I762" s="491"/>
      <c r="J762" s="491"/>
      <c r="K762" s="491"/>
      <c r="L762" s="491"/>
      <c r="M762" s="491"/>
      <c r="N762" s="491"/>
      <c r="O762" s="491"/>
      <c r="P762" s="491"/>
      <c r="Q762" s="491"/>
      <c r="R762" s="491"/>
      <c r="S762" s="491"/>
      <c r="T762" s="491"/>
      <c r="U762" s="491"/>
      <c r="V762" s="491"/>
      <c r="W762" s="491"/>
      <c r="X762" s="491"/>
      <c r="Y762" s="491"/>
      <c r="Z762" s="491"/>
      <c r="AA762" s="491"/>
      <c r="AB762" s="491"/>
      <c r="AC762" s="491"/>
      <c r="AD762" s="491"/>
      <c r="AE762" s="491"/>
      <c r="AF762" s="491"/>
      <c r="AG762" s="491"/>
      <c r="AH762" s="491"/>
      <c r="AI762" s="491"/>
      <c r="AJ762" s="491"/>
      <c r="AK762" s="491"/>
      <c r="AL762" s="678"/>
      <c r="AM762" s="472"/>
      <c r="AN762" s="474"/>
    </row>
    <row r="763" spans="1:49" s="433" customFormat="1" ht="12.75" customHeight="1">
      <c r="B763" s="672"/>
      <c r="C763" s="672"/>
      <c r="D763" s="672"/>
      <c r="E763" s="672"/>
      <c r="F763" s="2190" t="s">
        <v>2460</v>
      </c>
      <c r="G763" s="2191"/>
      <c r="H763" s="2191"/>
      <c r="I763" s="2191"/>
      <c r="J763" s="2191"/>
      <c r="K763" s="2191"/>
      <c r="L763" s="2191"/>
      <c r="M763" s="2191"/>
      <c r="N763" s="2191"/>
      <c r="O763" s="2191"/>
      <c r="P763" s="2191"/>
      <c r="Q763" s="2191"/>
      <c r="R763" s="2191"/>
      <c r="S763" s="2191"/>
      <c r="T763" s="2191"/>
      <c r="U763" s="2191"/>
      <c r="V763" s="2191"/>
      <c r="W763" s="2191"/>
      <c r="X763" s="2191"/>
      <c r="Y763" s="2191"/>
      <c r="Z763" s="2191"/>
      <c r="AA763" s="2191"/>
      <c r="AB763" s="2191"/>
      <c r="AC763" s="2191"/>
      <c r="AD763" s="2191"/>
      <c r="AE763" s="2191"/>
      <c r="AF763" s="2191"/>
      <c r="AG763" s="2191"/>
      <c r="AH763" s="2191"/>
      <c r="AI763" s="2191"/>
      <c r="AJ763" s="2191"/>
      <c r="AK763" s="2191"/>
      <c r="AL763" s="679"/>
      <c r="AM763" s="472"/>
      <c r="AN763" s="474"/>
    </row>
    <row r="764" spans="1:49" s="433" customFormat="1" ht="12.75" customHeight="1">
      <c r="B764" s="672"/>
      <c r="C764" s="672"/>
      <c r="D764" s="672"/>
      <c r="E764" s="672"/>
      <c r="F764" s="2193"/>
      <c r="G764" s="2194"/>
      <c r="H764" s="2194"/>
      <c r="I764" s="2194"/>
      <c r="J764" s="2194"/>
      <c r="K764" s="2194"/>
      <c r="L764" s="2194"/>
      <c r="M764" s="2194"/>
      <c r="N764" s="2194"/>
      <c r="O764" s="2194"/>
      <c r="P764" s="2194"/>
      <c r="Q764" s="2194"/>
      <c r="R764" s="2194"/>
      <c r="S764" s="2194"/>
      <c r="T764" s="2194"/>
      <c r="U764" s="2194"/>
      <c r="V764" s="2194"/>
      <c r="W764" s="2194"/>
      <c r="X764" s="2194"/>
      <c r="Y764" s="2194"/>
      <c r="Z764" s="2194"/>
      <c r="AA764" s="2194"/>
      <c r="AB764" s="2194"/>
      <c r="AC764" s="2194"/>
      <c r="AD764" s="2194"/>
      <c r="AE764" s="2194"/>
      <c r="AF764" s="2194"/>
      <c r="AG764" s="2194"/>
      <c r="AH764" s="2194"/>
      <c r="AI764" s="2194"/>
      <c r="AJ764" s="2194"/>
      <c r="AK764" s="2194"/>
      <c r="AL764" s="680"/>
      <c r="AM764" s="472"/>
      <c r="AN764" s="474"/>
    </row>
    <row r="765" spans="1:49" s="433" customFormat="1" ht="12.75" customHeight="1">
      <c r="B765" s="672"/>
      <c r="C765" s="672"/>
      <c r="D765" s="672"/>
      <c r="E765" s="672"/>
      <c r="F765" s="516"/>
      <c r="G765" s="516"/>
      <c r="H765" s="516"/>
      <c r="I765" s="516"/>
      <c r="J765" s="516"/>
      <c r="K765" s="516"/>
      <c r="L765" s="516"/>
      <c r="M765" s="516"/>
      <c r="N765" s="516"/>
      <c r="O765" s="516"/>
      <c r="P765" s="516"/>
      <c r="Q765" s="516"/>
      <c r="R765" s="516"/>
      <c r="S765" s="516"/>
      <c r="T765" s="516"/>
      <c r="U765" s="516"/>
      <c r="V765" s="516"/>
      <c r="W765" s="516"/>
      <c r="X765" s="516"/>
      <c r="Y765" s="516"/>
      <c r="Z765" s="516"/>
      <c r="AA765" s="516"/>
      <c r="AB765" s="516"/>
      <c r="AC765" s="516"/>
      <c r="AD765" s="516"/>
      <c r="AE765" s="516"/>
      <c r="AF765" s="516"/>
      <c r="AG765" s="516"/>
      <c r="AH765" s="516"/>
      <c r="AI765" s="516"/>
      <c r="AJ765" s="516"/>
      <c r="AK765" s="516"/>
      <c r="AL765" s="472"/>
      <c r="AM765" s="472"/>
      <c r="AN765" s="474"/>
      <c r="AP765" s="2185">
        <f>Application!AJ975</f>
        <v>45609510</v>
      </c>
      <c r="AQ765" s="2185"/>
      <c r="AR765" s="2185"/>
    </row>
    <row r="766" spans="1:49" s="433" customFormat="1" ht="12.75" customHeight="1">
      <c r="A766" s="384"/>
      <c r="B766" s="1064" t="s">
        <v>2461</v>
      </c>
      <c r="C766" s="498"/>
      <c r="D766" s="498"/>
      <c r="E766" s="498"/>
      <c r="F766" s="12"/>
      <c r="G766" s="499"/>
      <c r="H766" s="499"/>
      <c r="I766" s="499"/>
      <c r="J766" s="499"/>
      <c r="K766" s="499"/>
      <c r="L766" s="499"/>
      <c r="M766" s="499"/>
      <c r="N766" s="499"/>
      <c r="O766" s="499"/>
      <c r="P766" s="499"/>
      <c r="Q766" s="499"/>
      <c r="R766" s="12"/>
      <c r="S766" s="12"/>
      <c r="T766" s="12"/>
      <c r="U766" s="12"/>
      <c r="V766" s="12"/>
      <c r="W766" s="12"/>
      <c r="X766" s="499"/>
      <c r="Y766" s="499"/>
      <c r="Z766" s="499"/>
      <c r="AA766" s="497"/>
      <c r="AB766" s="497"/>
      <c r="AC766" s="497"/>
      <c r="AD766" s="497"/>
      <c r="AE766" s="12"/>
      <c r="AF766" s="2195">
        <f>'Sources and Uses Budget'!S107+'Sources and Uses Budget'!T107</f>
        <v>45267963</v>
      </c>
      <c r="AG766" s="2195"/>
      <c r="AH766" s="2195"/>
      <c r="AI766" s="2195"/>
      <c r="AJ766" s="2195"/>
      <c r="AK766" s="472"/>
      <c r="AL766" s="472"/>
      <c r="AM766" s="472"/>
      <c r="AN766" s="474"/>
    </row>
    <row r="767" spans="1:49" s="433" customFormat="1" ht="12.75" customHeight="1">
      <c r="A767" s="500"/>
      <c r="B767" s="500" t="s">
        <v>2462</v>
      </c>
      <c r="C767" s="499"/>
      <c r="D767" s="499"/>
      <c r="E767" s="501"/>
      <c r="F767" s="501"/>
      <c r="G767" s="501"/>
      <c r="H767" s="501"/>
      <c r="I767" s="501"/>
      <c r="J767" s="501"/>
      <c r="K767" s="501"/>
      <c r="L767" s="499"/>
      <c r="M767" s="501"/>
      <c r="N767" s="501"/>
      <c r="O767" s="501"/>
      <c r="P767" s="501"/>
      <c r="Q767" s="501"/>
      <c r="R767" s="12"/>
      <c r="S767" s="12"/>
      <c r="T767" s="12"/>
      <c r="U767" s="12"/>
      <c r="V767" s="12"/>
      <c r="W767" s="12"/>
      <c r="X767" s="499"/>
      <c r="Y767" s="499"/>
      <c r="Z767" s="499"/>
      <c r="AA767" s="497"/>
      <c r="AB767" s="497"/>
      <c r="AC767" s="497"/>
      <c r="AD767" s="497"/>
      <c r="AE767" s="12"/>
      <c r="AF767" s="2196">
        <f>AP774</f>
        <v>72302550.299999997</v>
      </c>
      <c r="AG767" s="2196"/>
      <c r="AH767" s="2196"/>
      <c r="AI767" s="2196"/>
      <c r="AJ767" s="2196"/>
      <c r="AK767" s="472"/>
      <c r="AL767" s="472"/>
      <c r="AM767" s="472"/>
      <c r="AN767" s="474"/>
      <c r="AP767" s="2185">
        <f>Application!AJ1024</f>
        <v>5017046.0999999996</v>
      </c>
      <c r="AQ767" s="2185"/>
      <c r="AR767" s="2185"/>
    </row>
    <row r="768" spans="1:49" s="433" customFormat="1" ht="12.75" customHeight="1">
      <c r="A768" s="499"/>
      <c r="B768" s="499" t="s">
        <v>1685</v>
      </c>
      <c r="C768" s="499"/>
      <c r="D768" s="499"/>
      <c r="E768" s="499"/>
      <c r="F768" s="499"/>
      <c r="G768" s="499"/>
      <c r="H768" s="499"/>
      <c r="I768" s="499"/>
      <c r="J768" s="499"/>
      <c r="K768" s="499"/>
      <c r="L768" s="499"/>
      <c r="M768" s="499"/>
      <c r="N768" s="499"/>
      <c r="O768" s="499"/>
      <c r="P768" s="499"/>
      <c r="Q768" s="499"/>
      <c r="R768" s="12"/>
      <c r="S768" s="12"/>
      <c r="T768" s="12"/>
      <c r="U768" s="12"/>
      <c r="V768" s="12"/>
      <c r="W768" s="12"/>
      <c r="X768" s="499"/>
      <c r="Y768" s="499"/>
      <c r="Z768" s="499"/>
      <c r="AA768" s="497"/>
      <c r="AB768" s="497"/>
      <c r="AC768" s="497"/>
      <c r="AD768" s="497"/>
      <c r="AE768" s="12"/>
      <c r="AF768" s="2197">
        <f>ROUNDDOWN(IF(C759="YES",((1-(AF766/AF767))*2),(1-(AF766/AF767))),2)</f>
        <v>0.37</v>
      </c>
      <c r="AG768" s="2197"/>
      <c r="AH768" s="2197"/>
      <c r="AI768" s="2197"/>
      <c r="AJ768" s="2197"/>
      <c r="AK768" s="472"/>
      <c r="AL768" s="472"/>
      <c r="AM768" s="472"/>
      <c r="AN768" s="474"/>
      <c r="AP768" s="2186">
        <f>Application!AJ1028</f>
        <v>10034092.199999999</v>
      </c>
      <c r="AQ768" s="2186"/>
      <c r="AR768" s="2186"/>
    </row>
    <row r="769" spans="1:44" s="433" customFormat="1" ht="12.75" customHeight="1">
      <c r="A769" s="499"/>
      <c r="B769" s="499"/>
      <c r="C769" s="499"/>
      <c r="D769" s="499"/>
      <c r="E769" s="499"/>
      <c r="F769" s="499"/>
      <c r="G769" s="499"/>
      <c r="H769" s="499"/>
      <c r="I769" s="499"/>
      <c r="J769" s="499"/>
      <c r="K769" s="499"/>
      <c r="L769" s="499"/>
      <c r="M769" s="499"/>
      <c r="N769" s="499"/>
      <c r="O769" s="499"/>
      <c r="P769" s="499"/>
      <c r="Q769" s="499"/>
      <c r="R769" s="12"/>
      <c r="S769" s="12"/>
      <c r="T769" s="12"/>
      <c r="U769" s="12"/>
      <c r="V769" s="12"/>
      <c r="W769" s="12"/>
      <c r="X769" s="499"/>
      <c r="Y769" s="499"/>
      <c r="Z769" s="499"/>
      <c r="AA769" s="497"/>
      <c r="AB769" s="497"/>
      <c r="AC769" s="497"/>
      <c r="AD769" s="497"/>
      <c r="AE769" s="12"/>
      <c r="AF769" s="681"/>
      <c r="AG769" s="681"/>
      <c r="AH769" s="681"/>
      <c r="AI769" s="681"/>
      <c r="AJ769" s="681"/>
      <c r="AK769" s="472"/>
      <c r="AL769" s="472"/>
      <c r="AM769" s="472"/>
      <c r="AN769" s="474"/>
      <c r="AP769" s="2204">
        <f>IF(((AP767+AP768)/AP765)&gt;0.8,0.8,((AP767+AP768)/AP765))</f>
        <v>0.32999999999999996</v>
      </c>
      <c r="AQ769" s="2204"/>
      <c r="AR769" s="2204"/>
    </row>
    <row r="770" spans="1:44" s="433" customFormat="1" ht="12.75" customHeight="1">
      <c r="A770" s="499"/>
      <c r="B770" s="2252" t="s">
        <v>2463</v>
      </c>
      <c r="C770" s="2253"/>
      <c r="D770" s="2253"/>
      <c r="E770" s="2253"/>
      <c r="F770" s="2253"/>
      <c r="G770" s="2253"/>
      <c r="H770" s="2253"/>
      <c r="I770" s="2253"/>
      <c r="J770" s="2253"/>
      <c r="K770" s="2253"/>
      <c r="L770" s="2253"/>
      <c r="M770" s="2253"/>
      <c r="N770" s="2253"/>
      <c r="O770" s="2253"/>
      <c r="P770" s="2253"/>
      <c r="Q770" s="2253"/>
      <c r="R770" s="2253"/>
      <c r="S770" s="2253"/>
      <c r="T770" s="2253"/>
      <c r="U770" s="2253"/>
      <c r="V770" s="2253"/>
      <c r="W770" s="2253"/>
      <c r="X770" s="2253"/>
      <c r="Y770" s="2253"/>
      <c r="Z770" s="2253"/>
      <c r="AA770" s="2253"/>
      <c r="AB770" s="2253"/>
      <c r="AC770" s="2253"/>
      <c r="AD770" s="2253"/>
      <c r="AE770" s="2253"/>
      <c r="AF770" s="2253"/>
      <c r="AG770" s="2253"/>
      <c r="AH770" s="2253"/>
      <c r="AI770" s="2253"/>
      <c r="AJ770" s="2254"/>
      <c r="AK770" s="472"/>
      <c r="AL770" s="472"/>
      <c r="AM770" s="472"/>
      <c r="AN770" s="474"/>
    </row>
    <row r="771" spans="1:44" s="433" customFormat="1" ht="12.75" customHeight="1">
      <c r="A771" s="499"/>
      <c r="B771" s="2255"/>
      <c r="C771" s="2256"/>
      <c r="D771" s="2256"/>
      <c r="E771" s="2256"/>
      <c r="F771" s="2256"/>
      <c r="G771" s="2256"/>
      <c r="H771" s="2256"/>
      <c r="I771" s="2256"/>
      <c r="J771" s="2256"/>
      <c r="K771" s="2256"/>
      <c r="L771" s="2256"/>
      <c r="M771" s="2256"/>
      <c r="N771" s="2256"/>
      <c r="O771" s="2256"/>
      <c r="P771" s="2256"/>
      <c r="Q771" s="2256"/>
      <c r="R771" s="2256"/>
      <c r="S771" s="2256"/>
      <c r="T771" s="2256"/>
      <c r="U771" s="2256"/>
      <c r="V771" s="2256"/>
      <c r="W771" s="2256"/>
      <c r="X771" s="2256"/>
      <c r="Y771" s="2256"/>
      <c r="Z771" s="2256"/>
      <c r="AA771" s="2256"/>
      <c r="AB771" s="2256"/>
      <c r="AC771" s="2256"/>
      <c r="AD771" s="2256"/>
      <c r="AE771" s="2256"/>
      <c r="AF771" s="2256"/>
      <c r="AG771" s="2256"/>
      <c r="AH771" s="2256"/>
      <c r="AI771" s="2256"/>
      <c r="AJ771" s="2257"/>
      <c r="AK771" s="472"/>
      <c r="AL771" s="472"/>
      <c r="AM771" s="472"/>
      <c r="AN771" s="474"/>
      <c r="AP771" s="2185">
        <f>AP772-AP767-AP768</f>
        <v>57251412</v>
      </c>
      <c r="AQ771" s="2205"/>
      <c r="AR771" s="2205"/>
    </row>
    <row r="772" spans="1:44" s="433" customFormat="1" ht="12.75" customHeight="1">
      <c r="A772" s="499"/>
      <c r="B772" s="2258"/>
      <c r="C772" s="2259"/>
      <c r="D772" s="2259"/>
      <c r="E772" s="2259"/>
      <c r="F772" s="2259"/>
      <c r="G772" s="2259"/>
      <c r="H772" s="2259"/>
      <c r="I772" s="2259"/>
      <c r="J772" s="2259"/>
      <c r="K772" s="2259"/>
      <c r="L772" s="2259"/>
      <c r="M772" s="2259"/>
      <c r="N772" s="2259"/>
      <c r="O772" s="2259"/>
      <c r="P772" s="2259"/>
      <c r="Q772" s="2259"/>
      <c r="R772" s="2259"/>
      <c r="S772" s="2259"/>
      <c r="T772" s="2259"/>
      <c r="U772" s="2259"/>
      <c r="V772" s="2259"/>
      <c r="W772" s="2259"/>
      <c r="X772" s="2259"/>
      <c r="Y772" s="2259"/>
      <c r="Z772" s="2259"/>
      <c r="AA772" s="2259"/>
      <c r="AB772" s="2259"/>
      <c r="AC772" s="2259"/>
      <c r="AD772" s="2259"/>
      <c r="AE772" s="2259"/>
      <c r="AF772" s="2259"/>
      <c r="AG772" s="2259"/>
      <c r="AH772" s="2259"/>
      <c r="AI772" s="2259"/>
      <c r="AJ772" s="2260"/>
      <c r="AK772" s="472"/>
      <c r="AL772" s="472"/>
      <c r="AM772" s="472"/>
      <c r="AN772" s="474"/>
      <c r="AP772" s="2185">
        <f>Application!AJ1032</f>
        <v>72302550.299999997</v>
      </c>
      <c r="AQ772" s="2185"/>
      <c r="AR772" s="2185"/>
    </row>
    <row r="773" spans="1:44" s="433" customFormat="1" ht="12.75" customHeight="1">
      <c r="B773" s="434"/>
      <c r="C773" s="434"/>
      <c r="D773" s="434"/>
      <c r="E773" s="434"/>
      <c r="F773" s="434"/>
      <c r="G773" s="434"/>
      <c r="H773" s="434"/>
      <c r="I773" s="434"/>
      <c r="J773" s="434"/>
      <c r="K773" s="434"/>
      <c r="L773" s="434"/>
      <c r="M773" s="434"/>
      <c r="N773" s="434"/>
      <c r="O773" s="434"/>
      <c r="P773" s="434"/>
      <c r="Q773" s="434"/>
      <c r="R773" s="434"/>
      <c r="S773" s="434"/>
      <c r="T773" s="434"/>
      <c r="U773" s="434"/>
      <c r="V773" s="434"/>
      <c r="W773" s="434"/>
      <c r="X773" s="434"/>
      <c r="Y773" s="434"/>
      <c r="Z773" s="434"/>
      <c r="AA773" s="434"/>
      <c r="AB773" s="434"/>
      <c r="AC773" s="491"/>
      <c r="AD773" s="434"/>
      <c r="AI773" s="1140"/>
      <c r="AJ773" s="1140"/>
      <c r="AK773" s="472"/>
      <c r="AL773" s="472"/>
      <c r="AM773" s="472"/>
      <c r="AN773" s="474"/>
    </row>
    <row r="774" spans="1:44" s="433" customFormat="1" ht="12.75" customHeight="1">
      <c r="A774" s="503"/>
      <c r="B774" s="503"/>
      <c r="C774" s="503"/>
      <c r="D774" s="503"/>
      <c r="E774" s="503"/>
      <c r="F774" s="503"/>
      <c r="G774" s="503"/>
      <c r="H774" s="503"/>
      <c r="I774" s="503"/>
      <c r="J774" s="503"/>
      <c r="K774" s="503"/>
      <c r="L774" s="503"/>
      <c r="M774" s="503"/>
      <c r="N774" s="503"/>
      <c r="O774" s="503"/>
      <c r="P774" s="503"/>
      <c r="Q774" s="503"/>
      <c r="R774" s="503"/>
      <c r="S774" s="503"/>
      <c r="T774" s="503"/>
      <c r="U774" s="503"/>
      <c r="V774" s="503"/>
      <c r="W774" s="503"/>
      <c r="X774" s="503"/>
      <c r="Y774" s="503"/>
      <c r="Z774" s="503"/>
      <c r="AA774" s="503"/>
      <c r="AB774" s="503"/>
      <c r="AC774" s="503"/>
      <c r="AD774" s="503"/>
      <c r="AE774" s="503"/>
      <c r="AF774" s="503"/>
      <c r="AG774" s="503"/>
      <c r="AH774" s="504"/>
      <c r="AI774" s="446"/>
      <c r="AJ774" s="446" t="s">
        <v>2464</v>
      </c>
      <c r="AK774" s="2261">
        <f>IF(AF768=0,0,IF((AF768*100)&gt;12,12,(AF768*100)))</f>
        <v>12</v>
      </c>
      <c r="AL774" s="2261"/>
      <c r="AM774" s="2262"/>
      <c r="AN774" s="474"/>
      <c r="AP774" s="2174">
        <f>AP771+(AP765*AP769)</f>
        <v>72302550.299999997</v>
      </c>
      <c r="AQ774" s="2175"/>
      <c r="AR774" s="2176"/>
    </row>
    <row r="775" spans="1:44" s="433" customFormat="1" ht="12.75" customHeight="1">
      <c r="B775" s="434"/>
      <c r="C775" s="434"/>
      <c r="D775" s="434"/>
      <c r="E775" s="434"/>
      <c r="F775" s="434"/>
      <c r="G775" s="434"/>
      <c r="H775" s="434"/>
      <c r="I775" s="434"/>
      <c r="J775" s="434"/>
      <c r="K775" s="434"/>
      <c r="L775" s="434"/>
      <c r="M775" s="434"/>
      <c r="N775" s="434"/>
      <c r="O775" s="434"/>
      <c r="P775" s="434"/>
      <c r="Q775" s="434"/>
      <c r="R775" s="434"/>
      <c r="S775" s="434"/>
      <c r="T775" s="434"/>
      <c r="U775" s="434"/>
      <c r="V775" s="434"/>
      <c r="W775" s="434"/>
      <c r="X775" s="434"/>
      <c r="Y775" s="434"/>
      <c r="Z775" s="434"/>
      <c r="AA775" s="434"/>
      <c r="AB775" s="434"/>
      <c r="AC775" s="491"/>
      <c r="AD775" s="434"/>
      <c r="AI775" s="1140"/>
      <c r="AJ775" s="1140"/>
      <c r="AK775" s="472"/>
      <c r="AL775" s="472"/>
      <c r="AM775" s="472"/>
      <c r="AN775" s="474"/>
    </row>
    <row r="776" spans="1:44">
      <c r="B776" s="433"/>
      <c r="C776" s="433"/>
      <c r="D776" s="433"/>
      <c r="E776" s="433"/>
      <c r="F776" s="433"/>
      <c r="G776" s="433"/>
      <c r="H776" s="433"/>
      <c r="I776" s="433"/>
      <c r="J776" s="433"/>
      <c r="K776" s="433"/>
      <c r="L776" s="433"/>
      <c r="M776" s="433"/>
      <c r="N776" s="433"/>
      <c r="O776" s="433"/>
      <c r="P776" s="433"/>
      <c r="Q776" s="433"/>
      <c r="R776" s="433"/>
      <c r="S776" s="433"/>
      <c r="T776" s="433"/>
      <c r="U776" s="433"/>
      <c r="V776" s="433"/>
      <c r="W776" s="433"/>
      <c r="X776" s="433"/>
      <c r="Y776" s="433"/>
      <c r="Z776" s="433"/>
      <c r="AA776" s="433"/>
      <c r="AB776" s="433"/>
      <c r="AC776" s="433"/>
      <c r="AD776" s="433"/>
      <c r="AE776" s="433"/>
      <c r="AF776" s="433"/>
      <c r="AG776" s="433"/>
      <c r="AH776" s="433"/>
      <c r="AI776" s="433"/>
      <c r="AJ776" s="433"/>
      <c r="AK776" s="433"/>
      <c r="AL776" s="433"/>
      <c r="AM776" s="433"/>
    </row>
    <row r="777" spans="1:44">
      <c r="A777" s="2263" t="s">
        <v>2465</v>
      </c>
      <c r="B777" s="2264"/>
      <c r="C777" s="2264"/>
      <c r="D777" s="2264"/>
      <c r="E777" s="2264"/>
      <c r="F777" s="2264"/>
      <c r="G777" s="2264"/>
      <c r="H777" s="2264"/>
      <c r="I777" s="2264"/>
      <c r="J777" s="2264"/>
      <c r="K777" s="2264"/>
      <c r="L777" s="2264"/>
      <c r="M777" s="2264"/>
      <c r="N777" s="2264"/>
      <c r="O777" s="2264"/>
      <c r="P777" s="2264"/>
      <c r="Q777" s="2264"/>
      <c r="R777" s="2264"/>
      <c r="S777" s="2264"/>
      <c r="T777" s="2264"/>
      <c r="U777" s="2264"/>
      <c r="V777" s="2264"/>
      <c r="W777" s="2264"/>
      <c r="X777" s="2264"/>
      <c r="Y777" s="2264"/>
      <c r="Z777" s="2264"/>
      <c r="AA777" s="2264"/>
      <c r="AB777" s="2264"/>
      <c r="AC777" s="2264"/>
      <c r="AD777" s="2264"/>
      <c r="AE777" s="2264"/>
      <c r="AF777" s="2264"/>
      <c r="AG777" s="2264"/>
      <c r="AH777" s="2264"/>
      <c r="AI777" s="2264"/>
      <c r="AJ777" s="2264"/>
      <c r="AK777" s="2264"/>
      <c r="AL777" s="2264"/>
      <c r="AM777" s="2264"/>
    </row>
    <row r="778" spans="1:44">
      <c r="A778" s="2265"/>
      <c r="B778" s="2265"/>
      <c r="C778" s="2265"/>
      <c r="D778" s="2265"/>
      <c r="E778" s="2265"/>
      <c r="F778" s="2265"/>
      <c r="G778" s="2265"/>
      <c r="H778" s="2265"/>
      <c r="I778" s="2265"/>
      <c r="J778" s="2265"/>
      <c r="K778" s="2265"/>
      <c r="L778" s="2265"/>
      <c r="M778" s="2265"/>
      <c r="N778" s="2265"/>
      <c r="O778" s="2265"/>
      <c r="P778" s="2265"/>
      <c r="Q778" s="2265"/>
      <c r="R778" s="2265"/>
      <c r="S778" s="2265"/>
      <c r="T778" s="2265"/>
      <c r="U778" s="2265"/>
      <c r="V778" s="2265"/>
      <c r="W778" s="2265"/>
      <c r="X778" s="2265"/>
      <c r="Y778" s="2265"/>
      <c r="Z778" s="2265"/>
      <c r="AA778" s="2265"/>
      <c r="AB778" s="2265"/>
      <c r="AC778" s="2265"/>
      <c r="AD778" s="2265"/>
      <c r="AE778" s="2265"/>
      <c r="AF778" s="2265"/>
      <c r="AG778" s="2265"/>
      <c r="AH778" s="2265"/>
      <c r="AI778" s="2265"/>
      <c r="AJ778" s="2265"/>
      <c r="AK778" s="2265"/>
      <c r="AL778" s="2265"/>
      <c r="AM778" s="2265"/>
      <c r="AO778" s="682"/>
      <c r="AP778" s="682"/>
      <c r="AQ778" s="682"/>
    </row>
    <row r="779" spans="1:44">
      <c r="A779" s="433"/>
      <c r="B779" s="452"/>
      <c r="C779" s="453"/>
      <c r="D779" s="453"/>
      <c r="E779" s="453"/>
      <c r="F779" s="453"/>
      <c r="G779" s="453"/>
      <c r="H779" s="453"/>
      <c r="I779" s="1163"/>
      <c r="J779" s="1163"/>
      <c r="K779" s="1163"/>
      <c r="L779" s="1163"/>
      <c r="M779" s="1163"/>
      <c r="N779" s="1163"/>
      <c r="O779" s="1163"/>
      <c r="P779" s="1163"/>
      <c r="Q779" s="1163"/>
      <c r="S779" s="423"/>
      <c r="T779" s="423"/>
      <c r="U779" s="423"/>
      <c r="V779" s="423"/>
      <c r="W779" s="423"/>
      <c r="X779" s="423"/>
      <c r="Y779" s="423"/>
      <c r="Z779" s="423"/>
      <c r="AA779" s="423"/>
      <c r="AB779" s="423"/>
      <c r="AC779" s="423"/>
      <c r="AD779" s="423"/>
      <c r="AE779" s="423"/>
      <c r="AG779" s="423"/>
      <c r="AH779" s="423"/>
      <c r="AI779" s="423"/>
      <c r="AJ779" s="423"/>
      <c r="AK779" s="433"/>
      <c r="AL779" s="433"/>
      <c r="AM779" s="421"/>
      <c r="AO779" s="682"/>
      <c r="AP779" s="682"/>
      <c r="AQ779" s="682"/>
    </row>
    <row r="780" spans="1:44">
      <c r="A780" s="2201"/>
      <c r="B780" s="2201"/>
      <c r="C780" s="2201"/>
      <c r="D780" s="2201"/>
      <c r="E780" s="2201"/>
      <c r="F780" s="2201"/>
      <c r="G780" s="2201"/>
      <c r="H780" s="2201"/>
      <c r="I780" s="2201"/>
      <c r="J780" s="2201"/>
      <c r="K780" s="2201"/>
      <c r="L780" s="2201"/>
      <c r="M780" s="2201"/>
      <c r="N780" s="2201"/>
      <c r="O780" s="2201"/>
      <c r="P780" s="2201"/>
      <c r="Q780" s="2201"/>
      <c r="R780" s="2201"/>
      <c r="S780" s="2201"/>
      <c r="T780" s="2201"/>
      <c r="U780" s="2201"/>
      <c r="V780" s="2201"/>
      <c r="W780" s="2201"/>
      <c r="X780" s="2201"/>
      <c r="Y780" s="2201"/>
      <c r="Z780" s="2201"/>
      <c r="AA780" s="2201"/>
      <c r="AB780" s="2201"/>
      <c r="AC780" s="2201"/>
      <c r="AD780" s="2201"/>
      <c r="AE780" s="2201"/>
      <c r="AF780" s="2201"/>
      <c r="AG780" s="2201"/>
      <c r="AH780" s="2201"/>
      <c r="AI780" s="2201"/>
      <c r="AJ780" s="2201"/>
      <c r="AK780" s="2201"/>
      <c r="AL780" s="2201"/>
      <c r="AM780" s="2201"/>
      <c r="AP780" s="682"/>
      <c r="AQ780" s="682"/>
    </row>
    <row r="781" spans="1:44">
      <c r="A781" s="2201"/>
      <c r="B781" s="2201"/>
      <c r="C781" s="2201"/>
      <c r="D781" s="2201"/>
      <c r="E781" s="2201"/>
      <c r="F781" s="2201"/>
      <c r="G781" s="2201"/>
      <c r="H781" s="2201"/>
      <c r="I781" s="2201"/>
      <c r="J781" s="2201"/>
      <c r="K781" s="2201"/>
      <c r="L781" s="2201"/>
      <c r="M781" s="2201"/>
      <c r="N781" s="2201"/>
      <c r="O781" s="2201"/>
      <c r="P781" s="2201"/>
      <c r="Q781" s="2201"/>
      <c r="R781" s="2201"/>
      <c r="S781" s="2201"/>
      <c r="T781" s="2201"/>
      <c r="U781" s="2201"/>
      <c r="V781" s="2201"/>
      <c r="W781" s="2201"/>
      <c r="X781" s="2201"/>
      <c r="Y781" s="2201"/>
      <c r="Z781" s="2201"/>
      <c r="AA781" s="2201"/>
      <c r="AB781" s="2201"/>
      <c r="AC781" s="2201"/>
      <c r="AD781" s="2201"/>
      <c r="AE781" s="2201"/>
      <c r="AF781" s="2201"/>
      <c r="AG781" s="2201"/>
      <c r="AH781" s="2201"/>
      <c r="AI781" s="2201"/>
      <c r="AJ781" s="2201"/>
      <c r="AK781" s="2201"/>
      <c r="AL781" s="2201"/>
      <c r="AM781" s="2201"/>
      <c r="AO781" s="682"/>
      <c r="AQ781" s="682"/>
    </row>
    <row r="782" spans="1:44">
      <c r="A782" s="683"/>
      <c r="B782" s="539"/>
      <c r="C782" s="539"/>
      <c r="D782" s="539"/>
      <c r="E782" s="539"/>
      <c r="F782" s="539"/>
      <c r="G782" s="539"/>
      <c r="H782" s="539"/>
      <c r="I782" s="539"/>
      <c r="J782" s="539"/>
      <c r="K782" s="539"/>
      <c r="L782" s="539"/>
      <c r="M782" s="539"/>
      <c r="N782" s="539"/>
      <c r="O782" s="539"/>
      <c r="P782" s="539"/>
      <c r="Q782" s="539"/>
      <c r="R782" s="539"/>
      <c r="S782" s="541"/>
      <c r="T782" s="2266" t="s">
        <v>2466</v>
      </c>
      <c r="U782" s="2267"/>
      <c r="V782" s="2267"/>
      <c r="W782" s="2267"/>
      <c r="X782" s="2267"/>
      <c r="Y782" s="2268"/>
      <c r="Z782" s="2266" t="s">
        <v>2467</v>
      </c>
      <c r="AA782" s="2267"/>
      <c r="AB782" s="2267"/>
      <c r="AC782" s="2267"/>
      <c r="AD782" s="2267"/>
      <c r="AE782" s="2268"/>
      <c r="AF782" s="2266" t="s">
        <v>2468</v>
      </c>
      <c r="AG782" s="2267"/>
      <c r="AH782" s="2267"/>
      <c r="AI782" s="2267"/>
      <c r="AJ782" s="2267"/>
      <c r="AK782" s="2268"/>
      <c r="AL782" s="684"/>
      <c r="AM782" s="473"/>
      <c r="AO782" s="682"/>
      <c r="AP782" s="682"/>
      <c r="AQ782" s="682"/>
    </row>
    <row r="783" spans="1:44">
      <c r="A783" s="685"/>
      <c r="B783" s="564"/>
      <c r="C783" s="564"/>
      <c r="D783" s="564"/>
      <c r="E783" s="564"/>
      <c r="F783" s="564"/>
      <c r="G783" s="564"/>
      <c r="H783" s="564"/>
      <c r="I783" s="564"/>
      <c r="J783" s="564"/>
      <c r="K783" s="564"/>
      <c r="L783" s="564"/>
      <c r="M783" s="564"/>
      <c r="N783" s="564"/>
      <c r="O783" s="564"/>
      <c r="P783" s="564"/>
      <c r="Q783" s="564"/>
      <c r="R783" s="564"/>
      <c r="S783" s="578"/>
      <c r="T783" s="2269"/>
      <c r="U783" s="2270"/>
      <c r="V783" s="2270"/>
      <c r="W783" s="2270"/>
      <c r="X783" s="2270"/>
      <c r="Y783" s="2271"/>
      <c r="Z783" s="2269"/>
      <c r="AA783" s="2270"/>
      <c r="AB783" s="2270"/>
      <c r="AC783" s="2270"/>
      <c r="AD783" s="2270"/>
      <c r="AE783" s="2271"/>
      <c r="AF783" s="2269"/>
      <c r="AG783" s="2270"/>
      <c r="AH783" s="2270"/>
      <c r="AI783" s="2270"/>
      <c r="AJ783" s="2270"/>
      <c r="AK783" s="2271"/>
      <c r="AL783" s="684"/>
      <c r="AM783" s="473"/>
      <c r="AO783" s="682"/>
      <c r="AP783" s="682"/>
      <c r="AQ783" s="682"/>
    </row>
    <row r="784" spans="1:44">
      <c r="A784" s="685" t="s">
        <v>52</v>
      </c>
      <c r="B784" s="2221" t="s">
        <v>2048</v>
      </c>
      <c r="C784" s="2221"/>
      <c r="D784" s="2221"/>
      <c r="E784" s="2221"/>
      <c r="F784" s="2221"/>
      <c r="G784" s="2221"/>
      <c r="H784" s="2221"/>
      <c r="I784" s="2221"/>
      <c r="J784" s="2221"/>
      <c r="K784" s="2221"/>
      <c r="L784" s="2221"/>
      <c r="M784" s="2221"/>
      <c r="N784" s="2221"/>
      <c r="O784" s="2221"/>
      <c r="P784" s="2221"/>
      <c r="Q784" s="2221"/>
      <c r="R784" s="2221"/>
      <c r="S784" s="2222"/>
      <c r="T784" s="2251">
        <f>AK51</f>
        <v>0</v>
      </c>
      <c r="U784" s="2225"/>
      <c r="V784" s="2225"/>
      <c r="W784" s="2225"/>
      <c r="X784" s="2225"/>
      <c r="Y784" s="2226"/>
      <c r="Z784" s="2224">
        <v>20</v>
      </c>
      <c r="AA784" s="2225"/>
      <c r="AB784" s="2225"/>
      <c r="AC784" s="2225"/>
      <c r="AD784" s="2225"/>
      <c r="AE784" s="2226"/>
      <c r="AF784" s="2210">
        <f>IF(T784&gt;Z784,Z784,T784)</f>
        <v>0</v>
      </c>
      <c r="AG784" s="2210"/>
      <c r="AH784" s="2210"/>
      <c r="AI784" s="2210"/>
      <c r="AJ784" s="2210"/>
      <c r="AK784" s="2210"/>
      <c r="AL784" s="684"/>
      <c r="AM784" s="473"/>
      <c r="AO784" s="682"/>
      <c r="AP784" s="682"/>
      <c r="AQ784" s="682"/>
    </row>
    <row r="785" spans="1:81">
      <c r="A785" s="685" t="s">
        <v>2434</v>
      </c>
      <c r="B785" s="2221" t="s">
        <v>748</v>
      </c>
      <c r="C785" s="2221"/>
      <c r="D785" s="2221"/>
      <c r="E785" s="2221"/>
      <c r="F785" s="2221"/>
      <c r="G785" s="2221"/>
      <c r="H785" s="2221"/>
      <c r="I785" s="2221"/>
      <c r="J785" s="2221"/>
      <c r="K785" s="2221"/>
      <c r="L785" s="2221"/>
      <c r="M785" s="2221"/>
      <c r="N785" s="2221"/>
      <c r="O785" s="2221"/>
      <c r="P785" s="2221"/>
      <c r="Q785" s="2221"/>
      <c r="R785" s="2221"/>
      <c r="S785" s="2222"/>
      <c r="T785" s="2251">
        <f>AK72</f>
        <v>10</v>
      </c>
      <c r="U785" s="2225"/>
      <c r="V785" s="2225"/>
      <c r="W785" s="2225"/>
      <c r="X785" s="2225"/>
      <c r="Y785" s="2226"/>
      <c r="Z785" s="2224">
        <v>10</v>
      </c>
      <c r="AA785" s="2225"/>
      <c r="AB785" s="2225"/>
      <c r="AC785" s="2225"/>
      <c r="AD785" s="2225"/>
      <c r="AE785" s="2226"/>
      <c r="AF785" s="2210">
        <f>IF(T785&gt;Z785,Z785,T785)</f>
        <v>10</v>
      </c>
      <c r="AG785" s="2210"/>
      <c r="AH785" s="2210"/>
      <c r="AI785" s="2210"/>
      <c r="AJ785" s="2210"/>
      <c r="AK785" s="2210"/>
      <c r="AL785" s="684"/>
      <c r="AM785" s="473"/>
      <c r="AO785" s="682"/>
      <c r="AP785" s="682"/>
      <c r="AQ785" s="682"/>
    </row>
    <row r="786" spans="1:81">
      <c r="A786" s="685" t="s">
        <v>2443</v>
      </c>
      <c r="B786" s="2221" t="s">
        <v>2086</v>
      </c>
      <c r="C786" s="2221"/>
      <c r="D786" s="2221"/>
      <c r="E786" s="2221"/>
      <c r="F786" s="2221"/>
      <c r="G786" s="2221"/>
      <c r="H786" s="2221"/>
      <c r="I786" s="2221"/>
      <c r="J786" s="2221"/>
      <c r="K786" s="2221"/>
      <c r="L786" s="2221"/>
      <c r="M786" s="2221"/>
      <c r="N786" s="2221"/>
      <c r="O786" s="2221"/>
      <c r="P786" s="2221"/>
      <c r="Q786" s="2221"/>
      <c r="R786" s="2221"/>
      <c r="S786" s="2222"/>
      <c r="T786" s="2251">
        <f ca="1">AK97</f>
        <v>20</v>
      </c>
      <c r="U786" s="2225"/>
      <c r="V786" s="2225"/>
      <c r="W786" s="2225"/>
      <c r="X786" s="2225"/>
      <c r="Y786" s="2226"/>
      <c r="Z786" s="2224">
        <v>20</v>
      </c>
      <c r="AA786" s="2225"/>
      <c r="AB786" s="2225"/>
      <c r="AC786" s="2225"/>
      <c r="AD786" s="2225"/>
      <c r="AE786" s="2226"/>
      <c r="AF786" s="2210">
        <f ca="1">IF(T786&gt;Z786,Z786,T786)</f>
        <v>20</v>
      </c>
      <c r="AG786" s="2210"/>
      <c r="AH786" s="2210"/>
      <c r="AI786" s="2210"/>
      <c r="AJ786" s="2210"/>
      <c r="AK786" s="2210"/>
      <c r="AL786" s="684"/>
      <c r="AM786" s="473"/>
      <c r="AO786" s="682"/>
      <c r="AP786" s="682"/>
      <c r="AQ786" s="682"/>
    </row>
    <row r="787" spans="1:81">
      <c r="A787" s="685" t="s">
        <v>2469</v>
      </c>
      <c r="B787" s="2221" t="s">
        <v>2097</v>
      </c>
      <c r="C787" s="2221"/>
      <c r="D787" s="2221"/>
      <c r="E787" s="2221"/>
      <c r="F787" s="2221"/>
      <c r="G787" s="2221"/>
      <c r="H787" s="2221"/>
      <c r="I787" s="2221"/>
      <c r="J787" s="2221"/>
      <c r="K787" s="2221"/>
      <c r="L787" s="2221"/>
      <c r="M787" s="2221"/>
      <c r="N787" s="2221"/>
      <c r="O787" s="2221"/>
      <c r="P787" s="2221"/>
      <c r="Q787" s="2221"/>
      <c r="R787" s="2221"/>
      <c r="S787" s="2222"/>
      <c r="T787" s="2251">
        <f>AK131</f>
        <v>10</v>
      </c>
      <c r="U787" s="2225"/>
      <c r="V787" s="2225"/>
      <c r="W787" s="2225"/>
      <c r="X787" s="2225"/>
      <c r="Y787" s="2226"/>
      <c r="Z787" s="2224">
        <v>10</v>
      </c>
      <c r="AA787" s="2225"/>
      <c r="AB787" s="2225"/>
      <c r="AC787" s="2225"/>
      <c r="AD787" s="2225"/>
      <c r="AE787" s="2226"/>
      <c r="AF787" s="2210">
        <f>IF(T787&gt;Z787,Z787,T787)</f>
        <v>10</v>
      </c>
      <c r="AG787" s="2210"/>
      <c r="AH787" s="2210"/>
      <c r="AI787" s="2210"/>
      <c r="AJ787" s="2210"/>
      <c r="AK787" s="2210"/>
      <c r="AL787" s="684"/>
      <c r="AM787" s="473"/>
      <c r="AO787" s="682"/>
      <c r="AP787" s="682"/>
      <c r="AQ787" s="682"/>
    </row>
    <row r="788" spans="1:81">
      <c r="A788" s="1169" t="s">
        <v>2470</v>
      </c>
      <c r="B788" s="2221" t="s">
        <v>2471</v>
      </c>
      <c r="C788" s="2221"/>
      <c r="D788" s="2221"/>
      <c r="E788" s="2221"/>
      <c r="F788" s="2221"/>
      <c r="G788" s="2221"/>
      <c r="H788" s="2221"/>
      <c r="I788" s="2221"/>
      <c r="J788" s="2221"/>
      <c r="K788" s="2221"/>
      <c r="L788" s="2221"/>
      <c r="M788" s="2221"/>
      <c r="N788" s="2221"/>
      <c r="O788" s="2221"/>
      <c r="P788" s="2221"/>
      <c r="Q788" s="2221"/>
      <c r="R788" s="2221"/>
      <c r="S788" s="2222"/>
      <c r="T788" s="2223">
        <f>SUM(T789:Y790)</f>
        <v>10</v>
      </c>
      <c r="U788" s="2223"/>
      <c r="V788" s="2223"/>
      <c r="W788" s="2223"/>
      <c r="X788" s="2223"/>
      <c r="Y788" s="2223"/>
      <c r="Z788" s="2210">
        <v>10</v>
      </c>
      <c r="AA788" s="2210"/>
      <c r="AB788" s="2210"/>
      <c r="AC788" s="2210"/>
      <c r="AD788" s="2210"/>
      <c r="AE788" s="2210"/>
      <c r="AF788" s="2210">
        <f>IF(T788&gt;Z788,Z788,T788)</f>
        <v>10</v>
      </c>
      <c r="AG788" s="2210"/>
      <c r="AH788" s="2210"/>
      <c r="AI788" s="2210"/>
      <c r="AJ788" s="2210"/>
      <c r="AK788" s="2210"/>
      <c r="AL788" s="684"/>
      <c r="AM788" s="473"/>
    </row>
    <row r="789" spans="1:81">
      <c r="A789" s="419"/>
      <c r="B789" s="478"/>
      <c r="C789" s="2227" t="s">
        <v>2472</v>
      </c>
      <c r="D789" s="2227"/>
      <c r="E789" s="2227"/>
      <c r="F789" s="2227"/>
      <c r="G789" s="2227"/>
      <c r="H789" s="2227"/>
      <c r="I789" s="2227"/>
      <c r="J789" s="2227"/>
      <c r="K789" s="2227"/>
      <c r="L789" s="2227"/>
      <c r="M789" s="2227"/>
      <c r="N789" s="2227"/>
      <c r="O789" s="2227"/>
      <c r="P789" s="2227"/>
      <c r="Q789" s="2227"/>
      <c r="R789" s="2227"/>
      <c r="S789" s="2228"/>
      <c r="T789" s="2229">
        <f>AJ149</f>
        <v>7</v>
      </c>
      <c r="U789" s="2229"/>
      <c r="V789" s="2229"/>
      <c r="W789" s="2229"/>
      <c r="X789" s="2229"/>
      <c r="Y789" s="2229"/>
      <c r="Z789" s="2230">
        <v>7</v>
      </c>
      <c r="AA789" s="2230"/>
      <c r="AB789" s="2230"/>
      <c r="AC789" s="2230"/>
      <c r="AD789" s="2230"/>
      <c r="AE789" s="2230"/>
      <c r="AF789" s="2231"/>
      <c r="AG789" s="2231"/>
      <c r="AH789" s="2231"/>
      <c r="AI789" s="2231"/>
      <c r="AJ789" s="2231"/>
      <c r="AK789" s="2231"/>
      <c r="AL789" s="684"/>
      <c r="AM789" s="473"/>
    </row>
    <row r="790" spans="1:81">
      <c r="A790" s="477"/>
      <c r="B790" s="478"/>
      <c r="C790" s="2227" t="s">
        <v>2473</v>
      </c>
      <c r="D790" s="2227"/>
      <c r="E790" s="2227"/>
      <c r="F790" s="2227"/>
      <c r="G790" s="2227"/>
      <c r="H790" s="2227"/>
      <c r="I790" s="2227"/>
      <c r="J790" s="2227"/>
      <c r="K790" s="2227"/>
      <c r="L790" s="2227"/>
      <c r="M790" s="2227"/>
      <c r="N790" s="2227"/>
      <c r="O790" s="2227"/>
      <c r="P790" s="2227"/>
      <c r="Q790" s="2227"/>
      <c r="R790" s="2227"/>
      <c r="S790" s="2228"/>
      <c r="T790" s="2229">
        <f>AJ163</f>
        <v>3</v>
      </c>
      <c r="U790" s="2229"/>
      <c r="V790" s="2229"/>
      <c r="W790" s="2229"/>
      <c r="X790" s="2229"/>
      <c r="Y790" s="2229"/>
      <c r="Z790" s="2230">
        <v>3</v>
      </c>
      <c r="AA790" s="2230"/>
      <c r="AB790" s="2230"/>
      <c r="AC790" s="2230"/>
      <c r="AD790" s="2230"/>
      <c r="AE790" s="2230"/>
      <c r="AF790" s="2231"/>
      <c r="AG790" s="2231"/>
      <c r="AH790" s="2231"/>
      <c r="AI790" s="2231"/>
      <c r="AJ790" s="2231"/>
      <c r="AK790" s="2231"/>
      <c r="AL790" s="684"/>
      <c r="AM790" s="473"/>
      <c r="AO790" s="433"/>
    </row>
    <row r="791" spans="1:81">
      <c r="A791" s="1169" t="s">
        <v>2141</v>
      </c>
      <c r="B791" s="2221" t="s">
        <v>2474</v>
      </c>
      <c r="C791" s="2221"/>
      <c r="D791" s="2221"/>
      <c r="E791" s="2221"/>
      <c r="F791" s="2221"/>
      <c r="G791" s="2221"/>
      <c r="H791" s="2221"/>
      <c r="I791" s="2221"/>
      <c r="J791" s="2221"/>
      <c r="K791" s="2221"/>
      <c r="L791" s="2221"/>
      <c r="M791" s="2221"/>
      <c r="N791" s="2221"/>
      <c r="O791" s="2221"/>
      <c r="P791" s="2221"/>
      <c r="Q791" s="2221"/>
      <c r="R791" s="2221"/>
      <c r="S791" s="2222"/>
      <c r="T791" s="2223">
        <f>AK174</f>
        <v>10</v>
      </c>
      <c r="U791" s="2223"/>
      <c r="V791" s="2223"/>
      <c r="W791" s="2223"/>
      <c r="X791" s="2223"/>
      <c r="Y791" s="2223"/>
      <c r="Z791" s="2210">
        <v>10</v>
      </c>
      <c r="AA791" s="2210"/>
      <c r="AB791" s="2210"/>
      <c r="AC791" s="2210"/>
      <c r="AD791" s="2210"/>
      <c r="AE791" s="2210"/>
      <c r="AF791" s="2210">
        <f>IF(T791&gt;Z791,Z791,T791)</f>
        <v>10</v>
      </c>
      <c r="AG791" s="2210"/>
      <c r="AH791" s="2210"/>
      <c r="AI791" s="2210"/>
      <c r="AJ791" s="2210"/>
      <c r="AK791" s="2210"/>
      <c r="AL791" s="684"/>
      <c r="AM791" s="473"/>
    </row>
    <row r="792" spans="1:81">
      <c r="A792" s="685" t="s">
        <v>2151</v>
      </c>
      <c r="B792" s="2221" t="s">
        <v>2152</v>
      </c>
      <c r="C792" s="2221"/>
      <c r="D792" s="2221"/>
      <c r="E792" s="2221"/>
      <c r="F792" s="2221"/>
      <c r="G792" s="2221"/>
      <c r="H792" s="2221"/>
      <c r="I792" s="2221"/>
      <c r="J792" s="2221"/>
      <c r="K792" s="2221"/>
      <c r="L792" s="2221"/>
      <c r="M792" s="2221"/>
      <c r="N792" s="2221"/>
      <c r="O792" s="2221"/>
      <c r="P792" s="2221"/>
      <c r="Q792" s="2221"/>
      <c r="R792" s="2221"/>
      <c r="S792" s="2222"/>
      <c r="T792" s="2223">
        <f>AK256</f>
        <v>8</v>
      </c>
      <c r="U792" s="2223"/>
      <c r="V792" s="2223"/>
      <c r="W792" s="2223"/>
      <c r="X792" s="2223"/>
      <c r="Y792" s="2223"/>
      <c r="Z792" s="2224">
        <v>8</v>
      </c>
      <c r="AA792" s="2225"/>
      <c r="AB792" s="2225"/>
      <c r="AC792" s="2225"/>
      <c r="AD792" s="2225"/>
      <c r="AE792" s="2226"/>
      <c r="AF792" s="2210">
        <f>IF(T792&gt;Z792,Z792,T792)</f>
        <v>8</v>
      </c>
      <c r="AG792" s="2210"/>
      <c r="AH792" s="2210"/>
      <c r="AI792" s="2210"/>
      <c r="AJ792" s="2210"/>
      <c r="AK792" s="2210"/>
      <c r="AL792" s="684"/>
      <c r="AM792" s="473"/>
    </row>
    <row r="793" spans="1:81" s="418" customFormat="1" hidden="1">
      <c r="A793" s="1169" t="s">
        <v>1066</v>
      </c>
      <c r="B793" s="2221" t="s">
        <v>2475</v>
      </c>
      <c r="C793" s="2221"/>
      <c r="D793" s="2221"/>
      <c r="E793" s="2221"/>
      <c r="F793" s="2221"/>
      <c r="G793" s="2221"/>
      <c r="H793" s="2221"/>
      <c r="I793" s="2221"/>
      <c r="J793" s="2221"/>
      <c r="K793" s="2221"/>
      <c r="L793" s="2221"/>
      <c r="M793" s="2221"/>
      <c r="N793" s="2221"/>
      <c r="O793" s="2221"/>
      <c r="P793" s="2221"/>
      <c r="Q793" s="2221"/>
      <c r="R793" s="2221"/>
      <c r="S793" s="2222"/>
      <c r="T793" s="2223">
        <f>IF(AK750&gt;5,5,AK750)</f>
        <v>0</v>
      </c>
      <c r="U793" s="2223"/>
      <c r="V793" s="2223"/>
      <c r="W793" s="2223"/>
      <c r="X793" s="2223"/>
      <c r="Y793" s="2223"/>
      <c r="Z793" s="2210">
        <v>5</v>
      </c>
      <c r="AA793" s="2210"/>
      <c r="AB793" s="2210"/>
      <c r="AC793" s="2210"/>
      <c r="AD793" s="2210"/>
      <c r="AE793" s="2210"/>
      <c r="AF793" s="2210">
        <f>IF(T793&gt;Z793,5,T793)</f>
        <v>0</v>
      </c>
      <c r="AG793" s="2210"/>
      <c r="AH793" s="2210"/>
      <c r="AI793" s="2210"/>
      <c r="AJ793" s="2210"/>
      <c r="AK793" s="2210"/>
      <c r="AL793" s="684"/>
      <c r="AM793" s="473"/>
      <c r="AO793" s="24"/>
      <c r="AP793" s="12"/>
      <c r="AQ793" s="12"/>
      <c r="AR793" s="12"/>
      <c r="AS793" s="12"/>
      <c r="AT793" s="12"/>
      <c r="AU793" s="12"/>
      <c r="AV793" s="12"/>
      <c r="AW793" s="12"/>
      <c r="AX793" s="12"/>
      <c r="AY793" s="12"/>
      <c r="AZ793" s="12"/>
      <c r="BA793" s="12"/>
      <c r="BB793" s="12"/>
      <c r="BC793" s="12"/>
      <c r="BD793" s="26"/>
      <c r="BE793" s="26"/>
      <c r="BF793" s="26"/>
      <c r="BG793" s="26"/>
      <c r="BH793" s="26"/>
      <c r="BI793" s="12"/>
      <c r="BJ793" s="12"/>
      <c r="BK793" s="12"/>
      <c r="BL793" s="12"/>
      <c r="BM793" s="12"/>
      <c r="BN793" s="12"/>
      <c r="BO793" s="12"/>
      <c r="BP793" s="12"/>
      <c r="BQ793" s="12"/>
      <c r="BR793" s="12"/>
      <c r="BS793" s="12"/>
      <c r="BT793" s="12"/>
      <c r="BU793" s="12"/>
      <c r="BV793" s="12"/>
      <c r="BW793" s="12"/>
      <c r="BX793" s="12"/>
      <c r="BY793" s="12"/>
      <c r="BZ793" s="12"/>
      <c r="CA793" s="12"/>
      <c r="CB793" s="12"/>
      <c r="CC793" s="12"/>
    </row>
    <row r="794" spans="1:81" s="418" customFormat="1">
      <c r="A794" s="685" t="s">
        <v>2202</v>
      </c>
      <c r="B794" s="2221" t="s">
        <v>2476</v>
      </c>
      <c r="C794" s="2221"/>
      <c r="D794" s="2221"/>
      <c r="E794" s="2221"/>
      <c r="F794" s="2221"/>
      <c r="G794" s="2221"/>
      <c r="H794" s="2221"/>
      <c r="I794" s="2221"/>
      <c r="J794" s="2221"/>
      <c r="K794" s="2221"/>
      <c r="L794" s="2221"/>
      <c r="M794" s="2221"/>
      <c r="N794" s="2221"/>
      <c r="O794" s="2221"/>
      <c r="P794" s="2221"/>
      <c r="Q794" s="2221"/>
      <c r="R794" s="2221"/>
      <c r="S794" s="2222"/>
      <c r="T794" s="2223">
        <f>AK267</f>
        <v>10</v>
      </c>
      <c r="U794" s="2223"/>
      <c r="V794" s="2223"/>
      <c r="W794" s="2223"/>
      <c r="X794" s="2223"/>
      <c r="Y794" s="2223"/>
      <c r="Z794" s="2210">
        <v>10</v>
      </c>
      <c r="AA794" s="2210"/>
      <c r="AB794" s="2210"/>
      <c r="AC794" s="2210"/>
      <c r="AD794" s="2210"/>
      <c r="AE794" s="2210"/>
      <c r="AF794" s="2232">
        <f>IF(T794&gt;Z794,Z794,T794)</f>
        <v>10</v>
      </c>
      <c r="AG794" s="2233"/>
      <c r="AH794" s="2233"/>
      <c r="AI794" s="2233"/>
      <c r="AJ794" s="2233"/>
      <c r="AK794" s="2234"/>
      <c r="AL794" s="684"/>
      <c r="AM794" s="473"/>
      <c r="AO794" s="24"/>
      <c r="AP794" s="12"/>
      <c r="AQ794" s="12"/>
      <c r="AR794" s="12"/>
      <c r="AS794" s="12"/>
      <c r="AT794" s="12"/>
      <c r="AU794" s="12"/>
      <c r="AV794" s="12"/>
      <c r="AW794" s="12"/>
      <c r="AX794" s="12"/>
      <c r="AY794" s="12"/>
      <c r="AZ794" s="12"/>
      <c r="BA794" s="12"/>
      <c r="BB794" s="12"/>
      <c r="BC794" s="12"/>
      <c r="BD794" s="26"/>
      <c r="BE794" s="26"/>
      <c r="BF794" s="26"/>
      <c r="BG794" s="26"/>
      <c r="BH794" s="26"/>
      <c r="BI794" s="12"/>
      <c r="BJ794" s="12"/>
      <c r="BK794" s="12"/>
      <c r="BL794" s="12"/>
      <c r="BM794" s="12"/>
      <c r="BN794" s="12"/>
      <c r="BO794" s="12"/>
      <c r="BP794" s="12"/>
      <c r="BQ794" s="12"/>
      <c r="BR794" s="12"/>
      <c r="BS794" s="12"/>
      <c r="BT794" s="12"/>
      <c r="BU794" s="12"/>
      <c r="BV794" s="12"/>
      <c r="BW794" s="12"/>
      <c r="BX794" s="12"/>
      <c r="BY794" s="12"/>
      <c r="BZ794" s="12"/>
      <c r="CA794" s="12"/>
      <c r="CB794" s="12"/>
      <c r="CC794" s="12"/>
    </row>
    <row r="795" spans="1:81" s="418" customFormat="1">
      <c r="A795" s="1169" t="s">
        <v>2206</v>
      </c>
      <c r="B795" s="2221" t="s">
        <v>2477</v>
      </c>
      <c r="C795" s="2221"/>
      <c r="D795" s="2221"/>
      <c r="E795" s="2221"/>
      <c r="F795" s="2221"/>
      <c r="G795" s="2221"/>
      <c r="H795" s="2221"/>
      <c r="I795" s="2221"/>
      <c r="J795" s="2221"/>
      <c r="K795" s="2221"/>
      <c r="L795" s="2221"/>
      <c r="M795" s="2221"/>
      <c r="N795" s="2221"/>
      <c r="O795" s="2221"/>
      <c r="P795" s="2221"/>
      <c r="Q795" s="2221"/>
      <c r="R795" s="2221"/>
      <c r="S795" s="2222"/>
      <c r="T795" s="2223">
        <f>AK553</f>
        <v>19</v>
      </c>
      <c r="U795" s="2223"/>
      <c r="V795" s="2223"/>
      <c r="W795" s="2223"/>
      <c r="X795" s="2223"/>
      <c r="Y795" s="2223"/>
      <c r="Z795" s="2232">
        <v>20</v>
      </c>
      <c r="AA795" s="2233"/>
      <c r="AB795" s="2233"/>
      <c r="AC795" s="2233"/>
      <c r="AD795" s="2233"/>
      <c r="AE795" s="2234"/>
      <c r="AF795" s="2232">
        <f>IF(T795&gt;Z795,Z795,T795)</f>
        <v>19</v>
      </c>
      <c r="AG795" s="2235"/>
      <c r="AH795" s="2235"/>
      <c r="AI795" s="2235"/>
      <c r="AJ795" s="2235"/>
      <c r="AK795" s="2236"/>
      <c r="AL795" s="423"/>
      <c r="AM795" s="473"/>
      <c r="AO795" s="24"/>
      <c r="AP795" s="12"/>
      <c r="AQ795" s="12"/>
      <c r="AR795" s="12"/>
      <c r="AS795" s="12"/>
      <c r="AT795" s="12"/>
      <c r="AU795" s="12"/>
      <c r="AV795" s="12"/>
      <c r="AW795" s="12"/>
      <c r="AX795" s="12"/>
      <c r="AY795" s="12"/>
      <c r="AZ795" s="12"/>
      <c r="BA795" s="12"/>
      <c r="BB795" s="12"/>
      <c r="BC795" s="12"/>
      <c r="BD795" s="26"/>
      <c r="BE795" s="26"/>
      <c r="BF795" s="26"/>
      <c r="BG795" s="26"/>
      <c r="BH795" s="26"/>
      <c r="BI795" s="12"/>
      <c r="BJ795" s="12"/>
      <c r="BK795" s="12"/>
      <c r="BL795" s="12"/>
      <c r="BM795" s="12"/>
      <c r="BN795" s="12"/>
      <c r="BO795" s="12"/>
      <c r="BP795" s="12"/>
      <c r="BQ795" s="12"/>
      <c r="BR795" s="12"/>
      <c r="BS795" s="12"/>
      <c r="BT795" s="12"/>
      <c r="BU795" s="12"/>
      <c r="BV795" s="12"/>
      <c r="BW795" s="12"/>
      <c r="BX795" s="12"/>
      <c r="BY795" s="12"/>
      <c r="BZ795" s="12"/>
      <c r="CA795" s="12"/>
      <c r="CB795" s="12"/>
      <c r="CC795" s="12"/>
    </row>
    <row r="796" spans="1:81" s="418" customFormat="1">
      <c r="A796" s="1169"/>
      <c r="B796" s="1167"/>
      <c r="C796" s="686" t="s">
        <v>2478</v>
      </c>
      <c r="D796" s="687"/>
      <c r="E796" s="687"/>
      <c r="F796" s="687"/>
      <c r="G796" s="687"/>
      <c r="H796" s="687"/>
      <c r="I796" s="687"/>
      <c r="J796" s="687"/>
      <c r="K796" s="687"/>
      <c r="L796" s="687"/>
      <c r="M796" s="687"/>
      <c r="N796" s="687"/>
      <c r="O796" s="687"/>
      <c r="P796" s="687"/>
      <c r="Q796" s="687"/>
      <c r="R796" s="1167"/>
      <c r="S796" s="1168"/>
      <c r="T796" s="2229">
        <f>AK320</f>
        <v>9</v>
      </c>
      <c r="U796" s="2229"/>
      <c r="V796" s="2229"/>
      <c r="W796" s="2229"/>
      <c r="X796" s="2229"/>
      <c r="Y796" s="2229"/>
      <c r="Z796" s="2198">
        <v>20</v>
      </c>
      <c r="AA796" s="2199"/>
      <c r="AB796" s="2199"/>
      <c r="AC796" s="2199"/>
      <c r="AD796" s="2199"/>
      <c r="AE796" s="2200"/>
      <c r="AF796" s="2231"/>
      <c r="AG796" s="2231"/>
      <c r="AH796" s="2231"/>
      <c r="AI796" s="2231"/>
      <c r="AJ796" s="2231"/>
      <c r="AK796" s="2231"/>
      <c r="AL796" s="423"/>
      <c r="AM796" s="473"/>
      <c r="AO796" s="24"/>
      <c r="AP796" s="12"/>
      <c r="AQ796" s="12"/>
      <c r="AR796" s="12"/>
      <c r="AS796" s="12"/>
      <c r="AT796" s="12"/>
      <c r="AU796" s="12"/>
      <c r="AV796" s="12"/>
      <c r="AW796" s="12"/>
      <c r="AX796" s="12"/>
      <c r="AY796" s="12"/>
      <c r="AZ796" s="12"/>
      <c r="BA796" s="12"/>
      <c r="BB796" s="12"/>
      <c r="BC796" s="12"/>
      <c r="BD796" s="26"/>
      <c r="BE796" s="26"/>
      <c r="BF796" s="26"/>
      <c r="BG796" s="26"/>
      <c r="BH796" s="26"/>
      <c r="BI796" s="12"/>
      <c r="BJ796" s="12"/>
      <c r="BK796" s="12"/>
      <c r="BL796" s="12"/>
      <c r="BM796" s="12"/>
      <c r="BN796" s="12"/>
      <c r="BO796" s="12"/>
      <c r="BP796" s="12"/>
      <c r="BQ796" s="12"/>
      <c r="BR796" s="12"/>
      <c r="BS796" s="12"/>
      <c r="BT796" s="12"/>
      <c r="BU796" s="12"/>
      <c r="BV796" s="12"/>
      <c r="BW796" s="12"/>
      <c r="BX796" s="12"/>
      <c r="BY796" s="12"/>
      <c r="BZ796" s="12"/>
      <c r="CA796" s="12"/>
      <c r="CB796" s="12"/>
      <c r="CC796" s="12"/>
    </row>
    <row r="797" spans="1:81" s="418" customFormat="1">
      <c r="A797" s="1169"/>
      <c r="B797" s="1167"/>
      <c r="C797" s="686" t="s">
        <v>2479</v>
      </c>
      <c r="D797" s="686"/>
      <c r="E797" s="686"/>
      <c r="F797" s="686"/>
      <c r="G797" s="686"/>
      <c r="H797" s="686"/>
      <c r="I797" s="686"/>
      <c r="J797" s="686"/>
      <c r="K797" s="686"/>
      <c r="L797" s="686"/>
      <c r="M797" s="686"/>
      <c r="N797" s="686"/>
      <c r="O797" s="686"/>
      <c r="P797" s="686"/>
      <c r="Q797" s="686"/>
      <c r="R797" s="1167"/>
      <c r="S797" s="1168"/>
      <c r="T797" s="2229">
        <f>AK551</f>
        <v>10</v>
      </c>
      <c r="U797" s="2229"/>
      <c r="V797" s="2229"/>
      <c r="W797" s="2229"/>
      <c r="X797" s="2229"/>
      <c r="Y797" s="2229"/>
      <c r="Z797" s="2198">
        <v>10</v>
      </c>
      <c r="AA797" s="2199"/>
      <c r="AB797" s="2199"/>
      <c r="AC797" s="2199"/>
      <c r="AD797" s="2199"/>
      <c r="AE797" s="2200"/>
      <c r="AF797" s="2231"/>
      <c r="AG797" s="2231"/>
      <c r="AH797" s="2231"/>
      <c r="AI797" s="2231"/>
      <c r="AJ797" s="2231"/>
      <c r="AK797" s="2231"/>
      <c r="AL797" s="423"/>
      <c r="AM797" s="473"/>
      <c r="AO797" s="24"/>
      <c r="AP797" s="12"/>
      <c r="AQ797" s="12"/>
      <c r="AR797" s="12"/>
      <c r="AS797" s="12"/>
      <c r="AT797" s="12"/>
      <c r="AU797" s="12"/>
      <c r="AV797" s="12"/>
      <c r="AW797" s="12"/>
      <c r="AX797" s="12"/>
      <c r="AY797" s="12"/>
      <c r="AZ797" s="12"/>
      <c r="BA797" s="12"/>
      <c r="BB797" s="12"/>
      <c r="BC797" s="12"/>
      <c r="BD797" s="26"/>
      <c r="BE797" s="26"/>
      <c r="BF797" s="26"/>
      <c r="BG797" s="26"/>
      <c r="BH797" s="26"/>
      <c r="BI797" s="12"/>
      <c r="BJ797" s="12"/>
      <c r="BK797" s="12"/>
      <c r="BL797" s="12"/>
      <c r="BM797" s="12"/>
      <c r="BN797" s="12"/>
      <c r="BO797" s="12"/>
      <c r="BP797" s="12"/>
      <c r="BQ797" s="12"/>
      <c r="BR797" s="12"/>
      <c r="BS797" s="12"/>
      <c r="BT797" s="12"/>
      <c r="BU797" s="12"/>
      <c r="BV797" s="12"/>
      <c r="BW797" s="12"/>
      <c r="BX797" s="12"/>
      <c r="BY797" s="12"/>
      <c r="BZ797" s="12"/>
      <c r="CA797" s="12"/>
      <c r="CB797" s="12"/>
      <c r="CC797" s="12"/>
    </row>
    <row r="798" spans="1:81" s="418" customFormat="1">
      <c r="A798" s="1169" t="s">
        <v>2336</v>
      </c>
      <c r="B798" s="2221" t="s">
        <v>2337</v>
      </c>
      <c r="C798" s="2221"/>
      <c r="D798" s="2221"/>
      <c r="E798" s="2221"/>
      <c r="F798" s="2221"/>
      <c r="G798" s="2221"/>
      <c r="H798" s="2221"/>
      <c r="I798" s="2221"/>
      <c r="J798" s="2221"/>
      <c r="K798" s="2221"/>
      <c r="L798" s="2221"/>
      <c r="M798" s="2221"/>
      <c r="N798" s="2221"/>
      <c r="O798" s="2221"/>
      <c r="P798" s="2221"/>
      <c r="Q798" s="2221"/>
      <c r="R798" s="2221"/>
      <c r="S798" s="2222"/>
      <c r="T798" s="2223">
        <f>AK684</f>
        <v>10</v>
      </c>
      <c r="U798" s="2223"/>
      <c r="V798" s="2223"/>
      <c r="W798" s="2223"/>
      <c r="X798" s="2223"/>
      <c r="Y798" s="2223"/>
      <c r="Z798" s="2232">
        <v>10</v>
      </c>
      <c r="AA798" s="2233"/>
      <c r="AB798" s="2233"/>
      <c r="AC798" s="2233"/>
      <c r="AD798" s="2233"/>
      <c r="AE798" s="2234"/>
      <c r="AF798" s="2210">
        <f>IF(T798&gt;Z798,Z798,T798)</f>
        <v>10</v>
      </c>
      <c r="AG798" s="2210"/>
      <c r="AH798" s="2210"/>
      <c r="AI798" s="2210"/>
      <c r="AJ798" s="2210"/>
      <c r="AK798" s="2210"/>
      <c r="AL798" s="423"/>
      <c r="AM798" s="473"/>
      <c r="AO798" s="24"/>
      <c r="AP798" s="12"/>
      <c r="AQ798" s="12"/>
      <c r="AR798" s="12"/>
      <c r="AS798" s="12"/>
      <c r="AT798" s="12"/>
      <c r="AU798" s="12"/>
      <c r="AV798" s="12"/>
      <c r="AW798" s="12"/>
      <c r="AX798" s="12"/>
      <c r="AY798" s="12"/>
      <c r="AZ798" s="12"/>
      <c r="BA798" s="12"/>
      <c r="BB798" s="12"/>
      <c r="BC798" s="12"/>
      <c r="BD798" s="26"/>
      <c r="BE798" s="26"/>
      <c r="BF798" s="26"/>
      <c r="BG798" s="26"/>
      <c r="BH798" s="26"/>
      <c r="BI798" s="12"/>
      <c r="BJ798" s="12"/>
      <c r="BK798" s="12"/>
      <c r="BL798" s="12"/>
      <c r="BM798" s="12"/>
      <c r="BN798" s="12"/>
      <c r="BO798" s="12"/>
      <c r="BP798" s="12"/>
      <c r="BQ798" s="12"/>
      <c r="BR798" s="12"/>
      <c r="BS798" s="12"/>
      <c r="BT798" s="12"/>
      <c r="BU798" s="12"/>
      <c r="BV798" s="12"/>
      <c r="BW798" s="12"/>
      <c r="BX798" s="12"/>
      <c r="BY798" s="12"/>
      <c r="BZ798" s="12"/>
      <c r="CA798" s="12"/>
      <c r="CB798" s="12"/>
      <c r="CC798" s="12"/>
    </row>
    <row r="799" spans="1:81" s="418" customFormat="1">
      <c r="A799" s="1169" t="s">
        <v>2453</v>
      </c>
      <c r="B799" s="2221" t="s">
        <v>2454</v>
      </c>
      <c r="C799" s="2221"/>
      <c r="D799" s="2221"/>
      <c r="E799" s="2221"/>
      <c r="F799" s="2221"/>
      <c r="G799" s="2221"/>
      <c r="H799" s="2221"/>
      <c r="I799" s="2221"/>
      <c r="J799" s="2221"/>
      <c r="K799" s="2221"/>
      <c r="L799" s="2221"/>
      <c r="M799" s="2221"/>
      <c r="N799" s="2221"/>
      <c r="O799" s="2221"/>
      <c r="P799" s="2221"/>
      <c r="Q799" s="2221"/>
      <c r="R799" s="2221"/>
      <c r="S799" s="2222"/>
      <c r="T799" s="2223">
        <f>AK774</f>
        <v>12</v>
      </c>
      <c r="U799" s="2223"/>
      <c r="V799" s="2223"/>
      <c r="W799" s="2223"/>
      <c r="X799" s="2223"/>
      <c r="Y799" s="2223"/>
      <c r="Z799" s="2232">
        <v>12</v>
      </c>
      <c r="AA799" s="2233"/>
      <c r="AB799" s="2233"/>
      <c r="AC799" s="2233"/>
      <c r="AD799" s="2233"/>
      <c r="AE799" s="2234"/>
      <c r="AF799" s="2210">
        <f>IF(T799&gt;Z799,Z799,T799)</f>
        <v>12</v>
      </c>
      <c r="AG799" s="2210"/>
      <c r="AH799" s="2210"/>
      <c r="AI799" s="2210"/>
      <c r="AJ799" s="2210"/>
      <c r="AK799" s="2210"/>
      <c r="AL799" s="423"/>
      <c r="AM799" s="473"/>
      <c r="AO799" s="24"/>
      <c r="AP799" s="12"/>
      <c r="AQ799" s="12"/>
      <c r="AR799" s="12"/>
      <c r="AS799" s="12"/>
      <c r="AT799" s="12"/>
      <c r="AU799" s="12"/>
      <c r="AV799" s="12"/>
      <c r="AW799" s="12"/>
      <c r="AX799" s="12"/>
      <c r="AY799" s="12"/>
      <c r="AZ799" s="12"/>
      <c r="BA799" s="12"/>
      <c r="BB799" s="12"/>
      <c r="BC799" s="12"/>
      <c r="BD799" s="26"/>
      <c r="BE799" s="26"/>
      <c r="BF799" s="26"/>
      <c r="BG799" s="26"/>
      <c r="BH799" s="26"/>
      <c r="BI799" s="12"/>
      <c r="BJ799" s="12"/>
      <c r="BK799" s="12"/>
      <c r="BL799" s="12"/>
      <c r="BM799" s="12"/>
      <c r="BN799" s="12"/>
      <c r="BO799" s="12"/>
      <c r="BP799" s="12"/>
      <c r="BQ799" s="12"/>
      <c r="BR799" s="12"/>
      <c r="BS799" s="12"/>
      <c r="BT799" s="12"/>
      <c r="BU799" s="12"/>
      <c r="BV799" s="12"/>
      <c r="BW799" s="12"/>
      <c r="BX799" s="12"/>
      <c r="BY799" s="12"/>
      <c r="BZ799" s="12"/>
      <c r="CA799" s="12"/>
      <c r="CB799" s="12"/>
      <c r="CC799" s="12"/>
    </row>
    <row r="800" spans="1:81" s="418" customFormat="1">
      <c r="A800" s="2237" t="s">
        <v>2480</v>
      </c>
      <c r="B800" s="2221"/>
      <c r="C800" s="2221"/>
      <c r="D800" s="2221"/>
      <c r="E800" s="2221"/>
      <c r="F800" s="2221"/>
      <c r="G800" s="2221"/>
      <c r="H800" s="2221"/>
      <c r="I800" s="2221"/>
      <c r="J800" s="2221"/>
      <c r="K800" s="2221"/>
      <c r="L800" s="2221"/>
      <c r="M800" s="2221"/>
      <c r="N800" s="2221"/>
      <c r="O800" s="2221"/>
      <c r="P800" s="2221"/>
      <c r="Q800" s="2221"/>
      <c r="R800" s="2221"/>
      <c r="S800" s="2222"/>
      <c r="T800" s="2238"/>
      <c r="U800" s="2238"/>
      <c r="V800" s="2238"/>
      <c r="W800" s="2238"/>
      <c r="X800" s="2238"/>
      <c r="Y800" s="2238"/>
      <c r="Z800" s="2230" t="s">
        <v>2481</v>
      </c>
      <c r="AA800" s="2230"/>
      <c r="AB800" s="2230"/>
      <c r="AC800" s="2230"/>
      <c r="AD800" s="2230"/>
      <c r="AE800" s="2230"/>
      <c r="AF800" s="2232">
        <f>IF(T800&gt;0,T800,0)</f>
        <v>0</v>
      </c>
      <c r="AG800" s="2233"/>
      <c r="AH800" s="2233"/>
      <c r="AI800" s="2233"/>
      <c r="AJ800" s="2233"/>
      <c r="AK800" s="2234"/>
      <c r="AL800" s="1160"/>
      <c r="AM800" s="473"/>
      <c r="AO800" s="24"/>
      <c r="AP800" s="12"/>
      <c r="AQ800" s="12"/>
      <c r="AR800" s="12"/>
      <c r="AS800" s="12"/>
      <c r="AT800" s="12"/>
      <c r="AU800" s="12"/>
      <c r="AV800" s="12"/>
      <c r="AW800" s="12"/>
      <c r="AX800" s="12"/>
      <c r="AY800" s="12"/>
      <c r="AZ800" s="12"/>
      <c r="BA800" s="12"/>
      <c r="BB800" s="12"/>
      <c r="BC800" s="12"/>
      <c r="BD800" s="26"/>
      <c r="BE800" s="26"/>
      <c r="BF800" s="26"/>
      <c r="BG800" s="26"/>
      <c r="BH800" s="26"/>
      <c r="BI800" s="12"/>
      <c r="BJ800" s="12"/>
      <c r="BK800" s="12"/>
      <c r="BL800" s="12"/>
      <c r="BM800" s="12"/>
      <c r="BN800" s="12"/>
      <c r="BO800" s="12"/>
      <c r="BP800" s="12"/>
      <c r="BQ800" s="12"/>
      <c r="BR800" s="12"/>
      <c r="BS800" s="12"/>
      <c r="BT800" s="12"/>
      <c r="BU800" s="12"/>
      <c r="BV800" s="12"/>
      <c r="BW800" s="12"/>
      <c r="BX800" s="12"/>
      <c r="BY800" s="12"/>
      <c r="BZ800" s="12"/>
      <c r="CA800" s="12"/>
      <c r="CB800" s="12"/>
      <c r="CC800" s="12"/>
    </row>
    <row r="801" spans="1:81" s="418" customFormat="1" ht="15.75">
      <c r="A801" s="2239" t="s">
        <v>2482</v>
      </c>
      <c r="B801" s="2240"/>
      <c r="C801" s="2240"/>
      <c r="D801" s="2240"/>
      <c r="E801" s="2240"/>
      <c r="F801" s="2240"/>
      <c r="G801" s="2240"/>
      <c r="H801" s="2240"/>
      <c r="I801" s="2240"/>
      <c r="J801" s="2240"/>
      <c r="K801" s="2240"/>
      <c r="L801" s="2240"/>
      <c r="M801" s="2240"/>
      <c r="N801" s="2240"/>
      <c r="O801" s="2240"/>
      <c r="P801" s="2240"/>
      <c r="Q801" s="2240"/>
      <c r="R801" s="2240"/>
      <c r="S801" s="2240"/>
      <c r="T801" s="2240"/>
      <c r="U801" s="2240"/>
      <c r="V801" s="2240"/>
      <c r="W801" s="2240"/>
      <c r="X801" s="2240"/>
      <c r="Y801" s="2240"/>
      <c r="Z801" s="2240"/>
      <c r="AA801" s="2240"/>
      <c r="AB801" s="2240"/>
      <c r="AC801" s="2240"/>
      <c r="AD801" s="2240"/>
      <c r="AE801" s="2241"/>
      <c r="AF801" s="2245">
        <f ca="1">SUM(AF784:AK799)-AF800</f>
        <v>119</v>
      </c>
      <c r="AG801" s="2246"/>
      <c r="AH801" s="2246"/>
      <c r="AI801" s="2246"/>
      <c r="AJ801" s="2246"/>
      <c r="AK801" s="2247"/>
      <c r="AL801" s="688"/>
      <c r="AM801" s="433"/>
      <c r="AO801" s="24"/>
      <c r="AP801" s="12"/>
      <c r="AQ801" s="12"/>
      <c r="AR801" s="12"/>
      <c r="AS801" s="12"/>
      <c r="AT801" s="12"/>
      <c r="AU801" s="12"/>
      <c r="AV801" s="12"/>
      <c r="AW801" s="12"/>
      <c r="AX801" s="12"/>
      <c r="AY801" s="12"/>
      <c r="AZ801" s="12"/>
      <c r="BA801" s="12"/>
      <c r="BB801" s="12"/>
      <c r="BC801" s="12"/>
      <c r="BD801" s="26"/>
      <c r="BE801" s="26"/>
      <c r="BF801" s="26"/>
      <c r="BG801" s="26"/>
      <c r="BH801" s="26"/>
      <c r="BI801" s="12"/>
      <c r="BJ801" s="12"/>
      <c r="BK801" s="12"/>
      <c r="BL801" s="12"/>
      <c r="BM801" s="12"/>
      <c r="BN801" s="12"/>
      <c r="BO801" s="12"/>
      <c r="BP801" s="12"/>
      <c r="BQ801" s="12"/>
      <c r="BR801" s="12"/>
      <c r="BS801" s="12"/>
      <c r="BT801" s="12"/>
      <c r="BU801" s="12"/>
      <c r="BV801" s="12"/>
      <c r="BW801" s="12"/>
      <c r="BX801" s="12"/>
      <c r="BY801" s="12"/>
      <c r="BZ801" s="12"/>
      <c r="CA801" s="12"/>
      <c r="CB801" s="12"/>
      <c r="CC801" s="12"/>
    </row>
    <row r="802" spans="1:81" s="418" customFormat="1" ht="15.75">
      <c r="A802" s="2242"/>
      <c r="B802" s="2243"/>
      <c r="C802" s="2243"/>
      <c r="D802" s="2243"/>
      <c r="E802" s="2243"/>
      <c r="F802" s="2243"/>
      <c r="G802" s="2243"/>
      <c r="H802" s="2243"/>
      <c r="I802" s="2243"/>
      <c r="J802" s="2243"/>
      <c r="K802" s="2243"/>
      <c r="L802" s="2243"/>
      <c r="M802" s="2243"/>
      <c r="N802" s="2243"/>
      <c r="O802" s="2243"/>
      <c r="P802" s="2243"/>
      <c r="Q802" s="2243"/>
      <c r="R802" s="2243"/>
      <c r="S802" s="2243"/>
      <c r="T802" s="2243"/>
      <c r="U802" s="2243"/>
      <c r="V802" s="2243"/>
      <c r="W802" s="2243"/>
      <c r="X802" s="2243"/>
      <c r="Y802" s="2243"/>
      <c r="Z802" s="2243"/>
      <c r="AA802" s="2243"/>
      <c r="AB802" s="2243"/>
      <c r="AC802" s="2243"/>
      <c r="AD802" s="2243"/>
      <c r="AE802" s="2244"/>
      <c r="AF802" s="2248"/>
      <c r="AG802" s="2249"/>
      <c r="AH802" s="2249"/>
      <c r="AI802" s="2249"/>
      <c r="AJ802" s="2249"/>
      <c r="AK802" s="2250"/>
      <c r="AL802" s="688"/>
      <c r="AM802" s="433"/>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18" customFormat="1">
      <c r="A803" s="535"/>
      <c r="B803" s="535"/>
      <c r="C803" s="535"/>
      <c r="D803" s="535"/>
      <c r="E803" s="535"/>
      <c r="F803" s="535"/>
      <c r="G803" s="535"/>
      <c r="H803" s="535"/>
      <c r="I803" s="535"/>
      <c r="J803" s="535"/>
      <c r="K803" s="535"/>
      <c r="L803" s="535"/>
      <c r="M803" s="535"/>
      <c r="N803" s="535"/>
      <c r="O803" s="535"/>
      <c r="P803" s="535"/>
      <c r="Q803" s="535"/>
      <c r="R803" s="535"/>
      <c r="S803" s="535"/>
      <c r="T803" s="535"/>
      <c r="U803" s="535"/>
      <c r="V803" s="535"/>
      <c r="W803" s="535"/>
      <c r="X803" s="535"/>
      <c r="Y803" s="535"/>
      <c r="Z803" s="535"/>
      <c r="AA803" s="535"/>
      <c r="AB803" s="535"/>
      <c r="AC803" s="535"/>
      <c r="AD803" s="535"/>
      <c r="AE803" s="535"/>
      <c r="AF803" s="535"/>
      <c r="AG803" s="535"/>
      <c r="AH803" s="535"/>
      <c r="AI803" s="535"/>
      <c r="AJ803" s="535"/>
      <c r="AK803" s="535"/>
      <c r="AL803" s="535"/>
      <c r="AM803" s="689"/>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37166CC7360394EA55369338A7CCF9C" ma:contentTypeVersion="6" ma:contentTypeDescription="Create a new document." ma:contentTypeScope="" ma:versionID="3e20b43e59dcaa90f26eb0fce5af729c">
  <xsd:schema xmlns:xsd="http://www.w3.org/2001/XMLSchema" xmlns:xs="http://www.w3.org/2001/XMLSchema" xmlns:p="http://schemas.microsoft.com/office/2006/metadata/properties" xmlns:ns2="4e6a0982-30d2-4496-be91-7f91ed510195" xmlns:ns3="b549e2e4-adab-4172-aceb-d2f408c9b2db" targetNamespace="http://schemas.microsoft.com/office/2006/metadata/properties" ma:root="true" ma:fieldsID="e76f09c3cab01eb42f18d60906bfeca4" ns2:_="" ns3:_="">
    <xsd:import namespace="4e6a0982-30d2-4496-be91-7f91ed510195"/>
    <xsd:import namespace="b549e2e4-adab-4172-aceb-d2f408c9b2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6a0982-30d2-4496-be91-7f91ed51019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549e2e4-adab-4172-aceb-d2f408c9b2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2AAA8-C260-416F-B201-A85A6F1D179E}"/>
</file>

<file path=customXml/itemProps2.xml><?xml version="1.0" encoding="utf-8"?>
<ds:datastoreItem xmlns:ds="http://schemas.openxmlformats.org/officeDocument/2006/customXml" ds:itemID="{9906BD04-24EC-42C8-B0BC-21BC3CCF7FF5}"/>
</file>

<file path=customXml/itemProps3.xml><?xml version="1.0" encoding="utf-8"?>
<ds:datastoreItem xmlns:ds="http://schemas.openxmlformats.org/officeDocument/2006/customXml" ds:itemID="{A8965FDB-FFF9-426E-9F42-25A9B35CBEE1}"/>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dawna morse</cp:lastModifiedBy>
  <cp:revision/>
  <dcterms:created xsi:type="dcterms:W3CDTF">2007-12-27T18:26:28Z</dcterms:created>
  <dcterms:modified xsi:type="dcterms:W3CDTF">2021-09-07T18:04:41Z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0x010100E37166CC7360394EA55369338A7CCF9C</vt:lpwstr>
  </property>
</Properties>
</file>